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alex_\Desktop\RandomoniumSheets\Handmade 5M\"/>
    </mc:Choice>
  </mc:AlternateContent>
  <bookViews>
    <workbookView xWindow="0" yWindow="0" windowWidth="23655" windowHeight="9090" tabRatio="797" firstSheet="2" activeTab="8"/>
  </bookViews>
  <sheets>
    <sheet name="README" sheetId="13" r:id="rId1"/>
    <sheet name="Find Your Champion" sheetId="6" r:id="rId2"/>
    <sheet name="Comp Calculator" sheetId="8" r:id="rId3"/>
    <sheet name="5M NLC Analysis" sheetId="18" r:id="rId4"/>
    <sheet name="Champ Pools" sheetId="14" r:id="rId5"/>
    <sheet name="Champ Scores" sheetId="5" r:id="rId6"/>
    <sheet name="Comp &amp; Class Scores" sheetId="4" r:id="rId7"/>
    <sheet name="(FYC) Data" sheetId="7" r:id="rId8"/>
    <sheet name="(CC) Team Data" sheetId="9" r:id="rId9"/>
    <sheet name="(CC) Your Champ Data" sheetId="11" r:id="rId10"/>
    <sheet name="(CC) Enemy Champ Data" sheetId="17" r:id="rId11"/>
    <sheet name="(CC) Attribute Counter" sheetId="12" r:id="rId12"/>
    <sheet name="(CC) Needs" sheetId="16" r:id="rId13"/>
  </sheet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W50" i="9" l="1"/>
  <c r="AF4" i="11"/>
  <c r="V2" i="11"/>
  <c r="U2" i="11"/>
  <c r="U4" i="11"/>
  <c r="L5" i="14" l="1"/>
  <c r="M5" i="14"/>
  <c r="N5" i="14"/>
  <c r="O5" i="14"/>
  <c r="P5" i="14"/>
  <c r="L6" i="14"/>
  <c r="M6" i="14"/>
  <c r="N6" i="14"/>
  <c r="O6" i="14"/>
  <c r="P6" i="14"/>
  <c r="L7" i="14"/>
  <c r="M7" i="14"/>
  <c r="N7" i="14"/>
  <c r="O7" i="14"/>
  <c r="P7" i="14"/>
  <c r="L8" i="14"/>
  <c r="M8" i="14"/>
  <c r="N8" i="14"/>
  <c r="O8" i="14"/>
  <c r="P8" i="14"/>
  <c r="L9" i="14"/>
  <c r="M9" i="14"/>
  <c r="N9" i="14"/>
  <c r="O9" i="14"/>
  <c r="P9" i="14"/>
  <c r="L10" i="14"/>
  <c r="M10" i="14"/>
  <c r="N10" i="14"/>
  <c r="O10" i="14"/>
  <c r="P10" i="14"/>
  <c r="L11" i="14"/>
  <c r="M11" i="14"/>
  <c r="N11" i="14"/>
  <c r="O11" i="14"/>
  <c r="P11" i="14"/>
  <c r="L12" i="14"/>
  <c r="M12" i="14"/>
  <c r="N12" i="14"/>
  <c r="O12" i="14"/>
  <c r="P12" i="14"/>
  <c r="L13" i="14"/>
  <c r="M13" i="14"/>
  <c r="N13" i="14"/>
  <c r="O13" i="14"/>
  <c r="P13" i="14"/>
  <c r="L14" i="14"/>
  <c r="M14" i="14"/>
  <c r="M14" i="18" s="1"/>
  <c r="N14" i="14"/>
  <c r="O14" i="14"/>
  <c r="P14" i="14"/>
  <c r="L15" i="14"/>
  <c r="M15" i="14"/>
  <c r="N15" i="14"/>
  <c r="O15" i="14"/>
  <c r="P15" i="14"/>
  <c r="L16" i="14"/>
  <c r="M16" i="14"/>
  <c r="N16" i="14"/>
  <c r="O16" i="14"/>
  <c r="O16" i="18" s="1"/>
  <c r="P16" i="14"/>
  <c r="L17" i="14"/>
  <c r="M17" i="14"/>
  <c r="N17" i="14"/>
  <c r="O17" i="14"/>
  <c r="P17" i="14"/>
  <c r="L18" i="14"/>
  <c r="M18" i="14"/>
  <c r="N18" i="14"/>
  <c r="O18" i="14"/>
  <c r="P18" i="14"/>
  <c r="L19" i="14"/>
  <c r="M19" i="14"/>
  <c r="N19" i="14"/>
  <c r="O19" i="14"/>
  <c r="P19" i="14"/>
  <c r="L20" i="14"/>
  <c r="M20" i="14"/>
  <c r="M20" i="18" s="1"/>
  <c r="N20" i="14"/>
  <c r="O20" i="14"/>
  <c r="P20" i="14"/>
  <c r="L21" i="14"/>
  <c r="M21" i="14"/>
  <c r="N21" i="14"/>
  <c r="O21" i="14"/>
  <c r="P21" i="14"/>
  <c r="L22" i="14"/>
  <c r="M22" i="14"/>
  <c r="N22" i="14"/>
  <c r="O22" i="14"/>
  <c r="O22" i="18" s="1"/>
  <c r="P22" i="14"/>
  <c r="L23" i="14"/>
  <c r="M23" i="14"/>
  <c r="N23" i="14"/>
  <c r="O23" i="14"/>
  <c r="P23" i="14"/>
  <c r="L24" i="14"/>
  <c r="M24" i="14"/>
  <c r="N24" i="14"/>
  <c r="O24" i="14"/>
  <c r="P24" i="14"/>
  <c r="L25" i="14"/>
  <c r="L25" i="18" s="1"/>
  <c r="M25" i="14"/>
  <c r="N25" i="14"/>
  <c r="O25" i="14"/>
  <c r="P25" i="14"/>
  <c r="L26" i="14"/>
  <c r="M26" i="14"/>
  <c r="M26" i="18" s="1"/>
  <c r="N26" i="14"/>
  <c r="O26" i="14"/>
  <c r="P26" i="14"/>
  <c r="L27" i="14"/>
  <c r="M27" i="14"/>
  <c r="N27" i="14"/>
  <c r="N27" i="18" s="1"/>
  <c r="O27" i="14"/>
  <c r="P27" i="14"/>
  <c r="L28" i="14"/>
  <c r="M28" i="14"/>
  <c r="N28" i="14"/>
  <c r="O28" i="14"/>
  <c r="P28" i="14"/>
  <c r="L29" i="14"/>
  <c r="M29" i="14"/>
  <c r="N29" i="14"/>
  <c r="O29" i="14"/>
  <c r="P29" i="14"/>
  <c r="P29" i="18" s="1"/>
  <c r="L30" i="14"/>
  <c r="M30" i="14"/>
  <c r="N30" i="14"/>
  <c r="O30" i="14"/>
  <c r="P30" i="14"/>
  <c r="L31" i="14"/>
  <c r="L31" i="18" s="1"/>
  <c r="M31" i="14"/>
  <c r="N31" i="14"/>
  <c r="O31" i="14"/>
  <c r="P31" i="14"/>
  <c r="L32" i="14"/>
  <c r="M32" i="14"/>
  <c r="M32" i="18" s="1"/>
  <c r="N32" i="14"/>
  <c r="O32" i="14"/>
  <c r="P32" i="14"/>
  <c r="L33" i="14"/>
  <c r="M33" i="14"/>
  <c r="N33" i="14"/>
  <c r="N33" i="18" s="1"/>
  <c r="O33" i="14"/>
  <c r="P33" i="14"/>
  <c r="L34" i="14"/>
  <c r="M34" i="14"/>
  <c r="N34" i="14"/>
  <c r="O34" i="14"/>
  <c r="O34" i="18" s="1"/>
  <c r="P34" i="14"/>
  <c r="L35" i="14"/>
  <c r="M35" i="14"/>
  <c r="N35" i="14"/>
  <c r="O35" i="14"/>
  <c r="P35" i="14"/>
  <c r="P35" i="18" s="1"/>
  <c r="L36" i="14"/>
  <c r="M36" i="14"/>
  <c r="N36" i="14"/>
  <c r="O36" i="14"/>
  <c r="P36" i="14"/>
  <c r="L37" i="14"/>
  <c r="M37" i="14"/>
  <c r="N37" i="14"/>
  <c r="O37" i="14"/>
  <c r="P37" i="14"/>
  <c r="L38" i="14"/>
  <c r="M38" i="14"/>
  <c r="M38" i="18" s="1"/>
  <c r="N38" i="14"/>
  <c r="O38" i="14"/>
  <c r="P38" i="14"/>
  <c r="L39" i="14"/>
  <c r="M39" i="14"/>
  <c r="N39" i="14"/>
  <c r="N39" i="18" s="1"/>
  <c r="O39" i="14"/>
  <c r="P39" i="14"/>
  <c r="L40" i="14"/>
  <c r="M40" i="14"/>
  <c r="N40" i="14"/>
  <c r="O40" i="14"/>
  <c r="O40" i="18" s="1"/>
  <c r="P40" i="14"/>
  <c r="L41" i="14"/>
  <c r="M41" i="14"/>
  <c r="N41" i="14"/>
  <c r="O41" i="14"/>
  <c r="P41" i="14"/>
  <c r="P41" i="18" s="1"/>
  <c r="L42" i="14"/>
  <c r="M42" i="14"/>
  <c r="N42" i="14"/>
  <c r="O42" i="14"/>
  <c r="P42" i="14"/>
  <c r="L43" i="14"/>
  <c r="M43" i="14"/>
  <c r="N43" i="14"/>
  <c r="O43" i="14"/>
  <c r="P43" i="14"/>
  <c r="L44" i="14"/>
  <c r="M44" i="14"/>
  <c r="M44" i="18" s="1"/>
  <c r="N44" i="14"/>
  <c r="O44" i="14"/>
  <c r="P44" i="14"/>
  <c r="L45" i="14"/>
  <c r="M45" i="14"/>
  <c r="N45" i="14"/>
  <c r="O45" i="14"/>
  <c r="P45" i="14"/>
  <c r="L46" i="14"/>
  <c r="M46" i="14"/>
  <c r="N46" i="14"/>
  <c r="O46" i="14"/>
  <c r="O46" i="18" s="1"/>
  <c r="P46" i="14"/>
  <c r="L47" i="14"/>
  <c r="M47" i="14"/>
  <c r="N47" i="14"/>
  <c r="O47" i="14"/>
  <c r="P47" i="14"/>
  <c r="P47" i="18" s="1"/>
  <c r="L48" i="14"/>
  <c r="M48" i="14"/>
  <c r="N48" i="14"/>
  <c r="O48" i="14"/>
  <c r="P48" i="14"/>
  <c r="L49" i="14"/>
  <c r="L49" i="18" s="1"/>
  <c r="M49" i="14"/>
  <c r="N49" i="14"/>
  <c r="O49" i="14"/>
  <c r="P49" i="14"/>
  <c r="L49" i="11" s="1"/>
  <c r="L50" i="14"/>
  <c r="M50" i="14"/>
  <c r="N50" i="14"/>
  <c r="O50" i="14"/>
  <c r="P50" i="14"/>
  <c r="L51" i="14"/>
  <c r="M51" i="14"/>
  <c r="N51" i="14"/>
  <c r="N51" i="18" s="1"/>
  <c r="O51" i="14"/>
  <c r="P51" i="14"/>
  <c r="L52" i="14"/>
  <c r="M52" i="14"/>
  <c r="N52" i="14"/>
  <c r="O52" i="14"/>
  <c r="P52" i="14"/>
  <c r="L53" i="14"/>
  <c r="M53" i="14"/>
  <c r="N53" i="14"/>
  <c r="O53" i="14"/>
  <c r="P53" i="14"/>
  <c r="P53" i="18" s="1"/>
  <c r="L54" i="14"/>
  <c r="M54" i="14"/>
  <c r="N54" i="14"/>
  <c r="O54" i="14"/>
  <c r="P54" i="14"/>
  <c r="L55" i="14"/>
  <c r="L55" i="18" s="1"/>
  <c r="M55" i="14"/>
  <c r="N55" i="14"/>
  <c r="O55" i="14"/>
  <c r="P55" i="14"/>
  <c r="L56" i="14"/>
  <c r="M56" i="14"/>
  <c r="N56" i="14"/>
  <c r="O56" i="14"/>
  <c r="P56" i="14"/>
  <c r="L57" i="14"/>
  <c r="M57" i="14"/>
  <c r="N57" i="14"/>
  <c r="N57" i="18" s="1"/>
  <c r="O57" i="14"/>
  <c r="P57" i="14"/>
  <c r="L58" i="14"/>
  <c r="M58" i="14"/>
  <c r="N58" i="14"/>
  <c r="O58" i="14"/>
  <c r="O58" i="18" s="1"/>
  <c r="P58" i="14"/>
  <c r="L59" i="14"/>
  <c r="M59" i="14"/>
  <c r="N59" i="14"/>
  <c r="O59" i="14"/>
  <c r="P59" i="14"/>
  <c r="L60" i="14"/>
  <c r="M60" i="14"/>
  <c r="N60" i="14"/>
  <c r="O60" i="14"/>
  <c r="P60" i="14"/>
  <c r="L61" i="14"/>
  <c r="L61" i="18" s="1"/>
  <c r="M61" i="14"/>
  <c r="N61" i="14"/>
  <c r="O61" i="14"/>
  <c r="P61" i="14"/>
  <c r="L62" i="14"/>
  <c r="M62" i="14"/>
  <c r="M62" i="18" s="1"/>
  <c r="N62" i="14"/>
  <c r="O62" i="14"/>
  <c r="P62" i="14"/>
  <c r="L63" i="14"/>
  <c r="M63" i="14"/>
  <c r="N63" i="14"/>
  <c r="N63" i="18" s="1"/>
  <c r="O63" i="14"/>
  <c r="P63" i="14"/>
  <c r="L64" i="14"/>
  <c r="M64" i="14"/>
  <c r="N64" i="14"/>
  <c r="O64" i="14"/>
  <c r="P64" i="14"/>
  <c r="L65" i="14"/>
  <c r="M65" i="14"/>
  <c r="N65" i="14"/>
  <c r="O65" i="14"/>
  <c r="P65" i="14"/>
  <c r="P65" i="18" s="1"/>
  <c r="L66" i="14"/>
  <c r="M66" i="14"/>
  <c r="N66" i="14"/>
  <c r="O66" i="14"/>
  <c r="P66" i="14"/>
  <c r="L67" i="14"/>
  <c r="L67" i="18" s="1"/>
  <c r="M67" i="14"/>
  <c r="N67" i="14"/>
  <c r="O67" i="14"/>
  <c r="P67" i="14"/>
  <c r="L68" i="14"/>
  <c r="M68" i="14"/>
  <c r="M68" i="18" s="1"/>
  <c r="N68" i="14"/>
  <c r="O68" i="14"/>
  <c r="P68" i="14"/>
  <c r="L69" i="14"/>
  <c r="M69" i="14"/>
  <c r="N69" i="14"/>
  <c r="N69" i="18" s="1"/>
  <c r="O69" i="14"/>
  <c r="P69" i="14"/>
  <c r="L70" i="14"/>
  <c r="M70" i="14"/>
  <c r="N70" i="14"/>
  <c r="O70" i="14"/>
  <c r="O70" i="18" s="1"/>
  <c r="P70" i="14"/>
  <c r="L71" i="14"/>
  <c r="M71" i="14"/>
  <c r="N71" i="14"/>
  <c r="O71" i="14"/>
  <c r="P71" i="14"/>
  <c r="L72" i="14"/>
  <c r="M72" i="14"/>
  <c r="N72" i="14"/>
  <c r="O72" i="14"/>
  <c r="P72" i="14"/>
  <c r="L73" i="14"/>
  <c r="L73" i="18" s="1"/>
  <c r="M73" i="14"/>
  <c r="N73" i="14"/>
  <c r="O73" i="14"/>
  <c r="P73" i="14"/>
  <c r="L74" i="14"/>
  <c r="M74" i="14"/>
  <c r="M74" i="18" s="1"/>
  <c r="N74" i="14"/>
  <c r="O74" i="14"/>
  <c r="P74" i="14"/>
  <c r="L75" i="14"/>
  <c r="M75" i="14"/>
  <c r="N75" i="14"/>
  <c r="O75" i="14"/>
  <c r="P75" i="14"/>
  <c r="L76" i="14"/>
  <c r="M76" i="14"/>
  <c r="N76" i="14"/>
  <c r="O76" i="14"/>
  <c r="P76" i="14"/>
  <c r="L77" i="14"/>
  <c r="M77" i="14"/>
  <c r="N77" i="14"/>
  <c r="O77" i="14"/>
  <c r="P77" i="14"/>
  <c r="P77" i="18" s="1"/>
  <c r="L78" i="14"/>
  <c r="M78" i="14"/>
  <c r="N78" i="14"/>
  <c r="O78" i="14"/>
  <c r="P78" i="14"/>
  <c r="L79" i="14"/>
  <c r="M79" i="14"/>
  <c r="N79" i="14"/>
  <c r="O79" i="14"/>
  <c r="P79" i="14"/>
  <c r="L80" i="14"/>
  <c r="M80" i="14"/>
  <c r="M80" i="18" s="1"/>
  <c r="N80" i="14"/>
  <c r="O80" i="14"/>
  <c r="P80" i="14"/>
  <c r="L81" i="14"/>
  <c r="M81" i="14"/>
  <c r="N81" i="14"/>
  <c r="O81" i="14"/>
  <c r="P81" i="14"/>
  <c r="L82" i="14"/>
  <c r="M82" i="14"/>
  <c r="N82" i="14"/>
  <c r="O82" i="14"/>
  <c r="P82" i="14"/>
  <c r="L83" i="14"/>
  <c r="M83" i="14"/>
  <c r="N83" i="14"/>
  <c r="O83" i="14"/>
  <c r="P83" i="14"/>
  <c r="P83" i="18" s="1"/>
  <c r="L84" i="14"/>
  <c r="M84" i="14"/>
  <c r="N84" i="14"/>
  <c r="O84" i="14"/>
  <c r="P84" i="14"/>
  <c r="L85" i="14"/>
  <c r="L85" i="18" s="1"/>
  <c r="M85" i="14"/>
  <c r="N85" i="14"/>
  <c r="O85" i="14"/>
  <c r="P85" i="14"/>
  <c r="L86" i="14"/>
  <c r="M86" i="14"/>
  <c r="M86" i="18" s="1"/>
  <c r="N86" i="14"/>
  <c r="O86" i="14"/>
  <c r="P86" i="14"/>
  <c r="L87" i="14"/>
  <c r="M87" i="14"/>
  <c r="N87" i="14"/>
  <c r="N87" i="18" s="1"/>
  <c r="O87" i="14"/>
  <c r="P87" i="14"/>
  <c r="L88" i="14"/>
  <c r="M88" i="14"/>
  <c r="N88" i="14"/>
  <c r="O88" i="14"/>
  <c r="O88" i="18" s="1"/>
  <c r="P88" i="14"/>
  <c r="L89" i="14"/>
  <c r="M89" i="14"/>
  <c r="N89" i="14"/>
  <c r="O89" i="14"/>
  <c r="P89" i="14"/>
  <c r="P89" i="18" s="1"/>
  <c r="L90" i="14"/>
  <c r="M90" i="14"/>
  <c r="N90" i="14"/>
  <c r="O90" i="14"/>
  <c r="P90" i="14"/>
  <c r="L91" i="14"/>
  <c r="L91" i="18" s="1"/>
  <c r="M91" i="14"/>
  <c r="N91" i="14"/>
  <c r="O91" i="14"/>
  <c r="P91" i="14"/>
  <c r="L92" i="14"/>
  <c r="M92" i="14"/>
  <c r="M92" i="18" s="1"/>
  <c r="N92" i="14"/>
  <c r="O92" i="14"/>
  <c r="P92" i="14"/>
  <c r="L93" i="14"/>
  <c r="M93" i="14"/>
  <c r="N93" i="14"/>
  <c r="O93" i="14"/>
  <c r="P93" i="14"/>
  <c r="L94" i="14"/>
  <c r="M94" i="14"/>
  <c r="N94" i="14"/>
  <c r="O94" i="14"/>
  <c r="O94" i="18" s="1"/>
  <c r="P94" i="14"/>
  <c r="L95" i="14"/>
  <c r="M95" i="14"/>
  <c r="N95" i="14"/>
  <c r="O95" i="14"/>
  <c r="P95" i="14"/>
  <c r="P95" i="18" s="1"/>
  <c r="L96" i="14"/>
  <c r="M96" i="14"/>
  <c r="N96" i="14"/>
  <c r="O96" i="14"/>
  <c r="P96" i="14"/>
  <c r="L97" i="14"/>
  <c r="L97" i="18" s="1"/>
  <c r="M97" i="14"/>
  <c r="N97" i="14"/>
  <c r="O97" i="14"/>
  <c r="P97" i="14"/>
  <c r="L98" i="14"/>
  <c r="M98" i="14"/>
  <c r="M98" i="18" s="1"/>
  <c r="N98" i="14"/>
  <c r="O98" i="14"/>
  <c r="P98" i="14"/>
  <c r="L99" i="14"/>
  <c r="M99" i="14"/>
  <c r="N99" i="14"/>
  <c r="N99" i="18" s="1"/>
  <c r="O99" i="14"/>
  <c r="P99" i="14"/>
  <c r="L100" i="14"/>
  <c r="M100" i="14"/>
  <c r="N100" i="14"/>
  <c r="O100" i="14"/>
  <c r="O100" i="18" s="1"/>
  <c r="P100" i="14"/>
  <c r="L101" i="14"/>
  <c r="M101" i="14"/>
  <c r="N101" i="14"/>
  <c r="O101" i="14"/>
  <c r="P101" i="14"/>
  <c r="P101" i="18" s="1"/>
  <c r="L102" i="14"/>
  <c r="M102" i="14"/>
  <c r="N102" i="14"/>
  <c r="O102" i="14"/>
  <c r="P102" i="14"/>
  <c r="L103" i="14"/>
  <c r="L103" i="18" s="1"/>
  <c r="M103" i="14"/>
  <c r="N103" i="14"/>
  <c r="O103" i="14"/>
  <c r="P103" i="14"/>
  <c r="L104" i="14"/>
  <c r="M104" i="14"/>
  <c r="M104" i="18" s="1"/>
  <c r="N104" i="14"/>
  <c r="O104" i="14"/>
  <c r="P104" i="14"/>
  <c r="L105" i="14"/>
  <c r="M105" i="14"/>
  <c r="N105" i="14"/>
  <c r="N105" i="18" s="1"/>
  <c r="O105" i="14"/>
  <c r="P105" i="14"/>
  <c r="L106" i="14"/>
  <c r="M106" i="14"/>
  <c r="N106" i="14"/>
  <c r="O106" i="14"/>
  <c r="O106" i="18" s="1"/>
  <c r="P106" i="14"/>
  <c r="L107" i="14"/>
  <c r="M107" i="14"/>
  <c r="N107" i="14"/>
  <c r="O107" i="14"/>
  <c r="P107" i="14"/>
  <c r="P107" i="18" s="1"/>
  <c r="L108" i="14"/>
  <c r="M108" i="14"/>
  <c r="N108" i="14"/>
  <c r="O108" i="14"/>
  <c r="P108" i="14"/>
  <c r="L109" i="14"/>
  <c r="L109" i="18" s="1"/>
  <c r="M109" i="14"/>
  <c r="N109" i="14"/>
  <c r="O109" i="14"/>
  <c r="P109" i="14"/>
  <c r="L110" i="14"/>
  <c r="M110" i="14"/>
  <c r="M110" i="18" s="1"/>
  <c r="N110" i="14"/>
  <c r="O110" i="14"/>
  <c r="P110" i="14"/>
  <c r="L111" i="14"/>
  <c r="M111" i="14"/>
  <c r="N111" i="14"/>
  <c r="N111" i="18" s="1"/>
  <c r="O111" i="14"/>
  <c r="P111" i="14"/>
  <c r="L112" i="14"/>
  <c r="M112" i="14"/>
  <c r="N112" i="14"/>
  <c r="O112" i="14"/>
  <c r="O112" i="18" s="1"/>
  <c r="P112" i="14"/>
  <c r="L113" i="14"/>
  <c r="M113" i="14"/>
  <c r="N113" i="14"/>
  <c r="O113" i="14"/>
  <c r="P113" i="14"/>
  <c r="P113" i="18" s="1"/>
  <c r="L114" i="14"/>
  <c r="M114" i="14"/>
  <c r="N114" i="14"/>
  <c r="O114" i="14"/>
  <c r="P114" i="14"/>
  <c r="L115" i="14"/>
  <c r="M115" i="14"/>
  <c r="N115" i="14"/>
  <c r="O115" i="14"/>
  <c r="P115" i="14"/>
  <c r="L116" i="14"/>
  <c r="M116" i="14"/>
  <c r="M116" i="18" s="1"/>
  <c r="N116" i="14"/>
  <c r="O116" i="14"/>
  <c r="P116" i="14"/>
  <c r="L117" i="14"/>
  <c r="M117" i="14"/>
  <c r="N117" i="14"/>
  <c r="N117" i="18" s="1"/>
  <c r="O117" i="14"/>
  <c r="P117" i="14"/>
  <c r="L118" i="14"/>
  <c r="M118" i="14"/>
  <c r="N118" i="14"/>
  <c r="O118" i="14"/>
  <c r="O118" i="18" s="1"/>
  <c r="P118" i="14"/>
  <c r="L119" i="14"/>
  <c r="M119" i="14"/>
  <c r="N119" i="14"/>
  <c r="O119" i="14"/>
  <c r="P119" i="14"/>
  <c r="L120" i="14"/>
  <c r="M120" i="14"/>
  <c r="N120" i="14"/>
  <c r="O120" i="14"/>
  <c r="P120" i="14"/>
  <c r="L121" i="14"/>
  <c r="L121" i="18" s="1"/>
  <c r="M121" i="14"/>
  <c r="N121" i="14"/>
  <c r="O121" i="14"/>
  <c r="P121" i="14"/>
  <c r="L122" i="14"/>
  <c r="M122" i="14"/>
  <c r="N122" i="14"/>
  <c r="O122" i="14"/>
  <c r="P122" i="14"/>
  <c r="L123" i="14"/>
  <c r="M123" i="14"/>
  <c r="N123" i="14"/>
  <c r="N123" i="18" s="1"/>
  <c r="O123" i="14"/>
  <c r="P123" i="14"/>
  <c r="L124" i="14"/>
  <c r="M124" i="14"/>
  <c r="N124" i="14"/>
  <c r="O124" i="14"/>
  <c r="O124" i="18" s="1"/>
  <c r="P124" i="14"/>
  <c r="L125" i="14"/>
  <c r="M125" i="14"/>
  <c r="N125" i="14"/>
  <c r="O125" i="14"/>
  <c r="P125" i="14"/>
  <c r="P125" i="18" s="1"/>
  <c r="L126" i="14"/>
  <c r="M126" i="14"/>
  <c r="N126" i="14"/>
  <c r="O126" i="14"/>
  <c r="P126" i="14"/>
  <c r="L127" i="14"/>
  <c r="L127" i="18" s="1"/>
  <c r="M127" i="14"/>
  <c r="N127" i="14"/>
  <c r="O127" i="14"/>
  <c r="P127" i="14"/>
  <c r="L128" i="14"/>
  <c r="M128" i="14"/>
  <c r="M128" i="18" s="1"/>
  <c r="N128" i="14"/>
  <c r="O128" i="14"/>
  <c r="P128" i="14"/>
  <c r="L129" i="14"/>
  <c r="M129" i="14"/>
  <c r="N129" i="14"/>
  <c r="N129" i="18" s="1"/>
  <c r="O129" i="14"/>
  <c r="P129" i="14"/>
  <c r="L130" i="14"/>
  <c r="M130" i="14"/>
  <c r="N130" i="14"/>
  <c r="O130" i="14"/>
  <c r="O130" i="18" s="1"/>
  <c r="P130" i="14"/>
  <c r="L131" i="14"/>
  <c r="M131" i="14"/>
  <c r="N131" i="14"/>
  <c r="O131" i="14"/>
  <c r="P131" i="14"/>
  <c r="P131" i="18" s="1"/>
  <c r="L132" i="14"/>
  <c r="M132" i="14"/>
  <c r="N132" i="14"/>
  <c r="O132" i="14"/>
  <c r="P132" i="14"/>
  <c r="L133" i="14"/>
  <c r="L133" i="18" s="1"/>
  <c r="M133" i="14"/>
  <c r="N133" i="14"/>
  <c r="O133" i="14"/>
  <c r="P133" i="14"/>
  <c r="L134" i="14"/>
  <c r="M134" i="14"/>
  <c r="N134" i="14"/>
  <c r="O134" i="14"/>
  <c r="P134" i="14"/>
  <c r="L135" i="14"/>
  <c r="M135" i="14"/>
  <c r="N135" i="14"/>
  <c r="N135" i="18" s="1"/>
  <c r="O135" i="14"/>
  <c r="P135" i="14"/>
  <c r="L136" i="14"/>
  <c r="M136" i="14"/>
  <c r="N136" i="14"/>
  <c r="O136" i="14"/>
  <c r="O136" i="18" s="1"/>
  <c r="P136" i="14"/>
  <c r="L137" i="14"/>
  <c r="M137" i="14"/>
  <c r="N137" i="14"/>
  <c r="O137" i="14"/>
  <c r="P137" i="14"/>
  <c r="L138" i="14"/>
  <c r="M138" i="14"/>
  <c r="N138" i="14"/>
  <c r="O138" i="14"/>
  <c r="P138" i="14"/>
  <c r="L139" i="14"/>
  <c r="L139" i="18" s="1"/>
  <c r="M139" i="14"/>
  <c r="N139" i="14"/>
  <c r="O139" i="14"/>
  <c r="P139" i="14"/>
  <c r="L140" i="14"/>
  <c r="M140" i="14"/>
  <c r="N140" i="14"/>
  <c r="O140" i="14"/>
  <c r="P140" i="14"/>
  <c r="L141" i="14"/>
  <c r="M141" i="14"/>
  <c r="N141" i="14"/>
  <c r="N141" i="18" s="1"/>
  <c r="O141" i="14"/>
  <c r="P141" i="14"/>
  <c r="L142" i="14"/>
  <c r="M142" i="14"/>
  <c r="N142" i="14"/>
  <c r="O142" i="14"/>
  <c r="O142" i="18" s="1"/>
  <c r="P142" i="14"/>
  <c r="L143" i="14"/>
  <c r="M143" i="14"/>
  <c r="N143" i="14"/>
  <c r="O143" i="14"/>
  <c r="P143" i="14"/>
  <c r="P143" i="18" s="1"/>
  <c r="L144" i="14"/>
  <c r="M144" i="14"/>
  <c r="N144" i="14"/>
  <c r="O144" i="14"/>
  <c r="P144" i="14"/>
  <c r="L145" i="14"/>
  <c r="L145" i="18" s="1"/>
  <c r="M145" i="14"/>
  <c r="N145" i="14"/>
  <c r="O145" i="14"/>
  <c r="P145" i="14"/>
  <c r="L146" i="14"/>
  <c r="M146" i="14"/>
  <c r="N146" i="14"/>
  <c r="O146" i="14"/>
  <c r="P146" i="14"/>
  <c r="L147" i="14"/>
  <c r="M147" i="14"/>
  <c r="N147" i="14"/>
  <c r="N147" i="18" s="1"/>
  <c r="O147" i="14"/>
  <c r="P147" i="14"/>
  <c r="L148" i="14"/>
  <c r="M148" i="14"/>
  <c r="N148" i="14"/>
  <c r="O148" i="14"/>
  <c r="P148" i="14"/>
  <c r="L149" i="14"/>
  <c r="M149" i="14"/>
  <c r="N149" i="14"/>
  <c r="O149" i="14"/>
  <c r="P149" i="14"/>
  <c r="P149" i="18" s="1"/>
  <c r="L150" i="14"/>
  <c r="M150" i="14"/>
  <c r="N150" i="14"/>
  <c r="O150" i="14"/>
  <c r="P150" i="14"/>
  <c r="L151" i="14"/>
  <c r="L151" i="18" s="1"/>
  <c r="M151" i="14"/>
  <c r="N151" i="14"/>
  <c r="O151" i="14"/>
  <c r="P151" i="14"/>
  <c r="L152" i="14"/>
  <c r="M152" i="14"/>
  <c r="M152" i="18" s="1"/>
  <c r="N152" i="14"/>
  <c r="O152" i="14"/>
  <c r="P152" i="14"/>
  <c r="L153" i="14"/>
  <c r="M153" i="14"/>
  <c r="N153" i="14"/>
  <c r="N153" i="18" s="1"/>
  <c r="O153" i="14"/>
  <c r="P153" i="14"/>
  <c r="L154" i="14"/>
  <c r="M154" i="14"/>
  <c r="N154" i="14"/>
  <c r="O154" i="14"/>
  <c r="O154" i="18" s="1"/>
  <c r="P154" i="14"/>
  <c r="L155" i="14"/>
  <c r="M155" i="14"/>
  <c r="N155" i="14"/>
  <c r="O155" i="14"/>
  <c r="P155" i="14"/>
  <c r="P155" i="18" s="1"/>
  <c r="L156" i="14"/>
  <c r="M156" i="14"/>
  <c r="N156" i="14"/>
  <c r="O156" i="14"/>
  <c r="P156" i="14"/>
  <c r="L157" i="14"/>
  <c r="L157" i="18" s="1"/>
  <c r="M157" i="14"/>
  <c r="N157" i="14"/>
  <c r="O157" i="14"/>
  <c r="P157" i="14"/>
  <c r="L158" i="14"/>
  <c r="M158" i="14"/>
  <c r="N158" i="14"/>
  <c r="O158" i="14"/>
  <c r="P158" i="14"/>
  <c r="L159" i="14"/>
  <c r="M159" i="14"/>
  <c r="N159" i="14"/>
  <c r="N159" i="18" s="1"/>
  <c r="O159" i="14"/>
  <c r="P159" i="14"/>
  <c r="L160" i="14"/>
  <c r="M160" i="14"/>
  <c r="N160" i="14"/>
  <c r="O160" i="14"/>
  <c r="O160" i="18" s="1"/>
  <c r="P160" i="14"/>
  <c r="L161" i="14"/>
  <c r="M161" i="14"/>
  <c r="N161" i="14"/>
  <c r="O161" i="14"/>
  <c r="P161" i="14"/>
  <c r="P161" i="18" s="1"/>
  <c r="L162" i="14"/>
  <c r="M162" i="14"/>
  <c r="I162" i="11" s="1"/>
  <c r="N162" i="14"/>
  <c r="O162" i="14"/>
  <c r="K162" i="11" s="1"/>
  <c r="P162" i="14"/>
  <c r="L163" i="14"/>
  <c r="M163" i="14"/>
  <c r="N163" i="14"/>
  <c r="O163" i="14"/>
  <c r="P163" i="14"/>
  <c r="M4" i="14"/>
  <c r="N4" i="14"/>
  <c r="O4" i="14"/>
  <c r="P4" i="14"/>
  <c r="L4" i="14"/>
  <c r="B162" i="11"/>
  <c r="H162" i="11" s="1"/>
  <c r="C162" i="11"/>
  <c r="D162" i="11"/>
  <c r="J162" i="11" s="1"/>
  <c r="E162" i="11"/>
  <c r="F162" i="11"/>
  <c r="L162" i="11"/>
  <c r="AY162" i="11"/>
  <c r="AZ162" i="11"/>
  <c r="BA162" i="11"/>
  <c r="BB162" i="11"/>
  <c r="BC162" i="11"/>
  <c r="BD162" i="11"/>
  <c r="BE162" i="11"/>
  <c r="BF162" i="11"/>
  <c r="BG162" i="11"/>
  <c r="BH162" i="11"/>
  <c r="BI162" i="11"/>
  <c r="BJ162" i="11"/>
  <c r="BK162" i="11"/>
  <c r="BL162" i="11"/>
  <c r="BM162" i="11"/>
  <c r="BN162" i="11"/>
  <c r="BO162" i="11"/>
  <c r="BP162" i="11"/>
  <c r="BQ162" i="11"/>
  <c r="BR162" i="11"/>
  <c r="B163" i="11"/>
  <c r="C163" i="11"/>
  <c r="I163" i="11" s="1"/>
  <c r="D163" i="11"/>
  <c r="J163" i="11" s="1"/>
  <c r="E163" i="11"/>
  <c r="K163" i="11" s="1"/>
  <c r="F163" i="11"/>
  <c r="L163" i="11" s="1"/>
  <c r="AY163" i="11"/>
  <c r="AZ163" i="11"/>
  <c r="BA163" i="11"/>
  <c r="BB163" i="11"/>
  <c r="BC163" i="11"/>
  <c r="BD163" i="11"/>
  <c r="BE163" i="11"/>
  <c r="BF163" i="11"/>
  <c r="BG163" i="11"/>
  <c r="BH163" i="11"/>
  <c r="BI163" i="11"/>
  <c r="BJ163" i="11"/>
  <c r="BK163" i="11"/>
  <c r="BL163" i="11"/>
  <c r="BM163" i="11"/>
  <c r="BN163" i="11"/>
  <c r="BO163" i="11"/>
  <c r="BP163" i="11"/>
  <c r="BQ163" i="11"/>
  <c r="BR163" i="11"/>
  <c r="B5" i="11"/>
  <c r="H5" i="11" s="1"/>
  <c r="C5" i="11"/>
  <c r="I5" i="11" s="1"/>
  <c r="D5" i="11"/>
  <c r="J5" i="11" s="1"/>
  <c r="E5" i="11"/>
  <c r="K5" i="11" s="1"/>
  <c r="F5" i="11"/>
  <c r="L5" i="11"/>
  <c r="AY5" i="11"/>
  <c r="AZ5" i="11"/>
  <c r="BA5" i="11"/>
  <c r="BB5" i="11"/>
  <c r="BC5" i="11"/>
  <c r="BD5" i="11"/>
  <c r="BE5" i="11"/>
  <c r="BF5" i="11"/>
  <c r="BG5" i="11"/>
  <c r="BH5" i="11"/>
  <c r="BI5" i="11"/>
  <c r="BJ5" i="11"/>
  <c r="BK5" i="11"/>
  <c r="BL5" i="11"/>
  <c r="BM5" i="11"/>
  <c r="BN5" i="11"/>
  <c r="BO5" i="11"/>
  <c r="BP5" i="11"/>
  <c r="BQ5" i="11"/>
  <c r="BR5" i="11"/>
  <c r="B6" i="11"/>
  <c r="H6" i="11" s="1"/>
  <c r="C6" i="11"/>
  <c r="I6" i="11" s="1"/>
  <c r="D6" i="11"/>
  <c r="J6" i="11" s="1"/>
  <c r="E6" i="11"/>
  <c r="F6" i="11"/>
  <c r="L6" i="11" s="1"/>
  <c r="AY6" i="11"/>
  <c r="AZ6" i="11"/>
  <c r="BA6" i="11"/>
  <c r="BB6" i="11"/>
  <c r="BC6" i="11"/>
  <c r="BD6" i="11"/>
  <c r="BE6" i="11"/>
  <c r="BF6" i="11"/>
  <c r="BG6" i="11"/>
  <c r="BH6" i="11"/>
  <c r="BI6" i="11"/>
  <c r="BJ6" i="11"/>
  <c r="BK6" i="11"/>
  <c r="BL6" i="11"/>
  <c r="BM6" i="11"/>
  <c r="BN6" i="11"/>
  <c r="BO6" i="11"/>
  <c r="BP6" i="11"/>
  <c r="BQ6" i="11"/>
  <c r="BR6" i="11"/>
  <c r="B7" i="11"/>
  <c r="C7" i="11"/>
  <c r="I7" i="11" s="1"/>
  <c r="D7" i="11"/>
  <c r="J7" i="11" s="1"/>
  <c r="E7" i="11"/>
  <c r="F7" i="11"/>
  <c r="L7" i="11"/>
  <c r="AY7" i="11"/>
  <c r="AZ7" i="11"/>
  <c r="BA7" i="11"/>
  <c r="BB7" i="11"/>
  <c r="BC7" i="11"/>
  <c r="BD7" i="11"/>
  <c r="BE7" i="11"/>
  <c r="BF7" i="11"/>
  <c r="BG7" i="11"/>
  <c r="BH7" i="11"/>
  <c r="BI7" i="11"/>
  <c r="BJ7" i="11"/>
  <c r="BK7" i="11"/>
  <c r="BL7" i="11"/>
  <c r="BM7" i="11"/>
  <c r="BN7" i="11"/>
  <c r="BO7" i="11"/>
  <c r="BP7" i="11"/>
  <c r="BQ7" i="11"/>
  <c r="BR7" i="11"/>
  <c r="B8" i="11"/>
  <c r="H8" i="11" s="1"/>
  <c r="C8" i="11"/>
  <c r="I8" i="11" s="1"/>
  <c r="D8" i="11"/>
  <c r="J8" i="11" s="1"/>
  <c r="E8" i="11"/>
  <c r="K8" i="11" s="1"/>
  <c r="F8" i="11"/>
  <c r="L8" i="11" s="1"/>
  <c r="AY8" i="11"/>
  <c r="AZ8" i="11"/>
  <c r="BA8" i="11"/>
  <c r="BB8" i="11"/>
  <c r="BC8" i="11"/>
  <c r="BD8" i="11"/>
  <c r="BE8" i="11"/>
  <c r="BF8" i="11"/>
  <c r="BG8" i="11"/>
  <c r="BH8" i="11"/>
  <c r="BI8" i="11"/>
  <c r="BJ8" i="11"/>
  <c r="BK8" i="11"/>
  <c r="BL8" i="11"/>
  <c r="BM8" i="11"/>
  <c r="BN8" i="11"/>
  <c r="BO8" i="11"/>
  <c r="BP8" i="11"/>
  <c r="BQ8" i="11"/>
  <c r="BR8" i="11"/>
  <c r="B9" i="11"/>
  <c r="H9" i="11" s="1"/>
  <c r="C9" i="11"/>
  <c r="D9" i="11"/>
  <c r="E9" i="11"/>
  <c r="K9" i="11" s="1"/>
  <c r="F9" i="11"/>
  <c r="L9" i="11" s="1"/>
  <c r="AY9" i="11"/>
  <c r="AZ9" i="11"/>
  <c r="BA9" i="11"/>
  <c r="BB9" i="11"/>
  <c r="BC9" i="11"/>
  <c r="BD9" i="11"/>
  <c r="BE9" i="11"/>
  <c r="BF9" i="11"/>
  <c r="BG9" i="11"/>
  <c r="BH9" i="11"/>
  <c r="BI9" i="11"/>
  <c r="BJ9" i="11"/>
  <c r="BK9" i="11"/>
  <c r="BL9" i="11"/>
  <c r="BM9" i="11"/>
  <c r="BN9" i="11"/>
  <c r="BO9" i="11"/>
  <c r="BP9" i="11"/>
  <c r="BQ9" i="11"/>
  <c r="BR9" i="11"/>
  <c r="B10" i="11"/>
  <c r="H10" i="11" s="1"/>
  <c r="C10" i="11"/>
  <c r="I10" i="11" s="1"/>
  <c r="D10" i="11"/>
  <c r="E10" i="11"/>
  <c r="K10" i="11" s="1"/>
  <c r="F10" i="11"/>
  <c r="L10" i="11" s="1"/>
  <c r="J10" i="11"/>
  <c r="AY10" i="11"/>
  <c r="AZ10" i="11"/>
  <c r="BA10" i="11"/>
  <c r="BB10" i="11"/>
  <c r="BC10" i="11"/>
  <c r="BD10" i="11"/>
  <c r="BE10" i="11"/>
  <c r="BF10" i="11"/>
  <c r="BG10" i="11"/>
  <c r="BH10" i="11"/>
  <c r="BI10" i="11"/>
  <c r="BJ10" i="11"/>
  <c r="BK10" i="11"/>
  <c r="BL10" i="11"/>
  <c r="BM10" i="11"/>
  <c r="BN10" i="11"/>
  <c r="BO10" i="11"/>
  <c r="BP10" i="11"/>
  <c r="BQ10" i="11"/>
  <c r="BR10" i="11"/>
  <c r="B11" i="11"/>
  <c r="H11" i="11" s="1"/>
  <c r="C11" i="11"/>
  <c r="I11" i="11" s="1"/>
  <c r="D11" i="11"/>
  <c r="J11" i="11" s="1"/>
  <c r="E11" i="11"/>
  <c r="F11" i="11"/>
  <c r="AY11" i="11"/>
  <c r="AZ11" i="11"/>
  <c r="BA11" i="11"/>
  <c r="BB11" i="11"/>
  <c r="BC11" i="11"/>
  <c r="BD11" i="11"/>
  <c r="BE11" i="11"/>
  <c r="BF11" i="11"/>
  <c r="BG11" i="11"/>
  <c r="BH11" i="11"/>
  <c r="BI11" i="11"/>
  <c r="BJ11" i="11"/>
  <c r="BK11" i="11"/>
  <c r="BL11" i="11"/>
  <c r="BM11" i="11"/>
  <c r="BN11" i="11"/>
  <c r="BO11" i="11"/>
  <c r="BP11" i="11"/>
  <c r="BQ11" i="11"/>
  <c r="BR11" i="11"/>
  <c r="B12" i="11"/>
  <c r="H12" i="11" s="1"/>
  <c r="C12" i="11"/>
  <c r="I12" i="11" s="1"/>
  <c r="D12" i="11"/>
  <c r="J12" i="11" s="1"/>
  <c r="E12" i="11"/>
  <c r="F12" i="11"/>
  <c r="L12" i="11" s="1"/>
  <c r="K12" i="11"/>
  <c r="AY12" i="11"/>
  <c r="AZ12" i="11"/>
  <c r="BA12" i="11"/>
  <c r="BB12" i="11"/>
  <c r="BC12" i="11"/>
  <c r="BD12" i="11"/>
  <c r="BE12" i="11"/>
  <c r="BF12" i="11"/>
  <c r="BG12" i="11"/>
  <c r="BH12" i="11"/>
  <c r="BI12" i="11"/>
  <c r="BJ12" i="11"/>
  <c r="BK12" i="11"/>
  <c r="BL12" i="11"/>
  <c r="BM12" i="11"/>
  <c r="BN12" i="11"/>
  <c r="BO12" i="11"/>
  <c r="BP12" i="11"/>
  <c r="BQ12" i="11"/>
  <c r="BR12" i="11"/>
  <c r="B13" i="11"/>
  <c r="H13" i="11" s="1"/>
  <c r="C13" i="11"/>
  <c r="D13" i="11"/>
  <c r="J13" i="11" s="1"/>
  <c r="E13" i="11"/>
  <c r="K13" i="11" s="1"/>
  <c r="F13" i="11"/>
  <c r="I13" i="11"/>
  <c r="AY13" i="11"/>
  <c r="AZ13" i="11"/>
  <c r="BA13" i="11"/>
  <c r="BB13" i="11"/>
  <c r="BC13" i="11"/>
  <c r="BD13" i="11"/>
  <c r="BE13" i="11"/>
  <c r="BF13" i="11"/>
  <c r="BG13" i="11"/>
  <c r="BH13" i="11"/>
  <c r="BI13" i="11"/>
  <c r="BJ13" i="11"/>
  <c r="BK13" i="11"/>
  <c r="BL13" i="11"/>
  <c r="BM13" i="11"/>
  <c r="BN13" i="11"/>
  <c r="BO13" i="11"/>
  <c r="BP13" i="11"/>
  <c r="BQ13" i="11"/>
  <c r="BR13" i="11"/>
  <c r="B14" i="11"/>
  <c r="C14" i="11"/>
  <c r="D14" i="11"/>
  <c r="J14" i="11" s="1"/>
  <c r="E14" i="11"/>
  <c r="K14" i="11" s="1"/>
  <c r="F14" i="11"/>
  <c r="L14" i="11" s="1"/>
  <c r="AY14" i="11"/>
  <c r="AZ14" i="11"/>
  <c r="BA14" i="11"/>
  <c r="BB14" i="11"/>
  <c r="BC14" i="11"/>
  <c r="BD14" i="11"/>
  <c r="BE14" i="11"/>
  <c r="BF14" i="11"/>
  <c r="BG14" i="11"/>
  <c r="BH14" i="11"/>
  <c r="BI14" i="11"/>
  <c r="BJ14" i="11"/>
  <c r="BK14" i="11"/>
  <c r="BL14" i="11"/>
  <c r="BM14" i="11"/>
  <c r="BN14" i="11"/>
  <c r="BO14" i="11"/>
  <c r="BP14" i="11"/>
  <c r="BQ14" i="11"/>
  <c r="BR14" i="11"/>
  <c r="B15" i="11"/>
  <c r="H15" i="11" s="1"/>
  <c r="C15" i="11"/>
  <c r="I15" i="11" s="1"/>
  <c r="D15" i="11"/>
  <c r="E15" i="11"/>
  <c r="K15" i="11" s="1"/>
  <c r="F15" i="11"/>
  <c r="L15" i="11" s="1"/>
  <c r="AY15" i="11"/>
  <c r="AZ15" i="11"/>
  <c r="BA15" i="11"/>
  <c r="BB15" i="11"/>
  <c r="BC15" i="11"/>
  <c r="BD15" i="11"/>
  <c r="BE15" i="11"/>
  <c r="BF15" i="11"/>
  <c r="BG15" i="11"/>
  <c r="BH15" i="11"/>
  <c r="BI15" i="11"/>
  <c r="BJ15" i="11"/>
  <c r="BK15" i="11"/>
  <c r="BL15" i="11"/>
  <c r="BM15" i="11"/>
  <c r="BN15" i="11"/>
  <c r="BO15" i="11"/>
  <c r="BP15" i="11"/>
  <c r="BQ15" i="11"/>
  <c r="BR15" i="11"/>
  <c r="B16" i="11"/>
  <c r="H16" i="11" s="1"/>
  <c r="C16" i="11"/>
  <c r="D16" i="11"/>
  <c r="E16" i="11"/>
  <c r="F16" i="11"/>
  <c r="L16" i="11" s="1"/>
  <c r="J16" i="11"/>
  <c r="AY16" i="11"/>
  <c r="AZ16" i="11"/>
  <c r="BA16" i="11"/>
  <c r="BB16" i="11"/>
  <c r="BC16" i="11"/>
  <c r="BD16" i="11"/>
  <c r="BE16" i="11"/>
  <c r="BF16" i="11"/>
  <c r="BG16" i="11"/>
  <c r="BH16" i="11"/>
  <c r="BI16" i="11"/>
  <c r="BJ16" i="11"/>
  <c r="BK16" i="11"/>
  <c r="BL16" i="11"/>
  <c r="BM16" i="11"/>
  <c r="BN16" i="11"/>
  <c r="BO16" i="11"/>
  <c r="BP16" i="11"/>
  <c r="BQ16" i="11"/>
  <c r="BR16" i="11"/>
  <c r="B17" i="11"/>
  <c r="C17" i="11"/>
  <c r="I17" i="11" s="1"/>
  <c r="D17" i="11"/>
  <c r="J17" i="11" s="1"/>
  <c r="E17" i="11"/>
  <c r="K17" i="11" s="1"/>
  <c r="F17" i="11"/>
  <c r="AY17" i="11"/>
  <c r="AZ17" i="11"/>
  <c r="BA17" i="11"/>
  <c r="BB17" i="11"/>
  <c r="BC17" i="11"/>
  <c r="BD17" i="11"/>
  <c r="BE17" i="11"/>
  <c r="BF17" i="11"/>
  <c r="BG17" i="11"/>
  <c r="BH17" i="11"/>
  <c r="BI17" i="11"/>
  <c r="BJ17" i="11"/>
  <c r="BK17" i="11"/>
  <c r="BL17" i="11"/>
  <c r="BM17" i="11"/>
  <c r="BN17" i="11"/>
  <c r="BO17" i="11"/>
  <c r="BP17" i="11"/>
  <c r="BQ17" i="11"/>
  <c r="BR17" i="11"/>
  <c r="B18" i="11"/>
  <c r="H18" i="11" s="1"/>
  <c r="C18" i="11"/>
  <c r="I18" i="11" s="1"/>
  <c r="D18" i="11"/>
  <c r="J18" i="11" s="1"/>
  <c r="E18" i="11"/>
  <c r="F18" i="11"/>
  <c r="L18" i="11" s="1"/>
  <c r="AY18" i="11"/>
  <c r="AZ18" i="11"/>
  <c r="BA18" i="11"/>
  <c r="BB18" i="11"/>
  <c r="BC18" i="11"/>
  <c r="BD18" i="11"/>
  <c r="BE18" i="11"/>
  <c r="BF18" i="11"/>
  <c r="BG18" i="11"/>
  <c r="BH18" i="11"/>
  <c r="BI18" i="11"/>
  <c r="BJ18" i="11"/>
  <c r="BK18" i="11"/>
  <c r="BL18" i="11"/>
  <c r="BM18" i="11"/>
  <c r="BN18" i="11"/>
  <c r="BO18" i="11"/>
  <c r="BP18" i="11"/>
  <c r="BQ18" i="11"/>
  <c r="BR18" i="11"/>
  <c r="B19" i="11"/>
  <c r="C19" i="11"/>
  <c r="I19" i="11" s="1"/>
  <c r="D19" i="11"/>
  <c r="J19" i="11" s="1"/>
  <c r="E19" i="11"/>
  <c r="K19" i="11" s="1"/>
  <c r="F19" i="11"/>
  <c r="L19" i="11" s="1"/>
  <c r="AY19" i="11"/>
  <c r="AZ19" i="11"/>
  <c r="BA19" i="11"/>
  <c r="BB19" i="11"/>
  <c r="BC19" i="11"/>
  <c r="BD19" i="11"/>
  <c r="BE19" i="11"/>
  <c r="BF19" i="11"/>
  <c r="BG19" i="11"/>
  <c r="BH19" i="11"/>
  <c r="BI19" i="11"/>
  <c r="BJ19" i="11"/>
  <c r="BK19" i="11"/>
  <c r="BL19" i="11"/>
  <c r="BM19" i="11"/>
  <c r="BN19" i="11"/>
  <c r="BO19" i="11"/>
  <c r="BP19" i="11"/>
  <c r="BQ19" i="11"/>
  <c r="BR19" i="11"/>
  <c r="B20" i="11"/>
  <c r="H20" i="11" s="1"/>
  <c r="C20" i="11"/>
  <c r="D20" i="11"/>
  <c r="E20" i="11"/>
  <c r="K20" i="11" s="1"/>
  <c r="F20" i="11"/>
  <c r="L20" i="11" s="1"/>
  <c r="J20" i="11"/>
  <c r="AY20" i="11"/>
  <c r="AZ20" i="11"/>
  <c r="BA20" i="11"/>
  <c r="BB20" i="11"/>
  <c r="BC20" i="11"/>
  <c r="BD20" i="11"/>
  <c r="BE20" i="11"/>
  <c r="BF20" i="11"/>
  <c r="BG20" i="11"/>
  <c r="BH20" i="11"/>
  <c r="BI20" i="11"/>
  <c r="BJ20" i="11"/>
  <c r="BK20" i="11"/>
  <c r="BL20" i="11"/>
  <c r="BM20" i="11"/>
  <c r="BN20" i="11"/>
  <c r="BO20" i="11"/>
  <c r="BP20" i="11"/>
  <c r="BQ20" i="11"/>
  <c r="BR20" i="11"/>
  <c r="B21" i="11"/>
  <c r="C21" i="11"/>
  <c r="I21" i="11" s="1"/>
  <c r="D21" i="11"/>
  <c r="E21" i="11"/>
  <c r="K21" i="11" s="1"/>
  <c r="F21" i="11"/>
  <c r="L21" i="11" s="1"/>
  <c r="AY21" i="11"/>
  <c r="AZ21" i="11"/>
  <c r="BA21" i="11"/>
  <c r="BB21" i="11"/>
  <c r="BC21" i="11"/>
  <c r="BD21" i="11"/>
  <c r="BE21" i="11"/>
  <c r="BF21" i="11"/>
  <c r="BG21" i="11"/>
  <c r="BH21" i="11"/>
  <c r="BI21" i="11"/>
  <c r="BJ21" i="11"/>
  <c r="BK21" i="11"/>
  <c r="BL21" i="11"/>
  <c r="BM21" i="11"/>
  <c r="BN21" i="11"/>
  <c r="BO21" i="11"/>
  <c r="BP21" i="11"/>
  <c r="BQ21" i="11"/>
  <c r="BR21" i="11"/>
  <c r="B22" i="11"/>
  <c r="H22" i="11" s="1"/>
  <c r="C22" i="11"/>
  <c r="I22" i="11" s="1"/>
  <c r="D22" i="11"/>
  <c r="J22" i="11" s="1"/>
  <c r="E22" i="11"/>
  <c r="F22" i="11"/>
  <c r="L22" i="11" s="1"/>
  <c r="AY22" i="11"/>
  <c r="AZ22" i="11"/>
  <c r="BA22" i="11"/>
  <c r="BB22" i="11"/>
  <c r="BC22" i="11"/>
  <c r="BD22" i="11"/>
  <c r="BE22" i="11"/>
  <c r="BF22" i="11"/>
  <c r="BG22" i="11"/>
  <c r="BH22" i="11"/>
  <c r="BI22" i="11"/>
  <c r="BJ22" i="11"/>
  <c r="BK22" i="11"/>
  <c r="BL22" i="11"/>
  <c r="BM22" i="11"/>
  <c r="BN22" i="11"/>
  <c r="BO22" i="11"/>
  <c r="BP22" i="11"/>
  <c r="BQ22" i="11"/>
  <c r="BR22" i="11"/>
  <c r="B23" i="11"/>
  <c r="C23" i="11"/>
  <c r="I23" i="11" s="1"/>
  <c r="D23" i="11"/>
  <c r="E23" i="11"/>
  <c r="K23" i="11" s="1"/>
  <c r="F23" i="11"/>
  <c r="H23" i="11"/>
  <c r="AY23" i="11"/>
  <c r="AZ23" i="11"/>
  <c r="BA23" i="11"/>
  <c r="BB23" i="11"/>
  <c r="BC23" i="11"/>
  <c r="BD23" i="11"/>
  <c r="BE23" i="11"/>
  <c r="BF23" i="11"/>
  <c r="BG23" i="11"/>
  <c r="BH23" i="11"/>
  <c r="BI23" i="11"/>
  <c r="BJ23" i="11"/>
  <c r="BK23" i="11"/>
  <c r="BL23" i="11"/>
  <c r="BM23" i="11"/>
  <c r="BN23" i="11"/>
  <c r="BO23" i="11"/>
  <c r="BP23" i="11"/>
  <c r="BQ23" i="11"/>
  <c r="BR23" i="11"/>
  <c r="B24" i="11"/>
  <c r="H24" i="11" s="1"/>
  <c r="C24" i="11"/>
  <c r="I24" i="11" s="1"/>
  <c r="D24" i="11"/>
  <c r="E24" i="11"/>
  <c r="K24" i="11" s="1"/>
  <c r="F24" i="11"/>
  <c r="L24" i="11" s="1"/>
  <c r="J24" i="11"/>
  <c r="AY24" i="11"/>
  <c r="AZ24" i="11"/>
  <c r="BA24" i="11"/>
  <c r="BB24" i="11"/>
  <c r="BC24" i="11"/>
  <c r="BD24" i="11"/>
  <c r="BE24" i="11"/>
  <c r="BF24" i="11"/>
  <c r="BG24" i="11"/>
  <c r="BH24" i="11"/>
  <c r="BI24" i="11"/>
  <c r="BJ24" i="11"/>
  <c r="BK24" i="11"/>
  <c r="BL24" i="11"/>
  <c r="BM24" i="11"/>
  <c r="BN24" i="11"/>
  <c r="BO24" i="11"/>
  <c r="BP24" i="11"/>
  <c r="BQ24" i="11"/>
  <c r="BR24" i="11"/>
  <c r="B25" i="11"/>
  <c r="C25" i="11"/>
  <c r="D25" i="11"/>
  <c r="J25" i="11" s="1"/>
  <c r="E25" i="11"/>
  <c r="K25" i="11" s="1"/>
  <c r="F25" i="11"/>
  <c r="I25" i="11"/>
  <c r="AY25" i="11"/>
  <c r="AZ25" i="11"/>
  <c r="BA25" i="11"/>
  <c r="BB25" i="11"/>
  <c r="BC25" i="11"/>
  <c r="BD25" i="11"/>
  <c r="BE25" i="11"/>
  <c r="BF25" i="11"/>
  <c r="BG25" i="11"/>
  <c r="BH25" i="11"/>
  <c r="BI25" i="11"/>
  <c r="BJ25" i="11"/>
  <c r="BK25" i="11"/>
  <c r="BL25" i="11"/>
  <c r="BM25" i="11"/>
  <c r="BN25" i="11"/>
  <c r="BO25" i="11"/>
  <c r="BP25" i="11"/>
  <c r="BQ25" i="11"/>
  <c r="BR25" i="11"/>
  <c r="B26" i="11"/>
  <c r="H26" i="11" s="1"/>
  <c r="C26" i="11"/>
  <c r="D26" i="11"/>
  <c r="J26" i="11" s="1"/>
  <c r="E26" i="11"/>
  <c r="K26" i="11" s="1"/>
  <c r="F26" i="11"/>
  <c r="L26" i="11" s="1"/>
  <c r="AY26" i="11"/>
  <c r="AZ26" i="11"/>
  <c r="BA26" i="11"/>
  <c r="BB26" i="11"/>
  <c r="BC26" i="11"/>
  <c r="BD26" i="11"/>
  <c r="BE26" i="11"/>
  <c r="BF26" i="11"/>
  <c r="BG26" i="11"/>
  <c r="BH26" i="11"/>
  <c r="BI26" i="11"/>
  <c r="BJ26" i="11"/>
  <c r="BK26" i="11"/>
  <c r="BL26" i="11"/>
  <c r="BM26" i="11"/>
  <c r="BN26" i="11"/>
  <c r="BO26" i="11"/>
  <c r="BP26" i="11"/>
  <c r="BQ26" i="11"/>
  <c r="BR26" i="11"/>
  <c r="B27" i="11"/>
  <c r="H27" i="11" s="1"/>
  <c r="C27" i="11"/>
  <c r="I27" i="11" s="1"/>
  <c r="D27" i="11"/>
  <c r="E27" i="11"/>
  <c r="K27" i="11" s="1"/>
  <c r="F27" i="11"/>
  <c r="L27" i="11"/>
  <c r="AY27" i="11"/>
  <c r="AZ27" i="11"/>
  <c r="BA27" i="11"/>
  <c r="BB27" i="11"/>
  <c r="BC27" i="11"/>
  <c r="BD27" i="11"/>
  <c r="BE27" i="11"/>
  <c r="BF27" i="11"/>
  <c r="BG27" i="11"/>
  <c r="BH27" i="11"/>
  <c r="BI27" i="11"/>
  <c r="BJ27" i="11"/>
  <c r="BK27" i="11"/>
  <c r="BL27" i="11"/>
  <c r="BM27" i="11"/>
  <c r="BN27" i="11"/>
  <c r="BO27" i="11"/>
  <c r="BP27" i="11"/>
  <c r="BQ27" i="11"/>
  <c r="BR27" i="11"/>
  <c r="B28" i="11"/>
  <c r="H28" i="11" s="1"/>
  <c r="C28" i="11"/>
  <c r="D28" i="11"/>
  <c r="J28" i="11" s="1"/>
  <c r="E28" i="11"/>
  <c r="F28" i="11"/>
  <c r="L28" i="11" s="1"/>
  <c r="AY28" i="11"/>
  <c r="AZ28" i="11"/>
  <c r="BA28" i="11"/>
  <c r="BB28" i="11"/>
  <c r="BC28" i="11"/>
  <c r="BD28" i="11"/>
  <c r="BE28" i="11"/>
  <c r="BF28" i="11"/>
  <c r="BG28" i="11"/>
  <c r="BH28" i="11"/>
  <c r="BI28" i="11"/>
  <c r="BJ28" i="11"/>
  <c r="BK28" i="11"/>
  <c r="BL28" i="11"/>
  <c r="BM28" i="11"/>
  <c r="BN28" i="11"/>
  <c r="BO28" i="11"/>
  <c r="BP28" i="11"/>
  <c r="BQ28" i="11"/>
  <c r="BR28" i="11"/>
  <c r="B29" i="11"/>
  <c r="H29" i="11" s="1"/>
  <c r="C29" i="11"/>
  <c r="I29" i="11" s="1"/>
  <c r="D29" i="11"/>
  <c r="E29" i="11"/>
  <c r="K29" i="11" s="1"/>
  <c r="F29" i="11"/>
  <c r="J29" i="11"/>
  <c r="AY29" i="11"/>
  <c r="AZ29" i="11"/>
  <c r="BA29" i="11"/>
  <c r="BB29" i="11"/>
  <c r="BC29" i="11"/>
  <c r="BD29" i="11"/>
  <c r="BE29" i="11"/>
  <c r="BF29" i="11"/>
  <c r="BG29" i="11"/>
  <c r="BH29" i="11"/>
  <c r="BI29" i="11"/>
  <c r="BJ29" i="11"/>
  <c r="BK29" i="11"/>
  <c r="BL29" i="11"/>
  <c r="BM29" i="11"/>
  <c r="BN29" i="11"/>
  <c r="BO29" i="11"/>
  <c r="BP29" i="11"/>
  <c r="BQ29" i="11"/>
  <c r="BR29" i="11"/>
  <c r="B30" i="11"/>
  <c r="H30" i="11" s="1"/>
  <c r="C30" i="11"/>
  <c r="I30" i="11" s="1"/>
  <c r="D30" i="11"/>
  <c r="J30" i="11" s="1"/>
  <c r="E30" i="11"/>
  <c r="F30" i="11"/>
  <c r="L30" i="11" s="1"/>
  <c r="AY30" i="11"/>
  <c r="AZ30" i="11"/>
  <c r="BA30" i="11"/>
  <c r="BB30" i="11"/>
  <c r="BC30" i="11"/>
  <c r="BD30" i="11"/>
  <c r="BE30" i="11"/>
  <c r="BF30" i="11"/>
  <c r="BG30" i="11"/>
  <c r="BH30" i="11"/>
  <c r="BI30" i="11"/>
  <c r="BJ30" i="11"/>
  <c r="BK30" i="11"/>
  <c r="BL30" i="11"/>
  <c r="BM30" i="11"/>
  <c r="BN30" i="11"/>
  <c r="BO30" i="11"/>
  <c r="BP30" i="11"/>
  <c r="BQ30" i="11"/>
  <c r="BR30" i="11"/>
  <c r="B31" i="11"/>
  <c r="C31" i="11"/>
  <c r="I31" i="11" s="1"/>
  <c r="D31" i="11"/>
  <c r="J31" i="11" s="1"/>
  <c r="E31" i="11"/>
  <c r="K31" i="11" s="1"/>
  <c r="F31" i="11"/>
  <c r="L31" i="11" s="1"/>
  <c r="AY31" i="11"/>
  <c r="AZ31" i="11"/>
  <c r="BA31" i="11"/>
  <c r="BB31" i="11"/>
  <c r="BC31" i="11"/>
  <c r="BD31" i="11"/>
  <c r="BE31" i="11"/>
  <c r="BF31" i="11"/>
  <c r="BG31" i="11"/>
  <c r="BH31" i="11"/>
  <c r="BI31" i="11"/>
  <c r="BJ31" i="11"/>
  <c r="BK31" i="11"/>
  <c r="BL31" i="11"/>
  <c r="BM31" i="11"/>
  <c r="BN31" i="11"/>
  <c r="BO31" i="11"/>
  <c r="BP31" i="11"/>
  <c r="BQ31" i="11"/>
  <c r="BR31" i="11"/>
  <c r="B32" i="11"/>
  <c r="H32" i="11" s="1"/>
  <c r="C32" i="11"/>
  <c r="D32" i="11"/>
  <c r="J32" i="11" s="1"/>
  <c r="E32" i="11"/>
  <c r="K32" i="11" s="1"/>
  <c r="F32" i="11"/>
  <c r="L32" i="11" s="1"/>
  <c r="AY32" i="11"/>
  <c r="AZ32" i="11"/>
  <c r="BA32" i="11"/>
  <c r="BB32" i="11"/>
  <c r="BC32" i="11"/>
  <c r="BD32" i="11"/>
  <c r="BE32" i="11"/>
  <c r="BF32" i="11"/>
  <c r="BG32" i="11"/>
  <c r="BH32" i="11"/>
  <c r="BI32" i="11"/>
  <c r="BJ32" i="11"/>
  <c r="BK32" i="11"/>
  <c r="BL32" i="11"/>
  <c r="BM32" i="11"/>
  <c r="BN32" i="11"/>
  <c r="BO32" i="11"/>
  <c r="BP32" i="11"/>
  <c r="BQ32" i="11"/>
  <c r="BR32" i="11"/>
  <c r="B33" i="11"/>
  <c r="C33" i="11"/>
  <c r="I33" i="11" s="1"/>
  <c r="D33" i="11"/>
  <c r="E33" i="11"/>
  <c r="F33" i="11"/>
  <c r="L33" i="11" s="1"/>
  <c r="K33" i="11"/>
  <c r="AY33" i="11"/>
  <c r="AZ33" i="11"/>
  <c r="BA33" i="11"/>
  <c r="BB33" i="11"/>
  <c r="BC33" i="11"/>
  <c r="BD33" i="11"/>
  <c r="BE33" i="11"/>
  <c r="BF33" i="11"/>
  <c r="BG33" i="11"/>
  <c r="BH33" i="11"/>
  <c r="BI33" i="11"/>
  <c r="BJ33" i="11"/>
  <c r="BK33" i="11"/>
  <c r="BL33" i="11"/>
  <c r="BM33" i="11"/>
  <c r="BN33" i="11"/>
  <c r="BO33" i="11"/>
  <c r="BP33" i="11"/>
  <c r="BQ33" i="11"/>
  <c r="BR33" i="11"/>
  <c r="B34" i="11"/>
  <c r="H34" i="11" s="1"/>
  <c r="C34" i="11"/>
  <c r="I34" i="11" s="1"/>
  <c r="D34" i="11"/>
  <c r="J34" i="11" s="1"/>
  <c r="E34" i="11"/>
  <c r="F34" i="11"/>
  <c r="L34" i="11" s="1"/>
  <c r="AY34" i="11"/>
  <c r="AZ34" i="11"/>
  <c r="BA34" i="11"/>
  <c r="BB34" i="11"/>
  <c r="BC34" i="11"/>
  <c r="BD34" i="11"/>
  <c r="BE34" i="11"/>
  <c r="BF34" i="11"/>
  <c r="BG34" i="11"/>
  <c r="BH34" i="11"/>
  <c r="BI34" i="11"/>
  <c r="BJ34" i="11"/>
  <c r="BK34" i="11"/>
  <c r="BL34" i="11"/>
  <c r="BM34" i="11"/>
  <c r="BN34" i="11"/>
  <c r="BO34" i="11"/>
  <c r="BP34" i="11"/>
  <c r="BQ34" i="11"/>
  <c r="BR34" i="11"/>
  <c r="B35" i="11"/>
  <c r="H35" i="11" s="1"/>
  <c r="C35" i="11"/>
  <c r="I35" i="11" s="1"/>
  <c r="D35" i="11"/>
  <c r="E35" i="11"/>
  <c r="K35" i="11" s="1"/>
  <c r="F35" i="11"/>
  <c r="L35" i="11" s="1"/>
  <c r="AY35" i="11"/>
  <c r="AZ35" i="11"/>
  <c r="BA35" i="11"/>
  <c r="BB35" i="11"/>
  <c r="BC35" i="11"/>
  <c r="BD35" i="11"/>
  <c r="BE35" i="11"/>
  <c r="BF35" i="11"/>
  <c r="BG35" i="11"/>
  <c r="BH35" i="11"/>
  <c r="BI35" i="11"/>
  <c r="BJ35" i="11"/>
  <c r="BK35" i="11"/>
  <c r="BL35" i="11"/>
  <c r="BM35" i="11"/>
  <c r="BN35" i="11"/>
  <c r="BO35" i="11"/>
  <c r="BP35" i="11"/>
  <c r="BQ35" i="11"/>
  <c r="BR35" i="11"/>
  <c r="B36" i="11"/>
  <c r="H36" i="11" s="1"/>
  <c r="C36" i="11"/>
  <c r="I36" i="11" s="1"/>
  <c r="D36" i="11"/>
  <c r="J36" i="11" s="1"/>
  <c r="E36" i="11"/>
  <c r="K36" i="11" s="1"/>
  <c r="F36" i="11"/>
  <c r="L36" i="11"/>
  <c r="AY36" i="11"/>
  <c r="AZ36" i="11"/>
  <c r="BA36" i="11"/>
  <c r="BB36" i="11"/>
  <c r="BC36" i="11"/>
  <c r="BD36" i="11"/>
  <c r="BE36" i="11"/>
  <c r="BF36" i="11"/>
  <c r="BG36" i="11"/>
  <c r="BH36" i="11"/>
  <c r="BI36" i="11"/>
  <c r="BJ36" i="11"/>
  <c r="BK36" i="11"/>
  <c r="BL36" i="11"/>
  <c r="BM36" i="11"/>
  <c r="BN36" i="11"/>
  <c r="BO36" i="11"/>
  <c r="BP36" i="11"/>
  <c r="BQ36" i="11"/>
  <c r="BR36" i="11"/>
  <c r="B37" i="11"/>
  <c r="C37" i="11"/>
  <c r="D37" i="11"/>
  <c r="E37" i="11"/>
  <c r="K37" i="11" s="1"/>
  <c r="F37" i="11"/>
  <c r="I37" i="11"/>
  <c r="J37" i="11"/>
  <c r="AY37" i="11"/>
  <c r="AZ37" i="11"/>
  <c r="BA37" i="11"/>
  <c r="BB37" i="11"/>
  <c r="BC37" i="11"/>
  <c r="BD37" i="11"/>
  <c r="BE37" i="11"/>
  <c r="BF37" i="11"/>
  <c r="BG37" i="11"/>
  <c r="BH37" i="11"/>
  <c r="BI37" i="11"/>
  <c r="BJ37" i="11"/>
  <c r="BK37" i="11"/>
  <c r="BL37" i="11"/>
  <c r="BM37" i="11"/>
  <c r="BN37" i="11"/>
  <c r="BO37" i="11"/>
  <c r="BP37" i="11"/>
  <c r="BQ37" i="11"/>
  <c r="BR37" i="11"/>
  <c r="B38" i="11"/>
  <c r="H38" i="11" s="1"/>
  <c r="C38" i="11"/>
  <c r="D38" i="11"/>
  <c r="J38" i="11" s="1"/>
  <c r="E38" i="11"/>
  <c r="K38" i="11" s="1"/>
  <c r="F38" i="11"/>
  <c r="L38" i="11"/>
  <c r="AY38" i="11"/>
  <c r="AZ38" i="11"/>
  <c r="BA38" i="11"/>
  <c r="BB38" i="11"/>
  <c r="BC38" i="11"/>
  <c r="BD38" i="11"/>
  <c r="BE38" i="11"/>
  <c r="BF38" i="11"/>
  <c r="BG38" i="11"/>
  <c r="BH38" i="11"/>
  <c r="BI38" i="11"/>
  <c r="BJ38" i="11"/>
  <c r="BK38" i="11"/>
  <c r="BL38" i="11"/>
  <c r="BM38" i="11"/>
  <c r="BN38" i="11"/>
  <c r="BO38" i="11"/>
  <c r="BP38" i="11"/>
  <c r="BQ38" i="11"/>
  <c r="BR38" i="11"/>
  <c r="B39" i="11"/>
  <c r="H39" i="11" s="1"/>
  <c r="C39" i="11"/>
  <c r="I39" i="11" s="1"/>
  <c r="D39" i="11"/>
  <c r="E39" i="11"/>
  <c r="K39" i="11" s="1"/>
  <c r="F39" i="11"/>
  <c r="L39" i="11"/>
  <c r="AY39" i="11"/>
  <c r="AZ39" i="11"/>
  <c r="BA39" i="11"/>
  <c r="BB39" i="11"/>
  <c r="BC39" i="11"/>
  <c r="BD39" i="11"/>
  <c r="BE39" i="11"/>
  <c r="BF39" i="11"/>
  <c r="BG39" i="11"/>
  <c r="BH39" i="11"/>
  <c r="BI39" i="11"/>
  <c r="BJ39" i="11"/>
  <c r="BK39" i="11"/>
  <c r="BL39" i="11"/>
  <c r="BM39" i="11"/>
  <c r="BN39" i="11"/>
  <c r="BO39" i="11"/>
  <c r="BP39" i="11"/>
  <c r="BQ39" i="11"/>
  <c r="BR39" i="11"/>
  <c r="B40" i="11"/>
  <c r="H40" i="11" s="1"/>
  <c r="C40" i="11"/>
  <c r="D40" i="11"/>
  <c r="J40" i="11" s="1"/>
  <c r="E40" i="11"/>
  <c r="F40" i="11"/>
  <c r="L40" i="11" s="1"/>
  <c r="AY40" i="11"/>
  <c r="AZ40" i="11"/>
  <c r="BA40" i="11"/>
  <c r="BB40" i="11"/>
  <c r="BC40" i="11"/>
  <c r="BD40" i="11"/>
  <c r="BE40" i="11"/>
  <c r="BF40" i="11"/>
  <c r="BG40" i="11"/>
  <c r="BH40" i="11"/>
  <c r="BI40" i="11"/>
  <c r="BJ40" i="11"/>
  <c r="BK40" i="11"/>
  <c r="BL40" i="11"/>
  <c r="BM40" i="11"/>
  <c r="BN40" i="11"/>
  <c r="BO40" i="11"/>
  <c r="BP40" i="11"/>
  <c r="BQ40" i="11"/>
  <c r="BR40" i="11"/>
  <c r="B41" i="11"/>
  <c r="H41" i="11" s="1"/>
  <c r="C41" i="11"/>
  <c r="I41" i="11" s="1"/>
  <c r="D41" i="11"/>
  <c r="J41" i="11" s="1"/>
  <c r="E41" i="11"/>
  <c r="K41" i="11" s="1"/>
  <c r="F41" i="11"/>
  <c r="AY41" i="11"/>
  <c r="AZ41" i="11"/>
  <c r="BA41" i="11"/>
  <c r="BB41" i="11"/>
  <c r="BC41" i="11"/>
  <c r="BD41" i="11"/>
  <c r="BE41" i="11"/>
  <c r="BF41" i="11"/>
  <c r="BG41" i="11"/>
  <c r="BH41" i="11"/>
  <c r="BI41" i="11"/>
  <c r="BJ41" i="11"/>
  <c r="BK41" i="11"/>
  <c r="BL41" i="11"/>
  <c r="BM41" i="11"/>
  <c r="BN41" i="11"/>
  <c r="BO41" i="11"/>
  <c r="BP41" i="11"/>
  <c r="BQ41" i="11"/>
  <c r="BR41" i="11"/>
  <c r="B42" i="11"/>
  <c r="H42" i="11" s="1"/>
  <c r="C42" i="11"/>
  <c r="I42" i="11" s="1"/>
  <c r="D42" i="11"/>
  <c r="J42" i="11" s="1"/>
  <c r="E42" i="11"/>
  <c r="K42" i="11" s="1"/>
  <c r="F42" i="11"/>
  <c r="L42" i="11" s="1"/>
  <c r="AY42" i="11"/>
  <c r="AZ42" i="11"/>
  <c r="BA42" i="11"/>
  <c r="BB42" i="11"/>
  <c r="BC42" i="11"/>
  <c r="BD42" i="11"/>
  <c r="BE42" i="11"/>
  <c r="BF42" i="11"/>
  <c r="BG42" i="11"/>
  <c r="BH42" i="11"/>
  <c r="BI42" i="11"/>
  <c r="BJ42" i="11"/>
  <c r="BK42" i="11"/>
  <c r="BL42" i="11"/>
  <c r="BM42" i="11"/>
  <c r="BN42" i="11"/>
  <c r="BO42" i="11"/>
  <c r="BP42" i="11"/>
  <c r="BQ42" i="11"/>
  <c r="BR42" i="11"/>
  <c r="B43" i="11"/>
  <c r="C43" i="11"/>
  <c r="I43" i="11" s="1"/>
  <c r="D43" i="11"/>
  <c r="E43" i="11"/>
  <c r="F43" i="11"/>
  <c r="J43" i="11"/>
  <c r="K43" i="11"/>
  <c r="L43" i="11"/>
  <c r="AY43" i="11"/>
  <c r="AZ43" i="11"/>
  <c r="BA43" i="11"/>
  <c r="BB43" i="11"/>
  <c r="BC43" i="11"/>
  <c r="BD43" i="11"/>
  <c r="BE43" i="11"/>
  <c r="BF43" i="11"/>
  <c r="BG43" i="11"/>
  <c r="BH43" i="11"/>
  <c r="BI43" i="11"/>
  <c r="BJ43" i="11"/>
  <c r="BK43" i="11"/>
  <c r="BL43" i="11"/>
  <c r="BM43" i="11"/>
  <c r="BN43" i="11"/>
  <c r="BO43" i="11"/>
  <c r="BP43" i="11"/>
  <c r="BQ43" i="11"/>
  <c r="BR43" i="11"/>
  <c r="B44" i="11"/>
  <c r="H44" i="11" s="1"/>
  <c r="C44" i="11"/>
  <c r="D44" i="11"/>
  <c r="J44" i="11" s="1"/>
  <c r="E44" i="11"/>
  <c r="K44" i="11" s="1"/>
  <c r="F44" i="11"/>
  <c r="L44" i="11"/>
  <c r="AY44" i="11"/>
  <c r="AZ44" i="11"/>
  <c r="BA44" i="11"/>
  <c r="BB44" i="11"/>
  <c r="BC44" i="11"/>
  <c r="BD44" i="11"/>
  <c r="BE44" i="11"/>
  <c r="BF44" i="11"/>
  <c r="BG44" i="11"/>
  <c r="BH44" i="11"/>
  <c r="BI44" i="11"/>
  <c r="BJ44" i="11"/>
  <c r="BK44" i="11"/>
  <c r="BL44" i="11"/>
  <c r="BM44" i="11"/>
  <c r="BN44" i="11"/>
  <c r="BO44" i="11"/>
  <c r="BP44" i="11"/>
  <c r="BQ44" i="11"/>
  <c r="BR44" i="11"/>
  <c r="B45" i="11"/>
  <c r="H45" i="11" s="1"/>
  <c r="C45" i="11"/>
  <c r="I45" i="11" s="1"/>
  <c r="D45" i="11"/>
  <c r="E45" i="11"/>
  <c r="K45" i="11" s="1"/>
  <c r="F45" i="11"/>
  <c r="L45" i="11" s="1"/>
  <c r="AY45" i="11"/>
  <c r="AZ45" i="11"/>
  <c r="BA45" i="11"/>
  <c r="BB45" i="11"/>
  <c r="BC45" i="11"/>
  <c r="BD45" i="11"/>
  <c r="BE45" i="11"/>
  <c r="BF45" i="11"/>
  <c r="BG45" i="11"/>
  <c r="BH45" i="11"/>
  <c r="BI45" i="11"/>
  <c r="BJ45" i="11"/>
  <c r="BK45" i="11"/>
  <c r="BL45" i="11"/>
  <c r="BM45" i="11"/>
  <c r="BN45" i="11"/>
  <c r="BO45" i="11"/>
  <c r="BP45" i="11"/>
  <c r="BQ45" i="11"/>
  <c r="BR45" i="11"/>
  <c r="B46" i="11"/>
  <c r="H46" i="11" s="1"/>
  <c r="C46" i="11"/>
  <c r="I46" i="11" s="1"/>
  <c r="D46" i="11"/>
  <c r="J46" i="11" s="1"/>
  <c r="E46" i="11"/>
  <c r="F46" i="11"/>
  <c r="L46" i="11" s="1"/>
  <c r="AY46" i="11"/>
  <c r="AZ46" i="11"/>
  <c r="BA46" i="11"/>
  <c r="BB46" i="11"/>
  <c r="BC46" i="11"/>
  <c r="BD46" i="11"/>
  <c r="BE46" i="11"/>
  <c r="BF46" i="11"/>
  <c r="BG46" i="11"/>
  <c r="BH46" i="11"/>
  <c r="BI46" i="11"/>
  <c r="BJ46" i="11"/>
  <c r="BK46" i="11"/>
  <c r="BL46" i="11"/>
  <c r="BM46" i="11"/>
  <c r="BN46" i="11"/>
  <c r="BO46" i="11"/>
  <c r="BP46" i="11"/>
  <c r="BQ46" i="11"/>
  <c r="BR46" i="11"/>
  <c r="B47" i="11"/>
  <c r="H47" i="11" s="1"/>
  <c r="C47" i="11"/>
  <c r="D47" i="11"/>
  <c r="E47" i="11"/>
  <c r="K47" i="11" s="1"/>
  <c r="F47" i="11"/>
  <c r="I47" i="11"/>
  <c r="AY47" i="11"/>
  <c r="AZ47" i="11"/>
  <c r="BA47" i="11"/>
  <c r="BB47" i="11"/>
  <c r="BC47" i="11"/>
  <c r="BD47" i="11"/>
  <c r="BE47" i="11"/>
  <c r="BF47" i="11"/>
  <c r="BG47" i="11"/>
  <c r="BH47" i="11"/>
  <c r="BI47" i="11"/>
  <c r="BJ47" i="11"/>
  <c r="BK47" i="11"/>
  <c r="BL47" i="11"/>
  <c r="BM47" i="11"/>
  <c r="BN47" i="11"/>
  <c r="BO47" i="11"/>
  <c r="BP47" i="11"/>
  <c r="BQ47" i="11"/>
  <c r="BR47" i="11"/>
  <c r="B48" i="11"/>
  <c r="H48" i="11" s="1"/>
  <c r="C48" i="11"/>
  <c r="I48" i="11" s="1"/>
  <c r="D48" i="11"/>
  <c r="J48" i="11" s="1"/>
  <c r="E48" i="11"/>
  <c r="K48" i="11" s="1"/>
  <c r="F48" i="11"/>
  <c r="L48" i="11" s="1"/>
  <c r="AY48" i="11"/>
  <c r="AZ48" i="11"/>
  <c r="BA48" i="11"/>
  <c r="BB48" i="11"/>
  <c r="BC48" i="11"/>
  <c r="BD48" i="11"/>
  <c r="BE48" i="11"/>
  <c r="BF48" i="11"/>
  <c r="BG48" i="11"/>
  <c r="BH48" i="11"/>
  <c r="BI48" i="11"/>
  <c r="BJ48" i="11"/>
  <c r="BK48" i="11"/>
  <c r="BL48" i="11"/>
  <c r="BM48" i="11"/>
  <c r="BN48" i="11"/>
  <c r="BO48" i="11"/>
  <c r="BP48" i="11"/>
  <c r="BQ48" i="11"/>
  <c r="BR48" i="11"/>
  <c r="B49" i="11"/>
  <c r="C49" i="11"/>
  <c r="I49" i="11" s="1"/>
  <c r="D49" i="11"/>
  <c r="J49" i="11" s="1"/>
  <c r="E49" i="11"/>
  <c r="K49" i="11" s="1"/>
  <c r="F49" i="11"/>
  <c r="AY49" i="11"/>
  <c r="AZ49" i="11"/>
  <c r="BA49" i="11"/>
  <c r="BB49" i="11"/>
  <c r="BC49" i="11"/>
  <c r="BD49" i="11"/>
  <c r="BE49" i="11"/>
  <c r="BF49" i="11"/>
  <c r="BG49" i="11"/>
  <c r="BH49" i="11"/>
  <c r="BI49" i="11"/>
  <c r="BJ49" i="11"/>
  <c r="BK49" i="11"/>
  <c r="BL49" i="11"/>
  <c r="BM49" i="11"/>
  <c r="BN49" i="11"/>
  <c r="BO49" i="11"/>
  <c r="BP49" i="11"/>
  <c r="BQ49" i="11"/>
  <c r="BR49" i="11"/>
  <c r="B50" i="11"/>
  <c r="H50" i="11" s="1"/>
  <c r="C50" i="11"/>
  <c r="D50" i="11"/>
  <c r="J50" i="11" s="1"/>
  <c r="E50" i="11"/>
  <c r="K50" i="11" s="1"/>
  <c r="F50" i="11"/>
  <c r="L50" i="11"/>
  <c r="AY50" i="11"/>
  <c r="AZ50" i="11"/>
  <c r="BA50" i="11"/>
  <c r="BB50" i="11"/>
  <c r="BC50" i="11"/>
  <c r="BD50" i="11"/>
  <c r="BE50" i="11"/>
  <c r="BF50" i="11"/>
  <c r="BG50" i="11"/>
  <c r="BH50" i="11"/>
  <c r="BI50" i="11"/>
  <c r="BJ50" i="11"/>
  <c r="BK50" i="11"/>
  <c r="BL50" i="11"/>
  <c r="BM50" i="11"/>
  <c r="BN50" i="11"/>
  <c r="BO50" i="11"/>
  <c r="BP50" i="11"/>
  <c r="BQ50" i="11"/>
  <c r="BR50" i="11"/>
  <c r="B51" i="11"/>
  <c r="H51" i="11" s="1"/>
  <c r="C51" i="11"/>
  <c r="D51" i="11"/>
  <c r="E51" i="11"/>
  <c r="K51" i="11" s="1"/>
  <c r="F51" i="11"/>
  <c r="L51" i="11" s="1"/>
  <c r="I51" i="11"/>
  <c r="AY51" i="11"/>
  <c r="AZ51" i="11"/>
  <c r="BA51" i="11"/>
  <c r="BB51" i="11"/>
  <c r="BC51" i="11"/>
  <c r="BD51" i="11"/>
  <c r="BE51" i="11"/>
  <c r="BF51" i="11"/>
  <c r="BG51" i="11"/>
  <c r="BH51" i="11"/>
  <c r="BI51" i="11"/>
  <c r="BJ51" i="11"/>
  <c r="BK51" i="11"/>
  <c r="BL51" i="11"/>
  <c r="BM51" i="11"/>
  <c r="BN51" i="11"/>
  <c r="BO51" i="11"/>
  <c r="BP51" i="11"/>
  <c r="BQ51" i="11"/>
  <c r="BR51" i="11"/>
  <c r="B52" i="11"/>
  <c r="C52" i="11"/>
  <c r="D52" i="11"/>
  <c r="E52" i="11"/>
  <c r="F52" i="11"/>
  <c r="L52" i="11" s="1"/>
  <c r="H52" i="11"/>
  <c r="J52" i="11"/>
  <c r="AY52" i="11"/>
  <c r="AZ52" i="11"/>
  <c r="BA52" i="11"/>
  <c r="BB52" i="11"/>
  <c r="BC52" i="11"/>
  <c r="BD52" i="11"/>
  <c r="BE52" i="11"/>
  <c r="BF52" i="11"/>
  <c r="BG52" i="11"/>
  <c r="BH52" i="11"/>
  <c r="BI52" i="11"/>
  <c r="BJ52" i="11"/>
  <c r="BK52" i="11"/>
  <c r="BL52" i="11"/>
  <c r="BM52" i="11"/>
  <c r="BN52" i="11"/>
  <c r="BO52" i="11"/>
  <c r="BP52" i="11"/>
  <c r="BQ52" i="11"/>
  <c r="BR52" i="11"/>
  <c r="B53" i="11"/>
  <c r="H53" i="11" s="1"/>
  <c r="C53" i="11"/>
  <c r="I53" i="11" s="1"/>
  <c r="D53" i="11"/>
  <c r="J53" i="11" s="1"/>
  <c r="E53" i="11"/>
  <c r="K53" i="11" s="1"/>
  <c r="F53" i="11"/>
  <c r="AY53" i="11"/>
  <c r="AZ53" i="11"/>
  <c r="BA53" i="11"/>
  <c r="BB53" i="11"/>
  <c r="BC53" i="11"/>
  <c r="BD53" i="11"/>
  <c r="BE53" i="11"/>
  <c r="BF53" i="11"/>
  <c r="BG53" i="11"/>
  <c r="BH53" i="11"/>
  <c r="BI53" i="11"/>
  <c r="BJ53" i="11"/>
  <c r="BK53" i="11"/>
  <c r="BL53" i="11"/>
  <c r="BM53" i="11"/>
  <c r="BN53" i="11"/>
  <c r="BO53" i="11"/>
  <c r="BP53" i="11"/>
  <c r="BQ53" i="11"/>
  <c r="BR53" i="11"/>
  <c r="B54" i="11"/>
  <c r="H54" i="11" s="1"/>
  <c r="C54" i="11"/>
  <c r="I54" i="11" s="1"/>
  <c r="D54" i="11"/>
  <c r="J54" i="11" s="1"/>
  <c r="E54" i="11"/>
  <c r="K54" i="11" s="1"/>
  <c r="F54" i="11"/>
  <c r="L54" i="11" s="1"/>
  <c r="AY54" i="11"/>
  <c r="AZ54" i="11"/>
  <c r="BA54" i="11"/>
  <c r="BB54" i="11"/>
  <c r="BC54" i="11"/>
  <c r="BD54" i="11"/>
  <c r="BE54" i="11"/>
  <c r="BF54" i="11"/>
  <c r="BG54" i="11"/>
  <c r="BH54" i="11"/>
  <c r="BI54" i="11"/>
  <c r="BJ54" i="11"/>
  <c r="BK54" i="11"/>
  <c r="BL54" i="11"/>
  <c r="BM54" i="11"/>
  <c r="BN54" i="11"/>
  <c r="BO54" i="11"/>
  <c r="BP54" i="11"/>
  <c r="BQ54" i="11"/>
  <c r="BR54" i="11"/>
  <c r="B55" i="11"/>
  <c r="C55" i="11"/>
  <c r="I55" i="11" s="1"/>
  <c r="D55" i="11"/>
  <c r="J55" i="11" s="1"/>
  <c r="E55" i="11"/>
  <c r="F55" i="11"/>
  <c r="L55" i="11" s="1"/>
  <c r="K55" i="11"/>
  <c r="AY55" i="11"/>
  <c r="AZ55" i="11"/>
  <c r="BA55" i="11"/>
  <c r="BB55" i="11"/>
  <c r="BC55" i="11"/>
  <c r="BD55" i="11"/>
  <c r="BE55" i="11"/>
  <c r="BF55" i="11"/>
  <c r="BG55" i="11"/>
  <c r="BH55" i="11"/>
  <c r="BI55" i="11"/>
  <c r="BJ55" i="11"/>
  <c r="BK55" i="11"/>
  <c r="BL55" i="11"/>
  <c r="BM55" i="11"/>
  <c r="BN55" i="11"/>
  <c r="BO55" i="11"/>
  <c r="BP55" i="11"/>
  <c r="BQ55" i="11"/>
  <c r="BR55" i="11"/>
  <c r="B56" i="11"/>
  <c r="H56" i="11" s="1"/>
  <c r="C56" i="11"/>
  <c r="D56" i="11"/>
  <c r="J56" i="11" s="1"/>
  <c r="E56" i="11"/>
  <c r="K56" i="11" s="1"/>
  <c r="F56" i="11"/>
  <c r="L56" i="11"/>
  <c r="AY56" i="11"/>
  <c r="AZ56" i="11"/>
  <c r="BA56" i="11"/>
  <c r="BB56" i="11"/>
  <c r="BC56" i="11"/>
  <c r="BD56" i="11"/>
  <c r="BE56" i="11"/>
  <c r="BF56" i="11"/>
  <c r="BG56" i="11"/>
  <c r="BH56" i="11"/>
  <c r="BI56" i="11"/>
  <c r="BJ56" i="11"/>
  <c r="BK56" i="11"/>
  <c r="BL56" i="11"/>
  <c r="BM56" i="11"/>
  <c r="BN56" i="11"/>
  <c r="BO56" i="11"/>
  <c r="BP56" i="11"/>
  <c r="BQ56" i="11"/>
  <c r="BR56" i="11"/>
  <c r="B57" i="11"/>
  <c r="C57" i="11"/>
  <c r="I57" i="11" s="1"/>
  <c r="D57" i="11"/>
  <c r="E57" i="11"/>
  <c r="K57" i="11" s="1"/>
  <c r="F57" i="11"/>
  <c r="L57" i="11"/>
  <c r="AY57" i="11"/>
  <c r="AZ57" i="11"/>
  <c r="BA57" i="11"/>
  <c r="BB57" i="11"/>
  <c r="BC57" i="11"/>
  <c r="BD57" i="11"/>
  <c r="BE57" i="11"/>
  <c r="BF57" i="11"/>
  <c r="BG57" i="11"/>
  <c r="BH57" i="11"/>
  <c r="BI57" i="11"/>
  <c r="BJ57" i="11"/>
  <c r="BK57" i="11"/>
  <c r="BL57" i="11"/>
  <c r="BM57" i="11"/>
  <c r="BN57" i="11"/>
  <c r="BO57" i="11"/>
  <c r="BP57" i="11"/>
  <c r="BQ57" i="11"/>
  <c r="BR57" i="11"/>
  <c r="B58" i="11"/>
  <c r="H58" i="11" s="1"/>
  <c r="C58" i="11"/>
  <c r="I58" i="11" s="1"/>
  <c r="D58" i="11"/>
  <c r="J58" i="11" s="1"/>
  <c r="E58" i="11"/>
  <c r="F58" i="11"/>
  <c r="L58" i="11" s="1"/>
  <c r="AY58" i="11"/>
  <c r="AZ58" i="11"/>
  <c r="BA58" i="11"/>
  <c r="BB58" i="11"/>
  <c r="BC58" i="11"/>
  <c r="BD58" i="11"/>
  <c r="BE58" i="11"/>
  <c r="BF58" i="11"/>
  <c r="BG58" i="11"/>
  <c r="BH58" i="11"/>
  <c r="BI58" i="11"/>
  <c r="BJ58" i="11"/>
  <c r="BK58" i="11"/>
  <c r="BL58" i="11"/>
  <c r="BM58" i="11"/>
  <c r="BN58" i="11"/>
  <c r="BO58" i="11"/>
  <c r="BP58" i="11"/>
  <c r="BQ58" i="11"/>
  <c r="BR58" i="11"/>
  <c r="B59" i="11"/>
  <c r="H59" i="11" s="1"/>
  <c r="C59" i="11"/>
  <c r="I59" i="11" s="1"/>
  <c r="D59" i="11"/>
  <c r="E59" i="11"/>
  <c r="K59" i="11" s="1"/>
  <c r="F59" i="11"/>
  <c r="AY59" i="11"/>
  <c r="AZ59" i="11"/>
  <c r="BA59" i="11"/>
  <c r="BB59" i="11"/>
  <c r="BC59" i="11"/>
  <c r="BD59" i="11"/>
  <c r="BE59" i="11"/>
  <c r="BF59" i="11"/>
  <c r="BG59" i="11"/>
  <c r="BH59" i="11"/>
  <c r="BI59" i="11"/>
  <c r="BJ59" i="11"/>
  <c r="BK59" i="11"/>
  <c r="BL59" i="11"/>
  <c r="BM59" i="11"/>
  <c r="BN59" i="11"/>
  <c r="BO59" i="11"/>
  <c r="BP59" i="11"/>
  <c r="BQ59" i="11"/>
  <c r="BR59" i="11"/>
  <c r="B60" i="11"/>
  <c r="H60" i="11" s="1"/>
  <c r="C60" i="11"/>
  <c r="I60" i="11" s="1"/>
  <c r="D60" i="11"/>
  <c r="J60" i="11" s="1"/>
  <c r="E60" i="11"/>
  <c r="K60" i="11" s="1"/>
  <c r="F60" i="11"/>
  <c r="L60" i="11" s="1"/>
  <c r="AY60" i="11"/>
  <c r="AZ60" i="11"/>
  <c r="BA60" i="11"/>
  <c r="BB60" i="11"/>
  <c r="BC60" i="11"/>
  <c r="BD60" i="11"/>
  <c r="BE60" i="11"/>
  <c r="BF60" i="11"/>
  <c r="BG60" i="11"/>
  <c r="BH60" i="11"/>
  <c r="BI60" i="11"/>
  <c r="BJ60" i="11"/>
  <c r="BK60" i="11"/>
  <c r="BL60" i="11"/>
  <c r="BM60" i="11"/>
  <c r="BN60" i="11"/>
  <c r="BO60" i="11"/>
  <c r="BP60" i="11"/>
  <c r="BQ60" i="11"/>
  <c r="BR60" i="11"/>
  <c r="B61" i="11"/>
  <c r="C61" i="11"/>
  <c r="I61" i="11" s="1"/>
  <c r="D61" i="11"/>
  <c r="J61" i="11" s="1"/>
  <c r="E61" i="11"/>
  <c r="K61" i="11" s="1"/>
  <c r="F61" i="11"/>
  <c r="AY61" i="11"/>
  <c r="AZ61" i="11"/>
  <c r="BA61" i="11"/>
  <c r="BB61" i="11"/>
  <c r="BC61" i="11"/>
  <c r="BD61" i="11"/>
  <c r="BE61" i="11"/>
  <c r="BF61" i="11"/>
  <c r="BG61" i="11"/>
  <c r="BH61" i="11"/>
  <c r="BI61" i="11"/>
  <c r="BJ61" i="11"/>
  <c r="BK61" i="11"/>
  <c r="BL61" i="11"/>
  <c r="BM61" i="11"/>
  <c r="BN61" i="11"/>
  <c r="BO61" i="11"/>
  <c r="BP61" i="11"/>
  <c r="BQ61" i="11"/>
  <c r="BR61" i="11"/>
  <c r="B62" i="11"/>
  <c r="C62" i="11"/>
  <c r="D62" i="11"/>
  <c r="J62" i="11" s="1"/>
  <c r="E62" i="11"/>
  <c r="K62" i="11" s="1"/>
  <c r="F62" i="11"/>
  <c r="L62" i="11" s="1"/>
  <c r="H62" i="11"/>
  <c r="AY62" i="11"/>
  <c r="AZ62" i="11"/>
  <c r="BA62" i="11"/>
  <c r="BB62" i="11"/>
  <c r="BC62" i="11"/>
  <c r="BD62" i="11"/>
  <c r="BE62" i="11"/>
  <c r="BF62" i="11"/>
  <c r="BG62" i="11"/>
  <c r="BH62" i="11"/>
  <c r="BI62" i="11"/>
  <c r="BJ62" i="11"/>
  <c r="BK62" i="11"/>
  <c r="BL62" i="11"/>
  <c r="BM62" i="11"/>
  <c r="BN62" i="11"/>
  <c r="BO62" i="11"/>
  <c r="BP62" i="11"/>
  <c r="BQ62" i="11"/>
  <c r="BR62" i="11"/>
  <c r="B63" i="11"/>
  <c r="H63" i="11" s="1"/>
  <c r="C63" i="11"/>
  <c r="I63" i="11" s="1"/>
  <c r="D63" i="11"/>
  <c r="E63" i="11"/>
  <c r="K63" i="11" s="1"/>
  <c r="F63" i="11"/>
  <c r="L63" i="11" s="1"/>
  <c r="AY63" i="11"/>
  <c r="AZ63" i="11"/>
  <c r="BA63" i="11"/>
  <c r="BB63" i="11"/>
  <c r="BC63" i="11"/>
  <c r="BD63" i="11"/>
  <c r="BE63" i="11"/>
  <c r="BF63" i="11"/>
  <c r="BG63" i="11"/>
  <c r="BH63" i="11"/>
  <c r="BI63" i="11"/>
  <c r="BJ63" i="11"/>
  <c r="BK63" i="11"/>
  <c r="BL63" i="11"/>
  <c r="BM63" i="11"/>
  <c r="BN63" i="11"/>
  <c r="BO63" i="11"/>
  <c r="BP63" i="11"/>
  <c r="BQ63" i="11"/>
  <c r="BR63" i="11"/>
  <c r="B64" i="11"/>
  <c r="H64" i="11" s="1"/>
  <c r="C64" i="11"/>
  <c r="D64" i="11"/>
  <c r="J64" i="11" s="1"/>
  <c r="E64" i="11"/>
  <c r="F64" i="11"/>
  <c r="L64" i="11" s="1"/>
  <c r="AY64" i="11"/>
  <c r="AZ64" i="11"/>
  <c r="BA64" i="11"/>
  <c r="BB64" i="11"/>
  <c r="BC64" i="11"/>
  <c r="BD64" i="11"/>
  <c r="BE64" i="11"/>
  <c r="BF64" i="11"/>
  <c r="BG64" i="11"/>
  <c r="BH64" i="11"/>
  <c r="BI64" i="11"/>
  <c r="BJ64" i="11"/>
  <c r="BK64" i="11"/>
  <c r="BL64" i="11"/>
  <c r="BM64" i="11"/>
  <c r="BN64" i="11"/>
  <c r="BO64" i="11"/>
  <c r="BP64" i="11"/>
  <c r="BQ64" i="11"/>
  <c r="BR64" i="11"/>
  <c r="B65" i="11"/>
  <c r="H65" i="11" s="1"/>
  <c r="C65" i="11"/>
  <c r="I65" i="11" s="1"/>
  <c r="D65" i="11"/>
  <c r="J65" i="11" s="1"/>
  <c r="E65" i="11"/>
  <c r="K65" i="11" s="1"/>
  <c r="F65" i="11"/>
  <c r="AY65" i="11"/>
  <c r="AZ65" i="11"/>
  <c r="BA65" i="11"/>
  <c r="BB65" i="11"/>
  <c r="BC65" i="11"/>
  <c r="BD65" i="11"/>
  <c r="BE65" i="11"/>
  <c r="BF65" i="11"/>
  <c r="BG65" i="11"/>
  <c r="BH65" i="11"/>
  <c r="BI65" i="11"/>
  <c r="BJ65" i="11"/>
  <c r="BK65" i="11"/>
  <c r="BL65" i="11"/>
  <c r="BM65" i="11"/>
  <c r="BN65" i="11"/>
  <c r="BO65" i="11"/>
  <c r="BP65" i="11"/>
  <c r="BQ65" i="11"/>
  <c r="BR65" i="11"/>
  <c r="B66" i="11"/>
  <c r="H66" i="11" s="1"/>
  <c r="C66" i="11"/>
  <c r="I66" i="11" s="1"/>
  <c r="D66" i="11"/>
  <c r="J66" i="11" s="1"/>
  <c r="E66" i="11"/>
  <c r="K66" i="11" s="1"/>
  <c r="F66" i="11"/>
  <c r="L66" i="11" s="1"/>
  <c r="AY66" i="11"/>
  <c r="AZ66" i="11"/>
  <c r="BA66" i="11"/>
  <c r="BB66" i="11"/>
  <c r="BC66" i="11"/>
  <c r="BD66" i="11"/>
  <c r="BE66" i="11"/>
  <c r="BF66" i="11"/>
  <c r="BG66" i="11"/>
  <c r="BH66" i="11"/>
  <c r="BI66" i="11"/>
  <c r="BJ66" i="11"/>
  <c r="BK66" i="11"/>
  <c r="BL66" i="11"/>
  <c r="BM66" i="11"/>
  <c r="BN66" i="11"/>
  <c r="BO66" i="11"/>
  <c r="BP66" i="11"/>
  <c r="BQ66" i="11"/>
  <c r="BR66" i="11"/>
  <c r="B67" i="11"/>
  <c r="C67" i="11"/>
  <c r="I67" i="11" s="1"/>
  <c r="D67" i="11"/>
  <c r="E67" i="11"/>
  <c r="K67" i="11" s="1"/>
  <c r="F67" i="11"/>
  <c r="L67" i="11" s="1"/>
  <c r="J67" i="11"/>
  <c r="AY67" i="11"/>
  <c r="AZ67" i="11"/>
  <c r="BA67" i="11"/>
  <c r="BB67" i="11"/>
  <c r="BC67" i="11"/>
  <c r="BD67" i="11"/>
  <c r="BE67" i="11"/>
  <c r="BF67" i="11"/>
  <c r="BG67" i="11"/>
  <c r="BH67" i="11"/>
  <c r="BI67" i="11"/>
  <c r="BJ67" i="11"/>
  <c r="BK67" i="11"/>
  <c r="BL67" i="11"/>
  <c r="BM67" i="11"/>
  <c r="BN67" i="11"/>
  <c r="BO67" i="11"/>
  <c r="BP67" i="11"/>
  <c r="BQ67" i="11"/>
  <c r="BR67" i="11"/>
  <c r="B68" i="11"/>
  <c r="H68" i="11" s="1"/>
  <c r="C68" i="11"/>
  <c r="D68" i="11"/>
  <c r="J68" i="11" s="1"/>
  <c r="E68" i="11"/>
  <c r="K68" i="11" s="1"/>
  <c r="F68" i="11"/>
  <c r="L68" i="11" s="1"/>
  <c r="AY68" i="11"/>
  <c r="AZ68" i="11"/>
  <c r="BA68" i="11"/>
  <c r="BB68" i="11"/>
  <c r="BC68" i="11"/>
  <c r="BD68" i="11"/>
  <c r="BE68" i="11"/>
  <c r="BF68" i="11"/>
  <c r="BG68" i="11"/>
  <c r="BH68" i="11"/>
  <c r="BI68" i="11"/>
  <c r="BJ68" i="11"/>
  <c r="BK68" i="11"/>
  <c r="BL68" i="11"/>
  <c r="BM68" i="11"/>
  <c r="BN68" i="11"/>
  <c r="BO68" i="11"/>
  <c r="BP68" i="11"/>
  <c r="BQ68" i="11"/>
  <c r="BR68" i="11"/>
  <c r="B69" i="11"/>
  <c r="C69" i="11"/>
  <c r="I69" i="11" s="1"/>
  <c r="D69" i="11"/>
  <c r="E69" i="11"/>
  <c r="K69" i="11" s="1"/>
  <c r="F69" i="11"/>
  <c r="L69" i="11" s="1"/>
  <c r="AY69" i="11"/>
  <c r="AZ69" i="11"/>
  <c r="BA69" i="11"/>
  <c r="BB69" i="11"/>
  <c r="BC69" i="11"/>
  <c r="BD69" i="11"/>
  <c r="BE69" i="11"/>
  <c r="BF69" i="11"/>
  <c r="BG69" i="11"/>
  <c r="BH69" i="11"/>
  <c r="BI69" i="11"/>
  <c r="BJ69" i="11"/>
  <c r="BK69" i="11"/>
  <c r="BL69" i="11"/>
  <c r="BM69" i="11"/>
  <c r="BN69" i="11"/>
  <c r="BO69" i="11"/>
  <c r="BP69" i="11"/>
  <c r="BQ69" i="11"/>
  <c r="BR69" i="11"/>
  <c r="B70" i="11"/>
  <c r="H70" i="11" s="1"/>
  <c r="C70" i="11"/>
  <c r="I70" i="11" s="1"/>
  <c r="D70" i="11"/>
  <c r="J70" i="11" s="1"/>
  <c r="E70" i="11"/>
  <c r="F70" i="11"/>
  <c r="L70" i="11" s="1"/>
  <c r="AY70" i="11"/>
  <c r="AZ70" i="11"/>
  <c r="BA70" i="11"/>
  <c r="BB70" i="11"/>
  <c r="BC70" i="11"/>
  <c r="BD70" i="11"/>
  <c r="BE70" i="11"/>
  <c r="BF70" i="11"/>
  <c r="BG70" i="11"/>
  <c r="BH70" i="11"/>
  <c r="BI70" i="11"/>
  <c r="BJ70" i="11"/>
  <c r="BK70" i="11"/>
  <c r="BL70" i="11"/>
  <c r="BM70" i="11"/>
  <c r="BN70" i="11"/>
  <c r="BO70" i="11"/>
  <c r="BP70" i="11"/>
  <c r="BQ70" i="11"/>
  <c r="BR70" i="11"/>
  <c r="B71" i="11"/>
  <c r="H71" i="11" s="1"/>
  <c r="C71" i="11"/>
  <c r="D71" i="11"/>
  <c r="E71" i="11"/>
  <c r="K71" i="11" s="1"/>
  <c r="F71" i="11"/>
  <c r="I71" i="11"/>
  <c r="AY71" i="11"/>
  <c r="AZ71" i="11"/>
  <c r="BA71" i="11"/>
  <c r="BB71" i="11"/>
  <c r="BC71" i="11"/>
  <c r="BD71" i="11"/>
  <c r="BE71" i="11"/>
  <c r="BF71" i="11"/>
  <c r="BG71" i="11"/>
  <c r="BH71" i="11"/>
  <c r="BI71" i="11"/>
  <c r="BJ71" i="11"/>
  <c r="BK71" i="11"/>
  <c r="BL71" i="11"/>
  <c r="BM71" i="11"/>
  <c r="BN71" i="11"/>
  <c r="BO71" i="11"/>
  <c r="BP71" i="11"/>
  <c r="BQ71" i="11"/>
  <c r="BR71" i="11"/>
  <c r="B72" i="11"/>
  <c r="H72" i="11" s="1"/>
  <c r="C72" i="11"/>
  <c r="I72" i="11" s="1"/>
  <c r="D72" i="11"/>
  <c r="J72" i="11" s="1"/>
  <c r="E72" i="11"/>
  <c r="K72" i="11" s="1"/>
  <c r="F72" i="11"/>
  <c r="L72" i="11" s="1"/>
  <c r="AY72" i="11"/>
  <c r="AZ72" i="11"/>
  <c r="BA72" i="11"/>
  <c r="BB72" i="11"/>
  <c r="BC72" i="11"/>
  <c r="BD72" i="11"/>
  <c r="BE72" i="11"/>
  <c r="BF72" i="11"/>
  <c r="BG72" i="11"/>
  <c r="BH72" i="11"/>
  <c r="BI72" i="11"/>
  <c r="BJ72" i="11"/>
  <c r="BK72" i="11"/>
  <c r="BL72" i="11"/>
  <c r="BM72" i="11"/>
  <c r="BN72" i="11"/>
  <c r="BO72" i="11"/>
  <c r="BP72" i="11"/>
  <c r="BQ72" i="11"/>
  <c r="BR72" i="11"/>
  <c r="B73" i="11"/>
  <c r="C73" i="11"/>
  <c r="I73" i="11" s="1"/>
  <c r="D73" i="11"/>
  <c r="J73" i="11" s="1"/>
  <c r="E73" i="11"/>
  <c r="K73" i="11" s="1"/>
  <c r="F73" i="11"/>
  <c r="AY73" i="11"/>
  <c r="AZ73" i="11"/>
  <c r="BA73" i="11"/>
  <c r="BB73" i="11"/>
  <c r="BC73" i="11"/>
  <c r="BD73" i="11"/>
  <c r="BE73" i="11"/>
  <c r="BF73" i="11"/>
  <c r="BG73" i="11"/>
  <c r="BH73" i="11"/>
  <c r="BI73" i="11"/>
  <c r="BJ73" i="11"/>
  <c r="BK73" i="11"/>
  <c r="BL73" i="11"/>
  <c r="BM73" i="11"/>
  <c r="BN73" i="11"/>
  <c r="BO73" i="11"/>
  <c r="BP73" i="11"/>
  <c r="BQ73" i="11"/>
  <c r="BR73" i="11"/>
  <c r="B74" i="11"/>
  <c r="H74" i="11" s="1"/>
  <c r="C74" i="11"/>
  <c r="I74" i="11" s="1"/>
  <c r="D74" i="11"/>
  <c r="J74" i="11" s="1"/>
  <c r="E74" i="11"/>
  <c r="K74" i="11" s="1"/>
  <c r="F74" i="11"/>
  <c r="L74" i="11" s="1"/>
  <c r="AY74" i="11"/>
  <c r="AZ74" i="11"/>
  <c r="BA74" i="11"/>
  <c r="BB74" i="11"/>
  <c r="BC74" i="11"/>
  <c r="BD74" i="11"/>
  <c r="BE74" i="11"/>
  <c r="BF74" i="11"/>
  <c r="BG74" i="11"/>
  <c r="BH74" i="11"/>
  <c r="BI74" i="11"/>
  <c r="BJ74" i="11"/>
  <c r="BK74" i="11"/>
  <c r="BL74" i="11"/>
  <c r="BM74" i="11"/>
  <c r="BN74" i="11"/>
  <c r="BO74" i="11"/>
  <c r="BP74" i="11"/>
  <c r="BQ74" i="11"/>
  <c r="BR74" i="11"/>
  <c r="B75" i="11"/>
  <c r="H75" i="11" s="1"/>
  <c r="C75" i="11"/>
  <c r="I75" i="11" s="1"/>
  <c r="D75" i="11"/>
  <c r="E75" i="11"/>
  <c r="K75" i="11" s="1"/>
  <c r="F75" i="11"/>
  <c r="L75" i="11" s="1"/>
  <c r="AY75" i="11"/>
  <c r="AZ75" i="11"/>
  <c r="BA75" i="11"/>
  <c r="BB75" i="11"/>
  <c r="BC75" i="11"/>
  <c r="BD75" i="11"/>
  <c r="BE75" i="11"/>
  <c r="BF75" i="11"/>
  <c r="BG75" i="11"/>
  <c r="BH75" i="11"/>
  <c r="BI75" i="11"/>
  <c r="BJ75" i="11"/>
  <c r="BK75" i="11"/>
  <c r="BL75" i="11"/>
  <c r="BM75" i="11"/>
  <c r="BN75" i="11"/>
  <c r="BO75" i="11"/>
  <c r="BP75" i="11"/>
  <c r="BQ75" i="11"/>
  <c r="BR75" i="11"/>
  <c r="B76" i="11"/>
  <c r="H76" i="11" s="1"/>
  <c r="C76" i="11"/>
  <c r="I76" i="11" s="1"/>
  <c r="D76" i="11"/>
  <c r="J76" i="11" s="1"/>
  <c r="E76" i="11"/>
  <c r="F76" i="11"/>
  <c r="L76" i="11" s="1"/>
  <c r="AY76" i="11"/>
  <c r="AZ76" i="11"/>
  <c r="BA76" i="11"/>
  <c r="BB76" i="11"/>
  <c r="BC76" i="11"/>
  <c r="BD76" i="11"/>
  <c r="BE76" i="11"/>
  <c r="BF76" i="11"/>
  <c r="BG76" i="11"/>
  <c r="BH76" i="11"/>
  <c r="BI76" i="11"/>
  <c r="BJ76" i="11"/>
  <c r="BK76" i="11"/>
  <c r="BL76" i="11"/>
  <c r="BM76" i="11"/>
  <c r="BN76" i="11"/>
  <c r="BO76" i="11"/>
  <c r="BP76" i="11"/>
  <c r="BQ76" i="11"/>
  <c r="BR76" i="11"/>
  <c r="B77" i="11"/>
  <c r="H77" i="11" s="1"/>
  <c r="C77" i="11"/>
  <c r="I77" i="11" s="1"/>
  <c r="D77" i="11"/>
  <c r="J77" i="11" s="1"/>
  <c r="E77" i="11"/>
  <c r="K77" i="11" s="1"/>
  <c r="F77" i="11"/>
  <c r="L77" i="11" s="1"/>
  <c r="AY77" i="11"/>
  <c r="AZ77" i="11"/>
  <c r="BA77" i="11"/>
  <c r="BB77" i="11"/>
  <c r="BC77" i="11"/>
  <c r="BD77" i="11"/>
  <c r="BE77" i="11"/>
  <c r="BF77" i="11"/>
  <c r="BG77" i="11"/>
  <c r="BH77" i="11"/>
  <c r="BI77" i="11"/>
  <c r="BJ77" i="11"/>
  <c r="BK77" i="11"/>
  <c r="BL77" i="11"/>
  <c r="BM77" i="11"/>
  <c r="BN77" i="11"/>
  <c r="BO77" i="11"/>
  <c r="BP77" i="11"/>
  <c r="BQ77" i="11"/>
  <c r="BR77" i="11"/>
  <c r="B78" i="11"/>
  <c r="H78" i="11" s="1"/>
  <c r="C78" i="11"/>
  <c r="I78" i="11" s="1"/>
  <c r="D78" i="11"/>
  <c r="J78" i="11" s="1"/>
  <c r="E78" i="11"/>
  <c r="F78" i="11"/>
  <c r="L78" i="11" s="1"/>
  <c r="AY78" i="11"/>
  <c r="AZ78" i="11"/>
  <c r="BA78" i="11"/>
  <c r="BB78" i="11"/>
  <c r="BC78" i="11"/>
  <c r="BD78" i="11"/>
  <c r="BE78" i="11"/>
  <c r="BF78" i="11"/>
  <c r="BG78" i="11"/>
  <c r="BH78" i="11"/>
  <c r="BI78" i="11"/>
  <c r="BJ78" i="11"/>
  <c r="BK78" i="11"/>
  <c r="BL78" i="11"/>
  <c r="BM78" i="11"/>
  <c r="BN78" i="11"/>
  <c r="BO78" i="11"/>
  <c r="BP78" i="11"/>
  <c r="BQ78" i="11"/>
  <c r="BR78" i="11"/>
  <c r="B79" i="11"/>
  <c r="C79" i="11"/>
  <c r="I79" i="11" s="1"/>
  <c r="D79" i="11"/>
  <c r="J79" i="11" s="1"/>
  <c r="E79" i="11"/>
  <c r="K79" i="11" s="1"/>
  <c r="F79" i="11"/>
  <c r="L79" i="11" s="1"/>
  <c r="AY79" i="11"/>
  <c r="AZ79" i="11"/>
  <c r="BA79" i="11"/>
  <c r="BB79" i="11"/>
  <c r="BC79" i="11"/>
  <c r="BD79" i="11"/>
  <c r="BE79" i="11"/>
  <c r="BF79" i="11"/>
  <c r="BG79" i="11"/>
  <c r="BH79" i="11"/>
  <c r="BI79" i="11"/>
  <c r="BJ79" i="11"/>
  <c r="BK79" i="11"/>
  <c r="BL79" i="11"/>
  <c r="BM79" i="11"/>
  <c r="BN79" i="11"/>
  <c r="BO79" i="11"/>
  <c r="BP79" i="11"/>
  <c r="BQ79" i="11"/>
  <c r="BR79" i="11"/>
  <c r="B80" i="11"/>
  <c r="H80" i="11" s="1"/>
  <c r="C80" i="11"/>
  <c r="D80" i="11"/>
  <c r="J80" i="11" s="1"/>
  <c r="E80" i="11"/>
  <c r="K80" i="11" s="1"/>
  <c r="F80" i="11"/>
  <c r="L80" i="11" s="1"/>
  <c r="AY80" i="11"/>
  <c r="AZ80" i="11"/>
  <c r="BA80" i="11"/>
  <c r="BB80" i="11"/>
  <c r="BC80" i="11"/>
  <c r="BD80" i="11"/>
  <c r="BE80" i="11"/>
  <c r="BF80" i="11"/>
  <c r="BG80" i="11"/>
  <c r="BH80" i="11"/>
  <c r="BI80" i="11"/>
  <c r="BJ80" i="11"/>
  <c r="BK80" i="11"/>
  <c r="BL80" i="11"/>
  <c r="BM80" i="11"/>
  <c r="BN80" i="11"/>
  <c r="BO80" i="11"/>
  <c r="BP80" i="11"/>
  <c r="BQ80" i="11"/>
  <c r="BR80" i="11"/>
  <c r="B81" i="11"/>
  <c r="C81" i="11"/>
  <c r="I81" i="11" s="1"/>
  <c r="D81" i="11"/>
  <c r="E81" i="11"/>
  <c r="K81" i="11" s="1"/>
  <c r="F81" i="11"/>
  <c r="L81" i="11"/>
  <c r="AY81" i="11"/>
  <c r="AZ81" i="11"/>
  <c r="BA81" i="11"/>
  <c r="BB81" i="11"/>
  <c r="BC81" i="11"/>
  <c r="BD81" i="11"/>
  <c r="BE81" i="11"/>
  <c r="BF81" i="11"/>
  <c r="BG81" i="11"/>
  <c r="BH81" i="11"/>
  <c r="BI81" i="11"/>
  <c r="BJ81" i="11"/>
  <c r="BK81" i="11"/>
  <c r="BL81" i="11"/>
  <c r="BM81" i="11"/>
  <c r="BN81" i="11"/>
  <c r="BO81" i="11"/>
  <c r="BP81" i="11"/>
  <c r="BQ81" i="11"/>
  <c r="BR81" i="11"/>
  <c r="B82" i="11"/>
  <c r="H82" i="11" s="1"/>
  <c r="C82" i="11"/>
  <c r="I82" i="11" s="1"/>
  <c r="D82" i="11"/>
  <c r="J82" i="11" s="1"/>
  <c r="E82" i="11"/>
  <c r="F82" i="11"/>
  <c r="L82" i="11" s="1"/>
  <c r="AY82" i="11"/>
  <c r="AZ82" i="11"/>
  <c r="BA82" i="11"/>
  <c r="BB82" i="11"/>
  <c r="BC82" i="11"/>
  <c r="BD82" i="11"/>
  <c r="BE82" i="11"/>
  <c r="BF82" i="11"/>
  <c r="BG82" i="11"/>
  <c r="BH82" i="11"/>
  <c r="BI82" i="11"/>
  <c r="BJ82" i="11"/>
  <c r="BK82" i="11"/>
  <c r="BL82" i="11"/>
  <c r="BM82" i="11"/>
  <c r="BN82" i="11"/>
  <c r="BO82" i="11"/>
  <c r="BP82" i="11"/>
  <c r="BQ82" i="11"/>
  <c r="BR82" i="11"/>
  <c r="B83" i="11"/>
  <c r="H83" i="11" s="1"/>
  <c r="C83" i="11"/>
  <c r="I83" i="11" s="1"/>
  <c r="D83" i="11"/>
  <c r="J83" i="11" s="1"/>
  <c r="E83" i="11"/>
  <c r="K83" i="11" s="1"/>
  <c r="F83" i="11"/>
  <c r="AY83" i="11"/>
  <c r="AZ83" i="11"/>
  <c r="BA83" i="11"/>
  <c r="BB83" i="11"/>
  <c r="BC83" i="11"/>
  <c r="BD83" i="11"/>
  <c r="BE83" i="11"/>
  <c r="BF83" i="11"/>
  <c r="BG83" i="11"/>
  <c r="BH83" i="11"/>
  <c r="BI83" i="11"/>
  <c r="BJ83" i="11"/>
  <c r="BK83" i="11"/>
  <c r="BL83" i="11"/>
  <c r="BM83" i="11"/>
  <c r="BN83" i="11"/>
  <c r="BO83" i="11"/>
  <c r="BP83" i="11"/>
  <c r="BQ83" i="11"/>
  <c r="BR83" i="11"/>
  <c r="B84" i="11"/>
  <c r="C84" i="11"/>
  <c r="I84" i="11" s="1"/>
  <c r="D84" i="11"/>
  <c r="J84" i="11" s="1"/>
  <c r="E84" i="11"/>
  <c r="K84" i="11" s="1"/>
  <c r="F84" i="11"/>
  <c r="L84" i="11" s="1"/>
  <c r="H84" i="11"/>
  <c r="AY84" i="11"/>
  <c r="AZ84" i="11"/>
  <c r="BA84" i="11"/>
  <c r="BB84" i="11"/>
  <c r="BC84" i="11"/>
  <c r="BD84" i="11"/>
  <c r="BE84" i="11"/>
  <c r="BF84" i="11"/>
  <c r="BG84" i="11"/>
  <c r="BH84" i="11"/>
  <c r="BI84" i="11"/>
  <c r="BJ84" i="11"/>
  <c r="BK84" i="11"/>
  <c r="BL84" i="11"/>
  <c r="BM84" i="11"/>
  <c r="BN84" i="11"/>
  <c r="BO84" i="11"/>
  <c r="BP84" i="11"/>
  <c r="BQ84" i="11"/>
  <c r="BR84" i="11"/>
  <c r="B85" i="11"/>
  <c r="H85" i="11" s="1"/>
  <c r="C85" i="11"/>
  <c r="I85" i="11" s="1"/>
  <c r="D85" i="11"/>
  <c r="J85" i="11" s="1"/>
  <c r="E85" i="11"/>
  <c r="K85" i="11" s="1"/>
  <c r="F85" i="11"/>
  <c r="L85" i="11" s="1"/>
  <c r="AY85" i="11"/>
  <c r="AZ85" i="11"/>
  <c r="BA85" i="11"/>
  <c r="BB85" i="11"/>
  <c r="BC85" i="11"/>
  <c r="BD85" i="11"/>
  <c r="BE85" i="11"/>
  <c r="BF85" i="11"/>
  <c r="BG85" i="11"/>
  <c r="BH85" i="11"/>
  <c r="BI85" i="11"/>
  <c r="BJ85" i="11"/>
  <c r="BK85" i="11"/>
  <c r="BL85" i="11"/>
  <c r="BM85" i="11"/>
  <c r="BN85" i="11"/>
  <c r="BO85" i="11"/>
  <c r="BP85" i="11"/>
  <c r="BQ85" i="11"/>
  <c r="BR85" i="11"/>
  <c r="B86" i="11"/>
  <c r="H86" i="11" s="1"/>
  <c r="C86" i="11"/>
  <c r="D86" i="11"/>
  <c r="E86" i="11"/>
  <c r="K86" i="11" s="1"/>
  <c r="F86" i="11"/>
  <c r="L86" i="11" s="1"/>
  <c r="J86" i="11"/>
  <c r="AY86" i="11"/>
  <c r="AZ86" i="11"/>
  <c r="BA86" i="11"/>
  <c r="BB86" i="11"/>
  <c r="BC86" i="11"/>
  <c r="BD86" i="11"/>
  <c r="BE86" i="11"/>
  <c r="BF86" i="11"/>
  <c r="BG86" i="11"/>
  <c r="BH86" i="11"/>
  <c r="BI86" i="11"/>
  <c r="BJ86" i="11"/>
  <c r="BK86" i="11"/>
  <c r="BL86" i="11"/>
  <c r="BM86" i="11"/>
  <c r="BN86" i="11"/>
  <c r="BO86" i="11"/>
  <c r="BP86" i="11"/>
  <c r="BQ86" i="11"/>
  <c r="BR86" i="11"/>
  <c r="B87" i="11"/>
  <c r="C87" i="11"/>
  <c r="D87" i="11"/>
  <c r="E87" i="11"/>
  <c r="K87" i="11" s="1"/>
  <c r="F87" i="11"/>
  <c r="H87" i="11"/>
  <c r="I87" i="11"/>
  <c r="J87" i="11"/>
  <c r="L87" i="11"/>
  <c r="AY87" i="11"/>
  <c r="AZ87" i="11"/>
  <c r="BA87" i="11"/>
  <c r="BB87" i="11"/>
  <c r="BC87" i="11"/>
  <c r="BD87" i="11"/>
  <c r="BE87" i="11"/>
  <c r="BF87" i="11"/>
  <c r="BG87" i="11"/>
  <c r="BH87" i="11"/>
  <c r="BI87" i="11"/>
  <c r="BJ87" i="11"/>
  <c r="BK87" i="11"/>
  <c r="BL87" i="11"/>
  <c r="BM87" i="11"/>
  <c r="BN87" i="11"/>
  <c r="BO87" i="11"/>
  <c r="BP87" i="11"/>
  <c r="BQ87" i="11"/>
  <c r="BR87" i="11"/>
  <c r="B88" i="11"/>
  <c r="H88" i="11" s="1"/>
  <c r="C88" i="11"/>
  <c r="D88" i="11"/>
  <c r="J88" i="11" s="1"/>
  <c r="E88" i="11"/>
  <c r="K88" i="11" s="1"/>
  <c r="F88" i="11"/>
  <c r="L88" i="11"/>
  <c r="AY88" i="11"/>
  <c r="AZ88" i="11"/>
  <c r="BA88" i="11"/>
  <c r="BB88" i="11"/>
  <c r="BC88" i="11"/>
  <c r="BD88" i="11"/>
  <c r="BE88" i="11"/>
  <c r="BF88" i="11"/>
  <c r="BG88" i="11"/>
  <c r="BH88" i="11"/>
  <c r="BI88" i="11"/>
  <c r="BJ88" i="11"/>
  <c r="BK88" i="11"/>
  <c r="BL88" i="11"/>
  <c r="BM88" i="11"/>
  <c r="BN88" i="11"/>
  <c r="BO88" i="11"/>
  <c r="BP88" i="11"/>
  <c r="BQ88" i="11"/>
  <c r="BR88" i="11"/>
  <c r="B89" i="11"/>
  <c r="C89" i="11"/>
  <c r="I89" i="11" s="1"/>
  <c r="D89" i="11"/>
  <c r="J89" i="11" s="1"/>
  <c r="E89" i="11"/>
  <c r="K89" i="11" s="1"/>
  <c r="F89" i="11"/>
  <c r="H89" i="11"/>
  <c r="AY89" i="11"/>
  <c r="AZ89" i="11"/>
  <c r="BA89" i="11"/>
  <c r="BB89" i="11"/>
  <c r="BC89" i="11"/>
  <c r="BD89" i="11"/>
  <c r="BE89" i="11"/>
  <c r="BF89" i="11"/>
  <c r="BG89" i="11"/>
  <c r="BH89" i="11"/>
  <c r="BI89" i="11"/>
  <c r="BJ89" i="11"/>
  <c r="BK89" i="11"/>
  <c r="BL89" i="11"/>
  <c r="BM89" i="11"/>
  <c r="BN89" i="11"/>
  <c r="BO89" i="11"/>
  <c r="BP89" i="11"/>
  <c r="BQ89" i="11"/>
  <c r="BR89" i="11"/>
  <c r="B90" i="11"/>
  <c r="H90" i="11" s="1"/>
  <c r="C90" i="11"/>
  <c r="I90" i="11" s="1"/>
  <c r="D90" i="11"/>
  <c r="J90" i="11" s="1"/>
  <c r="E90" i="11"/>
  <c r="F90" i="11"/>
  <c r="L90" i="11"/>
  <c r="AY90" i="11"/>
  <c r="AZ90" i="11"/>
  <c r="BA90" i="11"/>
  <c r="BB90" i="11"/>
  <c r="BC90" i="11"/>
  <c r="BD90" i="11"/>
  <c r="BE90" i="11"/>
  <c r="BF90" i="11"/>
  <c r="BG90" i="11"/>
  <c r="BH90" i="11"/>
  <c r="BI90" i="11"/>
  <c r="BJ90" i="11"/>
  <c r="BK90" i="11"/>
  <c r="BL90" i="11"/>
  <c r="BM90" i="11"/>
  <c r="BN90" i="11"/>
  <c r="BO90" i="11"/>
  <c r="BP90" i="11"/>
  <c r="BQ90" i="11"/>
  <c r="BR90" i="11"/>
  <c r="B91" i="11"/>
  <c r="C91" i="11"/>
  <c r="I91" i="11" s="1"/>
  <c r="D91" i="11"/>
  <c r="E91" i="11"/>
  <c r="K91" i="11" s="1"/>
  <c r="F91" i="11"/>
  <c r="L91" i="11" s="1"/>
  <c r="J91" i="11"/>
  <c r="AY91" i="11"/>
  <c r="AZ91" i="11"/>
  <c r="BA91" i="11"/>
  <c r="BB91" i="11"/>
  <c r="BC91" i="11"/>
  <c r="BD91" i="11"/>
  <c r="BE91" i="11"/>
  <c r="BF91" i="11"/>
  <c r="BG91" i="11"/>
  <c r="BH91" i="11"/>
  <c r="BI91" i="11"/>
  <c r="BJ91" i="11"/>
  <c r="BK91" i="11"/>
  <c r="BL91" i="11"/>
  <c r="BM91" i="11"/>
  <c r="BN91" i="11"/>
  <c r="BO91" i="11"/>
  <c r="BP91" i="11"/>
  <c r="BQ91" i="11"/>
  <c r="BR91" i="11"/>
  <c r="B92" i="11"/>
  <c r="H92" i="11" s="1"/>
  <c r="C92" i="11"/>
  <c r="D92" i="11"/>
  <c r="J92" i="11" s="1"/>
  <c r="E92" i="11"/>
  <c r="F92" i="11"/>
  <c r="L92" i="11" s="1"/>
  <c r="K92" i="11"/>
  <c r="AY92" i="11"/>
  <c r="AZ92" i="11"/>
  <c r="BA92" i="11"/>
  <c r="BB92" i="11"/>
  <c r="BC92" i="11"/>
  <c r="BD92" i="11"/>
  <c r="BE92" i="11"/>
  <c r="BF92" i="11"/>
  <c r="BG92" i="11"/>
  <c r="BH92" i="11"/>
  <c r="BI92" i="11"/>
  <c r="BJ92" i="11"/>
  <c r="BK92" i="11"/>
  <c r="BL92" i="11"/>
  <c r="BM92" i="11"/>
  <c r="BN92" i="11"/>
  <c r="BO92" i="11"/>
  <c r="BP92" i="11"/>
  <c r="BQ92" i="11"/>
  <c r="BR92" i="11"/>
  <c r="B93" i="11"/>
  <c r="H93" i="11" s="1"/>
  <c r="C93" i="11"/>
  <c r="I93" i="11" s="1"/>
  <c r="D93" i="11"/>
  <c r="E93" i="11"/>
  <c r="K93" i="11" s="1"/>
  <c r="F93" i="11"/>
  <c r="L93" i="11" s="1"/>
  <c r="AY93" i="11"/>
  <c r="AZ93" i="11"/>
  <c r="BA93" i="11"/>
  <c r="BB93" i="11"/>
  <c r="BC93" i="11"/>
  <c r="BD93" i="11"/>
  <c r="BE93" i="11"/>
  <c r="BF93" i="11"/>
  <c r="BG93" i="11"/>
  <c r="BH93" i="11"/>
  <c r="BI93" i="11"/>
  <c r="BJ93" i="11"/>
  <c r="BK93" i="11"/>
  <c r="BL93" i="11"/>
  <c r="BM93" i="11"/>
  <c r="BN93" i="11"/>
  <c r="BO93" i="11"/>
  <c r="BP93" i="11"/>
  <c r="BQ93" i="11"/>
  <c r="BR93" i="11"/>
  <c r="B94" i="11"/>
  <c r="H94" i="11" s="1"/>
  <c r="C94" i="11"/>
  <c r="I94" i="11" s="1"/>
  <c r="D94" i="11"/>
  <c r="J94" i="11" s="1"/>
  <c r="E94" i="11"/>
  <c r="F94" i="11"/>
  <c r="L94" i="11" s="1"/>
  <c r="AY94" i="11"/>
  <c r="AZ94" i="11"/>
  <c r="BA94" i="11"/>
  <c r="BB94" i="11"/>
  <c r="BC94" i="11"/>
  <c r="BD94" i="11"/>
  <c r="BE94" i="11"/>
  <c r="BF94" i="11"/>
  <c r="BG94" i="11"/>
  <c r="BH94" i="11"/>
  <c r="BI94" i="11"/>
  <c r="BJ94" i="11"/>
  <c r="BK94" i="11"/>
  <c r="BL94" i="11"/>
  <c r="BM94" i="11"/>
  <c r="BN94" i="11"/>
  <c r="BO94" i="11"/>
  <c r="BP94" i="11"/>
  <c r="BQ94" i="11"/>
  <c r="BR94" i="11"/>
  <c r="B95" i="11"/>
  <c r="H95" i="11" s="1"/>
  <c r="C95" i="11"/>
  <c r="I95" i="11" s="1"/>
  <c r="D95" i="11"/>
  <c r="E95" i="11"/>
  <c r="K95" i="11" s="1"/>
  <c r="F95" i="11"/>
  <c r="AY95" i="11"/>
  <c r="AZ95" i="11"/>
  <c r="BA95" i="11"/>
  <c r="BB95" i="11"/>
  <c r="BC95" i="11"/>
  <c r="BD95" i="11"/>
  <c r="BE95" i="11"/>
  <c r="BF95" i="11"/>
  <c r="BG95" i="11"/>
  <c r="BH95" i="11"/>
  <c r="BI95" i="11"/>
  <c r="BJ95" i="11"/>
  <c r="BK95" i="11"/>
  <c r="BL95" i="11"/>
  <c r="BM95" i="11"/>
  <c r="BN95" i="11"/>
  <c r="BO95" i="11"/>
  <c r="BP95" i="11"/>
  <c r="BQ95" i="11"/>
  <c r="BR95" i="11"/>
  <c r="B96" i="11"/>
  <c r="H96" i="11" s="1"/>
  <c r="C96" i="11"/>
  <c r="D96" i="11"/>
  <c r="J96" i="11" s="1"/>
  <c r="E96" i="11"/>
  <c r="K96" i="11" s="1"/>
  <c r="F96" i="11"/>
  <c r="L96" i="11" s="1"/>
  <c r="I96" i="11"/>
  <c r="AY96" i="11"/>
  <c r="AZ96" i="11"/>
  <c r="BA96" i="11"/>
  <c r="BB96" i="11"/>
  <c r="BC96" i="11"/>
  <c r="BD96" i="11"/>
  <c r="BE96" i="11"/>
  <c r="BF96" i="11"/>
  <c r="BG96" i="11"/>
  <c r="BH96" i="11"/>
  <c r="BI96" i="11"/>
  <c r="BJ96" i="11"/>
  <c r="BK96" i="11"/>
  <c r="BL96" i="11"/>
  <c r="BM96" i="11"/>
  <c r="BN96" i="11"/>
  <c r="BO96" i="11"/>
  <c r="BP96" i="11"/>
  <c r="BQ96" i="11"/>
  <c r="BR96" i="11"/>
  <c r="B97" i="11"/>
  <c r="C97" i="11"/>
  <c r="I97" i="11" s="1"/>
  <c r="D97" i="11"/>
  <c r="J97" i="11" s="1"/>
  <c r="E97" i="11"/>
  <c r="K97" i="11" s="1"/>
  <c r="F97" i="11"/>
  <c r="AY97" i="11"/>
  <c r="AZ97" i="11"/>
  <c r="BA97" i="11"/>
  <c r="BB97" i="11"/>
  <c r="BC97" i="11"/>
  <c r="BD97" i="11"/>
  <c r="BE97" i="11"/>
  <c r="BF97" i="11"/>
  <c r="BG97" i="11"/>
  <c r="BH97" i="11"/>
  <c r="BI97" i="11"/>
  <c r="BJ97" i="11"/>
  <c r="BK97" i="11"/>
  <c r="BL97" i="11"/>
  <c r="BM97" i="11"/>
  <c r="BN97" i="11"/>
  <c r="BO97" i="11"/>
  <c r="BP97" i="11"/>
  <c r="BQ97" i="11"/>
  <c r="BR97" i="11"/>
  <c r="B98" i="11"/>
  <c r="H98" i="11" s="1"/>
  <c r="C98" i="11"/>
  <c r="D98" i="11"/>
  <c r="J98" i="11" s="1"/>
  <c r="E98" i="11"/>
  <c r="K98" i="11" s="1"/>
  <c r="F98" i="11"/>
  <c r="L98" i="11" s="1"/>
  <c r="AY98" i="11"/>
  <c r="AZ98" i="11"/>
  <c r="BA98" i="11"/>
  <c r="BB98" i="11"/>
  <c r="BC98" i="11"/>
  <c r="BD98" i="11"/>
  <c r="BE98" i="11"/>
  <c r="BF98" i="11"/>
  <c r="BG98" i="11"/>
  <c r="BH98" i="11"/>
  <c r="BI98" i="11"/>
  <c r="BJ98" i="11"/>
  <c r="BK98" i="11"/>
  <c r="BL98" i="11"/>
  <c r="BM98" i="11"/>
  <c r="BN98" i="11"/>
  <c r="BO98" i="11"/>
  <c r="BP98" i="11"/>
  <c r="BQ98" i="11"/>
  <c r="BR98" i="11"/>
  <c r="B99" i="11"/>
  <c r="H99" i="11" s="1"/>
  <c r="C99" i="11"/>
  <c r="I99" i="11" s="1"/>
  <c r="D99" i="11"/>
  <c r="E99" i="11"/>
  <c r="K99" i="11" s="1"/>
  <c r="F99" i="11"/>
  <c r="L99" i="11"/>
  <c r="AY99" i="11"/>
  <c r="AZ99" i="11"/>
  <c r="BA99" i="11"/>
  <c r="BB99" i="11"/>
  <c r="BC99" i="11"/>
  <c r="BD99" i="11"/>
  <c r="BE99" i="11"/>
  <c r="BF99" i="11"/>
  <c r="BG99" i="11"/>
  <c r="BH99" i="11"/>
  <c r="BI99" i="11"/>
  <c r="BJ99" i="11"/>
  <c r="BK99" i="11"/>
  <c r="BL99" i="11"/>
  <c r="BM99" i="11"/>
  <c r="BN99" i="11"/>
  <c r="BO99" i="11"/>
  <c r="BP99" i="11"/>
  <c r="BQ99" i="11"/>
  <c r="BR99" i="11"/>
  <c r="B100" i="11"/>
  <c r="H100" i="11" s="1"/>
  <c r="C100" i="11"/>
  <c r="I100" i="11" s="1"/>
  <c r="D100" i="11"/>
  <c r="J100" i="11" s="1"/>
  <c r="E100" i="11"/>
  <c r="F100" i="11"/>
  <c r="L100" i="11" s="1"/>
  <c r="K100" i="11"/>
  <c r="AY100" i="11"/>
  <c r="AZ100" i="11"/>
  <c r="BA100" i="11"/>
  <c r="BB100" i="11"/>
  <c r="BC100" i="11"/>
  <c r="BD100" i="11"/>
  <c r="BE100" i="11"/>
  <c r="BF100" i="11"/>
  <c r="BG100" i="11"/>
  <c r="BH100" i="11"/>
  <c r="BI100" i="11"/>
  <c r="BJ100" i="11"/>
  <c r="BK100" i="11"/>
  <c r="BL100" i="11"/>
  <c r="BM100" i="11"/>
  <c r="BN100" i="11"/>
  <c r="BO100" i="11"/>
  <c r="BP100" i="11"/>
  <c r="BQ100" i="11"/>
  <c r="BR100" i="11"/>
  <c r="B101" i="11"/>
  <c r="C101" i="11"/>
  <c r="D101" i="11"/>
  <c r="J101" i="11" s="1"/>
  <c r="E101" i="11"/>
  <c r="F101" i="11"/>
  <c r="H101" i="11"/>
  <c r="I101" i="11"/>
  <c r="K101" i="11"/>
  <c r="AY101" i="11"/>
  <c r="AZ101" i="11"/>
  <c r="BA101" i="11"/>
  <c r="BB101" i="11"/>
  <c r="BC101" i="11"/>
  <c r="BD101" i="11"/>
  <c r="BE101" i="11"/>
  <c r="BF101" i="11"/>
  <c r="BG101" i="11"/>
  <c r="BH101" i="11"/>
  <c r="BI101" i="11"/>
  <c r="BJ101" i="11"/>
  <c r="BK101" i="11"/>
  <c r="BL101" i="11"/>
  <c r="BM101" i="11"/>
  <c r="BN101" i="11"/>
  <c r="BO101" i="11"/>
  <c r="BP101" i="11"/>
  <c r="BQ101" i="11"/>
  <c r="BR101" i="11"/>
  <c r="B102" i="11"/>
  <c r="H102" i="11" s="1"/>
  <c r="C102" i="11"/>
  <c r="I102" i="11" s="1"/>
  <c r="D102" i="11"/>
  <c r="J102" i="11" s="1"/>
  <c r="E102" i="11"/>
  <c r="K102" i="11" s="1"/>
  <c r="F102" i="11"/>
  <c r="L102" i="11"/>
  <c r="AY102" i="11"/>
  <c r="AZ102" i="11"/>
  <c r="BA102" i="11"/>
  <c r="BB102" i="11"/>
  <c r="BC102" i="11"/>
  <c r="BD102" i="11"/>
  <c r="BE102" i="11"/>
  <c r="BF102" i="11"/>
  <c r="BG102" i="11"/>
  <c r="BH102" i="11"/>
  <c r="BI102" i="11"/>
  <c r="BJ102" i="11"/>
  <c r="BK102" i="11"/>
  <c r="BL102" i="11"/>
  <c r="BM102" i="11"/>
  <c r="BN102" i="11"/>
  <c r="BO102" i="11"/>
  <c r="BP102" i="11"/>
  <c r="BQ102" i="11"/>
  <c r="BR102" i="11"/>
  <c r="B103" i="11"/>
  <c r="C103" i="11"/>
  <c r="I103" i="11" s="1"/>
  <c r="D103" i="11"/>
  <c r="J103" i="11" s="1"/>
  <c r="E103" i="11"/>
  <c r="K103" i="11" s="1"/>
  <c r="F103" i="11"/>
  <c r="L103" i="11" s="1"/>
  <c r="AY103" i="11"/>
  <c r="AZ103" i="11"/>
  <c r="BA103" i="11"/>
  <c r="BB103" i="11"/>
  <c r="BC103" i="11"/>
  <c r="BD103" i="11"/>
  <c r="BE103" i="11"/>
  <c r="BF103" i="11"/>
  <c r="BG103" i="11"/>
  <c r="BH103" i="11"/>
  <c r="BI103" i="11"/>
  <c r="BJ103" i="11"/>
  <c r="BK103" i="11"/>
  <c r="BL103" i="11"/>
  <c r="BM103" i="11"/>
  <c r="BN103" i="11"/>
  <c r="BO103" i="11"/>
  <c r="BP103" i="11"/>
  <c r="BQ103" i="11"/>
  <c r="BR103" i="11"/>
  <c r="B104" i="11"/>
  <c r="H104" i="11" s="1"/>
  <c r="C104" i="11"/>
  <c r="D104" i="11"/>
  <c r="J104" i="11" s="1"/>
  <c r="E104" i="11"/>
  <c r="K104" i="11" s="1"/>
  <c r="F104" i="11"/>
  <c r="L104" i="11" s="1"/>
  <c r="AY104" i="11"/>
  <c r="AZ104" i="11"/>
  <c r="BA104" i="11"/>
  <c r="BB104" i="11"/>
  <c r="BC104" i="11"/>
  <c r="BD104" i="11"/>
  <c r="BE104" i="11"/>
  <c r="BF104" i="11"/>
  <c r="BG104" i="11"/>
  <c r="BH104" i="11"/>
  <c r="BI104" i="11"/>
  <c r="BJ104" i="11"/>
  <c r="BK104" i="11"/>
  <c r="BL104" i="11"/>
  <c r="BM104" i="11"/>
  <c r="BN104" i="11"/>
  <c r="BO104" i="11"/>
  <c r="BP104" i="11"/>
  <c r="BQ104" i="11"/>
  <c r="BR104" i="11"/>
  <c r="B105" i="11"/>
  <c r="C105" i="11"/>
  <c r="I105" i="11" s="1"/>
  <c r="D105" i="11"/>
  <c r="E105" i="11"/>
  <c r="F105" i="11"/>
  <c r="L105" i="11" s="1"/>
  <c r="K105" i="11"/>
  <c r="AY105" i="11"/>
  <c r="AZ105" i="11"/>
  <c r="BA105" i="11"/>
  <c r="BB105" i="11"/>
  <c r="BC105" i="11"/>
  <c r="BD105" i="11"/>
  <c r="BE105" i="11"/>
  <c r="BF105" i="11"/>
  <c r="BG105" i="11"/>
  <c r="BH105" i="11"/>
  <c r="BI105" i="11"/>
  <c r="BJ105" i="11"/>
  <c r="BK105" i="11"/>
  <c r="BL105" i="11"/>
  <c r="BM105" i="11"/>
  <c r="BN105" i="11"/>
  <c r="BO105" i="11"/>
  <c r="BP105" i="11"/>
  <c r="BQ105" i="11"/>
  <c r="BR105" i="11"/>
  <c r="B106" i="11"/>
  <c r="H106" i="11" s="1"/>
  <c r="C106" i="11"/>
  <c r="I106" i="11" s="1"/>
  <c r="D106" i="11"/>
  <c r="J106" i="11" s="1"/>
  <c r="E106" i="11"/>
  <c r="F106" i="11"/>
  <c r="L106" i="11" s="1"/>
  <c r="AY106" i="11"/>
  <c r="AZ106" i="11"/>
  <c r="BA106" i="11"/>
  <c r="BB106" i="11"/>
  <c r="BC106" i="11"/>
  <c r="BD106" i="11"/>
  <c r="BE106" i="11"/>
  <c r="BF106" i="11"/>
  <c r="BG106" i="11"/>
  <c r="BH106" i="11"/>
  <c r="BI106" i="11"/>
  <c r="BJ106" i="11"/>
  <c r="BK106" i="11"/>
  <c r="BL106" i="11"/>
  <c r="BM106" i="11"/>
  <c r="BN106" i="11"/>
  <c r="BO106" i="11"/>
  <c r="BP106" i="11"/>
  <c r="BQ106" i="11"/>
  <c r="BR106" i="11"/>
  <c r="B107" i="11"/>
  <c r="H107" i="11" s="1"/>
  <c r="C107" i="11"/>
  <c r="D107" i="11"/>
  <c r="J107" i="11" s="1"/>
  <c r="E107" i="11"/>
  <c r="K107" i="11" s="1"/>
  <c r="F107" i="11"/>
  <c r="I107" i="11"/>
  <c r="AY107" i="11"/>
  <c r="AZ107" i="11"/>
  <c r="BA107" i="11"/>
  <c r="BB107" i="11"/>
  <c r="BC107" i="11"/>
  <c r="BD107" i="11"/>
  <c r="BE107" i="11"/>
  <c r="BF107" i="11"/>
  <c r="BG107" i="11"/>
  <c r="BH107" i="11"/>
  <c r="BI107" i="11"/>
  <c r="BJ107" i="11"/>
  <c r="BK107" i="11"/>
  <c r="BL107" i="11"/>
  <c r="BM107" i="11"/>
  <c r="BN107" i="11"/>
  <c r="BO107" i="11"/>
  <c r="BP107" i="11"/>
  <c r="BQ107" i="11"/>
  <c r="BR107" i="11"/>
  <c r="B108" i="11"/>
  <c r="H108" i="11" s="1"/>
  <c r="C108" i="11"/>
  <c r="I108" i="11" s="1"/>
  <c r="D108" i="11"/>
  <c r="J108" i="11" s="1"/>
  <c r="E108" i="11"/>
  <c r="K108" i="11" s="1"/>
  <c r="F108" i="11"/>
  <c r="L108" i="11" s="1"/>
  <c r="AY108" i="11"/>
  <c r="AZ108" i="11"/>
  <c r="BA108" i="11"/>
  <c r="BB108" i="11"/>
  <c r="BC108" i="11"/>
  <c r="BD108" i="11"/>
  <c r="BE108" i="11"/>
  <c r="BF108" i="11"/>
  <c r="BG108" i="11"/>
  <c r="BH108" i="11"/>
  <c r="BI108" i="11"/>
  <c r="BJ108" i="11"/>
  <c r="BK108" i="11"/>
  <c r="BL108" i="11"/>
  <c r="BM108" i="11"/>
  <c r="BN108" i="11"/>
  <c r="BO108" i="11"/>
  <c r="BP108" i="11"/>
  <c r="BQ108" i="11"/>
  <c r="BR108" i="11"/>
  <c r="B109" i="11"/>
  <c r="C109" i="11"/>
  <c r="I109" i="11" s="1"/>
  <c r="D109" i="11"/>
  <c r="J109" i="11" s="1"/>
  <c r="E109" i="11"/>
  <c r="K109" i="11" s="1"/>
  <c r="F109" i="11"/>
  <c r="AY109" i="11"/>
  <c r="AZ109" i="11"/>
  <c r="BA109" i="11"/>
  <c r="BB109" i="11"/>
  <c r="BC109" i="11"/>
  <c r="BD109" i="11"/>
  <c r="BE109" i="11"/>
  <c r="BF109" i="11"/>
  <c r="BG109" i="11"/>
  <c r="BH109" i="11"/>
  <c r="BI109" i="11"/>
  <c r="BJ109" i="11"/>
  <c r="BK109" i="11"/>
  <c r="BL109" i="11"/>
  <c r="BM109" i="11"/>
  <c r="BN109" i="11"/>
  <c r="BO109" i="11"/>
  <c r="BP109" i="11"/>
  <c r="BQ109" i="11"/>
  <c r="BR109" i="11"/>
  <c r="B110" i="11"/>
  <c r="H110" i="11" s="1"/>
  <c r="C110" i="11"/>
  <c r="I110" i="11" s="1"/>
  <c r="D110" i="11"/>
  <c r="J110" i="11" s="1"/>
  <c r="E110" i="11"/>
  <c r="K110" i="11" s="1"/>
  <c r="F110" i="11"/>
  <c r="L110" i="11" s="1"/>
  <c r="AY110" i="11"/>
  <c r="AZ110" i="11"/>
  <c r="BA110" i="11"/>
  <c r="BB110" i="11"/>
  <c r="BC110" i="11"/>
  <c r="BD110" i="11"/>
  <c r="BE110" i="11"/>
  <c r="BF110" i="11"/>
  <c r="BG110" i="11"/>
  <c r="BH110" i="11"/>
  <c r="BI110" i="11"/>
  <c r="BJ110" i="11"/>
  <c r="BK110" i="11"/>
  <c r="BL110" i="11"/>
  <c r="BM110" i="11"/>
  <c r="BN110" i="11"/>
  <c r="BO110" i="11"/>
  <c r="BP110" i="11"/>
  <c r="BQ110" i="11"/>
  <c r="BR110" i="11"/>
  <c r="B111" i="11"/>
  <c r="H111" i="11" s="1"/>
  <c r="C111" i="11"/>
  <c r="I111" i="11" s="1"/>
  <c r="D111" i="11"/>
  <c r="E111" i="11"/>
  <c r="F111" i="11"/>
  <c r="L111" i="11" s="1"/>
  <c r="K111" i="11"/>
  <c r="AY111" i="11"/>
  <c r="AZ111" i="11"/>
  <c r="BA111" i="11"/>
  <c r="BB111" i="11"/>
  <c r="BC111" i="11"/>
  <c r="BD111" i="11"/>
  <c r="BE111" i="11"/>
  <c r="BF111" i="11"/>
  <c r="BG111" i="11"/>
  <c r="BH111" i="11"/>
  <c r="BI111" i="11"/>
  <c r="BJ111" i="11"/>
  <c r="BK111" i="11"/>
  <c r="BL111" i="11"/>
  <c r="BM111" i="11"/>
  <c r="BN111" i="11"/>
  <c r="BO111" i="11"/>
  <c r="BP111" i="11"/>
  <c r="BQ111" i="11"/>
  <c r="BR111" i="11"/>
  <c r="B112" i="11"/>
  <c r="H112" i="11" s="1"/>
  <c r="C112" i="11"/>
  <c r="I112" i="11" s="1"/>
  <c r="D112" i="11"/>
  <c r="J112" i="11" s="1"/>
  <c r="E112" i="11"/>
  <c r="F112" i="11"/>
  <c r="L112" i="11" s="1"/>
  <c r="K112" i="11"/>
  <c r="AY112" i="11"/>
  <c r="AZ112" i="11"/>
  <c r="BA112" i="11"/>
  <c r="BB112" i="11"/>
  <c r="BC112" i="11"/>
  <c r="BD112" i="11"/>
  <c r="BE112" i="11"/>
  <c r="BF112" i="11"/>
  <c r="BG112" i="11"/>
  <c r="BH112" i="11"/>
  <c r="BI112" i="11"/>
  <c r="BJ112" i="11"/>
  <c r="BK112" i="11"/>
  <c r="BL112" i="11"/>
  <c r="BM112" i="11"/>
  <c r="BN112" i="11"/>
  <c r="BO112" i="11"/>
  <c r="BP112" i="11"/>
  <c r="BQ112" i="11"/>
  <c r="BR112" i="11"/>
  <c r="B113" i="11"/>
  <c r="H113" i="11" s="1"/>
  <c r="C113" i="11"/>
  <c r="I113" i="11" s="1"/>
  <c r="D113" i="11"/>
  <c r="J113" i="11" s="1"/>
  <c r="E113" i="11"/>
  <c r="F113" i="11"/>
  <c r="L113" i="11" s="1"/>
  <c r="K113" i="11"/>
  <c r="AY113" i="11"/>
  <c r="AZ113" i="11"/>
  <c r="BA113" i="11"/>
  <c r="BB113" i="11"/>
  <c r="BC113" i="11"/>
  <c r="BD113" i="11"/>
  <c r="BE113" i="11"/>
  <c r="BF113" i="11"/>
  <c r="BG113" i="11"/>
  <c r="BH113" i="11"/>
  <c r="BI113" i="11"/>
  <c r="BJ113" i="11"/>
  <c r="BK113" i="11"/>
  <c r="BL113" i="11"/>
  <c r="BM113" i="11"/>
  <c r="BN113" i="11"/>
  <c r="BO113" i="11"/>
  <c r="BP113" i="11"/>
  <c r="BQ113" i="11"/>
  <c r="BR113" i="11"/>
  <c r="B114" i="11"/>
  <c r="H114" i="11" s="1"/>
  <c r="C114" i="11"/>
  <c r="I114" i="11" s="1"/>
  <c r="D114" i="11"/>
  <c r="J114" i="11" s="1"/>
  <c r="E114" i="11"/>
  <c r="F114" i="11"/>
  <c r="L114" i="11" s="1"/>
  <c r="K114" i="11"/>
  <c r="AY114" i="11"/>
  <c r="AZ114" i="11"/>
  <c r="BA114" i="11"/>
  <c r="BB114" i="11"/>
  <c r="BC114" i="11"/>
  <c r="BD114" i="11"/>
  <c r="BE114" i="11"/>
  <c r="BF114" i="11"/>
  <c r="BG114" i="11"/>
  <c r="BH114" i="11"/>
  <c r="BI114" i="11"/>
  <c r="BJ114" i="11"/>
  <c r="BK114" i="11"/>
  <c r="BL114" i="11"/>
  <c r="BM114" i="11"/>
  <c r="BN114" i="11"/>
  <c r="BO114" i="11"/>
  <c r="BP114" i="11"/>
  <c r="BQ114" i="11"/>
  <c r="BR114" i="11"/>
  <c r="B115" i="11"/>
  <c r="C115" i="11"/>
  <c r="I115" i="11" s="1"/>
  <c r="D115" i="11"/>
  <c r="E115" i="11"/>
  <c r="K115" i="11" s="1"/>
  <c r="F115" i="11"/>
  <c r="L115" i="11" s="1"/>
  <c r="J115" i="11"/>
  <c r="AY115" i="11"/>
  <c r="AZ115" i="11"/>
  <c r="BA115" i="11"/>
  <c r="BB115" i="11"/>
  <c r="BC115" i="11"/>
  <c r="BD115" i="11"/>
  <c r="BE115" i="11"/>
  <c r="BF115" i="11"/>
  <c r="BG115" i="11"/>
  <c r="BH115" i="11"/>
  <c r="BI115" i="11"/>
  <c r="BJ115" i="11"/>
  <c r="BK115" i="11"/>
  <c r="BL115" i="11"/>
  <c r="BM115" i="11"/>
  <c r="BN115" i="11"/>
  <c r="BO115" i="11"/>
  <c r="BP115" i="11"/>
  <c r="BQ115" i="11"/>
  <c r="BR115" i="11"/>
  <c r="B116" i="11"/>
  <c r="H116" i="11" s="1"/>
  <c r="C116" i="11"/>
  <c r="I116" i="11" s="1"/>
  <c r="D116" i="11"/>
  <c r="J116" i="11" s="1"/>
  <c r="E116" i="11"/>
  <c r="K116" i="11" s="1"/>
  <c r="F116" i="11"/>
  <c r="L116" i="11"/>
  <c r="AY116" i="11"/>
  <c r="AZ116" i="11"/>
  <c r="BA116" i="11"/>
  <c r="BB116" i="11"/>
  <c r="BC116" i="11"/>
  <c r="BD116" i="11"/>
  <c r="BE116" i="11"/>
  <c r="BF116" i="11"/>
  <c r="BG116" i="11"/>
  <c r="BH116" i="11"/>
  <c r="BI116" i="11"/>
  <c r="BJ116" i="11"/>
  <c r="BK116" i="11"/>
  <c r="BL116" i="11"/>
  <c r="BM116" i="11"/>
  <c r="BN116" i="11"/>
  <c r="BO116" i="11"/>
  <c r="BP116" i="11"/>
  <c r="BQ116" i="11"/>
  <c r="BR116" i="11"/>
  <c r="B117" i="11"/>
  <c r="C117" i="11"/>
  <c r="I117" i="11" s="1"/>
  <c r="D117" i="11"/>
  <c r="E117" i="11"/>
  <c r="K117" i="11" s="1"/>
  <c r="F117" i="11"/>
  <c r="L117" i="11" s="1"/>
  <c r="AY117" i="11"/>
  <c r="AZ117" i="11"/>
  <c r="BA117" i="11"/>
  <c r="BB117" i="11"/>
  <c r="BC117" i="11"/>
  <c r="BD117" i="11"/>
  <c r="BE117" i="11"/>
  <c r="BF117" i="11"/>
  <c r="BG117" i="11"/>
  <c r="BH117" i="11"/>
  <c r="BI117" i="11"/>
  <c r="BJ117" i="11"/>
  <c r="BK117" i="11"/>
  <c r="BL117" i="11"/>
  <c r="BM117" i="11"/>
  <c r="BN117" i="11"/>
  <c r="BO117" i="11"/>
  <c r="BP117" i="11"/>
  <c r="BQ117" i="11"/>
  <c r="BR117" i="11"/>
  <c r="B118" i="11"/>
  <c r="C118" i="11"/>
  <c r="D118" i="11"/>
  <c r="J118" i="11" s="1"/>
  <c r="E118" i="11"/>
  <c r="K118" i="11" s="1"/>
  <c r="F118" i="11"/>
  <c r="H118" i="11"/>
  <c r="I118" i="11"/>
  <c r="L118" i="11"/>
  <c r="AY118" i="11"/>
  <c r="AZ118" i="11"/>
  <c r="BA118" i="11"/>
  <c r="BB118" i="11"/>
  <c r="BC118" i="11"/>
  <c r="BD118" i="11"/>
  <c r="BE118" i="11"/>
  <c r="BF118" i="11"/>
  <c r="BG118" i="11"/>
  <c r="BH118" i="11"/>
  <c r="BI118" i="11"/>
  <c r="BJ118" i="11"/>
  <c r="BK118" i="11"/>
  <c r="BL118" i="11"/>
  <c r="BM118" i="11"/>
  <c r="BN118" i="11"/>
  <c r="BO118" i="11"/>
  <c r="BP118" i="11"/>
  <c r="BQ118" i="11"/>
  <c r="BR118" i="11"/>
  <c r="B119" i="11"/>
  <c r="H119" i="11" s="1"/>
  <c r="C119" i="11"/>
  <c r="I119" i="11" s="1"/>
  <c r="D119" i="11"/>
  <c r="E119" i="11"/>
  <c r="K119" i="11" s="1"/>
  <c r="F119" i="11"/>
  <c r="AY119" i="11"/>
  <c r="AZ119" i="11"/>
  <c r="BA119" i="11"/>
  <c r="BB119" i="11"/>
  <c r="BC119" i="11"/>
  <c r="BD119" i="11"/>
  <c r="BE119" i="11"/>
  <c r="BF119" i="11"/>
  <c r="BG119" i="11"/>
  <c r="BH119" i="11"/>
  <c r="BI119" i="11"/>
  <c r="BJ119" i="11"/>
  <c r="BK119" i="11"/>
  <c r="BL119" i="11"/>
  <c r="BM119" i="11"/>
  <c r="BN119" i="11"/>
  <c r="BO119" i="11"/>
  <c r="BP119" i="11"/>
  <c r="BQ119" i="11"/>
  <c r="BR119" i="11"/>
  <c r="B120" i="11"/>
  <c r="H120" i="11" s="1"/>
  <c r="C120" i="11"/>
  <c r="D120" i="11"/>
  <c r="J120" i="11" s="1"/>
  <c r="E120" i="11"/>
  <c r="K120" i="11" s="1"/>
  <c r="F120" i="11"/>
  <c r="L120" i="11" s="1"/>
  <c r="I120" i="11"/>
  <c r="AY120" i="11"/>
  <c r="AZ120" i="11"/>
  <c r="BA120" i="11"/>
  <c r="BB120" i="11"/>
  <c r="BC120" i="11"/>
  <c r="BD120" i="11"/>
  <c r="BE120" i="11"/>
  <c r="BF120" i="11"/>
  <c r="BG120" i="11"/>
  <c r="BH120" i="11"/>
  <c r="BI120" i="11"/>
  <c r="BJ120" i="11"/>
  <c r="BK120" i="11"/>
  <c r="BL120" i="11"/>
  <c r="BM120" i="11"/>
  <c r="BN120" i="11"/>
  <c r="BO120" i="11"/>
  <c r="BP120" i="11"/>
  <c r="BQ120" i="11"/>
  <c r="BR120" i="11"/>
  <c r="B121" i="11"/>
  <c r="C121" i="11"/>
  <c r="I121" i="11" s="1"/>
  <c r="D121" i="11"/>
  <c r="J121" i="11" s="1"/>
  <c r="E121" i="11"/>
  <c r="F121" i="11"/>
  <c r="K121" i="11"/>
  <c r="AY121" i="11"/>
  <c r="AZ121" i="11"/>
  <c r="BA121" i="11"/>
  <c r="BB121" i="11"/>
  <c r="BC121" i="11"/>
  <c r="BD121" i="11"/>
  <c r="BE121" i="11"/>
  <c r="BF121" i="11"/>
  <c r="BG121" i="11"/>
  <c r="BH121" i="11"/>
  <c r="BI121" i="11"/>
  <c r="BJ121" i="11"/>
  <c r="BK121" i="11"/>
  <c r="BL121" i="11"/>
  <c r="BM121" i="11"/>
  <c r="BN121" i="11"/>
  <c r="BO121" i="11"/>
  <c r="BP121" i="11"/>
  <c r="BQ121" i="11"/>
  <c r="BR121" i="11"/>
  <c r="B122" i="11"/>
  <c r="H122" i="11" s="1"/>
  <c r="C122" i="11"/>
  <c r="D122" i="11"/>
  <c r="J122" i="11" s="1"/>
  <c r="E122" i="11"/>
  <c r="K122" i="11" s="1"/>
  <c r="F122" i="11"/>
  <c r="L122" i="11" s="1"/>
  <c r="AY122" i="11"/>
  <c r="AZ122" i="11"/>
  <c r="BA122" i="11"/>
  <c r="BB122" i="11"/>
  <c r="BC122" i="11"/>
  <c r="BD122" i="11"/>
  <c r="BE122" i="11"/>
  <c r="BF122" i="11"/>
  <c r="BG122" i="11"/>
  <c r="BH122" i="11"/>
  <c r="BI122" i="11"/>
  <c r="BJ122" i="11"/>
  <c r="BK122" i="11"/>
  <c r="BL122" i="11"/>
  <c r="BM122" i="11"/>
  <c r="BN122" i="11"/>
  <c r="BO122" i="11"/>
  <c r="BP122" i="11"/>
  <c r="BQ122" i="11"/>
  <c r="BR122" i="11"/>
  <c r="B123" i="11"/>
  <c r="H123" i="11" s="1"/>
  <c r="C123" i="11"/>
  <c r="I123" i="11" s="1"/>
  <c r="D123" i="11"/>
  <c r="J123" i="11" s="1"/>
  <c r="E123" i="11"/>
  <c r="K123" i="11" s="1"/>
  <c r="F123" i="11"/>
  <c r="L123" i="11" s="1"/>
  <c r="AY123" i="11"/>
  <c r="AZ123" i="11"/>
  <c r="BA123" i="11"/>
  <c r="BB123" i="11"/>
  <c r="BC123" i="11"/>
  <c r="BD123" i="11"/>
  <c r="BE123" i="11"/>
  <c r="BF123" i="11"/>
  <c r="BG123" i="11"/>
  <c r="BH123" i="11"/>
  <c r="BI123" i="11"/>
  <c r="BJ123" i="11"/>
  <c r="BK123" i="11"/>
  <c r="BL123" i="11"/>
  <c r="BM123" i="11"/>
  <c r="BN123" i="11"/>
  <c r="BO123" i="11"/>
  <c r="BP123" i="11"/>
  <c r="BQ123" i="11"/>
  <c r="BR123" i="11"/>
  <c r="B124" i="11"/>
  <c r="H124" i="11" s="1"/>
  <c r="C124" i="11"/>
  <c r="I124" i="11" s="1"/>
  <c r="D124" i="11"/>
  <c r="J124" i="11" s="1"/>
  <c r="E124" i="11"/>
  <c r="F124" i="11"/>
  <c r="L124" i="11" s="1"/>
  <c r="AY124" i="11"/>
  <c r="AZ124" i="11"/>
  <c r="BA124" i="11"/>
  <c r="BB124" i="11"/>
  <c r="BC124" i="11"/>
  <c r="BD124" i="11"/>
  <c r="BE124" i="11"/>
  <c r="BF124" i="11"/>
  <c r="BG124" i="11"/>
  <c r="BH124" i="11"/>
  <c r="BI124" i="11"/>
  <c r="BJ124" i="11"/>
  <c r="BK124" i="11"/>
  <c r="BL124" i="11"/>
  <c r="BM124" i="11"/>
  <c r="BN124" i="11"/>
  <c r="BO124" i="11"/>
  <c r="BP124" i="11"/>
  <c r="BQ124" i="11"/>
  <c r="BR124" i="11"/>
  <c r="B125" i="11"/>
  <c r="H125" i="11" s="1"/>
  <c r="C125" i="11"/>
  <c r="I125" i="11" s="1"/>
  <c r="D125" i="11"/>
  <c r="J125" i="11" s="1"/>
  <c r="E125" i="11"/>
  <c r="K125" i="11" s="1"/>
  <c r="F125" i="11"/>
  <c r="AY125" i="11"/>
  <c r="AZ125" i="11"/>
  <c r="BA125" i="11"/>
  <c r="BB125" i="11"/>
  <c r="BC125" i="11"/>
  <c r="BD125" i="11"/>
  <c r="BE125" i="11"/>
  <c r="BF125" i="11"/>
  <c r="BG125" i="11"/>
  <c r="BH125" i="11"/>
  <c r="BI125" i="11"/>
  <c r="BJ125" i="11"/>
  <c r="BK125" i="11"/>
  <c r="BL125" i="11"/>
  <c r="BM125" i="11"/>
  <c r="BN125" i="11"/>
  <c r="BO125" i="11"/>
  <c r="BP125" i="11"/>
  <c r="BQ125" i="11"/>
  <c r="BR125" i="11"/>
  <c r="B126" i="11"/>
  <c r="H126" i="11" s="1"/>
  <c r="C126" i="11"/>
  <c r="I126" i="11" s="1"/>
  <c r="D126" i="11"/>
  <c r="J126" i="11" s="1"/>
  <c r="E126" i="11"/>
  <c r="F126" i="11"/>
  <c r="L126" i="11" s="1"/>
  <c r="AY126" i="11"/>
  <c r="AZ126" i="11"/>
  <c r="BA126" i="11"/>
  <c r="BB126" i="11"/>
  <c r="BC126" i="11"/>
  <c r="BD126" i="11"/>
  <c r="BE126" i="11"/>
  <c r="BF126" i="11"/>
  <c r="BG126" i="11"/>
  <c r="BH126" i="11"/>
  <c r="BI126" i="11"/>
  <c r="BJ126" i="11"/>
  <c r="BK126" i="11"/>
  <c r="BL126" i="11"/>
  <c r="BM126" i="11"/>
  <c r="BN126" i="11"/>
  <c r="BO126" i="11"/>
  <c r="BP126" i="11"/>
  <c r="BQ126" i="11"/>
  <c r="BR126" i="11"/>
  <c r="B127" i="11"/>
  <c r="H127" i="11" s="1"/>
  <c r="C127" i="11"/>
  <c r="I127" i="11" s="1"/>
  <c r="D127" i="11"/>
  <c r="J127" i="11" s="1"/>
  <c r="E127" i="11"/>
  <c r="F127" i="11"/>
  <c r="L127" i="11" s="1"/>
  <c r="K127" i="11"/>
  <c r="AY127" i="11"/>
  <c r="AZ127" i="11"/>
  <c r="BA127" i="11"/>
  <c r="BB127" i="11"/>
  <c r="BC127" i="11"/>
  <c r="BD127" i="11"/>
  <c r="BE127" i="11"/>
  <c r="BF127" i="11"/>
  <c r="BG127" i="11"/>
  <c r="BH127" i="11"/>
  <c r="BI127" i="11"/>
  <c r="BJ127" i="11"/>
  <c r="BK127" i="11"/>
  <c r="BL127" i="11"/>
  <c r="BM127" i="11"/>
  <c r="BN127" i="11"/>
  <c r="BO127" i="11"/>
  <c r="BP127" i="11"/>
  <c r="BQ127" i="11"/>
  <c r="BR127" i="11"/>
  <c r="B128" i="11"/>
  <c r="C128" i="11"/>
  <c r="D128" i="11"/>
  <c r="J128" i="11" s="1"/>
  <c r="E128" i="11"/>
  <c r="K128" i="11" s="1"/>
  <c r="F128" i="11"/>
  <c r="L128" i="11" s="1"/>
  <c r="H128" i="11"/>
  <c r="I128" i="11"/>
  <c r="AY128" i="11"/>
  <c r="AZ128" i="11"/>
  <c r="BA128" i="11"/>
  <c r="BB128" i="11"/>
  <c r="BC128" i="11"/>
  <c r="BD128" i="11"/>
  <c r="BE128" i="11"/>
  <c r="BF128" i="11"/>
  <c r="BG128" i="11"/>
  <c r="BH128" i="11"/>
  <c r="BI128" i="11"/>
  <c r="BJ128" i="11"/>
  <c r="BK128" i="11"/>
  <c r="BL128" i="11"/>
  <c r="BM128" i="11"/>
  <c r="BN128" i="11"/>
  <c r="BO128" i="11"/>
  <c r="BP128" i="11"/>
  <c r="BQ128" i="11"/>
  <c r="BR128" i="11"/>
  <c r="B129" i="11"/>
  <c r="H129" i="11" s="1"/>
  <c r="C129" i="11"/>
  <c r="I129" i="11" s="1"/>
  <c r="D129" i="11"/>
  <c r="E129" i="11"/>
  <c r="K129" i="11" s="1"/>
  <c r="F129" i="11"/>
  <c r="L129" i="11"/>
  <c r="AY129" i="11"/>
  <c r="AZ129" i="11"/>
  <c r="BA129" i="11"/>
  <c r="BB129" i="11"/>
  <c r="BC129" i="11"/>
  <c r="BD129" i="11"/>
  <c r="BE129" i="11"/>
  <c r="BF129" i="11"/>
  <c r="BG129" i="11"/>
  <c r="BH129" i="11"/>
  <c r="BI129" i="11"/>
  <c r="BJ129" i="11"/>
  <c r="BK129" i="11"/>
  <c r="BL129" i="11"/>
  <c r="BM129" i="11"/>
  <c r="BN129" i="11"/>
  <c r="BO129" i="11"/>
  <c r="BP129" i="11"/>
  <c r="BQ129" i="11"/>
  <c r="BR129" i="11"/>
  <c r="B130" i="11"/>
  <c r="H130" i="11" s="1"/>
  <c r="C130" i="11"/>
  <c r="I130" i="11" s="1"/>
  <c r="D130" i="11"/>
  <c r="J130" i="11" s="1"/>
  <c r="E130" i="11"/>
  <c r="F130" i="11"/>
  <c r="L130" i="11" s="1"/>
  <c r="AY130" i="11"/>
  <c r="AZ130" i="11"/>
  <c r="BA130" i="11"/>
  <c r="BB130" i="11"/>
  <c r="BC130" i="11"/>
  <c r="BD130" i="11"/>
  <c r="BE130" i="11"/>
  <c r="BF130" i="11"/>
  <c r="BG130" i="11"/>
  <c r="BH130" i="11"/>
  <c r="BI130" i="11"/>
  <c r="BJ130" i="11"/>
  <c r="BK130" i="11"/>
  <c r="BL130" i="11"/>
  <c r="BM130" i="11"/>
  <c r="BN130" i="11"/>
  <c r="BO130" i="11"/>
  <c r="BP130" i="11"/>
  <c r="BQ130" i="11"/>
  <c r="BR130" i="11"/>
  <c r="B131" i="11"/>
  <c r="H131" i="11" s="1"/>
  <c r="C131" i="11"/>
  <c r="I131" i="11" s="1"/>
  <c r="D131" i="11"/>
  <c r="J131" i="11" s="1"/>
  <c r="E131" i="11"/>
  <c r="K131" i="11" s="1"/>
  <c r="F131" i="11"/>
  <c r="AY131" i="11"/>
  <c r="AZ131" i="11"/>
  <c r="BA131" i="11"/>
  <c r="BB131" i="11"/>
  <c r="BC131" i="11"/>
  <c r="BD131" i="11"/>
  <c r="BE131" i="11"/>
  <c r="BF131" i="11"/>
  <c r="BG131" i="11"/>
  <c r="BH131" i="11"/>
  <c r="BI131" i="11"/>
  <c r="BJ131" i="11"/>
  <c r="BK131" i="11"/>
  <c r="BL131" i="11"/>
  <c r="BM131" i="11"/>
  <c r="BN131" i="11"/>
  <c r="BO131" i="11"/>
  <c r="BP131" i="11"/>
  <c r="BQ131" i="11"/>
  <c r="BR131" i="11"/>
  <c r="B132" i="11"/>
  <c r="H132" i="11" s="1"/>
  <c r="C132" i="11"/>
  <c r="I132" i="11" s="1"/>
  <c r="D132" i="11"/>
  <c r="J132" i="11" s="1"/>
  <c r="E132" i="11"/>
  <c r="K132" i="11" s="1"/>
  <c r="F132" i="11"/>
  <c r="L132" i="11" s="1"/>
  <c r="AY132" i="11"/>
  <c r="AZ132" i="11"/>
  <c r="BA132" i="11"/>
  <c r="BB132" i="11"/>
  <c r="BC132" i="11"/>
  <c r="BD132" i="11"/>
  <c r="BE132" i="11"/>
  <c r="BF132" i="11"/>
  <c r="BG132" i="11"/>
  <c r="BH132" i="11"/>
  <c r="BI132" i="11"/>
  <c r="BJ132" i="11"/>
  <c r="BK132" i="11"/>
  <c r="BL132" i="11"/>
  <c r="BM132" i="11"/>
  <c r="BN132" i="11"/>
  <c r="BO132" i="11"/>
  <c r="BP132" i="11"/>
  <c r="BQ132" i="11"/>
  <c r="BR132" i="11"/>
  <c r="B133" i="11"/>
  <c r="H133" i="11" s="1"/>
  <c r="C133" i="11"/>
  <c r="I133" i="11" s="1"/>
  <c r="D133" i="11"/>
  <c r="J133" i="11" s="1"/>
  <c r="E133" i="11"/>
  <c r="K133" i="11" s="1"/>
  <c r="F133" i="11"/>
  <c r="L133" i="11"/>
  <c r="AY133" i="11"/>
  <c r="AZ133" i="11"/>
  <c r="BA133" i="11"/>
  <c r="BB133" i="11"/>
  <c r="BC133" i="11"/>
  <c r="BD133" i="11"/>
  <c r="BE133" i="11"/>
  <c r="BF133" i="11"/>
  <c r="BG133" i="11"/>
  <c r="BH133" i="11"/>
  <c r="BI133" i="11"/>
  <c r="BJ133" i="11"/>
  <c r="BK133" i="11"/>
  <c r="BL133" i="11"/>
  <c r="BM133" i="11"/>
  <c r="BN133" i="11"/>
  <c r="BO133" i="11"/>
  <c r="BP133" i="11"/>
  <c r="BQ133" i="11"/>
  <c r="BR133" i="11"/>
  <c r="B134" i="11"/>
  <c r="H134" i="11" s="1"/>
  <c r="C134" i="11"/>
  <c r="D134" i="11"/>
  <c r="E134" i="11"/>
  <c r="K134" i="11" s="1"/>
  <c r="F134" i="11"/>
  <c r="L134" i="11" s="1"/>
  <c r="J134" i="11"/>
  <c r="AY134" i="11"/>
  <c r="AZ134" i="11"/>
  <c r="BA134" i="11"/>
  <c r="BB134" i="11"/>
  <c r="BC134" i="11"/>
  <c r="BD134" i="11"/>
  <c r="BE134" i="11"/>
  <c r="BF134" i="11"/>
  <c r="BG134" i="11"/>
  <c r="BH134" i="11"/>
  <c r="BI134" i="11"/>
  <c r="BJ134" i="11"/>
  <c r="BK134" i="11"/>
  <c r="BL134" i="11"/>
  <c r="BM134" i="11"/>
  <c r="BN134" i="11"/>
  <c r="BO134" i="11"/>
  <c r="BP134" i="11"/>
  <c r="BQ134" i="11"/>
  <c r="BR134" i="11"/>
  <c r="B135" i="11"/>
  <c r="H135" i="11" s="1"/>
  <c r="C135" i="11"/>
  <c r="I135" i="11" s="1"/>
  <c r="D135" i="11"/>
  <c r="J135" i="11" s="1"/>
  <c r="E135" i="11"/>
  <c r="K135" i="11" s="1"/>
  <c r="F135" i="11"/>
  <c r="L135" i="11"/>
  <c r="AY135" i="11"/>
  <c r="AZ135" i="11"/>
  <c r="BA135" i="11"/>
  <c r="BB135" i="11"/>
  <c r="BC135" i="11"/>
  <c r="BD135" i="11"/>
  <c r="BE135" i="11"/>
  <c r="BF135" i="11"/>
  <c r="BG135" i="11"/>
  <c r="BH135" i="11"/>
  <c r="BI135" i="11"/>
  <c r="BJ135" i="11"/>
  <c r="BK135" i="11"/>
  <c r="BL135" i="11"/>
  <c r="BM135" i="11"/>
  <c r="BN135" i="11"/>
  <c r="BO135" i="11"/>
  <c r="BP135" i="11"/>
  <c r="BQ135" i="11"/>
  <c r="BR135" i="11"/>
  <c r="B136" i="11"/>
  <c r="H136" i="11" s="1"/>
  <c r="C136" i="11"/>
  <c r="I136" i="11" s="1"/>
  <c r="D136" i="11"/>
  <c r="E136" i="11"/>
  <c r="F136" i="11"/>
  <c r="L136" i="11" s="1"/>
  <c r="J136" i="11"/>
  <c r="AY136" i="11"/>
  <c r="AZ136" i="11"/>
  <c r="BA136" i="11"/>
  <c r="BB136" i="11"/>
  <c r="BC136" i="11"/>
  <c r="BD136" i="11"/>
  <c r="BE136" i="11"/>
  <c r="BF136" i="11"/>
  <c r="BG136" i="11"/>
  <c r="BH136" i="11"/>
  <c r="BI136" i="11"/>
  <c r="BJ136" i="11"/>
  <c r="BK136" i="11"/>
  <c r="BL136" i="11"/>
  <c r="BM136" i="11"/>
  <c r="BN136" i="11"/>
  <c r="BO136" i="11"/>
  <c r="BP136" i="11"/>
  <c r="BQ136" i="11"/>
  <c r="BR136" i="11"/>
  <c r="B137" i="11"/>
  <c r="H137" i="11" s="1"/>
  <c r="C137" i="11"/>
  <c r="I137" i="11" s="1"/>
  <c r="D137" i="11"/>
  <c r="J137" i="11" s="1"/>
  <c r="E137" i="11"/>
  <c r="K137" i="11" s="1"/>
  <c r="F137" i="11"/>
  <c r="AY137" i="11"/>
  <c r="AZ137" i="11"/>
  <c r="BA137" i="11"/>
  <c r="BB137" i="11"/>
  <c r="BC137" i="11"/>
  <c r="BD137" i="11"/>
  <c r="BE137" i="11"/>
  <c r="BF137" i="11"/>
  <c r="BG137" i="11"/>
  <c r="BH137" i="11"/>
  <c r="BI137" i="11"/>
  <c r="BJ137" i="11"/>
  <c r="BK137" i="11"/>
  <c r="BL137" i="11"/>
  <c r="BM137" i="11"/>
  <c r="BN137" i="11"/>
  <c r="BO137" i="11"/>
  <c r="BP137" i="11"/>
  <c r="BQ137" i="11"/>
  <c r="BR137" i="11"/>
  <c r="B138" i="11"/>
  <c r="H138" i="11" s="1"/>
  <c r="C138" i="11"/>
  <c r="D138" i="11"/>
  <c r="J138" i="11" s="1"/>
  <c r="E138" i="11"/>
  <c r="K138" i="11" s="1"/>
  <c r="F138" i="11"/>
  <c r="L138" i="11" s="1"/>
  <c r="I138" i="11"/>
  <c r="AY138" i="11"/>
  <c r="AZ138" i="11"/>
  <c r="BA138" i="11"/>
  <c r="BB138" i="11"/>
  <c r="BC138" i="11"/>
  <c r="BD138" i="11"/>
  <c r="BE138" i="11"/>
  <c r="BF138" i="11"/>
  <c r="BG138" i="11"/>
  <c r="BH138" i="11"/>
  <c r="BI138" i="11"/>
  <c r="BJ138" i="11"/>
  <c r="BK138" i="11"/>
  <c r="BL138" i="11"/>
  <c r="BM138" i="11"/>
  <c r="BN138" i="11"/>
  <c r="BO138" i="11"/>
  <c r="BP138" i="11"/>
  <c r="BQ138" i="11"/>
  <c r="BR138" i="11"/>
  <c r="B139" i="11"/>
  <c r="C139" i="11"/>
  <c r="I139" i="11" s="1"/>
  <c r="D139" i="11"/>
  <c r="J139" i="11" s="1"/>
  <c r="E139" i="11"/>
  <c r="K139" i="11" s="1"/>
  <c r="F139" i="11"/>
  <c r="L139" i="11" s="1"/>
  <c r="AY139" i="11"/>
  <c r="AZ139" i="11"/>
  <c r="BA139" i="11"/>
  <c r="BB139" i="11"/>
  <c r="BC139" i="11"/>
  <c r="BD139" i="11"/>
  <c r="BE139" i="11"/>
  <c r="BF139" i="11"/>
  <c r="BG139" i="11"/>
  <c r="BH139" i="11"/>
  <c r="BI139" i="11"/>
  <c r="BJ139" i="11"/>
  <c r="BK139" i="11"/>
  <c r="BL139" i="11"/>
  <c r="BM139" i="11"/>
  <c r="BN139" i="11"/>
  <c r="BO139" i="11"/>
  <c r="BP139" i="11"/>
  <c r="BQ139" i="11"/>
  <c r="BR139" i="11"/>
  <c r="B140" i="11"/>
  <c r="H140" i="11" s="1"/>
  <c r="C140" i="11"/>
  <c r="D140" i="11"/>
  <c r="E140" i="11"/>
  <c r="K140" i="11" s="1"/>
  <c r="F140" i="11"/>
  <c r="L140" i="11" s="1"/>
  <c r="J140" i="11"/>
  <c r="AY140" i="11"/>
  <c r="AZ140" i="11"/>
  <c r="BA140" i="11"/>
  <c r="BB140" i="11"/>
  <c r="BC140" i="11"/>
  <c r="BD140" i="11"/>
  <c r="BE140" i="11"/>
  <c r="BF140" i="11"/>
  <c r="BG140" i="11"/>
  <c r="BH140" i="11"/>
  <c r="BI140" i="11"/>
  <c r="BJ140" i="11"/>
  <c r="BK140" i="11"/>
  <c r="BL140" i="11"/>
  <c r="BM140" i="11"/>
  <c r="BN140" i="11"/>
  <c r="BO140" i="11"/>
  <c r="BP140" i="11"/>
  <c r="BQ140" i="11"/>
  <c r="BR140" i="11"/>
  <c r="B141" i="11"/>
  <c r="H141" i="11" s="1"/>
  <c r="C141" i="11"/>
  <c r="I141" i="11" s="1"/>
  <c r="D141" i="11"/>
  <c r="J141" i="11" s="1"/>
  <c r="E141" i="11"/>
  <c r="K141" i="11" s="1"/>
  <c r="F141" i="11"/>
  <c r="L141" i="11" s="1"/>
  <c r="AY141" i="11"/>
  <c r="AZ141" i="11"/>
  <c r="BA141" i="11"/>
  <c r="BB141" i="11"/>
  <c r="BC141" i="11"/>
  <c r="BD141" i="11"/>
  <c r="BE141" i="11"/>
  <c r="BF141" i="11"/>
  <c r="BG141" i="11"/>
  <c r="BH141" i="11"/>
  <c r="BI141" i="11"/>
  <c r="BJ141" i="11"/>
  <c r="BK141" i="11"/>
  <c r="BL141" i="11"/>
  <c r="BM141" i="11"/>
  <c r="BN141" i="11"/>
  <c r="BO141" i="11"/>
  <c r="BP141" i="11"/>
  <c r="BQ141" i="11"/>
  <c r="BR141" i="11"/>
  <c r="B142" i="11"/>
  <c r="H142" i="11" s="1"/>
  <c r="C142" i="11"/>
  <c r="I142" i="11" s="1"/>
  <c r="D142" i="11"/>
  <c r="J142" i="11" s="1"/>
  <c r="E142" i="11"/>
  <c r="K142" i="11" s="1"/>
  <c r="F142" i="11"/>
  <c r="L142" i="11" s="1"/>
  <c r="AY142" i="11"/>
  <c r="AZ142" i="11"/>
  <c r="BA142" i="11"/>
  <c r="BB142" i="11"/>
  <c r="BC142" i="11"/>
  <c r="BD142" i="11"/>
  <c r="BE142" i="11"/>
  <c r="BF142" i="11"/>
  <c r="BG142" i="11"/>
  <c r="BH142" i="11"/>
  <c r="BI142" i="11"/>
  <c r="BJ142" i="11"/>
  <c r="BK142" i="11"/>
  <c r="BL142" i="11"/>
  <c r="BM142" i="11"/>
  <c r="BN142" i="11"/>
  <c r="BO142" i="11"/>
  <c r="BP142" i="11"/>
  <c r="BQ142" i="11"/>
  <c r="BR142" i="11"/>
  <c r="B143" i="11"/>
  <c r="H143" i="11" s="1"/>
  <c r="C143" i="11"/>
  <c r="I143" i="11" s="1"/>
  <c r="D143" i="11"/>
  <c r="E143" i="11"/>
  <c r="K143" i="11" s="1"/>
  <c r="F143" i="11"/>
  <c r="J143" i="11"/>
  <c r="AY143" i="11"/>
  <c r="AZ143" i="11"/>
  <c r="BA143" i="11"/>
  <c r="BB143" i="11"/>
  <c r="BC143" i="11"/>
  <c r="BD143" i="11"/>
  <c r="BE143" i="11"/>
  <c r="BF143" i="11"/>
  <c r="BG143" i="11"/>
  <c r="BH143" i="11"/>
  <c r="BI143" i="11"/>
  <c r="BJ143" i="11"/>
  <c r="BK143" i="11"/>
  <c r="BL143" i="11"/>
  <c r="BM143" i="11"/>
  <c r="BN143" i="11"/>
  <c r="BO143" i="11"/>
  <c r="BP143" i="11"/>
  <c r="BQ143" i="11"/>
  <c r="BR143" i="11"/>
  <c r="B144" i="11"/>
  <c r="H144" i="11" s="1"/>
  <c r="C144" i="11"/>
  <c r="I144" i="11" s="1"/>
  <c r="D144" i="11"/>
  <c r="J144" i="11" s="1"/>
  <c r="E144" i="11"/>
  <c r="K144" i="11" s="1"/>
  <c r="F144" i="11"/>
  <c r="L144" i="11"/>
  <c r="AY144" i="11"/>
  <c r="AZ144" i="11"/>
  <c r="BA144" i="11"/>
  <c r="BB144" i="11"/>
  <c r="BC144" i="11"/>
  <c r="BD144" i="11"/>
  <c r="BE144" i="11"/>
  <c r="BF144" i="11"/>
  <c r="BG144" i="11"/>
  <c r="BH144" i="11"/>
  <c r="BI144" i="11"/>
  <c r="BJ144" i="11"/>
  <c r="BK144" i="11"/>
  <c r="BL144" i="11"/>
  <c r="BM144" i="11"/>
  <c r="BN144" i="11"/>
  <c r="BO144" i="11"/>
  <c r="BP144" i="11"/>
  <c r="BQ144" i="11"/>
  <c r="BR144" i="11"/>
  <c r="B145" i="11"/>
  <c r="H145" i="11" s="1"/>
  <c r="C145" i="11"/>
  <c r="I145" i="11" s="1"/>
  <c r="D145" i="11"/>
  <c r="J145" i="11" s="1"/>
  <c r="E145" i="11"/>
  <c r="K145" i="11" s="1"/>
  <c r="F145" i="11"/>
  <c r="L145" i="11" s="1"/>
  <c r="AY145" i="11"/>
  <c r="AZ145" i="11"/>
  <c r="BA145" i="11"/>
  <c r="BB145" i="11"/>
  <c r="BC145" i="11"/>
  <c r="BD145" i="11"/>
  <c r="BE145" i="11"/>
  <c r="BF145" i="11"/>
  <c r="BG145" i="11"/>
  <c r="BH145" i="11"/>
  <c r="BI145" i="11"/>
  <c r="BJ145" i="11"/>
  <c r="BK145" i="11"/>
  <c r="BL145" i="11"/>
  <c r="BM145" i="11"/>
  <c r="BN145" i="11"/>
  <c r="BO145" i="11"/>
  <c r="BP145" i="11"/>
  <c r="BQ145" i="11"/>
  <c r="BR145" i="11"/>
  <c r="B146" i="11"/>
  <c r="H146" i="11" s="1"/>
  <c r="C146" i="11"/>
  <c r="D146" i="11"/>
  <c r="J146" i="11" s="1"/>
  <c r="E146" i="11"/>
  <c r="K146" i="11" s="1"/>
  <c r="F146" i="11"/>
  <c r="L146" i="11" s="1"/>
  <c r="AY146" i="11"/>
  <c r="AZ146" i="11"/>
  <c r="BA146" i="11"/>
  <c r="BB146" i="11"/>
  <c r="BC146" i="11"/>
  <c r="BD146" i="11"/>
  <c r="BE146" i="11"/>
  <c r="BF146" i="11"/>
  <c r="BG146" i="11"/>
  <c r="BH146" i="11"/>
  <c r="BI146" i="11"/>
  <c r="BJ146" i="11"/>
  <c r="BK146" i="11"/>
  <c r="BL146" i="11"/>
  <c r="BM146" i="11"/>
  <c r="BN146" i="11"/>
  <c r="BO146" i="11"/>
  <c r="BP146" i="11"/>
  <c r="BQ146" i="11"/>
  <c r="BR146" i="11"/>
  <c r="B147" i="11"/>
  <c r="H147" i="11" s="1"/>
  <c r="C147" i="11"/>
  <c r="I147" i="11" s="1"/>
  <c r="D147" i="11"/>
  <c r="J147" i="11" s="1"/>
  <c r="E147" i="11"/>
  <c r="K147" i="11" s="1"/>
  <c r="F147" i="11"/>
  <c r="L147" i="11" s="1"/>
  <c r="AY147" i="11"/>
  <c r="AZ147" i="11"/>
  <c r="BA147" i="11"/>
  <c r="BB147" i="11"/>
  <c r="BC147" i="11"/>
  <c r="BD147" i="11"/>
  <c r="BE147" i="11"/>
  <c r="BF147" i="11"/>
  <c r="BG147" i="11"/>
  <c r="BH147" i="11"/>
  <c r="BI147" i="11"/>
  <c r="BJ147" i="11"/>
  <c r="BK147" i="11"/>
  <c r="BL147" i="11"/>
  <c r="BM147" i="11"/>
  <c r="BN147" i="11"/>
  <c r="BO147" i="11"/>
  <c r="BP147" i="11"/>
  <c r="BQ147" i="11"/>
  <c r="BR147" i="11"/>
  <c r="B148" i="11"/>
  <c r="H148" i="11" s="1"/>
  <c r="C148" i="11"/>
  <c r="I148" i="11" s="1"/>
  <c r="D148" i="11"/>
  <c r="J148" i="11" s="1"/>
  <c r="E148" i="11"/>
  <c r="F148" i="11"/>
  <c r="L148" i="11" s="1"/>
  <c r="AY148" i="11"/>
  <c r="AZ148" i="11"/>
  <c r="BA148" i="11"/>
  <c r="BB148" i="11"/>
  <c r="BC148" i="11"/>
  <c r="BD148" i="11"/>
  <c r="BE148" i="11"/>
  <c r="BF148" i="11"/>
  <c r="BG148" i="11"/>
  <c r="BH148" i="11"/>
  <c r="BI148" i="11"/>
  <c r="BJ148" i="11"/>
  <c r="BK148" i="11"/>
  <c r="BL148" i="11"/>
  <c r="BM148" i="11"/>
  <c r="BN148" i="11"/>
  <c r="BO148" i="11"/>
  <c r="BP148" i="11"/>
  <c r="BQ148" i="11"/>
  <c r="BR148" i="11"/>
  <c r="B149" i="11"/>
  <c r="H149" i="11" s="1"/>
  <c r="C149" i="11"/>
  <c r="D149" i="11"/>
  <c r="J149" i="11" s="1"/>
  <c r="E149" i="11"/>
  <c r="K149" i="11" s="1"/>
  <c r="F149" i="11"/>
  <c r="I149" i="11"/>
  <c r="AY149" i="11"/>
  <c r="AZ149" i="11"/>
  <c r="BA149" i="11"/>
  <c r="BB149" i="11"/>
  <c r="BC149" i="11"/>
  <c r="BD149" i="11"/>
  <c r="BE149" i="11"/>
  <c r="BF149" i="11"/>
  <c r="BG149" i="11"/>
  <c r="BH149" i="11"/>
  <c r="BI149" i="11"/>
  <c r="BJ149" i="11"/>
  <c r="BK149" i="11"/>
  <c r="BL149" i="11"/>
  <c r="BM149" i="11"/>
  <c r="BN149" i="11"/>
  <c r="BO149" i="11"/>
  <c r="BP149" i="11"/>
  <c r="BQ149" i="11"/>
  <c r="BR149" i="11"/>
  <c r="B150" i="11"/>
  <c r="C150" i="11"/>
  <c r="I150" i="11" s="1"/>
  <c r="D150" i="11"/>
  <c r="J150" i="11" s="1"/>
  <c r="E150" i="11"/>
  <c r="K150" i="11" s="1"/>
  <c r="F150" i="11"/>
  <c r="H150" i="11"/>
  <c r="L150" i="11"/>
  <c r="AY150" i="11"/>
  <c r="AZ150" i="11"/>
  <c r="BA150" i="11"/>
  <c r="BB150" i="11"/>
  <c r="BC150" i="11"/>
  <c r="BD150" i="11"/>
  <c r="BE150" i="11"/>
  <c r="BF150" i="11"/>
  <c r="BG150" i="11"/>
  <c r="BH150" i="11"/>
  <c r="BI150" i="11"/>
  <c r="BJ150" i="11"/>
  <c r="BK150" i="11"/>
  <c r="BL150" i="11"/>
  <c r="BM150" i="11"/>
  <c r="BN150" i="11"/>
  <c r="BO150" i="11"/>
  <c r="BP150" i="11"/>
  <c r="BQ150" i="11"/>
  <c r="BR150" i="11"/>
  <c r="B151" i="11"/>
  <c r="C151" i="11"/>
  <c r="I151" i="11" s="1"/>
  <c r="D151" i="11"/>
  <c r="J151" i="11" s="1"/>
  <c r="E151" i="11"/>
  <c r="K151" i="11" s="1"/>
  <c r="F151" i="11"/>
  <c r="L151" i="11" s="1"/>
  <c r="AY151" i="11"/>
  <c r="AZ151" i="11"/>
  <c r="BA151" i="11"/>
  <c r="BB151" i="11"/>
  <c r="BC151" i="11"/>
  <c r="BD151" i="11"/>
  <c r="BE151" i="11"/>
  <c r="BF151" i="11"/>
  <c r="BG151" i="11"/>
  <c r="BH151" i="11"/>
  <c r="BI151" i="11"/>
  <c r="BJ151" i="11"/>
  <c r="BK151" i="11"/>
  <c r="BL151" i="11"/>
  <c r="BM151" i="11"/>
  <c r="BN151" i="11"/>
  <c r="BO151" i="11"/>
  <c r="BP151" i="11"/>
  <c r="BQ151" i="11"/>
  <c r="BR151" i="11"/>
  <c r="B152" i="11"/>
  <c r="H152" i="11" s="1"/>
  <c r="C152" i="11"/>
  <c r="D152" i="11"/>
  <c r="J152" i="11" s="1"/>
  <c r="E152" i="11"/>
  <c r="F152" i="11"/>
  <c r="L152" i="11" s="1"/>
  <c r="K152" i="11"/>
  <c r="AY152" i="11"/>
  <c r="AZ152" i="11"/>
  <c r="BA152" i="11"/>
  <c r="BB152" i="11"/>
  <c r="BC152" i="11"/>
  <c r="BD152" i="11"/>
  <c r="BE152" i="11"/>
  <c r="BF152" i="11"/>
  <c r="BG152" i="11"/>
  <c r="BH152" i="11"/>
  <c r="BI152" i="11"/>
  <c r="BJ152" i="11"/>
  <c r="BK152" i="11"/>
  <c r="BL152" i="11"/>
  <c r="BM152" i="11"/>
  <c r="BN152" i="11"/>
  <c r="BO152" i="11"/>
  <c r="BP152" i="11"/>
  <c r="BQ152" i="11"/>
  <c r="BR152" i="11"/>
  <c r="B153" i="11"/>
  <c r="H153" i="11" s="1"/>
  <c r="C153" i="11"/>
  <c r="D153" i="11"/>
  <c r="E153" i="11"/>
  <c r="K153" i="11" s="1"/>
  <c r="F153" i="11"/>
  <c r="L153" i="11" s="1"/>
  <c r="I153" i="11"/>
  <c r="AY153" i="11"/>
  <c r="AZ153" i="11"/>
  <c r="BA153" i="11"/>
  <c r="BB153" i="11"/>
  <c r="BC153" i="11"/>
  <c r="BD153" i="11"/>
  <c r="BE153" i="11"/>
  <c r="BF153" i="11"/>
  <c r="BG153" i="11"/>
  <c r="BH153" i="11"/>
  <c r="BI153" i="11"/>
  <c r="BJ153" i="11"/>
  <c r="BK153" i="11"/>
  <c r="BL153" i="11"/>
  <c r="BM153" i="11"/>
  <c r="BN153" i="11"/>
  <c r="BO153" i="11"/>
  <c r="BP153" i="11"/>
  <c r="BQ153" i="11"/>
  <c r="BR153" i="11"/>
  <c r="B154" i="11"/>
  <c r="H154" i="11" s="1"/>
  <c r="C154" i="11"/>
  <c r="D154" i="11"/>
  <c r="J154" i="11" s="1"/>
  <c r="E154" i="11"/>
  <c r="F154" i="11"/>
  <c r="L154" i="11" s="1"/>
  <c r="I154" i="11"/>
  <c r="AY154" i="11"/>
  <c r="AZ154" i="11"/>
  <c r="BA154" i="11"/>
  <c r="BB154" i="11"/>
  <c r="BC154" i="11"/>
  <c r="BD154" i="11"/>
  <c r="BE154" i="11"/>
  <c r="BF154" i="11"/>
  <c r="BG154" i="11"/>
  <c r="BH154" i="11"/>
  <c r="BI154" i="11"/>
  <c r="BJ154" i="11"/>
  <c r="BK154" i="11"/>
  <c r="BL154" i="11"/>
  <c r="BM154" i="11"/>
  <c r="BN154" i="11"/>
  <c r="BO154" i="11"/>
  <c r="BP154" i="11"/>
  <c r="BQ154" i="11"/>
  <c r="BR154" i="11"/>
  <c r="B155" i="11"/>
  <c r="H155" i="11" s="1"/>
  <c r="C155" i="11"/>
  <c r="I155" i="11" s="1"/>
  <c r="D155" i="11"/>
  <c r="J155" i="11" s="1"/>
  <c r="E155" i="11"/>
  <c r="K155" i="11" s="1"/>
  <c r="F155" i="11"/>
  <c r="AY155" i="11"/>
  <c r="AZ155" i="11"/>
  <c r="BA155" i="11"/>
  <c r="BB155" i="11"/>
  <c r="BC155" i="11"/>
  <c r="BD155" i="11"/>
  <c r="BE155" i="11"/>
  <c r="BF155" i="11"/>
  <c r="BG155" i="11"/>
  <c r="BH155" i="11"/>
  <c r="BI155" i="11"/>
  <c r="BJ155" i="11"/>
  <c r="BK155" i="11"/>
  <c r="BL155" i="11"/>
  <c r="BM155" i="11"/>
  <c r="BN155" i="11"/>
  <c r="BO155" i="11"/>
  <c r="BP155" i="11"/>
  <c r="BQ155" i="11"/>
  <c r="BR155" i="11"/>
  <c r="B156" i="11"/>
  <c r="H156" i="11" s="1"/>
  <c r="C156" i="11"/>
  <c r="I156" i="11" s="1"/>
  <c r="D156" i="11"/>
  <c r="J156" i="11" s="1"/>
  <c r="E156" i="11"/>
  <c r="K156" i="11" s="1"/>
  <c r="F156" i="11"/>
  <c r="L156" i="11" s="1"/>
  <c r="AY156" i="11"/>
  <c r="AZ156" i="11"/>
  <c r="BA156" i="11"/>
  <c r="BB156" i="11"/>
  <c r="BC156" i="11"/>
  <c r="BD156" i="11"/>
  <c r="BE156" i="11"/>
  <c r="BF156" i="11"/>
  <c r="BG156" i="11"/>
  <c r="BH156" i="11"/>
  <c r="BI156" i="11"/>
  <c r="BJ156" i="11"/>
  <c r="BK156" i="11"/>
  <c r="BL156" i="11"/>
  <c r="BM156" i="11"/>
  <c r="BN156" i="11"/>
  <c r="BO156" i="11"/>
  <c r="BP156" i="11"/>
  <c r="BQ156" i="11"/>
  <c r="BR156" i="11"/>
  <c r="B157" i="11"/>
  <c r="C157" i="11"/>
  <c r="I157" i="11" s="1"/>
  <c r="D157" i="11"/>
  <c r="J157" i="11" s="1"/>
  <c r="E157" i="11"/>
  <c r="K157" i="11" s="1"/>
  <c r="F157" i="11"/>
  <c r="L157" i="11"/>
  <c r="AY157" i="11"/>
  <c r="AZ157" i="11"/>
  <c r="BA157" i="11"/>
  <c r="BB157" i="11"/>
  <c r="BC157" i="11"/>
  <c r="BD157" i="11"/>
  <c r="BE157" i="11"/>
  <c r="BF157" i="11"/>
  <c r="BG157" i="11"/>
  <c r="BH157" i="11"/>
  <c r="BI157" i="11"/>
  <c r="BJ157" i="11"/>
  <c r="BK157" i="11"/>
  <c r="BL157" i="11"/>
  <c r="BM157" i="11"/>
  <c r="BN157" i="11"/>
  <c r="BO157" i="11"/>
  <c r="BP157" i="11"/>
  <c r="BQ157" i="11"/>
  <c r="BR157" i="11"/>
  <c r="B158" i="11"/>
  <c r="H158" i="11" s="1"/>
  <c r="C158" i="11"/>
  <c r="D158" i="11"/>
  <c r="E158" i="11"/>
  <c r="K158" i="11" s="1"/>
  <c r="F158" i="11"/>
  <c r="L158" i="11" s="1"/>
  <c r="J158" i="11"/>
  <c r="AY158" i="11"/>
  <c r="AZ158" i="11"/>
  <c r="BA158" i="11"/>
  <c r="BB158" i="11"/>
  <c r="BC158" i="11"/>
  <c r="BD158" i="11"/>
  <c r="BE158" i="11"/>
  <c r="BF158" i="11"/>
  <c r="BG158" i="11"/>
  <c r="BH158" i="11"/>
  <c r="BI158" i="11"/>
  <c r="BJ158" i="11"/>
  <c r="BK158" i="11"/>
  <c r="BL158" i="11"/>
  <c r="BM158" i="11"/>
  <c r="BN158" i="11"/>
  <c r="BO158" i="11"/>
  <c r="BP158" i="11"/>
  <c r="BQ158" i="11"/>
  <c r="BR158" i="11"/>
  <c r="B159" i="11"/>
  <c r="H159" i="11" s="1"/>
  <c r="C159" i="11"/>
  <c r="I159" i="11" s="1"/>
  <c r="D159" i="11"/>
  <c r="J159" i="11" s="1"/>
  <c r="E159" i="11"/>
  <c r="K159" i="11" s="1"/>
  <c r="F159" i="11"/>
  <c r="L159" i="11" s="1"/>
  <c r="AY159" i="11"/>
  <c r="AZ159" i="11"/>
  <c r="BA159" i="11"/>
  <c r="BB159" i="11"/>
  <c r="BC159" i="11"/>
  <c r="BD159" i="11"/>
  <c r="BE159" i="11"/>
  <c r="BF159" i="11"/>
  <c r="BG159" i="11"/>
  <c r="BH159" i="11"/>
  <c r="BI159" i="11"/>
  <c r="BJ159" i="11"/>
  <c r="BK159" i="11"/>
  <c r="BL159" i="11"/>
  <c r="BM159" i="11"/>
  <c r="BN159" i="11"/>
  <c r="BO159" i="11"/>
  <c r="BP159" i="11"/>
  <c r="BQ159" i="11"/>
  <c r="BR159" i="11"/>
  <c r="B160" i="11"/>
  <c r="H160" i="11" s="1"/>
  <c r="C160" i="11"/>
  <c r="D160" i="11"/>
  <c r="J160" i="11" s="1"/>
  <c r="E160" i="11"/>
  <c r="K160" i="11" s="1"/>
  <c r="F160" i="11"/>
  <c r="L160" i="11" s="1"/>
  <c r="I160" i="11"/>
  <c r="AY160" i="11"/>
  <c r="AZ160" i="11"/>
  <c r="BA160" i="11"/>
  <c r="BB160" i="11"/>
  <c r="BC160" i="11"/>
  <c r="BD160" i="11"/>
  <c r="BE160" i="11"/>
  <c r="BF160" i="11"/>
  <c r="BG160" i="11"/>
  <c r="BH160" i="11"/>
  <c r="BI160" i="11"/>
  <c r="BJ160" i="11"/>
  <c r="BK160" i="11"/>
  <c r="BL160" i="11"/>
  <c r="BM160" i="11"/>
  <c r="BN160" i="11"/>
  <c r="BO160" i="11"/>
  <c r="BP160" i="11"/>
  <c r="BQ160" i="11"/>
  <c r="BR160" i="11"/>
  <c r="B161" i="11"/>
  <c r="H161" i="11" s="1"/>
  <c r="C161" i="11"/>
  <c r="I161" i="11" s="1"/>
  <c r="D161" i="11"/>
  <c r="E161" i="11"/>
  <c r="K161" i="11" s="1"/>
  <c r="F161" i="11"/>
  <c r="J161" i="11"/>
  <c r="AY161" i="11"/>
  <c r="AZ161" i="11"/>
  <c r="BA161" i="11"/>
  <c r="BB161" i="11"/>
  <c r="BC161" i="11"/>
  <c r="BD161" i="11"/>
  <c r="BE161" i="11"/>
  <c r="BF161" i="11"/>
  <c r="BG161" i="11"/>
  <c r="BH161" i="11"/>
  <c r="BI161" i="11"/>
  <c r="BJ161" i="11"/>
  <c r="BK161" i="11"/>
  <c r="BL161" i="11"/>
  <c r="BM161" i="11"/>
  <c r="BN161" i="11"/>
  <c r="BO161" i="11"/>
  <c r="BP161" i="11"/>
  <c r="BQ161" i="11"/>
  <c r="BR161" i="11"/>
  <c r="C4" i="11"/>
  <c r="D4" i="11"/>
  <c r="E4" i="11"/>
  <c r="F4" i="11"/>
  <c r="B4" i="11"/>
  <c r="D8" i="18"/>
  <c r="D15" i="18"/>
  <c r="D20" i="18"/>
  <c r="D27" i="18"/>
  <c r="D32" i="18"/>
  <c r="D39" i="18"/>
  <c r="D44" i="18"/>
  <c r="D51" i="18"/>
  <c r="D56" i="18"/>
  <c r="D63" i="18"/>
  <c r="D68" i="18"/>
  <c r="D75" i="18"/>
  <c r="D87" i="18"/>
  <c r="D99" i="18"/>
  <c r="D111" i="18"/>
  <c r="D123" i="18"/>
  <c r="D135" i="18"/>
  <c r="D147" i="18"/>
  <c r="D159" i="18"/>
  <c r="C5" i="18"/>
  <c r="D5" i="18"/>
  <c r="G5" i="18"/>
  <c r="H5" i="18"/>
  <c r="I5" i="18"/>
  <c r="C6" i="18"/>
  <c r="D6" i="18"/>
  <c r="G6" i="18"/>
  <c r="H6" i="18"/>
  <c r="I6" i="18"/>
  <c r="C7" i="18"/>
  <c r="D7" i="18"/>
  <c r="G7" i="18"/>
  <c r="H7" i="18"/>
  <c r="I7" i="18"/>
  <c r="C8" i="18"/>
  <c r="G8" i="18"/>
  <c r="H8" i="18"/>
  <c r="I8" i="18"/>
  <c r="C9" i="18"/>
  <c r="D9" i="18"/>
  <c r="G9" i="18"/>
  <c r="H9" i="18"/>
  <c r="I9" i="18"/>
  <c r="C10" i="18"/>
  <c r="BD5" i="18" s="1"/>
  <c r="D10" i="18"/>
  <c r="G10" i="18"/>
  <c r="H10" i="18"/>
  <c r="I10" i="18"/>
  <c r="C11" i="18"/>
  <c r="D11" i="18"/>
  <c r="G11" i="18"/>
  <c r="H11" i="18"/>
  <c r="I11" i="18"/>
  <c r="C12" i="18"/>
  <c r="D12" i="18"/>
  <c r="G12" i="18"/>
  <c r="H12" i="18"/>
  <c r="I12" i="18"/>
  <c r="C13" i="18"/>
  <c r="D13" i="18"/>
  <c r="G13" i="18"/>
  <c r="H13" i="18"/>
  <c r="I13" i="18"/>
  <c r="C14" i="18"/>
  <c r="D14" i="18"/>
  <c r="G14" i="18"/>
  <c r="H14" i="18"/>
  <c r="I14" i="18"/>
  <c r="C15" i="18"/>
  <c r="G15" i="18"/>
  <c r="H15" i="18"/>
  <c r="I15" i="18"/>
  <c r="C16" i="18"/>
  <c r="D16" i="18"/>
  <c r="G16" i="18"/>
  <c r="H16" i="18"/>
  <c r="I16" i="18"/>
  <c r="C17" i="18"/>
  <c r="D17" i="18"/>
  <c r="G17" i="18"/>
  <c r="H17" i="18"/>
  <c r="I17" i="18"/>
  <c r="C18" i="18"/>
  <c r="D18" i="18"/>
  <c r="G18" i="18"/>
  <c r="H18" i="18"/>
  <c r="I18" i="18"/>
  <c r="C19" i="18"/>
  <c r="D19" i="18"/>
  <c r="G19" i="18"/>
  <c r="H19" i="18"/>
  <c r="I19" i="18"/>
  <c r="C20" i="18"/>
  <c r="G20" i="18"/>
  <c r="H20" i="18"/>
  <c r="I20" i="18"/>
  <c r="C21" i="18"/>
  <c r="D21" i="18"/>
  <c r="G21" i="18"/>
  <c r="H21" i="18"/>
  <c r="I21" i="18"/>
  <c r="C22" i="18"/>
  <c r="D22" i="18"/>
  <c r="G22" i="18"/>
  <c r="H22" i="18"/>
  <c r="I22" i="18"/>
  <c r="C23" i="18"/>
  <c r="D23" i="18"/>
  <c r="G23" i="18"/>
  <c r="H23" i="18"/>
  <c r="I23" i="18"/>
  <c r="C24" i="18"/>
  <c r="D24" i="18"/>
  <c r="G24" i="18"/>
  <c r="H24" i="18"/>
  <c r="I24" i="18"/>
  <c r="C25" i="18"/>
  <c r="D25" i="18"/>
  <c r="G25" i="18"/>
  <c r="H25" i="18"/>
  <c r="I25" i="18"/>
  <c r="C26" i="18"/>
  <c r="D26" i="18"/>
  <c r="G26" i="18"/>
  <c r="H26" i="18"/>
  <c r="I26" i="18"/>
  <c r="C27" i="18"/>
  <c r="G27" i="18"/>
  <c r="H27" i="18"/>
  <c r="I27" i="18"/>
  <c r="C28" i="18"/>
  <c r="D28" i="18"/>
  <c r="G28" i="18"/>
  <c r="H28" i="18"/>
  <c r="I28" i="18"/>
  <c r="C29" i="18"/>
  <c r="D29" i="18"/>
  <c r="G29" i="18"/>
  <c r="H29" i="18"/>
  <c r="I29" i="18"/>
  <c r="C30" i="18"/>
  <c r="D30" i="18"/>
  <c r="G30" i="18"/>
  <c r="H30" i="18"/>
  <c r="I30" i="18"/>
  <c r="C31" i="18"/>
  <c r="D31" i="18"/>
  <c r="G31" i="18"/>
  <c r="H31" i="18"/>
  <c r="I31" i="18"/>
  <c r="C32" i="18"/>
  <c r="G32" i="18"/>
  <c r="H32" i="18"/>
  <c r="I32" i="18"/>
  <c r="C33" i="18"/>
  <c r="D33" i="18"/>
  <c r="G33" i="18"/>
  <c r="H33" i="18"/>
  <c r="I33" i="18"/>
  <c r="C34" i="18"/>
  <c r="D34" i="18"/>
  <c r="G34" i="18"/>
  <c r="H34" i="18"/>
  <c r="I34" i="18"/>
  <c r="C35" i="18"/>
  <c r="D35" i="18"/>
  <c r="G35" i="18"/>
  <c r="H35" i="18"/>
  <c r="I35" i="18"/>
  <c r="C36" i="18"/>
  <c r="D36" i="18"/>
  <c r="G36" i="18"/>
  <c r="H36" i="18"/>
  <c r="I36" i="18"/>
  <c r="C37" i="18"/>
  <c r="D37" i="18"/>
  <c r="G37" i="18"/>
  <c r="H37" i="18"/>
  <c r="I37" i="18"/>
  <c r="C38" i="18"/>
  <c r="D38" i="18"/>
  <c r="G38" i="18"/>
  <c r="H38" i="18"/>
  <c r="I38" i="18"/>
  <c r="C39" i="18"/>
  <c r="G39" i="18"/>
  <c r="H39" i="18"/>
  <c r="I39" i="18"/>
  <c r="C40" i="18"/>
  <c r="D40" i="18"/>
  <c r="G40" i="18"/>
  <c r="H40" i="18"/>
  <c r="I40" i="18"/>
  <c r="C41" i="18"/>
  <c r="D41" i="18"/>
  <c r="G41" i="18"/>
  <c r="H41" i="18"/>
  <c r="I41" i="18"/>
  <c r="C42" i="18"/>
  <c r="D42" i="18"/>
  <c r="G42" i="18"/>
  <c r="H42" i="18"/>
  <c r="I42" i="18"/>
  <c r="C43" i="18"/>
  <c r="D43" i="18"/>
  <c r="G43" i="18"/>
  <c r="H43" i="18"/>
  <c r="I43" i="18"/>
  <c r="C44" i="18"/>
  <c r="G44" i="18"/>
  <c r="H44" i="18"/>
  <c r="I44" i="18"/>
  <c r="C45" i="18"/>
  <c r="D45" i="18"/>
  <c r="G45" i="18"/>
  <c r="H45" i="18"/>
  <c r="I45" i="18"/>
  <c r="C46" i="18"/>
  <c r="D46" i="18"/>
  <c r="G46" i="18"/>
  <c r="H46" i="18"/>
  <c r="I46" i="18"/>
  <c r="C47" i="18"/>
  <c r="D47" i="18"/>
  <c r="G47" i="18"/>
  <c r="H47" i="18"/>
  <c r="I47" i="18"/>
  <c r="C48" i="18"/>
  <c r="D48" i="18"/>
  <c r="G48" i="18"/>
  <c r="H48" i="18"/>
  <c r="I48" i="18"/>
  <c r="C49" i="18"/>
  <c r="D49" i="18"/>
  <c r="G49" i="18"/>
  <c r="H49" i="18"/>
  <c r="U10" i="18" s="1"/>
  <c r="I49" i="18"/>
  <c r="C50" i="18"/>
  <c r="D50" i="18"/>
  <c r="G50" i="18"/>
  <c r="H50" i="18"/>
  <c r="I50" i="18"/>
  <c r="C51" i="18"/>
  <c r="G51" i="18"/>
  <c r="H51" i="18"/>
  <c r="I51" i="18"/>
  <c r="C52" i="18"/>
  <c r="D52" i="18"/>
  <c r="G52" i="18"/>
  <c r="H52" i="18"/>
  <c r="I52" i="18"/>
  <c r="C53" i="18"/>
  <c r="D53" i="18"/>
  <c r="G53" i="18"/>
  <c r="H53" i="18"/>
  <c r="I53" i="18"/>
  <c r="C54" i="18"/>
  <c r="D54" i="18"/>
  <c r="G54" i="18"/>
  <c r="H54" i="18"/>
  <c r="I54" i="18"/>
  <c r="C55" i="18"/>
  <c r="D55" i="18"/>
  <c r="G55" i="18"/>
  <c r="H55" i="18"/>
  <c r="I55" i="18"/>
  <c r="C56" i="18"/>
  <c r="G56" i="18"/>
  <c r="H56" i="18"/>
  <c r="I56" i="18"/>
  <c r="C57" i="18"/>
  <c r="D57" i="18"/>
  <c r="G57" i="18"/>
  <c r="H57" i="18"/>
  <c r="I57" i="18"/>
  <c r="C58" i="18"/>
  <c r="D58" i="18"/>
  <c r="G58" i="18"/>
  <c r="H58" i="18"/>
  <c r="I58" i="18"/>
  <c r="C59" i="18"/>
  <c r="D59" i="18"/>
  <c r="G59" i="18"/>
  <c r="H59" i="18"/>
  <c r="I59" i="18"/>
  <c r="C60" i="18"/>
  <c r="D60" i="18"/>
  <c r="G60" i="18"/>
  <c r="H60" i="18"/>
  <c r="I60" i="18"/>
  <c r="C61" i="18"/>
  <c r="D61" i="18"/>
  <c r="G61" i="18"/>
  <c r="H61" i="18"/>
  <c r="I61" i="18"/>
  <c r="C62" i="18"/>
  <c r="D62" i="18"/>
  <c r="G62" i="18"/>
  <c r="H62" i="18"/>
  <c r="I62" i="18"/>
  <c r="C63" i="18"/>
  <c r="G63" i="18"/>
  <c r="H63" i="18"/>
  <c r="I63" i="18"/>
  <c r="C64" i="18"/>
  <c r="D64" i="18"/>
  <c r="G64" i="18"/>
  <c r="H64" i="18"/>
  <c r="I64" i="18"/>
  <c r="C65" i="18"/>
  <c r="D65" i="18"/>
  <c r="G65" i="18"/>
  <c r="H65" i="18"/>
  <c r="I65" i="18"/>
  <c r="C66" i="18"/>
  <c r="D66" i="18"/>
  <c r="G66" i="18"/>
  <c r="H66" i="18"/>
  <c r="I66" i="18"/>
  <c r="C67" i="18"/>
  <c r="D67" i="18"/>
  <c r="G67" i="18"/>
  <c r="H67" i="18"/>
  <c r="I67" i="18"/>
  <c r="C68" i="18"/>
  <c r="G68" i="18"/>
  <c r="H68" i="18"/>
  <c r="I68" i="18"/>
  <c r="C69" i="18"/>
  <c r="D69" i="18"/>
  <c r="G69" i="18"/>
  <c r="H69" i="18"/>
  <c r="I69" i="18"/>
  <c r="C70" i="18"/>
  <c r="D70" i="18"/>
  <c r="G70" i="18"/>
  <c r="H70" i="18"/>
  <c r="I70" i="18"/>
  <c r="C71" i="18"/>
  <c r="D71" i="18"/>
  <c r="G71" i="18"/>
  <c r="H71" i="18"/>
  <c r="I71" i="18"/>
  <c r="C72" i="18"/>
  <c r="D72" i="18"/>
  <c r="G72" i="18"/>
  <c r="H72" i="18"/>
  <c r="I72" i="18"/>
  <c r="C73" i="18"/>
  <c r="D73" i="18"/>
  <c r="G73" i="18"/>
  <c r="H73" i="18"/>
  <c r="I73" i="18"/>
  <c r="C74" i="18"/>
  <c r="D74" i="18"/>
  <c r="G74" i="18"/>
  <c r="H74" i="18"/>
  <c r="I74" i="18"/>
  <c r="C75" i="18"/>
  <c r="G75" i="18"/>
  <c r="H75" i="18"/>
  <c r="I75" i="18"/>
  <c r="C76" i="18"/>
  <c r="D76" i="18"/>
  <c r="G76" i="18"/>
  <c r="H76" i="18"/>
  <c r="I76" i="18"/>
  <c r="C77" i="18"/>
  <c r="D77" i="18"/>
  <c r="G77" i="18"/>
  <c r="H77" i="18"/>
  <c r="I77" i="18"/>
  <c r="C78" i="18"/>
  <c r="D78" i="18"/>
  <c r="G78" i="18"/>
  <c r="H78" i="18"/>
  <c r="I78" i="18"/>
  <c r="C79" i="18"/>
  <c r="D79" i="18"/>
  <c r="G79" i="18"/>
  <c r="H79" i="18"/>
  <c r="I79" i="18"/>
  <c r="C80" i="18"/>
  <c r="D80" i="18"/>
  <c r="G80" i="18"/>
  <c r="H80" i="18"/>
  <c r="I80" i="18"/>
  <c r="C81" i="18"/>
  <c r="D81" i="18"/>
  <c r="G81" i="18"/>
  <c r="H81" i="18"/>
  <c r="I81" i="18"/>
  <c r="C82" i="18"/>
  <c r="D82" i="18"/>
  <c r="G82" i="18"/>
  <c r="H82" i="18"/>
  <c r="I82" i="18"/>
  <c r="C83" i="18"/>
  <c r="D83" i="18"/>
  <c r="G83" i="18"/>
  <c r="H83" i="18"/>
  <c r="I83" i="18"/>
  <c r="C84" i="18"/>
  <c r="D84" i="18"/>
  <c r="G84" i="18"/>
  <c r="H84" i="18"/>
  <c r="I84" i="18"/>
  <c r="C85" i="18"/>
  <c r="D85" i="18"/>
  <c r="G85" i="18"/>
  <c r="H85" i="18"/>
  <c r="I85" i="18"/>
  <c r="C86" i="18"/>
  <c r="D86" i="18"/>
  <c r="G86" i="18"/>
  <c r="H86" i="18"/>
  <c r="I86" i="18"/>
  <c r="C87" i="18"/>
  <c r="G87" i="18"/>
  <c r="H87" i="18"/>
  <c r="I87" i="18"/>
  <c r="C88" i="18"/>
  <c r="D88" i="18"/>
  <c r="G88" i="18"/>
  <c r="H88" i="18"/>
  <c r="I88" i="18"/>
  <c r="C89" i="18"/>
  <c r="D89" i="18"/>
  <c r="G89" i="18"/>
  <c r="H89" i="18"/>
  <c r="I89" i="18"/>
  <c r="C90" i="18"/>
  <c r="D90" i="18"/>
  <c r="G90" i="18"/>
  <c r="H90" i="18"/>
  <c r="I90" i="18"/>
  <c r="C91" i="18"/>
  <c r="D91" i="18"/>
  <c r="G91" i="18"/>
  <c r="H91" i="18"/>
  <c r="I91" i="18"/>
  <c r="C92" i="18"/>
  <c r="D92" i="18"/>
  <c r="G92" i="18"/>
  <c r="H92" i="18"/>
  <c r="I92" i="18"/>
  <c r="C93" i="18"/>
  <c r="D93" i="18"/>
  <c r="G93" i="18"/>
  <c r="H93" i="18"/>
  <c r="I93" i="18"/>
  <c r="C94" i="18"/>
  <c r="D94" i="18"/>
  <c r="G94" i="18"/>
  <c r="H94" i="18"/>
  <c r="I94" i="18"/>
  <c r="C95" i="18"/>
  <c r="D95" i="18"/>
  <c r="G95" i="18"/>
  <c r="H95" i="18"/>
  <c r="I95" i="18"/>
  <c r="C96" i="18"/>
  <c r="D96" i="18"/>
  <c r="G96" i="18"/>
  <c r="H96" i="18"/>
  <c r="I96" i="18"/>
  <c r="C97" i="18"/>
  <c r="D97" i="18"/>
  <c r="G97" i="18"/>
  <c r="H97" i="18"/>
  <c r="I97" i="18"/>
  <c r="C98" i="18"/>
  <c r="D98" i="18"/>
  <c r="G98" i="18"/>
  <c r="H98" i="18"/>
  <c r="I98" i="18"/>
  <c r="C99" i="18"/>
  <c r="G99" i="18"/>
  <c r="H99" i="18"/>
  <c r="I99" i="18"/>
  <c r="C100" i="18"/>
  <c r="D100" i="18"/>
  <c r="G100" i="18"/>
  <c r="H100" i="18"/>
  <c r="I100" i="18"/>
  <c r="C101" i="18"/>
  <c r="D101" i="18"/>
  <c r="G101" i="18"/>
  <c r="H101" i="18"/>
  <c r="I101" i="18"/>
  <c r="C102" i="18"/>
  <c r="D102" i="18"/>
  <c r="G102" i="18"/>
  <c r="H102" i="18"/>
  <c r="I102" i="18"/>
  <c r="C103" i="18"/>
  <c r="D103" i="18"/>
  <c r="G103" i="18"/>
  <c r="H103" i="18"/>
  <c r="I103" i="18"/>
  <c r="C104" i="18"/>
  <c r="D104" i="18"/>
  <c r="G104" i="18"/>
  <c r="H104" i="18"/>
  <c r="I104" i="18"/>
  <c r="C105" i="18"/>
  <c r="D105" i="18"/>
  <c r="G105" i="18"/>
  <c r="H105" i="18"/>
  <c r="I105" i="18"/>
  <c r="C106" i="18"/>
  <c r="D106" i="18"/>
  <c r="G106" i="18"/>
  <c r="H106" i="18"/>
  <c r="I106" i="18"/>
  <c r="C107" i="18"/>
  <c r="D107" i="18"/>
  <c r="G107" i="18"/>
  <c r="H107" i="18"/>
  <c r="I107" i="18"/>
  <c r="C108" i="18"/>
  <c r="D108" i="18"/>
  <c r="G108" i="18"/>
  <c r="H108" i="18"/>
  <c r="I108" i="18"/>
  <c r="C109" i="18"/>
  <c r="D109" i="18"/>
  <c r="G109" i="18"/>
  <c r="H109" i="18"/>
  <c r="I109" i="18"/>
  <c r="C110" i="18"/>
  <c r="D110" i="18"/>
  <c r="G110" i="18"/>
  <c r="H110" i="18"/>
  <c r="I110" i="18"/>
  <c r="C111" i="18"/>
  <c r="G111" i="18"/>
  <c r="H111" i="18"/>
  <c r="I111" i="18"/>
  <c r="C112" i="18"/>
  <c r="D112" i="18"/>
  <c r="G112" i="18"/>
  <c r="H112" i="18"/>
  <c r="I112" i="18"/>
  <c r="C113" i="18"/>
  <c r="D113" i="18"/>
  <c r="G113" i="18"/>
  <c r="H113" i="18"/>
  <c r="I113" i="18"/>
  <c r="C114" i="18"/>
  <c r="D114" i="18"/>
  <c r="G114" i="18"/>
  <c r="H114" i="18"/>
  <c r="I114" i="18"/>
  <c r="C115" i="18"/>
  <c r="D115" i="18"/>
  <c r="G115" i="18"/>
  <c r="H115" i="18"/>
  <c r="I115" i="18"/>
  <c r="C116" i="18"/>
  <c r="D116" i="18"/>
  <c r="G116" i="18"/>
  <c r="H116" i="18"/>
  <c r="I116" i="18"/>
  <c r="C117" i="18"/>
  <c r="D117" i="18"/>
  <c r="G117" i="18"/>
  <c r="H117" i="18"/>
  <c r="I117" i="18"/>
  <c r="C118" i="18"/>
  <c r="D118" i="18"/>
  <c r="G118" i="18"/>
  <c r="H118" i="18"/>
  <c r="I118" i="18"/>
  <c r="C119" i="18"/>
  <c r="D119" i="18"/>
  <c r="G119" i="18"/>
  <c r="H119" i="18"/>
  <c r="I119" i="18"/>
  <c r="C120" i="18"/>
  <c r="D120" i="18"/>
  <c r="G120" i="18"/>
  <c r="H120" i="18"/>
  <c r="I120" i="18"/>
  <c r="C121" i="18"/>
  <c r="D121" i="18"/>
  <c r="G121" i="18"/>
  <c r="H121" i="18"/>
  <c r="I121" i="18"/>
  <c r="C122" i="18"/>
  <c r="D122" i="18"/>
  <c r="G122" i="18"/>
  <c r="H122" i="18"/>
  <c r="I122" i="18"/>
  <c r="C123" i="18"/>
  <c r="G123" i="18"/>
  <c r="H123" i="18"/>
  <c r="I123" i="18"/>
  <c r="C124" i="18"/>
  <c r="D124" i="18"/>
  <c r="G124" i="18"/>
  <c r="H124" i="18"/>
  <c r="I124" i="18"/>
  <c r="C125" i="18"/>
  <c r="D125" i="18"/>
  <c r="G125" i="18"/>
  <c r="H125" i="18"/>
  <c r="I125" i="18"/>
  <c r="C126" i="18"/>
  <c r="D126" i="18"/>
  <c r="G126" i="18"/>
  <c r="H126" i="18"/>
  <c r="I126" i="18"/>
  <c r="C127" i="18"/>
  <c r="D127" i="18"/>
  <c r="G127" i="18"/>
  <c r="H127" i="18"/>
  <c r="I127" i="18"/>
  <c r="C128" i="18"/>
  <c r="D128" i="18"/>
  <c r="G128" i="18"/>
  <c r="H128" i="18"/>
  <c r="I128" i="18"/>
  <c r="C129" i="18"/>
  <c r="D129" i="18"/>
  <c r="G129" i="18"/>
  <c r="H129" i="18"/>
  <c r="I129" i="18"/>
  <c r="C130" i="18"/>
  <c r="D130" i="18"/>
  <c r="G130" i="18"/>
  <c r="H130" i="18"/>
  <c r="I130" i="18"/>
  <c r="C131" i="18"/>
  <c r="D131" i="18"/>
  <c r="G131" i="18"/>
  <c r="H131" i="18"/>
  <c r="I131" i="18"/>
  <c r="C132" i="18"/>
  <c r="D132" i="18"/>
  <c r="G132" i="18"/>
  <c r="H132" i="18"/>
  <c r="I132" i="18"/>
  <c r="C133" i="18"/>
  <c r="D133" i="18"/>
  <c r="G133" i="18"/>
  <c r="H133" i="18"/>
  <c r="I133" i="18"/>
  <c r="C134" i="18"/>
  <c r="D134" i="18"/>
  <c r="G134" i="18"/>
  <c r="H134" i="18"/>
  <c r="I134" i="18"/>
  <c r="C135" i="18"/>
  <c r="G135" i="18"/>
  <c r="H135" i="18"/>
  <c r="I135" i="18"/>
  <c r="C136" i="18"/>
  <c r="D136" i="18"/>
  <c r="G136" i="18"/>
  <c r="H136" i="18"/>
  <c r="I136" i="18"/>
  <c r="C137" i="18"/>
  <c r="D137" i="18"/>
  <c r="G137" i="18"/>
  <c r="H137" i="18"/>
  <c r="I137" i="18"/>
  <c r="C138" i="18"/>
  <c r="D138" i="18"/>
  <c r="G138" i="18"/>
  <c r="H138" i="18"/>
  <c r="I138" i="18"/>
  <c r="C139" i="18"/>
  <c r="D139" i="18"/>
  <c r="G139" i="18"/>
  <c r="H139" i="18"/>
  <c r="I139" i="18"/>
  <c r="C140" i="18"/>
  <c r="D140" i="18"/>
  <c r="G140" i="18"/>
  <c r="H140" i="18"/>
  <c r="I140" i="18"/>
  <c r="C141" i="18"/>
  <c r="D141" i="18"/>
  <c r="G141" i="18"/>
  <c r="H141" i="18"/>
  <c r="I141" i="18"/>
  <c r="C142" i="18"/>
  <c r="D142" i="18"/>
  <c r="G142" i="18"/>
  <c r="H142" i="18"/>
  <c r="I142" i="18"/>
  <c r="C143" i="18"/>
  <c r="D143" i="18"/>
  <c r="G143" i="18"/>
  <c r="H143" i="18"/>
  <c r="I143" i="18"/>
  <c r="C144" i="18"/>
  <c r="D144" i="18"/>
  <c r="G144" i="18"/>
  <c r="H144" i="18"/>
  <c r="I144" i="18"/>
  <c r="C145" i="18"/>
  <c r="D145" i="18"/>
  <c r="G145" i="18"/>
  <c r="H145" i="18"/>
  <c r="I145" i="18"/>
  <c r="C146" i="18"/>
  <c r="D146" i="18"/>
  <c r="G146" i="18"/>
  <c r="H146" i="18"/>
  <c r="I146" i="18"/>
  <c r="C147" i="18"/>
  <c r="G147" i="18"/>
  <c r="H147" i="18"/>
  <c r="I147" i="18"/>
  <c r="C148" i="18"/>
  <c r="D148" i="18"/>
  <c r="G148" i="18"/>
  <c r="H148" i="18"/>
  <c r="I148" i="18"/>
  <c r="C149" i="18"/>
  <c r="D149" i="18"/>
  <c r="G149" i="18"/>
  <c r="H149" i="18"/>
  <c r="I149" i="18"/>
  <c r="C150" i="18"/>
  <c r="D150" i="18"/>
  <c r="G150" i="18"/>
  <c r="H150" i="18"/>
  <c r="I150" i="18"/>
  <c r="C151" i="18"/>
  <c r="D151" i="18"/>
  <c r="G151" i="18"/>
  <c r="H151" i="18"/>
  <c r="I151" i="18"/>
  <c r="C152" i="18"/>
  <c r="D152" i="18"/>
  <c r="G152" i="18"/>
  <c r="H152" i="18"/>
  <c r="I152" i="18"/>
  <c r="C153" i="18"/>
  <c r="D153" i="18"/>
  <c r="G153" i="18"/>
  <c r="H153" i="18"/>
  <c r="I153" i="18"/>
  <c r="C154" i="18"/>
  <c r="D154" i="18"/>
  <c r="G154" i="18"/>
  <c r="H154" i="18"/>
  <c r="I154" i="18"/>
  <c r="C155" i="18"/>
  <c r="D155" i="18"/>
  <c r="G155" i="18"/>
  <c r="H155" i="18"/>
  <c r="I155" i="18"/>
  <c r="C156" i="18"/>
  <c r="D156" i="18"/>
  <c r="G156" i="18"/>
  <c r="H156" i="18"/>
  <c r="I156" i="18"/>
  <c r="C157" i="18"/>
  <c r="D157" i="18"/>
  <c r="G157" i="18"/>
  <c r="H157" i="18"/>
  <c r="I157" i="18"/>
  <c r="C158" i="18"/>
  <c r="D158" i="18"/>
  <c r="G158" i="18"/>
  <c r="H158" i="18"/>
  <c r="I158" i="18"/>
  <c r="C159" i="18"/>
  <c r="G159" i="18"/>
  <c r="H159" i="18"/>
  <c r="I159" i="18"/>
  <c r="C160" i="18"/>
  <c r="D160" i="18"/>
  <c r="G160" i="18"/>
  <c r="H160" i="18"/>
  <c r="I160" i="18"/>
  <c r="C161" i="18"/>
  <c r="D161" i="18"/>
  <c r="G161" i="18"/>
  <c r="H161" i="18"/>
  <c r="I161" i="18"/>
  <c r="C162" i="18"/>
  <c r="D162" i="18"/>
  <c r="G162" i="18"/>
  <c r="H162" i="18"/>
  <c r="I162" i="18"/>
  <c r="C163" i="18"/>
  <c r="D163" i="18"/>
  <c r="G163" i="18"/>
  <c r="H163" i="18"/>
  <c r="I163" i="18"/>
  <c r="C4" i="18"/>
  <c r="D4" i="18"/>
  <c r="G4" i="18"/>
  <c r="H4" i="18"/>
  <c r="I4" i="18"/>
  <c r="Y141" i="5"/>
  <c r="N142" i="11" s="1"/>
  <c r="Z141" i="5"/>
  <c r="O142" i="11" s="1"/>
  <c r="AA141" i="5"/>
  <c r="P142" i="11" s="1"/>
  <c r="AB141" i="5"/>
  <c r="Q142" i="11" s="1"/>
  <c r="AC141" i="5"/>
  <c r="R142" i="11" s="1"/>
  <c r="AU141" i="5"/>
  <c r="AX141" i="5" s="1"/>
  <c r="AI141" i="5" s="1"/>
  <c r="AV141" i="5"/>
  <c r="AW141" i="5"/>
  <c r="Y16" i="5"/>
  <c r="N17" i="11" s="1"/>
  <c r="Z16" i="5"/>
  <c r="O17" i="11" s="1"/>
  <c r="AA16" i="5"/>
  <c r="P17" i="11" s="1"/>
  <c r="AB16" i="5"/>
  <c r="Q17" i="11" s="1"/>
  <c r="AC16" i="5"/>
  <c r="R17" i="11" s="1"/>
  <c r="AU16" i="5"/>
  <c r="AV16" i="5"/>
  <c r="AW16" i="5"/>
  <c r="N6" i="6"/>
  <c r="N7" i="6" s="1"/>
  <c r="A4" i="7"/>
  <c r="B4" i="7"/>
  <c r="C4" i="7"/>
  <c r="D4" i="7"/>
  <c r="E4" i="7"/>
  <c r="F4" i="7"/>
  <c r="G4" i="7"/>
  <c r="H4" i="7"/>
  <c r="I4" i="7"/>
  <c r="J4" i="7"/>
  <c r="K4" i="7"/>
  <c r="L4" i="7"/>
  <c r="M4" i="7"/>
  <c r="N4" i="7"/>
  <c r="O4" i="7"/>
  <c r="P4" i="7"/>
  <c r="Q4" i="7"/>
  <c r="R4" i="7"/>
  <c r="S4" i="7"/>
  <c r="T4" i="7"/>
  <c r="U4" i="7"/>
  <c r="A5" i="7"/>
  <c r="B5" i="7"/>
  <c r="C5" i="7"/>
  <c r="D5" i="7"/>
  <c r="E5" i="7"/>
  <c r="F5" i="7"/>
  <c r="G5" i="7"/>
  <c r="H5" i="7"/>
  <c r="I5" i="7"/>
  <c r="J5" i="7"/>
  <c r="K5" i="7"/>
  <c r="L5" i="7"/>
  <c r="M5" i="7"/>
  <c r="N5" i="7"/>
  <c r="O5" i="7"/>
  <c r="P5" i="7"/>
  <c r="Q5" i="7"/>
  <c r="R5" i="7"/>
  <c r="S5" i="7"/>
  <c r="T5" i="7"/>
  <c r="U5" i="7"/>
  <c r="A6" i="7"/>
  <c r="B6" i="7"/>
  <c r="C6" i="7"/>
  <c r="D6" i="7"/>
  <c r="E6" i="7"/>
  <c r="F6" i="7"/>
  <c r="G6" i="7"/>
  <c r="H6" i="7"/>
  <c r="I6" i="7"/>
  <c r="J6" i="7"/>
  <c r="K6" i="7"/>
  <c r="L6" i="7"/>
  <c r="M6" i="7"/>
  <c r="N6" i="7"/>
  <c r="O6" i="7"/>
  <c r="P6" i="7"/>
  <c r="Q6" i="7"/>
  <c r="R6" i="7"/>
  <c r="S6" i="7"/>
  <c r="T6" i="7"/>
  <c r="U6" i="7"/>
  <c r="A7" i="7"/>
  <c r="B7" i="7"/>
  <c r="C7" i="7"/>
  <c r="D7" i="7"/>
  <c r="E7" i="7"/>
  <c r="F7" i="7"/>
  <c r="G7" i="7"/>
  <c r="H7" i="7"/>
  <c r="I7" i="7"/>
  <c r="J7" i="7"/>
  <c r="K7" i="7"/>
  <c r="L7" i="7"/>
  <c r="M7" i="7"/>
  <c r="N7" i="7"/>
  <c r="O7" i="7"/>
  <c r="P7" i="7"/>
  <c r="Q7" i="7"/>
  <c r="R7" i="7"/>
  <c r="S7" i="7"/>
  <c r="T7" i="7"/>
  <c r="U7" i="7"/>
  <c r="A8" i="7"/>
  <c r="B8" i="7"/>
  <c r="C8" i="7"/>
  <c r="D8" i="7"/>
  <c r="E8" i="7"/>
  <c r="F8" i="7"/>
  <c r="G8" i="7"/>
  <c r="H8" i="7"/>
  <c r="I8" i="7"/>
  <c r="J8" i="7"/>
  <c r="K8" i="7"/>
  <c r="L8" i="7"/>
  <c r="M8" i="7"/>
  <c r="N8" i="7"/>
  <c r="O8" i="7"/>
  <c r="P8" i="7"/>
  <c r="Q8" i="7"/>
  <c r="R8" i="7"/>
  <c r="S8" i="7"/>
  <c r="T8" i="7"/>
  <c r="U8" i="7"/>
  <c r="A9" i="7"/>
  <c r="B9" i="7"/>
  <c r="C9" i="7"/>
  <c r="D9" i="7"/>
  <c r="E9" i="7"/>
  <c r="F9" i="7"/>
  <c r="G9" i="7"/>
  <c r="H9" i="7"/>
  <c r="I9" i="7"/>
  <c r="J9" i="7"/>
  <c r="K9" i="7"/>
  <c r="L9" i="7"/>
  <c r="M9" i="7"/>
  <c r="N9" i="7"/>
  <c r="O9" i="7"/>
  <c r="P9" i="7"/>
  <c r="Q9" i="7"/>
  <c r="R9" i="7"/>
  <c r="S9" i="7"/>
  <c r="T9" i="7"/>
  <c r="U9" i="7"/>
  <c r="A10" i="7"/>
  <c r="B10" i="7"/>
  <c r="C10" i="7"/>
  <c r="D10" i="7"/>
  <c r="E10" i="7"/>
  <c r="F10" i="7"/>
  <c r="G10" i="7"/>
  <c r="H10" i="7"/>
  <c r="I10" i="7"/>
  <c r="J10" i="7"/>
  <c r="K10" i="7"/>
  <c r="L10" i="7"/>
  <c r="M10" i="7"/>
  <c r="N10" i="7"/>
  <c r="O10" i="7"/>
  <c r="P10" i="7"/>
  <c r="Q10" i="7"/>
  <c r="R10" i="7"/>
  <c r="S10" i="7"/>
  <c r="T10" i="7"/>
  <c r="U10" i="7"/>
  <c r="A11" i="7"/>
  <c r="B11" i="7"/>
  <c r="C11" i="7"/>
  <c r="D11" i="7"/>
  <c r="E11" i="7"/>
  <c r="F11" i="7"/>
  <c r="G11" i="7"/>
  <c r="H11" i="7"/>
  <c r="I11" i="7"/>
  <c r="J11" i="7"/>
  <c r="K11" i="7"/>
  <c r="L11" i="7"/>
  <c r="M11" i="7"/>
  <c r="N11" i="7"/>
  <c r="O11" i="7"/>
  <c r="P11" i="7"/>
  <c r="Q11" i="7"/>
  <c r="R11" i="7"/>
  <c r="S11" i="7"/>
  <c r="T11" i="7"/>
  <c r="U11" i="7"/>
  <c r="A12" i="7"/>
  <c r="B12" i="7"/>
  <c r="C12" i="7"/>
  <c r="D12" i="7"/>
  <c r="E12" i="7"/>
  <c r="F12" i="7"/>
  <c r="G12" i="7"/>
  <c r="H12" i="7"/>
  <c r="I12" i="7"/>
  <c r="J12" i="7"/>
  <c r="K12" i="7"/>
  <c r="L12" i="7"/>
  <c r="M12" i="7"/>
  <c r="N12" i="7"/>
  <c r="O12" i="7"/>
  <c r="P12" i="7"/>
  <c r="Q12" i="7"/>
  <c r="R12" i="7"/>
  <c r="S12" i="7"/>
  <c r="T12" i="7"/>
  <c r="U12" i="7"/>
  <c r="A13" i="7"/>
  <c r="B13" i="7"/>
  <c r="C13" i="7"/>
  <c r="D13" i="7"/>
  <c r="E13" i="7"/>
  <c r="F13" i="7"/>
  <c r="G13" i="7"/>
  <c r="H13" i="7"/>
  <c r="I13" i="7"/>
  <c r="J13" i="7"/>
  <c r="K13" i="7"/>
  <c r="L13" i="7"/>
  <c r="M13" i="7"/>
  <c r="N13" i="7"/>
  <c r="O13" i="7"/>
  <c r="P13" i="7"/>
  <c r="Q13" i="7"/>
  <c r="R13" i="7"/>
  <c r="S13" i="7"/>
  <c r="T13" i="7"/>
  <c r="U13" i="7"/>
  <c r="A14" i="7"/>
  <c r="B14" i="7"/>
  <c r="C14" i="7"/>
  <c r="D14" i="7"/>
  <c r="E14" i="7"/>
  <c r="F14" i="7"/>
  <c r="G14" i="7"/>
  <c r="H14" i="7"/>
  <c r="I14" i="7"/>
  <c r="J14" i="7"/>
  <c r="K14" i="7"/>
  <c r="L14" i="7"/>
  <c r="M14" i="7"/>
  <c r="N14" i="7"/>
  <c r="O14" i="7"/>
  <c r="P14" i="7"/>
  <c r="Q14" i="7"/>
  <c r="R14" i="7"/>
  <c r="S14" i="7"/>
  <c r="T14" i="7"/>
  <c r="U14" i="7"/>
  <c r="A15" i="7"/>
  <c r="B15" i="7"/>
  <c r="C15" i="7"/>
  <c r="D15" i="7"/>
  <c r="E15" i="7"/>
  <c r="F15" i="7"/>
  <c r="G15" i="7"/>
  <c r="H15" i="7"/>
  <c r="I15" i="7"/>
  <c r="J15" i="7"/>
  <c r="K15" i="7"/>
  <c r="L15" i="7"/>
  <c r="M15" i="7"/>
  <c r="N15" i="7"/>
  <c r="O15" i="7"/>
  <c r="P15" i="7"/>
  <c r="Q15" i="7"/>
  <c r="R15" i="7"/>
  <c r="S15" i="7"/>
  <c r="T15" i="7"/>
  <c r="U15" i="7"/>
  <c r="A16" i="7"/>
  <c r="B16" i="7"/>
  <c r="C16" i="7"/>
  <c r="D16" i="7"/>
  <c r="E16" i="7"/>
  <c r="F16" i="7"/>
  <c r="G16" i="7"/>
  <c r="H16" i="7"/>
  <c r="I16" i="7"/>
  <c r="J16" i="7"/>
  <c r="K16" i="7"/>
  <c r="L16" i="7"/>
  <c r="M16" i="7"/>
  <c r="N16" i="7"/>
  <c r="O16" i="7"/>
  <c r="P16" i="7"/>
  <c r="Q16" i="7"/>
  <c r="R16" i="7"/>
  <c r="S16" i="7"/>
  <c r="T16" i="7"/>
  <c r="U16" i="7"/>
  <c r="A17" i="7"/>
  <c r="B17" i="7"/>
  <c r="C17" i="7"/>
  <c r="D17" i="7"/>
  <c r="E17" i="7"/>
  <c r="F17" i="7"/>
  <c r="G17" i="7"/>
  <c r="H17" i="7"/>
  <c r="I17" i="7"/>
  <c r="J17" i="7"/>
  <c r="K17" i="7"/>
  <c r="L17" i="7"/>
  <c r="M17" i="7"/>
  <c r="N17" i="7"/>
  <c r="O17" i="7"/>
  <c r="P17" i="7"/>
  <c r="Q17" i="7"/>
  <c r="R17" i="7"/>
  <c r="S17" i="7"/>
  <c r="T17" i="7"/>
  <c r="U17" i="7"/>
  <c r="A18" i="7"/>
  <c r="B18" i="7"/>
  <c r="C18" i="7"/>
  <c r="D18" i="7"/>
  <c r="E18" i="7"/>
  <c r="F18" i="7"/>
  <c r="G18" i="7"/>
  <c r="H18" i="7"/>
  <c r="I18" i="7"/>
  <c r="J18" i="7"/>
  <c r="K18" i="7"/>
  <c r="L18" i="7"/>
  <c r="M18" i="7"/>
  <c r="N18" i="7"/>
  <c r="O18" i="7"/>
  <c r="P18" i="7"/>
  <c r="Q18" i="7"/>
  <c r="R18" i="7"/>
  <c r="S18" i="7"/>
  <c r="T18" i="7"/>
  <c r="U18" i="7"/>
  <c r="A19" i="7"/>
  <c r="B19" i="7"/>
  <c r="C19" i="7"/>
  <c r="D19" i="7"/>
  <c r="E19" i="7"/>
  <c r="F19" i="7"/>
  <c r="G19" i="7"/>
  <c r="H19" i="7"/>
  <c r="I19" i="7"/>
  <c r="J19" i="7"/>
  <c r="K19" i="7"/>
  <c r="L19" i="7"/>
  <c r="M19" i="7"/>
  <c r="N19" i="7"/>
  <c r="O19" i="7"/>
  <c r="P19" i="7"/>
  <c r="Q19" i="7"/>
  <c r="R19" i="7"/>
  <c r="S19" i="7"/>
  <c r="T19" i="7"/>
  <c r="U19" i="7"/>
  <c r="A20" i="7"/>
  <c r="B20" i="7"/>
  <c r="C20" i="7"/>
  <c r="D20" i="7"/>
  <c r="E20" i="7"/>
  <c r="F20" i="7"/>
  <c r="G20" i="7"/>
  <c r="H20" i="7"/>
  <c r="I20" i="7"/>
  <c r="J20" i="7"/>
  <c r="K20" i="7"/>
  <c r="L20" i="7"/>
  <c r="M20" i="7"/>
  <c r="N20" i="7"/>
  <c r="O20" i="7"/>
  <c r="P20" i="7"/>
  <c r="Q20" i="7"/>
  <c r="R20" i="7"/>
  <c r="S20" i="7"/>
  <c r="T20" i="7"/>
  <c r="U20" i="7"/>
  <c r="A21" i="7"/>
  <c r="B21" i="7"/>
  <c r="C21" i="7"/>
  <c r="D21" i="7"/>
  <c r="E21" i="7"/>
  <c r="F21" i="7"/>
  <c r="G21" i="7"/>
  <c r="H21" i="7"/>
  <c r="I21" i="7"/>
  <c r="J21" i="7"/>
  <c r="K21" i="7"/>
  <c r="L21" i="7"/>
  <c r="M21" i="7"/>
  <c r="N21" i="7"/>
  <c r="O21" i="7"/>
  <c r="P21" i="7"/>
  <c r="Q21" i="7"/>
  <c r="R21" i="7"/>
  <c r="S21" i="7"/>
  <c r="T21" i="7"/>
  <c r="U21" i="7"/>
  <c r="A22" i="7"/>
  <c r="B22" i="7"/>
  <c r="C22" i="7"/>
  <c r="D22" i="7"/>
  <c r="E22" i="7"/>
  <c r="F22" i="7"/>
  <c r="G22" i="7"/>
  <c r="H22" i="7"/>
  <c r="I22" i="7"/>
  <c r="J22" i="7"/>
  <c r="K22" i="7"/>
  <c r="L22" i="7"/>
  <c r="M22" i="7"/>
  <c r="N22" i="7"/>
  <c r="O22" i="7"/>
  <c r="P22" i="7"/>
  <c r="Q22" i="7"/>
  <c r="R22" i="7"/>
  <c r="S22" i="7"/>
  <c r="T22" i="7"/>
  <c r="U22" i="7"/>
  <c r="A23" i="7"/>
  <c r="B23" i="7"/>
  <c r="C23" i="7"/>
  <c r="D23" i="7"/>
  <c r="E23" i="7"/>
  <c r="F23" i="7"/>
  <c r="G23" i="7"/>
  <c r="H23" i="7"/>
  <c r="I23" i="7"/>
  <c r="J23" i="7"/>
  <c r="K23" i="7"/>
  <c r="L23" i="7"/>
  <c r="M23" i="7"/>
  <c r="N23" i="7"/>
  <c r="O23" i="7"/>
  <c r="P23" i="7"/>
  <c r="Q23" i="7"/>
  <c r="R23" i="7"/>
  <c r="S23" i="7"/>
  <c r="T23" i="7"/>
  <c r="U23" i="7"/>
  <c r="A24" i="7"/>
  <c r="B24" i="7"/>
  <c r="C24" i="7"/>
  <c r="D24" i="7"/>
  <c r="E24" i="7"/>
  <c r="F24" i="7"/>
  <c r="G24" i="7"/>
  <c r="H24" i="7"/>
  <c r="I24" i="7"/>
  <c r="J24" i="7"/>
  <c r="K24" i="7"/>
  <c r="L24" i="7"/>
  <c r="M24" i="7"/>
  <c r="N24" i="7"/>
  <c r="O24" i="7"/>
  <c r="P24" i="7"/>
  <c r="Q24" i="7"/>
  <c r="R24" i="7"/>
  <c r="S24" i="7"/>
  <c r="T24" i="7"/>
  <c r="U24" i="7"/>
  <c r="A25" i="7"/>
  <c r="B25" i="7"/>
  <c r="C25" i="7"/>
  <c r="D25" i="7"/>
  <c r="E25" i="7"/>
  <c r="F25" i="7"/>
  <c r="G25" i="7"/>
  <c r="H25" i="7"/>
  <c r="I25" i="7"/>
  <c r="J25" i="7"/>
  <c r="K25" i="7"/>
  <c r="L25" i="7"/>
  <c r="M25" i="7"/>
  <c r="N25" i="7"/>
  <c r="O25" i="7"/>
  <c r="P25" i="7"/>
  <c r="Q25" i="7"/>
  <c r="R25" i="7"/>
  <c r="S25" i="7"/>
  <c r="T25" i="7"/>
  <c r="U25" i="7"/>
  <c r="A26" i="7"/>
  <c r="B26" i="7"/>
  <c r="C26" i="7"/>
  <c r="D26" i="7"/>
  <c r="E26" i="7"/>
  <c r="F26" i="7"/>
  <c r="G26" i="7"/>
  <c r="H26" i="7"/>
  <c r="I26" i="7"/>
  <c r="J26" i="7"/>
  <c r="K26" i="7"/>
  <c r="L26" i="7"/>
  <c r="M26" i="7"/>
  <c r="N26" i="7"/>
  <c r="O26" i="7"/>
  <c r="P26" i="7"/>
  <c r="Q26" i="7"/>
  <c r="R26" i="7"/>
  <c r="S26" i="7"/>
  <c r="T26" i="7"/>
  <c r="U26" i="7"/>
  <c r="A27" i="7"/>
  <c r="B27" i="7"/>
  <c r="C27" i="7"/>
  <c r="D27" i="7"/>
  <c r="E27" i="7"/>
  <c r="F27" i="7"/>
  <c r="G27" i="7"/>
  <c r="H27" i="7"/>
  <c r="I27" i="7"/>
  <c r="J27" i="7"/>
  <c r="K27" i="7"/>
  <c r="L27" i="7"/>
  <c r="M27" i="7"/>
  <c r="N27" i="7"/>
  <c r="O27" i="7"/>
  <c r="P27" i="7"/>
  <c r="Q27" i="7"/>
  <c r="R27" i="7"/>
  <c r="S27" i="7"/>
  <c r="T27" i="7"/>
  <c r="U27" i="7"/>
  <c r="A28" i="7"/>
  <c r="B28" i="7"/>
  <c r="C28" i="7"/>
  <c r="D28" i="7"/>
  <c r="E28" i="7"/>
  <c r="F28" i="7"/>
  <c r="G28" i="7"/>
  <c r="H28" i="7"/>
  <c r="I28" i="7"/>
  <c r="J28" i="7"/>
  <c r="K28" i="7"/>
  <c r="L28" i="7"/>
  <c r="M28" i="7"/>
  <c r="N28" i="7"/>
  <c r="O28" i="7"/>
  <c r="P28" i="7"/>
  <c r="Q28" i="7"/>
  <c r="R28" i="7"/>
  <c r="S28" i="7"/>
  <c r="T28" i="7"/>
  <c r="U28" i="7"/>
  <c r="A29" i="7"/>
  <c r="B29" i="7"/>
  <c r="C29" i="7"/>
  <c r="D29" i="7"/>
  <c r="E29" i="7"/>
  <c r="F29" i="7"/>
  <c r="G29" i="7"/>
  <c r="H29" i="7"/>
  <c r="I29" i="7"/>
  <c r="J29" i="7"/>
  <c r="K29" i="7"/>
  <c r="L29" i="7"/>
  <c r="M29" i="7"/>
  <c r="N29" i="7"/>
  <c r="O29" i="7"/>
  <c r="P29" i="7"/>
  <c r="Q29" i="7"/>
  <c r="R29" i="7"/>
  <c r="S29" i="7"/>
  <c r="T29" i="7"/>
  <c r="U29" i="7"/>
  <c r="A30" i="7"/>
  <c r="B30" i="7"/>
  <c r="C30" i="7"/>
  <c r="D30" i="7"/>
  <c r="E30" i="7"/>
  <c r="F30" i="7"/>
  <c r="G30" i="7"/>
  <c r="H30" i="7"/>
  <c r="I30" i="7"/>
  <c r="J30" i="7"/>
  <c r="K30" i="7"/>
  <c r="L30" i="7"/>
  <c r="M30" i="7"/>
  <c r="N30" i="7"/>
  <c r="O30" i="7"/>
  <c r="P30" i="7"/>
  <c r="Q30" i="7"/>
  <c r="R30" i="7"/>
  <c r="S30" i="7"/>
  <c r="T30" i="7"/>
  <c r="U30" i="7"/>
  <c r="A31" i="7"/>
  <c r="B31" i="7"/>
  <c r="C31" i="7"/>
  <c r="D31" i="7"/>
  <c r="E31" i="7"/>
  <c r="F31" i="7"/>
  <c r="G31" i="7"/>
  <c r="H31" i="7"/>
  <c r="I31" i="7"/>
  <c r="J31" i="7"/>
  <c r="K31" i="7"/>
  <c r="L31" i="7"/>
  <c r="M31" i="7"/>
  <c r="N31" i="7"/>
  <c r="O31" i="7"/>
  <c r="P31" i="7"/>
  <c r="Q31" i="7"/>
  <c r="R31" i="7"/>
  <c r="S31" i="7"/>
  <c r="T31" i="7"/>
  <c r="U31" i="7"/>
  <c r="A32" i="7"/>
  <c r="B32" i="7"/>
  <c r="C32" i="7"/>
  <c r="D32" i="7"/>
  <c r="E32" i="7"/>
  <c r="F32" i="7"/>
  <c r="G32" i="7"/>
  <c r="H32" i="7"/>
  <c r="I32" i="7"/>
  <c r="J32" i="7"/>
  <c r="K32" i="7"/>
  <c r="L32" i="7"/>
  <c r="M32" i="7"/>
  <c r="N32" i="7"/>
  <c r="O32" i="7"/>
  <c r="P32" i="7"/>
  <c r="Q32" i="7"/>
  <c r="R32" i="7"/>
  <c r="S32" i="7"/>
  <c r="T32" i="7"/>
  <c r="U32" i="7"/>
  <c r="A33" i="7"/>
  <c r="B33" i="7"/>
  <c r="C33" i="7"/>
  <c r="D33" i="7"/>
  <c r="E33" i="7"/>
  <c r="F33" i="7"/>
  <c r="G33" i="7"/>
  <c r="H33" i="7"/>
  <c r="I33" i="7"/>
  <c r="J33" i="7"/>
  <c r="K33" i="7"/>
  <c r="L33" i="7"/>
  <c r="M33" i="7"/>
  <c r="N33" i="7"/>
  <c r="O33" i="7"/>
  <c r="P33" i="7"/>
  <c r="Q33" i="7"/>
  <c r="R33" i="7"/>
  <c r="S33" i="7"/>
  <c r="T33" i="7"/>
  <c r="U33" i="7"/>
  <c r="A34" i="7"/>
  <c r="B34" i="7"/>
  <c r="C34" i="7"/>
  <c r="D34" i="7"/>
  <c r="E34" i="7"/>
  <c r="F34" i="7"/>
  <c r="G34" i="7"/>
  <c r="H34" i="7"/>
  <c r="I34" i="7"/>
  <c r="J34" i="7"/>
  <c r="K34" i="7"/>
  <c r="L34" i="7"/>
  <c r="M34" i="7"/>
  <c r="N34" i="7"/>
  <c r="O34" i="7"/>
  <c r="P34" i="7"/>
  <c r="Q34" i="7"/>
  <c r="R34" i="7"/>
  <c r="S34" i="7"/>
  <c r="T34" i="7"/>
  <c r="U34" i="7"/>
  <c r="A35" i="7"/>
  <c r="B35" i="7"/>
  <c r="C35" i="7"/>
  <c r="D35" i="7"/>
  <c r="E35" i="7"/>
  <c r="F35" i="7"/>
  <c r="G35" i="7"/>
  <c r="H35" i="7"/>
  <c r="I35" i="7"/>
  <c r="J35" i="7"/>
  <c r="K35" i="7"/>
  <c r="L35" i="7"/>
  <c r="M35" i="7"/>
  <c r="N35" i="7"/>
  <c r="O35" i="7"/>
  <c r="P35" i="7"/>
  <c r="Q35" i="7"/>
  <c r="R35" i="7"/>
  <c r="S35" i="7"/>
  <c r="T35" i="7"/>
  <c r="U35" i="7"/>
  <c r="A36" i="7"/>
  <c r="B36" i="7"/>
  <c r="C36" i="7"/>
  <c r="D36" i="7"/>
  <c r="E36" i="7"/>
  <c r="F36" i="7"/>
  <c r="G36" i="7"/>
  <c r="H36" i="7"/>
  <c r="I36" i="7"/>
  <c r="J36" i="7"/>
  <c r="K36" i="7"/>
  <c r="L36" i="7"/>
  <c r="M36" i="7"/>
  <c r="N36" i="7"/>
  <c r="O36" i="7"/>
  <c r="P36" i="7"/>
  <c r="Q36" i="7"/>
  <c r="R36" i="7"/>
  <c r="S36" i="7"/>
  <c r="T36" i="7"/>
  <c r="U36" i="7"/>
  <c r="A37" i="7"/>
  <c r="B37" i="7"/>
  <c r="C37" i="7"/>
  <c r="D37" i="7"/>
  <c r="E37" i="7"/>
  <c r="F37" i="7"/>
  <c r="G37" i="7"/>
  <c r="H37" i="7"/>
  <c r="I37" i="7"/>
  <c r="J37" i="7"/>
  <c r="K37" i="7"/>
  <c r="L37" i="7"/>
  <c r="M37" i="7"/>
  <c r="N37" i="7"/>
  <c r="O37" i="7"/>
  <c r="P37" i="7"/>
  <c r="Q37" i="7"/>
  <c r="R37" i="7"/>
  <c r="S37" i="7"/>
  <c r="T37" i="7"/>
  <c r="U37" i="7"/>
  <c r="A38" i="7"/>
  <c r="B38" i="7"/>
  <c r="C38" i="7"/>
  <c r="D38" i="7"/>
  <c r="E38" i="7"/>
  <c r="F38" i="7"/>
  <c r="G38" i="7"/>
  <c r="H38" i="7"/>
  <c r="I38" i="7"/>
  <c r="J38" i="7"/>
  <c r="K38" i="7"/>
  <c r="L38" i="7"/>
  <c r="M38" i="7"/>
  <c r="N38" i="7"/>
  <c r="O38" i="7"/>
  <c r="P38" i="7"/>
  <c r="Q38" i="7"/>
  <c r="R38" i="7"/>
  <c r="S38" i="7"/>
  <c r="T38" i="7"/>
  <c r="U38" i="7"/>
  <c r="A39" i="7"/>
  <c r="B39" i="7"/>
  <c r="C39" i="7"/>
  <c r="D39" i="7"/>
  <c r="E39" i="7"/>
  <c r="F39" i="7"/>
  <c r="G39" i="7"/>
  <c r="H39" i="7"/>
  <c r="I39" i="7"/>
  <c r="J39" i="7"/>
  <c r="K39" i="7"/>
  <c r="L39" i="7"/>
  <c r="M39" i="7"/>
  <c r="N39" i="7"/>
  <c r="O39" i="7"/>
  <c r="P39" i="7"/>
  <c r="Q39" i="7"/>
  <c r="R39" i="7"/>
  <c r="S39" i="7"/>
  <c r="T39" i="7"/>
  <c r="U39" i="7"/>
  <c r="A40" i="7"/>
  <c r="B40" i="7"/>
  <c r="C40" i="7"/>
  <c r="D40" i="7"/>
  <c r="E40" i="7"/>
  <c r="F40" i="7"/>
  <c r="G40" i="7"/>
  <c r="H40" i="7"/>
  <c r="I40" i="7"/>
  <c r="J40" i="7"/>
  <c r="K40" i="7"/>
  <c r="L40" i="7"/>
  <c r="M40" i="7"/>
  <c r="N40" i="7"/>
  <c r="O40" i="7"/>
  <c r="P40" i="7"/>
  <c r="Q40" i="7"/>
  <c r="R40" i="7"/>
  <c r="S40" i="7"/>
  <c r="T40" i="7"/>
  <c r="U40" i="7"/>
  <c r="A41" i="7"/>
  <c r="B41" i="7"/>
  <c r="C41" i="7"/>
  <c r="D41" i="7"/>
  <c r="E41" i="7"/>
  <c r="F41" i="7"/>
  <c r="G41" i="7"/>
  <c r="H41" i="7"/>
  <c r="I41" i="7"/>
  <c r="J41" i="7"/>
  <c r="K41" i="7"/>
  <c r="L41" i="7"/>
  <c r="M41" i="7"/>
  <c r="N41" i="7"/>
  <c r="O41" i="7"/>
  <c r="P41" i="7"/>
  <c r="Q41" i="7"/>
  <c r="R41" i="7"/>
  <c r="S41" i="7"/>
  <c r="T41" i="7"/>
  <c r="U41" i="7"/>
  <c r="A42" i="7"/>
  <c r="B42" i="7"/>
  <c r="C42" i="7"/>
  <c r="D42" i="7"/>
  <c r="E42" i="7"/>
  <c r="F42" i="7"/>
  <c r="G42" i="7"/>
  <c r="H42" i="7"/>
  <c r="I42" i="7"/>
  <c r="J42" i="7"/>
  <c r="K42" i="7"/>
  <c r="L42" i="7"/>
  <c r="M42" i="7"/>
  <c r="N42" i="7"/>
  <c r="O42" i="7"/>
  <c r="P42" i="7"/>
  <c r="Q42" i="7"/>
  <c r="R42" i="7"/>
  <c r="S42" i="7"/>
  <c r="T42" i="7"/>
  <c r="U42" i="7"/>
  <c r="A43" i="7"/>
  <c r="B43" i="7"/>
  <c r="C43" i="7"/>
  <c r="D43" i="7"/>
  <c r="E43" i="7"/>
  <c r="F43" i="7"/>
  <c r="G43" i="7"/>
  <c r="H43" i="7"/>
  <c r="I43" i="7"/>
  <c r="J43" i="7"/>
  <c r="K43" i="7"/>
  <c r="L43" i="7"/>
  <c r="M43" i="7"/>
  <c r="N43" i="7"/>
  <c r="O43" i="7"/>
  <c r="P43" i="7"/>
  <c r="Q43" i="7"/>
  <c r="R43" i="7"/>
  <c r="S43" i="7"/>
  <c r="T43" i="7"/>
  <c r="U43" i="7"/>
  <c r="A44" i="7"/>
  <c r="B44" i="7"/>
  <c r="C44" i="7"/>
  <c r="D44" i="7"/>
  <c r="E44" i="7"/>
  <c r="F44" i="7"/>
  <c r="G44" i="7"/>
  <c r="H44" i="7"/>
  <c r="I44" i="7"/>
  <c r="J44" i="7"/>
  <c r="K44" i="7"/>
  <c r="L44" i="7"/>
  <c r="M44" i="7"/>
  <c r="N44" i="7"/>
  <c r="O44" i="7"/>
  <c r="P44" i="7"/>
  <c r="Q44" i="7"/>
  <c r="R44" i="7"/>
  <c r="S44" i="7"/>
  <c r="T44" i="7"/>
  <c r="U44" i="7"/>
  <c r="A45" i="7"/>
  <c r="B45" i="7"/>
  <c r="C45" i="7"/>
  <c r="D45" i="7"/>
  <c r="E45" i="7"/>
  <c r="F45" i="7"/>
  <c r="G45" i="7"/>
  <c r="H45" i="7"/>
  <c r="I45" i="7"/>
  <c r="J45" i="7"/>
  <c r="K45" i="7"/>
  <c r="L45" i="7"/>
  <c r="M45" i="7"/>
  <c r="N45" i="7"/>
  <c r="O45" i="7"/>
  <c r="P45" i="7"/>
  <c r="Q45" i="7"/>
  <c r="R45" i="7"/>
  <c r="S45" i="7"/>
  <c r="T45" i="7"/>
  <c r="U45" i="7"/>
  <c r="A46" i="7"/>
  <c r="B46" i="7"/>
  <c r="C46" i="7"/>
  <c r="D46" i="7"/>
  <c r="E46" i="7"/>
  <c r="F46" i="7"/>
  <c r="G46" i="7"/>
  <c r="H46" i="7"/>
  <c r="I46" i="7"/>
  <c r="J46" i="7"/>
  <c r="K46" i="7"/>
  <c r="L46" i="7"/>
  <c r="M46" i="7"/>
  <c r="N46" i="7"/>
  <c r="O46" i="7"/>
  <c r="P46" i="7"/>
  <c r="Q46" i="7"/>
  <c r="R46" i="7"/>
  <c r="S46" i="7"/>
  <c r="T46" i="7"/>
  <c r="U46" i="7"/>
  <c r="A47" i="7"/>
  <c r="B47" i="7"/>
  <c r="C47" i="7"/>
  <c r="D47" i="7"/>
  <c r="E47" i="7"/>
  <c r="F47" i="7"/>
  <c r="G47" i="7"/>
  <c r="H47" i="7"/>
  <c r="I47" i="7"/>
  <c r="J47" i="7"/>
  <c r="K47" i="7"/>
  <c r="L47" i="7"/>
  <c r="M47" i="7"/>
  <c r="N47" i="7"/>
  <c r="O47" i="7"/>
  <c r="P47" i="7"/>
  <c r="Q47" i="7"/>
  <c r="R47" i="7"/>
  <c r="S47" i="7"/>
  <c r="T47" i="7"/>
  <c r="U47" i="7"/>
  <c r="A48" i="7"/>
  <c r="B48" i="7"/>
  <c r="C48" i="7"/>
  <c r="D48" i="7"/>
  <c r="E48" i="7"/>
  <c r="F48" i="7"/>
  <c r="G48" i="7"/>
  <c r="H48" i="7"/>
  <c r="I48" i="7"/>
  <c r="J48" i="7"/>
  <c r="K48" i="7"/>
  <c r="L48" i="7"/>
  <c r="M48" i="7"/>
  <c r="N48" i="7"/>
  <c r="O48" i="7"/>
  <c r="P48" i="7"/>
  <c r="Q48" i="7"/>
  <c r="R48" i="7"/>
  <c r="S48" i="7"/>
  <c r="T48" i="7"/>
  <c r="U48" i="7"/>
  <c r="A49" i="7"/>
  <c r="B49" i="7"/>
  <c r="C49" i="7"/>
  <c r="D49" i="7"/>
  <c r="E49" i="7"/>
  <c r="F49" i="7"/>
  <c r="G49" i="7"/>
  <c r="H49" i="7"/>
  <c r="I49" i="7"/>
  <c r="J49" i="7"/>
  <c r="K49" i="7"/>
  <c r="L49" i="7"/>
  <c r="M49" i="7"/>
  <c r="N49" i="7"/>
  <c r="O49" i="7"/>
  <c r="P49" i="7"/>
  <c r="Q49" i="7"/>
  <c r="R49" i="7"/>
  <c r="S49" i="7"/>
  <c r="T49" i="7"/>
  <c r="U49" i="7"/>
  <c r="A50" i="7"/>
  <c r="B50" i="7"/>
  <c r="C50" i="7"/>
  <c r="D50" i="7"/>
  <c r="E50" i="7"/>
  <c r="F50" i="7"/>
  <c r="G50" i="7"/>
  <c r="H50" i="7"/>
  <c r="I50" i="7"/>
  <c r="J50" i="7"/>
  <c r="K50" i="7"/>
  <c r="L50" i="7"/>
  <c r="M50" i="7"/>
  <c r="N50" i="7"/>
  <c r="O50" i="7"/>
  <c r="P50" i="7"/>
  <c r="Q50" i="7"/>
  <c r="R50" i="7"/>
  <c r="S50" i="7"/>
  <c r="T50" i="7"/>
  <c r="U50" i="7"/>
  <c r="A51" i="7"/>
  <c r="B51" i="7"/>
  <c r="C51" i="7"/>
  <c r="D51" i="7"/>
  <c r="E51" i="7"/>
  <c r="F51" i="7"/>
  <c r="G51" i="7"/>
  <c r="H51" i="7"/>
  <c r="I51" i="7"/>
  <c r="J51" i="7"/>
  <c r="K51" i="7"/>
  <c r="L51" i="7"/>
  <c r="M51" i="7"/>
  <c r="N51" i="7"/>
  <c r="O51" i="7"/>
  <c r="P51" i="7"/>
  <c r="Q51" i="7"/>
  <c r="R51" i="7"/>
  <c r="S51" i="7"/>
  <c r="T51" i="7"/>
  <c r="U51" i="7"/>
  <c r="A52" i="7"/>
  <c r="B52" i="7"/>
  <c r="C52" i="7"/>
  <c r="D52" i="7"/>
  <c r="E52" i="7"/>
  <c r="F52" i="7"/>
  <c r="G52" i="7"/>
  <c r="H52" i="7"/>
  <c r="I52" i="7"/>
  <c r="J52" i="7"/>
  <c r="K52" i="7"/>
  <c r="L52" i="7"/>
  <c r="M52" i="7"/>
  <c r="N52" i="7"/>
  <c r="O52" i="7"/>
  <c r="P52" i="7"/>
  <c r="Q52" i="7"/>
  <c r="R52" i="7"/>
  <c r="S52" i="7"/>
  <c r="T52" i="7"/>
  <c r="U52" i="7"/>
  <c r="A53" i="7"/>
  <c r="B53" i="7"/>
  <c r="C53" i="7"/>
  <c r="D53" i="7"/>
  <c r="E53" i="7"/>
  <c r="F53" i="7"/>
  <c r="G53" i="7"/>
  <c r="H53" i="7"/>
  <c r="I53" i="7"/>
  <c r="J53" i="7"/>
  <c r="K53" i="7"/>
  <c r="L53" i="7"/>
  <c r="M53" i="7"/>
  <c r="N53" i="7"/>
  <c r="O53" i="7"/>
  <c r="P53" i="7"/>
  <c r="Q53" i="7"/>
  <c r="R53" i="7"/>
  <c r="S53" i="7"/>
  <c r="T53" i="7"/>
  <c r="U53" i="7"/>
  <c r="A54" i="7"/>
  <c r="B54" i="7"/>
  <c r="C54" i="7"/>
  <c r="D54" i="7"/>
  <c r="E54" i="7"/>
  <c r="F54" i="7"/>
  <c r="G54" i="7"/>
  <c r="H54" i="7"/>
  <c r="I54" i="7"/>
  <c r="J54" i="7"/>
  <c r="K54" i="7"/>
  <c r="L54" i="7"/>
  <c r="M54" i="7"/>
  <c r="N54" i="7"/>
  <c r="O54" i="7"/>
  <c r="P54" i="7"/>
  <c r="Q54" i="7"/>
  <c r="R54" i="7"/>
  <c r="S54" i="7"/>
  <c r="T54" i="7"/>
  <c r="U54" i="7"/>
  <c r="A55" i="7"/>
  <c r="B55" i="7"/>
  <c r="C55" i="7"/>
  <c r="D55" i="7"/>
  <c r="E55" i="7"/>
  <c r="F55" i="7"/>
  <c r="G55" i="7"/>
  <c r="H55" i="7"/>
  <c r="I55" i="7"/>
  <c r="J55" i="7"/>
  <c r="K55" i="7"/>
  <c r="L55" i="7"/>
  <c r="M55" i="7"/>
  <c r="N55" i="7"/>
  <c r="O55" i="7"/>
  <c r="P55" i="7"/>
  <c r="Q55" i="7"/>
  <c r="R55" i="7"/>
  <c r="S55" i="7"/>
  <c r="T55" i="7"/>
  <c r="U55" i="7"/>
  <c r="A56" i="7"/>
  <c r="B56" i="7"/>
  <c r="C56" i="7"/>
  <c r="D56" i="7"/>
  <c r="E56" i="7"/>
  <c r="F56" i="7"/>
  <c r="G56" i="7"/>
  <c r="H56" i="7"/>
  <c r="I56" i="7"/>
  <c r="J56" i="7"/>
  <c r="K56" i="7"/>
  <c r="L56" i="7"/>
  <c r="M56" i="7"/>
  <c r="N56" i="7"/>
  <c r="O56" i="7"/>
  <c r="P56" i="7"/>
  <c r="Q56" i="7"/>
  <c r="R56" i="7"/>
  <c r="S56" i="7"/>
  <c r="T56" i="7"/>
  <c r="U56" i="7"/>
  <c r="A57" i="7"/>
  <c r="B57" i="7"/>
  <c r="C57" i="7"/>
  <c r="D57" i="7"/>
  <c r="E57" i="7"/>
  <c r="F57" i="7"/>
  <c r="G57" i="7"/>
  <c r="H57" i="7"/>
  <c r="I57" i="7"/>
  <c r="J57" i="7"/>
  <c r="K57" i="7"/>
  <c r="L57" i="7"/>
  <c r="M57" i="7"/>
  <c r="N57" i="7"/>
  <c r="O57" i="7"/>
  <c r="P57" i="7"/>
  <c r="Q57" i="7"/>
  <c r="R57" i="7"/>
  <c r="S57" i="7"/>
  <c r="T57" i="7"/>
  <c r="U57" i="7"/>
  <c r="A58" i="7"/>
  <c r="B58" i="7"/>
  <c r="C58" i="7"/>
  <c r="D58" i="7"/>
  <c r="E58" i="7"/>
  <c r="F58" i="7"/>
  <c r="G58" i="7"/>
  <c r="H58" i="7"/>
  <c r="I58" i="7"/>
  <c r="J58" i="7"/>
  <c r="K58" i="7"/>
  <c r="L58" i="7"/>
  <c r="M58" i="7"/>
  <c r="N58" i="7"/>
  <c r="O58" i="7"/>
  <c r="P58" i="7"/>
  <c r="Q58" i="7"/>
  <c r="R58" i="7"/>
  <c r="S58" i="7"/>
  <c r="T58" i="7"/>
  <c r="U58" i="7"/>
  <c r="A59" i="7"/>
  <c r="B59" i="7"/>
  <c r="C59" i="7"/>
  <c r="D59" i="7"/>
  <c r="E59" i="7"/>
  <c r="F59" i="7"/>
  <c r="G59" i="7"/>
  <c r="H59" i="7"/>
  <c r="I59" i="7"/>
  <c r="J59" i="7"/>
  <c r="K59" i="7"/>
  <c r="L59" i="7"/>
  <c r="M59" i="7"/>
  <c r="N59" i="7"/>
  <c r="O59" i="7"/>
  <c r="P59" i="7"/>
  <c r="Q59" i="7"/>
  <c r="R59" i="7"/>
  <c r="S59" i="7"/>
  <c r="T59" i="7"/>
  <c r="U59" i="7"/>
  <c r="A60" i="7"/>
  <c r="B60" i="7"/>
  <c r="C60" i="7"/>
  <c r="D60" i="7"/>
  <c r="E60" i="7"/>
  <c r="F60" i="7"/>
  <c r="G60" i="7"/>
  <c r="H60" i="7"/>
  <c r="I60" i="7"/>
  <c r="J60" i="7"/>
  <c r="K60" i="7"/>
  <c r="L60" i="7"/>
  <c r="M60" i="7"/>
  <c r="N60" i="7"/>
  <c r="O60" i="7"/>
  <c r="P60" i="7"/>
  <c r="Q60" i="7"/>
  <c r="R60" i="7"/>
  <c r="S60" i="7"/>
  <c r="T60" i="7"/>
  <c r="U60" i="7"/>
  <c r="A61" i="7"/>
  <c r="B61" i="7"/>
  <c r="C61" i="7"/>
  <c r="D61" i="7"/>
  <c r="E61" i="7"/>
  <c r="F61" i="7"/>
  <c r="G61" i="7"/>
  <c r="H61" i="7"/>
  <c r="I61" i="7"/>
  <c r="J61" i="7"/>
  <c r="K61" i="7"/>
  <c r="L61" i="7"/>
  <c r="M61" i="7"/>
  <c r="N61" i="7"/>
  <c r="O61" i="7"/>
  <c r="P61" i="7"/>
  <c r="Q61" i="7"/>
  <c r="R61" i="7"/>
  <c r="S61" i="7"/>
  <c r="T61" i="7"/>
  <c r="U61" i="7"/>
  <c r="A62" i="7"/>
  <c r="B62" i="7"/>
  <c r="C62" i="7"/>
  <c r="D62" i="7"/>
  <c r="E62" i="7"/>
  <c r="F62" i="7"/>
  <c r="G62" i="7"/>
  <c r="H62" i="7"/>
  <c r="I62" i="7"/>
  <c r="J62" i="7"/>
  <c r="K62" i="7"/>
  <c r="L62" i="7"/>
  <c r="M62" i="7"/>
  <c r="N62" i="7"/>
  <c r="O62" i="7"/>
  <c r="P62" i="7"/>
  <c r="Q62" i="7"/>
  <c r="R62" i="7"/>
  <c r="S62" i="7"/>
  <c r="T62" i="7"/>
  <c r="U62" i="7"/>
  <c r="A63" i="7"/>
  <c r="B63" i="7"/>
  <c r="C63" i="7"/>
  <c r="D63" i="7"/>
  <c r="E63" i="7"/>
  <c r="F63" i="7"/>
  <c r="G63" i="7"/>
  <c r="H63" i="7"/>
  <c r="I63" i="7"/>
  <c r="J63" i="7"/>
  <c r="K63" i="7"/>
  <c r="L63" i="7"/>
  <c r="M63" i="7"/>
  <c r="N63" i="7"/>
  <c r="O63" i="7"/>
  <c r="P63" i="7"/>
  <c r="Q63" i="7"/>
  <c r="R63" i="7"/>
  <c r="S63" i="7"/>
  <c r="T63" i="7"/>
  <c r="U63" i="7"/>
  <c r="A64" i="7"/>
  <c r="B64" i="7"/>
  <c r="C64" i="7"/>
  <c r="D64" i="7"/>
  <c r="E64" i="7"/>
  <c r="F64" i="7"/>
  <c r="G64" i="7"/>
  <c r="H64" i="7"/>
  <c r="I64" i="7"/>
  <c r="J64" i="7"/>
  <c r="K64" i="7"/>
  <c r="L64" i="7"/>
  <c r="M64" i="7"/>
  <c r="N64" i="7"/>
  <c r="O64" i="7"/>
  <c r="P64" i="7"/>
  <c r="Q64" i="7"/>
  <c r="R64" i="7"/>
  <c r="S64" i="7"/>
  <c r="T64" i="7"/>
  <c r="U64" i="7"/>
  <c r="A65" i="7"/>
  <c r="B65" i="7"/>
  <c r="C65" i="7"/>
  <c r="D65" i="7"/>
  <c r="E65" i="7"/>
  <c r="F65" i="7"/>
  <c r="G65" i="7"/>
  <c r="H65" i="7"/>
  <c r="I65" i="7"/>
  <c r="J65" i="7"/>
  <c r="K65" i="7"/>
  <c r="L65" i="7"/>
  <c r="M65" i="7"/>
  <c r="N65" i="7"/>
  <c r="O65" i="7"/>
  <c r="P65" i="7"/>
  <c r="Q65" i="7"/>
  <c r="R65" i="7"/>
  <c r="S65" i="7"/>
  <c r="T65" i="7"/>
  <c r="U65" i="7"/>
  <c r="A66" i="7"/>
  <c r="B66" i="7"/>
  <c r="C66" i="7"/>
  <c r="D66" i="7"/>
  <c r="E66" i="7"/>
  <c r="F66" i="7"/>
  <c r="G66" i="7"/>
  <c r="H66" i="7"/>
  <c r="I66" i="7"/>
  <c r="J66" i="7"/>
  <c r="K66" i="7"/>
  <c r="L66" i="7"/>
  <c r="M66" i="7"/>
  <c r="N66" i="7"/>
  <c r="O66" i="7"/>
  <c r="P66" i="7"/>
  <c r="Q66" i="7"/>
  <c r="R66" i="7"/>
  <c r="S66" i="7"/>
  <c r="T66" i="7"/>
  <c r="U66" i="7"/>
  <c r="A67" i="7"/>
  <c r="B67" i="7"/>
  <c r="C67" i="7"/>
  <c r="D67" i="7"/>
  <c r="E67" i="7"/>
  <c r="F67" i="7"/>
  <c r="G67" i="7"/>
  <c r="H67" i="7"/>
  <c r="I67" i="7"/>
  <c r="J67" i="7"/>
  <c r="K67" i="7"/>
  <c r="L67" i="7"/>
  <c r="M67" i="7"/>
  <c r="N67" i="7"/>
  <c r="O67" i="7"/>
  <c r="P67" i="7"/>
  <c r="Q67" i="7"/>
  <c r="R67" i="7"/>
  <c r="S67" i="7"/>
  <c r="T67" i="7"/>
  <c r="U67" i="7"/>
  <c r="A68" i="7"/>
  <c r="B68" i="7"/>
  <c r="C68" i="7"/>
  <c r="D68" i="7"/>
  <c r="E68" i="7"/>
  <c r="F68" i="7"/>
  <c r="G68" i="7"/>
  <c r="H68" i="7"/>
  <c r="I68" i="7"/>
  <c r="J68" i="7"/>
  <c r="K68" i="7"/>
  <c r="L68" i="7"/>
  <c r="M68" i="7"/>
  <c r="N68" i="7"/>
  <c r="O68" i="7"/>
  <c r="P68" i="7"/>
  <c r="Q68" i="7"/>
  <c r="R68" i="7"/>
  <c r="S68" i="7"/>
  <c r="T68" i="7"/>
  <c r="U68" i="7"/>
  <c r="A69" i="7"/>
  <c r="B69" i="7"/>
  <c r="C69" i="7"/>
  <c r="D69" i="7"/>
  <c r="E69" i="7"/>
  <c r="F69" i="7"/>
  <c r="G69" i="7"/>
  <c r="H69" i="7"/>
  <c r="I69" i="7"/>
  <c r="J69" i="7"/>
  <c r="K69" i="7"/>
  <c r="L69" i="7"/>
  <c r="M69" i="7"/>
  <c r="N69" i="7"/>
  <c r="O69" i="7"/>
  <c r="P69" i="7"/>
  <c r="Q69" i="7"/>
  <c r="R69" i="7"/>
  <c r="S69" i="7"/>
  <c r="T69" i="7"/>
  <c r="U69" i="7"/>
  <c r="A70" i="7"/>
  <c r="B70" i="7"/>
  <c r="C70" i="7"/>
  <c r="D70" i="7"/>
  <c r="E70" i="7"/>
  <c r="F70" i="7"/>
  <c r="G70" i="7"/>
  <c r="H70" i="7"/>
  <c r="I70" i="7"/>
  <c r="J70" i="7"/>
  <c r="K70" i="7"/>
  <c r="L70" i="7"/>
  <c r="M70" i="7"/>
  <c r="N70" i="7"/>
  <c r="O70" i="7"/>
  <c r="P70" i="7"/>
  <c r="Q70" i="7"/>
  <c r="R70" i="7"/>
  <c r="S70" i="7"/>
  <c r="T70" i="7"/>
  <c r="U70" i="7"/>
  <c r="A71" i="7"/>
  <c r="B71" i="7"/>
  <c r="C71" i="7"/>
  <c r="D71" i="7"/>
  <c r="E71" i="7"/>
  <c r="F71" i="7"/>
  <c r="G71" i="7"/>
  <c r="H71" i="7"/>
  <c r="I71" i="7"/>
  <c r="J71" i="7"/>
  <c r="K71" i="7"/>
  <c r="L71" i="7"/>
  <c r="M71" i="7"/>
  <c r="N71" i="7"/>
  <c r="O71" i="7"/>
  <c r="P71" i="7"/>
  <c r="Q71" i="7"/>
  <c r="R71" i="7"/>
  <c r="S71" i="7"/>
  <c r="T71" i="7"/>
  <c r="U71" i="7"/>
  <c r="A72" i="7"/>
  <c r="B72" i="7"/>
  <c r="C72" i="7"/>
  <c r="D72" i="7"/>
  <c r="E72" i="7"/>
  <c r="F72" i="7"/>
  <c r="G72" i="7"/>
  <c r="H72" i="7"/>
  <c r="I72" i="7"/>
  <c r="J72" i="7"/>
  <c r="K72" i="7"/>
  <c r="L72" i="7"/>
  <c r="M72" i="7"/>
  <c r="N72" i="7"/>
  <c r="O72" i="7"/>
  <c r="P72" i="7"/>
  <c r="Q72" i="7"/>
  <c r="R72" i="7"/>
  <c r="S72" i="7"/>
  <c r="T72" i="7"/>
  <c r="U72" i="7"/>
  <c r="A73" i="7"/>
  <c r="B73" i="7"/>
  <c r="C73" i="7"/>
  <c r="D73" i="7"/>
  <c r="E73" i="7"/>
  <c r="F73" i="7"/>
  <c r="G73" i="7"/>
  <c r="H73" i="7"/>
  <c r="I73" i="7"/>
  <c r="J73" i="7"/>
  <c r="K73" i="7"/>
  <c r="L73" i="7"/>
  <c r="M73" i="7"/>
  <c r="N73" i="7"/>
  <c r="O73" i="7"/>
  <c r="P73" i="7"/>
  <c r="Q73" i="7"/>
  <c r="R73" i="7"/>
  <c r="S73" i="7"/>
  <c r="T73" i="7"/>
  <c r="U73" i="7"/>
  <c r="A74" i="7"/>
  <c r="B74" i="7"/>
  <c r="C74" i="7"/>
  <c r="D74" i="7"/>
  <c r="E74" i="7"/>
  <c r="F74" i="7"/>
  <c r="G74" i="7"/>
  <c r="H74" i="7"/>
  <c r="I74" i="7"/>
  <c r="J74" i="7"/>
  <c r="K74" i="7"/>
  <c r="L74" i="7"/>
  <c r="M74" i="7"/>
  <c r="N74" i="7"/>
  <c r="O74" i="7"/>
  <c r="P74" i="7"/>
  <c r="Q74" i="7"/>
  <c r="R74" i="7"/>
  <c r="S74" i="7"/>
  <c r="T74" i="7"/>
  <c r="U74" i="7"/>
  <c r="A75" i="7"/>
  <c r="B75" i="7"/>
  <c r="C75" i="7"/>
  <c r="D75" i="7"/>
  <c r="E75" i="7"/>
  <c r="F75" i="7"/>
  <c r="G75" i="7"/>
  <c r="H75" i="7"/>
  <c r="I75" i="7"/>
  <c r="J75" i="7"/>
  <c r="K75" i="7"/>
  <c r="L75" i="7"/>
  <c r="M75" i="7"/>
  <c r="N75" i="7"/>
  <c r="O75" i="7"/>
  <c r="P75" i="7"/>
  <c r="Q75" i="7"/>
  <c r="R75" i="7"/>
  <c r="S75" i="7"/>
  <c r="T75" i="7"/>
  <c r="U75" i="7"/>
  <c r="A76" i="7"/>
  <c r="B76" i="7"/>
  <c r="C76" i="7"/>
  <c r="D76" i="7"/>
  <c r="E76" i="7"/>
  <c r="F76" i="7"/>
  <c r="G76" i="7"/>
  <c r="H76" i="7"/>
  <c r="I76" i="7"/>
  <c r="J76" i="7"/>
  <c r="K76" i="7"/>
  <c r="L76" i="7"/>
  <c r="M76" i="7"/>
  <c r="N76" i="7"/>
  <c r="O76" i="7"/>
  <c r="P76" i="7"/>
  <c r="Q76" i="7"/>
  <c r="R76" i="7"/>
  <c r="S76" i="7"/>
  <c r="T76" i="7"/>
  <c r="U76" i="7"/>
  <c r="A77" i="7"/>
  <c r="B77" i="7"/>
  <c r="C77" i="7"/>
  <c r="D77" i="7"/>
  <c r="E77" i="7"/>
  <c r="F77" i="7"/>
  <c r="G77" i="7"/>
  <c r="H77" i="7"/>
  <c r="I77" i="7"/>
  <c r="J77" i="7"/>
  <c r="K77" i="7"/>
  <c r="L77" i="7"/>
  <c r="M77" i="7"/>
  <c r="N77" i="7"/>
  <c r="O77" i="7"/>
  <c r="P77" i="7"/>
  <c r="Q77" i="7"/>
  <c r="R77" i="7"/>
  <c r="S77" i="7"/>
  <c r="T77" i="7"/>
  <c r="U77" i="7"/>
  <c r="A78" i="7"/>
  <c r="B78" i="7"/>
  <c r="C78" i="7"/>
  <c r="D78" i="7"/>
  <c r="E78" i="7"/>
  <c r="F78" i="7"/>
  <c r="G78" i="7"/>
  <c r="H78" i="7"/>
  <c r="I78" i="7"/>
  <c r="J78" i="7"/>
  <c r="K78" i="7"/>
  <c r="L78" i="7"/>
  <c r="M78" i="7"/>
  <c r="N78" i="7"/>
  <c r="O78" i="7"/>
  <c r="P78" i="7"/>
  <c r="Q78" i="7"/>
  <c r="R78" i="7"/>
  <c r="S78" i="7"/>
  <c r="T78" i="7"/>
  <c r="U78" i="7"/>
  <c r="A79" i="7"/>
  <c r="B79" i="7"/>
  <c r="C79" i="7"/>
  <c r="D79" i="7"/>
  <c r="E79" i="7"/>
  <c r="F79" i="7"/>
  <c r="G79" i="7"/>
  <c r="H79" i="7"/>
  <c r="I79" i="7"/>
  <c r="J79" i="7"/>
  <c r="K79" i="7"/>
  <c r="L79" i="7"/>
  <c r="M79" i="7"/>
  <c r="N79" i="7"/>
  <c r="O79" i="7"/>
  <c r="P79" i="7"/>
  <c r="Q79" i="7"/>
  <c r="R79" i="7"/>
  <c r="S79" i="7"/>
  <c r="T79" i="7"/>
  <c r="U79" i="7"/>
  <c r="A80" i="7"/>
  <c r="B80" i="7"/>
  <c r="C80" i="7"/>
  <c r="D80" i="7"/>
  <c r="E80" i="7"/>
  <c r="F80" i="7"/>
  <c r="G80" i="7"/>
  <c r="H80" i="7"/>
  <c r="I80" i="7"/>
  <c r="J80" i="7"/>
  <c r="K80" i="7"/>
  <c r="L80" i="7"/>
  <c r="M80" i="7"/>
  <c r="N80" i="7"/>
  <c r="O80" i="7"/>
  <c r="P80" i="7"/>
  <c r="Q80" i="7"/>
  <c r="R80" i="7"/>
  <c r="S80" i="7"/>
  <c r="T80" i="7"/>
  <c r="U80" i="7"/>
  <c r="A81" i="7"/>
  <c r="B81" i="7"/>
  <c r="C81" i="7"/>
  <c r="D81" i="7"/>
  <c r="E81" i="7"/>
  <c r="F81" i="7"/>
  <c r="G81" i="7"/>
  <c r="H81" i="7"/>
  <c r="I81" i="7"/>
  <c r="J81" i="7"/>
  <c r="K81" i="7"/>
  <c r="L81" i="7"/>
  <c r="M81" i="7"/>
  <c r="N81" i="7"/>
  <c r="O81" i="7"/>
  <c r="P81" i="7"/>
  <c r="Q81" i="7"/>
  <c r="R81" i="7"/>
  <c r="S81" i="7"/>
  <c r="T81" i="7"/>
  <c r="U81" i="7"/>
  <c r="A82" i="7"/>
  <c r="B82" i="7"/>
  <c r="C82" i="7"/>
  <c r="D82" i="7"/>
  <c r="E82" i="7"/>
  <c r="F82" i="7"/>
  <c r="G82" i="7"/>
  <c r="H82" i="7"/>
  <c r="I82" i="7"/>
  <c r="J82" i="7"/>
  <c r="K82" i="7"/>
  <c r="L82" i="7"/>
  <c r="M82" i="7"/>
  <c r="N82" i="7"/>
  <c r="O82" i="7"/>
  <c r="P82" i="7"/>
  <c r="Q82" i="7"/>
  <c r="R82" i="7"/>
  <c r="S82" i="7"/>
  <c r="T82" i="7"/>
  <c r="U82" i="7"/>
  <c r="A83" i="7"/>
  <c r="B83" i="7"/>
  <c r="C83" i="7"/>
  <c r="D83" i="7"/>
  <c r="E83" i="7"/>
  <c r="F83" i="7"/>
  <c r="G83" i="7"/>
  <c r="H83" i="7"/>
  <c r="I83" i="7"/>
  <c r="J83" i="7"/>
  <c r="K83" i="7"/>
  <c r="L83" i="7"/>
  <c r="M83" i="7"/>
  <c r="N83" i="7"/>
  <c r="O83" i="7"/>
  <c r="P83" i="7"/>
  <c r="Q83" i="7"/>
  <c r="R83" i="7"/>
  <c r="S83" i="7"/>
  <c r="T83" i="7"/>
  <c r="U83" i="7"/>
  <c r="A84" i="7"/>
  <c r="B84" i="7"/>
  <c r="C84" i="7"/>
  <c r="D84" i="7"/>
  <c r="E84" i="7"/>
  <c r="F84" i="7"/>
  <c r="G84" i="7"/>
  <c r="H84" i="7"/>
  <c r="I84" i="7"/>
  <c r="J84" i="7"/>
  <c r="K84" i="7"/>
  <c r="L84" i="7"/>
  <c r="M84" i="7"/>
  <c r="N84" i="7"/>
  <c r="O84" i="7"/>
  <c r="P84" i="7"/>
  <c r="Q84" i="7"/>
  <c r="R84" i="7"/>
  <c r="S84" i="7"/>
  <c r="T84" i="7"/>
  <c r="U84" i="7"/>
  <c r="A85" i="7"/>
  <c r="B85" i="7"/>
  <c r="C85" i="7"/>
  <c r="D85" i="7"/>
  <c r="E85" i="7"/>
  <c r="F85" i="7"/>
  <c r="G85" i="7"/>
  <c r="H85" i="7"/>
  <c r="I85" i="7"/>
  <c r="J85" i="7"/>
  <c r="K85" i="7"/>
  <c r="L85" i="7"/>
  <c r="M85" i="7"/>
  <c r="N85" i="7"/>
  <c r="O85" i="7"/>
  <c r="P85" i="7"/>
  <c r="Q85" i="7"/>
  <c r="R85" i="7"/>
  <c r="S85" i="7"/>
  <c r="T85" i="7"/>
  <c r="U85" i="7"/>
  <c r="A86" i="7"/>
  <c r="B86" i="7"/>
  <c r="C86" i="7"/>
  <c r="D86" i="7"/>
  <c r="E86" i="7"/>
  <c r="F86" i="7"/>
  <c r="G86" i="7"/>
  <c r="H86" i="7"/>
  <c r="I86" i="7"/>
  <c r="J86" i="7"/>
  <c r="K86" i="7"/>
  <c r="L86" i="7"/>
  <c r="M86" i="7"/>
  <c r="N86" i="7"/>
  <c r="O86" i="7"/>
  <c r="P86" i="7"/>
  <c r="Q86" i="7"/>
  <c r="R86" i="7"/>
  <c r="S86" i="7"/>
  <c r="T86" i="7"/>
  <c r="U86" i="7"/>
  <c r="A87" i="7"/>
  <c r="B87" i="7"/>
  <c r="C87" i="7"/>
  <c r="D87" i="7"/>
  <c r="E87" i="7"/>
  <c r="F87" i="7"/>
  <c r="G87" i="7"/>
  <c r="H87" i="7"/>
  <c r="I87" i="7"/>
  <c r="J87" i="7"/>
  <c r="K87" i="7"/>
  <c r="L87" i="7"/>
  <c r="M87" i="7"/>
  <c r="N87" i="7"/>
  <c r="O87" i="7"/>
  <c r="P87" i="7"/>
  <c r="Q87" i="7"/>
  <c r="R87" i="7"/>
  <c r="S87" i="7"/>
  <c r="T87" i="7"/>
  <c r="U87" i="7"/>
  <c r="A88" i="7"/>
  <c r="B88" i="7"/>
  <c r="C88" i="7"/>
  <c r="D88" i="7"/>
  <c r="E88" i="7"/>
  <c r="F88" i="7"/>
  <c r="G88" i="7"/>
  <c r="H88" i="7"/>
  <c r="I88" i="7"/>
  <c r="J88" i="7"/>
  <c r="K88" i="7"/>
  <c r="L88" i="7"/>
  <c r="M88" i="7"/>
  <c r="N88" i="7"/>
  <c r="O88" i="7"/>
  <c r="P88" i="7"/>
  <c r="Q88" i="7"/>
  <c r="R88" i="7"/>
  <c r="S88" i="7"/>
  <c r="T88" i="7"/>
  <c r="U88" i="7"/>
  <c r="A89" i="7"/>
  <c r="B89" i="7"/>
  <c r="C89" i="7"/>
  <c r="D89" i="7"/>
  <c r="E89" i="7"/>
  <c r="F89" i="7"/>
  <c r="G89" i="7"/>
  <c r="H89" i="7"/>
  <c r="I89" i="7"/>
  <c r="J89" i="7"/>
  <c r="K89" i="7"/>
  <c r="L89" i="7"/>
  <c r="M89" i="7"/>
  <c r="N89" i="7"/>
  <c r="O89" i="7"/>
  <c r="P89" i="7"/>
  <c r="Q89" i="7"/>
  <c r="R89" i="7"/>
  <c r="S89" i="7"/>
  <c r="T89" i="7"/>
  <c r="U89" i="7"/>
  <c r="A90" i="7"/>
  <c r="B90" i="7"/>
  <c r="C90" i="7"/>
  <c r="D90" i="7"/>
  <c r="E90" i="7"/>
  <c r="F90" i="7"/>
  <c r="G90" i="7"/>
  <c r="H90" i="7"/>
  <c r="I90" i="7"/>
  <c r="J90" i="7"/>
  <c r="K90" i="7"/>
  <c r="L90" i="7"/>
  <c r="M90" i="7"/>
  <c r="N90" i="7"/>
  <c r="O90" i="7"/>
  <c r="P90" i="7"/>
  <c r="Q90" i="7"/>
  <c r="R90" i="7"/>
  <c r="S90" i="7"/>
  <c r="T90" i="7"/>
  <c r="U90" i="7"/>
  <c r="A91" i="7"/>
  <c r="B91" i="7"/>
  <c r="C91" i="7"/>
  <c r="D91" i="7"/>
  <c r="E91" i="7"/>
  <c r="F91" i="7"/>
  <c r="G91" i="7"/>
  <c r="H91" i="7"/>
  <c r="I91" i="7"/>
  <c r="J91" i="7"/>
  <c r="K91" i="7"/>
  <c r="L91" i="7"/>
  <c r="M91" i="7"/>
  <c r="N91" i="7"/>
  <c r="O91" i="7"/>
  <c r="P91" i="7"/>
  <c r="Q91" i="7"/>
  <c r="R91" i="7"/>
  <c r="S91" i="7"/>
  <c r="T91" i="7"/>
  <c r="U91" i="7"/>
  <c r="A92" i="7"/>
  <c r="B92" i="7"/>
  <c r="C92" i="7"/>
  <c r="D92" i="7"/>
  <c r="E92" i="7"/>
  <c r="F92" i="7"/>
  <c r="G92" i="7"/>
  <c r="H92" i="7"/>
  <c r="I92" i="7"/>
  <c r="J92" i="7"/>
  <c r="K92" i="7"/>
  <c r="L92" i="7"/>
  <c r="M92" i="7"/>
  <c r="N92" i="7"/>
  <c r="O92" i="7"/>
  <c r="P92" i="7"/>
  <c r="Q92" i="7"/>
  <c r="R92" i="7"/>
  <c r="S92" i="7"/>
  <c r="T92" i="7"/>
  <c r="U92" i="7"/>
  <c r="A93" i="7"/>
  <c r="B93" i="7"/>
  <c r="C93" i="7"/>
  <c r="D93" i="7"/>
  <c r="E93" i="7"/>
  <c r="F93" i="7"/>
  <c r="G93" i="7"/>
  <c r="H93" i="7"/>
  <c r="I93" i="7"/>
  <c r="J93" i="7"/>
  <c r="K93" i="7"/>
  <c r="L93" i="7"/>
  <c r="M93" i="7"/>
  <c r="N93" i="7"/>
  <c r="O93" i="7"/>
  <c r="P93" i="7"/>
  <c r="Q93" i="7"/>
  <c r="R93" i="7"/>
  <c r="S93" i="7"/>
  <c r="T93" i="7"/>
  <c r="U93" i="7"/>
  <c r="A94" i="7"/>
  <c r="B94" i="7"/>
  <c r="C94" i="7"/>
  <c r="D94" i="7"/>
  <c r="E94" i="7"/>
  <c r="F94" i="7"/>
  <c r="G94" i="7"/>
  <c r="H94" i="7"/>
  <c r="I94" i="7"/>
  <c r="J94" i="7"/>
  <c r="K94" i="7"/>
  <c r="L94" i="7"/>
  <c r="M94" i="7"/>
  <c r="N94" i="7"/>
  <c r="O94" i="7"/>
  <c r="P94" i="7"/>
  <c r="Q94" i="7"/>
  <c r="R94" i="7"/>
  <c r="S94" i="7"/>
  <c r="T94" i="7"/>
  <c r="U94" i="7"/>
  <c r="A95" i="7"/>
  <c r="B95" i="7"/>
  <c r="C95" i="7"/>
  <c r="D95" i="7"/>
  <c r="E95" i="7"/>
  <c r="F95" i="7"/>
  <c r="G95" i="7"/>
  <c r="H95" i="7"/>
  <c r="I95" i="7"/>
  <c r="J95" i="7"/>
  <c r="K95" i="7"/>
  <c r="L95" i="7"/>
  <c r="M95" i="7"/>
  <c r="N95" i="7"/>
  <c r="O95" i="7"/>
  <c r="P95" i="7"/>
  <c r="Q95" i="7"/>
  <c r="R95" i="7"/>
  <c r="S95" i="7"/>
  <c r="T95" i="7"/>
  <c r="U95" i="7"/>
  <c r="A96" i="7"/>
  <c r="B96" i="7"/>
  <c r="C96" i="7"/>
  <c r="D96" i="7"/>
  <c r="E96" i="7"/>
  <c r="F96" i="7"/>
  <c r="G96" i="7"/>
  <c r="H96" i="7"/>
  <c r="I96" i="7"/>
  <c r="J96" i="7"/>
  <c r="K96" i="7"/>
  <c r="L96" i="7"/>
  <c r="M96" i="7"/>
  <c r="N96" i="7"/>
  <c r="O96" i="7"/>
  <c r="P96" i="7"/>
  <c r="Q96" i="7"/>
  <c r="R96" i="7"/>
  <c r="S96" i="7"/>
  <c r="T96" i="7"/>
  <c r="U96" i="7"/>
  <c r="A97" i="7"/>
  <c r="B97" i="7"/>
  <c r="C97" i="7"/>
  <c r="D97" i="7"/>
  <c r="E97" i="7"/>
  <c r="F97" i="7"/>
  <c r="G97" i="7"/>
  <c r="H97" i="7"/>
  <c r="I97" i="7"/>
  <c r="J97" i="7"/>
  <c r="K97" i="7"/>
  <c r="L97" i="7"/>
  <c r="M97" i="7"/>
  <c r="N97" i="7"/>
  <c r="O97" i="7"/>
  <c r="P97" i="7"/>
  <c r="Q97" i="7"/>
  <c r="R97" i="7"/>
  <c r="S97" i="7"/>
  <c r="T97" i="7"/>
  <c r="U97" i="7"/>
  <c r="A98" i="7"/>
  <c r="B98" i="7"/>
  <c r="C98" i="7"/>
  <c r="D98" i="7"/>
  <c r="E98" i="7"/>
  <c r="F98" i="7"/>
  <c r="G98" i="7"/>
  <c r="H98" i="7"/>
  <c r="I98" i="7"/>
  <c r="J98" i="7"/>
  <c r="K98" i="7"/>
  <c r="L98" i="7"/>
  <c r="M98" i="7"/>
  <c r="N98" i="7"/>
  <c r="O98" i="7"/>
  <c r="P98" i="7"/>
  <c r="Q98" i="7"/>
  <c r="R98" i="7"/>
  <c r="S98" i="7"/>
  <c r="T98" i="7"/>
  <c r="U98" i="7"/>
  <c r="A99" i="7"/>
  <c r="B99" i="7"/>
  <c r="C99" i="7"/>
  <c r="D99" i="7"/>
  <c r="E99" i="7"/>
  <c r="F99" i="7"/>
  <c r="G99" i="7"/>
  <c r="H99" i="7"/>
  <c r="I99" i="7"/>
  <c r="J99" i="7"/>
  <c r="K99" i="7"/>
  <c r="L99" i="7"/>
  <c r="M99" i="7"/>
  <c r="N99" i="7"/>
  <c r="O99" i="7"/>
  <c r="P99" i="7"/>
  <c r="Q99" i="7"/>
  <c r="R99" i="7"/>
  <c r="S99" i="7"/>
  <c r="T99" i="7"/>
  <c r="U99" i="7"/>
  <c r="A100" i="7"/>
  <c r="B100" i="7"/>
  <c r="C100" i="7"/>
  <c r="D100" i="7"/>
  <c r="E100" i="7"/>
  <c r="F100" i="7"/>
  <c r="G100" i="7"/>
  <c r="H100" i="7"/>
  <c r="I100" i="7"/>
  <c r="J100" i="7"/>
  <c r="K100" i="7"/>
  <c r="L100" i="7"/>
  <c r="M100" i="7"/>
  <c r="N100" i="7"/>
  <c r="O100" i="7"/>
  <c r="P100" i="7"/>
  <c r="Q100" i="7"/>
  <c r="R100" i="7"/>
  <c r="S100" i="7"/>
  <c r="T100" i="7"/>
  <c r="U100" i="7"/>
  <c r="A101" i="7"/>
  <c r="B101" i="7"/>
  <c r="C101" i="7"/>
  <c r="D101" i="7"/>
  <c r="E101" i="7"/>
  <c r="F101" i="7"/>
  <c r="G101" i="7"/>
  <c r="H101" i="7"/>
  <c r="I101" i="7"/>
  <c r="J101" i="7"/>
  <c r="K101" i="7"/>
  <c r="L101" i="7"/>
  <c r="M101" i="7"/>
  <c r="N101" i="7"/>
  <c r="O101" i="7"/>
  <c r="P101" i="7"/>
  <c r="Q101" i="7"/>
  <c r="R101" i="7"/>
  <c r="S101" i="7"/>
  <c r="T101" i="7"/>
  <c r="U101" i="7"/>
  <c r="A102" i="7"/>
  <c r="B102" i="7"/>
  <c r="C102" i="7"/>
  <c r="D102" i="7"/>
  <c r="E102" i="7"/>
  <c r="F102" i="7"/>
  <c r="G102" i="7"/>
  <c r="H102" i="7"/>
  <c r="I102" i="7"/>
  <c r="J102" i="7"/>
  <c r="K102" i="7"/>
  <c r="L102" i="7"/>
  <c r="M102" i="7"/>
  <c r="N102" i="7"/>
  <c r="O102" i="7"/>
  <c r="P102" i="7"/>
  <c r="Q102" i="7"/>
  <c r="R102" i="7"/>
  <c r="S102" i="7"/>
  <c r="T102" i="7"/>
  <c r="U102" i="7"/>
  <c r="A103" i="7"/>
  <c r="B103" i="7"/>
  <c r="C103" i="7"/>
  <c r="D103" i="7"/>
  <c r="E103" i="7"/>
  <c r="F103" i="7"/>
  <c r="G103" i="7"/>
  <c r="H103" i="7"/>
  <c r="I103" i="7"/>
  <c r="J103" i="7"/>
  <c r="K103" i="7"/>
  <c r="L103" i="7"/>
  <c r="M103" i="7"/>
  <c r="N103" i="7"/>
  <c r="O103" i="7"/>
  <c r="P103" i="7"/>
  <c r="Q103" i="7"/>
  <c r="R103" i="7"/>
  <c r="S103" i="7"/>
  <c r="T103" i="7"/>
  <c r="U103" i="7"/>
  <c r="A104" i="7"/>
  <c r="B104" i="7"/>
  <c r="C104" i="7"/>
  <c r="D104" i="7"/>
  <c r="E104" i="7"/>
  <c r="F104" i="7"/>
  <c r="G104" i="7"/>
  <c r="H104" i="7"/>
  <c r="I104" i="7"/>
  <c r="J104" i="7"/>
  <c r="K104" i="7"/>
  <c r="L104" i="7"/>
  <c r="M104" i="7"/>
  <c r="N104" i="7"/>
  <c r="O104" i="7"/>
  <c r="P104" i="7"/>
  <c r="Q104" i="7"/>
  <c r="R104" i="7"/>
  <c r="S104" i="7"/>
  <c r="T104" i="7"/>
  <c r="U104" i="7"/>
  <c r="A105" i="7"/>
  <c r="B105" i="7"/>
  <c r="C105" i="7"/>
  <c r="D105" i="7"/>
  <c r="E105" i="7"/>
  <c r="F105" i="7"/>
  <c r="G105" i="7"/>
  <c r="H105" i="7"/>
  <c r="I105" i="7"/>
  <c r="J105" i="7"/>
  <c r="K105" i="7"/>
  <c r="L105" i="7"/>
  <c r="M105" i="7"/>
  <c r="N105" i="7"/>
  <c r="O105" i="7"/>
  <c r="P105" i="7"/>
  <c r="Q105" i="7"/>
  <c r="R105" i="7"/>
  <c r="S105" i="7"/>
  <c r="T105" i="7"/>
  <c r="U105" i="7"/>
  <c r="A106" i="7"/>
  <c r="B106" i="7"/>
  <c r="C106" i="7"/>
  <c r="D106" i="7"/>
  <c r="E106" i="7"/>
  <c r="F106" i="7"/>
  <c r="G106" i="7"/>
  <c r="H106" i="7"/>
  <c r="I106" i="7"/>
  <c r="J106" i="7"/>
  <c r="K106" i="7"/>
  <c r="L106" i="7"/>
  <c r="M106" i="7"/>
  <c r="N106" i="7"/>
  <c r="O106" i="7"/>
  <c r="P106" i="7"/>
  <c r="Q106" i="7"/>
  <c r="R106" i="7"/>
  <c r="S106" i="7"/>
  <c r="T106" i="7"/>
  <c r="U106" i="7"/>
  <c r="A107" i="7"/>
  <c r="B107" i="7"/>
  <c r="C107" i="7"/>
  <c r="D107" i="7"/>
  <c r="E107" i="7"/>
  <c r="F107" i="7"/>
  <c r="G107" i="7"/>
  <c r="H107" i="7"/>
  <c r="I107" i="7"/>
  <c r="J107" i="7"/>
  <c r="K107" i="7"/>
  <c r="L107" i="7"/>
  <c r="M107" i="7"/>
  <c r="N107" i="7"/>
  <c r="O107" i="7"/>
  <c r="P107" i="7"/>
  <c r="Q107" i="7"/>
  <c r="R107" i="7"/>
  <c r="S107" i="7"/>
  <c r="T107" i="7"/>
  <c r="U107" i="7"/>
  <c r="A108" i="7"/>
  <c r="B108" i="7"/>
  <c r="C108" i="7"/>
  <c r="D108" i="7"/>
  <c r="E108" i="7"/>
  <c r="F108" i="7"/>
  <c r="G108" i="7"/>
  <c r="H108" i="7"/>
  <c r="I108" i="7"/>
  <c r="J108" i="7"/>
  <c r="K108" i="7"/>
  <c r="L108" i="7"/>
  <c r="M108" i="7"/>
  <c r="N108" i="7"/>
  <c r="O108" i="7"/>
  <c r="P108" i="7"/>
  <c r="Q108" i="7"/>
  <c r="R108" i="7"/>
  <c r="S108" i="7"/>
  <c r="T108" i="7"/>
  <c r="U108" i="7"/>
  <c r="A109" i="7"/>
  <c r="B109" i="7"/>
  <c r="C109" i="7"/>
  <c r="D109" i="7"/>
  <c r="E109" i="7"/>
  <c r="F109" i="7"/>
  <c r="G109" i="7"/>
  <c r="H109" i="7"/>
  <c r="I109" i="7"/>
  <c r="J109" i="7"/>
  <c r="K109" i="7"/>
  <c r="L109" i="7"/>
  <c r="M109" i="7"/>
  <c r="N109" i="7"/>
  <c r="O109" i="7"/>
  <c r="P109" i="7"/>
  <c r="Q109" i="7"/>
  <c r="R109" i="7"/>
  <c r="S109" i="7"/>
  <c r="T109" i="7"/>
  <c r="U109" i="7"/>
  <c r="A110" i="7"/>
  <c r="B110" i="7"/>
  <c r="C110" i="7"/>
  <c r="D110" i="7"/>
  <c r="E110" i="7"/>
  <c r="F110" i="7"/>
  <c r="G110" i="7"/>
  <c r="H110" i="7"/>
  <c r="I110" i="7"/>
  <c r="J110" i="7"/>
  <c r="K110" i="7"/>
  <c r="L110" i="7"/>
  <c r="M110" i="7"/>
  <c r="N110" i="7"/>
  <c r="O110" i="7"/>
  <c r="P110" i="7"/>
  <c r="Q110" i="7"/>
  <c r="R110" i="7"/>
  <c r="S110" i="7"/>
  <c r="T110" i="7"/>
  <c r="U110" i="7"/>
  <c r="A111" i="7"/>
  <c r="B111" i="7"/>
  <c r="C111" i="7"/>
  <c r="D111" i="7"/>
  <c r="E111" i="7"/>
  <c r="F111" i="7"/>
  <c r="G111" i="7"/>
  <c r="H111" i="7"/>
  <c r="I111" i="7"/>
  <c r="J111" i="7"/>
  <c r="K111" i="7"/>
  <c r="L111" i="7"/>
  <c r="M111" i="7"/>
  <c r="N111" i="7"/>
  <c r="O111" i="7"/>
  <c r="P111" i="7"/>
  <c r="Q111" i="7"/>
  <c r="R111" i="7"/>
  <c r="S111" i="7"/>
  <c r="T111" i="7"/>
  <c r="U111" i="7"/>
  <c r="A112" i="7"/>
  <c r="B112" i="7"/>
  <c r="C112" i="7"/>
  <c r="D112" i="7"/>
  <c r="E112" i="7"/>
  <c r="F112" i="7"/>
  <c r="G112" i="7"/>
  <c r="H112" i="7"/>
  <c r="I112" i="7"/>
  <c r="J112" i="7"/>
  <c r="K112" i="7"/>
  <c r="L112" i="7"/>
  <c r="M112" i="7"/>
  <c r="N112" i="7"/>
  <c r="O112" i="7"/>
  <c r="P112" i="7"/>
  <c r="Q112" i="7"/>
  <c r="R112" i="7"/>
  <c r="S112" i="7"/>
  <c r="T112" i="7"/>
  <c r="U112" i="7"/>
  <c r="A113" i="7"/>
  <c r="B113" i="7"/>
  <c r="C113" i="7"/>
  <c r="D113" i="7"/>
  <c r="E113" i="7"/>
  <c r="F113" i="7"/>
  <c r="G113" i="7"/>
  <c r="H113" i="7"/>
  <c r="I113" i="7"/>
  <c r="J113" i="7"/>
  <c r="K113" i="7"/>
  <c r="L113" i="7"/>
  <c r="M113" i="7"/>
  <c r="N113" i="7"/>
  <c r="O113" i="7"/>
  <c r="P113" i="7"/>
  <c r="Q113" i="7"/>
  <c r="R113" i="7"/>
  <c r="S113" i="7"/>
  <c r="T113" i="7"/>
  <c r="U113" i="7"/>
  <c r="A114" i="7"/>
  <c r="B114" i="7"/>
  <c r="C114" i="7"/>
  <c r="D114" i="7"/>
  <c r="E114" i="7"/>
  <c r="F114" i="7"/>
  <c r="G114" i="7"/>
  <c r="H114" i="7"/>
  <c r="I114" i="7"/>
  <c r="J114" i="7"/>
  <c r="K114" i="7"/>
  <c r="L114" i="7"/>
  <c r="M114" i="7"/>
  <c r="N114" i="7"/>
  <c r="O114" i="7"/>
  <c r="P114" i="7"/>
  <c r="Q114" i="7"/>
  <c r="R114" i="7"/>
  <c r="S114" i="7"/>
  <c r="T114" i="7"/>
  <c r="U114" i="7"/>
  <c r="A115" i="7"/>
  <c r="B115" i="7"/>
  <c r="C115" i="7"/>
  <c r="D115" i="7"/>
  <c r="E115" i="7"/>
  <c r="F115" i="7"/>
  <c r="G115" i="7"/>
  <c r="H115" i="7"/>
  <c r="I115" i="7"/>
  <c r="J115" i="7"/>
  <c r="K115" i="7"/>
  <c r="L115" i="7"/>
  <c r="M115" i="7"/>
  <c r="N115" i="7"/>
  <c r="O115" i="7"/>
  <c r="P115" i="7"/>
  <c r="Q115" i="7"/>
  <c r="R115" i="7"/>
  <c r="S115" i="7"/>
  <c r="T115" i="7"/>
  <c r="U115" i="7"/>
  <c r="A116" i="7"/>
  <c r="B116" i="7"/>
  <c r="C116" i="7"/>
  <c r="D116" i="7"/>
  <c r="E116" i="7"/>
  <c r="F116" i="7"/>
  <c r="G116" i="7"/>
  <c r="H116" i="7"/>
  <c r="I116" i="7"/>
  <c r="J116" i="7"/>
  <c r="K116" i="7"/>
  <c r="L116" i="7"/>
  <c r="M116" i="7"/>
  <c r="N116" i="7"/>
  <c r="O116" i="7"/>
  <c r="P116" i="7"/>
  <c r="Q116" i="7"/>
  <c r="R116" i="7"/>
  <c r="S116" i="7"/>
  <c r="T116" i="7"/>
  <c r="U116" i="7"/>
  <c r="A117" i="7"/>
  <c r="B117" i="7"/>
  <c r="C117" i="7"/>
  <c r="D117" i="7"/>
  <c r="E117" i="7"/>
  <c r="F117" i="7"/>
  <c r="G117" i="7"/>
  <c r="H117" i="7"/>
  <c r="I117" i="7"/>
  <c r="J117" i="7"/>
  <c r="K117" i="7"/>
  <c r="L117" i="7"/>
  <c r="M117" i="7"/>
  <c r="N117" i="7"/>
  <c r="O117" i="7"/>
  <c r="P117" i="7"/>
  <c r="Q117" i="7"/>
  <c r="R117" i="7"/>
  <c r="S117" i="7"/>
  <c r="T117" i="7"/>
  <c r="U117" i="7"/>
  <c r="A118" i="7"/>
  <c r="B118" i="7"/>
  <c r="C118" i="7"/>
  <c r="D118" i="7"/>
  <c r="E118" i="7"/>
  <c r="F118" i="7"/>
  <c r="G118" i="7"/>
  <c r="H118" i="7"/>
  <c r="I118" i="7"/>
  <c r="J118" i="7"/>
  <c r="K118" i="7"/>
  <c r="L118" i="7"/>
  <c r="M118" i="7"/>
  <c r="N118" i="7"/>
  <c r="O118" i="7"/>
  <c r="P118" i="7"/>
  <c r="Q118" i="7"/>
  <c r="R118" i="7"/>
  <c r="S118" i="7"/>
  <c r="T118" i="7"/>
  <c r="U118" i="7"/>
  <c r="A119" i="7"/>
  <c r="B119" i="7"/>
  <c r="C119" i="7"/>
  <c r="D119" i="7"/>
  <c r="E119" i="7"/>
  <c r="F119" i="7"/>
  <c r="G119" i="7"/>
  <c r="H119" i="7"/>
  <c r="I119" i="7"/>
  <c r="J119" i="7"/>
  <c r="K119" i="7"/>
  <c r="L119" i="7"/>
  <c r="M119" i="7"/>
  <c r="N119" i="7"/>
  <c r="O119" i="7"/>
  <c r="P119" i="7"/>
  <c r="Q119" i="7"/>
  <c r="R119" i="7"/>
  <c r="S119" i="7"/>
  <c r="T119" i="7"/>
  <c r="U119" i="7"/>
  <c r="A120" i="7"/>
  <c r="B120" i="7"/>
  <c r="C120" i="7"/>
  <c r="D120" i="7"/>
  <c r="E120" i="7"/>
  <c r="F120" i="7"/>
  <c r="G120" i="7"/>
  <c r="H120" i="7"/>
  <c r="I120" i="7"/>
  <c r="J120" i="7"/>
  <c r="K120" i="7"/>
  <c r="L120" i="7"/>
  <c r="M120" i="7"/>
  <c r="N120" i="7"/>
  <c r="O120" i="7"/>
  <c r="P120" i="7"/>
  <c r="Q120" i="7"/>
  <c r="R120" i="7"/>
  <c r="S120" i="7"/>
  <c r="T120" i="7"/>
  <c r="U120" i="7"/>
  <c r="A121" i="7"/>
  <c r="B121" i="7"/>
  <c r="C121" i="7"/>
  <c r="D121" i="7"/>
  <c r="E121" i="7"/>
  <c r="F121" i="7"/>
  <c r="G121" i="7"/>
  <c r="H121" i="7"/>
  <c r="I121" i="7"/>
  <c r="J121" i="7"/>
  <c r="K121" i="7"/>
  <c r="L121" i="7"/>
  <c r="M121" i="7"/>
  <c r="N121" i="7"/>
  <c r="O121" i="7"/>
  <c r="P121" i="7"/>
  <c r="Q121" i="7"/>
  <c r="R121" i="7"/>
  <c r="S121" i="7"/>
  <c r="T121" i="7"/>
  <c r="U121" i="7"/>
  <c r="A122" i="7"/>
  <c r="B122" i="7"/>
  <c r="C122" i="7"/>
  <c r="D122" i="7"/>
  <c r="E122" i="7"/>
  <c r="F122" i="7"/>
  <c r="G122" i="7"/>
  <c r="H122" i="7"/>
  <c r="I122" i="7"/>
  <c r="J122" i="7"/>
  <c r="K122" i="7"/>
  <c r="L122" i="7"/>
  <c r="M122" i="7"/>
  <c r="N122" i="7"/>
  <c r="O122" i="7"/>
  <c r="P122" i="7"/>
  <c r="Q122" i="7"/>
  <c r="R122" i="7"/>
  <c r="S122" i="7"/>
  <c r="T122" i="7"/>
  <c r="U122" i="7"/>
  <c r="A123" i="7"/>
  <c r="B123" i="7"/>
  <c r="C123" i="7"/>
  <c r="D123" i="7"/>
  <c r="E123" i="7"/>
  <c r="F123" i="7"/>
  <c r="G123" i="7"/>
  <c r="H123" i="7"/>
  <c r="I123" i="7"/>
  <c r="J123" i="7"/>
  <c r="K123" i="7"/>
  <c r="L123" i="7"/>
  <c r="M123" i="7"/>
  <c r="N123" i="7"/>
  <c r="O123" i="7"/>
  <c r="P123" i="7"/>
  <c r="Q123" i="7"/>
  <c r="R123" i="7"/>
  <c r="S123" i="7"/>
  <c r="T123" i="7"/>
  <c r="U123" i="7"/>
  <c r="A124" i="7"/>
  <c r="B124" i="7"/>
  <c r="C124" i="7"/>
  <c r="D124" i="7"/>
  <c r="E124" i="7"/>
  <c r="F124" i="7"/>
  <c r="G124" i="7"/>
  <c r="H124" i="7"/>
  <c r="I124" i="7"/>
  <c r="J124" i="7"/>
  <c r="K124" i="7"/>
  <c r="L124" i="7"/>
  <c r="M124" i="7"/>
  <c r="N124" i="7"/>
  <c r="O124" i="7"/>
  <c r="P124" i="7"/>
  <c r="Q124" i="7"/>
  <c r="R124" i="7"/>
  <c r="S124" i="7"/>
  <c r="T124" i="7"/>
  <c r="U124" i="7"/>
  <c r="A125" i="7"/>
  <c r="B125" i="7"/>
  <c r="C125" i="7"/>
  <c r="D125" i="7"/>
  <c r="E125" i="7"/>
  <c r="F125" i="7"/>
  <c r="G125" i="7"/>
  <c r="H125" i="7"/>
  <c r="I125" i="7"/>
  <c r="J125" i="7"/>
  <c r="K125" i="7"/>
  <c r="L125" i="7"/>
  <c r="M125" i="7"/>
  <c r="N125" i="7"/>
  <c r="O125" i="7"/>
  <c r="P125" i="7"/>
  <c r="Q125" i="7"/>
  <c r="R125" i="7"/>
  <c r="S125" i="7"/>
  <c r="T125" i="7"/>
  <c r="U125" i="7"/>
  <c r="A126" i="7"/>
  <c r="B126" i="7"/>
  <c r="C126" i="7"/>
  <c r="D126" i="7"/>
  <c r="E126" i="7"/>
  <c r="F126" i="7"/>
  <c r="G126" i="7"/>
  <c r="H126" i="7"/>
  <c r="I126" i="7"/>
  <c r="J126" i="7"/>
  <c r="K126" i="7"/>
  <c r="L126" i="7"/>
  <c r="M126" i="7"/>
  <c r="N126" i="7"/>
  <c r="O126" i="7"/>
  <c r="P126" i="7"/>
  <c r="Q126" i="7"/>
  <c r="R126" i="7"/>
  <c r="S126" i="7"/>
  <c r="T126" i="7"/>
  <c r="U126" i="7"/>
  <c r="A127" i="7"/>
  <c r="B127" i="7"/>
  <c r="C127" i="7"/>
  <c r="D127" i="7"/>
  <c r="E127" i="7"/>
  <c r="F127" i="7"/>
  <c r="G127" i="7"/>
  <c r="H127" i="7"/>
  <c r="I127" i="7"/>
  <c r="J127" i="7"/>
  <c r="K127" i="7"/>
  <c r="L127" i="7"/>
  <c r="M127" i="7"/>
  <c r="N127" i="7"/>
  <c r="O127" i="7"/>
  <c r="P127" i="7"/>
  <c r="Q127" i="7"/>
  <c r="R127" i="7"/>
  <c r="S127" i="7"/>
  <c r="T127" i="7"/>
  <c r="U127" i="7"/>
  <c r="A128" i="7"/>
  <c r="B128" i="7"/>
  <c r="C128" i="7"/>
  <c r="D128" i="7"/>
  <c r="E128" i="7"/>
  <c r="F128" i="7"/>
  <c r="G128" i="7"/>
  <c r="H128" i="7"/>
  <c r="I128" i="7"/>
  <c r="J128" i="7"/>
  <c r="K128" i="7"/>
  <c r="L128" i="7"/>
  <c r="M128" i="7"/>
  <c r="N128" i="7"/>
  <c r="O128" i="7"/>
  <c r="P128" i="7"/>
  <c r="Q128" i="7"/>
  <c r="R128" i="7"/>
  <c r="S128" i="7"/>
  <c r="T128" i="7"/>
  <c r="U128" i="7"/>
  <c r="A129" i="7"/>
  <c r="B129" i="7"/>
  <c r="C129" i="7"/>
  <c r="D129" i="7"/>
  <c r="E129" i="7"/>
  <c r="F129" i="7"/>
  <c r="G129" i="7"/>
  <c r="H129" i="7"/>
  <c r="I129" i="7"/>
  <c r="J129" i="7"/>
  <c r="K129" i="7"/>
  <c r="L129" i="7"/>
  <c r="M129" i="7"/>
  <c r="N129" i="7"/>
  <c r="O129" i="7"/>
  <c r="P129" i="7"/>
  <c r="Q129" i="7"/>
  <c r="R129" i="7"/>
  <c r="S129" i="7"/>
  <c r="T129" i="7"/>
  <c r="U129" i="7"/>
  <c r="A130" i="7"/>
  <c r="B130" i="7"/>
  <c r="C130" i="7"/>
  <c r="D130" i="7"/>
  <c r="E130" i="7"/>
  <c r="F130" i="7"/>
  <c r="G130" i="7"/>
  <c r="H130" i="7"/>
  <c r="I130" i="7"/>
  <c r="J130" i="7"/>
  <c r="K130" i="7"/>
  <c r="L130" i="7"/>
  <c r="M130" i="7"/>
  <c r="N130" i="7"/>
  <c r="O130" i="7"/>
  <c r="P130" i="7"/>
  <c r="Q130" i="7"/>
  <c r="R130" i="7"/>
  <c r="S130" i="7"/>
  <c r="T130" i="7"/>
  <c r="U130" i="7"/>
  <c r="A131" i="7"/>
  <c r="B131" i="7"/>
  <c r="C131" i="7"/>
  <c r="D131" i="7"/>
  <c r="E131" i="7"/>
  <c r="F131" i="7"/>
  <c r="G131" i="7"/>
  <c r="H131" i="7"/>
  <c r="I131" i="7"/>
  <c r="J131" i="7"/>
  <c r="K131" i="7"/>
  <c r="L131" i="7"/>
  <c r="M131" i="7"/>
  <c r="N131" i="7"/>
  <c r="O131" i="7"/>
  <c r="P131" i="7"/>
  <c r="Q131" i="7"/>
  <c r="R131" i="7"/>
  <c r="S131" i="7"/>
  <c r="T131" i="7"/>
  <c r="U131" i="7"/>
  <c r="A132" i="7"/>
  <c r="B132" i="7"/>
  <c r="C132" i="7"/>
  <c r="D132" i="7"/>
  <c r="E132" i="7"/>
  <c r="F132" i="7"/>
  <c r="G132" i="7"/>
  <c r="H132" i="7"/>
  <c r="I132" i="7"/>
  <c r="J132" i="7"/>
  <c r="K132" i="7"/>
  <c r="L132" i="7"/>
  <c r="M132" i="7"/>
  <c r="N132" i="7"/>
  <c r="O132" i="7"/>
  <c r="P132" i="7"/>
  <c r="Q132" i="7"/>
  <c r="R132" i="7"/>
  <c r="S132" i="7"/>
  <c r="T132" i="7"/>
  <c r="U132" i="7"/>
  <c r="A133" i="7"/>
  <c r="B133" i="7"/>
  <c r="C133" i="7"/>
  <c r="D133" i="7"/>
  <c r="E133" i="7"/>
  <c r="F133" i="7"/>
  <c r="G133" i="7"/>
  <c r="H133" i="7"/>
  <c r="I133" i="7"/>
  <c r="J133" i="7"/>
  <c r="K133" i="7"/>
  <c r="L133" i="7"/>
  <c r="M133" i="7"/>
  <c r="N133" i="7"/>
  <c r="O133" i="7"/>
  <c r="P133" i="7"/>
  <c r="Q133" i="7"/>
  <c r="R133" i="7"/>
  <c r="S133" i="7"/>
  <c r="T133" i="7"/>
  <c r="U133" i="7"/>
  <c r="A134" i="7"/>
  <c r="B134" i="7"/>
  <c r="C134" i="7"/>
  <c r="D134" i="7"/>
  <c r="E134" i="7"/>
  <c r="F134" i="7"/>
  <c r="G134" i="7"/>
  <c r="H134" i="7"/>
  <c r="I134" i="7"/>
  <c r="J134" i="7"/>
  <c r="K134" i="7"/>
  <c r="L134" i="7"/>
  <c r="M134" i="7"/>
  <c r="N134" i="7"/>
  <c r="O134" i="7"/>
  <c r="P134" i="7"/>
  <c r="Q134" i="7"/>
  <c r="R134" i="7"/>
  <c r="S134" i="7"/>
  <c r="T134" i="7"/>
  <c r="U134" i="7"/>
  <c r="A135" i="7"/>
  <c r="B135" i="7"/>
  <c r="C135" i="7"/>
  <c r="D135" i="7"/>
  <c r="E135" i="7"/>
  <c r="F135" i="7"/>
  <c r="G135" i="7"/>
  <c r="H135" i="7"/>
  <c r="I135" i="7"/>
  <c r="J135" i="7"/>
  <c r="K135" i="7"/>
  <c r="L135" i="7"/>
  <c r="M135" i="7"/>
  <c r="N135" i="7"/>
  <c r="O135" i="7"/>
  <c r="P135" i="7"/>
  <c r="Q135" i="7"/>
  <c r="R135" i="7"/>
  <c r="S135" i="7"/>
  <c r="T135" i="7"/>
  <c r="U135" i="7"/>
  <c r="A136" i="7"/>
  <c r="B136" i="7"/>
  <c r="C136" i="7"/>
  <c r="D136" i="7"/>
  <c r="E136" i="7"/>
  <c r="F136" i="7"/>
  <c r="G136" i="7"/>
  <c r="H136" i="7"/>
  <c r="I136" i="7"/>
  <c r="J136" i="7"/>
  <c r="K136" i="7"/>
  <c r="L136" i="7"/>
  <c r="M136" i="7"/>
  <c r="N136" i="7"/>
  <c r="O136" i="7"/>
  <c r="P136" i="7"/>
  <c r="Q136" i="7"/>
  <c r="R136" i="7"/>
  <c r="S136" i="7"/>
  <c r="T136" i="7"/>
  <c r="U136" i="7"/>
  <c r="A137" i="7"/>
  <c r="B137" i="7"/>
  <c r="C137" i="7"/>
  <c r="D137" i="7"/>
  <c r="E137" i="7"/>
  <c r="F137" i="7"/>
  <c r="G137" i="7"/>
  <c r="H137" i="7"/>
  <c r="I137" i="7"/>
  <c r="J137" i="7"/>
  <c r="K137" i="7"/>
  <c r="L137" i="7"/>
  <c r="M137" i="7"/>
  <c r="N137" i="7"/>
  <c r="O137" i="7"/>
  <c r="P137" i="7"/>
  <c r="Q137" i="7"/>
  <c r="R137" i="7"/>
  <c r="S137" i="7"/>
  <c r="T137" i="7"/>
  <c r="U137" i="7"/>
  <c r="A138" i="7"/>
  <c r="B138" i="7"/>
  <c r="C138" i="7"/>
  <c r="D138" i="7"/>
  <c r="E138" i="7"/>
  <c r="F138" i="7"/>
  <c r="G138" i="7"/>
  <c r="H138" i="7"/>
  <c r="I138" i="7"/>
  <c r="J138" i="7"/>
  <c r="K138" i="7"/>
  <c r="L138" i="7"/>
  <c r="M138" i="7"/>
  <c r="N138" i="7"/>
  <c r="O138" i="7"/>
  <c r="P138" i="7"/>
  <c r="Q138" i="7"/>
  <c r="R138" i="7"/>
  <c r="S138" i="7"/>
  <c r="T138" i="7"/>
  <c r="U138" i="7"/>
  <c r="A139" i="7"/>
  <c r="B139" i="7"/>
  <c r="C139" i="7"/>
  <c r="D139" i="7"/>
  <c r="E139" i="7"/>
  <c r="F139" i="7"/>
  <c r="G139" i="7"/>
  <c r="H139" i="7"/>
  <c r="I139" i="7"/>
  <c r="J139" i="7"/>
  <c r="K139" i="7"/>
  <c r="L139" i="7"/>
  <c r="M139" i="7"/>
  <c r="N139" i="7"/>
  <c r="O139" i="7"/>
  <c r="P139" i="7"/>
  <c r="Q139" i="7"/>
  <c r="R139" i="7"/>
  <c r="S139" i="7"/>
  <c r="T139" i="7"/>
  <c r="U139" i="7"/>
  <c r="A140" i="7"/>
  <c r="B140" i="7"/>
  <c r="C140" i="7"/>
  <c r="D140" i="7"/>
  <c r="E140" i="7"/>
  <c r="F140" i="7"/>
  <c r="G140" i="7"/>
  <c r="H140" i="7"/>
  <c r="I140" i="7"/>
  <c r="J140" i="7"/>
  <c r="K140" i="7"/>
  <c r="L140" i="7"/>
  <c r="M140" i="7"/>
  <c r="N140" i="7"/>
  <c r="O140" i="7"/>
  <c r="P140" i="7"/>
  <c r="Q140" i="7"/>
  <c r="R140" i="7"/>
  <c r="S140" i="7"/>
  <c r="T140" i="7"/>
  <c r="U140" i="7"/>
  <c r="A141" i="7"/>
  <c r="B141" i="7"/>
  <c r="C141" i="7"/>
  <c r="D141" i="7"/>
  <c r="E141" i="7"/>
  <c r="F141" i="7"/>
  <c r="G141" i="7"/>
  <c r="H141" i="7"/>
  <c r="I141" i="7"/>
  <c r="J141" i="7"/>
  <c r="K141" i="7"/>
  <c r="L141" i="7"/>
  <c r="M141" i="7"/>
  <c r="N141" i="7"/>
  <c r="O141" i="7"/>
  <c r="P141" i="7"/>
  <c r="Q141" i="7"/>
  <c r="R141" i="7"/>
  <c r="S141" i="7"/>
  <c r="T141" i="7"/>
  <c r="U141" i="7"/>
  <c r="A142" i="7"/>
  <c r="B142" i="7"/>
  <c r="C142" i="7"/>
  <c r="D142" i="7"/>
  <c r="E142" i="7"/>
  <c r="F142" i="7"/>
  <c r="G142" i="7"/>
  <c r="H142" i="7"/>
  <c r="I142" i="7"/>
  <c r="J142" i="7"/>
  <c r="K142" i="7"/>
  <c r="L142" i="7"/>
  <c r="M142" i="7"/>
  <c r="N142" i="7"/>
  <c r="O142" i="7"/>
  <c r="P142" i="7"/>
  <c r="Q142" i="7"/>
  <c r="R142" i="7"/>
  <c r="S142" i="7"/>
  <c r="T142" i="7"/>
  <c r="U142" i="7"/>
  <c r="A143" i="7"/>
  <c r="B143" i="7"/>
  <c r="C143" i="7"/>
  <c r="D143" i="7"/>
  <c r="E143" i="7"/>
  <c r="F143" i="7"/>
  <c r="G143" i="7"/>
  <c r="H143" i="7"/>
  <c r="I143" i="7"/>
  <c r="J143" i="7"/>
  <c r="K143" i="7"/>
  <c r="L143" i="7"/>
  <c r="M143" i="7"/>
  <c r="N143" i="7"/>
  <c r="O143" i="7"/>
  <c r="P143" i="7"/>
  <c r="Q143" i="7"/>
  <c r="R143" i="7"/>
  <c r="S143" i="7"/>
  <c r="T143" i="7"/>
  <c r="U143" i="7"/>
  <c r="A144" i="7"/>
  <c r="B144" i="7"/>
  <c r="C144" i="7"/>
  <c r="D144" i="7"/>
  <c r="E144" i="7"/>
  <c r="F144" i="7"/>
  <c r="G144" i="7"/>
  <c r="H144" i="7"/>
  <c r="I144" i="7"/>
  <c r="J144" i="7"/>
  <c r="K144" i="7"/>
  <c r="L144" i="7"/>
  <c r="M144" i="7"/>
  <c r="N144" i="7"/>
  <c r="O144" i="7"/>
  <c r="P144" i="7"/>
  <c r="Q144" i="7"/>
  <c r="R144" i="7"/>
  <c r="S144" i="7"/>
  <c r="T144" i="7"/>
  <c r="U144" i="7"/>
  <c r="A145" i="7"/>
  <c r="B145" i="7"/>
  <c r="C145" i="7"/>
  <c r="D145" i="7"/>
  <c r="E145" i="7"/>
  <c r="F145" i="7"/>
  <c r="G145" i="7"/>
  <c r="H145" i="7"/>
  <c r="I145" i="7"/>
  <c r="J145" i="7"/>
  <c r="K145" i="7"/>
  <c r="L145" i="7"/>
  <c r="M145" i="7"/>
  <c r="N145" i="7"/>
  <c r="O145" i="7"/>
  <c r="P145" i="7"/>
  <c r="Q145" i="7"/>
  <c r="R145" i="7"/>
  <c r="S145" i="7"/>
  <c r="T145" i="7"/>
  <c r="U145" i="7"/>
  <c r="A146" i="7"/>
  <c r="B146" i="7"/>
  <c r="C146" i="7"/>
  <c r="D146" i="7"/>
  <c r="E146" i="7"/>
  <c r="F146" i="7"/>
  <c r="G146" i="7"/>
  <c r="H146" i="7"/>
  <c r="I146" i="7"/>
  <c r="J146" i="7"/>
  <c r="K146" i="7"/>
  <c r="L146" i="7"/>
  <c r="M146" i="7"/>
  <c r="N146" i="7"/>
  <c r="O146" i="7"/>
  <c r="P146" i="7"/>
  <c r="Q146" i="7"/>
  <c r="R146" i="7"/>
  <c r="S146" i="7"/>
  <c r="T146" i="7"/>
  <c r="U146" i="7"/>
  <c r="A147" i="7"/>
  <c r="B147" i="7"/>
  <c r="C147" i="7"/>
  <c r="D147" i="7"/>
  <c r="E147" i="7"/>
  <c r="F147" i="7"/>
  <c r="G147" i="7"/>
  <c r="H147" i="7"/>
  <c r="I147" i="7"/>
  <c r="J147" i="7"/>
  <c r="K147" i="7"/>
  <c r="L147" i="7"/>
  <c r="M147" i="7"/>
  <c r="N147" i="7"/>
  <c r="O147" i="7"/>
  <c r="P147" i="7"/>
  <c r="Q147" i="7"/>
  <c r="R147" i="7"/>
  <c r="S147" i="7"/>
  <c r="T147" i="7"/>
  <c r="U147" i="7"/>
  <c r="A148" i="7"/>
  <c r="B148" i="7"/>
  <c r="C148" i="7"/>
  <c r="D148" i="7"/>
  <c r="E148" i="7"/>
  <c r="F148" i="7"/>
  <c r="G148" i="7"/>
  <c r="H148" i="7"/>
  <c r="I148" i="7"/>
  <c r="J148" i="7"/>
  <c r="K148" i="7"/>
  <c r="L148" i="7"/>
  <c r="M148" i="7"/>
  <c r="N148" i="7"/>
  <c r="O148" i="7"/>
  <c r="P148" i="7"/>
  <c r="Q148" i="7"/>
  <c r="R148" i="7"/>
  <c r="S148" i="7"/>
  <c r="T148" i="7"/>
  <c r="U148" i="7"/>
  <c r="A149" i="7"/>
  <c r="B149" i="7"/>
  <c r="C149" i="7"/>
  <c r="D149" i="7"/>
  <c r="E149" i="7"/>
  <c r="F149" i="7"/>
  <c r="G149" i="7"/>
  <c r="H149" i="7"/>
  <c r="I149" i="7"/>
  <c r="J149" i="7"/>
  <c r="K149" i="7"/>
  <c r="L149" i="7"/>
  <c r="M149" i="7"/>
  <c r="N149" i="7"/>
  <c r="O149" i="7"/>
  <c r="P149" i="7"/>
  <c r="Q149" i="7"/>
  <c r="R149" i="7"/>
  <c r="S149" i="7"/>
  <c r="T149" i="7"/>
  <c r="U149" i="7"/>
  <c r="A150" i="7"/>
  <c r="B150" i="7"/>
  <c r="C150" i="7"/>
  <c r="D150" i="7"/>
  <c r="E150" i="7"/>
  <c r="F150" i="7"/>
  <c r="G150" i="7"/>
  <c r="H150" i="7"/>
  <c r="I150" i="7"/>
  <c r="J150" i="7"/>
  <c r="K150" i="7"/>
  <c r="L150" i="7"/>
  <c r="M150" i="7"/>
  <c r="N150" i="7"/>
  <c r="O150" i="7"/>
  <c r="P150" i="7"/>
  <c r="Q150" i="7"/>
  <c r="R150" i="7"/>
  <c r="S150" i="7"/>
  <c r="T150" i="7"/>
  <c r="U150" i="7"/>
  <c r="A151" i="7"/>
  <c r="B151" i="7"/>
  <c r="C151" i="7"/>
  <c r="D151" i="7"/>
  <c r="E151" i="7"/>
  <c r="F151" i="7"/>
  <c r="G151" i="7"/>
  <c r="H151" i="7"/>
  <c r="I151" i="7"/>
  <c r="J151" i="7"/>
  <c r="K151" i="7"/>
  <c r="L151" i="7"/>
  <c r="M151" i="7"/>
  <c r="N151" i="7"/>
  <c r="O151" i="7"/>
  <c r="P151" i="7"/>
  <c r="Q151" i="7"/>
  <c r="R151" i="7"/>
  <c r="S151" i="7"/>
  <c r="T151" i="7"/>
  <c r="U151" i="7"/>
  <c r="A152" i="7"/>
  <c r="B152" i="7"/>
  <c r="C152" i="7"/>
  <c r="D152" i="7"/>
  <c r="E152" i="7"/>
  <c r="F152" i="7"/>
  <c r="G152" i="7"/>
  <c r="H152" i="7"/>
  <c r="I152" i="7"/>
  <c r="J152" i="7"/>
  <c r="K152" i="7"/>
  <c r="L152" i="7"/>
  <c r="M152" i="7"/>
  <c r="N152" i="7"/>
  <c r="O152" i="7"/>
  <c r="P152" i="7"/>
  <c r="Q152" i="7"/>
  <c r="R152" i="7"/>
  <c r="S152" i="7"/>
  <c r="T152" i="7"/>
  <c r="U152" i="7"/>
  <c r="A153" i="7"/>
  <c r="B153" i="7"/>
  <c r="C153" i="7"/>
  <c r="D153" i="7"/>
  <c r="E153" i="7"/>
  <c r="F153" i="7"/>
  <c r="G153" i="7"/>
  <c r="H153" i="7"/>
  <c r="I153" i="7"/>
  <c r="J153" i="7"/>
  <c r="K153" i="7"/>
  <c r="L153" i="7"/>
  <c r="M153" i="7"/>
  <c r="N153" i="7"/>
  <c r="O153" i="7"/>
  <c r="P153" i="7"/>
  <c r="Q153" i="7"/>
  <c r="R153" i="7"/>
  <c r="S153" i="7"/>
  <c r="T153" i="7"/>
  <c r="U153" i="7"/>
  <c r="A154" i="7"/>
  <c r="B154" i="7"/>
  <c r="C154" i="7"/>
  <c r="D154" i="7"/>
  <c r="E154" i="7"/>
  <c r="F154" i="7"/>
  <c r="G154" i="7"/>
  <c r="H154" i="7"/>
  <c r="I154" i="7"/>
  <c r="J154" i="7"/>
  <c r="K154" i="7"/>
  <c r="L154" i="7"/>
  <c r="M154" i="7"/>
  <c r="N154" i="7"/>
  <c r="O154" i="7"/>
  <c r="P154" i="7"/>
  <c r="Q154" i="7"/>
  <c r="R154" i="7"/>
  <c r="S154" i="7"/>
  <c r="T154" i="7"/>
  <c r="U154" i="7"/>
  <c r="A155" i="7"/>
  <c r="B155" i="7"/>
  <c r="C155" i="7"/>
  <c r="D155" i="7"/>
  <c r="E155" i="7"/>
  <c r="F155" i="7"/>
  <c r="G155" i="7"/>
  <c r="H155" i="7"/>
  <c r="I155" i="7"/>
  <c r="J155" i="7"/>
  <c r="K155" i="7"/>
  <c r="L155" i="7"/>
  <c r="M155" i="7"/>
  <c r="N155" i="7"/>
  <c r="O155" i="7"/>
  <c r="P155" i="7"/>
  <c r="Q155" i="7"/>
  <c r="R155" i="7"/>
  <c r="S155" i="7"/>
  <c r="T155" i="7"/>
  <c r="U155" i="7"/>
  <c r="A156" i="7"/>
  <c r="B156" i="7"/>
  <c r="C156" i="7"/>
  <c r="D156" i="7"/>
  <c r="E156" i="7"/>
  <c r="F156" i="7"/>
  <c r="G156" i="7"/>
  <c r="H156" i="7"/>
  <c r="I156" i="7"/>
  <c r="J156" i="7"/>
  <c r="K156" i="7"/>
  <c r="L156" i="7"/>
  <c r="M156" i="7"/>
  <c r="N156" i="7"/>
  <c r="O156" i="7"/>
  <c r="P156" i="7"/>
  <c r="Q156" i="7"/>
  <c r="R156" i="7"/>
  <c r="S156" i="7"/>
  <c r="T156" i="7"/>
  <c r="U156" i="7"/>
  <c r="A157" i="7"/>
  <c r="AA157" i="7" s="1"/>
  <c r="B157" i="7"/>
  <c r="C157" i="7"/>
  <c r="D157" i="7"/>
  <c r="E157" i="7"/>
  <c r="F157" i="7"/>
  <c r="G157" i="7"/>
  <c r="H157" i="7"/>
  <c r="I157" i="7"/>
  <c r="J157" i="7"/>
  <c r="K157" i="7"/>
  <c r="L157" i="7"/>
  <c r="M157" i="7"/>
  <c r="N157" i="7"/>
  <c r="O157" i="7"/>
  <c r="P157" i="7"/>
  <c r="Q157" i="7"/>
  <c r="R157" i="7"/>
  <c r="S157" i="7"/>
  <c r="T157" i="7"/>
  <c r="U157" i="7"/>
  <c r="A158" i="7"/>
  <c r="AA158" i="7" s="1"/>
  <c r="B158" i="7"/>
  <c r="C158" i="7"/>
  <c r="D158" i="7"/>
  <c r="E158" i="7"/>
  <c r="F158" i="7"/>
  <c r="G158" i="7"/>
  <c r="H158" i="7"/>
  <c r="I158" i="7"/>
  <c r="J158" i="7"/>
  <c r="K158" i="7"/>
  <c r="L158" i="7"/>
  <c r="M158" i="7"/>
  <c r="N158" i="7"/>
  <c r="O158" i="7"/>
  <c r="P158" i="7"/>
  <c r="Q158" i="7"/>
  <c r="R158" i="7"/>
  <c r="S158" i="7"/>
  <c r="T158" i="7"/>
  <c r="U158" i="7"/>
  <c r="A159" i="7"/>
  <c r="AA159" i="7" s="1"/>
  <c r="B159" i="7"/>
  <c r="C159" i="7"/>
  <c r="D159" i="7"/>
  <c r="E159" i="7"/>
  <c r="F159" i="7"/>
  <c r="G159" i="7"/>
  <c r="H159" i="7"/>
  <c r="I159" i="7"/>
  <c r="J159" i="7"/>
  <c r="K159" i="7"/>
  <c r="L159" i="7"/>
  <c r="M159" i="7"/>
  <c r="N159" i="7"/>
  <c r="O159" i="7"/>
  <c r="P159" i="7"/>
  <c r="Q159" i="7"/>
  <c r="R159" i="7"/>
  <c r="S159" i="7"/>
  <c r="T159" i="7"/>
  <c r="U159" i="7"/>
  <c r="A160" i="7"/>
  <c r="AA160" i="7" s="1"/>
  <c r="B160" i="7"/>
  <c r="C160" i="7"/>
  <c r="D160" i="7"/>
  <c r="E160" i="7"/>
  <c r="F160" i="7"/>
  <c r="G160" i="7"/>
  <c r="H160" i="7"/>
  <c r="I160" i="7"/>
  <c r="J160" i="7"/>
  <c r="K160" i="7"/>
  <c r="L160" i="7"/>
  <c r="M160" i="7"/>
  <c r="N160" i="7"/>
  <c r="O160" i="7"/>
  <c r="P160" i="7"/>
  <c r="Q160" i="7"/>
  <c r="R160" i="7"/>
  <c r="S160" i="7"/>
  <c r="T160" i="7"/>
  <c r="U160" i="7"/>
  <c r="A161" i="7"/>
  <c r="AA161" i="7" s="1"/>
  <c r="B161" i="7"/>
  <c r="C161" i="7"/>
  <c r="D161" i="7"/>
  <c r="E161" i="7"/>
  <c r="F161" i="7"/>
  <c r="G161" i="7"/>
  <c r="H161" i="7"/>
  <c r="I161" i="7"/>
  <c r="J161" i="7"/>
  <c r="K161" i="7"/>
  <c r="L161" i="7"/>
  <c r="M161" i="7"/>
  <c r="N161" i="7"/>
  <c r="O161" i="7"/>
  <c r="P161" i="7"/>
  <c r="Q161" i="7"/>
  <c r="R161" i="7"/>
  <c r="S161" i="7"/>
  <c r="T161" i="7"/>
  <c r="U161" i="7"/>
  <c r="A162" i="7"/>
  <c r="AA162" i="7" s="1"/>
  <c r="B162" i="7"/>
  <c r="C162" i="7"/>
  <c r="D162" i="7"/>
  <c r="E162" i="7"/>
  <c r="F162" i="7"/>
  <c r="G162" i="7"/>
  <c r="H162" i="7"/>
  <c r="I162" i="7"/>
  <c r="J162" i="7"/>
  <c r="K162" i="7"/>
  <c r="L162" i="7"/>
  <c r="M162" i="7"/>
  <c r="N162" i="7"/>
  <c r="O162" i="7"/>
  <c r="P162" i="7"/>
  <c r="Q162" i="7"/>
  <c r="R162" i="7"/>
  <c r="S162" i="7"/>
  <c r="T162" i="7"/>
  <c r="U162" i="7"/>
  <c r="AN14" i="18"/>
  <c r="AP14" i="18"/>
  <c r="BH5" i="18"/>
  <c r="BK5" i="18"/>
  <c r="BD10" i="18"/>
  <c r="BG10" i="18"/>
  <c r="BJ10" i="18"/>
  <c r="BK10" i="18"/>
  <c r="BI11" i="18"/>
  <c r="E5" i="18"/>
  <c r="F5" i="18"/>
  <c r="E6" i="18"/>
  <c r="F6" i="18"/>
  <c r="E7" i="18"/>
  <c r="F7" i="18"/>
  <c r="E8" i="18"/>
  <c r="F8" i="18"/>
  <c r="E9" i="18"/>
  <c r="F9" i="18"/>
  <c r="E10" i="18"/>
  <c r="F10" i="18"/>
  <c r="E11" i="18"/>
  <c r="F11" i="18"/>
  <c r="E12" i="18"/>
  <c r="F12" i="18"/>
  <c r="E13" i="18"/>
  <c r="F13" i="18"/>
  <c r="E14" i="18"/>
  <c r="F14" i="18"/>
  <c r="E15" i="18"/>
  <c r="F15" i="18"/>
  <c r="E16" i="18"/>
  <c r="F16" i="18"/>
  <c r="E17" i="18"/>
  <c r="F17" i="18"/>
  <c r="E18" i="18"/>
  <c r="F18" i="18"/>
  <c r="E19" i="18"/>
  <c r="F19" i="18"/>
  <c r="E20" i="18"/>
  <c r="F20" i="18"/>
  <c r="E21" i="18"/>
  <c r="F21" i="18"/>
  <c r="E22" i="18"/>
  <c r="F22" i="18"/>
  <c r="E23" i="18"/>
  <c r="F23" i="18"/>
  <c r="E24" i="18"/>
  <c r="F24" i="18"/>
  <c r="E25" i="18"/>
  <c r="F25" i="18"/>
  <c r="E26" i="18"/>
  <c r="F26" i="18"/>
  <c r="E27" i="18"/>
  <c r="F27" i="18"/>
  <c r="E28" i="18"/>
  <c r="F28" i="18"/>
  <c r="E29" i="18"/>
  <c r="F29" i="18"/>
  <c r="E30" i="18"/>
  <c r="F30" i="18"/>
  <c r="E31" i="18"/>
  <c r="F31" i="18"/>
  <c r="E32" i="18"/>
  <c r="F32" i="18"/>
  <c r="E33" i="18"/>
  <c r="F33" i="18"/>
  <c r="E34" i="18"/>
  <c r="F34" i="18"/>
  <c r="E35" i="18"/>
  <c r="F35" i="18"/>
  <c r="E36" i="18"/>
  <c r="F36" i="18"/>
  <c r="E37" i="18"/>
  <c r="F37" i="18"/>
  <c r="E38" i="18"/>
  <c r="F38" i="18"/>
  <c r="E39" i="18"/>
  <c r="F39" i="18"/>
  <c r="E40" i="18"/>
  <c r="F40" i="18"/>
  <c r="E41" i="18"/>
  <c r="F41" i="18"/>
  <c r="E42" i="18"/>
  <c r="F42" i="18"/>
  <c r="E43" i="18"/>
  <c r="F43" i="18"/>
  <c r="E44" i="18"/>
  <c r="F44" i="18"/>
  <c r="E45" i="18"/>
  <c r="F45" i="18"/>
  <c r="E46" i="18"/>
  <c r="F46" i="18"/>
  <c r="E47" i="18"/>
  <c r="F47" i="18"/>
  <c r="E48" i="18"/>
  <c r="F48" i="18"/>
  <c r="E49" i="18"/>
  <c r="F49" i="18"/>
  <c r="E50" i="18"/>
  <c r="F50" i="18"/>
  <c r="E51" i="18"/>
  <c r="F51" i="18"/>
  <c r="E52" i="18"/>
  <c r="F52" i="18"/>
  <c r="E53" i="18"/>
  <c r="F53" i="18"/>
  <c r="E54" i="18"/>
  <c r="F54" i="18"/>
  <c r="E55" i="18"/>
  <c r="F55" i="18"/>
  <c r="E56" i="18"/>
  <c r="F56" i="18"/>
  <c r="E57" i="18"/>
  <c r="F57" i="18"/>
  <c r="E58" i="18"/>
  <c r="F58" i="18"/>
  <c r="E59" i="18"/>
  <c r="F59" i="18"/>
  <c r="E60" i="18"/>
  <c r="F60" i="18"/>
  <c r="E61" i="18"/>
  <c r="F61" i="18"/>
  <c r="E62" i="18"/>
  <c r="F62" i="18"/>
  <c r="E63" i="18"/>
  <c r="F63" i="18"/>
  <c r="E64" i="18"/>
  <c r="F64" i="18"/>
  <c r="E65" i="18"/>
  <c r="F65" i="18"/>
  <c r="E66" i="18"/>
  <c r="F66" i="18"/>
  <c r="E67" i="18"/>
  <c r="F67" i="18"/>
  <c r="E68" i="18"/>
  <c r="F68" i="18"/>
  <c r="E69" i="18"/>
  <c r="F69" i="18"/>
  <c r="E70" i="18"/>
  <c r="F70" i="18"/>
  <c r="E71" i="18"/>
  <c r="F71" i="18"/>
  <c r="E72" i="18"/>
  <c r="F72" i="18"/>
  <c r="E73" i="18"/>
  <c r="F73" i="18"/>
  <c r="E74" i="18"/>
  <c r="F74" i="18"/>
  <c r="E75" i="18"/>
  <c r="F75" i="18"/>
  <c r="E76" i="18"/>
  <c r="F76" i="18"/>
  <c r="E77" i="18"/>
  <c r="F77" i="18"/>
  <c r="E78" i="18"/>
  <c r="F78" i="18"/>
  <c r="E79" i="18"/>
  <c r="F79" i="18"/>
  <c r="E80" i="18"/>
  <c r="F80" i="18"/>
  <c r="E81" i="18"/>
  <c r="F81" i="18"/>
  <c r="E82" i="18"/>
  <c r="F82" i="18"/>
  <c r="E83" i="18"/>
  <c r="F83" i="18"/>
  <c r="E84" i="18"/>
  <c r="F84" i="18"/>
  <c r="E85" i="18"/>
  <c r="F85" i="18"/>
  <c r="E86" i="18"/>
  <c r="F86" i="18"/>
  <c r="E87" i="18"/>
  <c r="F87" i="18"/>
  <c r="E88" i="18"/>
  <c r="F88" i="18"/>
  <c r="E89" i="18"/>
  <c r="F89" i="18"/>
  <c r="E90" i="18"/>
  <c r="F90" i="18"/>
  <c r="E91" i="18"/>
  <c r="F91" i="18"/>
  <c r="E92" i="18"/>
  <c r="F92" i="18"/>
  <c r="E93" i="18"/>
  <c r="F93" i="18"/>
  <c r="E94" i="18"/>
  <c r="F94" i="18"/>
  <c r="E95" i="18"/>
  <c r="F95" i="18"/>
  <c r="E96" i="18"/>
  <c r="F96" i="18"/>
  <c r="E97" i="18"/>
  <c r="F97" i="18"/>
  <c r="E98" i="18"/>
  <c r="F98" i="18"/>
  <c r="E99" i="18"/>
  <c r="F99" i="18"/>
  <c r="E100" i="18"/>
  <c r="F100" i="18"/>
  <c r="E101" i="18"/>
  <c r="F101" i="18"/>
  <c r="E102" i="18"/>
  <c r="F102" i="18"/>
  <c r="E103" i="18"/>
  <c r="F103" i="18"/>
  <c r="E104" i="18"/>
  <c r="F104" i="18"/>
  <c r="E105" i="18"/>
  <c r="F105" i="18"/>
  <c r="E106" i="18"/>
  <c r="F106" i="18"/>
  <c r="E107" i="18"/>
  <c r="F107" i="18"/>
  <c r="E108" i="18"/>
  <c r="F108" i="18"/>
  <c r="E109" i="18"/>
  <c r="F109" i="18"/>
  <c r="E110" i="18"/>
  <c r="F110" i="18"/>
  <c r="E111" i="18"/>
  <c r="F111" i="18"/>
  <c r="E112" i="18"/>
  <c r="F112" i="18"/>
  <c r="E113" i="18"/>
  <c r="F113" i="18"/>
  <c r="E114" i="18"/>
  <c r="F114" i="18"/>
  <c r="E115" i="18"/>
  <c r="F115" i="18"/>
  <c r="E116" i="18"/>
  <c r="F116" i="18"/>
  <c r="E117" i="18"/>
  <c r="F117" i="18"/>
  <c r="E118" i="18"/>
  <c r="F118" i="18"/>
  <c r="E119" i="18"/>
  <c r="F119" i="18"/>
  <c r="E120" i="18"/>
  <c r="F120" i="18"/>
  <c r="E121" i="18"/>
  <c r="F121" i="18"/>
  <c r="E122" i="18"/>
  <c r="F122" i="18"/>
  <c r="E123" i="18"/>
  <c r="F123" i="18"/>
  <c r="E124" i="18"/>
  <c r="F124" i="18"/>
  <c r="E125" i="18"/>
  <c r="F125" i="18"/>
  <c r="E126" i="18"/>
  <c r="F126" i="18"/>
  <c r="E127" i="18"/>
  <c r="F127" i="18"/>
  <c r="E128" i="18"/>
  <c r="F128" i="18"/>
  <c r="E129" i="18"/>
  <c r="F129" i="18"/>
  <c r="E130" i="18"/>
  <c r="F130" i="18"/>
  <c r="E131" i="18"/>
  <c r="F131" i="18"/>
  <c r="E132" i="18"/>
  <c r="F132" i="18"/>
  <c r="E133" i="18"/>
  <c r="F133" i="18"/>
  <c r="E134" i="18"/>
  <c r="F134" i="18"/>
  <c r="E135" i="18"/>
  <c r="F135" i="18"/>
  <c r="E136" i="18"/>
  <c r="F136" i="18"/>
  <c r="E137" i="18"/>
  <c r="F137" i="18"/>
  <c r="E138" i="18"/>
  <c r="F138" i="18"/>
  <c r="E139" i="18"/>
  <c r="F139" i="18"/>
  <c r="E140" i="18"/>
  <c r="F140" i="18"/>
  <c r="E141" i="18"/>
  <c r="F141" i="18"/>
  <c r="E142" i="18"/>
  <c r="F142" i="18"/>
  <c r="E143" i="18"/>
  <c r="F143" i="18"/>
  <c r="E144" i="18"/>
  <c r="F144" i="18"/>
  <c r="E145" i="18"/>
  <c r="F145" i="18"/>
  <c r="E146" i="18"/>
  <c r="F146" i="18"/>
  <c r="E147" i="18"/>
  <c r="F147" i="18"/>
  <c r="E148" i="18"/>
  <c r="F148" i="18"/>
  <c r="E149" i="18"/>
  <c r="F149" i="18"/>
  <c r="E150" i="18"/>
  <c r="F150" i="18"/>
  <c r="E151" i="18"/>
  <c r="F151" i="18"/>
  <c r="E152" i="18"/>
  <c r="F152" i="18"/>
  <c r="E153" i="18"/>
  <c r="F153" i="18"/>
  <c r="E154" i="18"/>
  <c r="F154" i="18"/>
  <c r="E155" i="18"/>
  <c r="F155" i="18"/>
  <c r="E156" i="18"/>
  <c r="F156" i="18"/>
  <c r="E157" i="18"/>
  <c r="F157" i="18"/>
  <c r="E158" i="18"/>
  <c r="F158" i="18"/>
  <c r="E159" i="18"/>
  <c r="F159" i="18"/>
  <c r="E160" i="18"/>
  <c r="F160" i="18"/>
  <c r="E161" i="18"/>
  <c r="F161" i="18"/>
  <c r="E162" i="18"/>
  <c r="F162" i="18"/>
  <c r="E163" i="18"/>
  <c r="F163" i="18"/>
  <c r="E4" i="18"/>
  <c r="F4" i="18"/>
  <c r="AL11" i="18"/>
  <c r="L5" i="18"/>
  <c r="M5" i="18"/>
  <c r="N5" i="18"/>
  <c r="O5" i="18"/>
  <c r="P5" i="18"/>
  <c r="L6" i="18"/>
  <c r="M6" i="18"/>
  <c r="N6" i="18"/>
  <c r="O6" i="18"/>
  <c r="P6" i="18"/>
  <c r="M7" i="18"/>
  <c r="N7" i="18"/>
  <c r="O7" i="18"/>
  <c r="P7" i="18"/>
  <c r="L8" i="18"/>
  <c r="M8" i="18"/>
  <c r="N8" i="18"/>
  <c r="O8" i="18"/>
  <c r="P8" i="18"/>
  <c r="L9" i="18"/>
  <c r="M9" i="18"/>
  <c r="O9" i="18"/>
  <c r="P9" i="18"/>
  <c r="L10" i="18"/>
  <c r="M10" i="18"/>
  <c r="N10" i="18"/>
  <c r="O10" i="18"/>
  <c r="P10" i="18"/>
  <c r="L11" i="18"/>
  <c r="M11" i="18"/>
  <c r="N11" i="18"/>
  <c r="O11" i="18"/>
  <c r="L12" i="18"/>
  <c r="M12" i="18"/>
  <c r="N12" i="18"/>
  <c r="O12" i="18"/>
  <c r="P12" i="18"/>
  <c r="L13" i="18"/>
  <c r="M13" i="18"/>
  <c r="N13" i="18"/>
  <c r="O13" i="18"/>
  <c r="P13" i="18"/>
  <c r="L14" i="18"/>
  <c r="N14" i="18"/>
  <c r="O14" i="18"/>
  <c r="P14" i="18"/>
  <c r="L15" i="18"/>
  <c r="M15" i="18"/>
  <c r="O15" i="18"/>
  <c r="P15" i="18"/>
  <c r="L16" i="18"/>
  <c r="M16" i="18"/>
  <c r="N16" i="18"/>
  <c r="P16" i="18"/>
  <c r="L17" i="18"/>
  <c r="M17" i="18"/>
  <c r="N17" i="18"/>
  <c r="O17" i="18"/>
  <c r="L18" i="18"/>
  <c r="M18" i="18"/>
  <c r="N18" i="18"/>
  <c r="O18" i="18"/>
  <c r="P18" i="18"/>
  <c r="M19" i="18"/>
  <c r="N19" i="18"/>
  <c r="O19" i="18"/>
  <c r="P19" i="18"/>
  <c r="L20" i="18"/>
  <c r="N20" i="18"/>
  <c r="O20" i="18"/>
  <c r="P20" i="18"/>
  <c r="L21" i="18"/>
  <c r="M21" i="18"/>
  <c r="O21" i="18"/>
  <c r="P21" i="18"/>
  <c r="L22" i="18"/>
  <c r="M22" i="18"/>
  <c r="N22" i="18"/>
  <c r="P22" i="18"/>
  <c r="L23" i="18"/>
  <c r="M23" i="18"/>
  <c r="N23" i="18"/>
  <c r="O23" i="18"/>
  <c r="L24" i="18"/>
  <c r="M24" i="18"/>
  <c r="N24" i="18"/>
  <c r="O24" i="18"/>
  <c r="P24" i="18"/>
  <c r="M25" i="18"/>
  <c r="N25" i="18"/>
  <c r="O25" i="18"/>
  <c r="P25" i="18"/>
  <c r="L26" i="18"/>
  <c r="N26" i="18"/>
  <c r="O26" i="18"/>
  <c r="P26" i="18"/>
  <c r="L27" i="18"/>
  <c r="M27" i="18"/>
  <c r="O27" i="18"/>
  <c r="P27" i="18"/>
  <c r="L28" i="18"/>
  <c r="M28" i="18"/>
  <c r="N28" i="18"/>
  <c r="P28" i="18"/>
  <c r="L29" i="18"/>
  <c r="M29" i="18"/>
  <c r="N29" i="18"/>
  <c r="O29" i="18"/>
  <c r="L30" i="18"/>
  <c r="M30" i="18"/>
  <c r="N30" i="18"/>
  <c r="O30" i="18"/>
  <c r="P30" i="18"/>
  <c r="M31" i="18"/>
  <c r="N31" i="18"/>
  <c r="O31" i="18"/>
  <c r="P31" i="18"/>
  <c r="L32" i="18"/>
  <c r="N32" i="18"/>
  <c r="O32" i="18"/>
  <c r="P32" i="18"/>
  <c r="L33" i="18"/>
  <c r="M33" i="18"/>
  <c r="O33" i="18"/>
  <c r="P33" i="18"/>
  <c r="L34" i="18"/>
  <c r="M34" i="18"/>
  <c r="N34" i="18"/>
  <c r="P34" i="18"/>
  <c r="L35" i="18"/>
  <c r="M35" i="18"/>
  <c r="N35" i="18"/>
  <c r="O35" i="18"/>
  <c r="L36" i="18"/>
  <c r="M36" i="18"/>
  <c r="N36" i="18"/>
  <c r="O36" i="18"/>
  <c r="P36" i="18"/>
  <c r="M37" i="18"/>
  <c r="N37" i="18"/>
  <c r="O37" i="18"/>
  <c r="P37" i="18"/>
  <c r="L38" i="18"/>
  <c r="N38" i="18"/>
  <c r="O38" i="18"/>
  <c r="P38" i="18"/>
  <c r="L39" i="18"/>
  <c r="M39" i="18"/>
  <c r="O39" i="18"/>
  <c r="P39" i="18"/>
  <c r="L40" i="18"/>
  <c r="M40" i="18"/>
  <c r="N40" i="18"/>
  <c r="P40" i="18"/>
  <c r="L41" i="18"/>
  <c r="M41" i="18"/>
  <c r="N41" i="18"/>
  <c r="O41" i="18"/>
  <c r="L42" i="18"/>
  <c r="M42" i="18"/>
  <c r="N42" i="18"/>
  <c r="O42" i="18"/>
  <c r="P42" i="18"/>
  <c r="M43" i="18"/>
  <c r="N43" i="18"/>
  <c r="O43" i="18"/>
  <c r="P43" i="18"/>
  <c r="L44" i="18"/>
  <c r="N44" i="18"/>
  <c r="O44" i="18"/>
  <c r="P44" i="18"/>
  <c r="L45" i="18"/>
  <c r="M45" i="18"/>
  <c r="O45" i="18"/>
  <c r="P45" i="18"/>
  <c r="L46" i="18"/>
  <c r="M46" i="18"/>
  <c r="N46" i="18"/>
  <c r="P46" i="18"/>
  <c r="L47" i="18"/>
  <c r="M47" i="18"/>
  <c r="N47" i="18"/>
  <c r="O47" i="18"/>
  <c r="L48" i="18"/>
  <c r="M48" i="18"/>
  <c r="N48" i="18"/>
  <c r="O48" i="18"/>
  <c r="P48" i="18"/>
  <c r="M49" i="18"/>
  <c r="N49" i="18"/>
  <c r="O49" i="18"/>
  <c r="P49" i="18"/>
  <c r="L50" i="18"/>
  <c r="N50" i="18"/>
  <c r="O50" i="18"/>
  <c r="P50" i="18"/>
  <c r="L51" i="18"/>
  <c r="M51" i="18"/>
  <c r="O51" i="18"/>
  <c r="P51" i="18"/>
  <c r="L52" i="18"/>
  <c r="M52" i="18"/>
  <c r="N52" i="18"/>
  <c r="P52" i="18"/>
  <c r="L53" i="18"/>
  <c r="M53" i="18"/>
  <c r="N53" i="18"/>
  <c r="O53" i="18"/>
  <c r="L54" i="18"/>
  <c r="M54" i="18"/>
  <c r="N54" i="18"/>
  <c r="O54" i="18"/>
  <c r="P54" i="18"/>
  <c r="M55" i="18"/>
  <c r="N55" i="18"/>
  <c r="O55" i="18"/>
  <c r="P55" i="18"/>
  <c r="L56" i="18"/>
  <c r="N56" i="18"/>
  <c r="O56" i="18"/>
  <c r="P56" i="18"/>
  <c r="L57" i="18"/>
  <c r="M57" i="18"/>
  <c r="O57" i="18"/>
  <c r="P57" i="18"/>
  <c r="L58" i="18"/>
  <c r="M58" i="18"/>
  <c r="N58" i="18"/>
  <c r="P58" i="18"/>
  <c r="L59" i="18"/>
  <c r="M59" i="18"/>
  <c r="N59" i="18"/>
  <c r="O59" i="18"/>
  <c r="L60" i="18"/>
  <c r="M60" i="18"/>
  <c r="N60" i="18"/>
  <c r="O60" i="18"/>
  <c r="P60" i="18"/>
  <c r="M61" i="18"/>
  <c r="N61" i="18"/>
  <c r="O61" i="18"/>
  <c r="P61" i="18"/>
  <c r="L62" i="18"/>
  <c r="N62" i="18"/>
  <c r="O62" i="18"/>
  <c r="P62" i="18"/>
  <c r="L63" i="18"/>
  <c r="M63" i="18"/>
  <c r="O63" i="18"/>
  <c r="P63" i="18"/>
  <c r="L64" i="18"/>
  <c r="M64" i="18"/>
  <c r="N64" i="18"/>
  <c r="P64" i="18"/>
  <c r="L65" i="18"/>
  <c r="M65" i="18"/>
  <c r="N65" i="18"/>
  <c r="O65" i="18"/>
  <c r="L66" i="18"/>
  <c r="M66" i="18"/>
  <c r="N66" i="18"/>
  <c r="O66" i="18"/>
  <c r="P66" i="18"/>
  <c r="M67" i="18"/>
  <c r="N67" i="18"/>
  <c r="O67" i="18"/>
  <c r="P67" i="18"/>
  <c r="L68" i="18"/>
  <c r="N68" i="18"/>
  <c r="O68" i="18"/>
  <c r="P68" i="18"/>
  <c r="L69" i="18"/>
  <c r="M69" i="18"/>
  <c r="O69" i="18"/>
  <c r="P69" i="18"/>
  <c r="L70" i="18"/>
  <c r="M70" i="18"/>
  <c r="N70" i="18"/>
  <c r="P70" i="18"/>
  <c r="L71" i="18"/>
  <c r="M71" i="18"/>
  <c r="N71" i="18"/>
  <c r="O71" i="18"/>
  <c r="L72" i="18"/>
  <c r="M72" i="18"/>
  <c r="N72" i="18"/>
  <c r="O72" i="18"/>
  <c r="P72" i="18"/>
  <c r="M73" i="18"/>
  <c r="N73" i="18"/>
  <c r="O73" i="18"/>
  <c r="P73" i="18"/>
  <c r="L74" i="18"/>
  <c r="N74" i="18"/>
  <c r="O74" i="18"/>
  <c r="P74" i="18"/>
  <c r="L75" i="18"/>
  <c r="M75" i="18"/>
  <c r="O75" i="18"/>
  <c r="P75" i="18"/>
  <c r="L76" i="18"/>
  <c r="M76" i="18"/>
  <c r="N76" i="18"/>
  <c r="P76" i="18"/>
  <c r="L77" i="18"/>
  <c r="M77" i="18"/>
  <c r="N77" i="18"/>
  <c r="O77" i="18"/>
  <c r="L78" i="18"/>
  <c r="M78" i="18"/>
  <c r="N78" i="18"/>
  <c r="O78" i="18"/>
  <c r="P78" i="18"/>
  <c r="M79" i="18"/>
  <c r="N79" i="18"/>
  <c r="O79" i="18"/>
  <c r="P79" i="18"/>
  <c r="L80" i="18"/>
  <c r="N80" i="18"/>
  <c r="O80" i="18"/>
  <c r="P80" i="18"/>
  <c r="L81" i="18"/>
  <c r="M81" i="18"/>
  <c r="O81" i="18"/>
  <c r="P81" i="18"/>
  <c r="L82" i="18"/>
  <c r="M82" i="18"/>
  <c r="N82" i="18"/>
  <c r="P82" i="18"/>
  <c r="L83" i="18"/>
  <c r="M83" i="18"/>
  <c r="N83" i="18"/>
  <c r="O83" i="18"/>
  <c r="L84" i="18"/>
  <c r="M84" i="18"/>
  <c r="N84" i="18"/>
  <c r="O84" i="18"/>
  <c r="P84" i="18"/>
  <c r="M85" i="18"/>
  <c r="N85" i="18"/>
  <c r="O85" i="18"/>
  <c r="P85" i="18"/>
  <c r="L86" i="18"/>
  <c r="N86" i="18"/>
  <c r="O86" i="18"/>
  <c r="P86" i="18"/>
  <c r="L87" i="18"/>
  <c r="M87" i="18"/>
  <c r="O87" i="18"/>
  <c r="P87" i="18"/>
  <c r="L88" i="18"/>
  <c r="M88" i="18"/>
  <c r="N88" i="18"/>
  <c r="P88" i="18"/>
  <c r="L89" i="18"/>
  <c r="M89" i="18"/>
  <c r="N89" i="18"/>
  <c r="O89" i="18"/>
  <c r="L90" i="18"/>
  <c r="M90" i="18"/>
  <c r="N90" i="18"/>
  <c r="O90" i="18"/>
  <c r="P90" i="18"/>
  <c r="M91" i="18"/>
  <c r="N91" i="18"/>
  <c r="O91" i="18"/>
  <c r="P91" i="18"/>
  <c r="L92" i="18"/>
  <c r="N92" i="18"/>
  <c r="O92" i="18"/>
  <c r="P92" i="18"/>
  <c r="L93" i="18"/>
  <c r="M93" i="18"/>
  <c r="O93" i="18"/>
  <c r="P93" i="18"/>
  <c r="L94" i="18"/>
  <c r="M94" i="18"/>
  <c r="N94" i="18"/>
  <c r="P94" i="18"/>
  <c r="L95" i="18"/>
  <c r="M95" i="18"/>
  <c r="N95" i="18"/>
  <c r="O95" i="18"/>
  <c r="L96" i="18"/>
  <c r="M96" i="18"/>
  <c r="N96" i="18"/>
  <c r="O96" i="18"/>
  <c r="P96" i="18"/>
  <c r="M97" i="18"/>
  <c r="N97" i="18"/>
  <c r="O97" i="18"/>
  <c r="P97" i="18"/>
  <c r="L98" i="18"/>
  <c r="N98" i="18"/>
  <c r="O98" i="18"/>
  <c r="P98" i="18"/>
  <c r="L99" i="18"/>
  <c r="M99" i="18"/>
  <c r="O99" i="18"/>
  <c r="P99" i="18"/>
  <c r="L100" i="18"/>
  <c r="M100" i="18"/>
  <c r="N100" i="18"/>
  <c r="P100" i="18"/>
  <c r="L101" i="18"/>
  <c r="M101" i="18"/>
  <c r="N101" i="18"/>
  <c r="O101" i="18"/>
  <c r="L102" i="18"/>
  <c r="M102" i="18"/>
  <c r="N102" i="18"/>
  <c r="O102" i="18"/>
  <c r="P102" i="18"/>
  <c r="M103" i="18"/>
  <c r="N103" i="18"/>
  <c r="O103" i="18"/>
  <c r="P103" i="18"/>
  <c r="L104" i="18"/>
  <c r="N104" i="18"/>
  <c r="O104" i="18"/>
  <c r="P104" i="18"/>
  <c r="L105" i="18"/>
  <c r="M105" i="18"/>
  <c r="O105" i="18"/>
  <c r="P105" i="18"/>
  <c r="L106" i="18"/>
  <c r="M106" i="18"/>
  <c r="N106" i="18"/>
  <c r="P106" i="18"/>
  <c r="L107" i="18"/>
  <c r="M107" i="18"/>
  <c r="N107" i="18"/>
  <c r="O107" i="18"/>
  <c r="L108" i="18"/>
  <c r="M108" i="18"/>
  <c r="N108" i="18"/>
  <c r="O108" i="18"/>
  <c r="P108" i="18"/>
  <c r="M109" i="18"/>
  <c r="N109" i="18"/>
  <c r="O109" i="18"/>
  <c r="P109" i="18"/>
  <c r="L110" i="18"/>
  <c r="N110" i="18"/>
  <c r="O110" i="18"/>
  <c r="P110" i="18"/>
  <c r="L111" i="18"/>
  <c r="M111" i="18"/>
  <c r="O111" i="18"/>
  <c r="P111" i="18"/>
  <c r="L112" i="18"/>
  <c r="M112" i="18"/>
  <c r="N112" i="18"/>
  <c r="P112" i="18"/>
  <c r="L113" i="18"/>
  <c r="M113" i="18"/>
  <c r="N113" i="18"/>
  <c r="O113" i="18"/>
  <c r="L114" i="18"/>
  <c r="M114" i="18"/>
  <c r="N114" i="18"/>
  <c r="O114" i="18"/>
  <c r="P114" i="18"/>
  <c r="M115" i="18"/>
  <c r="N115" i="18"/>
  <c r="O115" i="18"/>
  <c r="P115" i="18"/>
  <c r="L116" i="18"/>
  <c r="N116" i="18"/>
  <c r="O116" i="18"/>
  <c r="P116" i="18"/>
  <c r="L117" i="18"/>
  <c r="M117" i="18"/>
  <c r="O117" i="18"/>
  <c r="P117" i="18"/>
  <c r="L118" i="18"/>
  <c r="M118" i="18"/>
  <c r="N118" i="18"/>
  <c r="P118" i="18"/>
  <c r="L119" i="18"/>
  <c r="M119" i="18"/>
  <c r="N119" i="18"/>
  <c r="O119" i="18"/>
  <c r="L120" i="18"/>
  <c r="M120" i="18"/>
  <c r="N120" i="18"/>
  <c r="O120" i="18"/>
  <c r="P120" i="18"/>
  <c r="M121" i="18"/>
  <c r="N121" i="18"/>
  <c r="O121" i="18"/>
  <c r="P121" i="18"/>
  <c r="L122" i="18"/>
  <c r="N122" i="18"/>
  <c r="O122" i="18"/>
  <c r="P122" i="18"/>
  <c r="L123" i="18"/>
  <c r="M123" i="18"/>
  <c r="O123" i="18"/>
  <c r="P123" i="18"/>
  <c r="L124" i="18"/>
  <c r="M124" i="18"/>
  <c r="N124" i="18"/>
  <c r="P124" i="18"/>
  <c r="L125" i="18"/>
  <c r="M125" i="18"/>
  <c r="N125" i="18"/>
  <c r="O125" i="18"/>
  <c r="L126" i="18"/>
  <c r="M126" i="18"/>
  <c r="N126" i="18"/>
  <c r="O126" i="18"/>
  <c r="P126" i="18"/>
  <c r="M127" i="18"/>
  <c r="N127" i="18"/>
  <c r="O127" i="18"/>
  <c r="P127" i="18"/>
  <c r="L128" i="18"/>
  <c r="N128" i="18"/>
  <c r="O128" i="18"/>
  <c r="P128" i="18"/>
  <c r="L129" i="18"/>
  <c r="M129" i="18"/>
  <c r="O129" i="18"/>
  <c r="P129" i="18"/>
  <c r="L130" i="18"/>
  <c r="M130" i="18"/>
  <c r="N130" i="18"/>
  <c r="P130" i="18"/>
  <c r="L131" i="18"/>
  <c r="M131" i="18"/>
  <c r="N131" i="18"/>
  <c r="O131" i="18"/>
  <c r="L132" i="18"/>
  <c r="M132" i="18"/>
  <c r="N132" i="18"/>
  <c r="O132" i="18"/>
  <c r="P132" i="18"/>
  <c r="M133" i="18"/>
  <c r="N133" i="18"/>
  <c r="O133" i="18"/>
  <c r="P133" i="18"/>
  <c r="L134" i="18"/>
  <c r="N134" i="18"/>
  <c r="O134" i="18"/>
  <c r="P134" i="18"/>
  <c r="L135" i="18"/>
  <c r="M135" i="18"/>
  <c r="O135" i="18"/>
  <c r="P135" i="18"/>
  <c r="L136" i="18"/>
  <c r="M136" i="18"/>
  <c r="N136" i="18"/>
  <c r="P136" i="18"/>
  <c r="L137" i="18"/>
  <c r="M137" i="18"/>
  <c r="N137" i="18"/>
  <c r="O137" i="18"/>
  <c r="L138" i="18"/>
  <c r="M138" i="18"/>
  <c r="N138" i="18"/>
  <c r="O138" i="18"/>
  <c r="P138" i="18"/>
  <c r="M139" i="18"/>
  <c r="N139" i="18"/>
  <c r="O139" i="18"/>
  <c r="P139" i="18"/>
  <c r="L140" i="18"/>
  <c r="N140" i="18"/>
  <c r="O140" i="18"/>
  <c r="P140" i="18"/>
  <c r="L141" i="18"/>
  <c r="M141" i="18"/>
  <c r="O141" i="18"/>
  <c r="P141" i="18"/>
  <c r="L142" i="18"/>
  <c r="M142" i="18"/>
  <c r="N142" i="18"/>
  <c r="P142" i="18"/>
  <c r="L143" i="18"/>
  <c r="M143" i="18"/>
  <c r="N143" i="18"/>
  <c r="O143" i="18"/>
  <c r="L144" i="18"/>
  <c r="M144" i="18"/>
  <c r="N144" i="18"/>
  <c r="O144" i="18"/>
  <c r="P144" i="18"/>
  <c r="M145" i="18"/>
  <c r="N145" i="18"/>
  <c r="O145" i="18"/>
  <c r="P145" i="18"/>
  <c r="L146" i="18"/>
  <c r="N146" i="18"/>
  <c r="O146" i="18"/>
  <c r="P146" i="18"/>
  <c r="L147" i="18"/>
  <c r="M147" i="18"/>
  <c r="O147" i="18"/>
  <c r="P147" i="18"/>
  <c r="L148" i="18"/>
  <c r="M148" i="18"/>
  <c r="N148" i="18"/>
  <c r="P148" i="18"/>
  <c r="L149" i="18"/>
  <c r="M149" i="18"/>
  <c r="N149" i="18"/>
  <c r="O149" i="18"/>
  <c r="L150" i="18"/>
  <c r="M150" i="18"/>
  <c r="N150" i="18"/>
  <c r="O150" i="18"/>
  <c r="P150" i="18"/>
  <c r="M151" i="18"/>
  <c r="N151" i="18"/>
  <c r="O151" i="18"/>
  <c r="P151" i="18"/>
  <c r="L152" i="18"/>
  <c r="N152" i="18"/>
  <c r="O152" i="18"/>
  <c r="P152" i="18"/>
  <c r="L153" i="18"/>
  <c r="M153" i="18"/>
  <c r="O153" i="18"/>
  <c r="P153" i="18"/>
  <c r="L154" i="18"/>
  <c r="M154" i="18"/>
  <c r="N154" i="18"/>
  <c r="P154" i="18"/>
  <c r="L155" i="18"/>
  <c r="M155" i="18"/>
  <c r="N155" i="18"/>
  <c r="O155" i="18"/>
  <c r="L156" i="18"/>
  <c r="M156" i="18"/>
  <c r="N156" i="18"/>
  <c r="O156" i="18"/>
  <c r="P156" i="18"/>
  <c r="M157" i="18"/>
  <c r="N157" i="18"/>
  <c r="O157" i="18"/>
  <c r="P157" i="18"/>
  <c r="L158" i="18"/>
  <c r="N158" i="18"/>
  <c r="O158" i="18"/>
  <c r="P158" i="18"/>
  <c r="L159" i="18"/>
  <c r="M159" i="18"/>
  <c r="O159" i="18"/>
  <c r="P159" i="18"/>
  <c r="L160" i="18"/>
  <c r="M160" i="18"/>
  <c r="N160" i="18"/>
  <c r="P160" i="18"/>
  <c r="L161" i="18"/>
  <c r="M161" i="18"/>
  <c r="N161" i="18"/>
  <c r="O161" i="18"/>
  <c r="L162" i="18"/>
  <c r="M162" i="18"/>
  <c r="N162" i="18"/>
  <c r="O162" i="18"/>
  <c r="P162" i="18"/>
  <c r="M163" i="18"/>
  <c r="N163" i="18"/>
  <c r="O163" i="18"/>
  <c r="P163" i="18"/>
  <c r="M4" i="18"/>
  <c r="N4" i="18"/>
  <c r="O4" i="18"/>
  <c r="P4" i="18"/>
  <c r="L4" i="18"/>
  <c r="G164" i="14"/>
  <c r="H164" i="14"/>
  <c r="I164" i="14"/>
  <c r="A5" i="14"/>
  <c r="A6" i="14"/>
  <c r="A7" i="14"/>
  <c r="A8" i="14"/>
  <c r="A8" i="11" s="1"/>
  <c r="A9" i="14"/>
  <c r="A9" i="11" s="1"/>
  <c r="A10" i="14"/>
  <c r="A11" i="14"/>
  <c r="A12" i="14"/>
  <c r="A12" i="11" s="1"/>
  <c r="A13" i="14"/>
  <c r="A13" i="11" s="1"/>
  <c r="A14" i="14"/>
  <c r="A14" i="11" s="1"/>
  <c r="AS14" i="11" s="1"/>
  <c r="A15" i="14"/>
  <c r="A16" i="14"/>
  <c r="A17" i="14"/>
  <c r="A17" i="11" s="1"/>
  <c r="A18" i="14"/>
  <c r="A19" i="14"/>
  <c r="A19" i="11" s="1"/>
  <c r="A20" i="14"/>
  <c r="A20" i="11" s="1"/>
  <c r="CK20" i="11" s="1"/>
  <c r="A21" i="14"/>
  <c r="A21" i="11" s="1"/>
  <c r="A22" i="14"/>
  <c r="A23" i="14"/>
  <c r="A24" i="14"/>
  <c r="A24" i="11" s="1"/>
  <c r="A25" i="14"/>
  <c r="A26" i="14"/>
  <c r="A27" i="14"/>
  <c r="A28" i="14"/>
  <c r="K28" i="14" s="1"/>
  <c r="R28" i="14" s="1"/>
  <c r="AB28" i="14" s="1"/>
  <c r="A29" i="14"/>
  <c r="A30" i="14"/>
  <c r="A31" i="14"/>
  <c r="A31" i="11" s="1"/>
  <c r="A32" i="14"/>
  <c r="A32" i="11" s="1"/>
  <c r="A33" i="14"/>
  <c r="A33" i="11" s="1"/>
  <c r="A34" i="14"/>
  <c r="A35" i="14"/>
  <c r="A36" i="14"/>
  <c r="A36" i="11" s="1"/>
  <c r="A37" i="14"/>
  <c r="A38" i="14"/>
  <c r="A39" i="14"/>
  <c r="A40" i="14"/>
  <c r="A41" i="14"/>
  <c r="A42" i="14"/>
  <c r="A43" i="14"/>
  <c r="A44" i="14"/>
  <c r="A44" i="11" s="1"/>
  <c r="A45" i="14"/>
  <c r="A45" i="11" s="1"/>
  <c r="A46" i="14"/>
  <c r="A47" i="14"/>
  <c r="A48" i="14"/>
  <c r="A48" i="11" s="1"/>
  <c r="A49" i="14"/>
  <c r="A50" i="14"/>
  <c r="A50" i="11" s="1"/>
  <c r="A51" i="14"/>
  <c r="A52" i="14"/>
  <c r="A53" i="14"/>
  <c r="A53" i="11" s="1"/>
  <c r="A54" i="14"/>
  <c r="A55" i="14"/>
  <c r="A55" i="11" s="1"/>
  <c r="A56" i="14"/>
  <c r="A56" i="11" s="1"/>
  <c r="CE56" i="11" s="1"/>
  <c r="A57" i="14"/>
  <c r="A58" i="14"/>
  <c r="A59" i="14"/>
  <c r="A60" i="14"/>
  <c r="A60" i="11" s="1"/>
  <c r="CI60" i="11" s="1"/>
  <c r="A61" i="14"/>
  <c r="A62" i="14"/>
  <c r="A63" i="14"/>
  <c r="A64" i="14"/>
  <c r="A65" i="14"/>
  <c r="A65" i="11" s="1"/>
  <c r="A66" i="14"/>
  <c r="A66" i="11" s="1"/>
  <c r="A67" i="14"/>
  <c r="A68" i="14"/>
  <c r="A68" i="11" s="1"/>
  <c r="A69" i="14"/>
  <c r="A69" i="11" s="1"/>
  <c r="A70" i="14"/>
  <c r="A70" i="11" s="1"/>
  <c r="A71" i="14"/>
  <c r="K71" i="14" s="1"/>
  <c r="R71" i="14" s="1"/>
  <c r="AB71" i="14" s="1"/>
  <c r="A72" i="14"/>
  <c r="A72" i="11" s="1"/>
  <c r="CK72" i="11" s="1"/>
  <c r="A73" i="14"/>
  <c r="A74" i="14"/>
  <c r="A74" i="11" s="1"/>
  <c r="A75" i="14"/>
  <c r="A76" i="14"/>
  <c r="A77" i="14"/>
  <c r="A77" i="11" s="1"/>
  <c r="A78" i="14"/>
  <c r="K78" i="14" s="1"/>
  <c r="R78" i="14" s="1"/>
  <c r="AB78" i="14" s="1"/>
  <c r="A79" i="14"/>
  <c r="A80" i="14"/>
  <c r="A81" i="14"/>
  <c r="A81" i="11" s="1"/>
  <c r="A82" i="14"/>
  <c r="A82" i="11" s="1"/>
  <c r="A83" i="14"/>
  <c r="A84" i="14"/>
  <c r="A85" i="14"/>
  <c r="A86" i="14"/>
  <c r="A86" i="11" s="1"/>
  <c r="A87" i="14"/>
  <c r="A88" i="14"/>
  <c r="K88" i="14" s="1"/>
  <c r="R88" i="14" s="1"/>
  <c r="AB88" i="14" s="1"/>
  <c r="A89" i="14"/>
  <c r="A90" i="14"/>
  <c r="A91" i="14"/>
  <c r="K91" i="14" s="1"/>
  <c r="R91" i="14" s="1"/>
  <c r="AB91" i="14" s="1"/>
  <c r="A92" i="14"/>
  <c r="A92" i="11" s="1"/>
  <c r="A93" i="14"/>
  <c r="A93" i="11" s="1"/>
  <c r="A94" i="14"/>
  <c r="K94" i="14" s="1"/>
  <c r="R94" i="14" s="1"/>
  <c r="AB94" i="14" s="1"/>
  <c r="A95" i="14"/>
  <c r="A96" i="14"/>
  <c r="K96" i="14" s="1"/>
  <c r="R96" i="14" s="1"/>
  <c r="AB96" i="14" s="1"/>
  <c r="A97" i="14"/>
  <c r="K97" i="14" s="1"/>
  <c r="R97" i="14" s="1"/>
  <c r="AB97" i="14" s="1"/>
  <c r="A98" i="14"/>
  <c r="A98" i="11" s="1"/>
  <c r="A99" i="14"/>
  <c r="K99" i="14" s="1"/>
  <c r="R99" i="14" s="1"/>
  <c r="AB99" i="14" s="1"/>
  <c r="A100" i="14"/>
  <c r="A101" i="14"/>
  <c r="A101" i="11" s="1"/>
  <c r="A102" i="14"/>
  <c r="A103" i="14"/>
  <c r="A104" i="14"/>
  <c r="A105" i="14"/>
  <c r="A105" i="11" s="1"/>
  <c r="A106" i="14"/>
  <c r="A106" i="11" s="1"/>
  <c r="AM106" i="11" s="1"/>
  <c r="A107" i="14"/>
  <c r="A108" i="14"/>
  <c r="A109" i="14"/>
  <c r="K109" i="14" s="1"/>
  <c r="R109" i="14" s="1"/>
  <c r="AB109" i="14" s="1"/>
  <c r="A110" i="14"/>
  <c r="K110" i="14" s="1"/>
  <c r="R110" i="14" s="1"/>
  <c r="AB110" i="14" s="1"/>
  <c r="A111" i="14"/>
  <c r="K111" i="14" s="1"/>
  <c r="R111" i="14" s="1"/>
  <c r="AB111" i="14" s="1"/>
  <c r="A112" i="14"/>
  <c r="A113" i="14"/>
  <c r="K113" i="14" s="1"/>
  <c r="R113" i="14" s="1"/>
  <c r="AB113" i="14" s="1"/>
  <c r="A114" i="14"/>
  <c r="A115" i="14"/>
  <c r="A115" i="11" s="1"/>
  <c r="A116" i="14"/>
  <c r="K116" i="14" s="1"/>
  <c r="R116" i="14" s="1"/>
  <c r="AB116" i="14" s="1"/>
  <c r="A117" i="14"/>
  <c r="A117" i="11" s="1"/>
  <c r="A118" i="14"/>
  <c r="K118" i="14" s="1"/>
  <c r="R118" i="14" s="1"/>
  <c r="AB118" i="14" s="1"/>
  <c r="A119" i="14"/>
  <c r="A120" i="14"/>
  <c r="K120" i="14" s="1"/>
  <c r="R120" i="14" s="1"/>
  <c r="AB120" i="14" s="1"/>
  <c r="A121" i="14"/>
  <c r="K121" i="14" s="1"/>
  <c r="R121" i="14" s="1"/>
  <c r="AB121" i="14" s="1"/>
  <c r="A122" i="14"/>
  <c r="A122" i="11" s="1"/>
  <c r="A123" i="14"/>
  <c r="A124" i="14"/>
  <c r="A125" i="14"/>
  <c r="K125" i="14" s="1"/>
  <c r="R125" i="14" s="1"/>
  <c r="AB125" i="14" s="1"/>
  <c r="A126" i="14"/>
  <c r="K126" i="14" s="1"/>
  <c r="R126" i="14" s="1"/>
  <c r="AB126" i="14" s="1"/>
  <c r="A127" i="14"/>
  <c r="K127" i="14" s="1"/>
  <c r="R127" i="14" s="1"/>
  <c r="AB127" i="14" s="1"/>
  <c r="A128" i="14"/>
  <c r="A129" i="14"/>
  <c r="A129" i="11" s="1"/>
  <c r="CG129" i="11" s="1"/>
  <c r="A130" i="14"/>
  <c r="A130" i="11" s="1"/>
  <c r="A131" i="14"/>
  <c r="K131" i="14" s="1"/>
  <c r="R131" i="14" s="1"/>
  <c r="AB131" i="14" s="1"/>
  <c r="A132" i="14"/>
  <c r="K132" i="14" s="1"/>
  <c r="R132" i="14" s="1"/>
  <c r="AB132" i="14" s="1"/>
  <c r="A133" i="14"/>
  <c r="K133" i="14" s="1"/>
  <c r="R133" i="14" s="1"/>
  <c r="AB133" i="14" s="1"/>
  <c r="A134" i="14"/>
  <c r="K134" i="14" s="1"/>
  <c r="R134" i="14" s="1"/>
  <c r="AB134" i="14" s="1"/>
  <c r="A135" i="14"/>
  <c r="K135" i="14" s="1"/>
  <c r="R135" i="14" s="1"/>
  <c r="AB135" i="14" s="1"/>
  <c r="A136" i="14"/>
  <c r="K136" i="14" s="1"/>
  <c r="R136" i="14" s="1"/>
  <c r="AB136" i="14" s="1"/>
  <c r="A137" i="14"/>
  <c r="K137" i="14" s="1"/>
  <c r="R137" i="14" s="1"/>
  <c r="AB137" i="14" s="1"/>
  <c r="A138" i="14"/>
  <c r="K138" i="14" s="1"/>
  <c r="R138" i="14" s="1"/>
  <c r="AB138" i="14" s="1"/>
  <c r="A139" i="14"/>
  <c r="A139" i="11" s="1"/>
  <c r="A140" i="14"/>
  <c r="A140" i="11" s="1"/>
  <c r="A141" i="14"/>
  <c r="K141" i="14" s="1"/>
  <c r="R141" i="14" s="1"/>
  <c r="AB141" i="14" s="1"/>
  <c r="A142" i="14"/>
  <c r="A142" i="11" s="1"/>
  <c r="A143" i="14"/>
  <c r="K143" i="14" s="1"/>
  <c r="R143" i="14" s="1"/>
  <c r="AB143" i="14" s="1"/>
  <c r="A144" i="14"/>
  <c r="K144" i="14" s="1"/>
  <c r="R144" i="14" s="1"/>
  <c r="AB144" i="14" s="1"/>
  <c r="A145" i="14"/>
  <c r="K145" i="14" s="1"/>
  <c r="R145" i="14" s="1"/>
  <c r="AB145" i="14" s="1"/>
  <c r="A146" i="14"/>
  <c r="K146" i="14" s="1"/>
  <c r="R146" i="14" s="1"/>
  <c r="AB146" i="14" s="1"/>
  <c r="A147" i="14"/>
  <c r="K147" i="14" s="1"/>
  <c r="R147" i="14" s="1"/>
  <c r="A148" i="14"/>
  <c r="K148" i="14" s="1"/>
  <c r="R148" i="14" s="1"/>
  <c r="AB148" i="14" s="1"/>
  <c r="A149" i="14"/>
  <c r="K149" i="14" s="1"/>
  <c r="R149" i="14" s="1"/>
  <c r="AB149" i="14" s="1"/>
  <c r="A150" i="14"/>
  <c r="K150" i="14" s="1"/>
  <c r="R150" i="14" s="1"/>
  <c r="AB150" i="14" s="1"/>
  <c r="A151" i="14"/>
  <c r="A151" i="11" s="1"/>
  <c r="A152" i="14"/>
  <c r="K152" i="14" s="1"/>
  <c r="R152" i="14" s="1"/>
  <c r="AB152" i="14" s="1"/>
  <c r="A153" i="14"/>
  <c r="A153" i="11" s="1"/>
  <c r="A154" i="14"/>
  <c r="K154" i="14" s="1"/>
  <c r="R154" i="14" s="1"/>
  <c r="AB154" i="14" s="1"/>
  <c r="A155" i="14"/>
  <c r="K155" i="14" s="1"/>
  <c r="R155" i="14" s="1"/>
  <c r="AB155" i="14" s="1"/>
  <c r="A156" i="14"/>
  <c r="K156" i="14" s="1"/>
  <c r="R156" i="14" s="1"/>
  <c r="AB156" i="14" s="1"/>
  <c r="A157" i="14"/>
  <c r="K157" i="14" s="1"/>
  <c r="R157" i="14" s="1"/>
  <c r="AB157" i="14" s="1"/>
  <c r="A158" i="14"/>
  <c r="K158" i="14" s="1"/>
  <c r="R158" i="14" s="1"/>
  <c r="AB158" i="14" s="1"/>
  <c r="A159" i="14"/>
  <c r="K159" i="14" s="1"/>
  <c r="R159" i="14" s="1"/>
  <c r="AB159" i="14" s="1"/>
  <c r="A160" i="14"/>
  <c r="K160" i="14" s="1"/>
  <c r="R160" i="14" s="1"/>
  <c r="AB160" i="14" s="1"/>
  <c r="A161" i="14"/>
  <c r="K161" i="14" s="1"/>
  <c r="R161" i="14" s="1"/>
  <c r="AB161" i="14" s="1"/>
  <c r="A162" i="14"/>
  <c r="A163" i="14"/>
  <c r="K8" i="14"/>
  <c r="R8" i="14" s="1"/>
  <c r="AB8" i="14" s="1"/>
  <c r="K9" i="14"/>
  <c r="R9" i="14" s="1"/>
  <c r="AB9" i="14" s="1"/>
  <c r="K12" i="14"/>
  <c r="R12" i="14" s="1"/>
  <c r="AB12" i="14" s="1"/>
  <c r="K13" i="14"/>
  <c r="R13" i="14" s="1"/>
  <c r="AB13" i="14" s="1"/>
  <c r="K14" i="14"/>
  <c r="R14" i="14" s="1"/>
  <c r="AB14" i="14" s="1"/>
  <c r="K36" i="14"/>
  <c r="R36" i="14" s="1"/>
  <c r="AB36" i="14" s="1"/>
  <c r="K45" i="14"/>
  <c r="R45" i="14" s="1"/>
  <c r="AB45" i="14" s="1"/>
  <c r="K48" i="14"/>
  <c r="R48" i="14" s="1"/>
  <c r="AB48" i="14" s="1"/>
  <c r="K53" i="14"/>
  <c r="R53" i="14" s="1"/>
  <c r="AB53" i="14" s="1"/>
  <c r="K60" i="14"/>
  <c r="R60" i="14" s="1"/>
  <c r="AB60" i="14" s="1"/>
  <c r="K65" i="14"/>
  <c r="R65" i="14" s="1"/>
  <c r="AB65" i="14" s="1"/>
  <c r="K68" i="14"/>
  <c r="R68" i="14" s="1"/>
  <c r="AB68" i="14" s="1"/>
  <c r="K74" i="14"/>
  <c r="R74" i="14" s="1"/>
  <c r="AB74" i="14" s="1"/>
  <c r="K98" i="14"/>
  <c r="R98" i="14" s="1"/>
  <c r="AB98" i="14" s="1"/>
  <c r="K101" i="14"/>
  <c r="R101" i="14" s="1"/>
  <c r="AB101" i="14" s="1"/>
  <c r="K122" i="14"/>
  <c r="R122" i="14" s="1"/>
  <c r="AB122" i="14" s="1"/>
  <c r="K139" i="14"/>
  <c r="R139" i="14" s="1"/>
  <c r="AB139" i="14" s="1"/>
  <c r="K140" i="14"/>
  <c r="R140" i="14" s="1"/>
  <c r="AB140" i="14" s="1"/>
  <c r="K107" i="18"/>
  <c r="K152" i="18"/>
  <c r="K260" i="18"/>
  <c r="K296" i="18"/>
  <c r="A5" i="18"/>
  <c r="K5" i="18" s="1"/>
  <c r="A6" i="18"/>
  <c r="K6" i="18" s="1"/>
  <c r="A7" i="18"/>
  <c r="K7" i="18" s="1"/>
  <c r="A8" i="18"/>
  <c r="K8" i="18" s="1"/>
  <c r="A9" i="18"/>
  <c r="K9" i="18" s="1"/>
  <c r="A10" i="18"/>
  <c r="K10" i="18" s="1"/>
  <c r="A11" i="18"/>
  <c r="K11" i="18" s="1"/>
  <c r="A12" i="18"/>
  <c r="K12" i="18" s="1"/>
  <c r="A13" i="18"/>
  <c r="K13" i="18" s="1"/>
  <c r="A14" i="18"/>
  <c r="K14" i="18" s="1"/>
  <c r="A15" i="18"/>
  <c r="K15" i="18" s="1"/>
  <c r="A16" i="18"/>
  <c r="K16" i="18" s="1"/>
  <c r="A17" i="18"/>
  <c r="K17" i="18" s="1"/>
  <c r="A18" i="18"/>
  <c r="K18" i="18" s="1"/>
  <c r="A19" i="18"/>
  <c r="K19" i="18" s="1"/>
  <c r="A20" i="18"/>
  <c r="K20" i="18" s="1"/>
  <c r="A21" i="18"/>
  <c r="K21" i="18" s="1"/>
  <c r="A22" i="18"/>
  <c r="K22" i="18" s="1"/>
  <c r="A23" i="18"/>
  <c r="K23" i="18" s="1"/>
  <c r="A24" i="18"/>
  <c r="K24" i="18" s="1"/>
  <c r="A25" i="18"/>
  <c r="K25" i="18" s="1"/>
  <c r="A26" i="18"/>
  <c r="K26" i="18" s="1"/>
  <c r="A27" i="18"/>
  <c r="K27" i="18" s="1"/>
  <c r="A28" i="18"/>
  <c r="K28" i="18" s="1"/>
  <c r="A29" i="18"/>
  <c r="K29" i="18" s="1"/>
  <c r="A30" i="18"/>
  <c r="K30" i="18" s="1"/>
  <c r="A31" i="18"/>
  <c r="K31" i="18" s="1"/>
  <c r="A32" i="18"/>
  <c r="K32" i="18" s="1"/>
  <c r="A33" i="18"/>
  <c r="K33" i="18" s="1"/>
  <c r="A34" i="18"/>
  <c r="K34" i="18" s="1"/>
  <c r="A35" i="18"/>
  <c r="K35" i="18" s="1"/>
  <c r="A36" i="18"/>
  <c r="K36" i="18" s="1"/>
  <c r="A37" i="18"/>
  <c r="K37" i="18" s="1"/>
  <c r="A38" i="18"/>
  <c r="K38" i="18" s="1"/>
  <c r="A39" i="18"/>
  <c r="K39" i="18" s="1"/>
  <c r="A40" i="18"/>
  <c r="K40" i="18" s="1"/>
  <c r="A41" i="18"/>
  <c r="K41" i="18" s="1"/>
  <c r="A42" i="18"/>
  <c r="K42" i="18" s="1"/>
  <c r="A43" i="18"/>
  <c r="K43" i="18" s="1"/>
  <c r="A44" i="18"/>
  <c r="K44" i="18" s="1"/>
  <c r="A45" i="18"/>
  <c r="K45" i="18" s="1"/>
  <c r="A46" i="18"/>
  <c r="K46" i="18" s="1"/>
  <c r="A47" i="18"/>
  <c r="K47" i="18" s="1"/>
  <c r="A48" i="18"/>
  <c r="K48" i="18" s="1"/>
  <c r="A49" i="18"/>
  <c r="K49" i="18" s="1"/>
  <c r="A50" i="18"/>
  <c r="K50" i="18" s="1"/>
  <c r="A51" i="18"/>
  <c r="K51" i="18" s="1"/>
  <c r="A52" i="18"/>
  <c r="K52" i="18" s="1"/>
  <c r="A53" i="18"/>
  <c r="K53" i="18" s="1"/>
  <c r="A54" i="18"/>
  <c r="K54" i="18" s="1"/>
  <c r="A55" i="18"/>
  <c r="K55" i="18" s="1"/>
  <c r="A56" i="18"/>
  <c r="K56" i="18" s="1"/>
  <c r="A57" i="18"/>
  <c r="K57" i="18" s="1"/>
  <c r="A58" i="18"/>
  <c r="K58" i="18" s="1"/>
  <c r="A59" i="18"/>
  <c r="K59" i="18" s="1"/>
  <c r="A60" i="18"/>
  <c r="K60" i="18" s="1"/>
  <c r="A61" i="18"/>
  <c r="K61" i="18" s="1"/>
  <c r="A62" i="18"/>
  <c r="K62" i="18" s="1"/>
  <c r="A63" i="18"/>
  <c r="K63" i="18" s="1"/>
  <c r="A64" i="18"/>
  <c r="K64" i="18" s="1"/>
  <c r="A65" i="18"/>
  <c r="K65" i="18" s="1"/>
  <c r="A66" i="18"/>
  <c r="K66" i="18" s="1"/>
  <c r="A67" i="18"/>
  <c r="K67" i="18" s="1"/>
  <c r="A68" i="18"/>
  <c r="K68" i="18" s="1"/>
  <c r="A69" i="18"/>
  <c r="K69" i="18" s="1"/>
  <c r="A70" i="18"/>
  <c r="K70" i="18" s="1"/>
  <c r="A71" i="18"/>
  <c r="K71" i="18" s="1"/>
  <c r="A72" i="18"/>
  <c r="K72" i="18" s="1"/>
  <c r="A73" i="18"/>
  <c r="K73" i="18" s="1"/>
  <c r="A74" i="18"/>
  <c r="K74" i="18" s="1"/>
  <c r="A75" i="18"/>
  <c r="K75" i="18" s="1"/>
  <c r="A76" i="18"/>
  <c r="K76" i="18" s="1"/>
  <c r="A77" i="18"/>
  <c r="K77" i="18" s="1"/>
  <c r="A78" i="18"/>
  <c r="K78" i="18" s="1"/>
  <c r="A79" i="18"/>
  <c r="K79" i="18" s="1"/>
  <c r="A80" i="18"/>
  <c r="K80" i="18" s="1"/>
  <c r="A81" i="18"/>
  <c r="K81" i="18" s="1"/>
  <c r="A82" i="18"/>
  <c r="K82" i="18" s="1"/>
  <c r="A83" i="18"/>
  <c r="K83" i="18" s="1"/>
  <c r="A84" i="18"/>
  <c r="K84" i="18" s="1"/>
  <c r="A85" i="18"/>
  <c r="K85" i="18" s="1"/>
  <c r="A86" i="18"/>
  <c r="K86" i="18" s="1"/>
  <c r="A87" i="18"/>
  <c r="K87" i="18" s="1"/>
  <c r="A88" i="18"/>
  <c r="K88" i="18" s="1"/>
  <c r="A89" i="18"/>
  <c r="K89" i="18" s="1"/>
  <c r="A90" i="18"/>
  <c r="K90" i="18" s="1"/>
  <c r="A91" i="18"/>
  <c r="K91" i="18" s="1"/>
  <c r="A92" i="18"/>
  <c r="K92" i="18" s="1"/>
  <c r="A93" i="18"/>
  <c r="K93" i="18" s="1"/>
  <c r="A94" i="18"/>
  <c r="K94" i="18" s="1"/>
  <c r="A95" i="18"/>
  <c r="K95" i="18" s="1"/>
  <c r="A96" i="18"/>
  <c r="K96" i="18" s="1"/>
  <c r="A97" i="18"/>
  <c r="K97" i="18" s="1"/>
  <c r="A98" i="18"/>
  <c r="K98" i="18" s="1"/>
  <c r="A99" i="18"/>
  <c r="K99" i="18" s="1"/>
  <c r="A100" i="18"/>
  <c r="K100" i="18" s="1"/>
  <c r="A101" i="18"/>
  <c r="K101" i="18" s="1"/>
  <c r="A102" i="18"/>
  <c r="K102" i="18" s="1"/>
  <c r="A103" i="18"/>
  <c r="K103" i="18" s="1"/>
  <c r="A104" i="18"/>
  <c r="K104" i="18" s="1"/>
  <c r="A105" i="18"/>
  <c r="K105" i="18" s="1"/>
  <c r="A106" i="18"/>
  <c r="K106" i="18" s="1"/>
  <c r="A107" i="18"/>
  <c r="A108" i="18"/>
  <c r="K108" i="18" s="1"/>
  <c r="A109" i="18"/>
  <c r="K109" i="18" s="1"/>
  <c r="A110" i="18"/>
  <c r="K110" i="18" s="1"/>
  <c r="A111" i="18"/>
  <c r="K111" i="18" s="1"/>
  <c r="A112" i="18"/>
  <c r="K112" i="18" s="1"/>
  <c r="A113" i="18"/>
  <c r="K113" i="18" s="1"/>
  <c r="A114" i="18"/>
  <c r="K114" i="18" s="1"/>
  <c r="A115" i="18"/>
  <c r="K115" i="18" s="1"/>
  <c r="A116" i="18"/>
  <c r="K116" i="18" s="1"/>
  <c r="A117" i="18"/>
  <c r="K117" i="18" s="1"/>
  <c r="A118" i="18"/>
  <c r="K118" i="18" s="1"/>
  <c r="A119" i="18"/>
  <c r="K119" i="18" s="1"/>
  <c r="A120" i="18"/>
  <c r="K120" i="18" s="1"/>
  <c r="A121" i="18"/>
  <c r="K121" i="18" s="1"/>
  <c r="A122" i="18"/>
  <c r="K122" i="18" s="1"/>
  <c r="A123" i="18"/>
  <c r="K123" i="18" s="1"/>
  <c r="A124" i="18"/>
  <c r="K124" i="18" s="1"/>
  <c r="A125" i="18"/>
  <c r="K125" i="18" s="1"/>
  <c r="A126" i="18"/>
  <c r="K126" i="18" s="1"/>
  <c r="A127" i="18"/>
  <c r="K127" i="18" s="1"/>
  <c r="A128" i="18"/>
  <c r="K128" i="18" s="1"/>
  <c r="A129" i="18"/>
  <c r="K129" i="18" s="1"/>
  <c r="A130" i="18"/>
  <c r="K130" i="18" s="1"/>
  <c r="A131" i="18"/>
  <c r="K131" i="18" s="1"/>
  <c r="A132" i="18"/>
  <c r="K132" i="18" s="1"/>
  <c r="A133" i="18"/>
  <c r="K133" i="18" s="1"/>
  <c r="A134" i="18"/>
  <c r="K134" i="18" s="1"/>
  <c r="A135" i="18"/>
  <c r="K135" i="18" s="1"/>
  <c r="A136" i="18"/>
  <c r="K136" i="18" s="1"/>
  <c r="A137" i="18"/>
  <c r="K137" i="18" s="1"/>
  <c r="A138" i="18"/>
  <c r="K138" i="18" s="1"/>
  <c r="A139" i="18"/>
  <c r="K139" i="18" s="1"/>
  <c r="A140" i="18"/>
  <c r="K140" i="18" s="1"/>
  <c r="A141" i="18"/>
  <c r="K141" i="18" s="1"/>
  <c r="A142" i="18"/>
  <c r="K142" i="18" s="1"/>
  <c r="A143" i="18"/>
  <c r="K143" i="18" s="1"/>
  <c r="A144" i="18"/>
  <c r="K144" i="18" s="1"/>
  <c r="A145" i="18"/>
  <c r="K145" i="18" s="1"/>
  <c r="A146" i="18"/>
  <c r="K146" i="18" s="1"/>
  <c r="A147" i="18"/>
  <c r="K147" i="18" s="1"/>
  <c r="A148" i="18"/>
  <c r="K148" i="18" s="1"/>
  <c r="A149" i="18"/>
  <c r="K149" i="18" s="1"/>
  <c r="A150" i="18"/>
  <c r="K150" i="18" s="1"/>
  <c r="A151" i="18"/>
  <c r="K151" i="18" s="1"/>
  <c r="A152" i="18"/>
  <c r="A153" i="18"/>
  <c r="K153" i="18" s="1"/>
  <c r="A154" i="18"/>
  <c r="K154" i="18" s="1"/>
  <c r="A155" i="18"/>
  <c r="K155" i="18" s="1"/>
  <c r="A156" i="18"/>
  <c r="K156" i="18" s="1"/>
  <c r="A157" i="18"/>
  <c r="K157" i="18" s="1"/>
  <c r="A158" i="18"/>
  <c r="K158" i="18" s="1"/>
  <c r="A159" i="18"/>
  <c r="K159" i="18" s="1"/>
  <c r="A160" i="18"/>
  <c r="K160" i="18" s="1"/>
  <c r="A161" i="18"/>
  <c r="K161" i="18" s="1"/>
  <c r="A162" i="18"/>
  <c r="K162" i="18" s="1"/>
  <c r="A163" i="18"/>
  <c r="K163" i="18" s="1"/>
  <c r="A164" i="18"/>
  <c r="K164" i="18" s="1"/>
  <c r="A165" i="18"/>
  <c r="K165" i="18" s="1"/>
  <c r="A166" i="18"/>
  <c r="K166" i="18" s="1"/>
  <c r="A167" i="18"/>
  <c r="K167" i="18" s="1"/>
  <c r="A168" i="18"/>
  <c r="K168" i="18" s="1"/>
  <c r="A169" i="18"/>
  <c r="K169" i="18" s="1"/>
  <c r="A170" i="18"/>
  <c r="K170" i="18" s="1"/>
  <c r="A171" i="18"/>
  <c r="K171" i="18" s="1"/>
  <c r="A172" i="18"/>
  <c r="K172" i="18" s="1"/>
  <c r="A173" i="18"/>
  <c r="K173" i="18" s="1"/>
  <c r="A174" i="18"/>
  <c r="K174" i="18" s="1"/>
  <c r="A175" i="18"/>
  <c r="K175" i="18" s="1"/>
  <c r="A176" i="18"/>
  <c r="K176" i="18" s="1"/>
  <c r="A177" i="18"/>
  <c r="K177" i="18" s="1"/>
  <c r="A178" i="18"/>
  <c r="K178" i="18" s="1"/>
  <c r="A179" i="18"/>
  <c r="K179" i="18" s="1"/>
  <c r="A180" i="18"/>
  <c r="K180" i="18" s="1"/>
  <c r="A181" i="18"/>
  <c r="K181" i="18" s="1"/>
  <c r="A182" i="18"/>
  <c r="K182" i="18" s="1"/>
  <c r="A183" i="18"/>
  <c r="K183" i="18" s="1"/>
  <c r="A184" i="18"/>
  <c r="K184" i="18" s="1"/>
  <c r="A185" i="18"/>
  <c r="K185" i="18" s="1"/>
  <c r="A186" i="18"/>
  <c r="K186" i="18" s="1"/>
  <c r="A187" i="18"/>
  <c r="K187" i="18" s="1"/>
  <c r="A188" i="18"/>
  <c r="K188" i="18" s="1"/>
  <c r="A189" i="18"/>
  <c r="K189" i="18" s="1"/>
  <c r="A190" i="18"/>
  <c r="K190" i="18" s="1"/>
  <c r="A191" i="18"/>
  <c r="K191" i="18" s="1"/>
  <c r="A192" i="18"/>
  <c r="K192" i="18" s="1"/>
  <c r="A193" i="18"/>
  <c r="K193" i="18" s="1"/>
  <c r="A194" i="18"/>
  <c r="K194" i="18" s="1"/>
  <c r="A195" i="18"/>
  <c r="K195" i="18" s="1"/>
  <c r="A196" i="18"/>
  <c r="K196" i="18" s="1"/>
  <c r="A197" i="18"/>
  <c r="K197" i="18" s="1"/>
  <c r="A198" i="18"/>
  <c r="K198" i="18" s="1"/>
  <c r="A199" i="18"/>
  <c r="K199" i="18" s="1"/>
  <c r="A200" i="18"/>
  <c r="K200" i="18" s="1"/>
  <c r="A201" i="18"/>
  <c r="K201" i="18" s="1"/>
  <c r="A202" i="18"/>
  <c r="K202" i="18" s="1"/>
  <c r="A203" i="18"/>
  <c r="K203" i="18" s="1"/>
  <c r="A204" i="18"/>
  <c r="K204" i="18" s="1"/>
  <c r="A205" i="18"/>
  <c r="K205" i="18" s="1"/>
  <c r="A206" i="18"/>
  <c r="K206" i="18" s="1"/>
  <c r="A207" i="18"/>
  <c r="K207" i="18" s="1"/>
  <c r="A208" i="18"/>
  <c r="K208" i="18" s="1"/>
  <c r="A209" i="18"/>
  <c r="K209" i="18" s="1"/>
  <c r="A210" i="18"/>
  <c r="K210" i="18" s="1"/>
  <c r="A211" i="18"/>
  <c r="K211" i="18" s="1"/>
  <c r="A212" i="18"/>
  <c r="K212" i="18" s="1"/>
  <c r="A213" i="18"/>
  <c r="K213" i="18" s="1"/>
  <c r="A214" i="18"/>
  <c r="K214" i="18" s="1"/>
  <c r="A215" i="18"/>
  <c r="K215" i="18" s="1"/>
  <c r="A216" i="18"/>
  <c r="K216" i="18" s="1"/>
  <c r="A217" i="18"/>
  <c r="K217" i="18" s="1"/>
  <c r="A218" i="18"/>
  <c r="K218" i="18" s="1"/>
  <c r="A219" i="18"/>
  <c r="K219" i="18" s="1"/>
  <c r="A220" i="18"/>
  <c r="K220" i="18" s="1"/>
  <c r="A221" i="18"/>
  <c r="K221" i="18" s="1"/>
  <c r="A222" i="18"/>
  <c r="K222" i="18" s="1"/>
  <c r="A223" i="18"/>
  <c r="K223" i="18" s="1"/>
  <c r="A224" i="18"/>
  <c r="K224" i="18" s="1"/>
  <c r="A225" i="18"/>
  <c r="K225" i="18" s="1"/>
  <c r="A226" i="18"/>
  <c r="K226" i="18" s="1"/>
  <c r="A227" i="18"/>
  <c r="K227" i="18" s="1"/>
  <c r="A228" i="18"/>
  <c r="K228" i="18" s="1"/>
  <c r="A229" i="18"/>
  <c r="K229" i="18" s="1"/>
  <c r="A230" i="18"/>
  <c r="K230" i="18" s="1"/>
  <c r="A231" i="18"/>
  <c r="K231" i="18" s="1"/>
  <c r="A232" i="18"/>
  <c r="K232" i="18" s="1"/>
  <c r="A233" i="18"/>
  <c r="K233" i="18" s="1"/>
  <c r="A234" i="18"/>
  <c r="K234" i="18" s="1"/>
  <c r="A235" i="18"/>
  <c r="K235" i="18" s="1"/>
  <c r="A236" i="18"/>
  <c r="K236" i="18" s="1"/>
  <c r="A237" i="18"/>
  <c r="K237" i="18" s="1"/>
  <c r="A238" i="18"/>
  <c r="K238" i="18" s="1"/>
  <c r="A239" i="18"/>
  <c r="K239" i="18" s="1"/>
  <c r="A240" i="18"/>
  <c r="K240" i="18" s="1"/>
  <c r="A241" i="18"/>
  <c r="K241" i="18" s="1"/>
  <c r="A242" i="18"/>
  <c r="K242" i="18" s="1"/>
  <c r="A243" i="18"/>
  <c r="K243" i="18" s="1"/>
  <c r="A244" i="18"/>
  <c r="K244" i="18" s="1"/>
  <c r="A245" i="18"/>
  <c r="K245" i="18" s="1"/>
  <c r="A246" i="18"/>
  <c r="K246" i="18" s="1"/>
  <c r="A247" i="18"/>
  <c r="K247" i="18" s="1"/>
  <c r="A248" i="18"/>
  <c r="K248" i="18" s="1"/>
  <c r="A249" i="18"/>
  <c r="K249" i="18" s="1"/>
  <c r="A250" i="18"/>
  <c r="K250" i="18" s="1"/>
  <c r="A251" i="18"/>
  <c r="K251" i="18" s="1"/>
  <c r="A252" i="18"/>
  <c r="K252" i="18" s="1"/>
  <c r="A253" i="18"/>
  <c r="K253" i="18" s="1"/>
  <c r="A254" i="18"/>
  <c r="K254" i="18" s="1"/>
  <c r="A255" i="18"/>
  <c r="K255" i="18" s="1"/>
  <c r="A256" i="18"/>
  <c r="K256" i="18" s="1"/>
  <c r="A257" i="18"/>
  <c r="K257" i="18" s="1"/>
  <c r="A258" i="18"/>
  <c r="K258" i="18" s="1"/>
  <c r="A259" i="18"/>
  <c r="K259" i="18" s="1"/>
  <c r="A260" i="18"/>
  <c r="A261" i="18"/>
  <c r="K261" i="18" s="1"/>
  <c r="A262" i="18"/>
  <c r="K262" i="18" s="1"/>
  <c r="A263" i="18"/>
  <c r="K263" i="18" s="1"/>
  <c r="A264" i="18"/>
  <c r="K264" i="18" s="1"/>
  <c r="A265" i="18"/>
  <c r="K265" i="18" s="1"/>
  <c r="A266" i="18"/>
  <c r="K266" i="18" s="1"/>
  <c r="A267" i="18"/>
  <c r="K267" i="18" s="1"/>
  <c r="A268" i="18"/>
  <c r="K268" i="18" s="1"/>
  <c r="A269" i="18"/>
  <c r="K269" i="18" s="1"/>
  <c r="A270" i="18"/>
  <c r="K270" i="18" s="1"/>
  <c r="A271" i="18"/>
  <c r="K271" i="18" s="1"/>
  <c r="A272" i="18"/>
  <c r="K272" i="18" s="1"/>
  <c r="A273" i="18"/>
  <c r="K273" i="18" s="1"/>
  <c r="A274" i="18"/>
  <c r="K274" i="18" s="1"/>
  <c r="A275" i="18"/>
  <c r="K275" i="18" s="1"/>
  <c r="A276" i="18"/>
  <c r="K276" i="18" s="1"/>
  <c r="A277" i="18"/>
  <c r="K277" i="18" s="1"/>
  <c r="A278" i="18"/>
  <c r="K278" i="18" s="1"/>
  <c r="A279" i="18"/>
  <c r="K279" i="18" s="1"/>
  <c r="A280" i="18"/>
  <c r="K280" i="18" s="1"/>
  <c r="A281" i="18"/>
  <c r="K281" i="18" s="1"/>
  <c r="A282" i="18"/>
  <c r="K282" i="18" s="1"/>
  <c r="A283" i="18"/>
  <c r="K283" i="18" s="1"/>
  <c r="A284" i="18"/>
  <c r="K284" i="18" s="1"/>
  <c r="A285" i="18"/>
  <c r="K285" i="18" s="1"/>
  <c r="A286" i="18"/>
  <c r="K286" i="18" s="1"/>
  <c r="A287" i="18"/>
  <c r="K287" i="18" s="1"/>
  <c r="A288" i="18"/>
  <c r="K288" i="18" s="1"/>
  <c r="A289" i="18"/>
  <c r="K289" i="18" s="1"/>
  <c r="A290" i="18"/>
  <c r="K290" i="18" s="1"/>
  <c r="A291" i="18"/>
  <c r="K291" i="18" s="1"/>
  <c r="A292" i="18"/>
  <c r="K292" i="18" s="1"/>
  <c r="A293" i="18"/>
  <c r="K293" i="18" s="1"/>
  <c r="A294" i="18"/>
  <c r="K294" i="18" s="1"/>
  <c r="A295" i="18"/>
  <c r="K295" i="18" s="1"/>
  <c r="A296" i="18"/>
  <c r="A297" i="18"/>
  <c r="K297" i="18" s="1"/>
  <c r="A298" i="18"/>
  <c r="K298" i="18" s="1"/>
  <c r="A299" i="18"/>
  <c r="K299" i="18" s="1"/>
  <c r="A300" i="18"/>
  <c r="K300" i="18" s="1"/>
  <c r="A301" i="18"/>
  <c r="K301" i="18" s="1"/>
  <c r="A302" i="18"/>
  <c r="K302" i="18" s="1"/>
  <c r="A303" i="18"/>
  <c r="K303" i="18" s="1"/>
  <c r="A304" i="18"/>
  <c r="K304" i="18" s="1"/>
  <c r="A305" i="18"/>
  <c r="K305" i="18" s="1"/>
  <c r="A306" i="18"/>
  <c r="K306" i="18" s="1"/>
  <c r="A307" i="18"/>
  <c r="K307" i="18" s="1"/>
  <c r="A308" i="18"/>
  <c r="K308" i="18" s="1"/>
  <c r="A309" i="18"/>
  <c r="K309" i="18" s="1"/>
  <c r="A310" i="18"/>
  <c r="K310" i="18" s="1"/>
  <c r="A311" i="18"/>
  <c r="K311" i="18" s="1"/>
  <c r="A312" i="18"/>
  <c r="K312" i="18" s="1"/>
  <c r="A313" i="18"/>
  <c r="K313" i="18" s="1"/>
  <c r="A314" i="18"/>
  <c r="K314" i="18" s="1"/>
  <c r="A315" i="18"/>
  <c r="K315" i="18" s="1"/>
  <c r="A316" i="18"/>
  <c r="K316" i="18" s="1"/>
  <c r="A317" i="18"/>
  <c r="K317" i="18" s="1"/>
  <c r="A318" i="18"/>
  <c r="K318" i="18" s="1"/>
  <c r="A319" i="18"/>
  <c r="K319" i="18" s="1"/>
  <c r="A320" i="18"/>
  <c r="K320" i="18" s="1"/>
  <c r="A321" i="18"/>
  <c r="K321" i="18" s="1"/>
  <c r="A322" i="18"/>
  <c r="K322" i="18" s="1"/>
  <c r="A323" i="18"/>
  <c r="K323" i="18" s="1"/>
  <c r="A324" i="18"/>
  <c r="K324" i="18" s="1"/>
  <c r="A325" i="18"/>
  <c r="K325" i="18" s="1"/>
  <c r="A326" i="18"/>
  <c r="K326" i="18" s="1"/>
  <c r="A327" i="18"/>
  <c r="K327" i="18" s="1"/>
  <c r="A328" i="18"/>
  <c r="K328" i="18" s="1"/>
  <c r="A329" i="18"/>
  <c r="K329" i="18" s="1"/>
  <c r="A330" i="18"/>
  <c r="K330" i="18" s="1"/>
  <c r="A331" i="18"/>
  <c r="K331" i="18" s="1"/>
  <c r="A332" i="18"/>
  <c r="K332" i="18" s="1"/>
  <c r="A333" i="18"/>
  <c r="K333" i="18" s="1"/>
  <c r="A334" i="18"/>
  <c r="K334" i="18" s="1"/>
  <c r="A335" i="18"/>
  <c r="K335" i="18" s="1"/>
  <c r="A336" i="18"/>
  <c r="K336" i="18" s="1"/>
  <c r="A337" i="18"/>
  <c r="K337" i="18" s="1"/>
  <c r="A338" i="18"/>
  <c r="K338" i="18" s="1"/>
  <c r="A339" i="18"/>
  <c r="K339" i="18" s="1"/>
  <c r="A340" i="18"/>
  <c r="K340" i="18" s="1"/>
  <c r="A341" i="18"/>
  <c r="K341" i="18" s="1"/>
  <c r="A342" i="18"/>
  <c r="K342" i="18" s="1"/>
  <c r="A343" i="18"/>
  <c r="K343" i="18" s="1"/>
  <c r="A344" i="18"/>
  <c r="K344" i="18" s="1"/>
  <c r="A345" i="18"/>
  <c r="K345" i="18" s="1"/>
  <c r="A346" i="18"/>
  <c r="K346" i="18" s="1"/>
  <c r="A347" i="18"/>
  <c r="K347" i="18" s="1"/>
  <c r="A348" i="18"/>
  <c r="K348" i="18" s="1"/>
  <c r="A349" i="18"/>
  <c r="K349" i="18" s="1"/>
  <c r="A350" i="18"/>
  <c r="K350" i="18" s="1"/>
  <c r="A351" i="18"/>
  <c r="K351" i="18" s="1"/>
  <c r="A352" i="18"/>
  <c r="K352" i="18" s="1"/>
  <c r="A353" i="18"/>
  <c r="K353" i="18" s="1"/>
  <c r="A354" i="18"/>
  <c r="K354" i="18" s="1"/>
  <c r="A355" i="18"/>
  <c r="K355" i="18" s="1"/>
  <c r="A356" i="18"/>
  <c r="K356" i="18" s="1"/>
  <c r="A357" i="18"/>
  <c r="K357" i="18" s="1"/>
  <c r="A358" i="18"/>
  <c r="K358" i="18" s="1"/>
  <c r="A359" i="18"/>
  <c r="K359" i="18" s="1"/>
  <c r="A360" i="18"/>
  <c r="K360" i="18" s="1"/>
  <c r="A361" i="18"/>
  <c r="K361" i="18" s="1"/>
  <c r="A362" i="18"/>
  <c r="K362" i="18" s="1"/>
  <c r="A363" i="18"/>
  <c r="K363" i="18" s="1"/>
  <c r="A364" i="18"/>
  <c r="K364" i="18" s="1"/>
  <c r="A365" i="18"/>
  <c r="K365" i="18" s="1"/>
  <c r="A366" i="18"/>
  <c r="K366" i="18" s="1"/>
  <c r="A367" i="18"/>
  <c r="K367" i="18" s="1"/>
  <c r="A368" i="18"/>
  <c r="K368" i="18" s="1"/>
  <c r="A369" i="18"/>
  <c r="K369" i="18" s="1"/>
  <c r="A370" i="18"/>
  <c r="K370" i="18" s="1"/>
  <c r="A371" i="18"/>
  <c r="K371" i="18" s="1"/>
  <c r="A372" i="18"/>
  <c r="K372" i="18" s="1"/>
  <c r="A373" i="18"/>
  <c r="K373" i="18" s="1"/>
  <c r="A374" i="18"/>
  <c r="K374" i="18" s="1"/>
  <c r="A375" i="18"/>
  <c r="K375" i="18" s="1"/>
  <c r="A376" i="18"/>
  <c r="K376" i="18" s="1"/>
  <c r="A377" i="18"/>
  <c r="K377" i="18" s="1"/>
  <c r="A378" i="18"/>
  <c r="A379" i="18"/>
  <c r="A380" i="18"/>
  <c r="A381" i="18"/>
  <c r="A382" i="18"/>
  <c r="A383" i="18"/>
  <c r="A384" i="18"/>
  <c r="A385" i="18"/>
  <c r="A386" i="18"/>
  <c r="A387" i="18"/>
  <c r="R164" i="14"/>
  <c r="R165" i="14"/>
  <c r="R166" i="14"/>
  <c r="R167" i="14"/>
  <c r="R168" i="14"/>
  <c r="R169" i="14"/>
  <c r="R170" i="14"/>
  <c r="R171" i="14"/>
  <c r="R172" i="14"/>
  <c r="R173" i="14"/>
  <c r="R174" i="14"/>
  <c r="R175" i="14"/>
  <c r="R176" i="14"/>
  <c r="R177" i="14"/>
  <c r="R178" i="14"/>
  <c r="R179" i="14"/>
  <c r="R180" i="14"/>
  <c r="R181" i="14"/>
  <c r="R182" i="14"/>
  <c r="R183" i="14"/>
  <c r="R184" i="14"/>
  <c r="R185" i="14"/>
  <c r="R186" i="14"/>
  <c r="R187" i="14"/>
  <c r="R188" i="14"/>
  <c r="R189" i="14"/>
  <c r="R190" i="14"/>
  <c r="R191" i="14"/>
  <c r="R192" i="14"/>
  <c r="R193" i="14"/>
  <c r="R194" i="14"/>
  <c r="R195" i="14"/>
  <c r="R196" i="14"/>
  <c r="R197" i="14"/>
  <c r="R198" i="14"/>
  <c r="R199" i="14"/>
  <c r="R200" i="14"/>
  <c r="R201" i="14"/>
  <c r="R202" i="14"/>
  <c r="R203" i="14"/>
  <c r="R204" i="14"/>
  <c r="R205" i="14"/>
  <c r="R206" i="14"/>
  <c r="R207" i="14"/>
  <c r="R208" i="14"/>
  <c r="R209" i="14"/>
  <c r="R210" i="14"/>
  <c r="R211" i="14"/>
  <c r="R212" i="14"/>
  <c r="R213" i="14"/>
  <c r="R214" i="14"/>
  <c r="R215" i="14"/>
  <c r="R216" i="14"/>
  <c r="R217" i="14"/>
  <c r="R218" i="14"/>
  <c r="R219" i="14"/>
  <c r="R220" i="14"/>
  <c r="R221" i="14"/>
  <c r="R222" i="14"/>
  <c r="R223" i="14"/>
  <c r="R224" i="14"/>
  <c r="R225" i="14"/>
  <c r="R226" i="14"/>
  <c r="R227" i="14"/>
  <c r="R228" i="14"/>
  <c r="R229" i="14"/>
  <c r="R230" i="14"/>
  <c r="R231" i="14"/>
  <c r="R232" i="14"/>
  <c r="R233" i="14"/>
  <c r="R234" i="14"/>
  <c r="R235" i="14"/>
  <c r="R236" i="14"/>
  <c r="R237" i="14"/>
  <c r="R238" i="14"/>
  <c r="R239" i="14"/>
  <c r="R240" i="14"/>
  <c r="R241" i="14"/>
  <c r="R242" i="14"/>
  <c r="R243" i="14"/>
  <c r="R244" i="14"/>
  <c r="R245" i="14"/>
  <c r="R246" i="14"/>
  <c r="R247" i="14"/>
  <c r="R248" i="14"/>
  <c r="R249" i="14"/>
  <c r="R250" i="14"/>
  <c r="R251" i="14"/>
  <c r="R252" i="14"/>
  <c r="R253" i="14"/>
  <c r="R254" i="14"/>
  <c r="R255" i="14"/>
  <c r="R256" i="14"/>
  <c r="R257" i="14"/>
  <c r="R258" i="14"/>
  <c r="R259" i="14"/>
  <c r="R260" i="14"/>
  <c r="R261" i="14"/>
  <c r="R262" i="14"/>
  <c r="R263" i="14"/>
  <c r="R264" i="14"/>
  <c r="R265" i="14"/>
  <c r="R266" i="14"/>
  <c r="R267" i="14"/>
  <c r="R268" i="14"/>
  <c r="R269" i="14"/>
  <c r="R270" i="14"/>
  <c r="R271" i="14"/>
  <c r="R272" i="14"/>
  <c r="R273" i="14"/>
  <c r="R274" i="14"/>
  <c r="R275" i="14"/>
  <c r="R276" i="14"/>
  <c r="R277" i="14"/>
  <c r="R278" i="14"/>
  <c r="R279" i="14"/>
  <c r="R280" i="14"/>
  <c r="R281" i="14"/>
  <c r="R282" i="14"/>
  <c r="R283" i="14"/>
  <c r="R284" i="14"/>
  <c r="R285" i="14"/>
  <c r="R286" i="14"/>
  <c r="R287" i="14"/>
  <c r="R288" i="14"/>
  <c r="R289" i="14"/>
  <c r="R290" i="14"/>
  <c r="R291" i="14"/>
  <c r="R292" i="14"/>
  <c r="R293" i="14"/>
  <c r="R294" i="14"/>
  <c r="R295" i="14"/>
  <c r="R296" i="14"/>
  <c r="R297" i="14"/>
  <c r="R298" i="14"/>
  <c r="R299" i="14"/>
  <c r="R300" i="14"/>
  <c r="R301" i="14"/>
  <c r="R302" i="14"/>
  <c r="R303" i="14"/>
  <c r="R304" i="14"/>
  <c r="R305" i="14"/>
  <c r="R306" i="14"/>
  <c r="R307" i="14"/>
  <c r="R308" i="14"/>
  <c r="R309" i="14"/>
  <c r="R310" i="14"/>
  <c r="R311" i="14"/>
  <c r="R312" i="14"/>
  <c r="R313" i="14"/>
  <c r="R314" i="14"/>
  <c r="R315" i="14"/>
  <c r="R316" i="14"/>
  <c r="R317" i="14"/>
  <c r="R318" i="14"/>
  <c r="R319" i="14"/>
  <c r="R320" i="14"/>
  <c r="R321" i="14"/>
  <c r="R322" i="14"/>
  <c r="R323" i="14"/>
  <c r="R324" i="14"/>
  <c r="R325" i="14"/>
  <c r="R326" i="14"/>
  <c r="R327" i="14"/>
  <c r="R328" i="14"/>
  <c r="R329" i="14"/>
  <c r="R330" i="14"/>
  <c r="R331" i="14"/>
  <c r="R332" i="14"/>
  <c r="R333" i="14"/>
  <c r="R334" i="14"/>
  <c r="R335" i="14"/>
  <c r="R336" i="14"/>
  <c r="R337" i="14"/>
  <c r="R338" i="14"/>
  <c r="R339" i="14"/>
  <c r="R340" i="14"/>
  <c r="R341" i="14"/>
  <c r="R342" i="14"/>
  <c r="R343" i="14"/>
  <c r="R344" i="14"/>
  <c r="R345" i="14"/>
  <c r="R346" i="14"/>
  <c r="R347" i="14"/>
  <c r="R348" i="14"/>
  <c r="R349" i="14"/>
  <c r="R350" i="14"/>
  <c r="R351" i="14"/>
  <c r="R352" i="14"/>
  <c r="R353" i="14"/>
  <c r="R354" i="14"/>
  <c r="R355" i="14"/>
  <c r="R356" i="14"/>
  <c r="R357" i="14"/>
  <c r="R358" i="14"/>
  <c r="R359" i="14"/>
  <c r="R360" i="14"/>
  <c r="R361" i="14"/>
  <c r="R362" i="14"/>
  <c r="R363" i="14"/>
  <c r="R364" i="14"/>
  <c r="R365" i="14"/>
  <c r="R366" i="14"/>
  <c r="R367" i="14"/>
  <c r="R368" i="14"/>
  <c r="R369" i="14"/>
  <c r="R370" i="14"/>
  <c r="R371" i="14"/>
  <c r="R372" i="14"/>
  <c r="R373" i="14"/>
  <c r="R374" i="14"/>
  <c r="R375" i="14"/>
  <c r="R376" i="14"/>
  <c r="R377" i="14"/>
  <c r="R378" i="14"/>
  <c r="R379" i="14"/>
  <c r="R380" i="14"/>
  <c r="R381" i="14"/>
  <c r="R382" i="14"/>
  <c r="R383" i="14"/>
  <c r="R384" i="14"/>
  <c r="R385" i="14"/>
  <c r="R386" i="14"/>
  <c r="R387" i="14"/>
  <c r="R388" i="14"/>
  <c r="R389" i="14"/>
  <c r="R390" i="14"/>
  <c r="R391" i="14"/>
  <c r="R392" i="14"/>
  <c r="R393" i="14"/>
  <c r="R394" i="14"/>
  <c r="R395" i="14"/>
  <c r="R396" i="14"/>
  <c r="R397" i="14"/>
  <c r="R398" i="14"/>
  <c r="R399" i="14"/>
  <c r="R400" i="14"/>
  <c r="R401" i="14"/>
  <c r="R402" i="14"/>
  <c r="R403" i="14"/>
  <c r="R404" i="14"/>
  <c r="R405" i="14"/>
  <c r="R406" i="14"/>
  <c r="R407" i="14"/>
  <c r="R408" i="14"/>
  <c r="R409" i="14"/>
  <c r="R410" i="14"/>
  <c r="R411" i="14"/>
  <c r="R412" i="14"/>
  <c r="R413" i="14"/>
  <c r="R414" i="14"/>
  <c r="R415" i="14"/>
  <c r="R416" i="14"/>
  <c r="R417" i="14"/>
  <c r="R418" i="14"/>
  <c r="R419" i="14"/>
  <c r="R420" i="14"/>
  <c r="R421" i="14"/>
  <c r="R422" i="14"/>
  <c r="R423" i="14"/>
  <c r="R424" i="14"/>
  <c r="R425" i="14"/>
  <c r="R426" i="14"/>
  <c r="R427" i="14"/>
  <c r="R428" i="14"/>
  <c r="R429" i="14"/>
  <c r="R430" i="14"/>
  <c r="R431" i="14"/>
  <c r="R432" i="14"/>
  <c r="R433" i="14"/>
  <c r="R434" i="14"/>
  <c r="R435" i="14"/>
  <c r="R436" i="14"/>
  <c r="R437" i="14"/>
  <c r="R438" i="14"/>
  <c r="R439" i="14"/>
  <c r="R440" i="14"/>
  <c r="R441" i="14"/>
  <c r="R442" i="14"/>
  <c r="R443" i="14"/>
  <c r="R444" i="14"/>
  <c r="R445" i="14"/>
  <c r="R446" i="14"/>
  <c r="R447" i="14"/>
  <c r="R448" i="14"/>
  <c r="R449" i="14"/>
  <c r="R450" i="14"/>
  <c r="R451" i="14"/>
  <c r="R452" i="14"/>
  <c r="R453" i="14"/>
  <c r="R454" i="14"/>
  <c r="R455" i="14"/>
  <c r="R456" i="14"/>
  <c r="R457" i="14"/>
  <c r="R458" i="14"/>
  <c r="R459" i="14"/>
  <c r="R460" i="14"/>
  <c r="R461" i="14"/>
  <c r="R462" i="14"/>
  <c r="R463" i="14"/>
  <c r="R464" i="14"/>
  <c r="R465" i="14"/>
  <c r="R466" i="14"/>
  <c r="R467" i="14"/>
  <c r="R468" i="14"/>
  <c r="R469" i="14"/>
  <c r="R470" i="14"/>
  <c r="R471" i="14"/>
  <c r="R472" i="14"/>
  <c r="R473" i="14"/>
  <c r="R474" i="14"/>
  <c r="R475" i="14"/>
  <c r="R476" i="14"/>
  <c r="R477" i="14"/>
  <c r="R478" i="14"/>
  <c r="R479" i="14"/>
  <c r="R480" i="14"/>
  <c r="R481" i="14"/>
  <c r="R482" i="14"/>
  <c r="R483" i="14"/>
  <c r="R484" i="14"/>
  <c r="R485" i="14"/>
  <c r="R486" i="14"/>
  <c r="R487" i="14"/>
  <c r="R488" i="14"/>
  <c r="R489" i="14"/>
  <c r="W141" i="5"/>
  <c r="W16" i="5"/>
  <c r="Y158" i="5"/>
  <c r="N159" i="11" s="1"/>
  <c r="Z158" i="5"/>
  <c r="O159" i="11" s="1"/>
  <c r="AA158" i="5"/>
  <c r="P159" i="11" s="1"/>
  <c r="AB158" i="5"/>
  <c r="Q159" i="11" s="1"/>
  <c r="AC158" i="5"/>
  <c r="R159" i="11" s="1"/>
  <c r="AU158" i="5"/>
  <c r="AV158" i="5"/>
  <c r="AW158" i="5"/>
  <c r="W158" i="5"/>
  <c r="H21" i="11" l="1"/>
  <c r="H17" i="11"/>
  <c r="K115" i="14"/>
  <c r="R115" i="14" s="1"/>
  <c r="AB115" i="14" s="1"/>
  <c r="K55" i="14"/>
  <c r="R55" i="14" s="1"/>
  <c r="AB55" i="14" s="1"/>
  <c r="BH10" i="18"/>
  <c r="BI10" i="18"/>
  <c r="K126" i="11"/>
  <c r="J119" i="11"/>
  <c r="H81" i="11"/>
  <c r="H57" i="11"/>
  <c r="I52" i="11"/>
  <c r="J35" i="11"/>
  <c r="K18" i="11"/>
  <c r="L13" i="11"/>
  <c r="K6" i="11"/>
  <c r="BI5" i="18"/>
  <c r="K82" i="14"/>
  <c r="R82" i="14" s="1"/>
  <c r="AB82" i="14" s="1"/>
  <c r="K31" i="14"/>
  <c r="R31" i="14" s="1"/>
  <c r="AB31" i="14" s="1"/>
  <c r="BE10" i="18"/>
  <c r="AP10" i="18"/>
  <c r="BG5" i="18"/>
  <c r="K106" i="14"/>
  <c r="R106" i="14" s="1"/>
  <c r="AB106" i="14" s="1"/>
  <c r="K72" i="14"/>
  <c r="R72" i="14" s="1"/>
  <c r="AB72" i="14" s="1"/>
  <c r="K24" i="14"/>
  <c r="R24" i="14" s="1"/>
  <c r="AB24" i="14" s="1"/>
  <c r="K151" i="14"/>
  <c r="R151" i="14" s="1"/>
  <c r="AB151" i="14" s="1"/>
  <c r="K70" i="14"/>
  <c r="R70" i="14" s="1"/>
  <c r="AB70" i="14" s="1"/>
  <c r="K19" i="14"/>
  <c r="R19" i="14" s="1"/>
  <c r="AB19" i="14" s="1"/>
  <c r="K142" i="14"/>
  <c r="R142" i="14" s="1"/>
  <c r="AB142" i="14" s="1"/>
  <c r="K69" i="14"/>
  <c r="R69" i="14" s="1"/>
  <c r="AB69" i="14" s="1"/>
  <c r="AO140" i="11"/>
  <c r="AS140" i="11"/>
  <c r="AU140" i="11"/>
  <c r="AM140" i="11"/>
  <c r="AQ140" i="11"/>
  <c r="CI140" i="11"/>
  <c r="AM151" i="11"/>
  <c r="AO151" i="11"/>
  <c r="AS151" i="11"/>
  <c r="AQ151" i="11"/>
  <c r="AU151" i="11"/>
  <c r="CE151" i="11"/>
  <c r="CG151" i="11"/>
  <c r="CI151" i="11"/>
  <c r="CK151" i="11"/>
  <c r="CC151" i="11"/>
  <c r="AU139" i="11"/>
  <c r="AO139" i="11"/>
  <c r="AM139" i="11"/>
  <c r="AQ139" i="11"/>
  <c r="AS139" i="11"/>
  <c r="CG101" i="11"/>
  <c r="AU101" i="11"/>
  <c r="AQ101" i="11"/>
  <c r="AS101" i="11"/>
  <c r="AM101" i="11"/>
  <c r="AO101" i="11"/>
  <c r="CE101" i="11"/>
  <c r="CK101" i="11"/>
  <c r="AU65" i="11"/>
  <c r="AQ65" i="11"/>
  <c r="AS65" i="11"/>
  <c r="AM65" i="11"/>
  <c r="AO65" i="11"/>
  <c r="AO153" i="11"/>
  <c r="AM153" i="11"/>
  <c r="AQ153" i="11"/>
  <c r="AS153" i="11"/>
  <c r="AU153" i="11"/>
  <c r="CE153" i="11"/>
  <c r="CG153" i="11"/>
  <c r="CI153" i="11"/>
  <c r="CK153" i="11"/>
  <c r="AO92" i="11"/>
  <c r="AS92" i="11"/>
  <c r="AU92" i="11"/>
  <c r="AM92" i="11"/>
  <c r="AQ92" i="11"/>
  <c r="CG92" i="11"/>
  <c r="AM122" i="11"/>
  <c r="AO122" i="11"/>
  <c r="AQ122" i="11"/>
  <c r="AS122" i="11"/>
  <c r="AU122" i="11"/>
  <c r="AM98" i="11"/>
  <c r="AO98" i="11"/>
  <c r="AQ98" i="11"/>
  <c r="AS98" i="11"/>
  <c r="AU98" i="11"/>
  <c r="CE98" i="11"/>
  <c r="CG98" i="11"/>
  <c r="CI98" i="11"/>
  <c r="CK98" i="11"/>
  <c r="AS142" i="11"/>
  <c r="AO142" i="11"/>
  <c r="AQ142" i="11"/>
  <c r="AM142" i="11"/>
  <c r="AU142" i="11"/>
  <c r="CC142" i="11"/>
  <c r="CE142" i="11"/>
  <c r="CG142" i="11"/>
  <c r="CI142" i="11"/>
  <c r="CK142" i="11"/>
  <c r="CC130" i="11"/>
  <c r="AS130" i="11"/>
  <c r="AO130" i="11"/>
  <c r="AQ130" i="11"/>
  <c r="AU130" i="11"/>
  <c r="AM130" i="11"/>
  <c r="CK130" i="11"/>
  <c r="CE130" i="11"/>
  <c r="CG130" i="11"/>
  <c r="K107" i="14"/>
  <c r="R107" i="14" s="1"/>
  <c r="AB107" i="14" s="1"/>
  <c r="A107" i="11"/>
  <c r="CE93" i="11"/>
  <c r="AO93" i="11"/>
  <c r="AQ93" i="11"/>
  <c r="AS93" i="11"/>
  <c r="AU93" i="11"/>
  <c r="AM93" i="11"/>
  <c r="CG93" i="11"/>
  <c r="CI93" i="11"/>
  <c r="CK93" i="11"/>
  <c r="K57" i="14"/>
  <c r="R57" i="14" s="1"/>
  <c r="AB57" i="14" s="1"/>
  <c r="A57" i="11"/>
  <c r="K162" i="14"/>
  <c r="R162" i="14" s="1"/>
  <c r="AB162" i="14" s="1"/>
  <c r="A162" i="11"/>
  <c r="K54" i="14"/>
  <c r="R54" i="14" s="1"/>
  <c r="AB54" i="14" s="1"/>
  <c r="A54" i="11"/>
  <c r="K18" i="14"/>
  <c r="R18" i="14" s="1"/>
  <c r="AB18" i="14" s="1"/>
  <c r="A18" i="11"/>
  <c r="K89" i="14"/>
  <c r="R89" i="14" s="1"/>
  <c r="AB89" i="14" s="1"/>
  <c r="A89" i="11"/>
  <c r="CC89" i="11" s="1"/>
  <c r="AU53" i="11"/>
  <c r="AQ53" i="11"/>
  <c r="AS53" i="11"/>
  <c r="AM53" i="11"/>
  <c r="CG53" i="11"/>
  <c r="AO53" i="11"/>
  <c r="CI53" i="11"/>
  <c r="CK53" i="11"/>
  <c r="K29" i="14"/>
  <c r="R29" i="14" s="1"/>
  <c r="AB29" i="14" s="1"/>
  <c r="A29" i="11"/>
  <c r="K5" i="14"/>
  <c r="R5" i="14" s="1"/>
  <c r="AB5" i="14" s="1"/>
  <c r="A5" i="11"/>
  <c r="A149" i="11"/>
  <c r="A147" i="11"/>
  <c r="CI147" i="11" s="1"/>
  <c r="A138" i="11"/>
  <c r="A134" i="11"/>
  <c r="A126" i="11"/>
  <c r="CE126" i="11" s="1"/>
  <c r="A97" i="11"/>
  <c r="A94" i="11"/>
  <c r="AO45" i="11"/>
  <c r="AQ45" i="11"/>
  <c r="AS45" i="11"/>
  <c r="AM45" i="11"/>
  <c r="AU45" i="11"/>
  <c r="CC45" i="11"/>
  <c r="CE45" i="11"/>
  <c r="CG45" i="11"/>
  <c r="CK45" i="11"/>
  <c r="K92" i="14"/>
  <c r="R92" i="14" s="1"/>
  <c r="AB92" i="14" s="1"/>
  <c r="AU77" i="11"/>
  <c r="AQ77" i="11"/>
  <c r="AS77" i="11"/>
  <c r="CK77" i="11"/>
  <c r="AM77" i="11"/>
  <c r="AO77" i="11"/>
  <c r="CC77" i="11"/>
  <c r="K41" i="14"/>
  <c r="R41" i="14" s="1"/>
  <c r="AB41" i="14" s="1"/>
  <c r="A41" i="11"/>
  <c r="CG17" i="11"/>
  <c r="AU17" i="11"/>
  <c r="CC17" i="11"/>
  <c r="AQ17" i="11"/>
  <c r="AS17" i="11"/>
  <c r="AO17" i="11"/>
  <c r="CE17" i="11"/>
  <c r="CI17" i="11"/>
  <c r="AM17" i="11"/>
  <c r="K130" i="14"/>
  <c r="R130" i="14" s="1"/>
  <c r="AB130" i="14" s="1"/>
  <c r="K86" i="14"/>
  <c r="R86" i="14" s="1"/>
  <c r="AB86" i="14" s="1"/>
  <c r="K56" i="14"/>
  <c r="R56" i="14" s="1"/>
  <c r="AB56" i="14" s="1"/>
  <c r="K21" i="14"/>
  <c r="R21" i="14" s="1"/>
  <c r="AB21" i="14" s="1"/>
  <c r="K124" i="14"/>
  <c r="R124" i="14" s="1"/>
  <c r="AB124" i="14" s="1"/>
  <c r="A124" i="11"/>
  <c r="CC124" i="11" s="1"/>
  <c r="K112" i="14"/>
  <c r="R112" i="14" s="1"/>
  <c r="AB112" i="14" s="1"/>
  <c r="A112" i="11"/>
  <c r="K100" i="14"/>
  <c r="R100" i="14" s="1"/>
  <c r="AB100" i="14" s="1"/>
  <c r="A100" i="11"/>
  <c r="K76" i="14"/>
  <c r="R76" i="14" s="1"/>
  <c r="AB76" i="14" s="1"/>
  <c r="A76" i="11"/>
  <c r="CI76" i="11" s="1"/>
  <c r="K64" i="14"/>
  <c r="R64" i="14" s="1"/>
  <c r="AB64" i="14" s="1"/>
  <c r="A64" i="11"/>
  <c r="K52" i="14"/>
  <c r="R52" i="14" s="1"/>
  <c r="AB52" i="14" s="1"/>
  <c r="A52" i="11"/>
  <c r="K40" i="14"/>
  <c r="R40" i="14" s="1"/>
  <c r="AB40" i="14" s="1"/>
  <c r="A40" i="11"/>
  <c r="CG40" i="11" s="1"/>
  <c r="K16" i="14"/>
  <c r="R16" i="14" s="1"/>
  <c r="AB16" i="14" s="1"/>
  <c r="A16" i="11"/>
  <c r="BF10" i="18"/>
  <c r="W158" i="7"/>
  <c r="X158" i="7" s="1"/>
  <c r="A161" i="11"/>
  <c r="A158" i="11"/>
  <c r="A148" i="11"/>
  <c r="A143" i="11"/>
  <c r="A137" i="11"/>
  <c r="A133" i="11"/>
  <c r="A127" i="11"/>
  <c r="A109" i="11"/>
  <c r="AQ129" i="11"/>
  <c r="A144" i="11"/>
  <c r="A135" i="11"/>
  <c r="A91" i="11"/>
  <c r="K83" i="14"/>
  <c r="R83" i="14" s="1"/>
  <c r="AB83" i="14" s="1"/>
  <c r="A83" i="11"/>
  <c r="CK105" i="11"/>
  <c r="AO105" i="11"/>
  <c r="AQ105" i="11"/>
  <c r="AM105" i="11"/>
  <c r="AS105" i="11"/>
  <c r="AU105" i="11"/>
  <c r="CC105" i="11"/>
  <c r="CE105" i="11"/>
  <c r="CG105" i="11"/>
  <c r="CI105" i="11"/>
  <c r="AM21" i="11"/>
  <c r="AO21" i="11"/>
  <c r="AQ21" i="11"/>
  <c r="AS21" i="11"/>
  <c r="AU21" i="11"/>
  <c r="K102" i="14"/>
  <c r="R102" i="14" s="1"/>
  <c r="AB102" i="14" s="1"/>
  <c r="A102" i="11"/>
  <c r="K42" i="14"/>
  <c r="R42" i="14" s="1"/>
  <c r="AB42" i="14" s="1"/>
  <c r="A42" i="11"/>
  <c r="K123" i="14"/>
  <c r="R123" i="14" s="1"/>
  <c r="AB123" i="14" s="1"/>
  <c r="A123" i="11"/>
  <c r="K87" i="14"/>
  <c r="R87" i="14" s="1"/>
  <c r="AB87" i="14" s="1"/>
  <c r="A87" i="11"/>
  <c r="K63" i="14"/>
  <c r="R63" i="14" s="1"/>
  <c r="AB63" i="14" s="1"/>
  <c r="A63" i="11"/>
  <c r="CI63" i="11" s="1"/>
  <c r="K27" i="14"/>
  <c r="R27" i="14" s="1"/>
  <c r="AB27" i="14" s="1"/>
  <c r="A27" i="11"/>
  <c r="CG27" i="11" s="1"/>
  <c r="CC74" i="11"/>
  <c r="AM74" i="11"/>
  <c r="AO74" i="11"/>
  <c r="AQ74" i="11"/>
  <c r="CE74" i="11"/>
  <c r="AS74" i="11"/>
  <c r="CG74" i="11"/>
  <c r="AU74" i="11"/>
  <c r="W15" i="7"/>
  <c r="X15" i="7" s="1"/>
  <c r="A156" i="11"/>
  <c r="CK156" i="11" s="1"/>
  <c r="A120" i="11"/>
  <c r="CC120" i="11" s="1"/>
  <c r="K59" i="14"/>
  <c r="R59" i="14" s="1"/>
  <c r="AB59" i="14" s="1"/>
  <c r="A59" i="11"/>
  <c r="AO117" i="11"/>
  <c r="AQ117" i="11"/>
  <c r="AM117" i="11"/>
  <c r="AS117" i="11"/>
  <c r="AU117" i="11"/>
  <c r="CC117" i="11"/>
  <c r="CI117" i="11"/>
  <c r="AM9" i="11"/>
  <c r="AO9" i="11"/>
  <c r="AQ9" i="11"/>
  <c r="AS9" i="11"/>
  <c r="AU9" i="11"/>
  <c r="CI9" i="11"/>
  <c r="K93" i="14"/>
  <c r="R93" i="14" s="1"/>
  <c r="AB93" i="14" s="1"/>
  <c r="K114" i="14"/>
  <c r="R114" i="14" s="1"/>
  <c r="AB114" i="14" s="1"/>
  <c r="A114" i="11"/>
  <c r="K90" i="14"/>
  <c r="R90" i="14" s="1"/>
  <c r="AB90" i="14" s="1"/>
  <c r="A90" i="11"/>
  <c r="K30" i="14"/>
  <c r="R30" i="14" s="1"/>
  <c r="AB30" i="14" s="1"/>
  <c r="A30" i="11"/>
  <c r="K129" i="14"/>
  <c r="R129" i="14" s="1"/>
  <c r="AB129" i="14" s="1"/>
  <c r="K20" i="14"/>
  <c r="R20" i="14" s="1"/>
  <c r="AB20" i="14" s="1"/>
  <c r="K75" i="14"/>
  <c r="R75" i="14" s="1"/>
  <c r="AB75" i="14" s="1"/>
  <c r="A75" i="11"/>
  <c r="K51" i="14"/>
  <c r="R51" i="14" s="1"/>
  <c r="AB51" i="14" s="1"/>
  <c r="A51" i="11"/>
  <c r="K39" i="14"/>
  <c r="R39" i="14" s="1"/>
  <c r="AB39" i="14" s="1"/>
  <c r="A39" i="11"/>
  <c r="K15" i="14"/>
  <c r="R15" i="14" s="1"/>
  <c r="AB15" i="14" s="1"/>
  <c r="A15" i="11"/>
  <c r="K81" i="14"/>
  <c r="R81" i="14" s="1"/>
  <c r="AB81" i="14" s="1"/>
  <c r="AM86" i="11"/>
  <c r="AO86" i="11"/>
  <c r="AQ86" i="11"/>
  <c r="AS86" i="11"/>
  <c r="AU86" i="11"/>
  <c r="K62" i="14"/>
  <c r="R62" i="14" s="1"/>
  <c r="AB62" i="14" s="1"/>
  <c r="A62" i="11"/>
  <c r="AM50" i="11"/>
  <c r="AO50" i="11"/>
  <c r="AQ50" i="11"/>
  <c r="AS50" i="11"/>
  <c r="CE50" i="11"/>
  <c r="AU50" i="11"/>
  <c r="K38" i="14"/>
  <c r="R38" i="14" s="1"/>
  <c r="AB38" i="14" s="1"/>
  <c r="A38" i="11"/>
  <c r="K26" i="14"/>
  <c r="R26" i="14" s="1"/>
  <c r="AB26" i="14" s="1"/>
  <c r="A26" i="11"/>
  <c r="CC14" i="11"/>
  <c r="AM14" i="11"/>
  <c r="AO14" i="11"/>
  <c r="AQ14" i="11"/>
  <c r="CK14" i="11"/>
  <c r="AU14" i="11"/>
  <c r="K117" i="14"/>
  <c r="R117" i="14" s="1"/>
  <c r="AB117" i="14" s="1"/>
  <c r="K77" i="14"/>
  <c r="R77" i="14" s="1"/>
  <c r="AB77" i="14" s="1"/>
  <c r="K50" i="14"/>
  <c r="R50" i="14" s="1"/>
  <c r="AB50" i="14" s="1"/>
  <c r="K17" i="14"/>
  <c r="R17" i="14" s="1"/>
  <c r="AB17" i="14" s="1"/>
  <c r="K85" i="14"/>
  <c r="R85" i="14" s="1"/>
  <c r="AB85" i="14" s="1"/>
  <c r="A85" i="11"/>
  <c r="K73" i="14"/>
  <c r="R73" i="14" s="1"/>
  <c r="AB73" i="14" s="1"/>
  <c r="A73" i="11"/>
  <c r="CG73" i="11" s="1"/>
  <c r="K61" i="14"/>
  <c r="R61" i="14" s="1"/>
  <c r="AB61" i="14" s="1"/>
  <c r="A61" i="11"/>
  <c r="K49" i="14"/>
  <c r="R49" i="14" s="1"/>
  <c r="AB49" i="14" s="1"/>
  <c r="A49" i="11"/>
  <c r="K37" i="14"/>
  <c r="R37" i="14" s="1"/>
  <c r="AB37" i="14" s="1"/>
  <c r="A37" i="11"/>
  <c r="CK37" i="11" s="1"/>
  <c r="K25" i="14"/>
  <c r="R25" i="14" s="1"/>
  <c r="AB25" i="14" s="1"/>
  <c r="A25" i="11"/>
  <c r="AM13" i="11"/>
  <c r="AQ13" i="11"/>
  <c r="AS13" i="11"/>
  <c r="AU13" i="11"/>
  <c r="AO13" i="11"/>
  <c r="AL10" i="18"/>
  <c r="A157" i="11"/>
  <c r="CI129" i="11"/>
  <c r="K35" i="14"/>
  <c r="R35" i="14" s="1"/>
  <c r="AB35" i="14" s="1"/>
  <c r="A35" i="11"/>
  <c r="AO81" i="11"/>
  <c r="AQ81" i="11"/>
  <c r="AS81" i="11"/>
  <c r="AM81" i="11"/>
  <c r="AU81" i="11"/>
  <c r="CE81" i="11"/>
  <c r="CG81" i="11"/>
  <c r="CI81" i="11"/>
  <c r="CK81" i="11"/>
  <c r="CE66" i="11"/>
  <c r="AO66" i="11"/>
  <c r="AQ66" i="11"/>
  <c r="AU66" i="11"/>
  <c r="AS66" i="11"/>
  <c r="CI66" i="11"/>
  <c r="CK66" i="11"/>
  <c r="AM66" i="11"/>
  <c r="K6" i="14"/>
  <c r="R6" i="14" s="1"/>
  <c r="AB6" i="14" s="1"/>
  <c r="A6" i="11"/>
  <c r="K108" i="14"/>
  <c r="R108" i="14" s="1"/>
  <c r="AB108" i="14" s="1"/>
  <c r="A108" i="11"/>
  <c r="K84" i="14"/>
  <c r="R84" i="14" s="1"/>
  <c r="AB84" i="14" s="1"/>
  <c r="A84" i="11"/>
  <c r="CE72" i="11"/>
  <c r="AM72" i="11"/>
  <c r="AS72" i="11"/>
  <c r="AU72" i="11"/>
  <c r="CI72" i="11"/>
  <c r="AO72" i="11"/>
  <c r="AQ72" i="11"/>
  <c r="AM60" i="11"/>
  <c r="AS60" i="11"/>
  <c r="AU60" i="11"/>
  <c r="AO60" i="11"/>
  <c r="AQ60" i="11"/>
  <c r="AM48" i="11"/>
  <c r="AS48" i="11"/>
  <c r="AU48" i="11"/>
  <c r="AO48" i="11"/>
  <c r="AQ48" i="11"/>
  <c r="CG48" i="11"/>
  <c r="CK48" i="11"/>
  <c r="CG36" i="11"/>
  <c r="AM36" i="11"/>
  <c r="AS36" i="11"/>
  <c r="AU36" i="11"/>
  <c r="AQ36" i="11"/>
  <c r="CE36" i="11"/>
  <c r="CC36" i="11"/>
  <c r="CI36" i="11"/>
  <c r="CK36" i="11"/>
  <c r="AO36" i="11"/>
  <c r="AM24" i="11"/>
  <c r="AS24" i="11"/>
  <c r="AU24" i="11"/>
  <c r="AQ24" i="11"/>
  <c r="AO24" i="11"/>
  <c r="AM12" i="11"/>
  <c r="AS12" i="11"/>
  <c r="AU12" i="11"/>
  <c r="CC12" i="11"/>
  <c r="AO12" i="11"/>
  <c r="AQ12" i="11"/>
  <c r="AN10" i="18"/>
  <c r="A155" i="11"/>
  <c r="A121" i="11"/>
  <c r="CI121" i="11" s="1"/>
  <c r="A118" i="11"/>
  <c r="A96" i="11"/>
  <c r="CG96" i="11" s="1"/>
  <c r="CC50" i="11"/>
  <c r="CK117" i="11"/>
  <c r="A113" i="11"/>
  <c r="A28" i="11"/>
  <c r="K95" i="14"/>
  <c r="R95" i="14" s="1"/>
  <c r="AB95" i="14" s="1"/>
  <c r="A95" i="11"/>
  <c r="K23" i="14"/>
  <c r="R23" i="14" s="1"/>
  <c r="AB23" i="14" s="1"/>
  <c r="A23" i="11"/>
  <c r="K153" i="14"/>
  <c r="R153" i="14" s="1"/>
  <c r="AB153" i="14" s="1"/>
  <c r="K105" i="14"/>
  <c r="R105" i="14" s="1"/>
  <c r="AB105" i="14" s="1"/>
  <c r="K44" i="14"/>
  <c r="R44" i="14" s="1"/>
  <c r="AB44" i="14" s="1"/>
  <c r="CI106" i="11"/>
  <c r="AS106" i="11"/>
  <c r="AO106" i="11"/>
  <c r="AQ106" i="11"/>
  <c r="AU106" i="11"/>
  <c r="CE106" i="11"/>
  <c r="CG106" i="11"/>
  <c r="AS82" i="11"/>
  <c r="AO82" i="11"/>
  <c r="AQ82" i="11"/>
  <c r="AM82" i="11"/>
  <c r="AU82" i="11"/>
  <c r="CC82" i="11"/>
  <c r="CE82" i="11"/>
  <c r="CG82" i="11"/>
  <c r="CI82" i="11"/>
  <c r="CK82" i="11"/>
  <c r="AS70" i="11"/>
  <c r="AO70" i="11"/>
  <c r="AQ70" i="11"/>
  <c r="AM70" i="11"/>
  <c r="AU70" i="11"/>
  <c r="K58" i="14"/>
  <c r="R58" i="14" s="1"/>
  <c r="AB58" i="14" s="1"/>
  <c r="A58" i="11"/>
  <c r="K46" i="14"/>
  <c r="R46" i="14" s="1"/>
  <c r="AB46" i="14" s="1"/>
  <c r="A46" i="11"/>
  <c r="K34" i="14"/>
  <c r="R34" i="14" s="1"/>
  <c r="AB34" i="14" s="1"/>
  <c r="A34" i="11"/>
  <c r="K22" i="14"/>
  <c r="R22" i="14" s="1"/>
  <c r="AB22" i="14" s="1"/>
  <c r="A22" i="11"/>
  <c r="CK22" i="11" s="1"/>
  <c r="K10" i="14"/>
  <c r="R10" i="14" s="1"/>
  <c r="AB10" i="14" s="1"/>
  <c r="A10" i="11"/>
  <c r="CG10" i="11" s="1"/>
  <c r="BJ5" i="18"/>
  <c r="W146" i="7"/>
  <c r="X146" i="7" s="1"/>
  <c r="A154" i="11"/>
  <c r="A152" i="11"/>
  <c r="A141" i="11"/>
  <c r="A131" i="11"/>
  <c r="CG117" i="11"/>
  <c r="A99" i="11"/>
  <c r="W86" i="7"/>
  <c r="X86" i="7" s="1"/>
  <c r="BE5" i="18"/>
  <c r="A116" i="11"/>
  <c r="A111" i="11"/>
  <c r="A88" i="11"/>
  <c r="CC81" i="11"/>
  <c r="CI45" i="11"/>
  <c r="K47" i="14"/>
  <c r="R47" i="14" s="1"/>
  <c r="AB47" i="14" s="1"/>
  <c r="A47" i="11"/>
  <c r="AO129" i="11"/>
  <c r="AM129" i="11"/>
  <c r="AS129" i="11"/>
  <c r="AU129" i="11"/>
  <c r="CC129" i="11"/>
  <c r="CE129" i="11"/>
  <c r="CK129" i="11"/>
  <c r="CK33" i="11"/>
  <c r="AM33" i="11"/>
  <c r="AO33" i="11"/>
  <c r="AQ33" i="11"/>
  <c r="AS33" i="11"/>
  <c r="CC33" i="11"/>
  <c r="AU33" i="11"/>
  <c r="W74" i="7"/>
  <c r="X74" i="7" s="1"/>
  <c r="W50" i="7"/>
  <c r="X50" i="7" s="1"/>
  <c r="A146" i="11"/>
  <c r="CC146" i="11" s="1"/>
  <c r="A71" i="11"/>
  <c r="CC66" i="11"/>
  <c r="K119" i="14"/>
  <c r="R119" i="14" s="1"/>
  <c r="AB119" i="14" s="1"/>
  <c r="A119" i="11"/>
  <c r="K11" i="14"/>
  <c r="R11" i="14" s="1"/>
  <c r="AB11" i="14" s="1"/>
  <c r="A11" i="11"/>
  <c r="CK69" i="11"/>
  <c r="AO69" i="11"/>
  <c r="AQ69" i="11"/>
  <c r="AS69" i="11"/>
  <c r="AM69" i="11"/>
  <c r="AU69" i="11"/>
  <c r="CC69" i="11"/>
  <c r="K33" i="14"/>
  <c r="R33" i="14" s="1"/>
  <c r="AB33" i="14" s="1"/>
  <c r="K128" i="14"/>
  <c r="R128" i="14" s="1"/>
  <c r="AB128" i="14" s="1"/>
  <c r="A128" i="11"/>
  <c r="K104" i="14"/>
  <c r="R104" i="14" s="1"/>
  <c r="AB104" i="14" s="1"/>
  <c r="A104" i="11"/>
  <c r="K80" i="14"/>
  <c r="R80" i="14" s="1"/>
  <c r="AB80" i="14" s="1"/>
  <c r="A80" i="11"/>
  <c r="CC68" i="11"/>
  <c r="AO68" i="11"/>
  <c r="AS68" i="11"/>
  <c r="AU68" i="11"/>
  <c r="AM68" i="11"/>
  <c r="AQ68" i="11"/>
  <c r="CE68" i="11"/>
  <c r="CG68" i="11"/>
  <c r="CI68" i="11"/>
  <c r="CK68" i="11"/>
  <c r="AO56" i="11"/>
  <c r="AS56" i="11"/>
  <c r="AU56" i="11"/>
  <c r="AM56" i="11"/>
  <c r="CK56" i="11"/>
  <c r="AQ56" i="11"/>
  <c r="AO44" i="11"/>
  <c r="AS44" i="11"/>
  <c r="AU44" i="11"/>
  <c r="AM44" i="11"/>
  <c r="CC44" i="11"/>
  <c r="CE44" i="11"/>
  <c r="CG44" i="11"/>
  <c r="CI44" i="11"/>
  <c r="CK44" i="11"/>
  <c r="AO32" i="11"/>
  <c r="AS32" i="11"/>
  <c r="AU32" i="11"/>
  <c r="AM32" i="11"/>
  <c r="CE32" i="11"/>
  <c r="CI32" i="11"/>
  <c r="AQ32" i="11"/>
  <c r="CK32" i="11"/>
  <c r="CC20" i="11"/>
  <c r="AO20" i="11"/>
  <c r="AS20" i="11"/>
  <c r="AU20" i="11"/>
  <c r="AM20" i="11"/>
  <c r="AQ20" i="11"/>
  <c r="CC8" i="11"/>
  <c r="AO8" i="11"/>
  <c r="AS8" i="11"/>
  <c r="CK8" i="11"/>
  <c r="AU8" i="11"/>
  <c r="AM8" i="11"/>
  <c r="AQ8" i="11"/>
  <c r="CI8" i="11"/>
  <c r="K66" i="14"/>
  <c r="R66" i="14" s="1"/>
  <c r="AB66" i="14" s="1"/>
  <c r="K32" i="14"/>
  <c r="R32" i="14" s="1"/>
  <c r="AB32" i="14" s="1"/>
  <c r="K163" i="14"/>
  <c r="R163" i="14" s="1"/>
  <c r="AB163" i="14" s="1"/>
  <c r="A163" i="11"/>
  <c r="CI163" i="11" s="1"/>
  <c r="AM115" i="11"/>
  <c r="AU115" i="11"/>
  <c r="AO115" i="11"/>
  <c r="AQ115" i="11"/>
  <c r="AS115" i="11"/>
  <c r="K103" i="14"/>
  <c r="R103" i="14" s="1"/>
  <c r="AB103" i="14" s="1"/>
  <c r="A103" i="11"/>
  <c r="K79" i="14"/>
  <c r="R79" i="14" s="1"/>
  <c r="AB79" i="14" s="1"/>
  <c r="A79" i="11"/>
  <c r="K67" i="14"/>
  <c r="R67" i="14" s="1"/>
  <c r="AB67" i="14" s="1"/>
  <c r="A67" i="11"/>
  <c r="AM55" i="11"/>
  <c r="AO55" i="11"/>
  <c r="AU55" i="11"/>
  <c r="CI55" i="11"/>
  <c r="AQ55" i="11"/>
  <c r="AS55" i="11"/>
  <c r="CG55" i="11"/>
  <c r="K43" i="14"/>
  <c r="R43" i="14" s="1"/>
  <c r="AB43" i="14" s="1"/>
  <c r="A43" i="11"/>
  <c r="CC31" i="11"/>
  <c r="AM31" i="11"/>
  <c r="AO31" i="11"/>
  <c r="AU31" i="11"/>
  <c r="AQ31" i="11"/>
  <c r="AS31" i="11"/>
  <c r="CG31" i="11"/>
  <c r="AM19" i="11"/>
  <c r="AO19" i="11"/>
  <c r="AU19" i="11"/>
  <c r="AQ19" i="11"/>
  <c r="AS19" i="11"/>
  <c r="K7" i="14"/>
  <c r="R7" i="14" s="1"/>
  <c r="AB7" i="14" s="1"/>
  <c r="A7" i="11"/>
  <c r="A160" i="11"/>
  <c r="A159" i="11"/>
  <c r="A132" i="11"/>
  <c r="CE132" i="11" s="1"/>
  <c r="A110" i="11"/>
  <c r="CI74" i="11"/>
  <c r="W98" i="7"/>
  <c r="X98" i="7" s="1"/>
  <c r="AE141" i="5"/>
  <c r="A150" i="11"/>
  <c r="A145" i="11"/>
  <c r="A136" i="11"/>
  <c r="A125" i="11"/>
  <c r="A78" i="11"/>
  <c r="CI48" i="11"/>
  <c r="AQ44" i="11"/>
  <c r="I64" i="11"/>
  <c r="L25" i="11"/>
  <c r="K90" i="11"/>
  <c r="H105" i="11"/>
  <c r="L73" i="11"/>
  <c r="L121" i="11"/>
  <c r="K30" i="11"/>
  <c r="J71" i="11"/>
  <c r="I40" i="11"/>
  <c r="H117" i="11"/>
  <c r="L109" i="11"/>
  <c r="L97" i="11"/>
  <c r="I88" i="11"/>
  <c r="J95" i="11"/>
  <c r="K78" i="11"/>
  <c r="J23" i="11"/>
  <c r="H33" i="11"/>
  <c r="L37" i="11"/>
  <c r="J59" i="11"/>
  <c r="L61" i="11"/>
  <c r="J47" i="11"/>
  <c r="I16" i="11"/>
  <c r="H69" i="11"/>
  <c r="I28" i="11"/>
  <c r="H14" i="11"/>
  <c r="K7" i="11"/>
  <c r="H163" i="11"/>
  <c r="I158" i="11"/>
  <c r="K148" i="11"/>
  <c r="I146" i="11"/>
  <c r="I134" i="11"/>
  <c r="I122" i="11"/>
  <c r="L119" i="11"/>
  <c r="H115" i="11"/>
  <c r="J93" i="11"/>
  <c r="J81" i="11"/>
  <c r="H79" i="11"/>
  <c r="K76" i="11"/>
  <c r="L71" i="11"/>
  <c r="K64" i="11"/>
  <c r="L59" i="11"/>
  <c r="K52" i="11"/>
  <c r="I50" i="11"/>
  <c r="J45" i="11"/>
  <c r="H43" i="11"/>
  <c r="K28" i="11"/>
  <c r="L23" i="11"/>
  <c r="J21" i="11"/>
  <c r="H19" i="11"/>
  <c r="L11" i="11"/>
  <c r="J9" i="11"/>
  <c r="H7" i="11"/>
  <c r="K11" i="11"/>
  <c r="I9" i="11"/>
  <c r="I140" i="11"/>
  <c r="L137" i="11"/>
  <c r="K82" i="11"/>
  <c r="J75" i="11"/>
  <c r="I56" i="11"/>
  <c r="H37" i="11"/>
  <c r="L17" i="11"/>
  <c r="J15" i="11"/>
  <c r="W9" i="18"/>
  <c r="BF9" i="18"/>
  <c r="BD9" i="18"/>
  <c r="AP9" i="18"/>
  <c r="BE9" i="18"/>
  <c r="AG9" i="18"/>
  <c r="AN9" i="18"/>
  <c r="U9" i="18"/>
  <c r="BK9" i="18"/>
  <c r="BJ9" i="18"/>
  <c r="BI9" i="18"/>
  <c r="BH9" i="18"/>
  <c r="BG9" i="18"/>
  <c r="K154" i="11"/>
  <c r="H139" i="11"/>
  <c r="L101" i="11"/>
  <c r="H91" i="11"/>
  <c r="K70" i="11"/>
  <c r="J69" i="11"/>
  <c r="J57" i="11"/>
  <c r="H49" i="11"/>
  <c r="I32" i="11"/>
  <c r="L163" i="18"/>
  <c r="M158" i="18"/>
  <c r="O148" i="18"/>
  <c r="M146" i="18"/>
  <c r="M134" i="18"/>
  <c r="M122" i="18"/>
  <c r="P119" i="18"/>
  <c r="L115" i="18"/>
  <c r="N93" i="18"/>
  <c r="N81" i="18"/>
  <c r="L79" i="18"/>
  <c r="O76" i="18"/>
  <c r="P71" i="18"/>
  <c r="O64" i="18"/>
  <c r="P59" i="18"/>
  <c r="O52" i="18"/>
  <c r="M50" i="18"/>
  <c r="N45" i="18"/>
  <c r="L43" i="18"/>
  <c r="O28" i="18"/>
  <c r="P23" i="18"/>
  <c r="N21" i="18"/>
  <c r="L19" i="18"/>
  <c r="P11" i="18"/>
  <c r="N9" i="18"/>
  <c r="L7" i="18"/>
  <c r="L161" i="11"/>
  <c r="L131" i="11"/>
  <c r="J129" i="11"/>
  <c r="L125" i="11"/>
  <c r="J117" i="11"/>
  <c r="H97" i="11"/>
  <c r="L95" i="11"/>
  <c r="I92" i="11"/>
  <c r="H73" i="11"/>
  <c r="L53" i="11"/>
  <c r="J51" i="11"/>
  <c r="K46" i="11"/>
  <c r="L29" i="11"/>
  <c r="K16" i="11"/>
  <c r="H151" i="11"/>
  <c r="K136" i="11"/>
  <c r="J63" i="11"/>
  <c r="H55" i="11"/>
  <c r="J39" i="11"/>
  <c r="H31" i="11"/>
  <c r="J27" i="11"/>
  <c r="H103" i="11"/>
  <c r="K40" i="11"/>
  <c r="H25" i="11"/>
  <c r="I14" i="11"/>
  <c r="K124" i="11"/>
  <c r="L107" i="11"/>
  <c r="K106" i="11"/>
  <c r="L83" i="11"/>
  <c r="I68" i="11"/>
  <c r="I44" i="11"/>
  <c r="L41" i="11"/>
  <c r="I152" i="11"/>
  <c r="K130" i="11"/>
  <c r="H121" i="11"/>
  <c r="J111" i="11"/>
  <c r="J99" i="11"/>
  <c r="K94" i="11"/>
  <c r="H67" i="11"/>
  <c r="L65" i="11"/>
  <c r="M140" i="18"/>
  <c r="P137" i="18"/>
  <c r="O82" i="18"/>
  <c r="N75" i="18"/>
  <c r="M56" i="18"/>
  <c r="L37" i="18"/>
  <c r="P17" i="18"/>
  <c r="N15" i="18"/>
  <c r="H157" i="11"/>
  <c r="L155" i="11"/>
  <c r="L149" i="11"/>
  <c r="L89" i="11"/>
  <c r="I86" i="11"/>
  <c r="I62" i="11"/>
  <c r="K58" i="11"/>
  <c r="I26" i="11"/>
  <c r="I98" i="11"/>
  <c r="K22" i="11"/>
  <c r="J105" i="11"/>
  <c r="I80" i="11"/>
  <c r="L47" i="11"/>
  <c r="I38" i="11"/>
  <c r="J153" i="11"/>
  <c r="L143" i="11"/>
  <c r="H109" i="11"/>
  <c r="I104" i="11"/>
  <c r="H61" i="11"/>
  <c r="K34" i="11"/>
  <c r="J33" i="11"/>
  <c r="I20" i="11"/>
  <c r="CG163" i="11"/>
  <c r="CE163" i="11"/>
  <c r="CK118" i="11"/>
  <c r="CG118" i="11"/>
  <c r="CI118" i="11"/>
  <c r="CC118" i="11"/>
  <c r="CE118" i="11"/>
  <c r="CK160" i="11"/>
  <c r="CG152" i="11"/>
  <c r="CK152" i="11"/>
  <c r="CI160" i="11"/>
  <c r="CI143" i="11"/>
  <c r="CK143" i="11"/>
  <c r="CE139" i="11"/>
  <c r="CG139" i="11"/>
  <c r="CI139" i="11"/>
  <c r="CK139" i="11"/>
  <c r="CE161" i="11"/>
  <c r="CG160" i="11"/>
  <c r="CI159" i="11"/>
  <c r="CC156" i="11"/>
  <c r="CE160" i="11"/>
  <c r="CC139" i="11"/>
  <c r="CK138" i="11"/>
  <c r="CC138" i="11"/>
  <c r="CE138" i="11"/>
  <c r="CG138" i="11"/>
  <c r="CC160" i="11"/>
  <c r="CE159" i="11"/>
  <c r="CI157" i="11"/>
  <c r="CE152" i="11"/>
  <c r="CC153" i="11"/>
  <c r="CC152" i="11"/>
  <c r="CK134" i="11"/>
  <c r="CG140" i="11"/>
  <c r="CC115" i="11"/>
  <c r="CE115" i="11"/>
  <c r="CI115" i="11"/>
  <c r="CK115" i="11"/>
  <c r="CG115" i="11"/>
  <c r="CE136" i="11"/>
  <c r="CE140" i="11"/>
  <c r="CI136" i="11"/>
  <c r="CC122" i="11"/>
  <c r="CE122" i="11"/>
  <c r="CG122" i="11"/>
  <c r="CI122" i="11"/>
  <c r="CK122" i="11"/>
  <c r="CC140" i="11"/>
  <c r="CK140" i="11"/>
  <c r="CK136" i="11"/>
  <c r="CK123" i="11"/>
  <c r="CC128" i="11"/>
  <c r="CK96" i="11"/>
  <c r="CG131" i="11"/>
  <c r="CI130" i="11"/>
  <c r="CI92" i="11"/>
  <c r="CE92" i="11"/>
  <c r="CC92" i="11"/>
  <c r="CK92" i="11"/>
  <c r="CK91" i="11"/>
  <c r="CC91" i="11"/>
  <c r="CE91" i="11"/>
  <c r="CG91" i="11"/>
  <c r="CI91" i="11"/>
  <c r="CG123" i="11"/>
  <c r="CG113" i="11"/>
  <c r="CI113" i="11"/>
  <c r="CI96" i="11"/>
  <c r="CI128" i="11"/>
  <c r="CC123" i="11"/>
  <c r="CE117" i="11"/>
  <c r="CI112" i="11"/>
  <c r="CK112" i="11"/>
  <c r="CG89" i="11"/>
  <c r="CK89" i="11"/>
  <c r="CG87" i="11"/>
  <c r="CK87" i="11"/>
  <c r="CC87" i="11"/>
  <c r="CC101" i="11"/>
  <c r="CE58" i="11"/>
  <c r="CG58" i="11"/>
  <c r="CI58" i="11"/>
  <c r="CC58" i="11"/>
  <c r="CK58" i="11"/>
  <c r="CC106" i="11"/>
  <c r="CC93" i="11"/>
  <c r="CI86" i="11"/>
  <c r="CK86" i="11"/>
  <c r="CC86" i="11"/>
  <c r="CE86" i="11"/>
  <c r="CG86" i="11"/>
  <c r="CC110" i="11"/>
  <c r="CK106" i="11"/>
  <c r="CC104" i="11"/>
  <c r="CE103" i="11"/>
  <c r="CI101" i="11"/>
  <c r="CK100" i="11"/>
  <c r="CC98" i="11"/>
  <c r="CE97" i="11"/>
  <c r="CC79" i="11"/>
  <c r="CE79" i="11"/>
  <c r="CG79" i="11"/>
  <c r="CK79" i="11"/>
  <c r="CI85" i="11"/>
  <c r="CI70" i="11"/>
  <c r="CK70" i="11"/>
  <c r="CC70" i="11"/>
  <c r="CE70" i="11"/>
  <c r="CG70" i="11"/>
  <c r="CI90" i="11"/>
  <c r="CG85" i="11"/>
  <c r="CI84" i="11"/>
  <c r="CE80" i="11"/>
  <c r="CC75" i="11"/>
  <c r="CG90" i="11"/>
  <c r="CE85" i="11"/>
  <c r="CG77" i="11"/>
  <c r="CI77" i="11"/>
  <c r="CE90" i="11"/>
  <c r="CC85" i="11"/>
  <c r="CE84" i="11"/>
  <c r="CC90" i="11"/>
  <c r="CG65" i="11"/>
  <c r="CI65" i="11"/>
  <c r="CC65" i="11"/>
  <c r="CE65" i="11"/>
  <c r="CE78" i="11"/>
  <c r="CG78" i="11"/>
  <c r="CK76" i="11"/>
  <c r="CG75" i="11"/>
  <c r="CK65" i="11"/>
  <c r="CE77" i="11"/>
  <c r="CK74" i="11"/>
  <c r="CC72" i="11"/>
  <c r="CI69" i="11"/>
  <c r="CC60" i="11"/>
  <c r="CG69" i="11"/>
  <c r="CK67" i="11"/>
  <c r="CE64" i="11"/>
  <c r="CK55" i="11"/>
  <c r="CE69" i="11"/>
  <c r="CI61" i="11"/>
  <c r="CK60" i="11"/>
  <c r="CG56" i="11"/>
  <c r="CI56" i="11"/>
  <c r="CC54" i="11"/>
  <c r="CG72" i="11"/>
  <c r="CG66" i="11"/>
  <c r="CE61" i="11"/>
  <c r="CG60" i="11"/>
  <c r="CC56" i="11"/>
  <c r="CE55" i="11"/>
  <c r="CI50" i="11"/>
  <c r="CK50" i="11"/>
  <c r="CG50" i="11"/>
  <c r="CC59" i="11"/>
  <c r="CE60" i="11"/>
  <c r="CC55" i="11"/>
  <c r="CK21" i="11"/>
  <c r="CC21" i="11"/>
  <c r="CE21" i="11"/>
  <c r="CG21" i="11"/>
  <c r="CG29" i="11"/>
  <c r="CI29" i="11"/>
  <c r="CC29" i="11"/>
  <c r="CE29" i="11"/>
  <c r="CE48" i="11"/>
  <c r="CI40" i="11"/>
  <c r="CG39" i="11"/>
  <c r="CE24" i="11"/>
  <c r="CI24" i="11"/>
  <c r="CG24" i="11"/>
  <c r="CK24" i="11"/>
  <c r="CC24" i="11"/>
  <c r="CI21" i="11"/>
  <c r="CE53" i="11"/>
  <c r="CC48" i="11"/>
  <c r="CE47" i="11"/>
  <c r="CE39" i="11"/>
  <c r="CK29" i="11"/>
  <c r="CC53" i="11"/>
  <c r="CE52" i="11"/>
  <c r="CK49" i="11"/>
  <c r="CC47" i="11"/>
  <c r="CE46" i="11"/>
  <c r="CC13" i="11"/>
  <c r="CE13" i="11"/>
  <c r="CG13" i="11"/>
  <c r="CI13" i="11"/>
  <c r="CK13" i="11"/>
  <c r="CI33" i="11"/>
  <c r="CE26" i="11"/>
  <c r="CI26" i="11"/>
  <c r="CC19" i="11"/>
  <c r="CE19" i="11"/>
  <c r="CG19" i="11"/>
  <c r="CI19" i="11"/>
  <c r="CK19" i="11"/>
  <c r="CE34" i="11"/>
  <c r="CG33" i="11"/>
  <c r="CK31" i="11"/>
  <c r="CC26" i="11"/>
  <c r="CI22" i="11"/>
  <c r="CC34" i="11"/>
  <c r="CE33" i="11"/>
  <c r="CG32" i="11"/>
  <c r="CI31" i="11"/>
  <c r="CC38" i="11"/>
  <c r="CE37" i="11"/>
  <c r="CC32" i="11"/>
  <c r="CE31" i="11"/>
  <c r="CK26" i="11"/>
  <c r="CC7" i="11"/>
  <c r="CE7" i="11"/>
  <c r="CG7" i="11"/>
  <c r="CI7" i="11"/>
  <c r="CK7" i="11"/>
  <c r="CI16" i="11"/>
  <c r="CK16" i="11"/>
  <c r="CC16" i="11"/>
  <c r="CE16" i="11"/>
  <c r="CI20" i="11"/>
  <c r="CG15" i="11"/>
  <c r="CI14" i="11"/>
  <c r="CG9" i="11"/>
  <c r="CG20" i="11"/>
  <c r="CK18" i="11"/>
  <c r="CE15" i="11"/>
  <c r="CG14" i="11"/>
  <c r="CK12" i="11"/>
  <c r="CE9" i="11"/>
  <c r="CG8" i="11"/>
  <c r="CK6" i="11"/>
  <c r="CK23" i="11"/>
  <c r="CE20" i="11"/>
  <c r="CI18" i="11"/>
  <c r="CK17" i="11"/>
  <c r="CC15" i="11"/>
  <c r="CE14" i="11"/>
  <c r="CI12" i="11"/>
  <c r="CK11" i="11"/>
  <c r="CC9" i="11"/>
  <c r="CE8" i="11"/>
  <c r="CI6" i="11"/>
  <c r="CG18" i="11"/>
  <c r="CG12" i="11"/>
  <c r="CG6" i="11"/>
  <c r="CE18" i="11"/>
  <c r="CK15" i="11"/>
  <c r="CE12" i="11"/>
  <c r="CK9" i="11"/>
  <c r="CE6" i="11"/>
  <c r="W143" i="7"/>
  <c r="X143" i="7" s="1"/>
  <c r="W131" i="7"/>
  <c r="X131" i="7" s="1"/>
  <c r="W119" i="7"/>
  <c r="X119" i="7" s="1"/>
  <c r="W107" i="7"/>
  <c r="X107" i="7" s="1"/>
  <c r="W97" i="7"/>
  <c r="X97" i="7" s="1"/>
  <c r="W91" i="7"/>
  <c r="X91" i="7" s="1"/>
  <c r="W76" i="7"/>
  <c r="X76" i="7" s="1"/>
  <c r="W70" i="7"/>
  <c r="X70" i="7" s="1"/>
  <c r="W66" i="7"/>
  <c r="X66" i="7" s="1"/>
  <c r="W58" i="7"/>
  <c r="X58" i="7" s="1"/>
  <c r="W54" i="7"/>
  <c r="X54" i="7" s="1"/>
  <c r="AP5" i="18"/>
  <c r="W134" i="7"/>
  <c r="X134" i="7" s="1"/>
  <c r="W132" i="7"/>
  <c r="X132" i="7" s="1"/>
  <c r="W122" i="7"/>
  <c r="X122" i="7" s="1"/>
  <c r="W120" i="7"/>
  <c r="X120" i="7" s="1"/>
  <c r="W110" i="7"/>
  <c r="X110" i="7" s="1"/>
  <c r="W95" i="7"/>
  <c r="X95" i="7" s="1"/>
  <c r="W79" i="7"/>
  <c r="X79" i="7" s="1"/>
  <c r="W67" i="7"/>
  <c r="X67" i="7" s="1"/>
  <c r="W64" i="7"/>
  <c r="X64" i="7" s="1"/>
  <c r="W46" i="7"/>
  <c r="X46" i="7" s="1"/>
  <c r="W42" i="7"/>
  <c r="X42" i="7" s="1"/>
  <c r="W34" i="7"/>
  <c r="X34" i="7" s="1"/>
  <c r="W30" i="7"/>
  <c r="X30" i="7" s="1"/>
  <c r="W26" i="7"/>
  <c r="X26" i="7" s="1"/>
  <c r="W22" i="7"/>
  <c r="X22" i="7" s="1"/>
  <c r="W18" i="7"/>
  <c r="X18" i="7" s="1"/>
  <c r="W16" i="7"/>
  <c r="X16" i="7" s="1"/>
  <c r="W14" i="7"/>
  <c r="X14" i="7" s="1"/>
  <c r="W10" i="7"/>
  <c r="X10" i="7" s="1"/>
  <c r="W6" i="7"/>
  <c r="X6" i="7" s="1"/>
  <c r="W156" i="7"/>
  <c r="X156" i="7" s="1"/>
  <c r="W152" i="7"/>
  <c r="X152" i="7" s="1"/>
  <c r="W145" i="7"/>
  <c r="X145" i="7" s="1"/>
  <c r="W83" i="7"/>
  <c r="X83" i="7" s="1"/>
  <c r="W73" i="7"/>
  <c r="X73" i="7" s="1"/>
  <c r="W61" i="7"/>
  <c r="X61" i="7" s="1"/>
  <c r="W40" i="7"/>
  <c r="X40" i="7" s="1"/>
  <c r="W23" i="7"/>
  <c r="X23" i="7" s="1"/>
  <c r="AE16" i="5"/>
  <c r="BK8" i="18"/>
  <c r="AN5" i="18"/>
  <c r="W157" i="7"/>
  <c r="X157" i="7" s="1"/>
  <c r="W144" i="7"/>
  <c r="X144" i="7" s="1"/>
  <c r="W140" i="7"/>
  <c r="X140" i="7" s="1"/>
  <c r="W128" i="7"/>
  <c r="X128" i="7" s="1"/>
  <c r="W116" i="7"/>
  <c r="X116" i="7" s="1"/>
  <c r="W108" i="7"/>
  <c r="X108" i="7" s="1"/>
  <c r="W104" i="7"/>
  <c r="X104" i="7" s="1"/>
  <c r="W84" i="7"/>
  <c r="X84" i="7" s="1"/>
  <c r="W71" i="7"/>
  <c r="X71" i="7" s="1"/>
  <c r="W59" i="7"/>
  <c r="X59" i="7" s="1"/>
  <c r="W55" i="7"/>
  <c r="X55" i="7" s="1"/>
  <c r="W49" i="7"/>
  <c r="X49" i="7" s="1"/>
  <c r="W37" i="7"/>
  <c r="X37" i="7" s="1"/>
  <c r="W25" i="7"/>
  <c r="X25" i="7" s="1"/>
  <c r="W13" i="7"/>
  <c r="X13" i="7" s="1"/>
  <c r="W5" i="7"/>
  <c r="X5" i="7" s="1"/>
  <c r="W96" i="7"/>
  <c r="X96" i="7" s="1"/>
  <c r="W92" i="7"/>
  <c r="X92" i="7" s="1"/>
  <c r="W72" i="7"/>
  <c r="X72" i="7" s="1"/>
  <c r="W62" i="7"/>
  <c r="X62" i="7" s="1"/>
  <c r="W47" i="7"/>
  <c r="X47" i="7" s="1"/>
  <c r="W43" i="7"/>
  <c r="X43" i="7" s="1"/>
  <c r="W35" i="7"/>
  <c r="X35" i="7" s="1"/>
  <c r="W31" i="7"/>
  <c r="X31" i="7" s="1"/>
  <c r="W19" i="7"/>
  <c r="X19" i="7" s="1"/>
  <c r="AB147" i="14"/>
  <c r="AP8" i="18"/>
  <c r="BI8" i="18"/>
  <c r="BF5" i="18"/>
  <c r="W153" i="7"/>
  <c r="X153" i="7" s="1"/>
  <c r="W80" i="7"/>
  <c r="X80" i="7" s="1"/>
  <c r="W48" i="7"/>
  <c r="X48" i="7" s="1"/>
  <c r="W38" i="7"/>
  <c r="X38" i="7" s="1"/>
  <c r="W36" i="7"/>
  <c r="X36" i="7" s="1"/>
  <c r="AD158" i="7"/>
  <c r="BJ8" i="18"/>
  <c r="BH8" i="18"/>
  <c r="AN8" i="18"/>
  <c r="W149" i="7"/>
  <c r="X149" i="7" s="1"/>
  <c r="W141" i="7"/>
  <c r="X141" i="7" s="1"/>
  <c r="W137" i="7"/>
  <c r="X137" i="7" s="1"/>
  <c r="W129" i="7"/>
  <c r="X129" i="7" s="1"/>
  <c r="BG8" i="18"/>
  <c r="W159" i="7"/>
  <c r="X159" i="7" s="1"/>
  <c r="W147" i="7"/>
  <c r="X147" i="7" s="1"/>
  <c r="W24" i="7"/>
  <c r="X24" i="7" s="1"/>
  <c r="W20" i="7"/>
  <c r="X20" i="7" s="1"/>
  <c r="W12" i="7"/>
  <c r="X12" i="7" s="1"/>
  <c r="W8" i="7"/>
  <c r="X8" i="7" s="1"/>
  <c r="W162" i="7"/>
  <c r="X162" i="7" s="1"/>
  <c r="W154" i="7"/>
  <c r="X154" i="7" s="1"/>
  <c r="W150" i="7"/>
  <c r="X150" i="7" s="1"/>
  <c r="W135" i="7"/>
  <c r="X135" i="7" s="1"/>
  <c r="W123" i="7"/>
  <c r="X123" i="7" s="1"/>
  <c r="W111" i="7"/>
  <c r="X111" i="7" s="1"/>
  <c r="W99" i="7"/>
  <c r="X99" i="7" s="1"/>
  <c r="W89" i="7"/>
  <c r="X89" i="7" s="1"/>
  <c r="W81" i="7"/>
  <c r="X81" i="7" s="1"/>
  <c r="BE8" i="18"/>
  <c r="W160" i="7"/>
  <c r="X160" i="7" s="1"/>
  <c r="W148" i="7"/>
  <c r="X148" i="7" s="1"/>
  <c r="W142" i="7"/>
  <c r="X142" i="7" s="1"/>
  <c r="W138" i="7"/>
  <c r="X138" i="7" s="1"/>
  <c r="W130" i="7"/>
  <c r="X130" i="7" s="1"/>
  <c r="W126" i="7"/>
  <c r="X126" i="7" s="1"/>
  <c r="W118" i="7"/>
  <c r="X118" i="7" s="1"/>
  <c r="W114" i="7"/>
  <c r="X114" i="7" s="1"/>
  <c r="W106" i="7"/>
  <c r="X106" i="7" s="1"/>
  <c r="W102" i="7"/>
  <c r="X102" i="7" s="1"/>
  <c r="W87" i="7"/>
  <c r="X87" i="7" s="1"/>
  <c r="W77" i="7"/>
  <c r="X77" i="7" s="1"/>
  <c r="W69" i="7"/>
  <c r="X69" i="7" s="1"/>
  <c r="W65" i="7"/>
  <c r="X65" i="7" s="1"/>
  <c r="W57" i="7"/>
  <c r="X57" i="7" s="1"/>
  <c r="W53" i="7"/>
  <c r="X53" i="7" s="1"/>
  <c r="AX16" i="5"/>
  <c r="BD8" i="18"/>
  <c r="W151" i="7"/>
  <c r="X151" i="7" s="1"/>
  <c r="W139" i="7"/>
  <c r="X139" i="7" s="1"/>
  <c r="W136" i="7"/>
  <c r="X136" i="7" s="1"/>
  <c r="W127" i="7"/>
  <c r="X127" i="7" s="1"/>
  <c r="W124" i="7"/>
  <c r="X124" i="7" s="1"/>
  <c r="W115" i="7"/>
  <c r="X115" i="7" s="1"/>
  <c r="W112" i="7"/>
  <c r="X112" i="7" s="1"/>
  <c r="W103" i="7"/>
  <c r="X103" i="7" s="1"/>
  <c r="W100" i="7"/>
  <c r="X100" i="7" s="1"/>
  <c r="W94" i="7"/>
  <c r="X94" i="7" s="1"/>
  <c r="W90" i="7"/>
  <c r="X90" i="7" s="1"/>
  <c r="W75" i="7"/>
  <c r="X75" i="7" s="1"/>
  <c r="W45" i="7"/>
  <c r="X45" i="7" s="1"/>
  <c r="W41" i="7"/>
  <c r="X41" i="7" s="1"/>
  <c r="W33" i="7"/>
  <c r="X33" i="7" s="1"/>
  <c r="W29" i="7"/>
  <c r="X29" i="7" s="1"/>
  <c r="W28" i="7"/>
  <c r="X28" i="7" s="1"/>
  <c r="W21" i="7"/>
  <c r="X21" i="7" s="1"/>
  <c r="W17" i="7"/>
  <c r="X17" i="7" s="1"/>
  <c r="W9" i="7"/>
  <c r="X9" i="7" s="1"/>
  <c r="W4" i="7"/>
  <c r="X4" i="7" s="1"/>
  <c r="N8" i="6"/>
  <c r="BF8" i="18"/>
  <c r="AX158" i="5"/>
  <c r="AI158" i="5" s="1"/>
  <c r="W161" i="7"/>
  <c r="X161" i="7" s="1"/>
  <c r="W155" i="7"/>
  <c r="X155" i="7" s="1"/>
  <c r="W133" i="7"/>
  <c r="X133" i="7" s="1"/>
  <c r="W121" i="7"/>
  <c r="X121" i="7" s="1"/>
  <c r="W109" i="7"/>
  <c r="X109" i="7" s="1"/>
  <c r="W88" i="7"/>
  <c r="X88" i="7" s="1"/>
  <c r="W82" i="7"/>
  <c r="X82" i="7" s="1"/>
  <c r="W78" i="7"/>
  <c r="X78" i="7" s="1"/>
  <c r="W52" i="7"/>
  <c r="X52" i="7" s="1"/>
  <c r="W39" i="7"/>
  <c r="X39" i="7" s="1"/>
  <c r="AP11" i="18"/>
  <c r="W125" i="7"/>
  <c r="X125" i="7" s="1"/>
  <c r="W117" i="7"/>
  <c r="X117" i="7" s="1"/>
  <c r="W113" i="7"/>
  <c r="X113" i="7" s="1"/>
  <c r="W105" i="7"/>
  <c r="X105" i="7" s="1"/>
  <c r="W101" i="7"/>
  <c r="X101" i="7" s="1"/>
  <c r="W85" i="7"/>
  <c r="X85" i="7" s="1"/>
  <c r="W68" i="7"/>
  <c r="X68" i="7" s="1"/>
  <c r="W63" i="7"/>
  <c r="X63" i="7" s="1"/>
  <c r="W60" i="7"/>
  <c r="X60" i="7" s="1"/>
  <c r="W56" i="7"/>
  <c r="X56" i="7" s="1"/>
  <c r="W51" i="7"/>
  <c r="X51" i="7" s="1"/>
  <c r="W11" i="7"/>
  <c r="X11" i="7" s="1"/>
  <c r="W7" i="7"/>
  <c r="X7" i="7" s="1"/>
  <c r="AH141" i="5"/>
  <c r="W93" i="7"/>
  <c r="X93" i="7" s="1"/>
  <c r="W44" i="7"/>
  <c r="X44" i="7" s="1"/>
  <c r="W32" i="7"/>
  <c r="X32" i="7" s="1"/>
  <c r="W27" i="7"/>
  <c r="X27" i="7" s="1"/>
  <c r="BH11" i="18"/>
  <c r="AN11" i="18"/>
  <c r="BG11" i="18"/>
  <c r="BK7" i="18"/>
  <c r="U11" i="18"/>
  <c r="BF11" i="18"/>
  <c r="BJ7" i="18"/>
  <c r="AP7" i="18"/>
  <c r="BE11" i="18"/>
  <c r="BI7" i="18"/>
  <c r="BD11" i="18"/>
  <c r="BH7" i="18"/>
  <c r="AN7" i="18"/>
  <c r="BG7" i="18"/>
  <c r="BF7" i="18"/>
  <c r="BE7" i="18"/>
  <c r="BD7" i="18"/>
  <c r="AB11" i="18"/>
  <c r="BK11" i="18"/>
  <c r="BJ11" i="18"/>
  <c r="BK6" i="18"/>
  <c r="BJ6" i="18"/>
  <c r="AP6" i="18"/>
  <c r="BI6" i="18"/>
  <c r="BH6" i="18"/>
  <c r="AN6" i="18"/>
  <c r="BG6" i="18"/>
  <c r="BF6" i="18"/>
  <c r="BE6" i="18"/>
  <c r="BD6" i="18"/>
  <c r="AG141" i="5"/>
  <c r="AJ141" i="5" s="1"/>
  <c r="AH16" i="5"/>
  <c r="AI16" i="5"/>
  <c r="AG16" i="5"/>
  <c r="AG11" i="18"/>
  <c r="AE11" i="18"/>
  <c r="Z11" i="18"/>
  <c r="AB9" i="18"/>
  <c r="AG10" i="18"/>
  <c r="AB10" i="18"/>
  <c r="AH158" i="5"/>
  <c r="AF11" i="18"/>
  <c r="V11" i="18"/>
  <c r="AH11" i="18"/>
  <c r="W11" i="18"/>
  <c r="AI11" i="18"/>
  <c r="X11" i="18"/>
  <c r="AJ11" i="18"/>
  <c r="Y11" i="18"/>
  <c r="AK11" i="18"/>
  <c r="AA11" i="18"/>
  <c r="AM11" i="18"/>
  <c r="AC11" i="18"/>
  <c r="AD11" i="18"/>
  <c r="Z10" i="18"/>
  <c r="AA10" i="18"/>
  <c r="V9" i="18"/>
  <c r="T11" i="18"/>
  <c r="AI9" i="18"/>
  <c r="T9" i="18"/>
  <c r="AK10" i="18"/>
  <c r="Y10" i="18"/>
  <c r="AF9" i="18"/>
  <c r="T10" i="18"/>
  <c r="AJ10" i="18"/>
  <c r="X10" i="18"/>
  <c r="AE9" i="18"/>
  <c r="AI10" i="18"/>
  <c r="W10" i="18"/>
  <c r="AD9" i="18"/>
  <c r="AH10" i="18"/>
  <c r="V10" i="18"/>
  <c r="AC9" i="18"/>
  <c r="AF10" i="18"/>
  <c r="AM9" i="18"/>
  <c r="AA9" i="18"/>
  <c r="AE10" i="18"/>
  <c r="AL9" i="18"/>
  <c r="Z9" i="18"/>
  <c r="AD10" i="18"/>
  <c r="AK9" i="18"/>
  <c r="Y9" i="18"/>
  <c r="AC10" i="18"/>
  <c r="AJ9" i="18"/>
  <c r="X9" i="18"/>
  <c r="AM10" i="18"/>
  <c r="AH9" i="18"/>
  <c r="AE158" i="5"/>
  <c r="AG158" i="5"/>
  <c r="Y101" i="5"/>
  <c r="N102" i="11" s="1"/>
  <c r="Z101" i="5"/>
  <c r="O102" i="11" s="1"/>
  <c r="AA101" i="5"/>
  <c r="P102" i="11" s="1"/>
  <c r="AB101" i="5"/>
  <c r="Q102" i="11" s="1"/>
  <c r="AC101" i="5"/>
  <c r="R102" i="11" s="1"/>
  <c r="AU101" i="5"/>
  <c r="AV101" i="5"/>
  <c r="AW101" i="5"/>
  <c r="W101" i="5"/>
  <c r="CI89" i="11" l="1"/>
  <c r="CE146" i="11"/>
  <c r="CE63" i="11"/>
  <c r="CE89" i="11"/>
  <c r="CE96" i="11"/>
  <c r="CK146" i="11"/>
  <c r="CG22" i="11"/>
  <c r="CI146" i="11"/>
  <c r="CG146" i="11"/>
  <c r="CG63" i="11"/>
  <c r="AJ158" i="5"/>
  <c r="CE22" i="11"/>
  <c r="CC22" i="11"/>
  <c r="CG128" i="11"/>
  <c r="AO128" i="11"/>
  <c r="AS128" i="11"/>
  <c r="AU128" i="11"/>
  <c r="AM128" i="11"/>
  <c r="AQ128" i="11"/>
  <c r="CK128" i="11"/>
  <c r="CE128" i="11"/>
  <c r="CI119" i="11"/>
  <c r="AM119" i="11"/>
  <c r="AO119" i="11"/>
  <c r="AS119" i="11"/>
  <c r="AU119" i="11"/>
  <c r="AQ119" i="11"/>
  <c r="CC119" i="11"/>
  <c r="CG119" i="11"/>
  <c r="CE119" i="11"/>
  <c r="CK119" i="11"/>
  <c r="AM155" i="11"/>
  <c r="AS155" i="11"/>
  <c r="AQ155" i="11"/>
  <c r="AO155" i="11"/>
  <c r="AU155" i="11"/>
  <c r="CC155" i="11"/>
  <c r="CE155" i="11"/>
  <c r="CG155" i="11"/>
  <c r="CI155" i="11"/>
  <c r="CG102" i="11"/>
  <c r="AO102" i="11"/>
  <c r="AQ102" i="11"/>
  <c r="AU102" i="11"/>
  <c r="AS102" i="11"/>
  <c r="CE102" i="11"/>
  <c r="CI102" i="11"/>
  <c r="CK102" i="11"/>
  <c r="CC102" i="11"/>
  <c r="AM102" i="11"/>
  <c r="CI127" i="11"/>
  <c r="AM127" i="11"/>
  <c r="AU127" i="11"/>
  <c r="AO127" i="11"/>
  <c r="AQ127" i="11"/>
  <c r="AS127" i="11"/>
  <c r="CK127" i="11"/>
  <c r="CC127" i="11"/>
  <c r="CE127" i="11"/>
  <c r="CG127" i="11"/>
  <c r="AM134" i="11"/>
  <c r="AQ134" i="11"/>
  <c r="AO134" i="11"/>
  <c r="AS134" i="11"/>
  <c r="AU134" i="11"/>
  <c r="CI134" i="11"/>
  <c r="AO57" i="11"/>
  <c r="AQ57" i="11"/>
  <c r="AS57" i="11"/>
  <c r="CG57" i="11"/>
  <c r="CI57" i="11"/>
  <c r="CK57" i="11"/>
  <c r="AU57" i="11"/>
  <c r="AM57" i="11"/>
  <c r="CC57" i="11"/>
  <c r="CE57" i="11"/>
  <c r="CC73" i="11"/>
  <c r="AM88" i="11"/>
  <c r="AQ88" i="11"/>
  <c r="AS88" i="11"/>
  <c r="AU88" i="11"/>
  <c r="AO88" i="11"/>
  <c r="CG88" i="11"/>
  <c r="CI88" i="11"/>
  <c r="CK88" i="11"/>
  <c r="CC88" i="11"/>
  <c r="CE88" i="11"/>
  <c r="CG23" i="11"/>
  <c r="AM23" i="11"/>
  <c r="AO23" i="11"/>
  <c r="AQ23" i="11"/>
  <c r="AS23" i="11"/>
  <c r="AU23" i="11"/>
  <c r="CC23" i="11"/>
  <c r="CE23" i="11"/>
  <c r="CI23" i="11"/>
  <c r="CK85" i="11"/>
  <c r="AM85" i="11"/>
  <c r="AQ85" i="11"/>
  <c r="AS85" i="11"/>
  <c r="AO85" i="11"/>
  <c r="AU85" i="11"/>
  <c r="AM26" i="11"/>
  <c r="AO26" i="11"/>
  <c r="AQ26" i="11"/>
  <c r="AU26" i="11"/>
  <c r="CG26" i="11"/>
  <c r="AS26" i="11"/>
  <c r="CK75" i="11"/>
  <c r="AQ75" i="11"/>
  <c r="AU75" i="11"/>
  <c r="AM75" i="11"/>
  <c r="AO75" i="11"/>
  <c r="CE75" i="11"/>
  <c r="CI75" i="11"/>
  <c r="AS75" i="11"/>
  <c r="AM59" i="11"/>
  <c r="AO59" i="11"/>
  <c r="AS59" i="11"/>
  <c r="AU59" i="11"/>
  <c r="AQ59" i="11"/>
  <c r="CG59" i="11"/>
  <c r="CE59" i="11"/>
  <c r="CI59" i="11"/>
  <c r="CK59" i="11"/>
  <c r="AM133" i="11"/>
  <c r="AQ133" i="11"/>
  <c r="AS133" i="11"/>
  <c r="AO133" i="11"/>
  <c r="AU133" i="11"/>
  <c r="CC133" i="11"/>
  <c r="CE133" i="11"/>
  <c r="CG133" i="11"/>
  <c r="CI133" i="11"/>
  <c r="CK133" i="11"/>
  <c r="AM52" i="11"/>
  <c r="AQ52" i="11"/>
  <c r="AS52" i="11"/>
  <c r="AU52" i="11"/>
  <c r="AO52" i="11"/>
  <c r="CC52" i="11"/>
  <c r="CG52" i="11"/>
  <c r="CI52" i="11"/>
  <c r="CK52" i="11"/>
  <c r="AO138" i="11"/>
  <c r="AQ138" i="11"/>
  <c r="AU138" i="11"/>
  <c r="AM138" i="11"/>
  <c r="AS138" i="11"/>
  <c r="CI138" i="11"/>
  <c r="AM121" i="11"/>
  <c r="AQ121" i="11"/>
  <c r="AS121" i="11"/>
  <c r="AO121" i="11"/>
  <c r="AU121" i="11"/>
  <c r="CC109" i="11"/>
  <c r="AM109" i="11"/>
  <c r="AQ109" i="11"/>
  <c r="AS109" i="11"/>
  <c r="AO109" i="11"/>
  <c r="AU109" i="11"/>
  <c r="CG109" i="11"/>
  <c r="CI109" i="11"/>
  <c r="CK109" i="11"/>
  <c r="CE73" i="11"/>
  <c r="CK111" i="11"/>
  <c r="AQ111" i="11"/>
  <c r="AU111" i="11"/>
  <c r="AM111" i="11"/>
  <c r="AO111" i="11"/>
  <c r="AS111" i="11"/>
  <c r="CC111" i="11"/>
  <c r="CE111" i="11"/>
  <c r="CG111" i="11"/>
  <c r="CI111" i="11"/>
  <c r="AS10" i="11"/>
  <c r="AO10" i="11"/>
  <c r="AQ10" i="11"/>
  <c r="AM10" i="11"/>
  <c r="AU10" i="11"/>
  <c r="AQ27" i="11"/>
  <c r="AU27" i="11"/>
  <c r="AM27" i="11"/>
  <c r="AO27" i="11"/>
  <c r="AS27" i="11"/>
  <c r="CI27" i="11"/>
  <c r="AU137" i="11"/>
  <c r="AQ137" i="11"/>
  <c r="AS137" i="11"/>
  <c r="AM137" i="11"/>
  <c r="AO137" i="11"/>
  <c r="CC137" i="11"/>
  <c r="CE137" i="11"/>
  <c r="CG137" i="11"/>
  <c r="CI137" i="11"/>
  <c r="CK137" i="11"/>
  <c r="CI41" i="11"/>
  <c r="AU41" i="11"/>
  <c r="AQ41" i="11"/>
  <c r="AS41" i="11"/>
  <c r="CC41" i="11"/>
  <c r="AM41" i="11"/>
  <c r="CE41" i="11"/>
  <c r="AO41" i="11"/>
  <c r="CK41" i="11"/>
  <c r="AQ147" i="11"/>
  <c r="AU147" i="11"/>
  <c r="AO147" i="11"/>
  <c r="AM147" i="11"/>
  <c r="AS147" i="11"/>
  <c r="CC147" i="11"/>
  <c r="CK147" i="11"/>
  <c r="AM62" i="11"/>
  <c r="AO62" i="11"/>
  <c r="AQ62" i="11"/>
  <c r="AS62" i="11"/>
  <c r="CE62" i="11"/>
  <c r="AU62" i="11"/>
  <c r="CG62" i="11"/>
  <c r="CI62" i="11"/>
  <c r="CK62" i="11"/>
  <c r="CK40" i="11"/>
  <c r="AM40" i="11"/>
  <c r="AO40" i="11"/>
  <c r="AQ40" i="11"/>
  <c r="AS40" i="11"/>
  <c r="AU40" i="11"/>
  <c r="CC40" i="11"/>
  <c r="CE10" i="11"/>
  <c r="CE27" i="11"/>
  <c r="CC121" i="11"/>
  <c r="CG134" i="11"/>
  <c r="AU149" i="11"/>
  <c r="AS149" i="11"/>
  <c r="AM149" i="11"/>
  <c r="AO149" i="11"/>
  <c r="AQ149" i="11"/>
  <c r="CG149" i="11"/>
  <c r="CK149" i="11"/>
  <c r="CG107" i="11"/>
  <c r="AM107" i="11"/>
  <c r="AO107" i="11"/>
  <c r="AS107" i="11"/>
  <c r="AU107" i="11"/>
  <c r="AQ107" i="11"/>
  <c r="CE107" i="11"/>
  <c r="CK107" i="11"/>
  <c r="AM110" i="11"/>
  <c r="AO110" i="11"/>
  <c r="AQ110" i="11"/>
  <c r="AS110" i="11"/>
  <c r="AU110" i="11"/>
  <c r="CE110" i="11"/>
  <c r="CG110" i="11"/>
  <c r="CI110" i="11"/>
  <c r="CK110" i="11"/>
  <c r="AM71" i="11"/>
  <c r="AO71" i="11"/>
  <c r="AS71" i="11"/>
  <c r="AU71" i="11"/>
  <c r="CK71" i="11"/>
  <c r="AQ71" i="11"/>
  <c r="CC116" i="11"/>
  <c r="AO116" i="11"/>
  <c r="AS116" i="11"/>
  <c r="AU116" i="11"/>
  <c r="AM116" i="11"/>
  <c r="AQ116" i="11"/>
  <c r="CG116" i="11"/>
  <c r="CK116" i="11"/>
  <c r="CE116" i="11"/>
  <c r="CI116" i="11"/>
  <c r="AM95" i="11"/>
  <c r="AO95" i="11"/>
  <c r="AS95" i="11"/>
  <c r="AU95" i="11"/>
  <c r="AQ95" i="11"/>
  <c r="CC95" i="11"/>
  <c r="CE95" i="11"/>
  <c r="CG95" i="11"/>
  <c r="CK95" i="11"/>
  <c r="CI95" i="11"/>
  <c r="AM25" i="11"/>
  <c r="AQ25" i="11"/>
  <c r="AS25" i="11"/>
  <c r="AU25" i="11"/>
  <c r="CI25" i="11"/>
  <c r="AO25" i="11"/>
  <c r="CE25" i="11"/>
  <c r="AM38" i="11"/>
  <c r="AO38" i="11"/>
  <c r="AQ38" i="11"/>
  <c r="AS38" i="11"/>
  <c r="AU38" i="11"/>
  <c r="CK38" i="11"/>
  <c r="CE38" i="11"/>
  <c r="CI38" i="11"/>
  <c r="CG120" i="11"/>
  <c r="AS120" i="11"/>
  <c r="AU120" i="11"/>
  <c r="AM120" i="11"/>
  <c r="AO120" i="11"/>
  <c r="AQ120" i="11"/>
  <c r="CI120" i="11"/>
  <c r="AM143" i="11"/>
  <c r="AO143" i="11"/>
  <c r="AS143" i="11"/>
  <c r="AQ143" i="11"/>
  <c r="CG143" i="11"/>
  <c r="AU143" i="11"/>
  <c r="CI64" i="11"/>
  <c r="AM64" i="11"/>
  <c r="AQ64" i="11"/>
  <c r="AS64" i="11"/>
  <c r="AU64" i="11"/>
  <c r="AO64" i="11"/>
  <c r="CC10" i="11"/>
  <c r="CC27" i="11"/>
  <c r="CG64" i="11"/>
  <c r="CK121" i="11"/>
  <c r="CE134" i="11"/>
  <c r="AS132" i="11"/>
  <c r="AU132" i="11"/>
  <c r="AM132" i="11"/>
  <c r="AO132" i="11"/>
  <c r="AQ132" i="11"/>
  <c r="CG132" i="11"/>
  <c r="CC132" i="11"/>
  <c r="CI132" i="11"/>
  <c r="CK132" i="11"/>
  <c r="AM146" i="11"/>
  <c r="AO146" i="11"/>
  <c r="AQ146" i="11"/>
  <c r="AS146" i="11"/>
  <c r="AU146" i="11"/>
  <c r="AS22" i="11"/>
  <c r="AO22" i="11"/>
  <c r="AQ22" i="11"/>
  <c r="AM22" i="11"/>
  <c r="AU22" i="11"/>
  <c r="AU156" i="11"/>
  <c r="AO156" i="11"/>
  <c r="AQ156" i="11"/>
  <c r="AS156" i="11"/>
  <c r="AM156" i="11"/>
  <c r="CE156" i="11"/>
  <c r="CG156" i="11"/>
  <c r="CI156" i="11"/>
  <c r="CK63" i="11"/>
  <c r="AQ63" i="11"/>
  <c r="AU63" i="11"/>
  <c r="AM63" i="11"/>
  <c r="AO63" i="11"/>
  <c r="CC63" i="11"/>
  <c r="AS63" i="11"/>
  <c r="AQ148" i="11"/>
  <c r="AO148" i="11"/>
  <c r="AS148" i="11"/>
  <c r="AU148" i="11"/>
  <c r="AM148" i="11"/>
  <c r="CC148" i="11"/>
  <c r="CE148" i="11"/>
  <c r="CG148" i="11"/>
  <c r="CI148" i="11"/>
  <c r="CK148" i="11"/>
  <c r="AU5" i="11"/>
  <c r="CG5" i="11"/>
  <c r="AQ5" i="11"/>
  <c r="AS5" i="11"/>
  <c r="CC5" i="11"/>
  <c r="CE5" i="11"/>
  <c r="CI5" i="11"/>
  <c r="CK5" i="11"/>
  <c r="AO5" i="11"/>
  <c r="AM5" i="11"/>
  <c r="AU89" i="11"/>
  <c r="AQ89" i="11"/>
  <c r="AS89" i="11"/>
  <c r="AM89" i="11"/>
  <c r="AO89" i="11"/>
  <c r="AS154" i="11"/>
  <c r="AQ154" i="11"/>
  <c r="AM154" i="11"/>
  <c r="AO154" i="11"/>
  <c r="AU154" i="11"/>
  <c r="CC154" i="11"/>
  <c r="CE154" i="11"/>
  <c r="CG154" i="11"/>
  <c r="CI154" i="11"/>
  <c r="CK154" i="11"/>
  <c r="AQ51" i="11"/>
  <c r="AU51" i="11"/>
  <c r="AM51" i="11"/>
  <c r="AO51" i="11"/>
  <c r="CI51" i="11"/>
  <c r="CK51" i="11"/>
  <c r="CC51" i="11"/>
  <c r="AS51" i="11"/>
  <c r="CG51" i="11"/>
  <c r="CE51" i="11"/>
  <c r="CK10" i="11"/>
  <c r="CK27" i="11"/>
  <c r="CE121" i="11"/>
  <c r="CG147" i="11"/>
  <c r="CC134" i="11"/>
  <c r="AQ159" i="11"/>
  <c r="AU159" i="11"/>
  <c r="AO159" i="11"/>
  <c r="AM159" i="11"/>
  <c r="CK159" i="11"/>
  <c r="AS159" i="11"/>
  <c r="CC159" i="11"/>
  <c r="CK163" i="11"/>
  <c r="AQ163" i="11"/>
  <c r="AS163" i="11"/>
  <c r="AU163" i="11"/>
  <c r="CC163" i="11"/>
  <c r="AM163" i="11"/>
  <c r="AO163" i="11"/>
  <c r="AM28" i="11"/>
  <c r="AO28" i="11"/>
  <c r="AQ28" i="11"/>
  <c r="AS28" i="11"/>
  <c r="AU28" i="11"/>
  <c r="CG28" i="11"/>
  <c r="CC28" i="11"/>
  <c r="CE28" i="11"/>
  <c r="CI28" i="11"/>
  <c r="CK28" i="11"/>
  <c r="AM35" i="11"/>
  <c r="AO35" i="11"/>
  <c r="AQ35" i="11"/>
  <c r="AS35" i="11"/>
  <c r="AU35" i="11"/>
  <c r="CC37" i="11"/>
  <c r="AM37" i="11"/>
  <c r="AQ37" i="11"/>
  <c r="AS37" i="11"/>
  <c r="AU37" i="11"/>
  <c r="AO37" i="11"/>
  <c r="CG37" i="11"/>
  <c r="CG30" i="11"/>
  <c r="AO30" i="11"/>
  <c r="AQ30" i="11"/>
  <c r="AS30" i="11"/>
  <c r="AU30" i="11"/>
  <c r="AM30" i="11"/>
  <c r="CI30" i="11"/>
  <c r="CC30" i="11"/>
  <c r="CE30" i="11"/>
  <c r="CK30" i="11"/>
  <c r="AM83" i="11"/>
  <c r="AO83" i="11"/>
  <c r="AS83" i="11"/>
  <c r="AU83" i="11"/>
  <c r="AQ83" i="11"/>
  <c r="AM158" i="11"/>
  <c r="AO158" i="11"/>
  <c r="AQ158" i="11"/>
  <c r="AU158" i="11"/>
  <c r="CK158" i="11"/>
  <c r="AS158" i="11"/>
  <c r="CC158" i="11"/>
  <c r="CE158" i="11"/>
  <c r="CG158" i="11"/>
  <c r="CI158" i="11"/>
  <c r="AM76" i="11"/>
  <c r="AQ76" i="11"/>
  <c r="AS76" i="11"/>
  <c r="AU76" i="11"/>
  <c r="CC76" i="11"/>
  <c r="CG76" i="11"/>
  <c r="AO76" i="11"/>
  <c r="CE76" i="11"/>
  <c r="CI10" i="11"/>
  <c r="CI37" i="11"/>
  <c r="CK35" i="11"/>
  <c r="CC64" i="11"/>
  <c r="CE71" i="11"/>
  <c r="CK83" i="11"/>
  <c r="CC107" i="11"/>
  <c r="AQ160" i="11"/>
  <c r="AM160" i="11"/>
  <c r="AO160" i="11"/>
  <c r="AS160" i="11"/>
  <c r="AU160" i="11"/>
  <c r="CC67" i="11"/>
  <c r="AM67" i="11"/>
  <c r="AO67" i="11"/>
  <c r="AU67" i="11"/>
  <c r="AQ67" i="11"/>
  <c r="AS67" i="11"/>
  <c r="CG67" i="11"/>
  <c r="CK99" i="11"/>
  <c r="AQ99" i="11"/>
  <c r="AU99" i="11"/>
  <c r="AM99" i="11"/>
  <c r="AO99" i="11"/>
  <c r="AS99" i="11"/>
  <c r="CC99" i="11"/>
  <c r="CE99" i="11"/>
  <c r="CG99" i="11"/>
  <c r="CI99" i="11"/>
  <c r="CI34" i="11"/>
  <c r="AS34" i="11"/>
  <c r="AO34" i="11"/>
  <c r="AQ34" i="11"/>
  <c r="CG34" i="11"/>
  <c r="AM34" i="11"/>
  <c r="AU34" i="11"/>
  <c r="AU113" i="11"/>
  <c r="AQ113" i="11"/>
  <c r="AS113" i="11"/>
  <c r="CK113" i="11"/>
  <c r="AM113" i="11"/>
  <c r="AO113" i="11"/>
  <c r="CC113" i="11"/>
  <c r="CE113" i="11"/>
  <c r="AM84" i="11"/>
  <c r="AS84" i="11"/>
  <c r="AU84" i="11"/>
  <c r="AO84" i="11"/>
  <c r="AQ84" i="11"/>
  <c r="CC84" i="11"/>
  <c r="CG84" i="11"/>
  <c r="CK84" i="11"/>
  <c r="AQ87" i="11"/>
  <c r="AU87" i="11"/>
  <c r="AM87" i="11"/>
  <c r="AO87" i="11"/>
  <c r="AS87" i="11"/>
  <c r="CC161" i="11"/>
  <c r="AU161" i="11"/>
  <c r="AS161" i="11"/>
  <c r="AM161" i="11"/>
  <c r="AO161" i="11"/>
  <c r="AQ161" i="11"/>
  <c r="CG161" i="11"/>
  <c r="CI161" i="11"/>
  <c r="CK161" i="11"/>
  <c r="AU29" i="11"/>
  <c r="AQ29" i="11"/>
  <c r="AS29" i="11"/>
  <c r="AM29" i="11"/>
  <c r="AO29" i="11"/>
  <c r="AO18" i="11"/>
  <c r="AQ18" i="11"/>
  <c r="AS18" i="11"/>
  <c r="AU18" i="11"/>
  <c r="AM18" i="11"/>
  <c r="CC18" i="11"/>
  <c r="AO150" i="11"/>
  <c r="AU150" i="11"/>
  <c r="AM150" i="11"/>
  <c r="AQ150" i="11"/>
  <c r="AS150" i="11"/>
  <c r="CG150" i="11"/>
  <c r="CI150" i="11"/>
  <c r="CK150" i="11"/>
  <c r="CC150" i="11"/>
  <c r="CE150" i="11"/>
  <c r="CK126" i="11"/>
  <c r="AO126" i="11"/>
  <c r="AQ126" i="11"/>
  <c r="AU126" i="11"/>
  <c r="AM126" i="11"/>
  <c r="AS126" i="11"/>
  <c r="CC126" i="11"/>
  <c r="CI126" i="11"/>
  <c r="CG121" i="11"/>
  <c r="CK25" i="11"/>
  <c r="CG38" i="11"/>
  <c r="CE40" i="11"/>
  <c r="CE35" i="11"/>
  <c r="CC62" i="11"/>
  <c r="CI67" i="11"/>
  <c r="CC71" i="11"/>
  <c r="CI83" i="11"/>
  <c r="CE87" i="11"/>
  <c r="CE149" i="11"/>
  <c r="AO78" i="11"/>
  <c r="AQ78" i="11"/>
  <c r="AU78" i="11"/>
  <c r="AM78" i="11"/>
  <c r="CC78" i="11"/>
  <c r="CI78" i="11"/>
  <c r="CK78" i="11"/>
  <c r="AS78" i="11"/>
  <c r="AM7" i="11"/>
  <c r="AO7" i="11"/>
  <c r="AU7" i="11"/>
  <c r="AS7" i="11"/>
  <c r="AQ7" i="11"/>
  <c r="AM49" i="11"/>
  <c r="AQ49" i="11"/>
  <c r="AS49" i="11"/>
  <c r="CC49" i="11"/>
  <c r="AO49" i="11"/>
  <c r="CI49" i="11"/>
  <c r="CE49" i="11"/>
  <c r="CG49" i="11"/>
  <c r="AU49" i="11"/>
  <c r="AQ15" i="11"/>
  <c r="AU15" i="11"/>
  <c r="CI15" i="11"/>
  <c r="AM15" i="11"/>
  <c r="AO15" i="11"/>
  <c r="AS15" i="11"/>
  <c r="AO90" i="11"/>
  <c r="AQ90" i="11"/>
  <c r="AU90" i="11"/>
  <c r="AM90" i="11"/>
  <c r="AS90" i="11"/>
  <c r="CK90" i="11"/>
  <c r="AM91" i="11"/>
  <c r="AO91" i="11"/>
  <c r="AU91" i="11"/>
  <c r="AQ91" i="11"/>
  <c r="AS91" i="11"/>
  <c r="CI100" i="11"/>
  <c r="AM100" i="11"/>
  <c r="AQ100" i="11"/>
  <c r="AS100" i="11"/>
  <c r="AU100" i="11"/>
  <c r="CE100" i="11"/>
  <c r="AO100" i="11"/>
  <c r="CC100" i="11"/>
  <c r="CG100" i="11"/>
  <c r="CG25" i="11"/>
  <c r="CG41" i="11"/>
  <c r="CC35" i="11"/>
  <c r="CK64" i="11"/>
  <c r="CI71" i="11"/>
  <c r="CG83" i="11"/>
  <c r="CK155" i="11"/>
  <c r="CC149" i="11"/>
  <c r="AU125" i="11"/>
  <c r="AQ125" i="11"/>
  <c r="AS125" i="11"/>
  <c r="AO125" i="11"/>
  <c r="CC125" i="11"/>
  <c r="CE125" i="11"/>
  <c r="CG125" i="11"/>
  <c r="AM125" i="11"/>
  <c r="CI125" i="11"/>
  <c r="CK125" i="11"/>
  <c r="AM79" i="11"/>
  <c r="AO79" i="11"/>
  <c r="AU79" i="11"/>
  <c r="AQ79" i="11"/>
  <c r="AS79" i="11"/>
  <c r="CC80" i="11"/>
  <c r="AO80" i="11"/>
  <c r="AS80" i="11"/>
  <c r="AU80" i="11"/>
  <c r="AM80" i="11"/>
  <c r="CK80" i="11"/>
  <c r="AQ80" i="11"/>
  <c r="CG80" i="11"/>
  <c r="CI80" i="11"/>
  <c r="AM131" i="11"/>
  <c r="AO131" i="11"/>
  <c r="AS131" i="11"/>
  <c r="AQ131" i="11"/>
  <c r="AU131" i="11"/>
  <c r="CI131" i="11"/>
  <c r="CK131" i="11"/>
  <c r="CC131" i="11"/>
  <c r="CE131" i="11"/>
  <c r="AS46" i="11"/>
  <c r="AO46" i="11"/>
  <c r="AQ46" i="11"/>
  <c r="AM46" i="11"/>
  <c r="AU46" i="11"/>
  <c r="CI46" i="11"/>
  <c r="CC46" i="11"/>
  <c r="CG46" i="11"/>
  <c r="CK46" i="11"/>
  <c r="CG108" i="11"/>
  <c r="AS108" i="11"/>
  <c r="AU108" i="11"/>
  <c r="AO108" i="11"/>
  <c r="AQ108" i="11"/>
  <c r="AM108" i="11"/>
  <c r="CC108" i="11"/>
  <c r="CE108" i="11"/>
  <c r="CI108" i="11"/>
  <c r="CK108" i="11"/>
  <c r="AM157" i="11"/>
  <c r="AQ157" i="11"/>
  <c r="AO157" i="11"/>
  <c r="AS157" i="11"/>
  <c r="AU157" i="11"/>
  <c r="CC157" i="11"/>
  <c r="CE157" i="11"/>
  <c r="CG157" i="11"/>
  <c r="CK157" i="11"/>
  <c r="AQ123" i="11"/>
  <c r="AU123" i="11"/>
  <c r="AM123" i="11"/>
  <c r="AO123" i="11"/>
  <c r="CE123" i="11"/>
  <c r="CI123" i="11"/>
  <c r="AS123" i="11"/>
  <c r="AQ135" i="11"/>
  <c r="AU135" i="11"/>
  <c r="AM135" i="11"/>
  <c r="AO135" i="11"/>
  <c r="AS135" i="11"/>
  <c r="CC135" i="11"/>
  <c r="CE135" i="11"/>
  <c r="CG135" i="11"/>
  <c r="CI135" i="11"/>
  <c r="CK135" i="11"/>
  <c r="CK54" i="11"/>
  <c r="AO54" i="11"/>
  <c r="AQ54" i="11"/>
  <c r="AU54" i="11"/>
  <c r="CG54" i="11"/>
  <c r="CI54" i="11"/>
  <c r="AM54" i="11"/>
  <c r="AS54" i="11"/>
  <c r="CE54" i="11"/>
  <c r="CC25" i="11"/>
  <c r="CI35" i="11"/>
  <c r="CG71" i="11"/>
  <c r="CI107" i="11"/>
  <c r="CE83" i="11"/>
  <c r="CK120" i="11"/>
  <c r="CE120" i="11"/>
  <c r="CE147" i="11"/>
  <c r="CI149" i="11"/>
  <c r="CE143" i="11"/>
  <c r="CC136" i="11"/>
  <c r="AM136" i="11"/>
  <c r="AQ136" i="11"/>
  <c r="AO136" i="11"/>
  <c r="AS136" i="11"/>
  <c r="AU136" i="11"/>
  <c r="CG136" i="11"/>
  <c r="CE43" i="11"/>
  <c r="AM43" i="11"/>
  <c r="AO43" i="11"/>
  <c r="AU43" i="11"/>
  <c r="CI43" i="11"/>
  <c r="CK43" i="11"/>
  <c r="AQ43" i="11"/>
  <c r="AS43" i="11"/>
  <c r="CC43" i="11"/>
  <c r="CG43" i="11"/>
  <c r="AM47" i="11"/>
  <c r="AO47" i="11"/>
  <c r="AS47" i="11"/>
  <c r="AU47" i="11"/>
  <c r="AQ47" i="11"/>
  <c r="CI47" i="11"/>
  <c r="CG47" i="11"/>
  <c r="CK47" i="11"/>
  <c r="AO141" i="11"/>
  <c r="AM141" i="11"/>
  <c r="AQ141" i="11"/>
  <c r="AS141" i="11"/>
  <c r="AU141" i="11"/>
  <c r="CC141" i="11"/>
  <c r="CE141" i="11"/>
  <c r="CG141" i="11"/>
  <c r="CI141" i="11"/>
  <c r="CK141" i="11"/>
  <c r="AM96" i="11"/>
  <c r="AS96" i="11"/>
  <c r="AU96" i="11"/>
  <c r="AO96" i="11"/>
  <c r="AQ96" i="11"/>
  <c r="CC96" i="11"/>
  <c r="CC61" i="11"/>
  <c r="AM61" i="11"/>
  <c r="AQ61" i="11"/>
  <c r="AS61" i="11"/>
  <c r="AO61" i="11"/>
  <c r="AU61" i="11"/>
  <c r="CG61" i="11"/>
  <c r="CK61" i="11"/>
  <c r="CC39" i="11"/>
  <c r="AQ39" i="11"/>
  <c r="AU39" i="11"/>
  <c r="AM39" i="11"/>
  <c r="AO39" i="11"/>
  <c r="AS39" i="11"/>
  <c r="CK39" i="11"/>
  <c r="CI39" i="11"/>
  <c r="CG114" i="11"/>
  <c r="AO114" i="11"/>
  <c r="AQ114" i="11"/>
  <c r="AU114" i="11"/>
  <c r="AM114" i="11"/>
  <c r="AS114" i="11"/>
  <c r="CI114" i="11"/>
  <c r="CK114" i="11"/>
  <c r="CC114" i="11"/>
  <c r="CE114" i="11"/>
  <c r="AS144" i="11"/>
  <c r="AU144" i="11"/>
  <c r="AM144" i="11"/>
  <c r="AO144" i="11"/>
  <c r="AQ144" i="11"/>
  <c r="CC144" i="11"/>
  <c r="CE144" i="11"/>
  <c r="CG144" i="11"/>
  <c r="CI144" i="11"/>
  <c r="CK144" i="11"/>
  <c r="AM16" i="11"/>
  <c r="AO16" i="11"/>
  <c r="AQ16" i="11"/>
  <c r="AS16" i="11"/>
  <c r="AU16" i="11"/>
  <c r="CG16" i="11"/>
  <c r="AM112" i="11"/>
  <c r="AQ112" i="11"/>
  <c r="AS112" i="11"/>
  <c r="AU112" i="11"/>
  <c r="AO112" i="11"/>
  <c r="CE112" i="11"/>
  <c r="CC112" i="11"/>
  <c r="CG112" i="11"/>
  <c r="AS94" i="11"/>
  <c r="AO94" i="11"/>
  <c r="AQ94" i="11"/>
  <c r="CC94" i="11"/>
  <c r="CE94" i="11"/>
  <c r="AM94" i="11"/>
  <c r="CG94" i="11"/>
  <c r="AU94" i="11"/>
  <c r="CI94" i="11"/>
  <c r="CK94" i="11"/>
  <c r="AM73" i="11"/>
  <c r="AQ73" i="11"/>
  <c r="AS73" i="11"/>
  <c r="AU73" i="11"/>
  <c r="CI73" i="11"/>
  <c r="CK73" i="11"/>
  <c r="AO73" i="11"/>
  <c r="AM124" i="11"/>
  <c r="AQ124" i="11"/>
  <c r="AS124" i="11"/>
  <c r="AO124" i="11"/>
  <c r="CG124" i="11"/>
  <c r="AU124" i="11"/>
  <c r="CE124" i="11"/>
  <c r="CI124" i="11"/>
  <c r="CK124" i="11"/>
  <c r="CK34" i="11"/>
  <c r="CG35" i="11"/>
  <c r="CE67" i="11"/>
  <c r="CI79" i="11"/>
  <c r="CE109" i="11"/>
  <c r="CC83" i="11"/>
  <c r="CI87" i="11"/>
  <c r="CG126" i="11"/>
  <c r="CG159" i="11"/>
  <c r="CC143" i="11"/>
  <c r="AM145" i="11"/>
  <c r="AQ145" i="11"/>
  <c r="AS145" i="11"/>
  <c r="AO145" i="11"/>
  <c r="AU145" i="11"/>
  <c r="CI145" i="11"/>
  <c r="CK145" i="11"/>
  <c r="CC145" i="11"/>
  <c r="CE145" i="11"/>
  <c r="CG145" i="11"/>
  <c r="CC103" i="11"/>
  <c r="AM103" i="11"/>
  <c r="AU103" i="11"/>
  <c r="AO103" i="11"/>
  <c r="AQ103" i="11"/>
  <c r="AS103" i="11"/>
  <c r="CG103" i="11"/>
  <c r="CI103" i="11"/>
  <c r="CK103" i="11"/>
  <c r="AO104" i="11"/>
  <c r="AS104" i="11"/>
  <c r="AU104" i="11"/>
  <c r="AM104" i="11"/>
  <c r="AQ104" i="11"/>
  <c r="CG104" i="11"/>
  <c r="CI104" i="11"/>
  <c r="CK104" i="11"/>
  <c r="CE104" i="11"/>
  <c r="CG11" i="11"/>
  <c r="CI11" i="11"/>
  <c r="AM11" i="11"/>
  <c r="AO11" i="11"/>
  <c r="AQ11" i="11"/>
  <c r="AS11" i="11"/>
  <c r="AU11" i="11"/>
  <c r="CE11" i="11"/>
  <c r="CC11" i="11"/>
  <c r="AO152" i="11"/>
  <c r="AS152" i="11"/>
  <c r="AM152" i="11"/>
  <c r="AU152" i="11"/>
  <c r="AQ152" i="11"/>
  <c r="CI152" i="11"/>
  <c r="AS58" i="11"/>
  <c r="AO58" i="11"/>
  <c r="AQ58" i="11"/>
  <c r="AM58" i="11"/>
  <c r="AU58" i="11"/>
  <c r="AS118" i="11"/>
  <c r="AO118" i="11"/>
  <c r="AQ118" i="11"/>
  <c r="AM118" i="11"/>
  <c r="AU118" i="11"/>
  <c r="AO6" i="11"/>
  <c r="AQ6" i="11"/>
  <c r="AS6" i="11"/>
  <c r="AU6" i="11"/>
  <c r="CC6" i="11"/>
  <c r="AM6" i="11"/>
  <c r="CG42" i="11"/>
  <c r="AO42" i="11"/>
  <c r="AQ42" i="11"/>
  <c r="AU42" i="11"/>
  <c r="AM42" i="11"/>
  <c r="CI42" i="11"/>
  <c r="CC42" i="11"/>
  <c r="CE42" i="11"/>
  <c r="CK42" i="11"/>
  <c r="AS42" i="11"/>
  <c r="CC97" i="11"/>
  <c r="AM97" i="11"/>
  <c r="AQ97" i="11"/>
  <c r="AS97" i="11"/>
  <c r="AO97" i="11"/>
  <c r="AU97" i="11"/>
  <c r="CG97" i="11"/>
  <c r="CI97" i="11"/>
  <c r="CK97" i="11"/>
  <c r="CE162" i="11"/>
  <c r="AO162" i="11"/>
  <c r="CI162" i="11"/>
  <c r="AU162" i="11"/>
  <c r="CC162" i="11"/>
  <c r="AM162" i="11"/>
  <c r="AS162" i="11"/>
  <c r="CG162" i="11"/>
  <c r="AQ162" i="11"/>
  <c r="CK162" i="11"/>
  <c r="AD159" i="7"/>
  <c r="AD161" i="7"/>
  <c r="N9" i="6"/>
  <c r="AD162" i="7"/>
  <c r="AD160" i="7"/>
  <c r="AD157" i="7"/>
  <c r="AJ16" i="5"/>
  <c r="AC8" i="18"/>
  <c r="AE8" i="18"/>
  <c r="AF8" i="18"/>
  <c r="U8" i="18"/>
  <c r="AG8" i="18"/>
  <c r="V8" i="18"/>
  <c r="AH8" i="18"/>
  <c r="W8" i="18"/>
  <c r="AI8" i="18"/>
  <c r="X8" i="18"/>
  <c r="AJ8" i="18"/>
  <c r="Y8" i="18"/>
  <c r="AK8" i="18"/>
  <c r="Z8" i="18"/>
  <c r="AL8" i="18"/>
  <c r="AA8" i="18"/>
  <c r="AM8" i="18"/>
  <c r="T8" i="18"/>
  <c r="AD8" i="18"/>
  <c r="AB8" i="18"/>
  <c r="C164" i="14"/>
  <c r="E164" i="14"/>
  <c r="F164" i="14"/>
  <c r="B164" i="14"/>
  <c r="D164" i="14"/>
  <c r="AX101" i="5"/>
  <c r="AI101" i="5" s="1"/>
  <c r="AE101" i="5"/>
  <c r="Z159" i="8"/>
  <c r="Z160" i="8" s="1"/>
  <c r="Z161" i="8" s="1"/>
  <c r="Z162" i="8" s="1"/>
  <c r="Z163" i="8" s="1"/>
  <c r="Z164" i="8" s="1"/>
  <c r="Z165" i="8" s="1"/>
  <c r="Z166" i="8" s="1"/>
  <c r="Z167" i="8" s="1"/>
  <c r="Z168" i="8" s="1"/>
  <c r="Z169" i="8" s="1"/>
  <c r="Z170" i="8" s="1"/>
  <c r="Z171" i="8" s="1"/>
  <c r="Z172" i="8" s="1"/>
  <c r="Z173" i="8" s="1"/>
  <c r="Z174" i="8" s="1"/>
  <c r="Z175" i="8" s="1"/>
  <c r="Z176" i="8" s="1"/>
  <c r="Z177" i="8" s="1"/>
  <c r="C3" i="18"/>
  <c r="S5" i="18" s="1"/>
  <c r="R5" i="18" s="1"/>
  <c r="D3" i="18"/>
  <c r="S6" i="18" s="1"/>
  <c r="R6" i="18" s="1"/>
  <c r="E3" i="18"/>
  <c r="S7" i="18" s="1"/>
  <c r="R7" i="18" s="1"/>
  <c r="F3" i="18"/>
  <c r="G3" i="18"/>
  <c r="S9" i="18" s="1"/>
  <c r="R9" i="18" s="1"/>
  <c r="H3" i="18"/>
  <c r="S10" i="18" s="1"/>
  <c r="R10" i="18" s="1"/>
  <c r="I3" i="18"/>
  <c r="S11" i="18" s="1"/>
  <c r="R11" i="18" s="1"/>
  <c r="B3" i="18"/>
  <c r="S4" i="18" s="1"/>
  <c r="R4" i="18" s="1"/>
  <c r="S8" i="18"/>
  <c r="R8" i="18" s="1"/>
  <c r="T2" i="18"/>
  <c r="AQ2" i="18"/>
  <c r="AY2" i="18"/>
  <c r="T3" i="18"/>
  <c r="U3" i="18"/>
  <c r="V3" i="18"/>
  <c r="W3" i="18"/>
  <c r="X3" i="18"/>
  <c r="Y3" i="18"/>
  <c r="Z3" i="18"/>
  <c r="AA3" i="18"/>
  <c r="AB3" i="18"/>
  <c r="AC3" i="18"/>
  <c r="AD3" i="18"/>
  <c r="AE3" i="18"/>
  <c r="AF3" i="18"/>
  <c r="AG3" i="18"/>
  <c r="AH3" i="18"/>
  <c r="AI3" i="18"/>
  <c r="AJ3" i="18"/>
  <c r="AK3" i="18"/>
  <c r="AL3" i="18"/>
  <c r="AM3" i="18"/>
  <c r="AO3" i="18"/>
  <c r="AQ3" i="18"/>
  <c r="AR3" i="18"/>
  <c r="AS3" i="18"/>
  <c r="AT3" i="18"/>
  <c r="AU3" i="18"/>
  <c r="AW3" i="18"/>
  <c r="AY3" i="18"/>
  <c r="AZ3" i="18"/>
  <c r="BA3" i="18"/>
  <c r="BB3" i="18"/>
  <c r="BD3" i="18"/>
  <c r="BE3" i="18"/>
  <c r="BF3" i="18"/>
  <c r="BG3" i="18"/>
  <c r="BH3" i="18"/>
  <c r="BI3" i="18"/>
  <c r="BJ3" i="18"/>
  <c r="BK3" i="18"/>
  <c r="BM3" i="18"/>
  <c r="BN3" i="18"/>
  <c r="BO3" i="18"/>
  <c r="BP3" i="18"/>
  <c r="AW42" i="5"/>
  <c r="AV42" i="5"/>
  <c r="AU42" i="5"/>
  <c r="AC42" i="5"/>
  <c r="R43" i="11" s="1"/>
  <c r="AB42" i="5"/>
  <c r="Q43" i="11" s="1"/>
  <c r="AA42" i="5"/>
  <c r="P43" i="11" s="1"/>
  <c r="Z42" i="5"/>
  <c r="O43" i="11" s="1"/>
  <c r="Y42" i="5"/>
  <c r="N43" i="11" s="1"/>
  <c r="W42" i="5"/>
  <c r="AW6" i="5"/>
  <c r="AV6" i="5"/>
  <c r="AU6" i="5"/>
  <c r="AC6" i="5"/>
  <c r="R7" i="11" s="1"/>
  <c r="AB6" i="5"/>
  <c r="Q7" i="11" s="1"/>
  <c r="AA6" i="5"/>
  <c r="P7" i="11" s="1"/>
  <c r="Z6" i="5"/>
  <c r="O7" i="11" s="1"/>
  <c r="Y6" i="5"/>
  <c r="N7" i="11" s="1"/>
  <c r="W6" i="5"/>
  <c r="A4" i="18"/>
  <c r="F157" i="17"/>
  <c r="L157" i="17" s="1"/>
  <c r="E157" i="17"/>
  <c r="K157" i="17" s="1"/>
  <c r="D157" i="17"/>
  <c r="J157" i="17" s="1"/>
  <c r="C157" i="17"/>
  <c r="I157" i="17" s="1"/>
  <c r="B157" i="17"/>
  <c r="H157" i="17" s="1"/>
  <c r="F156" i="17"/>
  <c r="L156" i="17" s="1"/>
  <c r="E156" i="17"/>
  <c r="K156" i="17" s="1"/>
  <c r="D156" i="17"/>
  <c r="J156" i="17" s="1"/>
  <c r="C156" i="17"/>
  <c r="I156" i="17" s="1"/>
  <c r="B156" i="17"/>
  <c r="H156" i="17" s="1"/>
  <c r="F155" i="17"/>
  <c r="L155" i="17" s="1"/>
  <c r="E155" i="17"/>
  <c r="K155" i="17" s="1"/>
  <c r="D155" i="17"/>
  <c r="J155" i="17" s="1"/>
  <c r="C155" i="17"/>
  <c r="I155" i="17" s="1"/>
  <c r="B155" i="17"/>
  <c r="H155" i="17" s="1"/>
  <c r="F154" i="17"/>
  <c r="L154" i="17" s="1"/>
  <c r="E154" i="17"/>
  <c r="K154" i="17" s="1"/>
  <c r="D154" i="17"/>
  <c r="J154" i="17" s="1"/>
  <c r="C154" i="17"/>
  <c r="I154" i="17" s="1"/>
  <c r="B154" i="17"/>
  <c r="H154" i="17" s="1"/>
  <c r="F153" i="17"/>
  <c r="L153" i="17" s="1"/>
  <c r="E153" i="17"/>
  <c r="K153" i="17" s="1"/>
  <c r="D153" i="17"/>
  <c r="J153" i="17" s="1"/>
  <c r="C153" i="17"/>
  <c r="I153" i="17" s="1"/>
  <c r="B153" i="17"/>
  <c r="H153" i="17" s="1"/>
  <c r="F152" i="17"/>
  <c r="L152" i="17" s="1"/>
  <c r="E152" i="17"/>
  <c r="K152" i="17" s="1"/>
  <c r="D152" i="17"/>
  <c r="J152" i="17" s="1"/>
  <c r="C152" i="17"/>
  <c r="I152" i="17" s="1"/>
  <c r="B152" i="17"/>
  <c r="H152" i="17" s="1"/>
  <c r="F151" i="17"/>
  <c r="L151" i="17" s="1"/>
  <c r="E151" i="17"/>
  <c r="K151" i="17" s="1"/>
  <c r="D151" i="17"/>
  <c r="J151" i="17" s="1"/>
  <c r="C151" i="17"/>
  <c r="I151" i="17" s="1"/>
  <c r="B151" i="17"/>
  <c r="H151" i="17" s="1"/>
  <c r="F150" i="17"/>
  <c r="L150" i="17" s="1"/>
  <c r="E150" i="17"/>
  <c r="K150" i="17" s="1"/>
  <c r="D150" i="17"/>
  <c r="J150" i="17" s="1"/>
  <c r="C150" i="17"/>
  <c r="I150" i="17" s="1"/>
  <c r="B150" i="17"/>
  <c r="H150" i="17" s="1"/>
  <c r="F149" i="17"/>
  <c r="L149" i="17" s="1"/>
  <c r="E149" i="17"/>
  <c r="K149" i="17" s="1"/>
  <c r="D149" i="17"/>
  <c r="J149" i="17" s="1"/>
  <c r="C149" i="17"/>
  <c r="I149" i="17" s="1"/>
  <c r="B149" i="17"/>
  <c r="H149" i="17" s="1"/>
  <c r="F148" i="17"/>
  <c r="L148" i="17" s="1"/>
  <c r="E148" i="17"/>
  <c r="K148" i="17" s="1"/>
  <c r="D148" i="17"/>
  <c r="J148" i="17" s="1"/>
  <c r="C148" i="17"/>
  <c r="I148" i="17" s="1"/>
  <c r="B148" i="17"/>
  <c r="H148" i="17" s="1"/>
  <c r="F147" i="17"/>
  <c r="L147" i="17" s="1"/>
  <c r="E147" i="17"/>
  <c r="K147" i="17" s="1"/>
  <c r="D147" i="17"/>
  <c r="J147" i="17" s="1"/>
  <c r="C147" i="17"/>
  <c r="I147" i="17" s="1"/>
  <c r="B147" i="17"/>
  <c r="H147" i="17" s="1"/>
  <c r="F146" i="17"/>
  <c r="L146" i="17" s="1"/>
  <c r="E146" i="17"/>
  <c r="K146" i="17" s="1"/>
  <c r="D146" i="17"/>
  <c r="J146" i="17" s="1"/>
  <c r="C146" i="17"/>
  <c r="I146" i="17" s="1"/>
  <c r="B146" i="17"/>
  <c r="H146" i="17" s="1"/>
  <c r="F145" i="17"/>
  <c r="L145" i="17" s="1"/>
  <c r="E145" i="17"/>
  <c r="K145" i="17" s="1"/>
  <c r="D145" i="17"/>
  <c r="J145" i="17" s="1"/>
  <c r="C145" i="17"/>
  <c r="I145" i="17" s="1"/>
  <c r="B145" i="17"/>
  <c r="H145" i="17" s="1"/>
  <c r="F144" i="17"/>
  <c r="L144" i="17" s="1"/>
  <c r="E144" i="17"/>
  <c r="K144" i="17" s="1"/>
  <c r="D144" i="17"/>
  <c r="J144" i="17" s="1"/>
  <c r="C144" i="17"/>
  <c r="I144" i="17" s="1"/>
  <c r="B144" i="17"/>
  <c r="H144" i="17" s="1"/>
  <c r="F143" i="17"/>
  <c r="L143" i="17" s="1"/>
  <c r="E143" i="17"/>
  <c r="K143" i="17" s="1"/>
  <c r="D143" i="17"/>
  <c r="J143" i="17" s="1"/>
  <c r="C143" i="17"/>
  <c r="I143" i="17" s="1"/>
  <c r="B143" i="17"/>
  <c r="H143" i="17" s="1"/>
  <c r="F142" i="17"/>
  <c r="L142" i="17" s="1"/>
  <c r="E142" i="17"/>
  <c r="K142" i="17" s="1"/>
  <c r="D142" i="17"/>
  <c r="J142" i="17" s="1"/>
  <c r="C142" i="17"/>
  <c r="I142" i="17" s="1"/>
  <c r="B142" i="17"/>
  <c r="H142" i="17" s="1"/>
  <c r="F141" i="17"/>
  <c r="L141" i="17" s="1"/>
  <c r="E141" i="17"/>
  <c r="K141" i="17" s="1"/>
  <c r="D141" i="17"/>
  <c r="J141" i="17" s="1"/>
  <c r="C141" i="17"/>
  <c r="I141" i="17" s="1"/>
  <c r="B141" i="17"/>
  <c r="H141" i="17" s="1"/>
  <c r="F140" i="17"/>
  <c r="L140" i="17" s="1"/>
  <c r="E140" i="17"/>
  <c r="K140" i="17" s="1"/>
  <c r="D140" i="17"/>
  <c r="J140" i="17" s="1"/>
  <c r="C140" i="17"/>
  <c r="I140" i="17" s="1"/>
  <c r="B140" i="17"/>
  <c r="H140" i="17" s="1"/>
  <c r="F139" i="17"/>
  <c r="L139" i="17" s="1"/>
  <c r="E139" i="17"/>
  <c r="K139" i="17" s="1"/>
  <c r="D139" i="17"/>
  <c r="J139" i="17" s="1"/>
  <c r="C139" i="17"/>
  <c r="I139" i="17" s="1"/>
  <c r="B139" i="17"/>
  <c r="H139" i="17" s="1"/>
  <c r="F138" i="17"/>
  <c r="L138" i="17" s="1"/>
  <c r="E138" i="17"/>
  <c r="K138" i="17" s="1"/>
  <c r="D138" i="17"/>
  <c r="J138" i="17" s="1"/>
  <c r="C138" i="17"/>
  <c r="I138" i="17" s="1"/>
  <c r="B138" i="17"/>
  <c r="H138" i="17" s="1"/>
  <c r="F137" i="17"/>
  <c r="L137" i="17" s="1"/>
  <c r="E137" i="17"/>
  <c r="K137" i="17" s="1"/>
  <c r="D137" i="17"/>
  <c r="J137" i="17" s="1"/>
  <c r="C137" i="17"/>
  <c r="I137" i="17" s="1"/>
  <c r="B137" i="17"/>
  <c r="H137" i="17" s="1"/>
  <c r="F136" i="17"/>
  <c r="L136" i="17" s="1"/>
  <c r="E136" i="17"/>
  <c r="K136" i="17" s="1"/>
  <c r="D136" i="17"/>
  <c r="J136" i="17" s="1"/>
  <c r="C136" i="17"/>
  <c r="I136" i="17" s="1"/>
  <c r="B136" i="17"/>
  <c r="H136" i="17" s="1"/>
  <c r="F135" i="17"/>
  <c r="L135" i="17" s="1"/>
  <c r="E135" i="17"/>
  <c r="K135" i="17" s="1"/>
  <c r="D135" i="17"/>
  <c r="J135" i="17" s="1"/>
  <c r="C135" i="17"/>
  <c r="I135" i="17" s="1"/>
  <c r="B135" i="17"/>
  <c r="H135" i="17" s="1"/>
  <c r="F134" i="17"/>
  <c r="L134" i="17" s="1"/>
  <c r="E134" i="17"/>
  <c r="K134" i="17" s="1"/>
  <c r="D134" i="17"/>
  <c r="J134" i="17" s="1"/>
  <c r="C134" i="17"/>
  <c r="I134" i="17" s="1"/>
  <c r="B134" i="17"/>
  <c r="H134" i="17" s="1"/>
  <c r="F133" i="17"/>
  <c r="L133" i="17" s="1"/>
  <c r="E133" i="17"/>
  <c r="K133" i="17" s="1"/>
  <c r="D133" i="17"/>
  <c r="J133" i="17" s="1"/>
  <c r="C133" i="17"/>
  <c r="I133" i="17" s="1"/>
  <c r="B133" i="17"/>
  <c r="H133" i="17" s="1"/>
  <c r="F132" i="17"/>
  <c r="L132" i="17" s="1"/>
  <c r="E132" i="17"/>
  <c r="K132" i="17" s="1"/>
  <c r="D132" i="17"/>
  <c r="J132" i="17" s="1"/>
  <c r="C132" i="17"/>
  <c r="I132" i="17" s="1"/>
  <c r="B132" i="17"/>
  <c r="H132" i="17" s="1"/>
  <c r="F131" i="17"/>
  <c r="L131" i="17" s="1"/>
  <c r="E131" i="17"/>
  <c r="K131" i="17" s="1"/>
  <c r="D131" i="17"/>
  <c r="J131" i="17" s="1"/>
  <c r="C131" i="17"/>
  <c r="I131" i="17" s="1"/>
  <c r="B131" i="17"/>
  <c r="H131" i="17" s="1"/>
  <c r="F130" i="17"/>
  <c r="L130" i="17" s="1"/>
  <c r="E130" i="17"/>
  <c r="K130" i="17" s="1"/>
  <c r="D130" i="17"/>
  <c r="J130" i="17" s="1"/>
  <c r="C130" i="17"/>
  <c r="I130" i="17" s="1"/>
  <c r="B130" i="17"/>
  <c r="H130" i="17" s="1"/>
  <c r="F129" i="17"/>
  <c r="L129" i="17" s="1"/>
  <c r="E129" i="17"/>
  <c r="K129" i="17" s="1"/>
  <c r="D129" i="17"/>
  <c r="J129" i="17" s="1"/>
  <c r="C129" i="17"/>
  <c r="I129" i="17" s="1"/>
  <c r="B129" i="17"/>
  <c r="H129" i="17" s="1"/>
  <c r="F128" i="17"/>
  <c r="L128" i="17" s="1"/>
  <c r="E128" i="17"/>
  <c r="K128" i="17" s="1"/>
  <c r="D128" i="17"/>
  <c r="J128" i="17" s="1"/>
  <c r="C128" i="17"/>
  <c r="I128" i="17" s="1"/>
  <c r="B128" i="17"/>
  <c r="H128" i="17" s="1"/>
  <c r="F127" i="17"/>
  <c r="L127" i="17" s="1"/>
  <c r="E127" i="17"/>
  <c r="K127" i="17" s="1"/>
  <c r="D127" i="17"/>
  <c r="J127" i="17" s="1"/>
  <c r="C127" i="17"/>
  <c r="I127" i="17" s="1"/>
  <c r="B127" i="17"/>
  <c r="H127" i="17" s="1"/>
  <c r="F126" i="17"/>
  <c r="L126" i="17" s="1"/>
  <c r="E126" i="17"/>
  <c r="K126" i="17" s="1"/>
  <c r="D126" i="17"/>
  <c r="J126" i="17" s="1"/>
  <c r="C126" i="17"/>
  <c r="I126" i="17" s="1"/>
  <c r="B126" i="17"/>
  <c r="H126" i="17" s="1"/>
  <c r="F125" i="17"/>
  <c r="L125" i="17" s="1"/>
  <c r="E125" i="17"/>
  <c r="K125" i="17" s="1"/>
  <c r="D125" i="17"/>
  <c r="J125" i="17" s="1"/>
  <c r="C125" i="17"/>
  <c r="I125" i="17" s="1"/>
  <c r="B125" i="17"/>
  <c r="H125" i="17" s="1"/>
  <c r="F124" i="17"/>
  <c r="L124" i="17" s="1"/>
  <c r="E124" i="17"/>
  <c r="K124" i="17" s="1"/>
  <c r="D124" i="17"/>
  <c r="J124" i="17" s="1"/>
  <c r="C124" i="17"/>
  <c r="I124" i="17" s="1"/>
  <c r="B124" i="17"/>
  <c r="H124" i="17" s="1"/>
  <c r="F123" i="17"/>
  <c r="L123" i="17" s="1"/>
  <c r="E123" i="17"/>
  <c r="K123" i="17" s="1"/>
  <c r="D123" i="17"/>
  <c r="J123" i="17" s="1"/>
  <c r="C123" i="17"/>
  <c r="I123" i="17" s="1"/>
  <c r="B123" i="17"/>
  <c r="H123" i="17" s="1"/>
  <c r="F122" i="17"/>
  <c r="L122" i="17" s="1"/>
  <c r="E122" i="17"/>
  <c r="K122" i="17" s="1"/>
  <c r="D122" i="17"/>
  <c r="J122" i="17" s="1"/>
  <c r="C122" i="17"/>
  <c r="I122" i="17" s="1"/>
  <c r="B122" i="17"/>
  <c r="H122" i="17" s="1"/>
  <c r="F121" i="17"/>
  <c r="L121" i="17" s="1"/>
  <c r="E121" i="17"/>
  <c r="K121" i="17" s="1"/>
  <c r="D121" i="17"/>
  <c r="J121" i="17" s="1"/>
  <c r="C121" i="17"/>
  <c r="I121" i="17" s="1"/>
  <c r="B121" i="17"/>
  <c r="H121" i="17" s="1"/>
  <c r="F120" i="17"/>
  <c r="L120" i="17" s="1"/>
  <c r="E120" i="17"/>
  <c r="K120" i="17" s="1"/>
  <c r="D120" i="17"/>
  <c r="J120" i="17" s="1"/>
  <c r="C120" i="17"/>
  <c r="I120" i="17" s="1"/>
  <c r="B120" i="17"/>
  <c r="H120" i="17" s="1"/>
  <c r="F119" i="17"/>
  <c r="L119" i="17" s="1"/>
  <c r="E119" i="17"/>
  <c r="K119" i="17" s="1"/>
  <c r="D119" i="17"/>
  <c r="J119" i="17" s="1"/>
  <c r="C119" i="17"/>
  <c r="I119" i="17" s="1"/>
  <c r="B119" i="17"/>
  <c r="H119" i="17" s="1"/>
  <c r="F118" i="17"/>
  <c r="L118" i="17" s="1"/>
  <c r="E118" i="17"/>
  <c r="K118" i="17" s="1"/>
  <c r="D118" i="17"/>
  <c r="J118" i="17" s="1"/>
  <c r="C118" i="17"/>
  <c r="I118" i="17" s="1"/>
  <c r="B118" i="17"/>
  <c r="H118" i="17" s="1"/>
  <c r="F117" i="17"/>
  <c r="L117" i="17" s="1"/>
  <c r="E117" i="17"/>
  <c r="K117" i="17" s="1"/>
  <c r="D117" i="17"/>
  <c r="J117" i="17" s="1"/>
  <c r="C117" i="17"/>
  <c r="I117" i="17" s="1"/>
  <c r="B117" i="17"/>
  <c r="H117" i="17" s="1"/>
  <c r="F116" i="17"/>
  <c r="L116" i="17" s="1"/>
  <c r="E116" i="17"/>
  <c r="K116" i="17" s="1"/>
  <c r="D116" i="17"/>
  <c r="J116" i="17" s="1"/>
  <c r="C116" i="17"/>
  <c r="I116" i="17" s="1"/>
  <c r="B116" i="17"/>
  <c r="H116" i="17" s="1"/>
  <c r="F115" i="17"/>
  <c r="L115" i="17" s="1"/>
  <c r="E115" i="17"/>
  <c r="K115" i="17" s="1"/>
  <c r="D115" i="17"/>
  <c r="J115" i="17" s="1"/>
  <c r="C115" i="17"/>
  <c r="I115" i="17" s="1"/>
  <c r="B115" i="17"/>
  <c r="H115" i="17" s="1"/>
  <c r="F114" i="17"/>
  <c r="L114" i="17" s="1"/>
  <c r="E114" i="17"/>
  <c r="K114" i="17" s="1"/>
  <c r="D114" i="17"/>
  <c r="J114" i="17" s="1"/>
  <c r="C114" i="17"/>
  <c r="I114" i="17" s="1"/>
  <c r="B114" i="17"/>
  <c r="H114" i="17" s="1"/>
  <c r="F113" i="17"/>
  <c r="L113" i="17" s="1"/>
  <c r="E113" i="17"/>
  <c r="K113" i="17" s="1"/>
  <c r="D113" i="17"/>
  <c r="J113" i="17" s="1"/>
  <c r="C113" i="17"/>
  <c r="I113" i="17" s="1"/>
  <c r="B113" i="17"/>
  <c r="H113" i="17" s="1"/>
  <c r="F112" i="17"/>
  <c r="L112" i="17" s="1"/>
  <c r="E112" i="17"/>
  <c r="K112" i="17" s="1"/>
  <c r="D112" i="17"/>
  <c r="J112" i="17" s="1"/>
  <c r="C112" i="17"/>
  <c r="I112" i="17" s="1"/>
  <c r="B112" i="17"/>
  <c r="H112" i="17" s="1"/>
  <c r="F111" i="17"/>
  <c r="L111" i="17" s="1"/>
  <c r="E111" i="17"/>
  <c r="K111" i="17" s="1"/>
  <c r="D111" i="17"/>
  <c r="J111" i="17" s="1"/>
  <c r="C111" i="17"/>
  <c r="I111" i="17" s="1"/>
  <c r="B111" i="17"/>
  <c r="H111" i="17" s="1"/>
  <c r="F110" i="17"/>
  <c r="L110" i="17" s="1"/>
  <c r="E110" i="17"/>
  <c r="K110" i="17" s="1"/>
  <c r="D110" i="17"/>
  <c r="J110" i="17" s="1"/>
  <c r="C110" i="17"/>
  <c r="I110" i="17" s="1"/>
  <c r="B110" i="17"/>
  <c r="H110" i="17" s="1"/>
  <c r="F109" i="17"/>
  <c r="L109" i="17" s="1"/>
  <c r="E109" i="17"/>
  <c r="K109" i="17" s="1"/>
  <c r="D109" i="17"/>
  <c r="J109" i="17" s="1"/>
  <c r="C109" i="17"/>
  <c r="I109" i="17" s="1"/>
  <c r="B109" i="17"/>
  <c r="H109" i="17" s="1"/>
  <c r="F108" i="17"/>
  <c r="L108" i="17" s="1"/>
  <c r="E108" i="17"/>
  <c r="K108" i="17" s="1"/>
  <c r="D108" i="17"/>
  <c r="J108" i="17" s="1"/>
  <c r="C108" i="17"/>
  <c r="I108" i="17" s="1"/>
  <c r="B108" i="17"/>
  <c r="H108" i="17" s="1"/>
  <c r="F107" i="17"/>
  <c r="L107" i="17" s="1"/>
  <c r="E107" i="17"/>
  <c r="K107" i="17" s="1"/>
  <c r="D107" i="17"/>
  <c r="J107" i="17" s="1"/>
  <c r="C107" i="17"/>
  <c r="I107" i="17" s="1"/>
  <c r="B107" i="17"/>
  <c r="H107" i="17" s="1"/>
  <c r="F106" i="17"/>
  <c r="L106" i="17" s="1"/>
  <c r="E106" i="17"/>
  <c r="K106" i="17" s="1"/>
  <c r="D106" i="17"/>
  <c r="J106" i="17" s="1"/>
  <c r="C106" i="17"/>
  <c r="I106" i="17" s="1"/>
  <c r="B106" i="17"/>
  <c r="H106" i="17" s="1"/>
  <c r="F105" i="17"/>
  <c r="L105" i="17" s="1"/>
  <c r="E105" i="17"/>
  <c r="K105" i="17" s="1"/>
  <c r="D105" i="17"/>
  <c r="J105" i="17" s="1"/>
  <c r="C105" i="17"/>
  <c r="I105" i="17" s="1"/>
  <c r="B105" i="17"/>
  <c r="H105" i="17" s="1"/>
  <c r="F104" i="17"/>
  <c r="L104" i="17" s="1"/>
  <c r="E104" i="17"/>
  <c r="K104" i="17" s="1"/>
  <c r="D104" i="17"/>
  <c r="J104" i="17" s="1"/>
  <c r="C104" i="17"/>
  <c r="I104" i="17" s="1"/>
  <c r="B104" i="17"/>
  <c r="H104" i="17" s="1"/>
  <c r="F103" i="17"/>
  <c r="L103" i="17" s="1"/>
  <c r="E103" i="17"/>
  <c r="K103" i="17" s="1"/>
  <c r="D103" i="17"/>
  <c r="J103" i="17" s="1"/>
  <c r="C103" i="17"/>
  <c r="I103" i="17" s="1"/>
  <c r="B103" i="17"/>
  <c r="H103" i="17" s="1"/>
  <c r="F102" i="17"/>
  <c r="L102" i="17" s="1"/>
  <c r="E102" i="17"/>
  <c r="K102" i="17" s="1"/>
  <c r="D102" i="17"/>
  <c r="J102" i="17" s="1"/>
  <c r="C102" i="17"/>
  <c r="I102" i="17" s="1"/>
  <c r="B102" i="17"/>
  <c r="H102" i="17" s="1"/>
  <c r="F101" i="17"/>
  <c r="L101" i="17" s="1"/>
  <c r="E101" i="17"/>
  <c r="K101" i="17" s="1"/>
  <c r="D101" i="17"/>
  <c r="J101" i="17" s="1"/>
  <c r="C101" i="17"/>
  <c r="I101" i="17" s="1"/>
  <c r="B101" i="17"/>
  <c r="H101" i="17" s="1"/>
  <c r="F100" i="17"/>
  <c r="L100" i="17" s="1"/>
  <c r="E100" i="17"/>
  <c r="K100" i="17" s="1"/>
  <c r="D100" i="17"/>
  <c r="J100" i="17" s="1"/>
  <c r="C100" i="17"/>
  <c r="I100" i="17" s="1"/>
  <c r="B100" i="17"/>
  <c r="H100" i="17" s="1"/>
  <c r="F99" i="17"/>
  <c r="L99" i="17" s="1"/>
  <c r="E99" i="17"/>
  <c r="K99" i="17" s="1"/>
  <c r="D99" i="17"/>
  <c r="J99" i="17" s="1"/>
  <c r="C99" i="17"/>
  <c r="I99" i="17" s="1"/>
  <c r="B99" i="17"/>
  <c r="H99" i="17" s="1"/>
  <c r="F98" i="17"/>
  <c r="L98" i="17" s="1"/>
  <c r="E98" i="17"/>
  <c r="K98" i="17" s="1"/>
  <c r="D98" i="17"/>
  <c r="J98" i="17" s="1"/>
  <c r="C98" i="17"/>
  <c r="I98" i="17" s="1"/>
  <c r="B98" i="17"/>
  <c r="H98" i="17" s="1"/>
  <c r="F97" i="17"/>
  <c r="L97" i="17" s="1"/>
  <c r="E97" i="17"/>
  <c r="K97" i="17" s="1"/>
  <c r="D97" i="17"/>
  <c r="J97" i="17" s="1"/>
  <c r="C97" i="17"/>
  <c r="I97" i="17" s="1"/>
  <c r="B97" i="17"/>
  <c r="H97" i="17" s="1"/>
  <c r="F96" i="17"/>
  <c r="L96" i="17" s="1"/>
  <c r="E96" i="17"/>
  <c r="K96" i="17" s="1"/>
  <c r="D96" i="17"/>
  <c r="J96" i="17" s="1"/>
  <c r="C96" i="17"/>
  <c r="I96" i="17" s="1"/>
  <c r="B96" i="17"/>
  <c r="H96" i="17" s="1"/>
  <c r="F95" i="17"/>
  <c r="L95" i="17" s="1"/>
  <c r="E95" i="17"/>
  <c r="K95" i="17" s="1"/>
  <c r="D95" i="17"/>
  <c r="J95" i="17" s="1"/>
  <c r="C95" i="17"/>
  <c r="I95" i="17" s="1"/>
  <c r="B95" i="17"/>
  <c r="H95" i="17" s="1"/>
  <c r="F94" i="17"/>
  <c r="L94" i="17" s="1"/>
  <c r="E94" i="17"/>
  <c r="K94" i="17" s="1"/>
  <c r="D94" i="17"/>
  <c r="J94" i="17" s="1"/>
  <c r="C94" i="17"/>
  <c r="I94" i="17" s="1"/>
  <c r="B94" i="17"/>
  <c r="H94" i="17" s="1"/>
  <c r="F93" i="17"/>
  <c r="L93" i="17" s="1"/>
  <c r="E93" i="17"/>
  <c r="K93" i="17" s="1"/>
  <c r="D93" i="17"/>
  <c r="J93" i="17" s="1"/>
  <c r="C93" i="17"/>
  <c r="I93" i="17" s="1"/>
  <c r="B93" i="17"/>
  <c r="H93" i="17" s="1"/>
  <c r="F92" i="17"/>
  <c r="L92" i="17" s="1"/>
  <c r="E92" i="17"/>
  <c r="K92" i="17" s="1"/>
  <c r="D92" i="17"/>
  <c r="J92" i="17" s="1"/>
  <c r="C92" i="17"/>
  <c r="I92" i="17" s="1"/>
  <c r="B92" i="17"/>
  <c r="H92" i="17" s="1"/>
  <c r="F91" i="17"/>
  <c r="L91" i="17" s="1"/>
  <c r="E91" i="17"/>
  <c r="K91" i="17" s="1"/>
  <c r="D91" i="17"/>
  <c r="J91" i="17" s="1"/>
  <c r="C91" i="17"/>
  <c r="I91" i="17" s="1"/>
  <c r="B91" i="17"/>
  <c r="H91" i="17" s="1"/>
  <c r="F90" i="17"/>
  <c r="L90" i="17" s="1"/>
  <c r="E90" i="17"/>
  <c r="K90" i="17" s="1"/>
  <c r="D90" i="17"/>
  <c r="J90" i="17" s="1"/>
  <c r="C90" i="17"/>
  <c r="I90" i="17" s="1"/>
  <c r="B90" i="17"/>
  <c r="H90" i="17" s="1"/>
  <c r="F89" i="17"/>
  <c r="L89" i="17" s="1"/>
  <c r="E89" i="17"/>
  <c r="K89" i="17" s="1"/>
  <c r="D89" i="17"/>
  <c r="J89" i="17" s="1"/>
  <c r="C89" i="17"/>
  <c r="I89" i="17" s="1"/>
  <c r="B89" i="17"/>
  <c r="H89" i="17" s="1"/>
  <c r="F88" i="17"/>
  <c r="L88" i="17" s="1"/>
  <c r="E88" i="17"/>
  <c r="K88" i="17" s="1"/>
  <c r="D88" i="17"/>
  <c r="J88" i="17" s="1"/>
  <c r="C88" i="17"/>
  <c r="I88" i="17" s="1"/>
  <c r="B88" i="17"/>
  <c r="H88" i="17" s="1"/>
  <c r="F87" i="17"/>
  <c r="L87" i="17" s="1"/>
  <c r="E87" i="17"/>
  <c r="K87" i="17" s="1"/>
  <c r="D87" i="17"/>
  <c r="J87" i="17" s="1"/>
  <c r="C87" i="17"/>
  <c r="I87" i="17" s="1"/>
  <c r="B87" i="17"/>
  <c r="H87" i="17" s="1"/>
  <c r="F86" i="17"/>
  <c r="L86" i="17" s="1"/>
  <c r="E86" i="17"/>
  <c r="K86" i="17" s="1"/>
  <c r="D86" i="17"/>
  <c r="J86" i="17" s="1"/>
  <c r="C86" i="17"/>
  <c r="I86" i="17" s="1"/>
  <c r="B86" i="17"/>
  <c r="H86" i="17" s="1"/>
  <c r="F85" i="17"/>
  <c r="L85" i="17" s="1"/>
  <c r="E85" i="17"/>
  <c r="K85" i="17" s="1"/>
  <c r="D85" i="17"/>
  <c r="J85" i="17" s="1"/>
  <c r="C85" i="17"/>
  <c r="I85" i="17" s="1"/>
  <c r="B85" i="17"/>
  <c r="H85" i="17" s="1"/>
  <c r="F84" i="17"/>
  <c r="L84" i="17" s="1"/>
  <c r="E84" i="17"/>
  <c r="K84" i="17" s="1"/>
  <c r="D84" i="17"/>
  <c r="J84" i="17" s="1"/>
  <c r="C84" i="17"/>
  <c r="I84" i="17" s="1"/>
  <c r="B84" i="17"/>
  <c r="H84" i="17" s="1"/>
  <c r="F83" i="17"/>
  <c r="L83" i="17" s="1"/>
  <c r="E83" i="17"/>
  <c r="K83" i="17" s="1"/>
  <c r="D83" i="17"/>
  <c r="J83" i="17" s="1"/>
  <c r="C83" i="17"/>
  <c r="I83" i="17" s="1"/>
  <c r="B83" i="17"/>
  <c r="H83" i="17" s="1"/>
  <c r="F82" i="17"/>
  <c r="L82" i="17" s="1"/>
  <c r="E82" i="17"/>
  <c r="K82" i="17" s="1"/>
  <c r="D82" i="17"/>
  <c r="J82" i="17" s="1"/>
  <c r="C82" i="17"/>
  <c r="I82" i="17" s="1"/>
  <c r="B82" i="17"/>
  <c r="H82" i="17" s="1"/>
  <c r="F81" i="17"/>
  <c r="L81" i="17" s="1"/>
  <c r="E81" i="17"/>
  <c r="K81" i="17" s="1"/>
  <c r="D81" i="17"/>
  <c r="J81" i="17" s="1"/>
  <c r="C81" i="17"/>
  <c r="I81" i="17" s="1"/>
  <c r="B81" i="17"/>
  <c r="H81" i="17" s="1"/>
  <c r="F80" i="17"/>
  <c r="L80" i="17" s="1"/>
  <c r="E80" i="17"/>
  <c r="K80" i="17" s="1"/>
  <c r="D80" i="17"/>
  <c r="J80" i="17" s="1"/>
  <c r="C80" i="17"/>
  <c r="I80" i="17" s="1"/>
  <c r="B80" i="17"/>
  <c r="H80" i="17" s="1"/>
  <c r="F79" i="17"/>
  <c r="L79" i="17" s="1"/>
  <c r="E79" i="17"/>
  <c r="K79" i="17" s="1"/>
  <c r="D79" i="17"/>
  <c r="J79" i="17" s="1"/>
  <c r="C79" i="17"/>
  <c r="I79" i="17" s="1"/>
  <c r="B79" i="17"/>
  <c r="H79" i="17" s="1"/>
  <c r="F78" i="17"/>
  <c r="L78" i="17" s="1"/>
  <c r="E78" i="17"/>
  <c r="K78" i="17" s="1"/>
  <c r="D78" i="17"/>
  <c r="J78" i="17" s="1"/>
  <c r="C78" i="17"/>
  <c r="I78" i="17" s="1"/>
  <c r="B78" i="17"/>
  <c r="H78" i="17" s="1"/>
  <c r="F77" i="17"/>
  <c r="L77" i="17" s="1"/>
  <c r="E77" i="17"/>
  <c r="K77" i="17" s="1"/>
  <c r="D77" i="17"/>
  <c r="J77" i="17" s="1"/>
  <c r="C77" i="17"/>
  <c r="I77" i="17" s="1"/>
  <c r="B77" i="17"/>
  <c r="H77" i="17" s="1"/>
  <c r="F76" i="17"/>
  <c r="L76" i="17" s="1"/>
  <c r="E76" i="17"/>
  <c r="K76" i="17" s="1"/>
  <c r="D76" i="17"/>
  <c r="J76" i="17" s="1"/>
  <c r="C76" i="17"/>
  <c r="I76" i="17" s="1"/>
  <c r="B76" i="17"/>
  <c r="H76" i="17" s="1"/>
  <c r="F75" i="17"/>
  <c r="L75" i="17" s="1"/>
  <c r="E75" i="17"/>
  <c r="K75" i="17" s="1"/>
  <c r="D75" i="17"/>
  <c r="J75" i="17" s="1"/>
  <c r="C75" i="17"/>
  <c r="I75" i="17" s="1"/>
  <c r="B75" i="17"/>
  <c r="H75" i="17" s="1"/>
  <c r="F74" i="17"/>
  <c r="L74" i="17" s="1"/>
  <c r="E74" i="17"/>
  <c r="K74" i="17" s="1"/>
  <c r="D74" i="17"/>
  <c r="J74" i="17" s="1"/>
  <c r="C74" i="17"/>
  <c r="I74" i="17" s="1"/>
  <c r="B74" i="17"/>
  <c r="H74" i="17" s="1"/>
  <c r="F73" i="17"/>
  <c r="L73" i="17" s="1"/>
  <c r="E73" i="17"/>
  <c r="K73" i="17" s="1"/>
  <c r="D73" i="17"/>
  <c r="J73" i="17" s="1"/>
  <c r="C73" i="17"/>
  <c r="I73" i="17" s="1"/>
  <c r="B73" i="17"/>
  <c r="H73" i="17" s="1"/>
  <c r="F72" i="17"/>
  <c r="L72" i="17" s="1"/>
  <c r="E72" i="17"/>
  <c r="K72" i="17" s="1"/>
  <c r="D72" i="17"/>
  <c r="J72" i="17" s="1"/>
  <c r="C72" i="17"/>
  <c r="I72" i="17" s="1"/>
  <c r="B72" i="17"/>
  <c r="H72" i="17" s="1"/>
  <c r="F71" i="17"/>
  <c r="L71" i="17" s="1"/>
  <c r="E71" i="17"/>
  <c r="K71" i="17" s="1"/>
  <c r="D71" i="17"/>
  <c r="J71" i="17" s="1"/>
  <c r="C71" i="17"/>
  <c r="I71" i="17" s="1"/>
  <c r="B71" i="17"/>
  <c r="H71" i="17" s="1"/>
  <c r="F70" i="17"/>
  <c r="L70" i="17" s="1"/>
  <c r="E70" i="17"/>
  <c r="K70" i="17" s="1"/>
  <c r="D70" i="17"/>
  <c r="J70" i="17" s="1"/>
  <c r="C70" i="17"/>
  <c r="I70" i="17" s="1"/>
  <c r="B70" i="17"/>
  <c r="H70" i="17" s="1"/>
  <c r="F69" i="17"/>
  <c r="L69" i="17" s="1"/>
  <c r="E69" i="17"/>
  <c r="K69" i="17" s="1"/>
  <c r="D69" i="17"/>
  <c r="J69" i="17" s="1"/>
  <c r="C69" i="17"/>
  <c r="I69" i="17" s="1"/>
  <c r="B69" i="17"/>
  <c r="H69" i="17" s="1"/>
  <c r="F68" i="17"/>
  <c r="L68" i="17" s="1"/>
  <c r="E68" i="17"/>
  <c r="K68" i="17" s="1"/>
  <c r="D68" i="17"/>
  <c r="J68" i="17" s="1"/>
  <c r="C68" i="17"/>
  <c r="I68" i="17" s="1"/>
  <c r="B68" i="17"/>
  <c r="H68" i="17" s="1"/>
  <c r="F67" i="17"/>
  <c r="L67" i="17" s="1"/>
  <c r="E67" i="17"/>
  <c r="K67" i="17" s="1"/>
  <c r="D67" i="17"/>
  <c r="J67" i="17" s="1"/>
  <c r="C67" i="17"/>
  <c r="I67" i="17" s="1"/>
  <c r="B67" i="17"/>
  <c r="H67" i="17" s="1"/>
  <c r="F66" i="17"/>
  <c r="L66" i="17" s="1"/>
  <c r="E66" i="17"/>
  <c r="K66" i="17" s="1"/>
  <c r="D66" i="17"/>
  <c r="J66" i="17" s="1"/>
  <c r="C66" i="17"/>
  <c r="I66" i="17" s="1"/>
  <c r="B66" i="17"/>
  <c r="H66" i="17" s="1"/>
  <c r="F65" i="17"/>
  <c r="L65" i="17" s="1"/>
  <c r="E65" i="17"/>
  <c r="K65" i="17" s="1"/>
  <c r="D65" i="17"/>
  <c r="J65" i="17" s="1"/>
  <c r="C65" i="17"/>
  <c r="I65" i="17" s="1"/>
  <c r="B65" i="17"/>
  <c r="H65" i="17" s="1"/>
  <c r="F64" i="17"/>
  <c r="L64" i="17" s="1"/>
  <c r="E64" i="17"/>
  <c r="K64" i="17" s="1"/>
  <c r="D64" i="17"/>
  <c r="J64" i="17" s="1"/>
  <c r="C64" i="17"/>
  <c r="I64" i="17" s="1"/>
  <c r="B64" i="17"/>
  <c r="H64" i="17" s="1"/>
  <c r="F63" i="17"/>
  <c r="L63" i="17" s="1"/>
  <c r="E63" i="17"/>
  <c r="K63" i="17" s="1"/>
  <c r="D63" i="17"/>
  <c r="J63" i="17" s="1"/>
  <c r="C63" i="17"/>
  <c r="I63" i="17" s="1"/>
  <c r="B63" i="17"/>
  <c r="H63" i="17" s="1"/>
  <c r="F62" i="17"/>
  <c r="L62" i="17" s="1"/>
  <c r="E62" i="17"/>
  <c r="K62" i="17" s="1"/>
  <c r="D62" i="17"/>
  <c r="J62" i="17" s="1"/>
  <c r="C62" i="17"/>
  <c r="I62" i="17" s="1"/>
  <c r="B62" i="17"/>
  <c r="H62" i="17" s="1"/>
  <c r="F61" i="17"/>
  <c r="L61" i="17" s="1"/>
  <c r="E61" i="17"/>
  <c r="K61" i="17" s="1"/>
  <c r="D61" i="17"/>
  <c r="J61" i="17" s="1"/>
  <c r="C61" i="17"/>
  <c r="I61" i="17" s="1"/>
  <c r="B61" i="17"/>
  <c r="H61" i="17" s="1"/>
  <c r="F60" i="17"/>
  <c r="L60" i="17" s="1"/>
  <c r="E60" i="17"/>
  <c r="K60" i="17" s="1"/>
  <c r="D60" i="17"/>
  <c r="J60" i="17" s="1"/>
  <c r="C60" i="17"/>
  <c r="I60" i="17" s="1"/>
  <c r="B60" i="17"/>
  <c r="H60" i="17" s="1"/>
  <c r="F59" i="17"/>
  <c r="L59" i="17" s="1"/>
  <c r="E59" i="17"/>
  <c r="K59" i="17" s="1"/>
  <c r="D59" i="17"/>
  <c r="J59" i="17" s="1"/>
  <c r="C59" i="17"/>
  <c r="I59" i="17" s="1"/>
  <c r="B59" i="17"/>
  <c r="H59" i="17" s="1"/>
  <c r="F58" i="17"/>
  <c r="L58" i="17" s="1"/>
  <c r="E58" i="17"/>
  <c r="K58" i="17" s="1"/>
  <c r="D58" i="17"/>
  <c r="J58" i="17" s="1"/>
  <c r="C58" i="17"/>
  <c r="I58" i="17" s="1"/>
  <c r="B58" i="17"/>
  <c r="H58" i="17" s="1"/>
  <c r="F57" i="17"/>
  <c r="L57" i="17" s="1"/>
  <c r="E57" i="17"/>
  <c r="K57" i="17" s="1"/>
  <c r="D57" i="17"/>
  <c r="J57" i="17" s="1"/>
  <c r="C57" i="17"/>
  <c r="I57" i="17" s="1"/>
  <c r="B57" i="17"/>
  <c r="H57" i="17" s="1"/>
  <c r="F56" i="17"/>
  <c r="L56" i="17" s="1"/>
  <c r="E56" i="17"/>
  <c r="K56" i="17" s="1"/>
  <c r="D56" i="17"/>
  <c r="J56" i="17" s="1"/>
  <c r="C56" i="17"/>
  <c r="I56" i="17" s="1"/>
  <c r="B56" i="17"/>
  <c r="H56" i="17" s="1"/>
  <c r="F55" i="17"/>
  <c r="L55" i="17" s="1"/>
  <c r="E55" i="17"/>
  <c r="K55" i="17" s="1"/>
  <c r="D55" i="17"/>
  <c r="J55" i="17" s="1"/>
  <c r="C55" i="17"/>
  <c r="I55" i="17" s="1"/>
  <c r="B55" i="17"/>
  <c r="H55" i="17" s="1"/>
  <c r="F54" i="17"/>
  <c r="L54" i="17" s="1"/>
  <c r="E54" i="17"/>
  <c r="K54" i="17" s="1"/>
  <c r="D54" i="17"/>
  <c r="J54" i="17" s="1"/>
  <c r="C54" i="17"/>
  <c r="I54" i="17" s="1"/>
  <c r="B54" i="17"/>
  <c r="H54" i="17" s="1"/>
  <c r="F53" i="17"/>
  <c r="L53" i="17" s="1"/>
  <c r="E53" i="17"/>
  <c r="K53" i="17" s="1"/>
  <c r="D53" i="17"/>
  <c r="J53" i="17" s="1"/>
  <c r="C53" i="17"/>
  <c r="I53" i="17" s="1"/>
  <c r="B53" i="17"/>
  <c r="H53" i="17" s="1"/>
  <c r="F52" i="17"/>
  <c r="L52" i="17" s="1"/>
  <c r="E52" i="17"/>
  <c r="K52" i="17" s="1"/>
  <c r="D52" i="17"/>
  <c r="J52" i="17" s="1"/>
  <c r="C52" i="17"/>
  <c r="I52" i="17" s="1"/>
  <c r="B52" i="17"/>
  <c r="H52" i="17" s="1"/>
  <c r="F51" i="17"/>
  <c r="L51" i="17" s="1"/>
  <c r="E51" i="17"/>
  <c r="K51" i="17" s="1"/>
  <c r="D51" i="17"/>
  <c r="J51" i="17" s="1"/>
  <c r="C51" i="17"/>
  <c r="I51" i="17" s="1"/>
  <c r="B51" i="17"/>
  <c r="H51" i="17" s="1"/>
  <c r="F50" i="17"/>
  <c r="L50" i="17" s="1"/>
  <c r="E50" i="17"/>
  <c r="K50" i="17" s="1"/>
  <c r="D50" i="17"/>
  <c r="J50" i="17" s="1"/>
  <c r="C50" i="17"/>
  <c r="I50" i="17" s="1"/>
  <c r="B50" i="17"/>
  <c r="H50" i="17" s="1"/>
  <c r="F49" i="17"/>
  <c r="L49" i="17" s="1"/>
  <c r="E49" i="17"/>
  <c r="K49" i="17" s="1"/>
  <c r="D49" i="17"/>
  <c r="J49" i="17" s="1"/>
  <c r="C49" i="17"/>
  <c r="I49" i="17" s="1"/>
  <c r="B49" i="17"/>
  <c r="H49" i="17" s="1"/>
  <c r="F48" i="17"/>
  <c r="L48" i="17" s="1"/>
  <c r="E48" i="17"/>
  <c r="K48" i="17" s="1"/>
  <c r="D48" i="17"/>
  <c r="J48" i="17" s="1"/>
  <c r="C48" i="17"/>
  <c r="I48" i="17" s="1"/>
  <c r="B48" i="17"/>
  <c r="H48" i="17" s="1"/>
  <c r="F47" i="17"/>
  <c r="L47" i="17" s="1"/>
  <c r="E47" i="17"/>
  <c r="K47" i="17" s="1"/>
  <c r="D47" i="17"/>
  <c r="J47" i="17" s="1"/>
  <c r="C47" i="17"/>
  <c r="I47" i="17" s="1"/>
  <c r="B47" i="17"/>
  <c r="H47" i="17" s="1"/>
  <c r="F46" i="17"/>
  <c r="L46" i="17" s="1"/>
  <c r="E46" i="17"/>
  <c r="K46" i="17" s="1"/>
  <c r="D46" i="17"/>
  <c r="J46" i="17" s="1"/>
  <c r="C46" i="17"/>
  <c r="I46" i="17" s="1"/>
  <c r="B46" i="17"/>
  <c r="H46" i="17" s="1"/>
  <c r="F45" i="17"/>
  <c r="L45" i="17" s="1"/>
  <c r="E45" i="17"/>
  <c r="K45" i="17" s="1"/>
  <c r="D45" i="17"/>
  <c r="J45" i="17" s="1"/>
  <c r="C45" i="17"/>
  <c r="I45" i="17" s="1"/>
  <c r="B45" i="17"/>
  <c r="H45" i="17" s="1"/>
  <c r="F44" i="17"/>
  <c r="L44" i="17" s="1"/>
  <c r="E44" i="17"/>
  <c r="K44" i="17" s="1"/>
  <c r="D44" i="17"/>
  <c r="J44" i="17" s="1"/>
  <c r="C44" i="17"/>
  <c r="I44" i="17" s="1"/>
  <c r="B44" i="17"/>
  <c r="H44" i="17" s="1"/>
  <c r="F43" i="17"/>
  <c r="L43" i="17" s="1"/>
  <c r="E43" i="17"/>
  <c r="K43" i="17" s="1"/>
  <c r="D43" i="17"/>
  <c r="J43" i="17" s="1"/>
  <c r="C43" i="17"/>
  <c r="I43" i="17" s="1"/>
  <c r="B43" i="17"/>
  <c r="H43" i="17" s="1"/>
  <c r="F42" i="17"/>
  <c r="L42" i="17" s="1"/>
  <c r="E42" i="17"/>
  <c r="K42" i="17" s="1"/>
  <c r="D42" i="17"/>
  <c r="J42" i="17" s="1"/>
  <c r="C42" i="17"/>
  <c r="I42" i="17" s="1"/>
  <c r="B42" i="17"/>
  <c r="H42" i="17" s="1"/>
  <c r="F41" i="17"/>
  <c r="L41" i="17" s="1"/>
  <c r="E41" i="17"/>
  <c r="K41" i="17" s="1"/>
  <c r="D41" i="17"/>
  <c r="J41" i="17" s="1"/>
  <c r="C41" i="17"/>
  <c r="I41" i="17" s="1"/>
  <c r="B41" i="17"/>
  <c r="H41" i="17" s="1"/>
  <c r="F40" i="17"/>
  <c r="L40" i="17" s="1"/>
  <c r="E40" i="17"/>
  <c r="K40" i="17" s="1"/>
  <c r="D40" i="17"/>
  <c r="J40" i="17" s="1"/>
  <c r="C40" i="17"/>
  <c r="I40" i="17" s="1"/>
  <c r="B40" i="17"/>
  <c r="H40" i="17" s="1"/>
  <c r="F39" i="17"/>
  <c r="L39" i="17" s="1"/>
  <c r="E39" i="17"/>
  <c r="K39" i="17" s="1"/>
  <c r="D39" i="17"/>
  <c r="J39" i="17" s="1"/>
  <c r="C39" i="17"/>
  <c r="I39" i="17" s="1"/>
  <c r="B39" i="17"/>
  <c r="H39" i="17" s="1"/>
  <c r="F38" i="17"/>
  <c r="L38" i="17" s="1"/>
  <c r="E38" i="17"/>
  <c r="K38" i="17" s="1"/>
  <c r="D38" i="17"/>
  <c r="J38" i="17" s="1"/>
  <c r="C38" i="17"/>
  <c r="I38" i="17" s="1"/>
  <c r="B38" i="17"/>
  <c r="H38" i="17" s="1"/>
  <c r="F37" i="17"/>
  <c r="L37" i="17" s="1"/>
  <c r="E37" i="17"/>
  <c r="K37" i="17" s="1"/>
  <c r="D37" i="17"/>
  <c r="J37" i="17" s="1"/>
  <c r="C37" i="17"/>
  <c r="I37" i="17" s="1"/>
  <c r="B37" i="17"/>
  <c r="H37" i="17" s="1"/>
  <c r="F36" i="17"/>
  <c r="L36" i="17" s="1"/>
  <c r="E36" i="17"/>
  <c r="K36" i="17" s="1"/>
  <c r="D36" i="17"/>
  <c r="J36" i="17" s="1"/>
  <c r="C36" i="17"/>
  <c r="I36" i="17" s="1"/>
  <c r="B36" i="17"/>
  <c r="H36" i="17" s="1"/>
  <c r="F35" i="17"/>
  <c r="L35" i="17" s="1"/>
  <c r="E35" i="17"/>
  <c r="K35" i="17" s="1"/>
  <c r="D35" i="17"/>
  <c r="J35" i="17" s="1"/>
  <c r="C35" i="17"/>
  <c r="I35" i="17" s="1"/>
  <c r="B35" i="17"/>
  <c r="H35" i="17" s="1"/>
  <c r="F34" i="17"/>
  <c r="L34" i="17" s="1"/>
  <c r="E34" i="17"/>
  <c r="K34" i="17" s="1"/>
  <c r="D34" i="17"/>
  <c r="J34" i="17" s="1"/>
  <c r="C34" i="17"/>
  <c r="I34" i="17" s="1"/>
  <c r="B34" i="17"/>
  <c r="H34" i="17" s="1"/>
  <c r="F33" i="17"/>
  <c r="L33" i="17" s="1"/>
  <c r="E33" i="17"/>
  <c r="K33" i="17" s="1"/>
  <c r="D33" i="17"/>
  <c r="J33" i="17" s="1"/>
  <c r="C33" i="17"/>
  <c r="I33" i="17" s="1"/>
  <c r="B33" i="17"/>
  <c r="H33" i="17" s="1"/>
  <c r="F32" i="17"/>
  <c r="L32" i="17" s="1"/>
  <c r="E32" i="17"/>
  <c r="K32" i="17" s="1"/>
  <c r="D32" i="17"/>
  <c r="J32" i="17" s="1"/>
  <c r="C32" i="17"/>
  <c r="I32" i="17" s="1"/>
  <c r="B32" i="17"/>
  <c r="H32" i="17" s="1"/>
  <c r="F31" i="17"/>
  <c r="L31" i="17" s="1"/>
  <c r="E31" i="17"/>
  <c r="K31" i="17" s="1"/>
  <c r="D31" i="17"/>
  <c r="J31" i="17" s="1"/>
  <c r="C31" i="17"/>
  <c r="I31" i="17" s="1"/>
  <c r="B31" i="17"/>
  <c r="H31" i="17" s="1"/>
  <c r="F30" i="17"/>
  <c r="L30" i="17" s="1"/>
  <c r="E30" i="17"/>
  <c r="K30" i="17" s="1"/>
  <c r="D30" i="17"/>
  <c r="J30" i="17" s="1"/>
  <c r="C30" i="17"/>
  <c r="I30" i="17" s="1"/>
  <c r="B30" i="17"/>
  <c r="H30" i="17" s="1"/>
  <c r="F29" i="17"/>
  <c r="L29" i="17" s="1"/>
  <c r="E29" i="17"/>
  <c r="K29" i="17" s="1"/>
  <c r="D29" i="17"/>
  <c r="J29" i="17" s="1"/>
  <c r="C29" i="17"/>
  <c r="I29" i="17" s="1"/>
  <c r="B29" i="17"/>
  <c r="H29" i="17" s="1"/>
  <c r="F28" i="17"/>
  <c r="L28" i="17" s="1"/>
  <c r="E28" i="17"/>
  <c r="K28" i="17" s="1"/>
  <c r="D28" i="17"/>
  <c r="J28" i="17" s="1"/>
  <c r="C28" i="17"/>
  <c r="I28" i="17" s="1"/>
  <c r="B28" i="17"/>
  <c r="H28" i="17" s="1"/>
  <c r="F27" i="17"/>
  <c r="L27" i="17" s="1"/>
  <c r="E27" i="17"/>
  <c r="K27" i="17" s="1"/>
  <c r="D27" i="17"/>
  <c r="J27" i="17" s="1"/>
  <c r="C27" i="17"/>
  <c r="I27" i="17" s="1"/>
  <c r="B27" i="17"/>
  <c r="H27" i="17" s="1"/>
  <c r="F26" i="17"/>
  <c r="L26" i="17" s="1"/>
  <c r="E26" i="17"/>
  <c r="K26" i="17" s="1"/>
  <c r="D26" i="17"/>
  <c r="J26" i="17" s="1"/>
  <c r="C26" i="17"/>
  <c r="I26" i="17" s="1"/>
  <c r="B26" i="17"/>
  <c r="H26" i="17" s="1"/>
  <c r="F25" i="17"/>
  <c r="L25" i="17" s="1"/>
  <c r="E25" i="17"/>
  <c r="K25" i="17" s="1"/>
  <c r="D25" i="17"/>
  <c r="J25" i="17" s="1"/>
  <c r="C25" i="17"/>
  <c r="I25" i="17" s="1"/>
  <c r="B25" i="17"/>
  <c r="H25" i="17" s="1"/>
  <c r="F24" i="17"/>
  <c r="L24" i="17" s="1"/>
  <c r="E24" i="17"/>
  <c r="K24" i="17" s="1"/>
  <c r="D24" i="17"/>
  <c r="J24" i="17" s="1"/>
  <c r="C24" i="17"/>
  <c r="I24" i="17" s="1"/>
  <c r="B24" i="17"/>
  <c r="H24" i="17" s="1"/>
  <c r="F23" i="17"/>
  <c r="L23" i="17" s="1"/>
  <c r="E23" i="17"/>
  <c r="K23" i="17" s="1"/>
  <c r="D23" i="17"/>
  <c r="J23" i="17" s="1"/>
  <c r="C23" i="17"/>
  <c r="I23" i="17" s="1"/>
  <c r="B23" i="17"/>
  <c r="H23" i="17" s="1"/>
  <c r="F22" i="17"/>
  <c r="L22" i="17" s="1"/>
  <c r="E22" i="17"/>
  <c r="K22" i="17" s="1"/>
  <c r="D22" i="17"/>
  <c r="J22" i="17" s="1"/>
  <c r="C22" i="17"/>
  <c r="I22" i="17" s="1"/>
  <c r="B22" i="17"/>
  <c r="H22" i="17" s="1"/>
  <c r="F21" i="17"/>
  <c r="L21" i="17" s="1"/>
  <c r="E21" i="17"/>
  <c r="K21" i="17" s="1"/>
  <c r="D21" i="17"/>
  <c r="J21" i="17" s="1"/>
  <c r="C21" i="17"/>
  <c r="I21" i="17" s="1"/>
  <c r="B21" i="17"/>
  <c r="H21" i="17" s="1"/>
  <c r="F20" i="17"/>
  <c r="L20" i="17" s="1"/>
  <c r="E20" i="17"/>
  <c r="K20" i="17" s="1"/>
  <c r="D20" i="17"/>
  <c r="J20" i="17" s="1"/>
  <c r="C20" i="17"/>
  <c r="I20" i="17" s="1"/>
  <c r="B20" i="17"/>
  <c r="H20" i="17" s="1"/>
  <c r="F19" i="17"/>
  <c r="L19" i="17" s="1"/>
  <c r="E19" i="17"/>
  <c r="K19" i="17" s="1"/>
  <c r="D19" i="17"/>
  <c r="J19" i="17" s="1"/>
  <c r="C19" i="17"/>
  <c r="I19" i="17" s="1"/>
  <c r="B19" i="17"/>
  <c r="H19" i="17" s="1"/>
  <c r="F18" i="17"/>
  <c r="L18" i="17" s="1"/>
  <c r="E18" i="17"/>
  <c r="K18" i="17" s="1"/>
  <c r="D18" i="17"/>
  <c r="J18" i="17" s="1"/>
  <c r="C18" i="17"/>
  <c r="I18" i="17" s="1"/>
  <c r="B18" i="17"/>
  <c r="H18" i="17" s="1"/>
  <c r="F17" i="17"/>
  <c r="L17" i="17" s="1"/>
  <c r="E17" i="17"/>
  <c r="K17" i="17" s="1"/>
  <c r="D17" i="17"/>
  <c r="J17" i="17" s="1"/>
  <c r="C17" i="17"/>
  <c r="I17" i="17" s="1"/>
  <c r="B17" i="17"/>
  <c r="H17" i="17" s="1"/>
  <c r="F16" i="17"/>
  <c r="L16" i="17" s="1"/>
  <c r="E16" i="17"/>
  <c r="K16" i="17" s="1"/>
  <c r="D16" i="17"/>
  <c r="J16" i="17" s="1"/>
  <c r="C16" i="17"/>
  <c r="I16" i="17" s="1"/>
  <c r="B16" i="17"/>
  <c r="H16" i="17" s="1"/>
  <c r="F15" i="17"/>
  <c r="L15" i="17" s="1"/>
  <c r="E15" i="17"/>
  <c r="K15" i="17" s="1"/>
  <c r="D15" i="17"/>
  <c r="J15" i="17" s="1"/>
  <c r="C15" i="17"/>
  <c r="I15" i="17" s="1"/>
  <c r="B15" i="17"/>
  <c r="H15" i="17" s="1"/>
  <c r="F14" i="17"/>
  <c r="L14" i="17" s="1"/>
  <c r="E14" i="17"/>
  <c r="K14" i="17" s="1"/>
  <c r="D14" i="17"/>
  <c r="J14" i="17" s="1"/>
  <c r="C14" i="17"/>
  <c r="I14" i="17" s="1"/>
  <c r="B14" i="17"/>
  <c r="H14" i="17" s="1"/>
  <c r="F13" i="17"/>
  <c r="L13" i="17" s="1"/>
  <c r="E13" i="17"/>
  <c r="K13" i="17" s="1"/>
  <c r="D13" i="17"/>
  <c r="J13" i="17" s="1"/>
  <c r="C13" i="17"/>
  <c r="I13" i="17" s="1"/>
  <c r="B13" i="17"/>
  <c r="H13" i="17" s="1"/>
  <c r="F12" i="17"/>
  <c r="L12" i="17" s="1"/>
  <c r="E12" i="17"/>
  <c r="K12" i="17" s="1"/>
  <c r="D12" i="17"/>
  <c r="J12" i="17" s="1"/>
  <c r="C12" i="17"/>
  <c r="I12" i="17" s="1"/>
  <c r="B12" i="17"/>
  <c r="H12" i="17" s="1"/>
  <c r="F11" i="17"/>
  <c r="L11" i="17" s="1"/>
  <c r="E11" i="17"/>
  <c r="K11" i="17" s="1"/>
  <c r="D11" i="17"/>
  <c r="J11" i="17" s="1"/>
  <c r="C11" i="17"/>
  <c r="I11" i="17" s="1"/>
  <c r="B11" i="17"/>
  <c r="H11" i="17" s="1"/>
  <c r="F10" i="17"/>
  <c r="L10" i="17" s="1"/>
  <c r="E10" i="17"/>
  <c r="K10" i="17" s="1"/>
  <c r="D10" i="17"/>
  <c r="J10" i="17" s="1"/>
  <c r="C10" i="17"/>
  <c r="I10" i="17" s="1"/>
  <c r="B10" i="17"/>
  <c r="H10" i="17" s="1"/>
  <c r="F9" i="17"/>
  <c r="L9" i="17" s="1"/>
  <c r="E9" i="17"/>
  <c r="K9" i="17" s="1"/>
  <c r="D9" i="17"/>
  <c r="J9" i="17" s="1"/>
  <c r="C9" i="17"/>
  <c r="I9" i="17" s="1"/>
  <c r="B9" i="17"/>
  <c r="H9" i="17" s="1"/>
  <c r="F8" i="17"/>
  <c r="L8" i="17" s="1"/>
  <c r="E8" i="17"/>
  <c r="K8" i="17" s="1"/>
  <c r="D8" i="17"/>
  <c r="J8" i="17" s="1"/>
  <c r="C8" i="17"/>
  <c r="I8" i="17" s="1"/>
  <c r="B8" i="17"/>
  <c r="H8" i="17" s="1"/>
  <c r="F7" i="17"/>
  <c r="L7" i="17" s="1"/>
  <c r="E7" i="17"/>
  <c r="K7" i="17" s="1"/>
  <c r="D7" i="17"/>
  <c r="J7" i="17" s="1"/>
  <c r="C7" i="17"/>
  <c r="I7" i="17" s="1"/>
  <c r="B7" i="17"/>
  <c r="H7" i="17" s="1"/>
  <c r="F6" i="17"/>
  <c r="L6" i="17" s="1"/>
  <c r="E6" i="17"/>
  <c r="K6" i="17" s="1"/>
  <c r="D6" i="17"/>
  <c r="J6" i="17" s="1"/>
  <c r="C6" i="17"/>
  <c r="I6" i="17" s="1"/>
  <c r="B6" i="17"/>
  <c r="H6" i="17" s="1"/>
  <c r="F5" i="17"/>
  <c r="L5" i="17" s="1"/>
  <c r="E5" i="17"/>
  <c r="K5" i="17" s="1"/>
  <c r="D5" i="17"/>
  <c r="J5" i="17" s="1"/>
  <c r="C5" i="17"/>
  <c r="I5" i="17" s="1"/>
  <c r="B5" i="17"/>
  <c r="H5" i="17" s="1"/>
  <c r="F4" i="17"/>
  <c r="L4" i="17" s="1"/>
  <c r="E4" i="17"/>
  <c r="K4" i="17" s="1"/>
  <c r="D4" i="17"/>
  <c r="J4" i="17" s="1"/>
  <c r="C4" i="17"/>
  <c r="I4" i="17" s="1"/>
  <c r="B4" i="17"/>
  <c r="H4" i="17" s="1"/>
  <c r="BR157" i="17"/>
  <c r="BQ157" i="17"/>
  <c r="BP157" i="17"/>
  <c r="BO157" i="17"/>
  <c r="BN157" i="17"/>
  <c r="BM157" i="17"/>
  <c r="BL157" i="17"/>
  <c r="BK157" i="17"/>
  <c r="BJ157" i="17"/>
  <c r="BI157" i="17"/>
  <c r="BH157" i="17"/>
  <c r="BG157" i="17"/>
  <c r="BF157" i="17"/>
  <c r="BE157" i="17"/>
  <c r="BD157" i="17"/>
  <c r="BC157" i="17"/>
  <c r="BB157" i="17"/>
  <c r="BA157" i="17"/>
  <c r="AZ157" i="17"/>
  <c r="AY157" i="17"/>
  <c r="A157" i="17"/>
  <c r="BR156" i="17"/>
  <c r="BQ156" i="17"/>
  <c r="BP156" i="17"/>
  <c r="BO156" i="17"/>
  <c r="BN156" i="17"/>
  <c r="BM156" i="17"/>
  <c r="BL156" i="17"/>
  <c r="BK156" i="17"/>
  <c r="BJ156" i="17"/>
  <c r="BI156" i="17"/>
  <c r="BH156" i="17"/>
  <c r="BG156" i="17"/>
  <c r="BF156" i="17"/>
  <c r="BE156" i="17"/>
  <c r="BD156" i="17"/>
  <c r="BC156" i="17"/>
  <c r="BB156" i="17"/>
  <c r="BA156" i="17"/>
  <c r="AZ156" i="17"/>
  <c r="AY156" i="17"/>
  <c r="A156" i="17"/>
  <c r="CI156" i="17" s="1"/>
  <c r="BR155" i="17"/>
  <c r="BQ155" i="17"/>
  <c r="BP155" i="17"/>
  <c r="BO155" i="17"/>
  <c r="BN155" i="17"/>
  <c r="BM155" i="17"/>
  <c r="BL155" i="17"/>
  <c r="BK155" i="17"/>
  <c r="BJ155" i="17"/>
  <c r="BI155" i="17"/>
  <c r="BH155" i="17"/>
  <c r="BG155" i="17"/>
  <c r="BF155" i="17"/>
  <c r="BE155" i="17"/>
  <c r="BD155" i="17"/>
  <c r="BC155" i="17"/>
  <c r="BB155" i="17"/>
  <c r="BA155" i="17"/>
  <c r="AZ155" i="17"/>
  <c r="AY155" i="17"/>
  <c r="A155" i="17"/>
  <c r="AQ155" i="17" s="1"/>
  <c r="BR154" i="17"/>
  <c r="BQ154" i="17"/>
  <c r="BP154" i="17"/>
  <c r="BO154" i="17"/>
  <c r="BN154" i="17"/>
  <c r="BM154" i="17"/>
  <c r="BL154" i="17"/>
  <c r="BK154" i="17"/>
  <c r="BJ154" i="17"/>
  <c r="BI154" i="17"/>
  <c r="BH154" i="17"/>
  <c r="BG154" i="17"/>
  <c r="BF154" i="17"/>
  <c r="BE154" i="17"/>
  <c r="BD154" i="17"/>
  <c r="BC154" i="17"/>
  <c r="BB154" i="17"/>
  <c r="BA154" i="17"/>
  <c r="AZ154" i="17"/>
  <c r="AY154" i="17"/>
  <c r="A154" i="17"/>
  <c r="AQ154" i="17" s="1"/>
  <c r="BR153" i="17"/>
  <c r="BQ153" i="17"/>
  <c r="BP153" i="17"/>
  <c r="BO153" i="17"/>
  <c r="BN153" i="17"/>
  <c r="BM153" i="17"/>
  <c r="BL153" i="17"/>
  <c r="BK153" i="17"/>
  <c r="BJ153" i="17"/>
  <c r="BI153" i="17"/>
  <c r="BH153" i="17"/>
  <c r="BG153" i="17"/>
  <c r="BF153" i="17"/>
  <c r="BE153" i="17"/>
  <c r="BD153" i="17"/>
  <c r="BC153" i="17"/>
  <c r="BB153" i="17"/>
  <c r="BA153" i="17"/>
  <c r="AZ153" i="17"/>
  <c r="AY153" i="17"/>
  <c r="A153" i="17"/>
  <c r="CK153" i="17" s="1"/>
  <c r="BR152" i="17"/>
  <c r="BQ152" i="17"/>
  <c r="BP152" i="17"/>
  <c r="BO152" i="17"/>
  <c r="BN152" i="17"/>
  <c r="BM152" i="17"/>
  <c r="BL152" i="17"/>
  <c r="BK152" i="17"/>
  <c r="BJ152" i="17"/>
  <c r="BI152" i="17"/>
  <c r="BH152" i="17"/>
  <c r="BG152" i="17"/>
  <c r="BF152" i="17"/>
  <c r="BE152" i="17"/>
  <c r="BD152" i="17"/>
  <c r="BC152" i="17"/>
  <c r="BB152" i="17"/>
  <c r="BA152" i="17"/>
  <c r="AZ152" i="17"/>
  <c r="AY152" i="17"/>
  <c r="A152" i="17"/>
  <c r="AU152" i="17" s="1"/>
  <c r="BR151" i="17"/>
  <c r="BQ151" i="17"/>
  <c r="BP151" i="17"/>
  <c r="BO151" i="17"/>
  <c r="BN151" i="17"/>
  <c r="BM151" i="17"/>
  <c r="BL151" i="17"/>
  <c r="BK151" i="17"/>
  <c r="BJ151" i="17"/>
  <c r="BI151" i="17"/>
  <c r="BH151" i="17"/>
  <c r="BG151" i="17"/>
  <c r="BF151" i="17"/>
  <c r="BE151" i="17"/>
  <c r="BD151" i="17"/>
  <c r="BC151" i="17"/>
  <c r="BB151" i="17"/>
  <c r="BA151" i="17"/>
  <c r="AZ151" i="17"/>
  <c r="AY151" i="17"/>
  <c r="A151" i="17"/>
  <c r="CG151" i="17" s="1"/>
  <c r="BR150" i="17"/>
  <c r="BQ150" i="17"/>
  <c r="BP150" i="17"/>
  <c r="BO150" i="17"/>
  <c r="BN150" i="17"/>
  <c r="BM150" i="17"/>
  <c r="BL150" i="17"/>
  <c r="BK150" i="17"/>
  <c r="BJ150" i="17"/>
  <c r="BI150" i="17"/>
  <c r="BH150" i="17"/>
  <c r="BG150" i="17"/>
  <c r="BF150" i="17"/>
  <c r="BE150" i="17"/>
  <c r="BD150" i="17"/>
  <c r="BC150" i="17"/>
  <c r="BB150" i="17"/>
  <c r="BA150" i="17"/>
  <c r="AZ150" i="17"/>
  <c r="AY150" i="17"/>
  <c r="A150" i="17"/>
  <c r="CI150" i="17" s="1"/>
  <c r="BR149" i="17"/>
  <c r="BQ149" i="17"/>
  <c r="BP149" i="17"/>
  <c r="BO149" i="17"/>
  <c r="BN149" i="17"/>
  <c r="BM149" i="17"/>
  <c r="BL149" i="17"/>
  <c r="BK149" i="17"/>
  <c r="BJ149" i="17"/>
  <c r="BI149" i="17"/>
  <c r="BH149" i="17"/>
  <c r="BG149" i="17"/>
  <c r="BF149" i="17"/>
  <c r="BE149" i="17"/>
  <c r="BD149" i="17"/>
  <c r="BC149" i="17"/>
  <c r="BB149" i="17"/>
  <c r="BA149" i="17"/>
  <c r="AZ149" i="17"/>
  <c r="AY149" i="17"/>
  <c r="A149" i="17"/>
  <c r="CG149" i="17" s="1"/>
  <c r="BR148" i="17"/>
  <c r="BQ148" i="17"/>
  <c r="BP148" i="17"/>
  <c r="BO148" i="17"/>
  <c r="BN148" i="17"/>
  <c r="BM148" i="17"/>
  <c r="BL148" i="17"/>
  <c r="BK148" i="17"/>
  <c r="BJ148" i="17"/>
  <c r="BI148" i="17"/>
  <c r="BH148" i="17"/>
  <c r="BG148" i="17"/>
  <c r="BF148" i="17"/>
  <c r="BE148" i="17"/>
  <c r="BD148" i="17"/>
  <c r="BC148" i="17"/>
  <c r="BB148" i="17"/>
  <c r="BA148" i="17"/>
  <c r="AZ148" i="17"/>
  <c r="AY148" i="17"/>
  <c r="A148" i="17"/>
  <c r="CI148" i="17" s="1"/>
  <c r="BR147" i="17"/>
  <c r="BQ147" i="17"/>
  <c r="BP147" i="17"/>
  <c r="BO147" i="17"/>
  <c r="BN147" i="17"/>
  <c r="BM147" i="17"/>
  <c r="BL147" i="17"/>
  <c r="BK147" i="17"/>
  <c r="BJ147" i="17"/>
  <c r="BI147" i="17"/>
  <c r="BH147" i="17"/>
  <c r="BG147" i="17"/>
  <c r="BF147" i="17"/>
  <c r="BE147" i="17"/>
  <c r="BD147" i="17"/>
  <c r="BC147" i="17"/>
  <c r="BB147" i="17"/>
  <c r="BA147" i="17"/>
  <c r="AZ147" i="17"/>
  <c r="AY147" i="17"/>
  <c r="A147" i="17"/>
  <c r="CK147" i="17" s="1"/>
  <c r="BR146" i="17"/>
  <c r="BQ146" i="17"/>
  <c r="BP146" i="17"/>
  <c r="BO146" i="17"/>
  <c r="BN146" i="17"/>
  <c r="BM146" i="17"/>
  <c r="BL146" i="17"/>
  <c r="BK146" i="17"/>
  <c r="BJ146" i="17"/>
  <c r="BI146" i="17"/>
  <c r="BH146" i="17"/>
  <c r="BG146" i="17"/>
  <c r="BF146" i="17"/>
  <c r="BE146" i="17"/>
  <c r="BD146" i="17"/>
  <c r="BC146" i="17"/>
  <c r="BB146" i="17"/>
  <c r="BA146" i="17"/>
  <c r="AZ146" i="17"/>
  <c r="AY146" i="17"/>
  <c r="A146" i="17"/>
  <c r="AU146" i="17" s="1"/>
  <c r="BR145" i="17"/>
  <c r="BQ145" i="17"/>
  <c r="BP145" i="17"/>
  <c r="BO145" i="17"/>
  <c r="BN145" i="17"/>
  <c r="BM145" i="17"/>
  <c r="BL145" i="17"/>
  <c r="BK145" i="17"/>
  <c r="BJ145" i="17"/>
  <c r="BI145" i="17"/>
  <c r="BH145" i="17"/>
  <c r="BG145" i="17"/>
  <c r="BF145" i="17"/>
  <c r="BE145" i="17"/>
  <c r="BD145" i="17"/>
  <c r="BC145" i="17"/>
  <c r="BB145" i="17"/>
  <c r="BA145" i="17"/>
  <c r="AZ145" i="17"/>
  <c r="AY145" i="17"/>
  <c r="A145" i="17"/>
  <c r="BR144" i="17"/>
  <c r="BQ144" i="17"/>
  <c r="BP144" i="17"/>
  <c r="BO144" i="17"/>
  <c r="BN144" i="17"/>
  <c r="BM144" i="17"/>
  <c r="BL144" i="17"/>
  <c r="BK144" i="17"/>
  <c r="BJ144" i="17"/>
  <c r="BI144" i="17"/>
  <c r="BH144" i="17"/>
  <c r="BG144" i="17"/>
  <c r="BF144" i="17"/>
  <c r="BE144" i="17"/>
  <c r="BD144" i="17"/>
  <c r="BC144" i="17"/>
  <c r="BB144" i="17"/>
  <c r="BA144" i="17"/>
  <c r="AZ144" i="17"/>
  <c r="AY144" i="17"/>
  <c r="A144" i="17"/>
  <c r="CI144" i="17" s="1"/>
  <c r="BR143" i="17"/>
  <c r="BQ143" i="17"/>
  <c r="BP143" i="17"/>
  <c r="BO143" i="17"/>
  <c r="BN143" i="17"/>
  <c r="BM143" i="17"/>
  <c r="BL143" i="17"/>
  <c r="BK143" i="17"/>
  <c r="BJ143" i="17"/>
  <c r="BI143" i="17"/>
  <c r="BH143" i="17"/>
  <c r="BG143" i="17"/>
  <c r="BF143" i="17"/>
  <c r="BE143" i="17"/>
  <c r="BD143" i="17"/>
  <c r="BC143" i="17"/>
  <c r="BB143" i="17"/>
  <c r="BA143" i="17"/>
  <c r="AZ143" i="17"/>
  <c r="AY143" i="17"/>
  <c r="A143" i="17"/>
  <c r="BR142" i="17"/>
  <c r="BQ142" i="17"/>
  <c r="BP142" i="17"/>
  <c r="BO142" i="17"/>
  <c r="BN142" i="17"/>
  <c r="BM142" i="17"/>
  <c r="BL142" i="17"/>
  <c r="BK142" i="17"/>
  <c r="BJ142" i="17"/>
  <c r="BI142" i="17"/>
  <c r="BH142" i="17"/>
  <c r="BG142" i="17"/>
  <c r="BF142" i="17"/>
  <c r="BE142" i="17"/>
  <c r="BD142" i="17"/>
  <c r="BC142" i="17"/>
  <c r="BB142" i="17"/>
  <c r="BA142" i="17"/>
  <c r="AZ142" i="17"/>
  <c r="AY142" i="17"/>
  <c r="A142" i="17"/>
  <c r="CI142" i="17" s="1"/>
  <c r="BR141" i="17"/>
  <c r="BQ141" i="17"/>
  <c r="BP141" i="17"/>
  <c r="BO141" i="17"/>
  <c r="BN141" i="17"/>
  <c r="BM141" i="17"/>
  <c r="BL141" i="17"/>
  <c r="BK141" i="17"/>
  <c r="BJ141" i="17"/>
  <c r="BI141" i="17"/>
  <c r="BH141" i="17"/>
  <c r="BG141" i="17"/>
  <c r="BF141" i="17"/>
  <c r="BE141" i="17"/>
  <c r="BD141" i="17"/>
  <c r="BC141" i="17"/>
  <c r="BB141" i="17"/>
  <c r="BA141" i="17"/>
  <c r="AZ141" i="17"/>
  <c r="AY141" i="17"/>
  <c r="A141" i="17"/>
  <c r="CK141" i="17" s="1"/>
  <c r="BR140" i="17"/>
  <c r="BQ140" i="17"/>
  <c r="BP140" i="17"/>
  <c r="BO140" i="17"/>
  <c r="BN140" i="17"/>
  <c r="BM140" i="17"/>
  <c r="BL140" i="17"/>
  <c r="BK140" i="17"/>
  <c r="BJ140" i="17"/>
  <c r="BI140" i="17"/>
  <c r="BH140" i="17"/>
  <c r="BG140" i="17"/>
  <c r="BF140" i="17"/>
  <c r="BE140" i="17"/>
  <c r="BD140" i="17"/>
  <c r="BC140" i="17"/>
  <c r="BB140" i="17"/>
  <c r="BA140" i="17"/>
  <c r="AZ140" i="17"/>
  <c r="AY140" i="17"/>
  <c r="A140" i="17"/>
  <c r="BR139" i="17"/>
  <c r="BQ139" i="17"/>
  <c r="BP139" i="17"/>
  <c r="BO139" i="17"/>
  <c r="BN139" i="17"/>
  <c r="BM139" i="17"/>
  <c r="BL139" i="17"/>
  <c r="BK139" i="17"/>
  <c r="BJ139" i="17"/>
  <c r="BI139" i="17"/>
  <c r="BH139" i="17"/>
  <c r="BG139" i="17"/>
  <c r="BF139" i="17"/>
  <c r="BE139" i="17"/>
  <c r="BD139" i="17"/>
  <c r="BC139" i="17"/>
  <c r="BB139" i="17"/>
  <c r="BA139" i="17"/>
  <c r="AZ139" i="17"/>
  <c r="AY139" i="17"/>
  <c r="A139" i="17"/>
  <c r="CI139" i="17" s="1"/>
  <c r="BR138" i="17"/>
  <c r="BQ138" i="17"/>
  <c r="BP138" i="17"/>
  <c r="BO138" i="17"/>
  <c r="BN138" i="17"/>
  <c r="BM138" i="17"/>
  <c r="BL138" i="17"/>
  <c r="BK138" i="17"/>
  <c r="BJ138" i="17"/>
  <c r="BI138" i="17"/>
  <c r="BH138" i="17"/>
  <c r="BG138" i="17"/>
  <c r="BF138" i="17"/>
  <c r="BE138" i="17"/>
  <c r="BD138" i="17"/>
  <c r="BC138" i="17"/>
  <c r="BB138" i="17"/>
  <c r="BA138" i="17"/>
  <c r="AZ138" i="17"/>
  <c r="AY138" i="17"/>
  <c r="A138" i="17"/>
  <c r="AS138" i="17" s="1"/>
  <c r="BR137" i="17"/>
  <c r="BQ137" i="17"/>
  <c r="BP137" i="17"/>
  <c r="BO137" i="17"/>
  <c r="BN137" i="17"/>
  <c r="BM137" i="17"/>
  <c r="BL137" i="17"/>
  <c r="BK137" i="17"/>
  <c r="BJ137" i="17"/>
  <c r="BI137" i="17"/>
  <c r="BH137" i="17"/>
  <c r="BG137" i="17"/>
  <c r="BF137" i="17"/>
  <c r="BE137" i="17"/>
  <c r="BD137" i="17"/>
  <c r="BC137" i="17"/>
  <c r="BB137" i="17"/>
  <c r="BA137" i="17"/>
  <c r="AZ137" i="17"/>
  <c r="AY137" i="17"/>
  <c r="A137" i="17"/>
  <c r="CG137" i="17" s="1"/>
  <c r="BR136" i="17"/>
  <c r="BQ136" i="17"/>
  <c r="BP136" i="17"/>
  <c r="BO136" i="17"/>
  <c r="BN136" i="17"/>
  <c r="BM136" i="17"/>
  <c r="BL136" i="17"/>
  <c r="BK136" i="17"/>
  <c r="BJ136" i="17"/>
  <c r="BI136" i="17"/>
  <c r="BH136" i="17"/>
  <c r="BG136" i="17"/>
  <c r="BF136" i="17"/>
  <c r="BE136" i="17"/>
  <c r="BD136" i="17"/>
  <c r="BC136" i="17"/>
  <c r="BB136" i="17"/>
  <c r="BA136" i="17"/>
  <c r="AZ136" i="17"/>
  <c r="AY136" i="17"/>
  <c r="A136" i="17"/>
  <c r="CI136" i="17" s="1"/>
  <c r="BR135" i="17"/>
  <c r="BQ135" i="17"/>
  <c r="BP135" i="17"/>
  <c r="BO135" i="17"/>
  <c r="BN135" i="17"/>
  <c r="BM135" i="17"/>
  <c r="BL135" i="17"/>
  <c r="BK135" i="17"/>
  <c r="BJ135" i="17"/>
  <c r="BI135" i="17"/>
  <c r="BH135" i="17"/>
  <c r="BG135" i="17"/>
  <c r="BF135" i="17"/>
  <c r="BE135" i="17"/>
  <c r="BD135" i="17"/>
  <c r="BC135" i="17"/>
  <c r="BB135" i="17"/>
  <c r="BA135" i="17"/>
  <c r="AZ135" i="17"/>
  <c r="AY135" i="17"/>
  <c r="A135" i="17"/>
  <c r="CK135" i="17" s="1"/>
  <c r="BR134" i="17"/>
  <c r="BQ134" i="17"/>
  <c r="BP134" i="17"/>
  <c r="BO134" i="17"/>
  <c r="BN134" i="17"/>
  <c r="BM134" i="17"/>
  <c r="BL134" i="17"/>
  <c r="BK134" i="17"/>
  <c r="BJ134" i="17"/>
  <c r="BI134" i="17"/>
  <c r="BH134" i="17"/>
  <c r="BG134" i="17"/>
  <c r="BF134" i="17"/>
  <c r="BE134" i="17"/>
  <c r="BD134" i="17"/>
  <c r="BC134" i="17"/>
  <c r="BB134" i="17"/>
  <c r="BA134" i="17"/>
  <c r="AZ134" i="17"/>
  <c r="AY134" i="17"/>
  <c r="A134" i="17"/>
  <c r="AQ134" i="17" s="1"/>
  <c r="BR133" i="17"/>
  <c r="BQ133" i="17"/>
  <c r="BP133" i="17"/>
  <c r="BO133" i="17"/>
  <c r="BN133" i="17"/>
  <c r="BM133" i="17"/>
  <c r="BL133" i="17"/>
  <c r="BK133" i="17"/>
  <c r="BJ133" i="17"/>
  <c r="BI133" i="17"/>
  <c r="BH133" i="17"/>
  <c r="BG133" i="17"/>
  <c r="BF133" i="17"/>
  <c r="BE133" i="17"/>
  <c r="BD133" i="17"/>
  <c r="BC133" i="17"/>
  <c r="BB133" i="17"/>
  <c r="BA133" i="17"/>
  <c r="AZ133" i="17"/>
  <c r="AY133" i="17"/>
  <c r="A133" i="17"/>
  <c r="AS133" i="17" s="1"/>
  <c r="BR132" i="17"/>
  <c r="BQ132" i="17"/>
  <c r="BP132" i="17"/>
  <c r="BO132" i="17"/>
  <c r="BN132" i="17"/>
  <c r="BM132" i="17"/>
  <c r="BL132" i="17"/>
  <c r="BK132" i="17"/>
  <c r="BJ132" i="17"/>
  <c r="BI132" i="17"/>
  <c r="BH132" i="17"/>
  <c r="BG132" i="17"/>
  <c r="BF132" i="17"/>
  <c r="BE132" i="17"/>
  <c r="BD132" i="17"/>
  <c r="BC132" i="17"/>
  <c r="BB132" i="17"/>
  <c r="BA132" i="17"/>
  <c r="AZ132" i="17"/>
  <c r="AY132" i="17"/>
  <c r="A132" i="17"/>
  <c r="AU132" i="17" s="1"/>
  <c r="BR131" i="17"/>
  <c r="BQ131" i="17"/>
  <c r="BP131" i="17"/>
  <c r="BO131" i="17"/>
  <c r="BN131" i="17"/>
  <c r="BM131" i="17"/>
  <c r="BL131" i="17"/>
  <c r="BK131" i="17"/>
  <c r="BJ131" i="17"/>
  <c r="BI131" i="17"/>
  <c r="BH131" i="17"/>
  <c r="BG131" i="17"/>
  <c r="BF131" i="17"/>
  <c r="BE131" i="17"/>
  <c r="BD131" i="17"/>
  <c r="BC131" i="17"/>
  <c r="BB131" i="17"/>
  <c r="BA131" i="17"/>
  <c r="AZ131" i="17"/>
  <c r="AY131" i="17"/>
  <c r="A131" i="17"/>
  <c r="AQ131" i="17" s="1"/>
  <c r="BR130" i="17"/>
  <c r="BQ130" i="17"/>
  <c r="BP130" i="17"/>
  <c r="BO130" i="17"/>
  <c r="BN130" i="17"/>
  <c r="BM130" i="17"/>
  <c r="BL130" i="17"/>
  <c r="BK130" i="17"/>
  <c r="BJ130" i="17"/>
  <c r="BI130" i="17"/>
  <c r="BH130" i="17"/>
  <c r="BG130" i="17"/>
  <c r="BF130" i="17"/>
  <c r="BE130" i="17"/>
  <c r="BD130" i="17"/>
  <c r="BC130" i="17"/>
  <c r="BB130" i="17"/>
  <c r="BA130" i="17"/>
  <c r="AZ130" i="17"/>
  <c r="AY130" i="17"/>
  <c r="A130" i="17"/>
  <c r="AQ130" i="17" s="1"/>
  <c r="BR129" i="17"/>
  <c r="BQ129" i="17"/>
  <c r="BP129" i="17"/>
  <c r="BO129" i="17"/>
  <c r="BN129" i="17"/>
  <c r="BM129" i="17"/>
  <c r="BL129" i="17"/>
  <c r="BK129" i="17"/>
  <c r="BJ129" i="17"/>
  <c r="BI129" i="17"/>
  <c r="BH129" i="17"/>
  <c r="BG129" i="17"/>
  <c r="BF129" i="17"/>
  <c r="BE129" i="17"/>
  <c r="BD129" i="17"/>
  <c r="BC129" i="17"/>
  <c r="BB129" i="17"/>
  <c r="BA129" i="17"/>
  <c r="AZ129" i="17"/>
  <c r="AY129" i="17"/>
  <c r="A129" i="17"/>
  <c r="AU129" i="17" s="1"/>
  <c r="BR128" i="17"/>
  <c r="BQ128" i="17"/>
  <c r="BP128" i="17"/>
  <c r="BO128" i="17"/>
  <c r="BN128" i="17"/>
  <c r="BM128" i="17"/>
  <c r="BL128" i="17"/>
  <c r="BK128" i="17"/>
  <c r="BJ128" i="17"/>
  <c r="BI128" i="17"/>
  <c r="BH128" i="17"/>
  <c r="BG128" i="17"/>
  <c r="BF128" i="17"/>
  <c r="BE128" i="17"/>
  <c r="BD128" i="17"/>
  <c r="BC128" i="17"/>
  <c r="BB128" i="17"/>
  <c r="BA128" i="17"/>
  <c r="AZ128" i="17"/>
  <c r="AY128" i="17"/>
  <c r="A128" i="17"/>
  <c r="AQ128" i="17" s="1"/>
  <c r="BR127" i="17"/>
  <c r="BQ127" i="17"/>
  <c r="BP127" i="17"/>
  <c r="BO127" i="17"/>
  <c r="BN127" i="17"/>
  <c r="BM127" i="17"/>
  <c r="BL127" i="17"/>
  <c r="BK127" i="17"/>
  <c r="BJ127" i="17"/>
  <c r="BI127" i="17"/>
  <c r="BH127" i="17"/>
  <c r="BG127" i="17"/>
  <c r="BF127" i="17"/>
  <c r="BE127" i="17"/>
  <c r="BD127" i="17"/>
  <c r="BC127" i="17"/>
  <c r="BB127" i="17"/>
  <c r="BA127" i="17"/>
  <c r="AZ127" i="17"/>
  <c r="AY127" i="17"/>
  <c r="A127" i="17"/>
  <c r="AS127" i="17" s="1"/>
  <c r="BR126" i="17"/>
  <c r="BQ126" i="17"/>
  <c r="BP126" i="17"/>
  <c r="BO126" i="17"/>
  <c r="BN126" i="17"/>
  <c r="BM126" i="17"/>
  <c r="BL126" i="17"/>
  <c r="BK126" i="17"/>
  <c r="BJ126" i="17"/>
  <c r="BI126" i="17"/>
  <c r="BH126" i="17"/>
  <c r="BG126" i="17"/>
  <c r="BF126" i="17"/>
  <c r="BE126" i="17"/>
  <c r="BD126" i="17"/>
  <c r="BC126" i="17"/>
  <c r="BB126" i="17"/>
  <c r="BA126" i="17"/>
  <c r="AZ126" i="17"/>
  <c r="AY126" i="17"/>
  <c r="A126" i="17"/>
  <c r="AU126" i="17" s="1"/>
  <c r="BR125" i="17"/>
  <c r="BQ125" i="17"/>
  <c r="BP125" i="17"/>
  <c r="BO125" i="17"/>
  <c r="BN125" i="17"/>
  <c r="BM125" i="17"/>
  <c r="BL125" i="17"/>
  <c r="BK125" i="17"/>
  <c r="BJ125" i="17"/>
  <c r="BI125" i="17"/>
  <c r="BH125" i="17"/>
  <c r="BG125" i="17"/>
  <c r="BF125" i="17"/>
  <c r="BE125" i="17"/>
  <c r="BD125" i="17"/>
  <c r="BC125" i="17"/>
  <c r="BB125" i="17"/>
  <c r="BA125" i="17"/>
  <c r="AZ125" i="17"/>
  <c r="AY125" i="17"/>
  <c r="A125" i="17"/>
  <c r="AU125" i="17" s="1"/>
  <c r="BR124" i="17"/>
  <c r="BQ124" i="17"/>
  <c r="BP124" i="17"/>
  <c r="BO124" i="17"/>
  <c r="BN124" i="17"/>
  <c r="BM124" i="17"/>
  <c r="BL124" i="17"/>
  <c r="BK124" i="17"/>
  <c r="BJ124" i="17"/>
  <c r="BI124" i="17"/>
  <c r="BH124" i="17"/>
  <c r="BG124" i="17"/>
  <c r="BF124" i="17"/>
  <c r="BE124" i="17"/>
  <c r="BD124" i="17"/>
  <c r="BC124" i="17"/>
  <c r="BB124" i="17"/>
  <c r="BA124" i="17"/>
  <c r="AZ124" i="17"/>
  <c r="AY124" i="17"/>
  <c r="A124" i="17"/>
  <c r="AQ124" i="17" s="1"/>
  <c r="BR123" i="17"/>
  <c r="BQ123" i="17"/>
  <c r="BP123" i="17"/>
  <c r="BO123" i="17"/>
  <c r="BN123" i="17"/>
  <c r="BM123" i="17"/>
  <c r="BL123" i="17"/>
  <c r="BK123" i="17"/>
  <c r="BJ123" i="17"/>
  <c r="BI123" i="17"/>
  <c r="BH123" i="17"/>
  <c r="BG123" i="17"/>
  <c r="BF123" i="17"/>
  <c r="BE123" i="17"/>
  <c r="BD123" i="17"/>
  <c r="BC123" i="17"/>
  <c r="BB123" i="17"/>
  <c r="BA123" i="17"/>
  <c r="AZ123" i="17"/>
  <c r="AY123" i="17"/>
  <c r="A123" i="17"/>
  <c r="AM123" i="17" s="1"/>
  <c r="BR122" i="17"/>
  <c r="BQ122" i="17"/>
  <c r="BP122" i="17"/>
  <c r="BO122" i="17"/>
  <c r="BN122" i="17"/>
  <c r="BM122" i="17"/>
  <c r="BL122" i="17"/>
  <c r="BK122" i="17"/>
  <c r="BJ122" i="17"/>
  <c r="BI122" i="17"/>
  <c r="BH122" i="17"/>
  <c r="BG122" i="17"/>
  <c r="BF122" i="17"/>
  <c r="BE122" i="17"/>
  <c r="BD122" i="17"/>
  <c r="BC122" i="17"/>
  <c r="BB122" i="17"/>
  <c r="BA122" i="17"/>
  <c r="AZ122" i="17"/>
  <c r="AY122" i="17"/>
  <c r="A122" i="17"/>
  <c r="AQ122" i="17" s="1"/>
  <c r="BR121" i="17"/>
  <c r="BQ121" i="17"/>
  <c r="BP121" i="17"/>
  <c r="BO121" i="17"/>
  <c r="BN121" i="17"/>
  <c r="BM121" i="17"/>
  <c r="BL121" i="17"/>
  <c r="BK121" i="17"/>
  <c r="BJ121" i="17"/>
  <c r="BI121" i="17"/>
  <c r="BH121" i="17"/>
  <c r="BG121" i="17"/>
  <c r="BF121" i="17"/>
  <c r="BE121" i="17"/>
  <c r="BD121" i="17"/>
  <c r="BC121" i="17"/>
  <c r="BB121" i="17"/>
  <c r="BA121" i="17"/>
  <c r="AZ121" i="17"/>
  <c r="AY121" i="17"/>
  <c r="A121" i="17"/>
  <c r="CI121" i="17" s="1"/>
  <c r="BR120" i="17"/>
  <c r="BQ120" i="17"/>
  <c r="BP120" i="17"/>
  <c r="BO120" i="17"/>
  <c r="BN120" i="17"/>
  <c r="BM120" i="17"/>
  <c r="BL120" i="17"/>
  <c r="BK120" i="17"/>
  <c r="BJ120" i="17"/>
  <c r="BI120" i="17"/>
  <c r="BH120" i="17"/>
  <c r="BG120" i="17"/>
  <c r="BF120" i="17"/>
  <c r="BE120" i="17"/>
  <c r="BD120" i="17"/>
  <c r="BC120" i="17"/>
  <c r="BB120" i="17"/>
  <c r="BA120" i="17"/>
  <c r="AZ120" i="17"/>
  <c r="AY120" i="17"/>
  <c r="A120" i="17"/>
  <c r="AU120" i="17" s="1"/>
  <c r="BR119" i="17"/>
  <c r="BQ119" i="17"/>
  <c r="BP119" i="17"/>
  <c r="BO119" i="17"/>
  <c r="BN119" i="17"/>
  <c r="BM119" i="17"/>
  <c r="BL119" i="17"/>
  <c r="BK119" i="17"/>
  <c r="BJ119" i="17"/>
  <c r="BI119" i="17"/>
  <c r="BH119" i="17"/>
  <c r="BG119" i="17"/>
  <c r="BF119" i="17"/>
  <c r="BE119" i="17"/>
  <c r="BD119" i="17"/>
  <c r="BC119" i="17"/>
  <c r="BB119" i="17"/>
  <c r="BA119" i="17"/>
  <c r="AZ119" i="17"/>
  <c r="AY119" i="17"/>
  <c r="A119" i="17"/>
  <c r="BR118" i="17"/>
  <c r="BQ118" i="17"/>
  <c r="BP118" i="17"/>
  <c r="BO118" i="17"/>
  <c r="BN118" i="17"/>
  <c r="BM118" i="17"/>
  <c r="BL118" i="17"/>
  <c r="BK118" i="17"/>
  <c r="BJ118" i="17"/>
  <c r="BI118" i="17"/>
  <c r="BH118" i="17"/>
  <c r="BG118" i="17"/>
  <c r="BF118" i="17"/>
  <c r="BE118" i="17"/>
  <c r="BD118" i="17"/>
  <c r="BC118" i="17"/>
  <c r="BB118" i="17"/>
  <c r="BA118" i="17"/>
  <c r="AZ118" i="17"/>
  <c r="AY118" i="17"/>
  <c r="A118" i="17"/>
  <c r="CG118" i="17" s="1"/>
  <c r="BR117" i="17"/>
  <c r="BQ117" i="17"/>
  <c r="BP117" i="17"/>
  <c r="BO117" i="17"/>
  <c r="BN117" i="17"/>
  <c r="BM117" i="17"/>
  <c r="BL117" i="17"/>
  <c r="BK117" i="17"/>
  <c r="BJ117" i="17"/>
  <c r="BI117" i="17"/>
  <c r="BH117" i="17"/>
  <c r="BG117" i="17"/>
  <c r="BF117" i="17"/>
  <c r="BE117" i="17"/>
  <c r="BD117" i="17"/>
  <c r="BC117" i="17"/>
  <c r="BB117" i="17"/>
  <c r="BA117" i="17"/>
  <c r="AZ117" i="17"/>
  <c r="AY117" i="17"/>
  <c r="A117" i="17"/>
  <c r="AU117" i="17" s="1"/>
  <c r="BR116" i="17"/>
  <c r="BQ116" i="17"/>
  <c r="BP116" i="17"/>
  <c r="BO116" i="17"/>
  <c r="BN116" i="17"/>
  <c r="BM116" i="17"/>
  <c r="BL116" i="17"/>
  <c r="BK116" i="17"/>
  <c r="BJ116" i="17"/>
  <c r="BI116" i="17"/>
  <c r="BH116" i="17"/>
  <c r="BG116" i="17"/>
  <c r="BF116" i="17"/>
  <c r="BE116" i="17"/>
  <c r="BD116" i="17"/>
  <c r="BC116" i="17"/>
  <c r="BB116" i="17"/>
  <c r="BA116" i="17"/>
  <c r="AZ116" i="17"/>
  <c r="AY116" i="17"/>
  <c r="A116" i="17"/>
  <c r="AO116" i="17" s="1"/>
  <c r="BR115" i="17"/>
  <c r="BQ115" i="17"/>
  <c r="BP115" i="17"/>
  <c r="BO115" i="17"/>
  <c r="BN115" i="17"/>
  <c r="BM115" i="17"/>
  <c r="BL115" i="17"/>
  <c r="BK115" i="17"/>
  <c r="BJ115" i="17"/>
  <c r="BI115" i="17"/>
  <c r="BH115" i="17"/>
  <c r="BG115" i="17"/>
  <c r="BF115" i="17"/>
  <c r="BE115" i="17"/>
  <c r="BD115" i="17"/>
  <c r="BC115" i="17"/>
  <c r="BB115" i="17"/>
  <c r="BA115" i="17"/>
  <c r="AZ115" i="17"/>
  <c r="AY115" i="17"/>
  <c r="A115" i="17"/>
  <c r="AQ115" i="17" s="1"/>
  <c r="BR114" i="17"/>
  <c r="BQ114" i="17"/>
  <c r="BP114" i="17"/>
  <c r="BO114" i="17"/>
  <c r="BN114" i="17"/>
  <c r="BM114" i="17"/>
  <c r="BL114" i="17"/>
  <c r="BK114" i="17"/>
  <c r="BJ114" i="17"/>
  <c r="BI114" i="17"/>
  <c r="BH114" i="17"/>
  <c r="BG114" i="17"/>
  <c r="BF114" i="17"/>
  <c r="BE114" i="17"/>
  <c r="BD114" i="17"/>
  <c r="BC114" i="17"/>
  <c r="BB114" i="17"/>
  <c r="BA114" i="17"/>
  <c r="AZ114" i="17"/>
  <c r="AY114" i="17"/>
  <c r="A114" i="17"/>
  <c r="AS114" i="17" s="1"/>
  <c r="BR113" i="17"/>
  <c r="BQ113" i="17"/>
  <c r="BP113" i="17"/>
  <c r="BO113" i="17"/>
  <c r="BN113" i="17"/>
  <c r="BM113" i="17"/>
  <c r="BL113" i="17"/>
  <c r="BK113" i="17"/>
  <c r="BJ113" i="17"/>
  <c r="BI113" i="17"/>
  <c r="BH113" i="17"/>
  <c r="BG113" i="17"/>
  <c r="BF113" i="17"/>
  <c r="BE113" i="17"/>
  <c r="BD113" i="17"/>
  <c r="BC113" i="17"/>
  <c r="BB113" i="17"/>
  <c r="BA113" i="17"/>
  <c r="AZ113" i="17"/>
  <c r="AY113" i="17"/>
  <c r="A113" i="17"/>
  <c r="AU113" i="17" s="1"/>
  <c r="BR112" i="17"/>
  <c r="BQ112" i="17"/>
  <c r="BP112" i="17"/>
  <c r="BO112" i="17"/>
  <c r="BN112" i="17"/>
  <c r="BM112" i="17"/>
  <c r="BL112" i="17"/>
  <c r="BK112" i="17"/>
  <c r="BJ112" i="17"/>
  <c r="BI112" i="17"/>
  <c r="BH112" i="17"/>
  <c r="BG112" i="17"/>
  <c r="BF112" i="17"/>
  <c r="BE112" i="17"/>
  <c r="BD112" i="17"/>
  <c r="BC112" i="17"/>
  <c r="BB112" i="17"/>
  <c r="BA112" i="17"/>
  <c r="AZ112" i="17"/>
  <c r="AY112" i="17"/>
  <c r="A112" i="17"/>
  <c r="AQ112" i="17" s="1"/>
  <c r="BR111" i="17"/>
  <c r="BQ111" i="17"/>
  <c r="BP111" i="17"/>
  <c r="BO111" i="17"/>
  <c r="BN111" i="17"/>
  <c r="BM111" i="17"/>
  <c r="BL111" i="17"/>
  <c r="BK111" i="17"/>
  <c r="BJ111" i="17"/>
  <c r="BI111" i="17"/>
  <c r="BH111" i="17"/>
  <c r="BG111" i="17"/>
  <c r="BF111" i="17"/>
  <c r="BE111" i="17"/>
  <c r="BD111" i="17"/>
  <c r="BC111" i="17"/>
  <c r="BB111" i="17"/>
  <c r="BA111" i="17"/>
  <c r="AZ111" i="17"/>
  <c r="AY111" i="17"/>
  <c r="A111" i="17"/>
  <c r="AM111" i="17" s="1"/>
  <c r="BR110" i="17"/>
  <c r="BQ110" i="17"/>
  <c r="BP110" i="17"/>
  <c r="BO110" i="17"/>
  <c r="BN110" i="17"/>
  <c r="BM110" i="17"/>
  <c r="BL110" i="17"/>
  <c r="BK110" i="17"/>
  <c r="BJ110" i="17"/>
  <c r="BI110" i="17"/>
  <c r="BH110" i="17"/>
  <c r="BG110" i="17"/>
  <c r="BF110" i="17"/>
  <c r="BE110" i="17"/>
  <c r="BD110" i="17"/>
  <c r="BC110" i="17"/>
  <c r="BB110" i="17"/>
  <c r="BA110" i="17"/>
  <c r="AZ110" i="17"/>
  <c r="AY110" i="17"/>
  <c r="A110" i="17"/>
  <c r="AO110" i="17" s="1"/>
  <c r="BR109" i="17"/>
  <c r="BQ109" i="17"/>
  <c r="BP109" i="17"/>
  <c r="BO109" i="17"/>
  <c r="BN109" i="17"/>
  <c r="BM109" i="17"/>
  <c r="BL109" i="17"/>
  <c r="BK109" i="17"/>
  <c r="BJ109" i="17"/>
  <c r="BI109" i="17"/>
  <c r="BH109" i="17"/>
  <c r="BG109" i="17"/>
  <c r="BF109" i="17"/>
  <c r="BE109" i="17"/>
  <c r="BD109" i="17"/>
  <c r="BC109" i="17"/>
  <c r="BB109" i="17"/>
  <c r="BA109" i="17"/>
  <c r="AZ109" i="17"/>
  <c r="AY109" i="17"/>
  <c r="A109" i="17"/>
  <c r="AQ109" i="17" s="1"/>
  <c r="BR108" i="17"/>
  <c r="BQ108" i="17"/>
  <c r="BP108" i="17"/>
  <c r="BO108" i="17"/>
  <c r="BN108" i="17"/>
  <c r="BM108" i="17"/>
  <c r="BL108" i="17"/>
  <c r="BK108" i="17"/>
  <c r="BJ108" i="17"/>
  <c r="BI108" i="17"/>
  <c r="BH108" i="17"/>
  <c r="BG108" i="17"/>
  <c r="BF108" i="17"/>
  <c r="BE108" i="17"/>
  <c r="BD108" i="17"/>
  <c r="BC108" i="17"/>
  <c r="BB108" i="17"/>
  <c r="BA108" i="17"/>
  <c r="AZ108" i="17"/>
  <c r="AY108" i="17"/>
  <c r="A108" i="17"/>
  <c r="CC108" i="17" s="1"/>
  <c r="BR107" i="17"/>
  <c r="BQ107" i="17"/>
  <c r="BP107" i="17"/>
  <c r="BO107" i="17"/>
  <c r="BN107" i="17"/>
  <c r="BM107" i="17"/>
  <c r="BL107" i="17"/>
  <c r="BK107" i="17"/>
  <c r="BJ107" i="17"/>
  <c r="BI107" i="17"/>
  <c r="BH107" i="17"/>
  <c r="BG107" i="17"/>
  <c r="BF107" i="17"/>
  <c r="BE107" i="17"/>
  <c r="BD107" i="17"/>
  <c r="BC107" i="17"/>
  <c r="BB107" i="17"/>
  <c r="BA107" i="17"/>
  <c r="AZ107" i="17"/>
  <c r="AY107" i="17"/>
  <c r="A107" i="17"/>
  <c r="AU107" i="17" s="1"/>
  <c r="BR106" i="17"/>
  <c r="BQ106" i="17"/>
  <c r="BP106" i="17"/>
  <c r="BO106" i="17"/>
  <c r="BN106" i="17"/>
  <c r="BM106" i="17"/>
  <c r="BL106" i="17"/>
  <c r="BK106" i="17"/>
  <c r="BJ106" i="17"/>
  <c r="BI106" i="17"/>
  <c r="BH106" i="17"/>
  <c r="BG106" i="17"/>
  <c r="BF106" i="17"/>
  <c r="BE106" i="17"/>
  <c r="BD106" i="17"/>
  <c r="BC106" i="17"/>
  <c r="BB106" i="17"/>
  <c r="BA106" i="17"/>
  <c r="AZ106" i="17"/>
  <c r="AY106" i="17"/>
  <c r="A106" i="17"/>
  <c r="AQ106" i="17" s="1"/>
  <c r="BR105" i="17"/>
  <c r="BQ105" i="17"/>
  <c r="BP105" i="17"/>
  <c r="BO105" i="17"/>
  <c r="BN105" i="17"/>
  <c r="BM105" i="17"/>
  <c r="BL105" i="17"/>
  <c r="BK105" i="17"/>
  <c r="BJ105" i="17"/>
  <c r="BI105" i="17"/>
  <c r="BH105" i="17"/>
  <c r="BG105" i="17"/>
  <c r="BF105" i="17"/>
  <c r="BE105" i="17"/>
  <c r="BD105" i="17"/>
  <c r="BC105" i="17"/>
  <c r="BB105" i="17"/>
  <c r="BA105" i="17"/>
  <c r="AZ105" i="17"/>
  <c r="AY105" i="17"/>
  <c r="A105" i="17"/>
  <c r="CK105" i="17" s="1"/>
  <c r="BR104" i="17"/>
  <c r="BQ104" i="17"/>
  <c r="BP104" i="17"/>
  <c r="BO104" i="17"/>
  <c r="BN104" i="17"/>
  <c r="BM104" i="17"/>
  <c r="BL104" i="17"/>
  <c r="BK104" i="17"/>
  <c r="BJ104" i="17"/>
  <c r="BI104" i="17"/>
  <c r="BH104" i="17"/>
  <c r="BG104" i="17"/>
  <c r="BF104" i="17"/>
  <c r="BE104" i="17"/>
  <c r="BD104" i="17"/>
  <c r="BC104" i="17"/>
  <c r="BB104" i="17"/>
  <c r="BA104" i="17"/>
  <c r="AZ104" i="17"/>
  <c r="AY104" i="17"/>
  <c r="A104" i="17"/>
  <c r="AO104" i="17" s="1"/>
  <c r="BR103" i="17"/>
  <c r="BQ103" i="17"/>
  <c r="BP103" i="17"/>
  <c r="BO103" i="17"/>
  <c r="BN103" i="17"/>
  <c r="BM103" i="17"/>
  <c r="BL103" i="17"/>
  <c r="BK103" i="17"/>
  <c r="BJ103" i="17"/>
  <c r="BI103" i="17"/>
  <c r="BH103" i="17"/>
  <c r="BG103" i="17"/>
  <c r="BF103" i="17"/>
  <c r="BE103" i="17"/>
  <c r="BD103" i="17"/>
  <c r="BC103" i="17"/>
  <c r="BB103" i="17"/>
  <c r="BA103" i="17"/>
  <c r="AZ103" i="17"/>
  <c r="AY103" i="17"/>
  <c r="A103" i="17"/>
  <c r="AQ103" i="17" s="1"/>
  <c r="BR102" i="17"/>
  <c r="BQ102" i="17"/>
  <c r="BP102" i="17"/>
  <c r="BO102" i="17"/>
  <c r="BN102" i="17"/>
  <c r="BM102" i="17"/>
  <c r="BL102" i="17"/>
  <c r="BK102" i="17"/>
  <c r="BJ102" i="17"/>
  <c r="BI102" i="17"/>
  <c r="BH102" i="17"/>
  <c r="BG102" i="17"/>
  <c r="BF102" i="17"/>
  <c r="BE102" i="17"/>
  <c r="BD102" i="17"/>
  <c r="BC102" i="17"/>
  <c r="BB102" i="17"/>
  <c r="BA102" i="17"/>
  <c r="AZ102" i="17"/>
  <c r="AY102" i="17"/>
  <c r="A102" i="17"/>
  <c r="AS102" i="17" s="1"/>
  <c r="BR101" i="17"/>
  <c r="BQ101" i="17"/>
  <c r="BP101" i="17"/>
  <c r="BO101" i="17"/>
  <c r="BN101" i="17"/>
  <c r="BM101" i="17"/>
  <c r="BL101" i="17"/>
  <c r="BK101" i="17"/>
  <c r="BJ101" i="17"/>
  <c r="BI101" i="17"/>
  <c r="BH101" i="17"/>
  <c r="BG101" i="17"/>
  <c r="BF101" i="17"/>
  <c r="BE101" i="17"/>
  <c r="BD101" i="17"/>
  <c r="BC101" i="17"/>
  <c r="BB101" i="17"/>
  <c r="BA101" i="17"/>
  <c r="AZ101" i="17"/>
  <c r="AY101" i="17"/>
  <c r="A101" i="17"/>
  <c r="AQ101" i="17" s="1"/>
  <c r="BR100" i="17"/>
  <c r="BQ100" i="17"/>
  <c r="BP100" i="17"/>
  <c r="BO100" i="17"/>
  <c r="BN100" i="17"/>
  <c r="BM100" i="17"/>
  <c r="BL100" i="17"/>
  <c r="BK100" i="17"/>
  <c r="BJ100" i="17"/>
  <c r="BI100" i="17"/>
  <c r="BH100" i="17"/>
  <c r="BG100" i="17"/>
  <c r="BF100" i="17"/>
  <c r="BE100" i="17"/>
  <c r="BD100" i="17"/>
  <c r="BC100" i="17"/>
  <c r="BB100" i="17"/>
  <c r="BA100" i="17"/>
  <c r="AZ100" i="17"/>
  <c r="AY100" i="17"/>
  <c r="A100" i="17"/>
  <c r="AQ100" i="17" s="1"/>
  <c r="BR99" i="17"/>
  <c r="BQ99" i="17"/>
  <c r="BP99" i="17"/>
  <c r="BO99" i="17"/>
  <c r="BN99" i="17"/>
  <c r="BM99" i="17"/>
  <c r="BL99" i="17"/>
  <c r="BK99" i="17"/>
  <c r="BJ99" i="17"/>
  <c r="BI99" i="17"/>
  <c r="BH99" i="17"/>
  <c r="BG99" i="17"/>
  <c r="BF99" i="17"/>
  <c r="BE99" i="17"/>
  <c r="BD99" i="17"/>
  <c r="BC99" i="17"/>
  <c r="BB99" i="17"/>
  <c r="BA99" i="17"/>
  <c r="AZ99" i="17"/>
  <c r="AY99" i="17"/>
  <c r="A99" i="17"/>
  <c r="AM99" i="17" s="1"/>
  <c r="BR98" i="17"/>
  <c r="BQ98" i="17"/>
  <c r="BP98" i="17"/>
  <c r="BO98" i="17"/>
  <c r="BN98" i="17"/>
  <c r="BM98" i="17"/>
  <c r="BL98" i="17"/>
  <c r="BK98" i="17"/>
  <c r="BJ98" i="17"/>
  <c r="BI98" i="17"/>
  <c r="BH98" i="17"/>
  <c r="BG98" i="17"/>
  <c r="BF98" i="17"/>
  <c r="BE98" i="17"/>
  <c r="BD98" i="17"/>
  <c r="BC98" i="17"/>
  <c r="BB98" i="17"/>
  <c r="BA98" i="17"/>
  <c r="AZ98" i="17"/>
  <c r="AY98" i="17"/>
  <c r="A98" i="17"/>
  <c r="AM98" i="17" s="1"/>
  <c r="BR97" i="17"/>
  <c r="BQ97" i="17"/>
  <c r="BP97" i="17"/>
  <c r="BO97" i="17"/>
  <c r="BN97" i="17"/>
  <c r="BM97" i="17"/>
  <c r="BL97" i="17"/>
  <c r="BK97" i="17"/>
  <c r="BJ97" i="17"/>
  <c r="BI97" i="17"/>
  <c r="BH97" i="17"/>
  <c r="BG97" i="17"/>
  <c r="BF97" i="17"/>
  <c r="BE97" i="17"/>
  <c r="BD97" i="17"/>
  <c r="BC97" i="17"/>
  <c r="BB97" i="17"/>
  <c r="BA97" i="17"/>
  <c r="AZ97" i="17"/>
  <c r="AY97" i="17"/>
  <c r="A97" i="17"/>
  <c r="BR96" i="17"/>
  <c r="BQ96" i="17"/>
  <c r="BP96" i="17"/>
  <c r="BO96" i="17"/>
  <c r="BN96" i="17"/>
  <c r="BM96" i="17"/>
  <c r="BL96" i="17"/>
  <c r="BK96" i="17"/>
  <c r="BJ96" i="17"/>
  <c r="BI96" i="17"/>
  <c r="BH96" i="17"/>
  <c r="BG96" i="17"/>
  <c r="BF96" i="17"/>
  <c r="BE96" i="17"/>
  <c r="BD96" i="17"/>
  <c r="BC96" i="17"/>
  <c r="BB96" i="17"/>
  <c r="BA96" i="17"/>
  <c r="AZ96" i="17"/>
  <c r="AY96" i="17"/>
  <c r="A96" i="17"/>
  <c r="CE96" i="17" s="1"/>
  <c r="BR95" i="17"/>
  <c r="BQ95" i="17"/>
  <c r="BP95" i="17"/>
  <c r="BO95" i="17"/>
  <c r="BN95" i="17"/>
  <c r="BM95" i="17"/>
  <c r="BL95" i="17"/>
  <c r="BK95" i="17"/>
  <c r="BJ95" i="17"/>
  <c r="BI95" i="17"/>
  <c r="BH95" i="17"/>
  <c r="BG95" i="17"/>
  <c r="BF95" i="17"/>
  <c r="BE95" i="17"/>
  <c r="BD95" i="17"/>
  <c r="BC95" i="17"/>
  <c r="BB95" i="17"/>
  <c r="BA95" i="17"/>
  <c r="AZ95" i="17"/>
  <c r="AY95" i="17"/>
  <c r="A95" i="17"/>
  <c r="AQ95" i="17" s="1"/>
  <c r="BR94" i="17"/>
  <c r="BQ94" i="17"/>
  <c r="BP94" i="17"/>
  <c r="BO94" i="17"/>
  <c r="BN94" i="17"/>
  <c r="BM94" i="17"/>
  <c r="BL94" i="17"/>
  <c r="BK94" i="17"/>
  <c r="BJ94" i="17"/>
  <c r="BI94" i="17"/>
  <c r="BH94" i="17"/>
  <c r="BG94" i="17"/>
  <c r="BF94" i="17"/>
  <c r="BE94" i="17"/>
  <c r="BD94" i="17"/>
  <c r="BC94" i="17"/>
  <c r="BB94" i="17"/>
  <c r="BA94" i="17"/>
  <c r="AZ94" i="17"/>
  <c r="AY94" i="17"/>
  <c r="A94" i="17"/>
  <c r="AQ94" i="17" s="1"/>
  <c r="BR93" i="17"/>
  <c r="BQ93" i="17"/>
  <c r="BP93" i="17"/>
  <c r="BO93" i="17"/>
  <c r="BN93" i="17"/>
  <c r="BM93" i="17"/>
  <c r="BL93" i="17"/>
  <c r="BK93" i="17"/>
  <c r="BJ93" i="17"/>
  <c r="BI93" i="17"/>
  <c r="BH93" i="17"/>
  <c r="BG93" i="17"/>
  <c r="BF93" i="17"/>
  <c r="BE93" i="17"/>
  <c r="BD93" i="17"/>
  <c r="BC93" i="17"/>
  <c r="BB93" i="17"/>
  <c r="BA93" i="17"/>
  <c r="AZ93" i="17"/>
  <c r="AY93" i="17"/>
  <c r="A93" i="17"/>
  <c r="CK93" i="17" s="1"/>
  <c r="BR92" i="17"/>
  <c r="BQ92" i="17"/>
  <c r="BP92" i="17"/>
  <c r="BO92" i="17"/>
  <c r="BN92" i="17"/>
  <c r="BM92" i="17"/>
  <c r="BL92" i="17"/>
  <c r="BK92" i="17"/>
  <c r="BJ92" i="17"/>
  <c r="BI92" i="17"/>
  <c r="BH92" i="17"/>
  <c r="BG92" i="17"/>
  <c r="BF92" i="17"/>
  <c r="BE92" i="17"/>
  <c r="BD92" i="17"/>
  <c r="BC92" i="17"/>
  <c r="BB92" i="17"/>
  <c r="BA92" i="17"/>
  <c r="AZ92" i="17"/>
  <c r="AY92" i="17"/>
  <c r="A92" i="17"/>
  <c r="AS92" i="17" s="1"/>
  <c r="BR91" i="17"/>
  <c r="BQ91" i="17"/>
  <c r="BP91" i="17"/>
  <c r="BO91" i="17"/>
  <c r="BN91" i="17"/>
  <c r="BM91" i="17"/>
  <c r="BL91" i="17"/>
  <c r="BK91" i="17"/>
  <c r="BJ91" i="17"/>
  <c r="BI91" i="17"/>
  <c r="BH91" i="17"/>
  <c r="BG91" i="17"/>
  <c r="BF91" i="17"/>
  <c r="BE91" i="17"/>
  <c r="BD91" i="17"/>
  <c r="BC91" i="17"/>
  <c r="BB91" i="17"/>
  <c r="BA91" i="17"/>
  <c r="AZ91" i="17"/>
  <c r="AY91" i="17"/>
  <c r="A91" i="17"/>
  <c r="AQ91" i="17" s="1"/>
  <c r="BR90" i="17"/>
  <c r="BQ90" i="17"/>
  <c r="BP90" i="17"/>
  <c r="BO90" i="17"/>
  <c r="BN90" i="17"/>
  <c r="BM90" i="17"/>
  <c r="BL90" i="17"/>
  <c r="BK90" i="17"/>
  <c r="BJ90" i="17"/>
  <c r="BI90" i="17"/>
  <c r="BH90" i="17"/>
  <c r="BG90" i="17"/>
  <c r="BF90" i="17"/>
  <c r="BE90" i="17"/>
  <c r="BD90" i="17"/>
  <c r="BC90" i="17"/>
  <c r="BB90" i="17"/>
  <c r="BA90" i="17"/>
  <c r="AZ90" i="17"/>
  <c r="AY90" i="17"/>
  <c r="A90" i="17"/>
  <c r="CG90" i="17" s="1"/>
  <c r="BR89" i="17"/>
  <c r="BQ89" i="17"/>
  <c r="BP89" i="17"/>
  <c r="BO89" i="17"/>
  <c r="BN89" i="17"/>
  <c r="BM89" i="17"/>
  <c r="BL89" i="17"/>
  <c r="BK89" i="17"/>
  <c r="BJ89" i="17"/>
  <c r="BI89" i="17"/>
  <c r="BH89" i="17"/>
  <c r="BG89" i="17"/>
  <c r="BF89" i="17"/>
  <c r="BE89" i="17"/>
  <c r="BD89" i="17"/>
  <c r="BC89" i="17"/>
  <c r="BB89" i="17"/>
  <c r="BA89" i="17"/>
  <c r="AZ89" i="17"/>
  <c r="AY89" i="17"/>
  <c r="A89" i="17"/>
  <c r="CI89" i="17" s="1"/>
  <c r="BR88" i="17"/>
  <c r="BQ88" i="17"/>
  <c r="BP88" i="17"/>
  <c r="BO88" i="17"/>
  <c r="BN88" i="17"/>
  <c r="BM88" i="17"/>
  <c r="BL88" i="17"/>
  <c r="BK88" i="17"/>
  <c r="BJ88" i="17"/>
  <c r="BI88" i="17"/>
  <c r="BH88" i="17"/>
  <c r="BG88" i="17"/>
  <c r="BF88" i="17"/>
  <c r="BE88" i="17"/>
  <c r="BD88" i="17"/>
  <c r="BC88" i="17"/>
  <c r="BB88" i="17"/>
  <c r="BA88" i="17"/>
  <c r="AZ88" i="17"/>
  <c r="AY88" i="17"/>
  <c r="A88" i="17"/>
  <c r="AQ88" i="17" s="1"/>
  <c r="BR87" i="17"/>
  <c r="BQ87" i="17"/>
  <c r="BP87" i="17"/>
  <c r="BO87" i="17"/>
  <c r="BN87" i="17"/>
  <c r="BM87" i="17"/>
  <c r="BL87" i="17"/>
  <c r="BK87" i="17"/>
  <c r="BJ87" i="17"/>
  <c r="BI87" i="17"/>
  <c r="BH87" i="17"/>
  <c r="BG87" i="17"/>
  <c r="BF87" i="17"/>
  <c r="BE87" i="17"/>
  <c r="BD87" i="17"/>
  <c r="BC87" i="17"/>
  <c r="BB87" i="17"/>
  <c r="BA87" i="17"/>
  <c r="AZ87" i="17"/>
  <c r="AY87" i="17"/>
  <c r="A87" i="17"/>
  <c r="BR86" i="17"/>
  <c r="BQ86" i="17"/>
  <c r="BP86" i="17"/>
  <c r="BO86" i="17"/>
  <c r="BN86" i="17"/>
  <c r="BM86" i="17"/>
  <c r="BL86" i="17"/>
  <c r="BK86" i="17"/>
  <c r="BJ86" i="17"/>
  <c r="BI86" i="17"/>
  <c r="BH86" i="17"/>
  <c r="BG86" i="17"/>
  <c r="BF86" i="17"/>
  <c r="BE86" i="17"/>
  <c r="BD86" i="17"/>
  <c r="BC86" i="17"/>
  <c r="BB86" i="17"/>
  <c r="BA86" i="17"/>
  <c r="AZ86" i="17"/>
  <c r="AY86" i="17"/>
  <c r="A86" i="17"/>
  <c r="CG86" i="17" s="1"/>
  <c r="BR85" i="17"/>
  <c r="BQ85" i="17"/>
  <c r="BP85" i="17"/>
  <c r="BO85" i="17"/>
  <c r="BN85" i="17"/>
  <c r="BM85" i="17"/>
  <c r="BL85" i="17"/>
  <c r="BK85" i="17"/>
  <c r="BJ85" i="17"/>
  <c r="BI85" i="17"/>
  <c r="BH85" i="17"/>
  <c r="BG85" i="17"/>
  <c r="BF85" i="17"/>
  <c r="BE85" i="17"/>
  <c r="BD85" i="17"/>
  <c r="BC85" i="17"/>
  <c r="BB85" i="17"/>
  <c r="BA85" i="17"/>
  <c r="AZ85" i="17"/>
  <c r="AY85" i="17"/>
  <c r="A85" i="17"/>
  <c r="CK85" i="17" s="1"/>
  <c r="BR84" i="17"/>
  <c r="BQ84" i="17"/>
  <c r="BP84" i="17"/>
  <c r="BO84" i="17"/>
  <c r="BN84" i="17"/>
  <c r="BM84" i="17"/>
  <c r="BL84" i="17"/>
  <c r="BK84" i="17"/>
  <c r="BJ84" i="17"/>
  <c r="BI84" i="17"/>
  <c r="BH84" i="17"/>
  <c r="BG84" i="17"/>
  <c r="BF84" i="17"/>
  <c r="BE84" i="17"/>
  <c r="BD84" i="17"/>
  <c r="BC84" i="17"/>
  <c r="BB84" i="17"/>
  <c r="BA84" i="17"/>
  <c r="AZ84" i="17"/>
  <c r="AY84" i="17"/>
  <c r="A84" i="17"/>
  <c r="CK84" i="17" s="1"/>
  <c r="BR83" i="17"/>
  <c r="BQ83" i="17"/>
  <c r="BP83" i="17"/>
  <c r="BO83" i="17"/>
  <c r="BN83" i="17"/>
  <c r="BM83" i="17"/>
  <c r="BL83" i="17"/>
  <c r="BK83" i="17"/>
  <c r="BJ83" i="17"/>
  <c r="BI83" i="17"/>
  <c r="BH83" i="17"/>
  <c r="BG83" i="17"/>
  <c r="BF83" i="17"/>
  <c r="BE83" i="17"/>
  <c r="BD83" i="17"/>
  <c r="BC83" i="17"/>
  <c r="BB83" i="17"/>
  <c r="BA83" i="17"/>
  <c r="AZ83" i="17"/>
  <c r="AY83" i="17"/>
  <c r="A83" i="17"/>
  <c r="AS83" i="17" s="1"/>
  <c r="BR82" i="17"/>
  <c r="BQ82" i="17"/>
  <c r="BP82" i="17"/>
  <c r="BO82" i="17"/>
  <c r="BN82" i="17"/>
  <c r="BM82" i="17"/>
  <c r="BL82" i="17"/>
  <c r="BK82" i="17"/>
  <c r="BJ82" i="17"/>
  <c r="BI82" i="17"/>
  <c r="BH82" i="17"/>
  <c r="BG82" i="17"/>
  <c r="BF82" i="17"/>
  <c r="BE82" i="17"/>
  <c r="BD82" i="17"/>
  <c r="BC82" i="17"/>
  <c r="BB82" i="17"/>
  <c r="BA82" i="17"/>
  <c r="AZ82" i="17"/>
  <c r="AY82" i="17"/>
  <c r="A82" i="17"/>
  <c r="AS82" i="17" s="1"/>
  <c r="BR81" i="17"/>
  <c r="BQ81" i="17"/>
  <c r="BP81" i="17"/>
  <c r="BO81" i="17"/>
  <c r="BN81" i="17"/>
  <c r="BM81" i="17"/>
  <c r="BL81" i="17"/>
  <c r="BK81" i="17"/>
  <c r="BJ81" i="17"/>
  <c r="BI81" i="17"/>
  <c r="BH81" i="17"/>
  <c r="BG81" i="17"/>
  <c r="BF81" i="17"/>
  <c r="BE81" i="17"/>
  <c r="BD81" i="17"/>
  <c r="BC81" i="17"/>
  <c r="BB81" i="17"/>
  <c r="BA81" i="17"/>
  <c r="AZ81" i="17"/>
  <c r="AY81" i="17"/>
  <c r="A81" i="17"/>
  <c r="CE81" i="17" s="1"/>
  <c r="BR80" i="17"/>
  <c r="BQ80" i="17"/>
  <c r="BP80" i="17"/>
  <c r="BO80" i="17"/>
  <c r="BN80" i="17"/>
  <c r="BM80" i="17"/>
  <c r="BL80" i="17"/>
  <c r="BK80" i="17"/>
  <c r="BJ80" i="17"/>
  <c r="BI80" i="17"/>
  <c r="BH80" i="17"/>
  <c r="BG80" i="17"/>
  <c r="BF80" i="17"/>
  <c r="BE80" i="17"/>
  <c r="BD80" i="17"/>
  <c r="BC80" i="17"/>
  <c r="BB80" i="17"/>
  <c r="BA80" i="17"/>
  <c r="AZ80" i="17"/>
  <c r="AY80" i="17"/>
  <c r="A80" i="17"/>
  <c r="BR79" i="17"/>
  <c r="BQ79" i="17"/>
  <c r="BP79" i="17"/>
  <c r="BO79" i="17"/>
  <c r="BN79" i="17"/>
  <c r="BM79" i="17"/>
  <c r="BL79" i="17"/>
  <c r="BK79" i="17"/>
  <c r="BJ79" i="17"/>
  <c r="BI79" i="17"/>
  <c r="BH79" i="17"/>
  <c r="BG79" i="17"/>
  <c r="BF79" i="17"/>
  <c r="BE79" i="17"/>
  <c r="BD79" i="17"/>
  <c r="BC79" i="17"/>
  <c r="BB79" i="17"/>
  <c r="BA79" i="17"/>
  <c r="AZ79" i="17"/>
  <c r="AY79" i="17"/>
  <c r="A79" i="17"/>
  <c r="CG79" i="17" s="1"/>
  <c r="BR78" i="17"/>
  <c r="BQ78" i="17"/>
  <c r="BP78" i="17"/>
  <c r="BO78" i="17"/>
  <c r="BN78" i="17"/>
  <c r="BM78" i="17"/>
  <c r="BL78" i="17"/>
  <c r="BK78" i="17"/>
  <c r="BJ78" i="17"/>
  <c r="BI78" i="17"/>
  <c r="BH78" i="17"/>
  <c r="BG78" i="17"/>
  <c r="BF78" i="17"/>
  <c r="BE78" i="17"/>
  <c r="BD78" i="17"/>
  <c r="BC78" i="17"/>
  <c r="BB78" i="17"/>
  <c r="BA78" i="17"/>
  <c r="AZ78" i="17"/>
  <c r="AY78" i="17"/>
  <c r="A78" i="17"/>
  <c r="CK78" i="17" s="1"/>
  <c r="BR77" i="17"/>
  <c r="BQ77" i="17"/>
  <c r="BP77" i="17"/>
  <c r="BO77" i="17"/>
  <c r="BN77" i="17"/>
  <c r="BM77" i="17"/>
  <c r="BL77" i="17"/>
  <c r="BK77" i="17"/>
  <c r="BJ77" i="17"/>
  <c r="BI77" i="17"/>
  <c r="BH77" i="17"/>
  <c r="BG77" i="17"/>
  <c r="BF77" i="17"/>
  <c r="BE77" i="17"/>
  <c r="BD77" i="17"/>
  <c r="BC77" i="17"/>
  <c r="BB77" i="17"/>
  <c r="BA77" i="17"/>
  <c r="AZ77" i="17"/>
  <c r="AY77" i="17"/>
  <c r="A77" i="17"/>
  <c r="BR76" i="17"/>
  <c r="BQ76" i="17"/>
  <c r="BP76" i="17"/>
  <c r="BO76" i="17"/>
  <c r="BN76" i="17"/>
  <c r="BM76" i="17"/>
  <c r="BL76" i="17"/>
  <c r="BK76" i="17"/>
  <c r="BJ76" i="17"/>
  <c r="BI76" i="17"/>
  <c r="BH76" i="17"/>
  <c r="BG76" i="17"/>
  <c r="BF76" i="17"/>
  <c r="BE76" i="17"/>
  <c r="BD76" i="17"/>
  <c r="BC76" i="17"/>
  <c r="BB76" i="17"/>
  <c r="BA76" i="17"/>
  <c r="AZ76" i="17"/>
  <c r="AY76" i="17"/>
  <c r="A76" i="17"/>
  <c r="CG76" i="17" s="1"/>
  <c r="BR75" i="17"/>
  <c r="BQ75" i="17"/>
  <c r="BP75" i="17"/>
  <c r="BO75" i="17"/>
  <c r="BN75" i="17"/>
  <c r="BM75" i="17"/>
  <c r="BL75" i="17"/>
  <c r="BK75" i="17"/>
  <c r="BJ75" i="17"/>
  <c r="BI75" i="17"/>
  <c r="BH75" i="17"/>
  <c r="BG75" i="17"/>
  <c r="BF75" i="17"/>
  <c r="BE75" i="17"/>
  <c r="BD75" i="17"/>
  <c r="BC75" i="17"/>
  <c r="BB75" i="17"/>
  <c r="BA75" i="17"/>
  <c r="AZ75" i="17"/>
  <c r="AY75" i="17"/>
  <c r="A75" i="17"/>
  <c r="CE75" i="17" s="1"/>
  <c r="BR74" i="17"/>
  <c r="BQ74" i="17"/>
  <c r="BP74" i="17"/>
  <c r="BO74" i="17"/>
  <c r="BN74" i="17"/>
  <c r="BM74" i="17"/>
  <c r="BL74" i="17"/>
  <c r="BK74" i="17"/>
  <c r="BJ74" i="17"/>
  <c r="BI74" i="17"/>
  <c r="BH74" i="17"/>
  <c r="BG74" i="17"/>
  <c r="BF74" i="17"/>
  <c r="BE74" i="17"/>
  <c r="BD74" i="17"/>
  <c r="BC74" i="17"/>
  <c r="BB74" i="17"/>
  <c r="BA74" i="17"/>
  <c r="AZ74" i="17"/>
  <c r="AY74" i="17"/>
  <c r="A74" i="17"/>
  <c r="CC74" i="17" s="1"/>
  <c r="BR73" i="17"/>
  <c r="BQ73" i="17"/>
  <c r="BP73" i="17"/>
  <c r="BO73" i="17"/>
  <c r="BN73" i="17"/>
  <c r="BM73" i="17"/>
  <c r="BL73" i="17"/>
  <c r="BK73" i="17"/>
  <c r="BJ73" i="17"/>
  <c r="BI73" i="17"/>
  <c r="BH73" i="17"/>
  <c r="BG73" i="17"/>
  <c r="BF73" i="17"/>
  <c r="BE73" i="17"/>
  <c r="BD73" i="17"/>
  <c r="BC73" i="17"/>
  <c r="BB73" i="17"/>
  <c r="BA73" i="17"/>
  <c r="AZ73" i="17"/>
  <c r="AY73" i="17"/>
  <c r="A73" i="17"/>
  <c r="CK73" i="17" s="1"/>
  <c r="BR72" i="17"/>
  <c r="BQ72" i="17"/>
  <c r="BP72" i="17"/>
  <c r="BO72" i="17"/>
  <c r="BN72" i="17"/>
  <c r="BM72" i="17"/>
  <c r="BL72" i="17"/>
  <c r="BK72" i="17"/>
  <c r="BJ72" i="17"/>
  <c r="BI72" i="17"/>
  <c r="BH72" i="17"/>
  <c r="BG72" i="17"/>
  <c r="BF72" i="17"/>
  <c r="BE72" i="17"/>
  <c r="BD72" i="17"/>
  <c r="BC72" i="17"/>
  <c r="BB72" i="17"/>
  <c r="BA72" i="17"/>
  <c r="AZ72" i="17"/>
  <c r="AY72" i="17"/>
  <c r="A72" i="17"/>
  <c r="AU72" i="17" s="1"/>
  <c r="BR71" i="17"/>
  <c r="BQ71" i="17"/>
  <c r="BP71" i="17"/>
  <c r="BO71" i="17"/>
  <c r="BN71" i="17"/>
  <c r="BM71" i="17"/>
  <c r="BL71" i="17"/>
  <c r="BK71" i="17"/>
  <c r="BJ71" i="17"/>
  <c r="BI71" i="17"/>
  <c r="BH71" i="17"/>
  <c r="BG71" i="17"/>
  <c r="BF71" i="17"/>
  <c r="BE71" i="17"/>
  <c r="BD71" i="17"/>
  <c r="BC71" i="17"/>
  <c r="BB71" i="17"/>
  <c r="BA71" i="17"/>
  <c r="AZ71" i="17"/>
  <c r="AY71" i="17"/>
  <c r="A71" i="17"/>
  <c r="AQ71" i="17" s="1"/>
  <c r="BR70" i="17"/>
  <c r="BQ70" i="17"/>
  <c r="BP70" i="17"/>
  <c r="BO70" i="17"/>
  <c r="BN70" i="17"/>
  <c r="BM70" i="17"/>
  <c r="BL70" i="17"/>
  <c r="BK70" i="17"/>
  <c r="BJ70" i="17"/>
  <c r="BI70" i="17"/>
  <c r="BH70" i="17"/>
  <c r="BG70" i="17"/>
  <c r="BF70" i="17"/>
  <c r="BE70" i="17"/>
  <c r="BD70" i="17"/>
  <c r="BC70" i="17"/>
  <c r="BB70" i="17"/>
  <c r="BA70" i="17"/>
  <c r="AZ70" i="17"/>
  <c r="AY70" i="17"/>
  <c r="A70" i="17"/>
  <c r="AS70" i="17" s="1"/>
  <c r="BR69" i="17"/>
  <c r="BQ69" i="17"/>
  <c r="BP69" i="17"/>
  <c r="BO69" i="17"/>
  <c r="BN69" i="17"/>
  <c r="BM69" i="17"/>
  <c r="BL69" i="17"/>
  <c r="BK69" i="17"/>
  <c r="BJ69" i="17"/>
  <c r="BI69" i="17"/>
  <c r="BH69" i="17"/>
  <c r="BG69" i="17"/>
  <c r="BF69" i="17"/>
  <c r="BE69" i="17"/>
  <c r="BD69" i="17"/>
  <c r="BC69" i="17"/>
  <c r="BB69" i="17"/>
  <c r="BA69" i="17"/>
  <c r="AZ69" i="17"/>
  <c r="AY69" i="17"/>
  <c r="A69" i="17"/>
  <c r="AU69" i="17" s="1"/>
  <c r="BR68" i="17"/>
  <c r="BQ68" i="17"/>
  <c r="BP68" i="17"/>
  <c r="BO68" i="17"/>
  <c r="BN68" i="17"/>
  <c r="BM68" i="17"/>
  <c r="BL68" i="17"/>
  <c r="BK68" i="17"/>
  <c r="BJ68" i="17"/>
  <c r="BI68" i="17"/>
  <c r="BH68" i="17"/>
  <c r="BG68" i="17"/>
  <c r="BF68" i="17"/>
  <c r="BE68" i="17"/>
  <c r="BD68" i="17"/>
  <c r="BC68" i="17"/>
  <c r="BB68" i="17"/>
  <c r="BA68" i="17"/>
  <c r="AZ68" i="17"/>
  <c r="AY68" i="17"/>
  <c r="A68" i="17"/>
  <c r="AO68" i="17" s="1"/>
  <c r="BR67" i="17"/>
  <c r="BQ67" i="17"/>
  <c r="BP67" i="17"/>
  <c r="BO67" i="17"/>
  <c r="BN67" i="17"/>
  <c r="BM67" i="17"/>
  <c r="BL67" i="17"/>
  <c r="BK67" i="17"/>
  <c r="BJ67" i="17"/>
  <c r="BI67" i="17"/>
  <c r="BH67" i="17"/>
  <c r="BG67" i="17"/>
  <c r="BF67" i="17"/>
  <c r="BE67" i="17"/>
  <c r="BD67" i="17"/>
  <c r="BC67" i="17"/>
  <c r="BB67" i="17"/>
  <c r="BA67" i="17"/>
  <c r="AZ67" i="17"/>
  <c r="AY67" i="17"/>
  <c r="A67" i="17"/>
  <c r="AM67" i="17" s="1"/>
  <c r="BR66" i="17"/>
  <c r="BQ66" i="17"/>
  <c r="BP66" i="17"/>
  <c r="BO66" i="17"/>
  <c r="BN66" i="17"/>
  <c r="BM66" i="17"/>
  <c r="BL66" i="17"/>
  <c r="BK66" i="17"/>
  <c r="BJ66" i="17"/>
  <c r="BI66" i="17"/>
  <c r="BH66" i="17"/>
  <c r="BG66" i="17"/>
  <c r="BF66" i="17"/>
  <c r="BE66" i="17"/>
  <c r="BD66" i="17"/>
  <c r="BC66" i="17"/>
  <c r="BB66" i="17"/>
  <c r="BA66" i="17"/>
  <c r="AZ66" i="17"/>
  <c r="AY66" i="17"/>
  <c r="A66" i="17"/>
  <c r="BR65" i="17"/>
  <c r="BQ65" i="17"/>
  <c r="BP65" i="17"/>
  <c r="BO65" i="17"/>
  <c r="BN65" i="17"/>
  <c r="BM65" i="17"/>
  <c r="BL65" i="17"/>
  <c r="BK65" i="17"/>
  <c r="BJ65" i="17"/>
  <c r="BI65" i="17"/>
  <c r="BH65" i="17"/>
  <c r="BG65" i="17"/>
  <c r="BF65" i="17"/>
  <c r="BE65" i="17"/>
  <c r="BD65" i="17"/>
  <c r="BC65" i="17"/>
  <c r="BB65" i="17"/>
  <c r="BA65" i="17"/>
  <c r="AZ65" i="17"/>
  <c r="AY65" i="17"/>
  <c r="A65" i="17"/>
  <c r="AQ65" i="17" s="1"/>
  <c r="BR64" i="17"/>
  <c r="BQ64" i="17"/>
  <c r="BP64" i="17"/>
  <c r="BO64" i="17"/>
  <c r="BN64" i="17"/>
  <c r="BM64" i="17"/>
  <c r="BL64" i="17"/>
  <c r="BK64" i="17"/>
  <c r="BJ64" i="17"/>
  <c r="BI64" i="17"/>
  <c r="BH64" i="17"/>
  <c r="BG64" i="17"/>
  <c r="BF64" i="17"/>
  <c r="BE64" i="17"/>
  <c r="BD64" i="17"/>
  <c r="BC64" i="17"/>
  <c r="BB64" i="17"/>
  <c r="BA64" i="17"/>
  <c r="AZ64" i="17"/>
  <c r="AY64" i="17"/>
  <c r="A64" i="17"/>
  <c r="BR63" i="17"/>
  <c r="BQ63" i="17"/>
  <c r="BP63" i="17"/>
  <c r="BO63" i="17"/>
  <c r="BN63" i="17"/>
  <c r="BM63" i="17"/>
  <c r="BL63" i="17"/>
  <c r="BK63" i="17"/>
  <c r="BJ63" i="17"/>
  <c r="BI63" i="17"/>
  <c r="BH63" i="17"/>
  <c r="BG63" i="17"/>
  <c r="BF63" i="17"/>
  <c r="BE63" i="17"/>
  <c r="BD63" i="17"/>
  <c r="BC63" i="17"/>
  <c r="BB63" i="17"/>
  <c r="BA63" i="17"/>
  <c r="AZ63" i="17"/>
  <c r="AY63" i="17"/>
  <c r="A63" i="17"/>
  <c r="AU63" i="17" s="1"/>
  <c r="BR62" i="17"/>
  <c r="BQ62" i="17"/>
  <c r="BP62" i="17"/>
  <c r="BO62" i="17"/>
  <c r="BN62" i="17"/>
  <c r="BM62" i="17"/>
  <c r="BL62" i="17"/>
  <c r="BK62" i="17"/>
  <c r="BJ62" i="17"/>
  <c r="BI62" i="17"/>
  <c r="BH62" i="17"/>
  <c r="BG62" i="17"/>
  <c r="BF62" i="17"/>
  <c r="BE62" i="17"/>
  <c r="BD62" i="17"/>
  <c r="BC62" i="17"/>
  <c r="BB62" i="17"/>
  <c r="BA62" i="17"/>
  <c r="AZ62" i="17"/>
  <c r="AY62" i="17"/>
  <c r="A62" i="17"/>
  <c r="BR61" i="17"/>
  <c r="BQ61" i="17"/>
  <c r="BP61" i="17"/>
  <c r="BO61" i="17"/>
  <c r="BN61" i="17"/>
  <c r="BM61" i="17"/>
  <c r="BL61" i="17"/>
  <c r="BK61" i="17"/>
  <c r="BJ61" i="17"/>
  <c r="BI61" i="17"/>
  <c r="BH61" i="17"/>
  <c r="BG61" i="17"/>
  <c r="BF61" i="17"/>
  <c r="BE61" i="17"/>
  <c r="BD61" i="17"/>
  <c r="BC61" i="17"/>
  <c r="BB61" i="17"/>
  <c r="BA61" i="17"/>
  <c r="AZ61" i="17"/>
  <c r="AY61" i="17"/>
  <c r="A61" i="17"/>
  <c r="AM61" i="17" s="1"/>
  <c r="BR60" i="17"/>
  <c r="BQ60" i="17"/>
  <c r="BP60" i="17"/>
  <c r="BO60" i="17"/>
  <c r="BN60" i="17"/>
  <c r="BM60" i="17"/>
  <c r="BL60" i="17"/>
  <c r="BK60" i="17"/>
  <c r="BJ60" i="17"/>
  <c r="BI60" i="17"/>
  <c r="BH60" i="17"/>
  <c r="BG60" i="17"/>
  <c r="BF60" i="17"/>
  <c r="BE60" i="17"/>
  <c r="BD60" i="17"/>
  <c r="BC60" i="17"/>
  <c r="BB60" i="17"/>
  <c r="BA60" i="17"/>
  <c r="AZ60" i="17"/>
  <c r="AY60" i="17"/>
  <c r="A60" i="17"/>
  <c r="AO60" i="17" s="1"/>
  <c r="BR59" i="17"/>
  <c r="BQ59" i="17"/>
  <c r="BP59" i="17"/>
  <c r="BO59" i="17"/>
  <c r="BN59" i="17"/>
  <c r="BM59" i="17"/>
  <c r="BL59" i="17"/>
  <c r="BK59" i="17"/>
  <c r="BJ59" i="17"/>
  <c r="BI59" i="17"/>
  <c r="BH59" i="17"/>
  <c r="BG59" i="17"/>
  <c r="BF59" i="17"/>
  <c r="BE59" i="17"/>
  <c r="BD59" i="17"/>
  <c r="BC59" i="17"/>
  <c r="BB59" i="17"/>
  <c r="BA59" i="17"/>
  <c r="AZ59" i="17"/>
  <c r="AY59" i="17"/>
  <c r="A59" i="17"/>
  <c r="AQ59" i="17" s="1"/>
  <c r="BR58" i="17"/>
  <c r="BQ58" i="17"/>
  <c r="BP58" i="17"/>
  <c r="BO58" i="17"/>
  <c r="BN58" i="17"/>
  <c r="BM58" i="17"/>
  <c r="BL58" i="17"/>
  <c r="BK58" i="17"/>
  <c r="BJ58" i="17"/>
  <c r="BI58" i="17"/>
  <c r="BH58" i="17"/>
  <c r="BG58" i="17"/>
  <c r="BF58" i="17"/>
  <c r="BE58" i="17"/>
  <c r="BD58" i="17"/>
  <c r="BC58" i="17"/>
  <c r="BB58" i="17"/>
  <c r="BA58" i="17"/>
  <c r="AZ58" i="17"/>
  <c r="AY58" i="17"/>
  <c r="A58" i="17"/>
  <c r="BR57" i="17"/>
  <c r="BQ57" i="17"/>
  <c r="BP57" i="17"/>
  <c r="BO57" i="17"/>
  <c r="BN57" i="17"/>
  <c r="BM57" i="17"/>
  <c r="BL57" i="17"/>
  <c r="BK57" i="17"/>
  <c r="BJ57" i="17"/>
  <c r="BI57" i="17"/>
  <c r="BH57" i="17"/>
  <c r="BG57" i="17"/>
  <c r="BF57" i="17"/>
  <c r="BE57" i="17"/>
  <c r="BD57" i="17"/>
  <c r="BC57" i="17"/>
  <c r="BB57" i="17"/>
  <c r="BA57" i="17"/>
  <c r="AZ57" i="17"/>
  <c r="AY57" i="17"/>
  <c r="A57" i="17"/>
  <c r="AU57" i="17" s="1"/>
  <c r="BR56" i="17"/>
  <c r="BQ56" i="17"/>
  <c r="BP56" i="17"/>
  <c r="BO56" i="17"/>
  <c r="BN56" i="17"/>
  <c r="BM56" i="17"/>
  <c r="BL56" i="17"/>
  <c r="BK56" i="17"/>
  <c r="BJ56" i="17"/>
  <c r="BI56" i="17"/>
  <c r="BH56" i="17"/>
  <c r="BG56" i="17"/>
  <c r="BF56" i="17"/>
  <c r="BE56" i="17"/>
  <c r="BD56" i="17"/>
  <c r="BC56" i="17"/>
  <c r="BB56" i="17"/>
  <c r="BA56" i="17"/>
  <c r="AZ56" i="17"/>
  <c r="AY56" i="17"/>
  <c r="A56" i="17"/>
  <c r="BR55" i="17"/>
  <c r="BQ55" i="17"/>
  <c r="BP55" i="17"/>
  <c r="BO55" i="17"/>
  <c r="BN55" i="17"/>
  <c r="BM55" i="17"/>
  <c r="BL55" i="17"/>
  <c r="BK55" i="17"/>
  <c r="BJ55" i="17"/>
  <c r="BI55" i="17"/>
  <c r="BH55" i="17"/>
  <c r="BG55" i="17"/>
  <c r="BF55" i="17"/>
  <c r="BE55" i="17"/>
  <c r="BD55" i="17"/>
  <c r="BC55" i="17"/>
  <c r="BB55" i="17"/>
  <c r="BA55" i="17"/>
  <c r="AZ55" i="17"/>
  <c r="AY55" i="17"/>
  <c r="A55" i="17"/>
  <c r="CE55" i="17" s="1"/>
  <c r="BR54" i="17"/>
  <c r="BQ54" i="17"/>
  <c r="BP54" i="17"/>
  <c r="BO54" i="17"/>
  <c r="BN54" i="17"/>
  <c r="BM54" i="17"/>
  <c r="BL54" i="17"/>
  <c r="BK54" i="17"/>
  <c r="BJ54" i="17"/>
  <c r="BI54" i="17"/>
  <c r="BH54" i="17"/>
  <c r="BG54" i="17"/>
  <c r="BF54" i="17"/>
  <c r="BE54" i="17"/>
  <c r="BD54" i="17"/>
  <c r="BC54" i="17"/>
  <c r="BB54" i="17"/>
  <c r="BA54" i="17"/>
  <c r="AZ54" i="17"/>
  <c r="AY54" i="17"/>
  <c r="A54" i="17"/>
  <c r="CC54" i="17" s="1"/>
  <c r="BR53" i="17"/>
  <c r="BQ53" i="17"/>
  <c r="BP53" i="17"/>
  <c r="BO53" i="17"/>
  <c r="BN53" i="17"/>
  <c r="BM53" i="17"/>
  <c r="BL53" i="17"/>
  <c r="BK53" i="17"/>
  <c r="BJ53" i="17"/>
  <c r="BI53" i="17"/>
  <c r="BH53" i="17"/>
  <c r="BG53" i="17"/>
  <c r="BF53" i="17"/>
  <c r="BE53" i="17"/>
  <c r="BD53" i="17"/>
  <c r="BC53" i="17"/>
  <c r="BB53" i="17"/>
  <c r="BA53" i="17"/>
  <c r="AZ53" i="17"/>
  <c r="AY53" i="17"/>
  <c r="A53" i="17"/>
  <c r="CC53" i="17" s="1"/>
  <c r="BR52" i="17"/>
  <c r="BQ52" i="17"/>
  <c r="BP52" i="17"/>
  <c r="BO52" i="17"/>
  <c r="BN52" i="17"/>
  <c r="BM52" i="17"/>
  <c r="BL52" i="17"/>
  <c r="BK52" i="17"/>
  <c r="BJ52" i="17"/>
  <c r="BI52" i="17"/>
  <c r="BH52" i="17"/>
  <c r="BG52" i="17"/>
  <c r="BF52" i="17"/>
  <c r="BE52" i="17"/>
  <c r="BD52" i="17"/>
  <c r="BC52" i="17"/>
  <c r="BB52" i="17"/>
  <c r="BA52" i="17"/>
  <c r="AZ52" i="17"/>
  <c r="AY52" i="17"/>
  <c r="A52" i="17"/>
  <c r="AO52" i="17" s="1"/>
  <c r="BR51" i="17"/>
  <c r="BQ51" i="17"/>
  <c r="BP51" i="17"/>
  <c r="BO51" i="17"/>
  <c r="BN51" i="17"/>
  <c r="BM51" i="17"/>
  <c r="BL51" i="17"/>
  <c r="BK51" i="17"/>
  <c r="BJ51" i="17"/>
  <c r="BI51" i="17"/>
  <c r="BH51" i="17"/>
  <c r="BG51" i="17"/>
  <c r="BF51" i="17"/>
  <c r="BE51" i="17"/>
  <c r="BD51" i="17"/>
  <c r="BC51" i="17"/>
  <c r="BB51" i="17"/>
  <c r="BA51" i="17"/>
  <c r="AZ51" i="17"/>
  <c r="AY51" i="17"/>
  <c r="A51" i="17"/>
  <c r="BR50" i="17"/>
  <c r="BQ50" i="17"/>
  <c r="BP50" i="17"/>
  <c r="BO50" i="17"/>
  <c r="BN50" i="17"/>
  <c r="BM50" i="17"/>
  <c r="BL50" i="17"/>
  <c r="BK50" i="17"/>
  <c r="BJ50" i="17"/>
  <c r="BI50" i="17"/>
  <c r="BH50" i="17"/>
  <c r="BG50" i="17"/>
  <c r="BF50" i="17"/>
  <c r="BE50" i="17"/>
  <c r="BD50" i="17"/>
  <c r="BC50" i="17"/>
  <c r="BB50" i="17"/>
  <c r="BA50" i="17"/>
  <c r="AZ50" i="17"/>
  <c r="AY50" i="17"/>
  <c r="A50" i="17"/>
  <c r="BR49" i="17"/>
  <c r="BQ49" i="17"/>
  <c r="BP49" i="17"/>
  <c r="BO49" i="17"/>
  <c r="BN49" i="17"/>
  <c r="BM49" i="17"/>
  <c r="BL49" i="17"/>
  <c r="BK49" i="17"/>
  <c r="BJ49" i="17"/>
  <c r="BI49" i="17"/>
  <c r="BH49" i="17"/>
  <c r="BG49" i="17"/>
  <c r="BF49" i="17"/>
  <c r="BE49" i="17"/>
  <c r="BD49" i="17"/>
  <c r="BC49" i="17"/>
  <c r="BB49" i="17"/>
  <c r="BA49" i="17"/>
  <c r="AZ49" i="17"/>
  <c r="AY49" i="17"/>
  <c r="A49" i="17"/>
  <c r="CE49" i="17" s="1"/>
  <c r="BR48" i="17"/>
  <c r="BQ48" i="17"/>
  <c r="BP48" i="17"/>
  <c r="BO48" i="17"/>
  <c r="BN48" i="17"/>
  <c r="BM48" i="17"/>
  <c r="BL48" i="17"/>
  <c r="BK48" i="17"/>
  <c r="BJ48" i="17"/>
  <c r="BI48" i="17"/>
  <c r="BH48" i="17"/>
  <c r="BG48" i="17"/>
  <c r="BF48" i="17"/>
  <c r="BE48" i="17"/>
  <c r="BD48" i="17"/>
  <c r="BC48" i="17"/>
  <c r="BB48" i="17"/>
  <c r="BA48" i="17"/>
  <c r="AZ48" i="17"/>
  <c r="AY48" i="17"/>
  <c r="A48" i="17"/>
  <c r="CI48" i="17" s="1"/>
  <c r="BR47" i="17"/>
  <c r="BQ47" i="17"/>
  <c r="BP47" i="17"/>
  <c r="BO47" i="17"/>
  <c r="BN47" i="17"/>
  <c r="BM47" i="17"/>
  <c r="BL47" i="17"/>
  <c r="BK47" i="17"/>
  <c r="BJ47" i="17"/>
  <c r="BI47" i="17"/>
  <c r="BH47" i="17"/>
  <c r="BG47" i="17"/>
  <c r="BF47" i="17"/>
  <c r="BE47" i="17"/>
  <c r="BD47" i="17"/>
  <c r="BC47" i="17"/>
  <c r="BB47" i="17"/>
  <c r="BA47" i="17"/>
  <c r="AZ47" i="17"/>
  <c r="AY47" i="17"/>
  <c r="A47" i="17"/>
  <c r="AU47" i="17" s="1"/>
  <c r="BR46" i="17"/>
  <c r="BQ46" i="17"/>
  <c r="BP46" i="17"/>
  <c r="BO46" i="17"/>
  <c r="BN46" i="17"/>
  <c r="BM46" i="17"/>
  <c r="BL46" i="17"/>
  <c r="BK46" i="17"/>
  <c r="BJ46" i="17"/>
  <c r="BI46" i="17"/>
  <c r="BH46" i="17"/>
  <c r="BG46" i="17"/>
  <c r="BF46" i="17"/>
  <c r="BE46" i="17"/>
  <c r="BD46" i="17"/>
  <c r="BC46" i="17"/>
  <c r="BB46" i="17"/>
  <c r="BA46" i="17"/>
  <c r="AZ46" i="17"/>
  <c r="AY46" i="17"/>
  <c r="A46" i="17"/>
  <c r="CG46" i="17" s="1"/>
  <c r="BR45" i="17"/>
  <c r="BQ45" i="17"/>
  <c r="BP45" i="17"/>
  <c r="BO45" i="17"/>
  <c r="BN45" i="17"/>
  <c r="BM45" i="17"/>
  <c r="BL45" i="17"/>
  <c r="BK45" i="17"/>
  <c r="BJ45" i="17"/>
  <c r="BI45" i="17"/>
  <c r="BH45" i="17"/>
  <c r="BG45" i="17"/>
  <c r="BF45" i="17"/>
  <c r="BE45" i="17"/>
  <c r="BD45" i="17"/>
  <c r="BC45" i="17"/>
  <c r="BB45" i="17"/>
  <c r="BA45" i="17"/>
  <c r="AZ45" i="17"/>
  <c r="AY45" i="17"/>
  <c r="A45" i="17"/>
  <c r="AM45" i="17" s="1"/>
  <c r="BR44" i="17"/>
  <c r="BQ44" i="17"/>
  <c r="BP44" i="17"/>
  <c r="BO44" i="17"/>
  <c r="BN44" i="17"/>
  <c r="BM44" i="17"/>
  <c r="BL44" i="17"/>
  <c r="BK44" i="17"/>
  <c r="BJ44" i="17"/>
  <c r="BI44" i="17"/>
  <c r="BH44" i="17"/>
  <c r="BG44" i="17"/>
  <c r="BF44" i="17"/>
  <c r="BE44" i="17"/>
  <c r="BD44" i="17"/>
  <c r="BC44" i="17"/>
  <c r="BB44" i="17"/>
  <c r="BA44" i="17"/>
  <c r="AZ44" i="17"/>
  <c r="AY44" i="17"/>
  <c r="A44" i="17"/>
  <c r="BR43" i="17"/>
  <c r="BQ43" i="17"/>
  <c r="BP43" i="17"/>
  <c r="BO43" i="17"/>
  <c r="BN43" i="17"/>
  <c r="BM43" i="17"/>
  <c r="BL43" i="17"/>
  <c r="BK43" i="17"/>
  <c r="BJ43" i="17"/>
  <c r="BI43" i="17"/>
  <c r="BH43" i="17"/>
  <c r="BG43" i="17"/>
  <c r="BF43" i="17"/>
  <c r="BE43" i="17"/>
  <c r="BD43" i="17"/>
  <c r="BC43" i="17"/>
  <c r="BB43" i="17"/>
  <c r="BA43" i="17"/>
  <c r="AZ43" i="17"/>
  <c r="AY43" i="17"/>
  <c r="A43" i="17"/>
  <c r="BR42" i="17"/>
  <c r="BQ42" i="17"/>
  <c r="BP42" i="17"/>
  <c r="BO42" i="17"/>
  <c r="BN42" i="17"/>
  <c r="BM42" i="17"/>
  <c r="BL42" i="17"/>
  <c r="BK42" i="17"/>
  <c r="BJ42" i="17"/>
  <c r="BI42" i="17"/>
  <c r="BH42" i="17"/>
  <c r="BG42" i="17"/>
  <c r="BF42" i="17"/>
  <c r="BE42" i="17"/>
  <c r="BD42" i="17"/>
  <c r="BC42" i="17"/>
  <c r="BB42" i="17"/>
  <c r="BA42" i="17"/>
  <c r="AZ42" i="17"/>
  <c r="AY42" i="17"/>
  <c r="A42" i="17"/>
  <c r="AS42" i="17" s="1"/>
  <c r="BR41" i="17"/>
  <c r="BQ41" i="17"/>
  <c r="BP41" i="17"/>
  <c r="BO41" i="17"/>
  <c r="BN41" i="17"/>
  <c r="BM41" i="17"/>
  <c r="BL41" i="17"/>
  <c r="BK41" i="17"/>
  <c r="BJ41" i="17"/>
  <c r="BI41" i="17"/>
  <c r="BH41" i="17"/>
  <c r="BG41" i="17"/>
  <c r="BF41" i="17"/>
  <c r="BE41" i="17"/>
  <c r="BD41" i="17"/>
  <c r="BC41" i="17"/>
  <c r="BB41" i="17"/>
  <c r="BA41" i="17"/>
  <c r="AZ41" i="17"/>
  <c r="AY41" i="17"/>
  <c r="A41" i="17"/>
  <c r="AU41" i="17" s="1"/>
  <c r="BR40" i="17"/>
  <c r="BQ40" i="17"/>
  <c r="BP40" i="17"/>
  <c r="BO40" i="17"/>
  <c r="BN40" i="17"/>
  <c r="BM40" i="17"/>
  <c r="BL40" i="17"/>
  <c r="BK40" i="17"/>
  <c r="BJ40" i="17"/>
  <c r="BI40" i="17"/>
  <c r="BH40" i="17"/>
  <c r="BG40" i="17"/>
  <c r="BF40" i="17"/>
  <c r="BE40" i="17"/>
  <c r="BD40" i="17"/>
  <c r="BC40" i="17"/>
  <c r="BB40" i="17"/>
  <c r="BA40" i="17"/>
  <c r="AZ40" i="17"/>
  <c r="AY40" i="17"/>
  <c r="A40" i="17"/>
  <c r="CG40" i="17" s="1"/>
  <c r="BR39" i="17"/>
  <c r="BQ39" i="17"/>
  <c r="BP39" i="17"/>
  <c r="BO39" i="17"/>
  <c r="BN39" i="17"/>
  <c r="BM39" i="17"/>
  <c r="BL39" i="17"/>
  <c r="BK39" i="17"/>
  <c r="BJ39" i="17"/>
  <c r="BI39" i="17"/>
  <c r="BH39" i="17"/>
  <c r="BG39" i="17"/>
  <c r="BF39" i="17"/>
  <c r="BE39" i="17"/>
  <c r="BD39" i="17"/>
  <c r="BC39" i="17"/>
  <c r="BB39" i="17"/>
  <c r="BA39" i="17"/>
  <c r="AZ39" i="17"/>
  <c r="AY39" i="17"/>
  <c r="A39" i="17"/>
  <c r="BR38" i="17"/>
  <c r="BQ38" i="17"/>
  <c r="BP38" i="17"/>
  <c r="BO38" i="17"/>
  <c r="BN38" i="17"/>
  <c r="BM38" i="17"/>
  <c r="BL38" i="17"/>
  <c r="BK38" i="17"/>
  <c r="BJ38" i="17"/>
  <c r="BI38" i="17"/>
  <c r="BH38" i="17"/>
  <c r="BG38" i="17"/>
  <c r="BF38" i="17"/>
  <c r="BE38" i="17"/>
  <c r="BD38" i="17"/>
  <c r="BC38" i="17"/>
  <c r="BB38" i="17"/>
  <c r="BA38" i="17"/>
  <c r="AZ38" i="17"/>
  <c r="AY38" i="17"/>
  <c r="A38" i="17"/>
  <c r="AO38" i="17" s="1"/>
  <c r="BR37" i="17"/>
  <c r="BQ37" i="17"/>
  <c r="BP37" i="17"/>
  <c r="BO37" i="17"/>
  <c r="BN37" i="17"/>
  <c r="BM37" i="17"/>
  <c r="BL37" i="17"/>
  <c r="BK37" i="17"/>
  <c r="BJ37" i="17"/>
  <c r="BI37" i="17"/>
  <c r="BH37" i="17"/>
  <c r="BG37" i="17"/>
  <c r="BF37" i="17"/>
  <c r="BE37" i="17"/>
  <c r="BD37" i="17"/>
  <c r="BC37" i="17"/>
  <c r="BB37" i="17"/>
  <c r="BA37" i="17"/>
  <c r="AZ37" i="17"/>
  <c r="AY37" i="17"/>
  <c r="A37" i="17"/>
  <c r="AQ37" i="17" s="1"/>
  <c r="BR36" i="17"/>
  <c r="BQ36" i="17"/>
  <c r="BP36" i="17"/>
  <c r="BO36" i="17"/>
  <c r="BN36" i="17"/>
  <c r="BM36" i="17"/>
  <c r="BL36" i="17"/>
  <c r="BK36" i="17"/>
  <c r="BJ36" i="17"/>
  <c r="BI36" i="17"/>
  <c r="BH36" i="17"/>
  <c r="BG36" i="17"/>
  <c r="BF36" i="17"/>
  <c r="BE36" i="17"/>
  <c r="BD36" i="17"/>
  <c r="BC36" i="17"/>
  <c r="BB36" i="17"/>
  <c r="BA36" i="17"/>
  <c r="AZ36" i="17"/>
  <c r="AY36" i="17"/>
  <c r="A36" i="17"/>
  <c r="AS36" i="17" s="1"/>
  <c r="BR35" i="17"/>
  <c r="BQ35" i="17"/>
  <c r="BP35" i="17"/>
  <c r="BO35" i="17"/>
  <c r="BN35" i="17"/>
  <c r="BM35" i="17"/>
  <c r="BL35" i="17"/>
  <c r="BK35" i="17"/>
  <c r="BJ35" i="17"/>
  <c r="BI35" i="17"/>
  <c r="BH35" i="17"/>
  <c r="BG35" i="17"/>
  <c r="BF35" i="17"/>
  <c r="BE35" i="17"/>
  <c r="BD35" i="17"/>
  <c r="BC35" i="17"/>
  <c r="BB35" i="17"/>
  <c r="BA35" i="17"/>
  <c r="AZ35" i="17"/>
  <c r="AY35" i="17"/>
  <c r="A35" i="17"/>
  <c r="BR34" i="17"/>
  <c r="BQ34" i="17"/>
  <c r="BP34" i="17"/>
  <c r="BO34" i="17"/>
  <c r="BN34" i="17"/>
  <c r="BM34" i="17"/>
  <c r="BL34" i="17"/>
  <c r="BK34" i="17"/>
  <c r="BJ34" i="17"/>
  <c r="BI34" i="17"/>
  <c r="BH34" i="17"/>
  <c r="BG34" i="17"/>
  <c r="BF34" i="17"/>
  <c r="BE34" i="17"/>
  <c r="BD34" i="17"/>
  <c r="BC34" i="17"/>
  <c r="BB34" i="17"/>
  <c r="BA34" i="17"/>
  <c r="AZ34" i="17"/>
  <c r="AY34" i="17"/>
  <c r="A34" i="17"/>
  <c r="BR33" i="17"/>
  <c r="BQ33" i="17"/>
  <c r="BP33" i="17"/>
  <c r="BO33" i="17"/>
  <c r="BN33" i="17"/>
  <c r="BM33" i="17"/>
  <c r="BL33" i="17"/>
  <c r="BK33" i="17"/>
  <c r="BJ33" i="17"/>
  <c r="BI33" i="17"/>
  <c r="BH33" i="17"/>
  <c r="BG33" i="17"/>
  <c r="BF33" i="17"/>
  <c r="BE33" i="17"/>
  <c r="BD33" i="17"/>
  <c r="BC33" i="17"/>
  <c r="BB33" i="17"/>
  <c r="BA33" i="17"/>
  <c r="AZ33" i="17"/>
  <c r="AY33" i="17"/>
  <c r="A33" i="17"/>
  <c r="CE33" i="17" s="1"/>
  <c r="BR32" i="17"/>
  <c r="BQ32" i="17"/>
  <c r="BP32" i="17"/>
  <c r="BO32" i="17"/>
  <c r="BN32" i="17"/>
  <c r="BM32" i="17"/>
  <c r="BL32" i="17"/>
  <c r="BK32" i="17"/>
  <c r="BJ32" i="17"/>
  <c r="BI32" i="17"/>
  <c r="BH32" i="17"/>
  <c r="BG32" i="17"/>
  <c r="BF32" i="17"/>
  <c r="BE32" i="17"/>
  <c r="BD32" i="17"/>
  <c r="BC32" i="17"/>
  <c r="BB32" i="17"/>
  <c r="BA32" i="17"/>
  <c r="AZ32" i="17"/>
  <c r="AY32" i="17"/>
  <c r="A32" i="17"/>
  <c r="AO32" i="17" s="1"/>
  <c r="BR31" i="17"/>
  <c r="BQ31" i="17"/>
  <c r="BP31" i="17"/>
  <c r="BO31" i="17"/>
  <c r="BN31" i="17"/>
  <c r="BM31" i="17"/>
  <c r="BL31" i="17"/>
  <c r="BK31" i="17"/>
  <c r="BJ31" i="17"/>
  <c r="BI31" i="17"/>
  <c r="BH31" i="17"/>
  <c r="BG31" i="17"/>
  <c r="BF31" i="17"/>
  <c r="BE31" i="17"/>
  <c r="BD31" i="17"/>
  <c r="BC31" i="17"/>
  <c r="BB31" i="17"/>
  <c r="BA31" i="17"/>
  <c r="AZ31" i="17"/>
  <c r="AY31" i="17"/>
  <c r="A31" i="17"/>
  <c r="AQ31" i="17" s="1"/>
  <c r="BR30" i="17"/>
  <c r="BQ30" i="17"/>
  <c r="BP30" i="17"/>
  <c r="BO30" i="17"/>
  <c r="BN30" i="17"/>
  <c r="BM30" i="17"/>
  <c r="BL30" i="17"/>
  <c r="BK30" i="17"/>
  <c r="BJ30" i="17"/>
  <c r="BI30" i="17"/>
  <c r="BH30" i="17"/>
  <c r="BG30" i="17"/>
  <c r="BF30" i="17"/>
  <c r="BE30" i="17"/>
  <c r="BD30" i="17"/>
  <c r="BC30" i="17"/>
  <c r="BB30" i="17"/>
  <c r="BA30" i="17"/>
  <c r="AZ30" i="17"/>
  <c r="AY30" i="17"/>
  <c r="A30" i="17"/>
  <c r="BR29" i="17"/>
  <c r="BQ29" i="17"/>
  <c r="BP29" i="17"/>
  <c r="BO29" i="17"/>
  <c r="BN29" i="17"/>
  <c r="BM29" i="17"/>
  <c r="BL29" i="17"/>
  <c r="BK29" i="17"/>
  <c r="BJ29" i="17"/>
  <c r="BI29" i="17"/>
  <c r="BH29" i="17"/>
  <c r="BG29" i="17"/>
  <c r="BF29" i="17"/>
  <c r="BE29" i="17"/>
  <c r="BD29" i="17"/>
  <c r="BC29" i="17"/>
  <c r="BB29" i="17"/>
  <c r="BA29" i="17"/>
  <c r="AZ29" i="17"/>
  <c r="AY29" i="17"/>
  <c r="A29" i="17"/>
  <c r="BR28" i="17"/>
  <c r="BQ28" i="17"/>
  <c r="BP28" i="17"/>
  <c r="BO28" i="17"/>
  <c r="BN28" i="17"/>
  <c r="BM28" i="17"/>
  <c r="BL28" i="17"/>
  <c r="BK28" i="17"/>
  <c r="BJ28" i="17"/>
  <c r="BI28" i="17"/>
  <c r="BH28" i="17"/>
  <c r="BG28" i="17"/>
  <c r="BF28" i="17"/>
  <c r="BE28" i="17"/>
  <c r="BD28" i="17"/>
  <c r="BC28" i="17"/>
  <c r="BB28" i="17"/>
  <c r="BA28" i="17"/>
  <c r="AZ28" i="17"/>
  <c r="AY28" i="17"/>
  <c r="A28" i="17"/>
  <c r="BR27" i="17"/>
  <c r="BQ27" i="17"/>
  <c r="BP27" i="17"/>
  <c r="BO27" i="17"/>
  <c r="BN27" i="17"/>
  <c r="BM27" i="17"/>
  <c r="BL27" i="17"/>
  <c r="BK27" i="17"/>
  <c r="BJ27" i="17"/>
  <c r="BI27" i="17"/>
  <c r="BH27" i="17"/>
  <c r="BG27" i="17"/>
  <c r="BF27" i="17"/>
  <c r="BE27" i="17"/>
  <c r="BD27" i="17"/>
  <c r="BC27" i="17"/>
  <c r="BB27" i="17"/>
  <c r="BA27" i="17"/>
  <c r="AZ27" i="17"/>
  <c r="AY27" i="17"/>
  <c r="A27" i="17"/>
  <c r="CE27" i="17" s="1"/>
  <c r="BR26" i="17"/>
  <c r="BQ26" i="17"/>
  <c r="BP26" i="17"/>
  <c r="BO26" i="17"/>
  <c r="BN26" i="17"/>
  <c r="BM26" i="17"/>
  <c r="BL26" i="17"/>
  <c r="BK26" i="17"/>
  <c r="BJ26" i="17"/>
  <c r="BI26" i="17"/>
  <c r="BH26" i="17"/>
  <c r="BG26" i="17"/>
  <c r="BF26" i="17"/>
  <c r="BE26" i="17"/>
  <c r="BD26" i="17"/>
  <c r="BC26" i="17"/>
  <c r="BB26" i="17"/>
  <c r="BA26" i="17"/>
  <c r="AZ26" i="17"/>
  <c r="AY26" i="17"/>
  <c r="A26" i="17"/>
  <c r="CC26" i="17" s="1"/>
  <c r="BR25" i="17"/>
  <c r="BQ25" i="17"/>
  <c r="BP25" i="17"/>
  <c r="BO25" i="17"/>
  <c r="BN25" i="17"/>
  <c r="BM25" i="17"/>
  <c r="BL25" i="17"/>
  <c r="BK25" i="17"/>
  <c r="BJ25" i="17"/>
  <c r="BI25" i="17"/>
  <c r="BH25" i="17"/>
  <c r="BG25" i="17"/>
  <c r="BF25" i="17"/>
  <c r="BE25" i="17"/>
  <c r="BD25" i="17"/>
  <c r="BC25" i="17"/>
  <c r="BB25" i="17"/>
  <c r="BA25" i="17"/>
  <c r="AZ25" i="17"/>
  <c r="AY25" i="17"/>
  <c r="A25" i="17"/>
  <c r="AQ25" i="17" s="1"/>
  <c r="BR24" i="17"/>
  <c r="BQ24" i="17"/>
  <c r="BP24" i="17"/>
  <c r="BO24" i="17"/>
  <c r="BN24" i="17"/>
  <c r="BM24" i="17"/>
  <c r="BL24" i="17"/>
  <c r="BK24" i="17"/>
  <c r="BJ24" i="17"/>
  <c r="BI24" i="17"/>
  <c r="BH24" i="17"/>
  <c r="BG24" i="17"/>
  <c r="BF24" i="17"/>
  <c r="BE24" i="17"/>
  <c r="BD24" i="17"/>
  <c r="BC24" i="17"/>
  <c r="BB24" i="17"/>
  <c r="BA24" i="17"/>
  <c r="AZ24" i="17"/>
  <c r="AY24" i="17"/>
  <c r="A24" i="17"/>
  <c r="BR23" i="17"/>
  <c r="BQ23" i="17"/>
  <c r="BP23" i="17"/>
  <c r="BO23" i="17"/>
  <c r="BN23" i="17"/>
  <c r="BM23" i="17"/>
  <c r="BL23" i="17"/>
  <c r="BK23" i="17"/>
  <c r="BJ23" i="17"/>
  <c r="BI23" i="17"/>
  <c r="BH23" i="17"/>
  <c r="BG23" i="17"/>
  <c r="BF23" i="17"/>
  <c r="BE23" i="17"/>
  <c r="BD23" i="17"/>
  <c r="BC23" i="17"/>
  <c r="BB23" i="17"/>
  <c r="BA23" i="17"/>
  <c r="AZ23" i="17"/>
  <c r="AY23" i="17"/>
  <c r="A23" i="17"/>
  <c r="CG23" i="17" s="1"/>
  <c r="BR22" i="17"/>
  <c r="BQ22" i="17"/>
  <c r="BP22" i="17"/>
  <c r="BO22" i="17"/>
  <c r="BN22" i="17"/>
  <c r="BM22" i="17"/>
  <c r="BL22" i="17"/>
  <c r="BK22" i="17"/>
  <c r="BJ22" i="17"/>
  <c r="BI22" i="17"/>
  <c r="BH22" i="17"/>
  <c r="BG22" i="17"/>
  <c r="BF22" i="17"/>
  <c r="BE22" i="17"/>
  <c r="BD22" i="17"/>
  <c r="BC22" i="17"/>
  <c r="BB22" i="17"/>
  <c r="BA22" i="17"/>
  <c r="AZ22" i="17"/>
  <c r="AY22" i="17"/>
  <c r="A22" i="17"/>
  <c r="BR21" i="17"/>
  <c r="BQ21" i="17"/>
  <c r="BP21" i="17"/>
  <c r="BO21" i="17"/>
  <c r="BN21" i="17"/>
  <c r="BM21" i="17"/>
  <c r="BL21" i="17"/>
  <c r="BK21" i="17"/>
  <c r="BJ21" i="17"/>
  <c r="BI21" i="17"/>
  <c r="BH21" i="17"/>
  <c r="BG21" i="17"/>
  <c r="BF21" i="17"/>
  <c r="BE21" i="17"/>
  <c r="BD21" i="17"/>
  <c r="BC21" i="17"/>
  <c r="BB21" i="17"/>
  <c r="BA21" i="17"/>
  <c r="AZ21" i="17"/>
  <c r="AY21" i="17"/>
  <c r="A21" i="17"/>
  <c r="AU21" i="17" s="1"/>
  <c r="BR20" i="17"/>
  <c r="BQ20" i="17"/>
  <c r="BP20" i="17"/>
  <c r="BO20" i="17"/>
  <c r="BN20" i="17"/>
  <c r="BM20" i="17"/>
  <c r="BL20" i="17"/>
  <c r="BK20" i="17"/>
  <c r="BJ20" i="17"/>
  <c r="BI20" i="17"/>
  <c r="BH20" i="17"/>
  <c r="BG20" i="17"/>
  <c r="BF20" i="17"/>
  <c r="BE20" i="17"/>
  <c r="BD20" i="17"/>
  <c r="BC20" i="17"/>
  <c r="BB20" i="17"/>
  <c r="BA20" i="17"/>
  <c r="AZ20" i="17"/>
  <c r="AY20" i="17"/>
  <c r="A20" i="17"/>
  <c r="CI20" i="17" s="1"/>
  <c r="BR19" i="17"/>
  <c r="BQ19" i="17"/>
  <c r="BP19" i="17"/>
  <c r="BO19" i="17"/>
  <c r="BN19" i="17"/>
  <c r="BM19" i="17"/>
  <c r="BL19" i="17"/>
  <c r="BK19" i="17"/>
  <c r="BJ19" i="17"/>
  <c r="BI19" i="17"/>
  <c r="BH19" i="17"/>
  <c r="BG19" i="17"/>
  <c r="BF19" i="17"/>
  <c r="BE19" i="17"/>
  <c r="BD19" i="17"/>
  <c r="BC19" i="17"/>
  <c r="BB19" i="17"/>
  <c r="BA19" i="17"/>
  <c r="AZ19" i="17"/>
  <c r="AY19" i="17"/>
  <c r="A19" i="17"/>
  <c r="CG19" i="17" s="1"/>
  <c r="BR18" i="17"/>
  <c r="BQ18" i="17"/>
  <c r="BP18" i="17"/>
  <c r="BO18" i="17"/>
  <c r="BN18" i="17"/>
  <c r="BM18" i="17"/>
  <c r="BL18" i="17"/>
  <c r="BK18" i="17"/>
  <c r="BJ18" i="17"/>
  <c r="BI18" i="17"/>
  <c r="BH18" i="17"/>
  <c r="BG18" i="17"/>
  <c r="BF18" i="17"/>
  <c r="BE18" i="17"/>
  <c r="BD18" i="17"/>
  <c r="BC18" i="17"/>
  <c r="BB18" i="17"/>
  <c r="BA18" i="17"/>
  <c r="AZ18" i="17"/>
  <c r="AY18" i="17"/>
  <c r="A18" i="17"/>
  <c r="AU18" i="17" s="1"/>
  <c r="BR17" i="17"/>
  <c r="BQ17" i="17"/>
  <c r="BP17" i="17"/>
  <c r="BO17" i="17"/>
  <c r="BN17" i="17"/>
  <c r="BM17" i="17"/>
  <c r="BL17" i="17"/>
  <c r="BK17" i="17"/>
  <c r="BJ17" i="17"/>
  <c r="BI17" i="17"/>
  <c r="BH17" i="17"/>
  <c r="BG17" i="17"/>
  <c r="BF17" i="17"/>
  <c r="BE17" i="17"/>
  <c r="BD17" i="17"/>
  <c r="BC17" i="17"/>
  <c r="BB17" i="17"/>
  <c r="BA17" i="17"/>
  <c r="AZ17" i="17"/>
  <c r="AY17" i="17"/>
  <c r="A17" i="17"/>
  <c r="AQ17" i="17" s="1"/>
  <c r="BR16" i="17"/>
  <c r="BQ16" i="17"/>
  <c r="BP16" i="17"/>
  <c r="BO16" i="17"/>
  <c r="BN16" i="17"/>
  <c r="BM16" i="17"/>
  <c r="BL16" i="17"/>
  <c r="BK16" i="17"/>
  <c r="BJ16" i="17"/>
  <c r="BI16" i="17"/>
  <c r="BH16" i="17"/>
  <c r="BG16" i="17"/>
  <c r="BF16" i="17"/>
  <c r="BE16" i="17"/>
  <c r="BD16" i="17"/>
  <c r="BC16" i="17"/>
  <c r="BB16" i="17"/>
  <c r="BA16" i="17"/>
  <c r="AZ16" i="17"/>
  <c r="AY16" i="17"/>
  <c r="A16" i="17"/>
  <c r="CK16" i="17" s="1"/>
  <c r="BR15" i="17"/>
  <c r="BQ15" i="17"/>
  <c r="BP15" i="17"/>
  <c r="BO15" i="17"/>
  <c r="BN15" i="17"/>
  <c r="BM15" i="17"/>
  <c r="BL15" i="17"/>
  <c r="BK15" i="17"/>
  <c r="BJ15" i="17"/>
  <c r="BI15" i="17"/>
  <c r="BH15" i="17"/>
  <c r="BG15" i="17"/>
  <c r="BF15" i="17"/>
  <c r="BE15" i="17"/>
  <c r="BD15" i="17"/>
  <c r="BC15" i="17"/>
  <c r="BB15" i="17"/>
  <c r="BA15" i="17"/>
  <c r="AZ15" i="17"/>
  <c r="AY15" i="17"/>
  <c r="A15" i="17"/>
  <c r="CC15" i="17" s="1"/>
  <c r="BR14" i="17"/>
  <c r="BQ14" i="17"/>
  <c r="BP14" i="17"/>
  <c r="BO14" i="17"/>
  <c r="BN14" i="17"/>
  <c r="BM14" i="17"/>
  <c r="BL14" i="17"/>
  <c r="BK14" i="17"/>
  <c r="BJ14" i="17"/>
  <c r="BI14" i="17"/>
  <c r="BH14" i="17"/>
  <c r="BG14" i="17"/>
  <c r="BF14" i="17"/>
  <c r="BE14" i="17"/>
  <c r="BD14" i="17"/>
  <c r="BC14" i="17"/>
  <c r="BB14" i="17"/>
  <c r="BA14" i="17"/>
  <c r="AZ14" i="17"/>
  <c r="AY14" i="17"/>
  <c r="A14" i="17"/>
  <c r="AQ14" i="17" s="1"/>
  <c r="BR13" i="17"/>
  <c r="BQ13" i="17"/>
  <c r="BP13" i="17"/>
  <c r="BO13" i="17"/>
  <c r="BN13" i="17"/>
  <c r="BM13" i="17"/>
  <c r="BL13" i="17"/>
  <c r="BK13" i="17"/>
  <c r="BJ13" i="17"/>
  <c r="BI13" i="17"/>
  <c r="BH13" i="17"/>
  <c r="BG13" i="17"/>
  <c r="BF13" i="17"/>
  <c r="BE13" i="17"/>
  <c r="BD13" i="17"/>
  <c r="BC13" i="17"/>
  <c r="BB13" i="17"/>
  <c r="BA13" i="17"/>
  <c r="AZ13" i="17"/>
  <c r="AY13" i="17"/>
  <c r="A13" i="17"/>
  <c r="BR12" i="17"/>
  <c r="BQ12" i="17"/>
  <c r="BP12" i="17"/>
  <c r="BO12" i="17"/>
  <c r="BN12" i="17"/>
  <c r="BM12" i="17"/>
  <c r="BL12" i="17"/>
  <c r="BK12" i="17"/>
  <c r="BJ12" i="17"/>
  <c r="BI12" i="17"/>
  <c r="BH12" i="17"/>
  <c r="BG12" i="17"/>
  <c r="BF12" i="17"/>
  <c r="BE12" i="17"/>
  <c r="BD12" i="17"/>
  <c r="BC12" i="17"/>
  <c r="BB12" i="17"/>
  <c r="BA12" i="17"/>
  <c r="AZ12" i="17"/>
  <c r="AY12" i="17"/>
  <c r="A12" i="17"/>
  <c r="CI12" i="17" s="1"/>
  <c r="BR11" i="17"/>
  <c r="BQ11" i="17"/>
  <c r="BP11" i="17"/>
  <c r="BO11" i="17"/>
  <c r="BN11" i="17"/>
  <c r="BM11" i="17"/>
  <c r="BL11" i="17"/>
  <c r="BK11" i="17"/>
  <c r="BJ11" i="17"/>
  <c r="BI11" i="17"/>
  <c r="BH11" i="17"/>
  <c r="BG11" i="17"/>
  <c r="BF11" i="17"/>
  <c r="BE11" i="17"/>
  <c r="BD11" i="17"/>
  <c r="BC11" i="17"/>
  <c r="BB11" i="17"/>
  <c r="BA11" i="17"/>
  <c r="AZ11" i="17"/>
  <c r="AY11" i="17"/>
  <c r="A11" i="17"/>
  <c r="AQ11" i="17" s="1"/>
  <c r="BR10" i="17"/>
  <c r="BQ10" i="17"/>
  <c r="BP10" i="17"/>
  <c r="BO10" i="17"/>
  <c r="BN10" i="17"/>
  <c r="BM10" i="17"/>
  <c r="BL10" i="17"/>
  <c r="BK10" i="17"/>
  <c r="BJ10" i="17"/>
  <c r="BI10" i="17"/>
  <c r="BH10" i="17"/>
  <c r="BG10" i="17"/>
  <c r="BF10" i="17"/>
  <c r="BE10" i="17"/>
  <c r="BD10" i="17"/>
  <c r="BC10" i="17"/>
  <c r="BB10" i="17"/>
  <c r="BA10" i="17"/>
  <c r="AZ10" i="17"/>
  <c r="AY10" i="17"/>
  <c r="A10" i="17"/>
  <c r="AO10" i="17" s="1"/>
  <c r="BR9" i="17"/>
  <c r="BQ9" i="17"/>
  <c r="BP9" i="17"/>
  <c r="BO9" i="17"/>
  <c r="BN9" i="17"/>
  <c r="BM9" i="17"/>
  <c r="BL9" i="17"/>
  <c r="BK9" i="17"/>
  <c r="BJ9" i="17"/>
  <c r="BI9" i="17"/>
  <c r="BH9" i="17"/>
  <c r="BG9" i="17"/>
  <c r="BF9" i="17"/>
  <c r="BE9" i="17"/>
  <c r="BD9" i="17"/>
  <c r="BC9" i="17"/>
  <c r="BB9" i="17"/>
  <c r="BA9" i="17"/>
  <c r="AZ9" i="17"/>
  <c r="AY9" i="17"/>
  <c r="A9" i="17"/>
  <c r="CG9" i="17" s="1"/>
  <c r="BR8" i="17"/>
  <c r="BQ8" i="17"/>
  <c r="BP8" i="17"/>
  <c r="BO8" i="17"/>
  <c r="BN8" i="17"/>
  <c r="BM8" i="17"/>
  <c r="BL8" i="17"/>
  <c r="BK8" i="17"/>
  <c r="BJ8" i="17"/>
  <c r="BI8" i="17"/>
  <c r="BH8" i="17"/>
  <c r="BG8" i="17"/>
  <c r="BF8" i="17"/>
  <c r="BE8" i="17"/>
  <c r="BD8" i="17"/>
  <c r="BC8" i="17"/>
  <c r="BB8" i="17"/>
  <c r="BA8" i="17"/>
  <c r="AZ8" i="17"/>
  <c r="AY8" i="17"/>
  <c r="A8" i="17"/>
  <c r="BR7" i="17"/>
  <c r="BQ7" i="17"/>
  <c r="BP7" i="17"/>
  <c r="BO7" i="17"/>
  <c r="BN7" i="17"/>
  <c r="BM7" i="17"/>
  <c r="BL7" i="17"/>
  <c r="BK7" i="17"/>
  <c r="BJ7" i="17"/>
  <c r="BI7" i="17"/>
  <c r="BH7" i="17"/>
  <c r="BG7" i="17"/>
  <c r="BF7" i="17"/>
  <c r="BE7" i="17"/>
  <c r="BD7" i="17"/>
  <c r="BC7" i="17"/>
  <c r="BB7" i="17"/>
  <c r="BA7" i="17"/>
  <c r="AZ7" i="17"/>
  <c r="AY7" i="17"/>
  <c r="A7" i="17"/>
  <c r="AU7" i="17" s="1"/>
  <c r="BR6" i="17"/>
  <c r="BQ6" i="17"/>
  <c r="BP6" i="17"/>
  <c r="BO6" i="17"/>
  <c r="BN6" i="17"/>
  <c r="BM6" i="17"/>
  <c r="BL6" i="17"/>
  <c r="BK6" i="17"/>
  <c r="BJ6" i="17"/>
  <c r="BI6" i="17"/>
  <c r="BH6" i="17"/>
  <c r="BG6" i="17"/>
  <c r="BF6" i="17"/>
  <c r="BE6" i="17"/>
  <c r="BD6" i="17"/>
  <c r="BC6" i="17"/>
  <c r="BB6" i="17"/>
  <c r="BA6" i="17"/>
  <c r="AZ6" i="17"/>
  <c r="AY6" i="17"/>
  <c r="A6" i="17"/>
  <c r="AQ6" i="17" s="1"/>
  <c r="BR5" i="17"/>
  <c r="BQ5" i="17"/>
  <c r="BP5" i="17"/>
  <c r="BO5" i="17"/>
  <c r="BN5" i="17"/>
  <c r="BM5" i="17"/>
  <c r="BL5" i="17"/>
  <c r="BK5" i="17"/>
  <c r="BJ5" i="17"/>
  <c r="BI5" i="17"/>
  <c r="BH5" i="17"/>
  <c r="BG5" i="17"/>
  <c r="BF5" i="17"/>
  <c r="BE5" i="17"/>
  <c r="BD5" i="17"/>
  <c r="BC5" i="17"/>
  <c r="BB5" i="17"/>
  <c r="BA5" i="17"/>
  <c r="AZ5" i="17"/>
  <c r="AY5" i="17"/>
  <c r="A5" i="17"/>
  <c r="BR4" i="17"/>
  <c r="BQ4" i="17"/>
  <c r="BP4" i="17"/>
  <c r="BO4" i="17"/>
  <c r="BN4" i="17"/>
  <c r="BM4" i="17"/>
  <c r="BL4" i="17"/>
  <c r="BK4" i="17"/>
  <c r="BJ4" i="17"/>
  <c r="BI4" i="17"/>
  <c r="BH4" i="17"/>
  <c r="BG4" i="17"/>
  <c r="BF4" i="17"/>
  <c r="BE4" i="17"/>
  <c r="BD4" i="17"/>
  <c r="BC4" i="17"/>
  <c r="BB4" i="17"/>
  <c r="BA4" i="17"/>
  <c r="AZ4" i="17"/>
  <c r="AY4" i="17"/>
  <c r="A4" i="17"/>
  <c r="CK4" i="17" s="1"/>
  <c r="AY4" i="11"/>
  <c r="AZ4" i="11"/>
  <c r="BA4" i="11"/>
  <c r="BB4" i="11"/>
  <c r="BC4" i="11"/>
  <c r="BD4" i="11"/>
  <c r="BE4" i="11"/>
  <c r="BF4" i="11"/>
  <c r="BG4" i="11"/>
  <c r="BH4" i="11"/>
  <c r="BI4" i="11"/>
  <c r="BJ4" i="11"/>
  <c r="BK4" i="11"/>
  <c r="BL4" i="11"/>
  <c r="BM4" i="11"/>
  <c r="BN4" i="11"/>
  <c r="BO4" i="11"/>
  <c r="BP4" i="11"/>
  <c r="BQ4" i="11"/>
  <c r="BR4" i="11"/>
  <c r="J164" i="8"/>
  <c r="U21" i="12"/>
  <c r="U19" i="12"/>
  <c r="U20" i="12"/>
  <c r="T20" i="12"/>
  <c r="T18" i="12"/>
  <c r="U18" i="12"/>
  <c r="T19" i="12"/>
  <c r="S19" i="12"/>
  <c r="S17" i="12"/>
  <c r="T17" i="12"/>
  <c r="U17" i="12"/>
  <c r="S18" i="12"/>
  <c r="R18" i="12"/>
  <c r="R16" i="12"/>
  <c r="S16" i="12"/>
  <c r="T16" i="12"/>
  <c r="U16" i="12"/>
  <c r="R17" i="12"/>
  <c r="Q17" i="12"/>
  <c r="Q15" i="12"/>
  <c r="R15" i="12"/>
  <c r="S15" i="12"/>
  <c r="T15" i="12"/>
  <c r="U15" i="12"/>
  <c r="Q16" i="12"/>
  <c r="P16" i="12"/>
  <c r="P14" i="12"/>
  <c r="Q14" i="12"/>
  <c r="R14" i="12"/>
  <c r="S14" i="12"/>
  <c r="T14" i="12"/>
  <c r="U14" i="12"/>
  <c r="P15" i="12"/>
  <c r="O15" i="12"/>
  <c r="O13" i="12"/>
  <c r="P13" i="12"/>
  <c r="Q13" i="12"/>
  <c r="R13" i="12"/>
  <c r="S13" i="12"/>
  <c r="T13" i="12"/>
  <c r="U13" i="12"/>
  <c r="O14" i="12"/>
  <c r="N14" i="12"/>
  <c r="N12" i="12"/>
  <c r="O12" i="12"/>
  <c r="P12" i="12"/>
  <c r="Q12" i="12"/>
  <c r="R12" i="12"/>
  <c r="S12" i="12"/>
  <c r="T12" i="12"/>
  <c r="U12" i="12"/>
  <c r="N13" i="12"/>
  <c r="M13" i="12"/>
  <c r="M11" i="12"/>
  <c r="N11" i="12"/>
  <c r="O11" i="12"/>
  <c r="P11" i="12"/>
  <c r="Q11" i="12"/>
  <c r="R11" i="12"/>
  <c r="S11" i="12"/>
  <c r="T11" i="12"/>
  <c r="U11" i="12"/>
  <c r="M12" i="12"/>
  <c r="L12" i="12"/>
  <c r="L10" i="12"/>
  <c r="M10" i="12"/>
  <c r="N10" i="12"/>
  <c r="O10" i="12"/>
  <c r="P10" i="12"/>
  <c r="Q10" i="12"/>
  <c r="R10" i="12"/>
  <c r="S10" i="12"/>
  <c r="T10" i="12"/>
  <c r="U10" i="12"/>
  <c r="L11" i="12"/>
  <c r="K11" i="12"/>
  <c r="K9" i="12"/>
  <c r="L9" i="12"/>
  <c r="M9" i="12"/>
  <c r="N9" i="12"/>
  <c r="O9" i="12"/>
  <c r="P9" i="12"/>
  <c r="Q9" i="12"/>
  <c r="R9" i="12"/>
  <c r="S9" i="12"/>
  <c r="T9" i="12"/>
  <c r="U9" i="12"/>
  <c r="K10" i="12"/>
  <c r="J10" i="12"/>
  <c r="J8" i="12"/>
  <c r="K8" i="12"/>
  <c r="L8" i="12"/>
  <c r="M8" i="12"/>
  <c r="N8" i="12"/>
  <c r="O8" i="12"/>
  <c r="P8" i="12"/>
  <c r="Q8" i="12"/>
  <c r="R8" i="12"/>
  <c r="S8" i="12"/>
  <c r="T8" i="12"/>
  <c r="U8" i="12"/>
  <c r="J9" i="12"/>
  <c r="I9" i="12"/>
  <c r="I7" i="12"/>
  <c r="J7" i="12"/>
  <c r="K7" i="12"/>
  <c r="L7" i="12"/>
  <c r="M7" i="12"/>
  <c r="N7" i="12"/>
  <c r="O7" i="12"/>
  <c r="P7" i="12"/>
  <c r="Q7" i="12"/>
  <c r="R7" i="12"/>
  <c r="S7" i="12"/>
  <c r="T7" i="12"/>
  <c r="U7" i="12"/>
  <c r="I8" i="12"/>
  <c r="H8" i="12"/>
  <c r="H6" i="12"/>
  <c r="I6" i="12"/>
  <c r="J6" i="12"/>
  <c r="K6" i="12"/>
  <c r="L6" i="12"/>
  <c r="M6" i="12"/>
  <c r="N6" i="12"/>
  <c r="O6" i="12"/>
  <c r="P6" i="12"/>
  <c r="Q6" i="12"/>
  <c r="R6" i="12"/>
  <c r="S6" i="12"/>
  <c r="T6" i="12"/>
  <c r="U6" i="12"/>
  <c r="H7" i="12"/>
  <c r="G7" i="12"/>
  <c r="G5" i="12"/>
  <c r="H5" i="12"/>
  <c r="I5" i="12"/>
  <c r="J5" i="12"/>
  <c r="K5" i="12"/>
  <c r="L5" i="12"/>
  <c r="M5" i="12"/>
  <c r="N5" i="12"/>
  <c r="O5" i="12"/>
  <c r="P5" i="12"/>
  <c r="Q5" i="12"/>
  <c r="R5" i="12"/>
  <c r="S5" i="12"/>
  <c r="T5" i="12"/>
  <c r="U5" i="12"/>
  <c r="G6" i="12"/>
  <c r="F6" i="12"/>
  <c r="F4" i="12"/>
  <c r="G4" i="12"/>
  <c r="H4" i="12"/>
  <c r="I4" i="12"/>
  <c r="J4" i="12"/>
  <c r="K4" i="12"/>
  <c r="L4" i="12"/>
  <c r="M4" i="12"/>
  <c r="N4" i="12"/>
  <c r="O4" i="12"/>
  <c r="P4" i="12"/>
  <c r="Q4" i="12"/>
  <c r="R4" i="12"/>
  <c r="S4" i="12"/>
  <c r="T4" i="12"/>
  <c r="U4" i="12"/>
  <c r="F5" i="12"/>
  <c r="E5" i="12"/>
  <c r="E3" i="12"/>
  <c r="F3" i="12"/>
  <c r="G3" i="12"/>
  <c r="H3" i="12"/>
  <c r="I3" i="12"/>
  <c r="J3" i="12"/>
  <c r="K3" i="12"/>
  <c r="L3" i="12"/>
  <c r="M3" i="12"/>
  <c r="N3" i="12"/>
  <c r="O3" i="12"/>
  <c r="P3" i="12"/>
  <c r="Q3" i="12"/>
  <c r="R3" i="12"/>
  <c r="S3" i="12"/>
  <c r="T3" i="12"/>
  <c r="U3" i="12"/>
  <c r="E4" i="12"/>
  <c r="D4" i="12"/>
  <c r="D3" i="12"/>
  <c r="C3" i="12"/>
  <c r="A27" i="16"/>
  <c r="AC27" i="16" s="1"/>
  <c r="A28" i="16"/>
  <c r="AC28" i="16" s="1"/>
  <c r="A29" i="16"/>
  <c r="AC29" i="16" s="1"/>
  <c r="A30" i="16"/>
  <c r="AC30" i="16" s="1"/>
  <c r="A31" i="16"/>
  <c r="A32" i="16"/>
  <c r="AC32" i="16" s="1"/>
  <c r="A33" i="16"/>
  <c r="AC33" i="16" s="1"/>
  <c r="A34" i="16"/>
  <c r="AC34" i="16" s="1"/>
  <c r="A35" i="16"/>
  <c r="AC35" i="16" s="1"/>
  <c r="A36" i="16"/>
  <c r="AC36" i="16" s="1"/>
  <c r="A37" i="16"/>
  <c r="AC37" i="16" s="1"/>
  <c r="A38" i="16"/>
  <c r="AC38" i="16" s="1"/>
  <c r="A39" i="16"/>
  <c r="AC39" i="16" s="1"/>
  <c r="A40" i="16"/>
  <c r="AC40" i="16" s="1"/>
  <c r="A41" i="16"/>
  <c r="AC41" i="16" s="1"/>
  <c r="A42" i="16"/>
  <c r="AC42" i="16" s="1"/>
  <c r="A43" i="16"/>
  <c r="A44" i="16"/>
  <c r="AC44" i="16" s="1"/>
  <c r="A45" i="16"/>
  <c r="AC45" i="16" s="1"/>
  <c r="A26" i="16"/>
  <c r="AC26" i="16" s="1"/>
  <c r="U42" i="9"/>
  <c r="T42" i="9"/>
  <c r="S42" i="9"/>
  <c r="R42" i="9"/>
  <c r="Q42" i="9"/>
  <c r="P42" i="9"/>
  <c r="O42" i="9"/>
  <c r="N42" i="9"/>
  <c r="M42" i="9"/>
  <c r="L42" i="9"/>
  <c r="K42" i="9"/>
  <c r="J42" i="9"/>
  <c r="I42" i="9"/>
  <c r="H42" i="9"/>
  <c r="G42" i="9"/>
  <c r="F42" i="9"/>
  <c r="E42" i="9"/>
  <c r="D42" i="9"/>
  <c r="C42" i="9"/>
  <c r="B42" i="9"/>
  <c r="U41" i="9"/>
  <c r="T41" i="9"/>
  <c r="S41" i="9"/>
  <c r="R41" i="9"/>
  <c r="Q41" i="9"/>
  <c r="P41" i="9"/>
  <c r="O41" i="9"/>
  <c r="N41" i="9"/>
  <c r="M41" i="9"/>
  <c r="L41" i="9"/>
  <c r="K41" i="9"/>
  <c r="J41" i="9"/>
  <c r="I41" i="9"/>
  <c r="H41" i="9"/>
  <c r="G41" i="9"/>
  <c r="F41" i="9"/>
  <c r="E41" i="9"/>
  <c r="D41" i="9"/>
  <c r="C41" i="9"/>
  <c r="B41" i="9"/>
  <c r="U40" i="9"/>
  <c r="T40" i="9"/>
  <c r="S40" i="9"/>
  <c r="R40" i="9"/>
  <c r="Q40" i="9"/>
  <c r="P40" i="9"/>
  <c r="O40" i="9"/>
  <c r="N40" i="9"/>
  <c r="M40" i="9"/>
  <c r="L40" i="9"/>
  <c r="K40" i="9"/>
  <c r="J40" i="9"/>
  <c r="I40" i="9"/>
  <c r="H40" i="9"/>
  <c r="G40" i="9"/>
  <c r="F40" i="9"/>
  <c r="E40" i="9"/>
  <c r="D40" i="9"/>
  <c r="C40" i="9"/>
  <c r="B40" i="9"/>
  <c r="U39" i="9"/>
  <c r="T39" i="9"/>
  <c r="S39" i="9"/>
  <c r="R39" i="9"/>
  <c r="Q39" i="9"/>
  <c r="P39" i="9"/>
  <c r="O39" i="9"/>
  <c r="N39" i="9"/>
  <c r="M39" i="9"/>
  <c r="L39" i="9"/>
  <c r="K39" i="9"/>
  <c r="J39" i="9"/>
  <c r="I39" i="9"/>
  <c r="H39" i="9"/>
  <c r="G39" i="9"/>
  <c r="F39" i="9"/>
  <c r="E39" i="9"/>
  <c r="D39" i="9"/>
  <c r="C39" i="9"/>
  <c r="B39" i="9"/>
  <c r="U38" i="9"/>
  <c r="T38" i="9"/>
  <c r="S38" i="9"/>
  <c r="R38" i="9"/>
  <c r="Q38" i="9"/>
  <c r="P38" i="9"/>
  <c r="O38" i="9"/>
  <c r="N38" i="9"/>
  <c r="M38" i="9"/>
  <c r="L38" i="9"/>
  <c r="K38" i="9"/>
  <c r="J38" i="9"/>
  <c r="I38" i="9"/>
  <c r="H38" i="9"/>
  <c r="G38" i="9"/>
  <c r="F38" i="9"/>
  <c r="E38" i="9"/>
  <c r="D38" i="9"/>
  <c r="C38" i="9"/>
  <c r="B38" i="9"/>
  <c r="B31" i="9"/>
  <c r="U35" i="9"/>
  <c r="T35" i="9"/>
  <c r="S35" i="9"/>
  <c r="R35" i="9"/>
  <c r="Q35" i="9"/>
  <c r="P35" i="9"/>
  <c r="O35" i="9"/>
  <c r="N35" i="9"/>
  <c r="M35" i="9"/>
  <c r="L35" i="9"/>
  <c r="K35" i="9"/>
  <c r="J35" i="9"/>
  <c r="I35" i="9"/>
  <c r="H35" i="9"/>
  <c r="G35" i="9"/>
  <c r="F35" i="9"/>
  <c r="E35" i="9"/>
  <c r="D35" i="9"/>
  <c r="C35" i="9"/>
  <c r="B35" i="9"/>
  <c r="U34" i="9"/>
  <c r="T34" i="9"/>
  <c r="S34" i="9"/>
  <c r="R34" i="9"/>
  <c r="Q34" i="9"/>
  <c r="P34" i="9"/>
  <c r="O34" i="9"/>
  <c r="N34" i="9"/>
  <c r="M34" i="9"/>
  <c r="L34" i="9"/>
  <c r="K34" i="9"/>
  <c r="J34" i="9"/>
  <c r="I34" i="9"/>
  <c r="H34" i="9"/>
  <c r="G34" i="9"/>
  <c r="F34" i="9"/>
  <c r="E34" i="9"/>
  <c r="D34" i="9"/>
  <c r="C34" i="9"/>
  <c r="B34" i="9"/>
  <c r="U33" i="9"/>
  <c r="T33" i="9"/>
  <c r="S33" i="9"/>
  <c r="R33" i="9"/>
  <c r="Q33" i="9"/>
  <c r="P33" i="9"/>
  <c r="O33" i="9"/>
  <c r="N33" i="9"/>
  <c r="M33" i="9"/>
  <c r="L33" i="9"/>
  <c r="K33" i="9"/>
  <c r="J33" i="9"/>
  <c r="I33" i="9"/>
  <c r="H33" i="9"/>
  <c r="G33" i="9"/>
  <c r="F33" i="9"/>
  <c r="E33" i="9"/>
  <c r="D33" i="9"/>
  <c r="C33" i="9"/>
  <c r="B33" i="9"/>
  <c r="U32" i="9"/>
  <c r="T32" i="9"/>
  <c r="S32" i="9"/>
  <c r="R32" i="9"/>
  <c r="Q32" i="9"/>
  <c r="P32" i="9"/>
  <c r="O32" i="9"/>
  <c r="N32" i="9"/>
  <c r="M32" i="9"/>
  <c r="L32" i="9"/>
  <c r="K32" i="9"/>
  <c r="J32" i="9"/>
  <c r="I32" i="9"/>
  <c r="H32" i="9"/>
  <c r="G32" i="9"/>
  <c r="F32" i="9"/>
  <c r="E32" i="9"/>
  <c r="D32" i="9"/>
  <c r="C32" i="9"/>
  <c r="B32" i="9"/>
  <c r="U31" i="9"/>
  <c r="T31" i="9"/>
  <c r="S31" i="9"/>
  <c r="R31" i="9"/>
  <c r="Q31" i="9"/>
  <c r="P31" i="9"/>
  <c r="O31" i="9"/>
  <c r="N31" i="9"/>
  <c r="M31" i="9"/>
  <c r="L31" i="9"/>
  <c r="K31" i="9"/>
  <c r="J31" i="9"/>
  <c r="I31" i="9"/>
  <c r="H31" i="9"/>
  <c r="G31" i="9"/>
  <c r="F31" i="9"/>
  <c r="E31" i="9"/>
  <c r="D31" i="9"/>
  <c r="C31" i="9"/>
  <c r="AC43" i="16"/>
  <c r="AC31" i="16"/>
  <c r="AC4" i="16"/>
  <c r="AC5" i="16"/>
  <c r="AC6" i="16"/>
  <c r="AC7" i="16"/>
  <c r="AC8" i="16"/>
  <c r="AC9" i="16"/>
  <c r="AC10" i="16"/>
  <c r="AC11" i="16"/>
  <c r="AC12" i="16"/>
  <c r="AC13" i="16"/>
  <c r="AC14" i="16"/>
  <c r="AC15" i="16"/>
  <c r="AC16" i="16"/>
  <c r="AC17" i="16"/>
  <c r="AC18" i="16"/>
  <c r="AC19" i="16"/>
  <c r="AC20" i="16"/>
  <c r="AC21" i="16"/>
  <c r="AC22" i="16"/>
  <c r="AC3" i="16"/>
  <c r="H4" i="11"/>
  <c r="L4" i="11"/>
  <c r="K4" i="11"/>
  <c r="J4" i="11"/>
  <c r="I4" i="11"/>
  <c r="A4" i="14"/>
  <c r="AG101" i="5" l="1"/>
  <c r="K4" i="14"/>
  <c r="R4" i="14" s="1"/>
  <c r="AB4" i="14" s="1"/>
  <c r="A4" i="11"/>
  <c r="N10" i="6"/>
  <c r="BF4" i="18"/>
  <c r="BG4" i="18"/>
  <c r="AN4" i="18"/>
  <c r="AN12" i="18" s="1"/>
  <c r="BH4" i="18"/>
  <c r="BI4" i="18"/>
  <c r="AP4" i="18"/>
  <c r="AP12" i="18" s="1"/>
  <c r="BJ4" i="18"/>
  <c r="BK4" i="18"/>
  <c r="BD4" i="18"/>
  <c r="BE4" i="18"/>
  <c r="AX42" i="5"/>
  <c r="Z5" i="18"/>
  <c r="AL5" i="18"/>
  <c r="AA5" i="18"/>
  <c r="AM5" i="18"/>
  <c r="AB5" i="18"/>
  <c r="T5" i="18"/>
  <c r="AC5" i="18"/>
  <c r="AD5" i="18"/>
  <c r="AE5" i="18"/>
  <c r="AF5" i="18"/>
  <c r="U5" i="18"/>
  <c r="AG5" i="18"/>
  <c r="V5" i="18"/>
  <c r="AH5" i="18"/>
  <c r="W5" i="18"/>
  <c r="AI5" i="18"/>
  <c r="X5" i="18"/>
  <c r="AJ5" i="18"/>
  <c r="Y5" i="18"/>
  <c r="AK5" i="18"/>
  <c r="AE6" i="18"/>
  <c r="AF6" i="18"/>
  <c r="U6" i="18"/>
  <c r="AG6" i="18"/>
  <c r="V6" i="18"/>
  <c r="AH6" i="18"/>
  <c r="W6" i="18"/>
  <c r="AI6" i="18"/>
  <c r="X6" i="18"/>
  <c r="AJ6" i="18"/>
  <c r="Y6" i="18"/>
  <c r="AK6" i="18"/>
  <c r="Z6" i="18"/>
  <c r="AL6" i="18"/>
  <c r="AA6" i="18"/>
  <c r="AM6" i="18"/>
  <c r="AB6" i="18"/>
  <c r="AC6" i="18"/>
  <c r="AD6" i="18"/>
  <c r="T6" i="18"/>
  <c r="AF4" i="18"/>
  <c r="U4" i="18"/>
  <c r="U15" i="18" s="1"/>
  <c r="AG4" i="18"/>
  <c r="V4" i="18"/>
  <c r="AH4" i="18"/>
  <c r="AH15" i="18" s="1"/>
  <c r="W4" i="18"/>
  <c r="AI4" i="18"/>
  <c r="X4" i="18"/>
  <c r="AJ4" i="18"/>
  <c r="T4" i="18"/>
  <c r="Y4" i="18"/>
  <c r="AK4" i="18"/>
  <c r="Z4" i="18"/>
  <c r="AL4" i="18"/>
  <c r="AA4" i="18"/>
  <c r="AM4" i="18"/>
  <c r="AB4" i="18"/>
  <c r="AC4" i="18"/>
  <c r="AD4" i="18"/>
  <c r="AE4" i="18"/>
  <c r="X7" i="18"/>
  <c r="AJ7" i="18"/>
  <c r="T7" i="18"/>
  <c r="Z7" i="18"/>
  <c r="AL7" i="18"/>
  <c r="AA7" i="18"/>
  <c r="AM7" i="18"/>
  <c r="AB7" i="18"/>
  <c r="AC7" i="18"/>
  <c r="AD7" i="18"/>
  <c r="AE7" i="18"/>
  <c r="AF7" i="18"/>
  <c r="U7" i="18"/>
  <c r="AG7" i="18"/>
  <c r="V7" i="18"/>
  <c r="AH7" i="18"/>
  <c r="W7" i="18"/>
  <c r="Y7" i="18"/>
  <c r="AI7" i="18"/>
  <c r="AI15" i="18" s="1"/>
  <c r="AK7" i="18"/>
  <c r="AH101" i="5"/>
  <c r="AJ101" i="5" s="1"/>
  <c r="AX6" i="5"/>
  <c r="AH6" i="5" s="1"/>
  <c r="AE42" i="5"/>
  <c r="AU127" i="17"/>
  <c r="AE6" i="5"/>
  <c r="AH42" i="5"/>
  <c r="AI42" i="5"/>
  <c r="AG42" i="5"/>
  <c r="AU40" i="17"/>
  <c r="CI99" i="17"/>
  <c r="AU86" i="17"/>
  <c r="AU49" i="17"/>
  <c r="AQ138" i="17"/>
  <c r="AS25" i="17"/>
  <c r="AO75" i="17"/>
  <c r="AS149" i="17"/>
  <c r="AM12" i="17"/>
  <c r="AQ49" i="17"/>
  <c r="CE126" i="17"/>
  <c r="AS49" i="17"/>
  <c r="AO73" i="17"/>
  <c r="AQ23" i="17"/>
  <c r="AM133" i="17"/>
  <c r="CE114" i="17"/>
  <c r="AU133" i="17"/>
  <c r="AS60" i="17"/>
  <c r="AS73" i="17"/>
  <c r="AU149" i="17"/>
  <c r="AM126" i="17"/>
  <c r="AM71" i="17"/>
  <c r="AS9" i="17"/>
  <c r="AO18" i="17"/>
  <c r="AS23" i="17"/>
  <c r="AM37" i="17"/>
  <c r="CI69" i="17"/>
  <c r="AS71" i="17"/>
  <c r="AU109" i="17"/>
  <c r="AU142" i="17"/>
  <c r="AS32" i="17"/>
  <c r="CC46" i="17"/>
  <c r="CI68" i="17"/>
  <c r="AM104" i="17"/>
  <c r="CC130" i="17"/>
  <c r="CE40" i="17"/>
  <c r="CE102" i="17"/>
  <c r="AO40" i="17"/>
  <c r="CI40" i="17"/>
  <c r="AM46" i="17"/>
  <c r="CG75" i="17"/>
  <c r="AS94" i="17"/>
  <c r="AS40" i="17"/>
  <c r="CK40" i="17"/>
  <c r="CI75" i="17"/>
  <c r="AS11" i="17"/>
  <c r="CK33" i="17"/>
  <c r="CG73" i="17"/>
  <c r="AS75" i="17"/>
  <c r="CE110" i="17"/>
  <c r="AM25" i="17"/>
  <c r="CK49" i="17"/>
  <c r="AM84" i="17"/>
  <c r="CK100" i="17"/>
  <c r="CK110" i="17"/>
  <c r="AS116" i="17"/>
  <c r="CE133" i="17"/>
  <c r="CI23" i="17"/>
  <c r="CC71" i="17"/>
  <c r="CK133" i="17"/>
  <c r="CK146" i="17"/>
  <c r="AO23" i="17"/>
  <c r="CI71" i="17"/>
  <c r="AQ79" i="17"/>
  <c r="AM110" i="17"/>
  <c r="AU136" i="17"/>
  <c r="AM14" i="17"/>
  <c r="CC14" i="17"/>
  <c r="CC17" i="17"/>
  <c r="CC31" i="17"/>
  <c r="AU73" i="17"/>
  <c r="AU75" i="17"/>
  <c r="AS124" i="17"/>
  <c r="AM147" i="17"/>
  <c r="CC11" i="17"/>
  <c r="AO14" i="17"/>
  <c r="CE14" i="17"/>
  <c r="AM17" i="17"/>
  <c r="CE17" i="17"/>
  <c r="CG18" i="17"/>
  <c r="CC25" i="17"/>
  <c r="AM31" i="17"/>
  <c r="CE31" i="17"/>
  <c r="CC32" i="17"/>
  <c r="CE42" i="17"/>
  <c r="AM69" i="17"/>
  <c r="CE79" i="17"/>
  <c r="CC104" i="17"/>
  <c r="CC116" i="17"/>
  <c r="AS146" i="17"/>
  <c r="CC152" i="17"/>
  <c r="AS154" i="17"/>
  <c r="CG11" i="17"/>
  <c r="AS14" i="17"/>
  <c r="CG14" i="17"/>
  <c r="AO17" i="17"/>
  <c r="CI17" i="17"/>
  <c r="CI25" i="17"/>
  <c r="AO31" i="17"/>
  <c r="CI31" i="17"/>
  <c r="CG42" i="17"/>
  <c r="CC86" i="17"/>
  <c r="CG104" i="17"/>
  <c r="CC115" i="17"/>
  <c r="CE116" i="17"/>
  <c r="AU154" i="17"/>
  <c r="AM11" i="17"/>
  <c r="CK11" i="17"/>
  <c r="AU14" i="17"/>
  <c r="CI14" i="17"/>
  <c r="AO16" i="17"/>
  <c r="AU17" i="17"/>
  <c r="CC23" i="17"/>
  <c r="AS31" i="17"/>
  <c r="CG36" i="17"/>
  <c r="CC37" i="17"/>
  <c r="CC38" i="17"/>
  <c r="AM40" i="17"/>
  <c r="CC40" i="17"/>
  <c r="CK42" i="17"/>
  <c r="CG49" i="17"/>
  <c r="CE86" i="17"/>
  <c r="CK104" i="17"/>
  <c r="CI116" i="17"/>
  <c r="AM153" i="17"/>
  <c r="CK14" i="17"/>
  <c r="CI37" i="17"/>
  <c r="CG38" i="17"/>
  <c r="CC84" i="17"/>
  <c r="CC113" i="17"/>
  <c r="AM107" i="17"/>
  <c r="CI47" i="17"/>
  <c r="CC59" i="17"/>
  <c r="CC65" i="17"/>
  <c r="CI84" i="17"/>
  <c r="CG101" i="17"/>
  <c r="CG113" i="17"/>
  <c r="AM117" i="17"/>
  <c r="CE120" i="17"/>
  <c r="AO122" i="17"/>
  <c r="CK107" i="17"/>
  <c r="AS37" i="17"/>
  <c r="AM38" i="17"/>
  <c r="CI59" i="17"/>
  <c r="CE65" i="17"/>
  <c r="CE82" i="17"/>
  <c r="AM101" i="17"/>
  <c r="CI101" i="17"/>
  <c r="AS103" i="17"/>
  <c r="CK113" i="17"/>
  <c r="CC135" i="17"/>
  <c r="AO4" i="17"/>
  <c r="AM47" i="17"/>
  <c r="AS59" i="17"/>
  <c r="AM65" i="17"/>
  <c r="CK82" i="17"/>
  <c r="AS84" i="17"/>
  <c r="AQ85" i="17"/>
  <c r="CE94" i="17"/>
  <c r="AS101" i="17"/>
  <c r="CE109" i="17"/>
  <c r="CC110" i="17"/>
  <c r="AM113" i="17"/>
  <c r="AQ121" i="17"/>
  <c r="CG126" i="17"/>
  <c r="CK127" i="17"/>
  <c r="CE135" i="17"/>
  <c r="CE142" i="17"/>
  <c r="CC148" i="17"/>
  <c r="AU89" i="17"/>
  <c r="AO132" i="17"/>
  <c r="AU4" i="17"/>
  <c r="AS47" i="17"/>
  <c r="CI57" i="17"/>
  <c r="AU59" i="17"/>
  <c r="CI63" i="17"/>
  <c r="AU65" i="17"/>
  <c r="CE70" i="17"/>
  <c r="CI94" i="17"/>
  <c r="AU101" i="17"/>
  <c r="CC107" i="17"/>
  <c r="CI109" i="17"/>
  <c r="CI111" i="17"/>
  <c r="CK132" i="17"/>
  <c r="CG135" i="17"/>
  <c r="CE136" i="17"/>
  <c r="CK142" i="17"/>
  <c r="CI149" i="17"/>
  <c r="AS21" i="17"/>
  <c r="CE71" i="17"/>
  <c r="AM73" i="17"/>
  <c r="CE73" i="17"/>
  <c r="AM75" i="17"/>
  <c r="CC75" i="17"/>
  <c r="AM94" i="17"/>
  <c r="CG107" i="17"/>
  <c r="AO109" i="17"/>
  <c r="CG110" i="17"/>
  <c r="CE124" i="17"/>
  <c r="AS126" i="17"/>
  <c r="AM127" i="17"/>
  <c r="AS128" i="17"/>
  <c r="CI133" i="17"/>
  <c r="AM135" i="17"/>
  <c r="CI135" i="17"/>
  <c r="CK136" i="17"/>
  <c r="AO142" i="17"/>
  <c r="CE147" i="17"/>
  <c r="AM149" i="17"/>
  <c r="CK149" i="17"/>
  <c r="AQ8" i="17"/>
  <c r="CK8" i="17"/>
  <c r="CI8" i="17"/>
  <c r="AU8" i="17"/>
  <c r="CG8" i="17"/>
  <c r="AS8" i="17"/>
  <c r="CE8" i="17"/>
  <c r="AO8" i="17"/>
  <c r="CC8" i="17"/>
  <c r="AM8" i="17"/>
  <c r="CG145" i="17"/>
  <c r="CI145" i="17"/>
  <c r="AS24" i="17"/>
  <c r="CK24" i="17"/>
  <c r="AQ24" i="17"/>
  <c r="CG24" i="17"/>
  <c r="AO24" i="17"/>
  <c r="AU24" i="17"/>
  <c r="AQ43" i="17"/>
  <c r="CI43" i="17"/>
  <c r="AS43" i="17"/>
  <c r="CE43" i="17"/>
  <c r="AO43" i="17"/>
  <c r="CC43" i="17"/>
  <c r="AM43" i="17"/>
  <c r="CK43" i="17"/>
  <c r="AU43" i="17"/>
  <c r="AU4" i="11"/>
  <c r="CK4" i="11"/>
  <c r="CI4" i="11"/>
  <c r="CG4" i="11"/>
  <c r="CE4" i="11"/>
  <c r="CC4" i="11"/>
  <c r="CG50" i="17"/>
  <c r="CK50" i="17"/>
  <c r="AU50" i="17"/>
  <c r="CI50" i="17"/>
  <c r="AS50" i="17"/>
  <c r="CE50" i="17"/>
  <c r="AQ50" i="17"/>
  <c r="CC50" i="17"/>
  <c r="AM50" i="17"/>
  <c r="AQ53" i="17"/>
  <c r="AU53" i="17"/>
  <c r="CE53" i="17"/>
  <c r="AM53" i="17"/>
  <c r="AS53" i="17"/>
  <c r="CI53" i="17"/>
  <c r="CG62" i="17"/>
  <c r="AU62" i="17"/>
  <c r="CK62" i="17"/>
  <c r="AS62" i="17"/>
  <c r="CI62" i="17"/>
  <c r="AO62" i="17"/>
  <c r="AM62" i="17"/>
  <c r="CC62" i="17"/>
  <c r="AQ5" i="17"/>
  <c r="CK5" i="17"/>
  <c r="CG5" i="17"/>
  <c r="AS5" i="17"/>
  <c r="CC5" i="17"/>
  <c r="AM5" i="17"/>
  <c r="AQ29" i="17"/>
  <c r="AM29" i="17"/>
  <c r="CG29" i="17"/>
  <c r="AU35" i="17"/>
  <c r="AS35" i="17"/>
  <c r="AM35" i="17"/>
  <c r="CI35" i="17"/>
  <c r="CG35" i="17"/>
  <c r="CG13" i="17"/>
  <c r="AU13" i="17"/>
  <c r="AO13" i="17"/>
  <c r="CK13" i="17"/>
  <c r="CG28" i="17"/>
  <c r="CK28" i="17"/>
  <c r="AU28" i="17"/>
  <c r="CI28" i="17"/>
  <c r="AS28" i="17"/>
  <c r="CE28" i="17"/>
  <c r="AO28" i="17"/>
  <c r="CC28" i="17"/>
  <c r="AM28" i="17"/>
  <c r="CG34" i="17"/>
  <c r="CK34" i="17"/>
  <c r="AU34" i="17"/>
  <c r="CI34" i="17"/>
  <c r="AS34" i="17"/>
  <c r="CE34" i="17"/>
  <c r="AO34" i="17"/>
  <c r="CC34" i="17"/>
  <c r="AM34" i="17"/>
  <c r="CE5" i="17"/>
  <c r="AO66" i="17"/>
  <c r="AS66" i="17"/>
  <c r="CG66" i="17"/>
  <c r="CC66" i="17"/>
  <c r="CI5" i="17"/>
  <c r="CG80" i="17"/>
  <c r="AU80" i="17"/>
  <c r="CI80" i="17"/>
  <c r="AO80" i="17"/>
  <c r="CE80" i="17"/>
  <c r="CC80" i="17"/>
  <c r="AO5" i="17"/>
  <c r="AU5" i="17"/>
  <c r="AM39" i="17"/>
  <c r="CK39" i="17"/>
  <c r="CG22" i="17"/>
  <c r="AU22" i="17"/>
  <c r="CK22" i="17"/>
  <c r="AO22" i="17"/>
  <c r="CE22" i="17"/>
  <c r="AM22" i="17"/>
  <c r="CC22" i="17"/>
  <c r="CC48" i="17"/>
  <c r="CG7" i="17"/>
  <c r="AO7" i="17"/>
  <c r="CK7" i="17"/>
  <c r="AO44" i="17"/>
  <c r="AS44" i="17"/>
  <c r="AM44" i="17"/>
  <c r="CG44" i="17"/>
  <c r="CC44" i="17"/>
  <c r="AU51" i="17"/>
  <c r="CI51" i="17"/>
  <c r="AS51" i="17"/>
  <c r="CG51" i="17"/>
  <c r="AQ51" i="17"/>
  <c r="CC51" i="17"/>
  <c r="AO51" i="17"/>
  <c r="AM51" i="17"/>
  <c r="AQ18" i="17"/>
  <c r="AU31" i="17"/>
  <c r="CK31" i="17"/>
  <c r="AS38" i="17"/>
  <c r="AO46" i="17"/>
  <c r="CE46" i="17"/>
  <c r="AS87" i="17"/>
  <c r="AQ87" i="17"/>
  <c r="CK87" i="17"/>
  <c r="AO87" i="17"/>
  <c r="CI87" i="17"/>
  <c r="AM87" i="17"/>
  <c r="AS46" i="17"/>
  <c r="CI46" i="17"/>
  <c r="CG143" i="17"/>
  <c r="CK143" i="17"/>
  <c r="AU143" i="17"/>
  <c r="CI143" i="17"/>
  <c r="AS143" i="17"/>
  <c r="CE143" i="17"/>
  <c r="AM143" i="17"/>
  <c r="CC143" i="17"/>
  <c r="AO11" i="17"/>
  <c r="CE11" i="17"/>
  <c r="AS17" i="17"/>
  <c r="CG17" i="17"/>
  <c r="AO25" i="17"/>
  <c r="CE25" i="17"/>
  <c r="AO37" i="17"/>
  <c r="CE37" i="17"/>
  <c r="AU46" i="17"/>
  <c r="CK46" i="17"/>
  <c r="AU56" i="17"/>
  <c r="AS56" i="17"/>
  <c r="CK56" i="17"/>
  <c r="AO56" i="17"/>
  <c r="CI56" i="17"/>
  <c r="AM56" i="17"/>
  <c r="CC56" i="17"/>
  <c r="AU77" i="17"/>
  <c r="CK77" i="17"/>
  <c r="AQ77" i="17"/>
  <c r="CE77" i="17"/>
  <c r="AO77" i="17"/>
  <c r="CC77" i="17"/>
  <c r="AS64" i="17"/>
  <c r="AU64" i="17"/>
  <c r="CK64" i="17"/>
  <c r="AO64" i="17"/>
  <c r="CE64" i="17"/>
  <c r="CG64" i="17"/>
  <c r="AQ97" i="17"/>
  <c r="AU97" i="17"/>
  <c r="AS97" i="17"/>
  <c r="CE97" i="17"/>
  <c r="AO97" i="17"/>
  <c r="CC97" i="17"/>
  <c r="CG157" i="17"/>
  <c r="CI157" i="17"/>
  <c r="AU11" i="17"/>
  <c r="CI11" i="17"/>
  <c r="CK17" i="17"/>
  <c r="CG20" i="17"/>
  <c r="AU25" i="17"/>
  <c r="CK25" i="17"/>
  <c r="CE36" i="17"/>
  <c r="AU37" i="17"/>
  <c r="CK37" i="17"/>
  <c r="CG41" i="17"/>
  <c r="CI41" i="17"/>
  <c r="AQ58" i="17"/>
  <c r="AU58" i="17"/>
  <c r="CK58" i="17"/>
  <c r="AS58" i="17"/>
  <c r="CG58" i="17"/>
  <c r="AO58" i="17"/>
  <c r="CE58" i="17"/>
  <c r="AU140" i="17"/>
  <c r="CK140" i="17"/>
  <c r="CI140" i="17"/>
  <c r="AS140" i="17"/>
  <c r="CG140" i="17"/>
  <c r="AO140" i="17"/>
  <c r="CE140" i="17"/>
  <c r="AM140" i="17"/>
  <c r="CC140" i="17"/>
  <c r="CE4" i="17"/>
  <c r="AM20" i="17"/>
  <c r="CG32" i="17"/>
  <c r="CK36" i="17"/>
  <c r="AM41" i="17"/>
  <c r="AM49" i="17"/>
  <c r="CG52" i="17"/>
  <c r="CE52" i="17"/>
  <c r="AU119" i="17"/>
  <c r="AQ119" i="17"/>
  <c r="CI119" i="17"/>
  <c r="AM119" i="17"/>
  <c r="CC119" i="17"/>
  <c r="AS20" i="17"/>
  <c r="AM32" i="17"/>
  <c r="AS41" i="17"/>
  <c r="CG47" i="17"/>
  <c r="AO49" i="17"/>
  <c r="CG68" i="17"/>
  <c r="AU68" i="17"/>
  <c r="CK68" i="17"/>
  <c r="AS68" i="17"/>
  <c r="CC68" i="17"/>
  <c r="AM68" i="17"/>
  <c r="CG70" i="17"/>
  <c r="AS79" i="17"/>
  <c r="AM81" i="17"/>
  <c r="CC81" i="17"/>
  <c r="CC83" i="17"/>
  <c r="AU84" i="17"/>
  <c r="CC90" i="17"/>
  <c r="CK92" i="17"/>
  <c r="AU94" i="17"/>
  <c r="CK94" i="17"/>
  <c r="CK99" i="17"/>
  <c r="AS104" i="17"/>
  <c r="CI104" i="17"/>
  <c r="AM106" i="17"/>
  <c r="CC106" i="17"/>
  <c r="AS107" i="17"/>
  <c r="CI107" i="17"/>
  <c r="AS109" i="17"/>
  <c r="CG109" i="17"/>
  <c r="AM112" i="17"/>
  <c r="CC112" i="17"/>
  <c r="AS113" i="17"/>
  <c r="CI113" i="17"/>
  <c r="AO115" i="17"/>
  <c r="CE115" i="17"/>
  <c r="CK116" i="17"/>
  <c r="AM120" i="17"/>
  <c r="CG120" i="17"/>
  <c r="AM122" i="17"/>
  <c r="CC122" i="17"/>
  <c r="AO124" i="17"/>
  <c r="CK124" i="17"/>
  <c r="AO126" i="17"/>
  <c r="CK126" i="17"/>
  <c r="CE130" i="17"/>
  <c r="AS132" i="17"/>
  <c r="CC137" i="17"/>
  <c r="CC141" i="17"/>
  <c r="AM148" i="17"/>
  <c r="CE148" i="17"/>
  <c r="AM152" i="17"/>
  <c r="CE152" i="17"/>
  <c r="AO70" i="17"/>
  <c r="CK70" i="17"/>
  <c r="AM78" i="17"/>
  <c r="CC78" i="17"/>
  <c r="AO81" i="17"/>
  <c r="CG81" i="17"/>
  <c r="CI83" i="17"/>
  <c r="AM88" i="17"/>
  <c r="CG88" i="17"/>
  <c r="AO106" i="17"/>
  <c r="CE106" i="17"/>
  <c r="AO112" i="17"/>
  <c r="CE112" i="17"/>
  <c r="AS115" i="17"/>
  <c r="CG115" i="17"/>
  <c r="AU118" i="17"/>
  <c r="AO120" i="17"/>
  <c r="CK120" i="17"/>
  <c r="CG122" i="17"/>
  <c r="AO130" i="17"/>
  <c r="CK130" i="17"/>
  <c r="AM134" i="17"/>
  <c r="CE134" i="17"/>
  <c r="AM137" i="17"/>
  <c r="CE137" i="17"/>
  <c r="CE141" i="17"/>
  <c r="AO148" i="17"/>
  <c r="CG148" i="17"/>
  <c r="AO152" i="17"/>
  <c r="CG152" i="17"/>
  <c r="AS156" i="17"/>
  <c r="AU70" i="17"/>
  <c r="AO78" i="17"/>
  <c r="CG78" i="17"/>
  <c r="AS81" i="17"/>
  <c r="CI81" i="17"/>
  <c r="AO83" i="17"/>
  <c r="CK83" i="17"/>
  <c r="AO88" i="17"/>
  <c r="CI88" i="17"/>
  <c r="AS90" i="17"/>
  <c r="AQ92" i="17"/>
  <c r="AO99" i="17"/>
  <c r="AU102" i="17"/>
  <c r="AS106" i="17"/>
  <c r="CG106" i="17"/>
  <c r="CK109" i="17"/>
  <c r="CC111" i="17"/>
  <c r="AS112" i="17"/>
  <c r="CG112" i="17"/>
  <c r="AU115" i="17"/>
  <c r="CI115" i="17"/>
  <c r="AS120" i="17"/>
  <c r="AS122" i="17"/>
  <c r="CI122" i="17"/>
  <c r="AM128" i="17"/>
  <c r="CC128" i="17"/>
  <c r="AS130" i="17"/>
  <c r="AO134" i="17"/>
  <c r="CG134" i="17"/>
  <c r="AS137" i="17"/>
  <c r="CI137" i="17"/>
  <c r="AO139" i="17"/>
  <c r="CI141" i="17"/>
  <c r="AU148" i="17"/>
  <c r="CK148" i="17"/>
  <c r="CK150" i="17"/>
  <c r="AS152" i="17"/>
  <c r="CI152" i="17"/>
  <c r="CC155" i="17"/>
  <c r="CC60" i="17"/>
  <c r="AS78" i="17"/>
  <c r="CI78" i="17"/>
  <c r="AU81" i="17"/>
  <c r="AU83" i="17"/>
  <c r="AS88" i="17"/>
  <c r="CK88" i="17"/>
  <c r="AU90" i="17"/>
  <c r="CE103" i="17"/>
  <c r="AU106" i="17"/>
  <c r="CI106" i="17"/>
  <c r="CG111" i="17"/>
  <c r="AU112" i="17"/>
  <c r="CI112" i="17"/>
  <c r="CK115" i="17"/>
  <c r="AU122" i="17"/>
  <c r="CC125" i="17"/>
  <c r="AO128" i="17"/>
  <c r="CG128" i="17"/>
  <c r="AS134" i="17"/>
  <c r="CI134" i="17"/>
  <c r="CC136" i="17"/>
  <c r="AU137" i="17"/>
  <c r="CK137" i="17"/>
  <c r="AM141" i="17"/>
  <c r="CC147" i="17"/>
  <c r="CK152" i="17"/>
  <c r="AM155" i="17"/>
  <c r="CE155" i="17"/>
  <c r="CG60" i="17"/>
  <c r="AO72" i="17"/>
  <c r="AU78" i="17"/>
  <c r="AU88" i="17"/>
  <c r="CI103" i="17"/>
  <c r="CC105" i="17"/>
  <c r="CK106" i="17"/>
  <c r="CK112" i="17"/>
  <c r="CI125" i="17"/>
  <c r="CI128" i="17"/>
  <c r="AU134" i="17"/>
  <c r="CK134" i="17"/>
  <c r="AM154" i="17"/>
  <c r="CC154" i="17"/>
  <c r="AS155" i="17"/>
  <c r="CG155" i="17"/>
  <c r="CE101" i="17"/>
  <c r="CI105" i="17"/>
  <c r="CK111" i="17"/>
  <c r="CI114" i="17"/>
  <c r="CG117" i="17"/>
  <c r="CK121" i="17"/>
  <c r="CG123" i="17"/>
  <c r="CE127" i="17"/>
  <c r="AU128" i="17"/>
  <c r="CG136" i="17"/>
  <c r="CI147" i="17"/>
  <c r="CI151" i="17"/>
  <c r="AO154" i="17"/>
  <c r="CE154" i="17"/>
  <c r="AU155" i="17"/>
  <c r="CI155" i="17"/>
  <c r="CC91" i="17"/>
  <c r="CE95" i="17"/>
  <c r="CK117" i="17"/>
  <c r="CI127" i="17"/>
  <c r="CG154" i="17"/>
  <c r="CK155" i="17"/>
  <c r="AO91" i="17"/>
  <c r="CE91" i="17"/>
  <c r="AM95" i="17"/>
  <c r="CG95" i="17"/>
  <c r="AM100" i="17"/>
  <c r="CC100" i="17"/>
  <c r="CK138" i="17"/>
  <c r="CC142" i="17"/>
  <c r="CC146" i="17"/>
  <c r="CC153" i="17"/>
  <c r="CI154" i="17"/>
  <c r="AS91" i="17"/>
  <c r="AS95" i="17"/>
  <c r="CI95" i="17"/>
  <c r="AO100" i="17"/>
  <c r="CE100" i="17"/>
  <c r="AO117" i="17"/>
  <c r="AM146" i="17"/>
  <c r="CE146" i="17"/>
  <c r="CC149" i="17"/>
  <c r="CE153" i="17"/>
  <c r="CK154" i="17"/>
  <c r="AU91" i="17"/>
  <c r="AU95" i="17"/>
  <c r="AS100" i="17"/>
  <c r="CG100" i="17"/>
  <c r="CE132" i="17"/>
  <c r="CG142" i="17"/>
  <c r="AO146" i="17"/>
  <c r="CG146" i="17"/>
  <c r="CE149" i="17"/>
  <c r="CI153" i="17"/>
  <c r="AM57" i="17"/>
  <c r="AM59" i="17"/>
  <c r="CE59" i="17"/>
  <c r="AM63" i="17"/>
  <c r="AS65" i="17"/>
  <c r="CI65" i="17"/>
  <c r="AU71" i="17"/>
  <c r="AM79" i="17"/>
  <c r="AO84" i="17"/>
  <c r="CG84" i="17"/>
  <c r="AO86" i="17"/>
  <c r="CI86" i="17"/>
  <c r="AQ89" i="17"/>
  <c r="AO94" i="17"/>
  <c r="CG94" i="17"/>
  <c r="AU100" i="17"/>
  <c r="CI100" i="17"/>
  <c r="CE104" i="17"/>
  <c r="CE107" i="17"/>
  <c r="AM109" i="17"/>
  <c r="CC109" i="17"/>
  <c r="AS110" i="17"/>
  <c r="CI110" i="17"/>
  <c r="CE113" i="17"/>
  <c r="AM116" i="17"/>
  <c r="CG116" i="17"/>
  <c r="CE118" i="17"/>
  <c r="CC124" i="17"/>
  <c r="AM132" i="17"/>
  <c r="CG132" i="17"/>
  <c r="CK144" i="17"/>
  <c r="CI146" i="17"/>
  <c r="CK156" i="17"/>
  <c r="K4" i="18"/>
  <c r="CI4" i="17"/>
  <c r="AS4" i="17"/>
  <c r="CG4" i="17"/>
  <c r="CC4" i="17"/>
  <c r="AM4" i="17"/>
  <c r="CI6" i="17"/>
  <c r="AS6" i="17"/>
  <c r="CG6" i="17"/>
  <c r="CE6" i="17"/>
  <c r="AO6" i="17"/>
  <c r="CC6" i="17"/>
  <c r="CK6" i="17"/>
  <c r="AU6" i="17"/>
  <c r="AM6" i="17"/>
  <c r="CC9" i="17"/>
  <c r="AM9" i="17"/>
  <c r="CK9" i="17"/>
  <c r="AU9" i="17"/>
  <c r="CI9" i="17"/>
  <c r="CE9" i="17"/>
  <c r="AO9" i="17"/>
  <c r="AQ4" i="17"/>
  <c r="CK10" i="17"/>
  <c r="AU10" i="17"/>
  <c r="CI10" i="17"/>
  <c r="AS10" i="17"/>
  <c r="CG10" i="17"/>
  <c r="AQ10" i="17"/>
  <c r="CE10" i="17"/>
  <c r="CC10" i="17"/>
  <c r="AM10" i="17"/>
  <c r="AQ9" i="17"/>
  <c r="AS7" i="17"/>
  <c r="AU12" i="17"/>
  <c r="AS13" i="17"/>
  <c r="AO15" i="17"/>
  <c r="AM16" i="17"/>
  <c r="CE18" i="17"/>
  <c r="CK19" i="17"/>
  <c r="AQ21" i="17"/>
  <c r="CC24" i="17"/>
  <c r="AM24" i="17"/>
  <c r="CI24" i="17"/>
  <c r="CE24" i="17"/>
  <c r="CI7" i="17"/>
  <c r="CK12" i="17"/>
  <c r="CI13" i="17"/>
  <c r="CE15" i="17"/>
  <c r="CC16" i="17"/>
  <c r="AM18" i="17"/>
  <c r="AU19" i="17"/>
  <c r="CC20" i="17"/>
  <c r="CK21" i="17"/>
  <c r="AQ15" i="17"/>
  <c r="AS30" i="17"/>
  <c r="AO30" i="17"/>
  <c r="CC30" i="17"/>
  <c r="AM30" i="17"/>
  <c r="AU30" i="17"/>
  <c r="CI30" i="17"/>
  <c r="CG15" i="17"/>
  <c r="CE16" i="17"/>
  <c r="AO26" i="17"/>
  <c r="CK26" i="17"/>
  <c r="AU26" i="17"/>
  <c r="CE26" i="17"/>
  <c r="AM27" i="17"/>
  <c r="CI27" i="17"/>
  <c r="AS27" i="17"/>
  <c r="CC27" i="17"/>
  <c r="CG27" i="17"/>
  <c r="AQ30" i="17"/>
  <c r="AS15" i="17"/>
  <c r="AQ16" i="17"/>
  <c r="CI21" i="17"/>
  <c r="CC21" i="17"/>
  <c r="CG26" i="17"/>
  <c r="CE30" i="17"/>
  <c r="CC12" i="17"/>
  <c r="CI15" i="17"/>
  <c r="CG16" i="17"/>
  <c r="CK18" i="17"/>
  <c r="CC19" i="17"/>
  <c r="AO20" i="17"/>
  <c r="CE23" i="17"/>
  <c r="CK23" i="17"/>
  <c r="CK27" i="17"/>
  <c r="AU29" i="17"/>
  <c r="CE29" i="17"/>
  <c r="AO29" i="17"/>
  <c r="CC29" i="17"/>
  <c r="CK29" i="17"/>
  <c r="CI29" i="17"/>
  <c r="AM7" i="17"/>
  <c r="AO12" i="17"/>
  <c r="AM13" i="17"/>
  <c r="AU15" i="17"/>
  <c r="AS16" i="17"/>
  <c r="AS18" i="17"/>
  <c r="AM19" i="17"/>
  <c r="AQ20" i="17"/>
  <c r="AQ22" i="17"/>
  <c r="CI22" i="17"/>
  <c r="AU23" i="17"/>
  <c r="CI26" i="17"/>
  <c r="AO27" i="17"/>
  <c r="CG30" i="17"/>
  <c r="CC7" i="17"/>
  <c r="CE12" i="17"/>
  <c r="CC13" i="17"/>
  <c r="CK15" i="17"/>
  <c r="CI16" i="17"/>
  <c r="CE19" i="17"/>
  <c r="AS22" i="17"/>
  <c r="AM26" i="17"/>
  <c r="CK30" i="17"/>
  <c r="AQ12" i="17"/>
  <c r="AU16" i="17"/>
  <c r="CC18" i="17"/>
  <c r="CI18" i="17"/>
  <c r="AO19" i="17"/>
  <c r="CE21" i="17"/>
  <c r="AQ27" i="17"/>
  <c r="CE7" i="17"/>
  <c r="CG12" i="17"/>
  <c r="CE13" i="17"/>
  <c r="CK20" i="17"/>
  <c r="CE20" i="17"/>
  <c r="AM21" i="17"/>
  <c r="AQ26" i="17"/>
  <c r="AQ7" i="17"/>
  <c r="AS12" i="17"/>
  <c r="AQ13" i="17"/>
  <c r="AM15" i="17"/>
  <c r="AQ19" i="17"/>
  <c r="CI19" i="17"/>
  <c r="AU20" i="17"/>
  <c r="AO21" i="17"/>
  <c r="CG21" i="17"/>
  <c r="AU27" i="17"/>
  <c r="AS19" i="17"/>
  <c r="AM23" i="17"/>
  <c r="AS26" i="17"/>
  <c r="AS29" i="17"/>
  <c r="AM33" i="17"/>
  <c r="AU33" i="17"/>
  <c r="CI33" i="17"/>
  <c r="AS33" i="17"/>
  <c r="CG33" i="17"/>
  <c r="AO33" i="17"/>
  <c r="CC33" i="17"/>
  <c r="AQ33" i="17"/>
  <c r="CG25" i="17"/>
  <c r="CG31" i="17"/>
  <c r="CE32" i="17"/>
  <c r="CK35" i="17"/>
  <c r="CI36" i="17"/>
  <c r="CG37" i="17"/>
  <c r="CE38" i="17"/>
  <c r="CC39" i="17"/>
  <c r="CK41" i="17"/>
  <c r="CI42" i="17"/>
  <c r="CG43" i="17"/>
  <c r="CE44" i="17"/>
  <c r="CC45" i="17"/>
  <c r="CK47" i="17"/>
  <c r="AQ32" i="17"/>
  <c r="AU36" i="17"/>
  <c r="AQ38" i="17"/>
  <c r="AO39" i="17"/>
  <c r="AU42" i="17"/>
  <c r="AQ44" i="17"/>
  <c r="AO45" i="17"/>
  <c r="AQ52" i="17"/>
  <c r="CC52" i="17"/>
  <c r="AM52" i="17"/>
  <c r="CI52" i="17"/>
  <c r="CE39" i="17"/>
  <c r="CE45" i="17"/>
  <c r="AO54" i="17"/>
  <c r="AM54" i="17"/>
  <c r="CK54" i="17"/>
  <c r="AU54" i="17"/>
  <c r="CI54" i="17"/>
  <c r="AQ54" i="17"/>
  <c r="CE54" i="17"/>
  <c r="AM55" i="17"/>
  <c r="CK55" i="17"/>
  <c r="AU55" i="17"/>
  <c r="CI55" i="17"/>
  <c r="AS55" i="17"/>
  <c r="CG55" i="17"/>
  <c r="AO55" i="17"/>
  <c r="CC55" i="17"/>
  <c r="AQ39" i="17"/>
  <c r="AQ45" i="17"/>
  <c r="CI32" i="17"/>
  <c r="CC35" i="17"/>
  <c r="CI38" i="17"/>
  <c r="CG39" i="17"/>
  <c r="CC41" i="17"/>
  <c r="CI44" i="17"/>
  <c r="CG45" i="17"/>
  <c r="CC47" i="17"/>
  <c r="AM48" i="17"/>
  <c r="CG54" i="17"/>
  <c r="AQ28" i="17"/>
  <c r="AU32" i="17"/>
  <c r="AQ34" i="17"/>
  <c r="AO35" i="17"/>
  <c r="AM36" i="17"/>
  <c r="AU38" i="17"/>
  <c r="AS39" i="17"/>
  <c r="AQ40" i="17"/>
  <c r="AO41" i="17"/>
  <c r="AM42" i="17"/>
  <c r="AU44" i="17"/>
  <c r="AS45" i="17"/>
  <c r="AQ46" i="17"/>
  <c r="AO47" i="17"/>
  <c r="CG48" i="17"/>
  <c r="CI49" i="17"/>
  <c r="CC49" i="17"/>
  <c r="AO50" i="17"/>
  <c r="AS52" i="17"/>
  <c r="AS54" i="17"/>
  <c r="CK32" i="17"/>
  <c r="CE35" i="17"/>
  <c r="CC36" i="17"/>
  <c r="CK38" i="17"/>
  <c r="CI39" i="17"/>
  <c r="CE41" i="17"/>
  <c r="CC42" i="17"/>
  <c r="CK44" i="17"/>
  <c r="CI45" i="17"/>
  <c r="CE47" i="17"/>
  <c r="AO48" i="17"/>
  <c r="CE51" i="17"/>
  <c r="CK51" i="17"/>
  <c r="AU52" i="17"/>
  <c r="AQ35" i="17"/>
  <c r="AO36" i="17"/>
  <c r="AU39" i="17"/>
  <c r="AQ41" i="17"/>
  <c r="AO42" i="17"/>
  <c r="AU45" i="17"/>
  <c r="AQ47" i="17"/>
  <c r="AQ48" i="17"/>
  <c r="CK45" i="17"/>
  <c r="AQ36" i="17"/>
  <c r="AQ42" i="17"/>
  <c r="CK48" i="17"/>
  <c r="CE48" i="17"/>
  <c r="AS48" i="17"/>
  <c r="AU48" i="17"/>
  <c r="CK52" i="17"/>
  <c r="AQ55" i="17"/>
  <c r="CG53" i="17"/>
  <c r="CK57" i="17"/>
  <c r="CI58" i="17"/>
  <c r="CG59" i="17"/>
  <c r="CE60" i="17"/>
  <c r="CC61" i="17"/>
  <c r="CK63" i="17"/>
  <c r="CI64" i="17"/>
  <c r="CG65" i="17"/>
  <c r="CE66" i="17"/>
  <c r="CC67" i="17"/>
  <c r="CK69" i="17"/>
  <c r="CI70" i="17"/>
  <c r="CG71" i="17"/>
  <c r="AU74" i="17"/>
  <c r="AQ60" i="17"/>
  <c r="AO61" i="17"/>
  <c r="AQ66" i="17"/>
  <c r="AO67" i="17"/>
  <c r="CK72" i="17"/>
  <c r="CE72" i="17"/>
  <c r="AS72" i="17"/>
  <c r="AS76" i="17"/>
  <c r="CE61" i="17"/>
  <c r="CE67" i="17"/>
  <c r="AQ61" i="17"/>
  <c r="AQ67" i="17"/>
  <c r="CG74" i="17"/>
  <c r="AM74" i="17"/>
  <c r="CK53" i="17"/>
  <c r="CE56" i="17"/>
  <c r="CC57" i="17"/>
  <c r="CK59" i="17"/>
  <c r="CI60" i="17"/>
  <c r="CG61" i="17"/>
  <c r="CE62" i="17"/>
  <c r="CC63" i="17"/>
  <c r="CK65" i="17"/>
  <c r="CI66" i="17"/>
  <c r="CG67" i="17"/>
  <c r="CE68" i="17"/>
  <c r="CC69" i="17"/>
  <c r="CK71" i="17"/>
  <c r="CE74" i="17"/>
  <c r="CE76" i="17"/>
  <c r="AQ56" i="17"/>
  <c r="AO57" i="17"/>
  <c r="AM58" i="17"/>
  <c r="AU60" i="17"/>
  <c r="AS61" i="17"/>
  <c r="AQ62" i="17"/>
  <c r="AO63" i="17"/>
  <c r="AM64" i="17"/>
  <c r="AU66" i="17"/>
  <c r="AS67" i="17"/>
  <c r="AQ68" i="17"/>
  <c r="AO69" i="17"/>
  <c r="AM70" i="17"/>
  <c r="AQ73" i="17"/>
  <c r="AS77" i="17"/>
  <c r="CG77" i="17"/>
  <c r="AM77" i="17"/>
  <c r="CI77" i="17"/>
  <c r="CI79" i="17"/>
  <c r="AO79" i="17"/>
  <c r="CC79" i="17"/>
  <c r="AU79" i="17"/>
  <c r="CK79" i="17"/>
  <c r="CC82" i="17"/>
  <c r="AM82" i="17"/>
  <c r="AU82" i="17"/>
  <c r="CI82" i="17"/>
  <c r="CG82" i="17"/>
  <c r="AO82" i="17"/>
  <c r="CG56" i="17"/>
  <c r="CE57" i="17"/>
  <c r="CC58" i="17"/>
  <c r="CK60" i="17"/>
  <c r="CI61" i="17"/>
  <c r="CE63" i="17"/>
  <c r="CC64" i="17"/>
  <c r="CK66" i="17"/>
  <c r="CI67" i="17"/>
  <c r="CE69" i="17"/>
  <c r="CC70" i="17"/>
  <c r="CC72" i="17"/>
  <c r="CI74" i="17"/>
  <c r="AQ82" i="17"/>
  <c r="CI85" i="17"/>
  <c r="AS85" i="17"/>
  <c r="CE85" i="17"/>
  <c r="AO85" i="17"/>
  <c r="CC85" i="17"/>
  <c r="AM85" i="17"/>
  <c r="AU85" i="17"/>
  <c r="CG85" i="17"/>
  <c r="AQ57" i="17"/>
  <c r="AU61" i="17"/>
  <c r="AQ63" i="17"/>
  <c r="AU67" i="17"/>
  <c r="AQ69" i="17"/>
  <c r="AO74" i="17"/>
  <c r="CC76" i="17"/>
  <c r="AU76" i="17"/>
  <c r="CI76" i="17"/>
  <c r="AO76" i="17"/>
  <c r="CG57" i="17"/>
  <c r="CK61" i="17"/>
  <c r="CG63" i="17"/>
  <c r="CK67" i="17"/>
  <c r="CG69" i="17"/>
  <c r="AM72" i="17"/>
  <c r="CK74" i="17"/>
  <c r="CK76" i="17"/>
  <c r="AO53" i="17"/>
  <c r="AS57" i="17"/>
  <c r="AO59" i="17"/>
  <c r="AM60" i="17"/>
  <c r="AS63" i="17"/>
  <c r="AQ64" i="17"/>
  <c r="AO65" i="17"/>
  <c r="AM66" i="17"/>
  <c r="AS69" i="17"/>
  <c r="AQ70" i="17"/>
  <c r="AO71" i="17"/>
  <c r="CG72" i="17"/>
  <c r="CI73" i="17"/>
  <c r="CC73" i="17"/>
  <c r="AQ74" i="17"/>
  <c r="AM76" i="17"/>
  <c r="AS74" i="17"/>
  <c r="AQ72" i="17"/>
  <c r="CI72" i="17"/>
  <c r="AQ76" i="17"/>
  <c r="AQ75" i="17"/>
  <c r="AS80" i="17"/>
  <c r="AQ81" i="17"/>
  <c r="AM83" i="17"/>
  <c r="AS86" i="17"/>
  <c r="CG87" i="17"/>
  <c r="CE87" i="17"/>
  <c r="CC87" i="17"/>
  <c r="AU87" i="17"/>
  <c r="AQ93" i="17"/>
  <c r="AQ96" i="17"/>
  <c r="CC96" i="17"/>
  <c r="AO98" i="17"/>
  <c r="CC98" i="17"/>
  <c r="CK98" i="17"/>
  <c r="AU98" i="17"/>
  <c r="CI98" i="17"/>
  <c r="AS98" i="17"/>
  <c r="CG98" i="17"/>
  <c r="CE98" i="17"/>
  <c r="AQ98" i="17"/>
  <c r="AS96" i="17"/>
  <c r="CG96" i="17"/>
  <c r="AO96" i="17"/>
  <c r="AM96" i="17"/>
  <c r="CK96" i="17"/>
  <c r="CI96" i="17"/>
  <c r="AU96" i="17"/>
  <c r="CK80" i="17"/>
  <c r="CE83" i="17"/>
  <c r="CK86" i="17"/>
  <c r="CE89" i="17"/>
  <c r="AQ83" i="17"/>
  <c r="CG89" i="17"/>
  <c r="AO90" i="17"/>
  <c r="AM90" i="17"/>
  <c r="CK90" i="17"/>
  <c r="CI90" i="17"/>
  <c r="AO92" i="17"/>
  <c r="AU92" i="17"/>
  <c r="CI92" i="17"/>
  <c r="CG92" i="17"/>
  <c r="CE92" i="17"/>
  <c r="CK75" i="17"/>
  <c r="CE78" i="17"/>
  <c r="CK81" i="17"/>
  <c r="CG83" i="17"/>
  <c r="CE84" i="17"/>
  <c r="AM92" i="17"/>
  <c r="CI93" i="17"/>
  <c r="AQ78" i="17"/>
  <c r="AM80" i="17"/>
  <c r="AQ84" i="17"/>
  <c r="AM86" i="17"/>
  <c r="AQ90" i="17"/>
  <c r="AO89" i="17"/>
  <c r="CC89" i="17"/>
  <c r="CK89" i="17"/>
  <c r="AM89" i="17"/>
  <c r="AQ80" i="17"/>
  <c r="AQ86" i="17"/>
  <c r="CE90" i="17"/>
  <c r="CC92" i="17"/>
  <c r="AM93" i="17"/>
  <c r="AU93" i="17"/>
  <c r="AS93" i="17"/>
  <c r="CG93" i="17"/>
  <c r="CE93" i="17"/>
  <c r="CC93" i="17"/>
  <c r="AS89" i="17"/>
  <c r="AO93" i="17"/>
  <c r="CG91" i="17"/>
  <c r="CK95" i="17"/>
  <c r="CG97" i="17"/>
  <c r="CC99" i="17"/>
  <c r="CK101" i="17"/>
  <c r="CI102" i="17"/>
  <c r="AU103" i="17"/>
  <c r="AQ105" i="17"/>
  <c r="CC88" i="17"/>
  <c r="CI91" i="17"/>
  <c r="CC94" i="17"/>
  <c r="CI97" i="17"/>
  <c r="CE99" i="17"/>
  <c r="CK102" i="17"/>
  <c r="AQ108" i="17"/>
  <c r="AQ99" i="17"/>
  <c r="AS108" i="17"/>
  <c r="CG108" i="17"/>
  <c r="AO108" i="17"/>
  <c r="AM108" i="17"/>
  <c r="CK108" i="17"/>
  <c r="AU108" i="17"/>
  <c r="CE108" i="17"/>
  <c r="CE88" i="17"/>
  <c r="CK91" i="17"/>
  <c r="CC95" i="17"/>
  <c r="CK97" i="17"/>
  <c r="CG99" i="17"/>
  <c r="CC101" i="17"/>
  <c r="CC103" i="17"/>
  <c r="CE105" i="17"/>
  <c r="AO95" i="17"/>
  <c r="AS99" i="17"/>
  <c r="AO101" i="17"/>
  <c r="AM102" i="17"/>
  <c r="AM103" i="17"/>
  <c r="CG105" i="17"/>
  <c r="CI108" i="17"/>
  <c r="CC102" i="17"/>
  <c r="AM91" i="17"/>
  <c r="AM97" i="17"/>
  <c r="AU99" i="17"/>
  <c r="AO102" i="17"/>
  <c r="AO103" i="17"/>
  <c r="CG103" i="17"/>
  <c r="AQ102" i="17"/>
  <c r="CG102" i="17"/>
  <c r="AM105" i="17"/>
  <c r="AU105" i="17"/>
  <c r="AS105" i="17"/>
  <c r="AO105" i="17"/>
  <c r="CK103" i="17"/>
  <c r="AQ104" i="17"/>
  <c r="AQ110" i="17"/>
  <c r="AO111" i="17"/>
  <c r="AU114" i="17"/>
  <c r="AQ116" i="17"/>
  <c r="AS117" i="17"/>
  <c r="AM118" i="17"/>
  <c r="CK119" i="17"/>
  <c r="AS119" i="17"/>
  <c r="CE119" i="17"/>
  <c r="CG119" i="17"/>
  <c r="AQ125" i="17"/>
  <c r="CE129" i="17"/>
  <c r="CE111" i="17"/>
  <c r="CK114" i="17"/>
  <c r="AU121" i="17"/>
  <c r="AQ111" i="17"/>
  <c r="CC117" i="17"/>
  <c r="CI117" i="17"/>
  <c r="AO118" i="17"/>
  <c r="CI118" i="17"/>
  <c r="CK118" i="17"/>
  <c r="AS123" i="17"/>
  <c r="AO123" i="17"/>
  <c r="CC123" i="17"/>
  <c r="CK123" i="17"/>
  <c r="CI123" i="17"/>
  <c r="AQ123" i="17"/>
  <c r="AS129" i="17"/>
  <c r="CG129" i="17"/>
  <c r="AQ129" i="17"/>
  <c r="AO129" i="17"/>
  <c r="CC129" i="17"/>
  <c r="AM129" i="17"/>
  <c r="CK129" i="17"/>
  <c r="CI129" i="17"/>
  <c r="AU104" i="17"/>
  <c r="AO107" i="17"/>
  <c r="AU110" i="17"/>
  <c r="AS111" i="17"/>
  <c r="AO113" i="17"/>
  <c r="AM114" i="17"/>
  <c r="AU116" i="17"/>
  <c r="AQ118" i="17"/>
  <c r="AO119" i="17"/>
  <c r="CE121" i="17"/>
  <c r="CC114" i="17"/>
  <c r="AS118" i="17"/>
  <c r="AU123" i="17"/>
  <c r="CE123" i="17"/>
  <c r="AO131" i="17"/>
  <c r="CC131" i="17"/>
  <c r="AM131" i="17"/>
  <c r="CK131" i="17"/>
  <c r="AU131" i="17"/>
  <c r="CI131" i="17"/>
  <c r="AS131" i="17"/>
  <c r="CG131" i="17"/>
  <c r="CE131" i="17"/>
  <c r="AQ107" i="17"/>
  <c r="AU111" i="17"/>
  <c r="AQ113" i="17"/>
  <c r="AO114" i="17"/>
  <c r="AM115" i="17"/>
  <c r="CE117" i="17"/>
  <c r="AQ114" i="17"/>
  <c r="CG114" i="17"/>
  <c r="CC118" i="17"/>
  <c r="AS121" i="17"/>
  <c r="CG121" i="17"/>
  <c r="AO121" i="17"/>
  <c r="CC121" i="17"/>
  <c r="AM121" i="17"/>
  <c r="AO125" i="17"/>
  <c r="CK125" i="17"/>
  <c r="AS125" i="17"/>
  <c r="CG125" i="17"/>
  <c r="CE125" i="17"/>
  <c r="AQ117" i="17"/>
  <c r="AM125" i="17"/>
  <c r="CC120" i="17"/>
  <c r="CK122" i="17"/>
  <c r="CG124" i="17"/>
  <c r="CC126" i="17"/>
  <c r="CK128" i="17"/>
  <c r="CG130" i="17"/>
  <c r="CC132" i="17"/>
  <c r="CC134" i="17"/>
  <c r="CI124" i="17"/>
  <c r="CC127" i="17"/>
  <c r="CI130" i="17"/>
  <c r="CC133" i="17"/>
  <c r="AQ120" i="17"/>
  <c r="AU124" i="17"/>
  <c r="AQ126" i="17"/>
  <c r="AO127" i="17"/>
  <c r="AU130" i="17"/>
  <c r="AQ132" i="17"/>
  <c r="AO133" i="17"/>
  <c r="CI138" i="17"/>
  <c r="CG138" i="17"/>
  <c r="CE138" i="17"/>
  <c r="AO138" i="17"/>
  <c r="CC138" i="17"/>
  <c r="AM138" i="17"/>
  <c r="AU138" i="17"/>
  <c r="AQ127" i="17"/>
  <c r="AQ133" i="17"/>
  <c r="CI120" i="17"/>
  <c r="CE122" i="17"/>
  <c r="CI126" i="17"/>
  <c r="CG127" i="17"/>
  <c r="CE128" i="17"/>
  <c r="CI132" i="17"/>
  <c r="CG133" i="17"/>
  <c r="AQ139" i="17"/>
  <c r="AM124" i="17"/>
  <c r="AM130" i="17"/>
  <c r="CG139" i="17"/>
  <c r="CE139" i="17"/>
  <c r="CC139" i="17"/>
  <c r="AM139" i="17"/>
  <c r="CK139" i="17"/>
  <c r="AU139" i="17"/>
  <c r="AS139" i="17"/>
  <c r="AO135" i="17"/>
  <c r="AM136" i="17"/>
  <c r="AQ140" i="17"/>
  <c r="AO141" i="17"/>
  <c r="AM142" i="17"/>
  <c r="AU144" i="17"/>
  <c r="AS145" i="17"/>
  <c r="AQ146" i="17"/>
  <c r="AO147" i="17"/>
  <c r="AU150" i="17"/>
  <c r="AS151" i="17"/>
  <c r="AQ152" i="17"/>
  <c r="AO153" i="17"/>
  <c r="AU156" i="17"/>
  <c r="AS157" i="17"/>
  <c r="AQ135" i="17"/>
  <c r="AO136" i="17"/>
  <c r="AQ141" i="17"/>
  <c r="AU145" i="17"/>
  <c r="AQ147" i="17"/>
  <c r="AU151" i="17"/>
  <c r="AQ153" i="17"/>
  <c r="AU157" i="17"/>
  <c r="CG141" i="17"/>
  <c r="CK145" i="17"/>
  <c r="CG147" i="17"/>
  <c r="CK151" i="17"/>
  <c r="CG153" i="17"/>
  <c r="CK157" i="17"/>
  <c r="AS135" i="17"/>
  <c r="AQ136" i="17"/>
  <c r="AO137" i="17"/>
  <c r="AS141" i="17"/>
  <c r="AQ142" i="17"/>
  <c r="AO143" i="17"/>
  <c r="AM144" i="17"/>
  <c r="AS147" i="17"/>
  <c r="AQ148" i="17"/>
  <c r="AO149" i="17"/>
  <c r="AM150" i="17"/>
  <c r="AS153" i="17"/>
  <c r="AO155" i="17"/>
  <c r="AM156" i="17"/>
  <c r="CC144" i="17"/>
  <c r="CC150" i="17"/>
  <c r="CC156" i="17"/>
  <c r="AU135" i="17"/>
  <c r="AS136" i="17"/>
  <c r="AQ137" i="17"/>
  <c r="AU141" i="17"/>
  <c r="AS142" i="17"/>
  <c r="AQ143" i="17"/>
  <c r="AO144" i="17"/>
  <c r="AM145" i="17"/>
  <c r="AU147" i="17"/>
  <c r="AS148" i="17"/>
  <c r="AQ149" i="17"/>
  <c r="AO150" i="17"/>
  <c r="AM151" i="17"/>
  <c r="AU153" i="17"/>
  <c r="AO156" i="17"/>
  <c r="AM157" i="17"/>
  <c r="CE144" i="17"/>
  <c r="CC145" i="17"/>
  <c r="CE150" i="17"/>
  <c r="CC151" i="17"/>
  <c r="CE156" i="17"/>
  <c r="CC157" i="17"/>
  <c r="AQ144" i="17"/>
  <c r="AO145" i="17"/>
  <c r="AQ150" i="17"/>
  <c r="AO151" i="17"/>
  <c r="AQ156" i="17"/>
  <c r="AO157" i="17"/>
  <c r="CG144" i="17"/>
  <c r="CE145" i="17"/>
  <c r="CG150" i="17"/>
  <c r="CE151" i="17"/>
  <c r="CG156" i="17"/>
  <c r="CE157" i="17"/>
  <c r="AS144" i="17"/>
  <c r="AQ145" i="17"/>
  <c r="AS150" i="17"/>
  <c r="AQ151" i="17"/>
  <c r="AQ157" i="17"/>
  <c r="AM4" i="11"/>
  <c r="AO4" i="11"/>
  <c r="AQ4" i="11"/>
  <c r="AS4" i="11"/>
  <c r="B49" i="9"/>
  <c r="N48" i="9"/>
  <c r="B46" i="9"/>
  <c r="R46" i="9"/>
  <c r="F49" i="9"/>
  <c r="R49" i="9"/>
  <c r="F45" i="9"/>
  <c r="R45" i="9"/>
  <c r="F48" i="9"/>
  <c r="R48" i="9"/>
  <c r="B47" i="9"/>
  <c r="C49" i="9"/>
  <c r="Q49" i="9"/>
  <c r="O36" i="9"/>
  <c r="Q48" i="9"/>
  <c r="L45" i="9"/>
  <c r="P48" i="9"/>
  <c r="S46" i="9"/>
  <c r="O48" i="9"/>
  <c r="G49" i="9"/>
  <c r="D45" i="9"/>
  <c r="T46" i="9"/>
  <c r="H49" i="9"/>
  <c r="T49" i="9"/>
  <c r="U49" i="9"/>
  <c r="N36" i="9"/>
  <c r="E36" i="9"/>
  <c r="Q36" i="9"/>
  <c r="I45" i="9"/>
  <c r="J46" i="9"/>
  <c r="N47" i="9"/>
  <c r="J49" i="9"/>
  <c r="U45" i="9"/>
  <c r="E47" i="9"/>
  <c r="I48" i="9"/>
  <c r="U48" i="9"/>
  <c r="M49" i="9"/>
  <c r="N46" i="9"/>
  <c r="F47" i="9"/>
  <c r="R47" i="9"/>
  <c r="J48" i="9"/>
  <c r="N49" i="9"/>
  <c r="O46" i="9"/>
  <c r="G47" i="9"/>
  <c r="O49" i="9"/>
  <c r="G36" i="9"/>
  <c r="F46" i="9"/>
  <c r="J47" i="9"/>
  <c r="B48" i="9"/>
  <c r="Q46" i="9"/>
  <c r="H45" i="9"/>
  <c r="C48" i="9"/>
  <c r="D48" i="9"/>
  <c r="I46" i="9"/>
  <c r="E48" i="9"/>
  <c r="I49" i="9"/>
  <c r="S49" i="9"/>
  <c r="P49" i="9"/>
  <c r="L49" i="9"/>
  <c r="K49" i="9"/>
  <c r="E49" i="9"/>
  <c r="D49" i="9"/>
  <c r="T48" i="9"/>
  <c r="T43" i="9"/>
  <c r="S48" i="9"/>
  <c r="M48" i="9"/>
  <c r="L48" i="9"/>
  <c r="L43" i="9"/>
  <c r="K48" i="9"/>
  <c r="H48" i="9"/>
  <c r="U43" i="9"/>
  <c r="U47" i="9"/>
  <c r="T47" i="9"/>
  <c r="S47" i="9"/>
  <c r="R43" i="9"/>
  <c r="Q43" i="9"/>
  <c r="Q47" i="9"/>
  <c r="P47" i="9"/>
  <c r="O47" i="9"/>
  <c r="M47" i="9"/>
  <c r="L47" i="9"/>
  <c r="K47" i="9"/>
  <c r="I47" i="9"/>
  <c r="I43" i="9"/>
  <c r="H47" i="9"/>
  <c r="E43" i="9"/>
  <c r="D47" i="9"/>
  <c r="C43" i="9"/>
  <c r="C47" i="9"/>
  <c r="U46" i="9"/>
  <c r="P46" i="9"/>
  <c r="O43" i="9"/>
  <c r="N43" i="9"/>
  <c r="M43" i="9"/>
  <c r="M46" i="9"/>
  <c r="L46" i="9"/>
  <c r="K43" i="9"/>
  <c r="K46" i="9"/>
  <c r="J43" i="9"/>
  <c r="H43" i="9"/>
  <c r="H46" i="9"/>
  <c r="G46" i="9"/>
  <c r="F43" i="9"/>
  <c r="D46" i="9"/>
  <c r="B43" i="9"/>
  <c r="T45" i="9"/>
  <c r="S43" i="9"/>
  <c r="S45" i="9"/>
  <c r="P43" i="9"/>
  <c r="P45" i="9"/>
  <c r="M45" i="9"/>
  <c r="K45" i="9"/>
  <c r="J45" i="9"/>
  <c r="G43" i="9"/>
  <c r="G45" i="9"/>
  <c r="D43" i="9"/>
  <c r="G48" i="9"/>
  <c r="C36" i="9"/>
  <c r="B36" i="9"/>
  <c r="S36" i="9"/>
  <c r="E46" i="9"/>
  <c r="C46" i="9"/>
  <c r="F36" i="9"/>
  <c r="R36" i="9"/>
  <c r="B45" i="9"/>
  <c r="N45" i="9"/>
  <c r="C45" i="9"/>
  <c r="O45" i="9"/>
  <c r="H36" i="9"/>
  <c r="T36" i="9"/>
  <c r="I36" i="9"/>
  <c r="U36" i="9"/>
  <c r="E45" i="9"/>
  <c r="Q45" i="9"/>
  <c r="J36" i="9"/>
  <c r="K36" i="9"/>
  <c r="L36" i="9"/>
  <c r="M36" i="9"/>
  <c r="D36" i="9"/>
  <c r="P36" i="9"/>
  <c r="AN15" i="18"/>
  <c r="X15" i="18"/>
  <c r="AN13" i="18"/>
  <c r="AJ15" i="18"/>
  <c r="Y15" i="18"/>
  <c r="AD15" i="18" l="1"/>
  <c r="AB15" i="18"/>
  <c r="AE15" i="18"/>
  <c r="AM15" i="18"/>
  <c r="V15" i="18"/>
  <c r="AK15" i="18"/>
  <c r="AA15" i="18"/>
  <c r="AG15" i="18"/>
  <c r="AC15" i="18"/>
  <c r="W15" i="18"/>
  <c r="AL15" i="18"/>
  <c r="AF15" i="18"/>
  <c r="AI6" i="5"/>
  <c r="AP15" i="18"/>
  <c r="AP13" i="18"/>
  <c r="AG6" i="5"/>
  <c r="CX9" i="11"/>
  <c r="CX40" i="11"/>
  <c r="CX19" i="11"/>
  <c r="CX23" i="11"/>
  <c r="CX26" i="11"/>
  <c r="CX32" i="11"/>
  <c r="CX14" i="11"/>
  <c r="CX22" i="11"/>
  <c r="CX34" i="11"/>
  <c r="CX8" i="11"/>
  <c r="CX31" i="11"/>
  <c r="CX163" i="11"/>
  <c r="CX7" i="11"/>
  <c r="CX13" i="11"/>
  <c r="CX21" i="11"/>
  <c r="CX25" i="11"/>
  <c r="CX29" i="11"/>
  <c r="CX162" i="11"/>
  <c r="CX18" i="11"/>
  <c r="CX5" i="11"/>
  <c r="CX42" i="11"/>
  <c r="CX46" i="11"/>
  <c r="CX50" i="11"/>
  <c r="CX16" i="11"/>
  <c r="CX35" i="11"/>
  <c r="CX11" i="11"/>
  <c r="CX49" i="11"/>
  <c r="CX54" i="11"/>
  <c r="CX59" i="11"/>
  <c r="CX36" i="11"/>
  <c r="CX39" i="11"/>
  <c r="CX44" i="11"/>
  <c r="CX51" i="11"/>
  <c r="CX58" i="11"/>
  <c r="CX62" i="11"/>
  <c r="CX65" i="11"/>
  <c r="CX20" i="11"/>
  <c r="CX30" i="11"/>
  <c r="CX38" i="11"/>
  <c r="CX48" i="11"/>
  <c r="CX10" i="11"/>
  <c r="CX41" i="11"/>
  <c r="CX53" i="11"/>
  <c r="CX61" i="11"/>
  <c r="CX28" i="11"/>
  <c r="CX52" i="11"/>
  <c r="CX12" i="11"/>
  <c r="CX27" i="11"/>
  <c r="CX45" i="11"/>
  <c r="CX56" i="11"/>
  <c r="CX57" i="11"/>
  <c r="CX33" i="11"/>
  <c r="CX47" i="11"/>
  <c r="CX55" i="11"/>
  <c r="CX78" i="11"/>
  <c r="CX24" i="11"/>
  <c r="CX73" i="11"/>
  <c r="CX90" i="11"/>
  <c r="CX80" i="11"/>
  <c r="CX83" i="11"/>
  <c r="CX84" i="11"/>
  <c r="CX68" i="11"/>
  <c r="CX72" i="11"/>
  <c r="CX15" i="11"/>
  <c r="CX43" i="11"/>
  <c r="CX63" i="11"/>
  <c r="CX81" i="11"/>
  <c r="CX87" i="11"/>
  <c r="CX89" i="11"/>
  <c r="CX17" i="11"/>
  <c r="CX67" i="11"/>
  <c r="CX70" i="11"/>
  <c r="CX71" i="11"/>
  <c r="CX79" i="11"/>
  <c r="CX37" i="11"/>
  <c r="CX60" i="11"/>
  <c r="CX64" i="11"/>
  <c r="CX75" i="11"/>
  <c r="CX82" i="11"/>
  <c r="CX76" i="11"/>
  <c r="CX86" i="11"/>
  <c r="CX91" i="11"/>
  <c r="CX6" i="11"/>
  <c r="CX66" i="11"/>
  <c r="CX69" i="11"/>
  <c r="CX74" i="11"/>
  <c r="CX85" i="11"/>
  <c r="CX94" i="11"/>
  <c r="CX96" i="11"/>
  <c r="CX97" i="11"/>
  <c r="CX102" i="11"/>
  <c r="CX103" i="11"/>
  <c r="CX115" i="11"/>
  <c r="CX111" i="11"/>
  <c r="CX112" i="11"/>
  <c r="CX116" i="11"/>
  <c r="CX95" i="11"/>
  <c r="CX88" i="11"/>
  <c r="CX92" i="11"/>
  <c r="CX106" i="11"/>
  <c r="CX110" i="11"/>
  <c r="CX107" i="11"/>
  <c r="CX105" i="11"/>
  <c r="CX101" i="11"/>
  <c r="CX108" i="11"/>
  <c r="CX123" i="11"/>
  <c r="CX125" i="11"/>
  <c r="CX127" i="11"/>
  <c r="CX128" i="11"/>
  <c r="CX77" i="11"/>
  <c r="CX98" i="11"/>
  <c r="CX117" i="11"/>
  <c r="CX122" i="11"/>
  <c r="CX93" i="11"/>
  <c r="CX120" i="11"/>
  <c r="CX139" i="11"/>
  <c r="CX141" i="11"/>
  <c r="CX143" i="11"/>
  <c r="CX100" i="11"/>
  <c r="CX121" i="11"/>
  <c r="CX132" i="11"/>
  <c r="CX133" i="11"/>
  <c r="CX142" i="11"/>
  <c r="CX114" i="11"/>
  <c r="CX131" i="11"/>
  <c r="CX129" i="11"/>
  <c r="CX145" i="11"/>
  <c r="CX152" i="11"/>
  <c r="CX118" i="11"/>
  <c r="CX126" i="11"/>
  <c r="CX99" i="11"/>
  <c r="CX113" i="11"/>
  <c r="CX136" i="11"/>
  <c r="CX148" i="11"/>
  <c r="CX104" i="11"/>
  <c r="CX134" i="11"/>
  <c r="CX135" i="11"/>
  <c r="CX147" i="11"/>
  <c r="CX157" i="11"/>
  <c r="CX119" i="11"/>
  <c r="CX140" i="11"/>
  <c r="CX156" i="11"/>
  <c r="CX124" i="11"/>
  <c r="CX150" i="11"/>
  <c r="CX154" i="11"/>
  <c r="CX158" i="11"/>
  <c r="CX159" i="11"/>
  <c r="CX109" i="11"/>
  <c r="CX161" i="11"/>
  <c r="CX130" i="11"/>
  <c r="CX153" i="11"/>
  <c r="CX138" i="11"/>
  <c r="CX149" i="11"/>
  <c r="CX151" i="11"/>
  <c r="CX144" i="11"/>
  <c r="CX160" i="11"/>
  <c r="CX137" i="11"/>
  <c r="CX146" i="11"/>
  <c r="CX155" i="11"/>
  <c r="CO10" i="11"/>
  <c r="CO12" i="11"/>
  <c r="CO16" i="11"/>
  <c r="CO17" i="11"/>
  <c r="CO33" i="11"/>
  <c r="CO6" i="11"/>
  <c r="CO11" i="11"/>
  <c r="CO24" i="11"/>
  <c r="CO27" i="11"/>
  <c r="CO28" i="11"/>
  <c r="CO35" i="11"/>
  <c r="CO37" i="11"/>
  <c r="CO38" i="11"/>
  <c r="CO5" i="11"/>
  <c r="CO15" i="11"/>
  <c r="CO20" i="11"/>
  <c r="CO36" i="11"/>
  <c r="CO9" i="11"/>
  <c r="CO19" i="11"/>
  <c r="CO23" i="11"/>
  <c r="CO26" i="11"/>
  <c r="CO32" i="11"/>
  <c r="CO14" i="11"/>
  <c r="CO22" i="11"/>
  <c r="CO34" i="11"/>
  <c r="CO8" i="11"/>
  <c r="CO13" i="11"/>
  <c r="CO31" i="11"/>
  <c r="CO45" i="11"/>
  <c r="CO56" i="11"/>
  <c r="CO57" i="11"/>
  <c r="CO60" i="11"/>
  <c r="CO29" i="11"/>
  <c r="CO39" i="11"/>
  <c r="CO25" i="11"/>
  <c r="CO47" i="11"/>
  <c r="CO55" i="11"/>
  <c r="CO63" i="11"/>
  <c r="CO30" i="11"/>
  <c r="CO42" i="11"/>
  <c r="CO46" i="11"/>
  <c r="CO162" i="11"/>
  <c r="CO7" i="11"/>
  <c r="CO49" i="11"/>
  <c r="CO54" i="11"/>
  <c r="CO59" i="11"/>
  <c r="CO43" i="11"/>
  <c r="CO21" i="11"/>
  <c r="CO44" i="11"/>
  <c r="CO51" i="11"/>
  <c r="CO58" i="11"/>
  <c r="CO62" i="11"/>
  <c r="CO163" i="11"/>
  <c r="CO48" i="11"/>
  <c r="CO40" i="11"/>
  <c r="CO52" i="11"/>
  <c r="CO61" i="11"/>
  <c r="CO76" i="11"/>
  <c r="CO86" i="11"/>
  <c r="CO91" i="11"/>
  <c r="CO77" i="11"/>
  <c r="CO88" i="11"/>
  <c r="CO41" i="11"/>
  <c r="CO64" i="11"/>
  <c r="CO66" i="11"/>
  <c r="CO69" i="11"/>
  <c r="CO74" i="11"/>
  <c r="CO85" i="11"/>
  <c r="CO50" i="11"/>
  <c r="CO78" i="11"/>
  <c r="CO73" i="11"/>
  <c r="CO65" i="11"/>
  <c r="CO80" i="11"/>
  <c r="CO83" i="11"/>
  <c r="CO84" i="11"/>
  <c r="CO18" i="11"/>
  <c r="CO68" i="11"/>
  <c r="CO72" i="11"/>
  <c r="CO53" i="11"/>
  <c r="CO81" i="11"/>
  <c r="CO87" i="11"/>
  <c r="CO89" i="11"/>
  <c r="CO75" i="11"/>
  <c r="CO82" i="11"/>
  <c r="CO79" i="11"/>
  <c r="CO101" i="11"/>
  <c r="CO108" i="11"/>
  <c r="CO123" i="11"/>
  <c r="CO125" i="11"/>
  <c r="CO127" i="11"/>
  <c r="CO128" i="11"/>
  <c r="CO104" i="11"/>
  <c r="CO93" i="11"/>
  <c r="CO98" i="11"/>
  <c r="CO117" i="11"/>
  <c r="CO96" i="11"/>
  <c r="CO97" i="11"/>
  <c r="CO102" i="11"/>
  <c r="CO103" i="11"/>
  <c r="CO111" i="11"/>
  <c r="CO112" i="11"/>
  <c r="CO116" i="11"/>
  <c r="CO67" i="11"/>
  <c r="CO94" i="11"/>
  <c r="CO113" i="11"/>
  <c r="CO114" i="11"/>
  <c r="CO107" i="11"/>
  <c r="CO71" i="11"/>
  <c r="CO92" i="11"/>
  <c r="CO99" i="11"/>
  <c r="CO100" i="11"/>
  <c r="CO109" i="11"/>
  <c r="CO119" i="11"/>
  <c r="CO124" i="11"/>
  <c r="CO118" i="11"/>
  <c r="CO126" i="11"/>
  <c r="CO105" i="11"/>
  <c r="CO110" i="11"/>
  <c r="CO134" i="11"/>
  <c r="CO135" i="11"/>
  <c r="CO140" i="11"/>
  <c r="CO150" i="11"/>
  <c r="CO155" i="11"/>
  <c r="CO146" i="11"/>
  <c r="CO132" i="11"/>
  <c r="CO133" i="11"/>
  <c r="CO142" i="11"/>
  <c r="CO70" i="11"/>
  <c r="CO90" i="11"/>
  <c r="CO95" i="11"/>
  <c r="CO121" i="11"/>
  <c r="CO129" i="11"/>
  <c r="CO145" i="11"/>
  <c r="CO122" i="11"/>
  <c r="CO141" i="11"/>
  <c r="CO143" i="11"/>
  <c r="CO153" i="11"/>
  <c r="CO160" i="11"/>
  <c r="CO115" i="11"/>
  <c r="CO120" i="11"/>
  <c r="CO131" i="11"/>
  <c r="CO151" i="11"/>
  <c r="CO149" i="11"/>
  <c r="CO152" i="11"/>
  <c r="CO130" i="11"/>
  <c r="CO138" i="11"/>
  <c r="CO144" i="11"/>
  <c r="CO136" i="11"/>
  <c r="CO157" i="11"/>
  <c r="CO158" i="11"/>
  <c r="CO159" i="11"/>
  <c r="CO137" i="11"/>
  <c r="CO147" i="11"/>
  <c r="CO156" i="11"/>
  <c r="CO106" i="11"/>
  <c r="CO148" i="11"/>
  <c r="CO154" i="11"/>
  <c r="CO161" i="11"/>
  <c r="CO139" i="11"/>
  <c r="DC162" i="11"/>
  <c r="DC18" i="11"/>
  <c r="DC30" i="11"/>
  <c r="DC39" i="11"/>
  <c r="DC10" i="11"/>
  <c r="DC12" i="11"/>
  <c r="DC16" i="11"/>
  <c r="DC17" i="11"/>
  <c r="DC33" i="11"/>
  <c r="DC6" i="11"/>
  <c r="DC11" i="11"/>
  <c r="DC24" i="11"/>
  <c r="DC27" i="11"/>
  <c r="DC28" i="11"/>
  <c r="DC5" i="11"/>
  <c r="DC15" i="11"/>
  <c r="DC9" i="11"/>
  <c r="DC19" i="11"/>
  <c r="DC23" i="11"/>
  <c r="DC26" i="11"/>
  <c r="DC14" i="11"/>
  <c r="DC41" i="11"/>
  <c r="DC53" i="11"/>
  <c r="DC61" i="11"/>
  <c r="DC8" i="11"/>
  <c r="DC52" i="11"/>
  <c r="DC163" i="11"/>
  <c r="DC45" i="11"/>
  <c r="DC56" i="11"/>
  <c r="DC57" i="11"/>
  <c r="DC60" i="11"/>
  <c r="DC21" i="11"/>
  <c r="DC13" i="11"/>
  <c r="DC42" i="11"/>
  <c r="DC46" i="11"/>
  <c r="DC37" i="11"/>
  <c r="DC50" i="11"/>
  <c r="DC20" i="11"/>
  <c r="DC36" i="11"/>
  <c r="DC22" i="11"/>
  <c r="DC31" i="11"/>
  <c r="DC34" i="11"/>
  <c r="DC38" i="11"/>
  <c r="DC49" i="11"/>
  <c r="DC54" i="11"/>
  <c r="DC59" i="11"/>
  <c r="DC25" i="11"/>
  <c r="DC29" i="11"/>
  <c r="DC43" i="11"/>
  <c r="DC48" i="11"/>
  <c r="DC67" i="11"/>
  <c r="DC70" i="11"/>
  <c r="DC71" i="11"/>
  <c r="DC79" i="11"/>
  <c r="DC95" i="11"/>
  <c r="DC51" i="11"/>
  <c r="DC64" i="11"/>
  <c r="DC75" i="11"/>
  <c r="DC82" i="11"/>
  <c r="DC44" i="11"/>
  <c r="DC76" i="11"/>
  <c r="DC86" i="11"/>
  <c r="DC35" i="11"/>
  <c r="DC58" i="11"/>
  <c r="DC77" i="11"/>
  <c r="DC88" i="11"/>
  <c r="DC55" i="11"/>
  <c r="DC66" i="11"/>
  <c r="DC69" i="11"/>
  <c r="DC74" i="11"/>
  <c r="DC85" i="11"/>
  <c r="DC78" i="11"/>
  <c r="DC65" i="11"/>
  <c r="DC73" i="11"/>
  <c r="DC32" i="11"/>
  <c r="DC47" i="11"/>
  <c r="DC7" i="11"/>
  <c r="DC63" i="11"/>
  <c r="DC80" i="11"/>
  <c r="DC83" i="11"/>
  <c r="DC84" i="11"/>
  <c r="DC40" i="11"/>
  <c r="DC81" i="11"/>
  <c r="DC87" i="11"/>
  <c r="DC72" i="11"/>
  <c r="DC105" i="11"/>
  <c r="DC118" i="11"/>
  <c r="DC126" i="11"/>
  <c r="DC99" i="11"/>
  <c r="DC100" i="11"/>
  <c r="DC109" i="11"/>
  <c r="DC101" i="11"/>
  <c r="DC108" i="11"/>
  <c r="DC94" i="11"/>
  <c r="DC104" i="11"/>
  <c r="DC98" i="11"/>
  <c r="DC96" i="11"/>
  <c r="DC97" i="11"/>
  <c r="DC90" i="11"/>
  <c r="DC91" i="11"/>
  <c r="DC102" i="11"/>
  <c r="DC103" i="11"/>
  <c r="DC115" i="11"/>
  <c r="DC111" i="11"/>
  <c r="DC112" i="11"/>
  <c r="DC116" i="11"/>
  <c r="DC62" i="11"/>
  <c r="DC89" i="11"/>
  <c r="DC113" i="11"/>
  <c r="DC114" i="11"/>
  <c r="DC68" i="11"/>
  <c r="DC93" i="11"/>
  <c r="DC107" i="11"/>
  <c r="DC119" i="11"/>
  <c r="DC124" i="11"/>
  <c r="DC136" i="11"/>
  <c r="DC127" i="11"/>
  <c r="DC137" i="11"/>
  <c r="DC149" i="11"/>
  <c r="DC154" i="11"/>
  <c r="DC134" i="11"/>
  <c r="DC135" i="11"/>
  <c r="DC147" i="11"/>
  <c r="DC151" i="11"/>
  <c r="DC146" i="11"/>
  <c r="DC121" i="11"/>
  <c r="DC128" i="11"/>
  <c r="DC117" i="11"/>
  <c r="DC131" i="11"/>
  <c r="DC130" i="11"/>
  <c r="DC92" i="11"/>
  <c r="DC123" i="11"/>
  <c r="DC129" i="11"/>
  <c r="DC145" i="11"/>
  <c r="DC144" i="11"/>
  <c r="DC153" i="11"/>
  <c r="DC152" i="11"/>
  <c r="DC155" i="11"/>
  <c r="DC160" i="11"/>
  <c r="DC120" i="11"/>
  <c r="DC140" i="11"/>
  <c r="DC133" i="11"/>
  <c r="DC157" i="11"/>
  <c r="DC110" i="11"/>
  <c r="DC132" i="11"/>
  <c r="DC139" i="11"/>
  <c r="DC150" i="11"/>
  <c r="DC141" i="11"/>
  <c r="DC143" i="11"/>
  <c r="DC148" i="11"/>
  <c r="DC156" i="11"/>
  <c r="DC122" i="11"/>
  <c r="DC158" i="11"/>
  <c r="DC159" i="11"/>
  <c r="DC106" i="11"/>
  <c r="DC125" i="11"/>
  <c r="DC142" i="11"/>
  <c r="DC138" i="11"/>
  <c r="DC161" i="11"/>
  <c r="CV19" i="11"/>
  <c r="CV23" i="11"/>
  <c r="CV26" i="11"/>
  <c r="CV32" i="11"/>
  <c r="CV14" i="11"/>
  <c r="CV22" i="11"/>
  <c r="CV34" i="11"/>
  <c r="CV8" i="11"/>
  <c r="CV31" i="11"/>
  <c r="CV163" i="11"/>
  <c r="CV7" i="11"/>
  <c r="CV13" i="11"/>
  <c r="CV162" i="11"/>
  <c r="CV18" i="11"/>
  <c r="CV30" i="11"/>
  <c r="CV39" i="11"/>
  <c r="CV10" i="11"/>
  <c r="CV12" i="11"/>
  <c r="CV16" i="11"/>
  <c r="CV17" i="11"/>
  <c r="CV6" i="11"/>
  <c r="CV11" i="11"/>
  <c r="CV35" i="11"/>
  <c r="CV49" i="11"/>
  <c r="CV54" i="11"/>
  <c r="CV59" i="11"/>
  <c r="CV37" i="11"/>
  <c r="CV43" i="11"/>
  <c r="CV36" i="11"/>
  <c r="CV44" i="11"/>
  <c r="CV51" i="11"/>
  <c r="CV58" i="11"/>
  <c r="CV62" i="11"/>
  <c r="CV25" i="11"/>
  <c r="CV41" i="11"/>
  <c r="CV53" i="11"/>
  <c r="CV61" i="11"/>
  <c r="CV64" i="11"/>
  <c r="CV28" i="11"/>
  <c r="CV52" i="11"/>
  <c r="CV27" i="11"/>
  <c r="CV45" i="11"/>
  <c r="CV56" i="11"/>
  <c r="CV57" i="11"/>
  <c r="CV60" i="11"/>
  <c r="CV15" i="11"/>
  <c r="CV24" i="11"/>
  <c r="CV33" i="11"/>
  <c r="CV47" i="11"/>
  <c r="CV55" i="11"/>
  <c r="CV21" i="11"/>
  <c r="CV50" i="11"/>
  <c r="CV65" i="11"/>
  <c r="CV73" i="11"/>
  <c r="CV90" i="11"/>
  <c r="CV80" i="11"/>
  <c r="CV83" i="11"/>
  <c r="CV84" i="11"/>
  <c r="CV46" i="11"/>
  <c r="CV68" i="11"/>
  <c r="CV72" i="11"/>
  <c r="CV29" i="11"/>
  <c r="CV63" i="11"/>
  <c r="CV81" i="11"/>
  <c r="CV87" i="11"/>
  <c r="CV89" i="11"/>
  <c r="CV20" i="11"/>
  <c r="CV67" i="11"/>
  <c r="CV70" i="11"/>
  <c r="CV71" i="11"/>
  <c r="CV79" i="11"/>
  <c r="CV75" i="11"/>
  <c r="CV82" i="11"/>
  <c r="CV76" i="11"/>
  <c r="CV86" i="11"/>
  <c r="CV48" i="11"/>
  <c r="CV77" i="11"/>
  <c r="CV9" i="11"/>
  <c r="CV66" i="11"/>
  <c r="CV69" i="11"/>
  <c r="CV74" i="11"/>
  <c r="CV85" i="11"/>
  <c r="CV42" i="11"/>
  <c r="CV111" i="11"/>
  <c r="CV112" i="11"/>
  <c r="CV116" i="11"/>
  <c r="CV121" i="11"/>
  <c r="CV38" i="11"/>
  <c r="CV91" i="11"/>
  <c r="CV78" i="11"/>
  <c r="CV95" i="11"/>
  <c r="CV113" i="11"/>
  <c r="CV114" i="11"/>
  <c r="CV92" i="11"/>
  <c r="CV106" i="11"/>
  <c r="CV110" i="11"/>
  <c r="CV120" i="11"/>
  <c r="CV88" i="11"/>
  <c r="CV107" i="11"/>
  <c r="CV105" i="11"/>
  <c r="CV93" i="11"/>
  <c r="CV99" i="11"/>
  <c r="CV100" i="11"/>
  <c r="CV109" i="11"/>
  <c r="CV101" i="11"/>
  <c r="CV108" i="11"/>
  <c r="CV5" i="11"/>
  <c r="CV98" i="11"/>
  <c r="CV117" i="11"/>
  <c r="CV122" i="11"/>
  <c r="CV40" i="11"/>
  <c r="CV102" i="11"/>
  <c r="CV103" i="11"/>
  <c r="CV115" i="11"/>
  <c r="CV97" i="11"/>
  <c r="CV128" i="11"/>
  <c r="CV131" i="11"/>
  <c r="CV130" i="11"/>
  <c r="CV144" i="11"/>
  <c r="CV125" i="11"/>
  <c r="CV129" i="11"/>
  <c r="CV145" i="11"/>
  <c r="CV152" i="11"/>
  <c r="CV153" i="11"/>
  <c r="CV123" i="11"/>
  <c r="CV134" i="11"/>
  <c r="CV135" i="11"/>
  <c r="CV147" i="11"/>
  <c r="CV96" i="11"/>
  <c r="CV104" i="11"/>
  <c r="CV119" i="11"/>
  <c r="CV124" i="11"/>
  <c r="CV127" i="11"/>
  <c r="CV146" i="11"/>
  <c r="CV156" i="11"/>
  <c r="CV140" i="11"/>
  <c r="CV148" i="11"/>
  <c r="CV150" i="11"/>
  <c r="CV154" i="11"/>
  <c r="CV158" i="11"/>
  <c r="CV159" i="11"/>
  <c r="CV133" i="11"/>
  <c r="CV132" i="11"/>
  <c r="CV139" i="11"/>
  <c r="CV141" i="11"/>
  <c r="CV143" i="11"/>
  <c r="CV161" i="11"/>
  <c r="CV151" i="11"/>
  <c r="CV118" i="11"/>
  <c r="CV138" i="11"/>
  <c r="CV142" i="11"/>
  <c r="CV149" i="11"/>
  <c r="CV136" i="11"/>
  <c r="CV160" i="11"/>
  <c r="CV155" i="11"/>
  <c r="CV94" i="11"/>
  <c r="CV137" i="11"/>
  <c r="CV157" i="11"/>
  <c r="CV126" i="11"/>
  <c r="CU14" i="11"/>
  <c r="CU22" i="11"/>
  <c r="CU34" i="11"/>
  <c r="CU8" i="11"/>
  <c r="CU31" i="11"/>
  <c r="CU163" i="11"/>
  <c r="CU7" i="11"/>
  <c r="CU13" i="11"/>
  <c r="CU21" i="11"/>
  <c r="CU25" i="11"/>
  <c r="CU29" i="11"/>
  <c r="CU162" i="11"/>
  <c r="CU10" i="11"/>
  <c r="CU12" i="11"/>
  <c r="CU16" i="11"/>
  <c r="CU17" i="11"/>
  <c r="CU33" i="11"/>
  <c r="CU6" i="11"/>
  <c r="CU11" i="11"/>
  <c r="CU24" i="11"/>
  <c r="CU27" i="11"/>
  <c r="CU28" i="11"/>
  <c r="CU5" i="11"/>
  <c r="CU15" i="11"/>
  <c r="CU49" i="11"/>
  <c r="CU54" i="11"/>
  <c r="CU59" i="11"/>
  <c r="CU26" i="11"/>
  <c r="CU37" i="11"/>
  <c r="CU43" i="11"/>
  <c r="CU32" i="11"/>
  <c r="CU36" i="11"/>
  <c r="CU44" i="11"/>
  <c r="CU51" i="11"/>
  <c r="CU58" i="11"/>
  <c r="CU62" i="11"/>
  <c r="CU65" i="11"/>
  <c r="CU9" i="11"/>
  <c r="CU20" i="11"/>
  <c r="CU38" i="11"/>
  <c r="CU40" i="11"/>
  <c r="CU48" i="11"/>
  <c r="CU30" i="11"/>
  <c r="CU52" i="11"/>
  <c r="CU18" i="11"/>
  <c r="CU45" i="11"/>
  <c r="CU56" i="11"/>
  <c r="CU57" i="11"/>
  <c r="CU60" i="11"/>
  <c r="CU47" i="11"/>
  <c r="CU55" i="11"/>
  <c r="CU42" i="11"/>
  <c r="CU46" i="11"/>
  <c r="CU19" i="11"/>
  <c r="CU35" i="11"/>
  <c r="CU90" i="11"/>
  <c r="CU61" i="11"/>
  <c r="CU80" i="11"/>
  <c r="CU83" i="11"/>
  <c r="CU84" i="11"/>
  <c r="CU68" i="11"/>
  <c r="CU72" i="11"/>
  <c r="CU41" i="11"/>
  <c r="CU63" i="11"/>
  <c r="CU81" i="11"/>
  <c r="CU87" i="11"/>
  <c r="CU89" i="11"/>
  <c r="CU23" i="11"/>
  <c r="CU50" i="11"/>
  <c r="CU67" i="11"/>
  <c r="CU70" i="11"/>
  <c r="CU71" i="11"/>
  <c r="CU79" i="11"/>
  <c r="CU95" i="11"/>
  <c r="CU75" i="11"/>
  <c r="CU82" i="11"/>
  <c r="CU64" i="11"/>
  <c r="CU76" i="11"/>
  <c r="CU86" i="11"/>
  <c r="CU77" i="11"/>
  <c r="CU88" i="11"/>
  <c r="CU66" i="11"/>
  <c r="CU69" i="11"/>
  <c r="CU74" i="11"/>
  <c r="CU78" i="11"/>
  <c r="CU73" i="11"/>
  <c r="CU91" i="11"/>
  <c r="CU39" i="11"/>
  <c r="CU53" i="11"/>
  <c r="CU113" i="11"/>
  <c r="CU114" i="11"/>
  <c r="CU92" i="11"/>
  <c r="CU106" i="11"/>
  <c r="CU110" i="11"/>
  <c r="CU85" i="11"/>
  <c r="CU107" i="11"/>
  <c r="CU105" i="11"/>
  <c r="CU93" i="11"/>
  <c r="CU99" i="11"/>
  <c r="CU100" i="11"/>
  <c r="CU109" i="11"/>
  <c r="CU101" i="11"/>
  <c r="CU108" i="11"/>
  <c r="CU104" i="11"/>
  <c r="CU94" i="11"/>
  <c r="CU96" i="11"/>
  <c r="CU97" i="11"/>
  <c r="CU111" i="11"/>
  <c r="CU112" i="11"/>
  <c r="CU116" i="11"/>
  <c r="CU121" i="11"/>
  <c r="CU128" i="11"/>
  <c r="CU130" i="11"/>
  <c r="CU125" i="11"/>
  <c r="CU129" i="11"/>
  <c r="CU145" i="11"/>
  <c r="CU152" i="11"/>
  <c r="CU102" i="11"/>
  <c r="CU118" i="11"/>
  <c r="CU122" i="11"/>
  <c r="CU126" i="11"/>
  <c r="CU138" i="11"/>
  <c r="CU117" i="11"/>
  <c r="CU123" i="11"/>
  <c r="CU136" i="11"/>
  <c r="CU148" i="11"/>
  <c r="CU103" i="11"/>
  <c r="CU115" i="11"/>
  <c r="CU119" i="11"/>
  <c r="CU124" i="11"/>
  <c r="CU140" i="11"/>
  <c r="CU127" i="11"/>
  <c r="CU120" i="11"/>
  <c r="CU139" i="11"/>
  <c r="CU141" i="11"/>
  <c r="CU143" i="11"/>
  <c r="CU150" i="11"/>
  <c r="CU154" i="11"/>
  <c r="CU158" i="11"/>
  <c r="CU159" i="11"/>
  <c r="CU133" i="11"/>
  <c r="CU132" i="11"/>
  <c r="CU161" i="11"/>
  <c r="CU131" i="11"/>
  <c r="CU151" i="11"/>
  <c r="CU153" i="11"/>
  <c r="CU142" i="11"/>
  <c r="CU149" i="11"/>
  <c r="CU160" i="11"/>
  <c r="CU144" i="11"/>
  <c r="CU155" i="11"/>
  <c r="CU134" i="11"/>
  <c r="CU137" i="11"/>
  <c r="CU146" i="11"/>
  <c r="CU157" i="11"/>
  <c r="CU98" i="11"/>
  <c r="CU135" i="11"/>
  <c r="CU147" i="11"/>
  <c r="CU156" i="11"/>
  <c r="CQ162" i="11"/>
  <c r="CQ18" i="11"/>
  <c r="CQ30" i="11"/>
  <c r="CQ39" i="11"/>
  <c r="CQ10" i="11"/>
  <c r="CQ12" i="11"/>
  <c r="CQ16" i="11"/>
  <c r="CQ17" i="11"/>
  <c r="CQ33" i="11"/>
  <c r="CQ6" i="11"/>
  <c r="CQ11" i="11"/>
  <c r="CQ24" i="11"/>
  <c r="CQ27" i="11"/>
  <c r="CQ28" i="11"/>
  <c r="CQ5" i="11"/>
  <c r="CQ15" i="11"/>
  <c r="CQ9" i="11"/>
  <c r="CQ40" i="11"/>
  <c r="CQ19" i="11"/>
  <c r="CQ23" i="11"/>
  <c r="CQ26" i="11"/>
  <c r="CQ14" i="11"/>
  <c r="CQ36" i="11"/>
  <c r="CQ41" i="11"/>
  <c r="CQ53" i="11"/>
  <c r="CQ61" i="11"/>
  <c r="CQ38" i="11"/>
  <c r="CQ52" i="11"/>
  <c r="CQ13" i="11"/>
  <c r="CQ20" i="11"/>
  <c r="CQ31" i="11"/>
  <c r="CQ34" i="11"/>
  <c r="CQ45" i="11"/>
  <c r="CQ56" i="11"/>
  <c r="CQ57" i="11"/>
  <c r="CQ60" i="11"/>
  <c r="CQ22" i="11"/>
  <c r="CQ29" i="11"/>
  <c r="CQ42" i="11"/>
  <c r="CQ46" i="11"/>
  <c r="CQ50" i="11"/>
  <c r="CQ7" i="11"/>
  <c r="CQ49" i="11"/>
  <c r="CQ54" i="11"/>
  <c r="CQ59" i="11"/>
  <c r="CQ35" i="11"/>
  <c r="CQ43" i="11"/>
  <c r="CQ163" i="11"/>
  <c r="CQ37" i="11"/>
  <c r="CQ48" i="11"/>
  <c r="CQ44" i="11"/>
  <c r="CQ63" i="11"/>
  <c r="CQ67" i="11"/>
  <c r="CQ70" i="11"/>
  <c r="CQ71" i="11"/>
  <c r="CQ79" i="11"/>
  <c r="CQ95" i="11"/>
  <c r="CQ58" i="11"/>
  <c r="CQ75" i="11"/>
  <c r="CQ82" i="11"/>
  <c r="CQ25" i="11"/>
  <c r="CQ55" i="11"/>
  <c r="CQ76" i="11"/>
  <c r="CQ86" i="11"/>
  <c r="CQ77" i="11"/>
  <c r="CQ88" i="11"/>
  <c r="CQ21" i="11"/>
  <c r="CQ64" i="11"/>
  <c r="CQ66" i="11"/>
  <c r="CQ69" i="11"/>
  <c r="CQ74" i="11"/>
  <c r="CQ85" i="11"/>
  <c r="CQ78" i="11"/>
  <c r="CQ47" i="11"/>
  <c r="CQ62" i="11"/>
  <c r="CQ32" i="11"/>
  <c r="CQ73" i="11"/>
  <c r="CQ8" i="11"/>
  <c r="CQ65" i="11"/>
  <c r="CQ80" i="11"/>
  <c r="CQ83" i="11"/>
  <c r="CQ84" i="11"/>
  <c r="CQ51" i="11"/>
  <c r="CQ81" i="11"/>
  <c r="CQ87" i="11"/>
  <c r="CQ89" i="11"/>
  <c r="CQ92" i="11"/>
  <c r="CQ105" i="11"/>
  <c r="CQ118" i="11"/>
  <c r="CQ126" i="11"/>
  <c r="CQ99" i="11"/>
  <c r="CQ100" i="11"/>
  <c r="CQ109" i="11"/>
  <c r="CQ101" i="11"/>
  <c r="CQ108" i="11"/>
  <c r="CQ93" i="11"/>
  <c r="CQ104" i="11"/>
  <c r="CQ98" i="11"/>
  <c r="CQ96" i="11"/>
  <c r="CQ97" i="11"/>
  <c r="CQ102" i="11"/>
  <c r="CQ103" i="11"/>
  <c r="CQ115" i="11"/>
  <c r="CQ94" i="11"/>
  <c r="CQ111" i="11"/>
  <c r="CQ112" i="11"/>
  <c r="CQ116" i="11"/>
  <c r="CQ68" i="11"/>
  <c r="CQ113" i="11"/>
  <c r="CQ114" i="11"/>
  <c r="CQ72" i="11"/>
  <c r="CQ90" i="11"/>
  <c r="CQ107" i="11"/>
  <c r="CQ136" i="11"/>
  <c r="CQ110" i="11"/>
  <c r="CQ123" i="11"/>
  <c r="CQ137" i="11"/>
  <c r="CQ149" i="11"/>
  <c r="CQ154" i="11"/>
  <c r="CQ157" i="11"/>
  <c r="CQ134" i="11"/>
  <c r="CQ135" i="11"/>
  <c r="CQ147" i="11"/>
  <c r="CQ151" i="11"/>
  <c r="CQ106" i="11"/>
  <c r="CQ119" i="11"/>
  <c r="CQ124" i="11"/>
  <c r="CQ146" i="11"/>
  <c r="CQ127" i="11"/>
  <c r="CQ91" i="11"/>
  <c r="CQ120" i="11"/>
  <c r="CQ131" i="11"/>
  <c r="CQ128" i="11"/>
  <c r="CQ130" i="11"/>
  <c r="CQ121" i="11"/>
  <c r="CQ129" i="11"/>
  <c r="CQ145" i="11"/>
  <c r="CQ133" i="11"/>
  <c r="CQ139" i="11"/>
  <c r="CQ132" i="11"/>
  <c r="CQ141" i="11"/>
  <c r="CQ143" i="11"/>
  <c r="CQ153" i="11"/>
  <c r="CQ160" i="11"/>
  <c r="CQ142" i="11"/>
  <c r="CQ117" i="11"/>
  <c r="CQ138" i="11"/>
  <c r="CQ144" i="11"/>
  <c r="CQ152" i="11"/>
  <c r="CQ155" i="11"/>
  <c r="CQ122" i="11"/>
  <c r="CQ125" i="11"/>
  <c r="CQ158" i="11"/>
  <c r="CQ159" i="11"/>
  <c r="CQ150" i="11"/>
  <c r="CQ156" i="11"/>
  <c r="CQ140" i="11"/>
  <c r="CQ148" i="11"/>
  <c r="CQ161" i="11"/>
  <c r="CP10" i="11"/>
  <c r="CP12" i="11"/>
  <c r="CP16" i="11"/>
  <c r="CP17" i="11"/>
  <c r="CP33" i="11"/>
  <c r="CP6" i="11"/>
  <c r="CP11" i="11"/>
  <c r="CP24" i="11"/>
  <c r="CP27" i="11"/>
  <c r="CP28" i="11"/>
  <c r="CP35" i="11"/>
  <c r="CP37" i="11"/>
  <c r="CP38" i="11"/>
  <c r="CP5" i="11"/>
  <c r="CP15" i="11"/>
  <c r="CP20" i="11"/>
  <c r="CP9" i="11"/>
  <c r="CP40" i="11"/>
  <c r="CP19" i="11"/>
  <c r="CP23" i="11"/>
  <c r="CP26" i="11"/>
  <c r="CP32" i="11"/>
  <c r="CP14" i="11"/>
  <c r="CP22" i="11"/>
  <c r="CP8" i="11"/>
  <c r="CP52" i="11"/>
  <c r="CP13" i="11"/>
  <c r="CP31" i="11"/>
  <c r="CP34" i="11"/>
  <c r="CP45" i="11"/>
  <c r="CP56" i="11"/>
  <c r="CP57" i="11"/>
  <c r="CP60" i="11"/>
  <c r="CP29" i="11"/>
  <c r="CP39" i="11"/>
  <c r="CP25" i="11"/>
  <c r="CP47" i="11"/>
  <c r="CP55" i="11"/>
  <c r="CP18" i="11"/>
  <c r="CP50" i="11"/>
  <c r="CP162" i="11"/>
  <c r="CP7" i="11"/>
  <c r="CP49" i="11"/>
  <c r="CP54" i="11"/>
  <c r="CP59" i="11"/>
  <c r="CP43" i="11"/>
  <c r="CP21" i="11"/>
  <c r="CP44" i="11"/>
  <c r="CP51" i="11"/>
  <c r="CP58" i="11"/>
  <c r="CP36" i="11"/>
  <c r="CP41" i="11"/>
  <c r="CP53" i="11"/>
  <c r="CP61" i="11"/>
  <c r="CP75" i="11"/>
  <c r="CP82" i="11"/>
  <c r="CP92" i="11"/>
  <c r="CP93" i="11"/>
  <c r="CP94" i="11"/>
  <c r="CP76" i="11"/>
  <c r="CP86" i="11"/>
  <c r="CP46" i="11"/>
  <c r="CP77" i="11"/>
  <c r="CP88" i="11"/>
  <c r="CP64" i="11"/>
  <c r="CP66" i="11"/>
  <c r="CP69" i="11"/>
  <c r="CP74" i="11"/>
  <c r="CP85" i="11"/>
  <c r="CP163" i="11"/>
  <c r="CP78" i="11"/>
  <c r="CP62" i="11"/>
  <c r="CP73" i="11"/>
  <c r="CP30" i="11"/>
  <c r="CP48" i="11"/>
  <c r="CP90" i="11"/>
  <c r="CP65" i="11"/>
  <c r="CP80" i="11"/>
  <c r="CP68" i="11"/>
  <c r="CP72" i="11"/>
  <c r="CP63" i="11"/>
  <c r="CP67" i="11"/>
  <c r="CP70" i="11"/>
  <c r="CP71" i="11"/>
  <c r="CP79" i="11"/>
  <c r="CP99" i="11"/>
  <c r="CP100" i="11"/>
  <c r="CP109" i="11"/>
  <c r="CP119" i="11"/>
  <c r="CP124" i="11"/>
  <c r="CP101" i="11"/>
  <c r="CP108" i="11"/>
  <c r="CP84" i="11"/>
  <c r="CP104" i="11"/>
  <c r="CP98" i="11"/>
  <c r="CP117" i="11"/>
  <c r="CP122" i="11"/>
  <c r="CP96" i="11"/>
  <c r="CP97" i="11"/>
  <c r="CP42" i="11"/>
  <c r="CP102" i="11"/>
  <c r="CP103" i="11"/>
  <c r="CP115" i="11"/>
  <c r="CP81" i="11"/>
  <c r="CP89" i="11"/>
  <c r="CP111" i="11"/>
  <c r="CP112" i="11"/>
  <c r="CP116" i="11"/>
  <c r="CP91" i="11"/>
  <c r="CP106" i="11"/>
  <c r="CP110" i="11"/>
  <c r="CP120" i="11"/>
  <c r="CP83" i="11"/>
  <c r="CP95" i="11"/>
  <c r="CP105" i="11"/>
  <c r="CP118" i="11"/>
  <c r="CP126" i="11"/>
  <c r="CP114" i="11"/>
  <c r="CP123" i="11"/>
  <c r="CP137" i="11"/>
  <c r="CP87" i="11"/>
  <c r="CP134" i="11"/>
  <c r="CP135" i="11"/>
  <c r="CP147" i="11"/>
  <c r="CP151" i="11"/>
  <c r="CP140" i="11"/>
  <c r="CP150" i="11"/>
  <c r="CP155" i="11"/>
  <c r="CP127" i="11"/>
  <c r="CP139" i="11"/>
  <c r="CP141" i="11"/>
  <c r="CP143" i="11"/>
  <c r="CP113" i="11"/>
  <c r="CP128" i="11"/>
  <c r="CP130" i="11"/>
  <c r="CP144" i="11"/>
  <c r="CP121" i="11"/>
  <c r="CP129" i="11"/>
  <c r="CP125" i="11"/>
  <c r="CP138" i="11"/>
  <c r="CP107" i="11"/>
  <c r="CP132" i="11"/>
  <c r="CP153" i="11"/>
  <c r="CP160" i="11"/>
  <c r="CP131" i="11"/>
  <c r="CP142" i="11"/>
  <c r="CP149" i="11"/>
  <c r="CP152" i="11"/>
  <c r="CP154" i="11"/>
  <c r="CP161" i="11"/>
  <c r="CP136" i="11"/>
  <c r="CP146" i="11"/>
  <c r="CP157" i="11"/>
  <c r="CP158" i="11"/>
  <c r="CP159" i="11"/>
  <c r="CP145" i="11"/>
  <c r="CP156" i="11"/>
  <c r="CP148" i="11"/>
  <c r="CP133" i="11"/>
  <c r="DB10" i="11"/>
  <c r="DB12" i="11"/>
  <c r="DB16" i="11"/>
  <c r="DB17" i="11"/>
  <c r="DB33" i="11"/>
  <c r="DB6" i="11"/>
  <c r="DB11" i="11"/>
  <c r="DB24" i="11"/>
  <c r="DB27" i="11"/>
  <c r="DB28" i="11"/>
  <c r="DB35" i="11"/>
  <c r="DB37" i="11"/>
  <c r="DB38" i="11"/>
  <c r="DB5" i="11"/>
  <c r="DB15" i="11"/>
  <c r="DB20" i="11"/>
  <c r="DB9" i="11"/>
  <c r="DB19" i="11"/>
  <c r="DB23" i="11"/>
  <c r="DB26" i="11"/>
  <c r="DB32" i="11"/>
  <c r="DB14" i="11"/>
  <c r="DB22" i="11"/>
  <c r="DB8" i="11"/>
  <c r="DB52" i="11"/>
  <c r="DB163" i="11"/>
  <c r="DB45" i="11"/>
  <c r="DB56" i="11"/>
  <c r="DB57" i="11"/>
  <c r="DB60" i="11"/>
  <c r="DB21" i="11"/>
  <c r="DB47" i="11"/>
  <c r="DB55" i="11"/>
  <c r="DB50" i="11"/>
  <c r="DB36" i="11"/>
  <c r="DB31" i="11"/>
  <c r="DB34" i="11"/>
  <c r="DB49" i="11"/>
  <c r="DB54" i="11"/>
  <c r="DB59" i="11"/>
  <c r="DB25" i="11"/>
  <c r="DB29" i="11"/>
  <c r="DB43" i="11"/>
  <c r="DB162" i="11"/>
  <c r="DB7" i="11"/>
  <c r="DB18" i="11"/>
  <c r="DB39" i="11"/>
  <c r="DB40" i="11"/>
  <c r="DB44" i="11"/>
  <c r="DB51" i="11"/>
  <c r="DB58" i="11"/>
  <c r="DB41" i="11"/>
  <c r="DB53" i="11"/>
  <c r="DB61" i="11"/>
  <c r="DB42" i="11"/>
  <c r="DB64" i="11"/>
  <c r="DB75" i="11"/>
  <c r="DB82" i="11"/>
  <c r="DB92" i="11"/>
  <c r="DB93" i="11"/>
  <c r="DB94" i="11"/>
  <c r="DB76" i="11"/>
  <c r="DB86" i="11"/>
  <c r="DB77" i="11"/>
  <c r="DB88" i="11"/>
  <c r="DB66" i="11"/>
  <c r="DB69" i="11"/>
  <c r="DB74" i="11"/>
  <c r="DB85" i="11"/>
  <c r="DB46" i="11"/>
  <c r="DB78" i="11"/>
  <c r="DB65" i="11"/>
  <c r="DB73" i="11"/>
  <c r="DB13" i="11"/>
  <c r="DB30" i="11"/>
  <c r="DB63" i="11"/>
  <c r="DB80" i="11"/>
  <c r="DB48" i="11"/>
  <c r="DB62" i="11"/>
  <c r="DB68" i="11"/>
  <c r="DB72" i="11"/>
  <c r="DB67" i="11"/>
  <c r="DB70" i="11"/>
  <c r="DB71" i="11"/>
  <c r="DB79" i="11"/>
  <c r="DB83" i="11"/>
  <c r="DB99" i="11"/>
  <c r="DB100" i="11"/>
  <c r="DB109" i="11"/>
  <c r="DB119" i="11"/>
  <c r="DB124" i="11"/>
  <c r="DB101" i="11"/>
  <c r="DB108" i="11"/>
  <c r="DB104" i="11"/>
  <c r="DB98" i="11"/>
  <c r="DB117" i="11"/>
  <c r="DB122" i="11"/>
  <c r="DB84" i="11"/>
  <c r="DB96" i="11"/>
  <c r="DB97" i="11"/>
  <c r="DB90" i="11"/>
  <c r="DB91" i="11"/>
  <c r="DB102" i="11"/>
  <c r="DB103" i="11"/>
  <c r="DB115" i="11"/>
  <c r="DB111" i="11"/>
  <c r="DB112" i="11"/>
  <c r="DB116" i="11"/>
  <c r="DB81" i="11"/>
  <c r="DB106" i="11"/>
  <c r="DB110" i="11"/>
  <c r="DB120" i="11"/>
  <c r="DB105" i="11"/>
  <c r="DB118" i="11"/>
  <c r="DB126" i="11"/>
  <c r="DB107" i="11"/>
  <c r="DB127" i="11"/>
  <c r="DB137" i="11"/>
  <c r="DB134" i="11"/>
  <c r="DB135" i="11"/>
  <c r="DB147" i="11"/>
  <c r="DB151" i="11"/>
  <c r="DB87" i="11"/>
  <c r="DB140" i="11"/>
  <c r="DB150" i="11"/>
  <c r="DB155" i="11"/>
  <c r="DB121" i="11"/>
  <c r="DB128" i="11"/>
  <c r="DB139" i="11"/>
  <c r="DB141" i="11"/>
  <c r="DB143" i="11"/>
  <c r="DB125" i="11"/>
  <c r="DB89" i="11"/>
  <c r="DB95" i="11"/>
  <c r="DB130" i="11"/>
  <c r="DB144" i="11"/>
  <c r="DB113" i="11"/>
  <c r="DB123" i="11"/>
  <c r="DB129" i="11"/>
  <c r="DB138" i="11"/>
  <c r="DB136" i="11"/>
  <c r="DB149" i="11"/>
  <c r="DB146" i="11"/>
  <c r="DB152" i="11"/>
  <c r="DB160" i="11"/>
  <c r="DB114" i="11"/>
  <c r="DB145" i="11"/>
  <c r="DB133" i="11"/>
  <c r="DB157" i="11"/>
  <c r="DB161" i="11"/>
  <c r="DB132" i="11"/>
  <c r="DB148" i="11"/>
  <c r="DB156" i="11"/>
  <c r="DB154" i="11"/>
  <c r="DB158" i="11"/>
  <c r="DB159" i="11"/>
  <c r="DB131" i="11"/>
  <c r="DB142" i="11"/>
  <c r="DB153" i="11"/>
  <c r="CY5" i="11"/>
  <c r="CY15" i="11"/>
  <c r="CY20" i="11"/>
  <c r="CY36" i="11"/>
  <c r="CY9" i="11"/>
  <c r="CY19" i="11"/>
  <c r="CY23" i="11"/>
  <c r="CY26" i="11"/>
  <c r="CY32" i="11"/>
  <c r="CY14" i="11"/>
  <c r="CY8" i="11"/>
  <c r="CY31" i="11"/>
  <c r="CY163" i="11"/>
  <c r="CY7" i="11"/>
  <c r="CY13" i="11"/>
  <c r="CY21" i="11"/>
  <c r="CY25" i="11"/>
  <c r="CY162" i="11"/>
  <c r="CY18" i="11"/>
  <c r="CY33" i="11"/>
  <c r="CY47" i="11"/>
  <c r="CY55" i="11"/>
  <c r="CY42" i="11"/>
  <c r="CY46" i="11"/>
  <c r="CY50" i="11"/>
  <c r="CY16" i="11"/>
  <c r="CY35" i="11"/>
  <c r="CY6" i="11"/>
  <c r="CY29" i="11"/>
  <c r="CY37" i="11"/>
  <c r="CY43" i="11"/>
  <c r="CY34" i="11"/>
  <c r="CY39" i="11"/>
  <c r="CY40" i="11"/>
  <c r="CY44" i="11"/>
  <c r="CY51" i="11"/>
  <c r="CY58" i="11"/>
  <c r="CY62" i="11"/>
  <c r="CY22" i="11"/>
  <c r="CY30" i="11"/>
  <c r="CY38" i="11"/>
  <c r="CY48" i="11"/>
  <c r="CY10" i="11"/>
  <c r="CY41" i="11"/>
  <c r="CY53" i="11"/>
  <c r="CY61" i="11"/>
  <c r="CY28" i="11"/>
  <c r="CY52" i="11"/>
  <c r="CY17" i="11"/>
  <c r="CY24" i="11"/>
  <c r="CY66" i="11"/>
  <c r="CY69" i="11"/>
  <c r="CY74" i="11"/>
  <c r="CY85" i="11"/>
  <c r="CY49" i="11"/>
  <c r="CY54" i="11"/>
  <c r="CY78" i="11"/>
  <c r="CY27" i="11"/>
  <c r="CY57" i="11"/>
  <c r="CY65" i="11"/>
  <c r="CY73" i="11"/>
  <c r="CY90" i="11"/>
  <c r="CY80" i="11"/>
  <c r="CY83" i="11"/>
  <c r="CY84" i="11"/>
  <c r="CY59" i="11"/>
  <c r="CY68" i="11"/>
  <c r="CY72" i="11"/>
  <c r="CY63" i="11"/>
  <c r="CY81" i="11"/>
  <c r="CY87" i="11"/>
  <c r="CY89" i="11"/>
  <c r="CY56" i="11"/>
  <c r="CY67" i="11"/>
  <c r="CY70" i="11"/>
  <c r="CY71" i="11"/>
  <c r="CY79" i="11"/>
  <c r="CY11" i="11"/>
  <c r="CY12" i="11"/>
  <c r="CY45" i="11"/>
  <c r="CY60" i="11"/>
  <c r="CY64" i="11"/>
  <c r="CY75" i="11"/>
  <c r="CY82" i="11"/>
  <c r="CY92" i="11"/>
  <c r="CY93" i="11"/>
  <c r="CY94" i="11"/>
  <c r="CY77" i="11"/>
  <c r="CY88" i="11"/>
  <c r="CY98" i="11"/>
  <c r="CY117" i="11"/>
  <c r="CY122" i="11"/>
  <c r="CY96" i="11"/>
  <c r="CY97" i="11"/>
  <c r="CY102" i="11"/>
  <c r="CY103" i="11"/>
  <c r="CY115" i="11"/>
  <c r="CY91" i="11"/>
  <c r="CY111" i="11"/>
  <c r="CY112" i="11"/>
  <c r="CY116" i="11"/>
  <c r="CY121" i="11"/>
  <c r="CY95" i="11"/>
  <c r="CY113" i="11"/>
  <c r="CY114" i="11"/>
  <c r="CY86" i="11"/>
  <c r="CY106" i="11"/>
  <c r="CY110" i="11"/>
  <c r="CY107" i="11"/>
  <c r="CY99" i="11"/>
  <c r="CY100" i="11"/>
  <c r="CY109" i="11"/>
  <c r="CY119" i="11"/>
  <c r="CY124" i="11"/>
  <c r="CY104" i="11"/>
  <c r="CY127" i="11"/>
  <c r="CY120" i="11"/>
  <c r="CY105" i="11"/>
  <c r="CY139" i="11"/>
  <c r="CY141" i="11"/>
  <c r="CY143" i="11"/>
  <c r="CY128" i="11"/>
  <c r="CY132" i="11"/>
  <c r="CY133" i="11"/>
  <c r="CY142" i="11"/>
  <c r="CY76" i="11"/>
  <c r="CY125" i="11"/>
  <c r="CY130" i="11"/>
  <c r="CY144" i="11"/>
  <c r="CY108" i="11"/>
  <c r="CY123" i="11"/>
  <c r="CY101" i="11"/>
  <c r="CY137" i="11"/>
  <c r="CY126" i="11"/>
  <c r="CY135" i="11"/>
  <c r="CY146" i="11"/>
  <c r="CY147" i="11"/>
  <c r="CY155" i="11"/>
  <c r="CY145" i="11"/>
  <c r="CY157" i="11"/>
  <c r="CY140" i="11"/>
  <c r="CY148" i="11"/>
  <c r="CY156" i="11"/>
  <c r="CY150" i="11"/>
  <c r="CY154" i="11"/>
  <c r="CY158" i="11"/>
  <c r="CY159" i="11"/>
  <c r="CY131" i="11"/>
  <c r="CY161" i="11"/>
  <c r="CY118" i="11"/>
  <c r="CY153" i="11"/>
  <c r="CY138" i="11"/>
  <c r="CY149" i="11"/>
  <c r="CY151" i="11"/>
  <c r="CY129" i="11"/>
  <c r="CY134" i="11"/>
  <c r="CY136" i="11"/>
  <c r="CY152" i="11"/>
  <c r="CY160" i="11"/>
  <c r="CZ6" i="11"/>
  <c r="CZ11" i="11"/>
  <c r="CZ24" i="11"/>
  <c r="CZ27" i="11"/>
  <c r="CZ28" i="11"/>
  <c r="CZ35" i="11"/>
  <c r="CZ37" i="11"/>
  <c r="CZ38" i="11"/>
  <c r="CZ5" i="11"/>
  <c r="CZ15" i="11"/>
  <c r="CZ20" i="11"/>
  <c r="CZ36" i="11"/>
  <c r="CZ9" i="11"/>
  <c r="CZ14" i="11"/>
  <c r="CZ22" i="11"/>
  <c r="CZ34" i="11"/>
  <c r="CZ8" i="11"/>
  <c r="CZ163" i="11"/>
  <c r="CZ7" i="11"/>
  <c r="CZ13" i="11"/>
  <c r="CZ17" i="11"/>
  <c r="CZ19" i="11"/>
  <c r="CZ21" i="11"/>
  <c r="CZ33" i="11"/>
  <c r="CZ47" i="11"/>
  <c r="CZ55" i="11"/>
  <c r="CZ63" i="11"/>
  <c r="CZ26" i="11"/>
  <c r="CZ42" i="11"/>
  <c r="CZ46" i="11"/>
  <c r="CZ32" i="11"/>
  <c r="CZ50" i="11"/>
  <c r="CZ23" i="11"/>
  <c r="CZ31" i="11"/>
  <c r="CZ49" i="11"/>
  <c r="CZ54" i="11"/>
  <c r="CZ59" i="11"/>
  <c r="CZ25" i="11"/>
  <c r="CZ29" i="11"/>
  <c r="CZ43" i="11"/>
  <c r="CZ162" i="11"/>
  <c r="CZ18" i="11"/>
  <c r="CZ39" i="11"/>
  <c r="CZ40" i="11"/>
  <c r="CZ44" i="11"/>
  <c r="CZ51" i="11"/>
  <c r="CZ58" i="11"/>
  <c r="CZ62" i="11"/>
  <c r="CZ30" i="11"/>
  <c r="CZ48" i="11"/>
  <c r="CZ10" i="11"/>
  <c r="CZ41" i="11"/>
  <c r="CZ53" i="11"/>
  <c r="CZ12" i="11"/>
  <c r="CZ45" i="11"/>
  <c r="CZ56" i="11"/>
  <c r="CZ57" i="11"/>
  <c r="CZ60" i="11"/>
  <c r="CZ77" i="11"/>
  <c r="CZ88" i="11"/>
  <c r="CZ66" i="11"/>
  <c r="CZ69" i="11"/>
  <c r="CZ74" i="11"/>
  <c r="CZ85" i="11"/>
  <c r="CZ61" i="11"/>
  <c r="CZ78" i="11"/>
  <c r="CZ65" i="11"/>
  <c r="CZ73" i="11"/>
  <c r="CZ16" i="11"/>
  <c r="CZ80" i="11"/>
  <c r="CZ83" i="11"/>
  <c r="CZ84" i="11"/>
  <c r="CZ52" i="11"/>
  <c r="CZ68" i="11"/>
  <c r="CZ72" i="11"/>
  <c r="CZ81" i="11"/>
  <c r="CZ67" i="11"/>
  <c r="CZ70" i="11"/>
  <c r="CZ71" i="11"/>
  <c r="CZ79" i="11"/>
  <c r="CZ76" i="11"/>
  <c r="CZ86" i="11"/>
  <c r="CZ104" i="11"/>
  <c r="CZ94" i="11"/>
  <c r="CZ98" i="11"/>
  <c r="CZ117" i="11"/>
  <c r="CZ96" i="11"/>
  <c r="CZ97" i="11"/>
  <c r="CZ75" i="11"/>
  <c r="CZ90" i="11"/>
  <c r="CZ102" i="11"/>
  <c r="CZ103" i="11"/>
  <c r="CZ115" i="11"/>
  <c r="CZ91" i="11"/>
  <c r="CZ111" i="11"/>
  <c r="CZ112" i="11"/>
  <c r="CZ64" i="11"/>
  <c r="CZ92" i="11"/>
  <c r="CZ95" i="11"/>
  <c r="CZ113" i="11"/>
  <c r="CZ114" i="11"/>
  <c r="CZ89" i="11"/>
  <c r="CZ106" i="11"/>
  <c r="CZ110" i="11"/>
  <c r="CZ87" i="11"/>
  <c r="CZ93" i="11"/>
  <c r="CZ105" i="11"/>
  <c r="CZ118" i="11"/>
  <c r="CZ126" i="11"/>
  <c r="CZ82" i="11"/>
  <c r="CZ101" i="11"/>
  <c r="CZ108" i="11"/>
  <c r="CZ123" i="11"/>
  <c r="CZ125" i="11"/>
  <c r="CZ127" i="11"/>
  <c r="CZ107" i="11"/>
  <c r="CZ109" i="11"/>
  <c r="CZ119" i="11"/>
  <c r="CZ124" i="11"/>
  <c r="CZ116" i="11"/>
  <c r="CZ140" i="11"/>
  <c r="CZ120" i="11"/>
  <c r="CZ146" i="11"/>
  <c r="CZ100" i="11"/>
  <c r="CZ121" i="11"/>
  <c r="CZ139" i="11"/>
  <c r="CZ141" i="11"/>
  <c r="CZ143" i="11"/>
  <c r="CZ122" i="11"/>
  <c r="CZ131" i="11"/>
  <c r="CZ138" i="11"/>
  <c r="CZ99" i="11"/>
  <c r="CZ136" i="11"/>
  <c r="CZ137" i="11"/>
  <c r="CZ160" i="11"/>
  <c r="CZ135" i="11"/>
  <c r="CZ147" i="11"/>
  <c r="CZ155" i="11"/>
  <c r="CZ145" i="11"/>
  <c r="CZ157" i="11"/>
  <c r="CZ133" i="11"/>
  <c r="CZ132" i="11"/>
  <c r="CZ148" i="11"/>
  <c r="CZ156" i="11"/>
  <c r="CZ150" i="11"/>
  <c r="CZ154" i="11"/>
  <c r="CZ158" i="11"/>
  <c r="CZ159" i="11"/>
  <c r="CZ130" i="11"/>
  <c r="CZ142" i="11"/>
  <c r="CZ161" i="11"/>
  <c r="CZ153" i="11"/>
  <c r="CZ144" i="11"/>
  <c r="CZ149" i="11"/>
  <c r="CZ151" i="11"/>
  <c r="CZ128" i="11"/>
  <c r="CZ129" i="11"/>
  <c r="CZ134" i="11"/>
  <c r="CZ152" i="11"/>
  <c r="CM5" i="11"/>
  <c r="CM15" i="11"/>
  <c r="CM20" i="11"/>
  <c r="CM36" i="11"/>
  <c r="CM9" i="11"/>
  <c r="CM19" i="11"/>
  <c r="CM23" i="11"/>
  <c r="CM26" i="11"/>
  <c r="CM32" i="11"/>
  <c r="CM14" i="11"/>
  <c r="CM8" i="11"/>
  <c r="CM31" i="11"/>
  <c r="CM163" i="11"/>
  <c r="CM7" i="11"/>
  <c r="CM13" i="11"/>
  <c r="CM21" i="11"/>
  <c r="CM25" i="11"/>
  <c r="CM162" i="11"/>
  <c r="CM18" i="11"/>
  <c r="CM16" i="11"/>
  <c r="CM34" i="11"/>
  <c r="CM38" i="11"/>
  <c r="CM47" i="11"/>
  <c r="CM55" i="11"/>
  <c r="CM11" i="11"/>
  <c r="CM30" i="11"/>
  <c r="CM42" i="11"/>
  <c r="CM46" i="11"/>
  <c r="CM6" i="11"/>
  <c r="CM22" i="11"/>
  <c r="CM50" i="11"/>
  <c r="CM10" i="11"/>
  <c r="CM27" i="11"/>
  <c r="CM43" i="11"/>
  <c r="CM24" i="11"/>
  <c r="CM33" i="11"/>
  <c r="CM44" i="11"/>
  <c r="CM51" i="11"/>
  <c r="CM58" i="11"/>
  <c r="CM62" i="11"/>
  <c r="CM12" i="11"/>
  <c r="CM17" i="11"/>
  <c r="CM48" i="11"/>
  <c r="CM35" i="11"/>
  <c r="CM41" i="11"/>
  <c r="CM53" i="11"/>
  <c r="CM61" i="11"/>
  <c r="CM40" i="11"/>
  <c r="CM52" i="11"/>
  <c r="CM29" i="11"/>
  <c r="CM39" i="11"/>
  <c r="CM57" i="11"/>
  <c r="CM64" i="11"/>
  <c r="CM66" i="11"/>
  <c r="CM69" i="11"/>
  <c r="CM74" i="11"/>
  <c r="CM85" i="11"/>
  <c r="CM78" i="11"/>
  <c r="CM73" i="11"/>
  <c r="CM59" i="11"/>
  <c r="CM90" i="11"/>
  <c r="CM28" i="11"/>
  <c r="CM65" i="11"/>
  <c r="CM80" i="11"/>
  <c r="CM83" i="11"/>
  <c r="CM84" i="11"/>
  <c r="CM56" i="11"/>
  <c r="CM60" i="11"/>
  <c r="CM68" i="11"/>
  <c r="CM72" i="11"/>
  <c r="CM37" i="11"/>
  <c r="CM45" i="11"/>
  <c r="CM81" i="11"/>
  <c r="CM87" i="11"/>
  <c r="CM89" i="11"/>
  <c r="CM67" i="11"/>
  <c r="CM70" i="11"/>
  <c r="CM71" i="11"/>
  <c r="CM79" i="11"/>
  <c r="CM75" i="11"/>
  <c r="CM82" i="11"/>
  <c r="CM92" i="11"/>
  <c r="CM93" i="11"/>
  <c r="CM94" i="11"/>
  <c r="CM49" i="11"/>
  <c r="CM54" i="11"/>
  <c r="CM77" i="11"/>
  <c r="CM88" i="11"/>
  <c r="CM98" i="11"/>
  <c r="CM117" i="11"/>
  <c r="CM122" i="11"/>
  <c r="CM96" i="11"/>
  <c r="CM97" i="11"/>
  <c r="CM102" i="11"/>
  <c r="CM103" i="11"/>
  <c r="CM115" i="11"/>
  <c r="CM111" i="11"/>
  <c r="CM112" i="11"/>
  <c r="CM116" i="11"/>
  <c r="CM121" i="11"/>
  <c r="CM86" i="11"/>
  <c r="CM113" i="11"/>
  <c r="CM114" i="11"/>
  <c r="CM63" i="11"/>
  <c r="CM106" i="11"/>
  <c r="CM110" i="11"/>
  <c r="CM76" i="11"/>
  <c r="CM91" i="11"/>
  <c r="CM107" i="11"/>
  <c r="CM99" i="11"/>
  <c r="CM100" i="11"/>
  <c r="CM109" i="11"/>
  <c r="CM119" i="11"/>
  <c r="CM124" i="11"/>
  <c r="CM104" i="11"/>
  <c r="CM105" i="11"/>
  <c r="CM123" i="11"/>
  <c r="CM139" i="11"/>
  <c r="CM141" i="11"/>
  <c r="CM143" i="11"/>
  <c r="CM132" i="11"/>
  <c r="CM133" i="11"/>
  <c r="CM142" i="11"/>
  <c r="CM120" i="11"/>
  <c r="CM130" i="11"/>
  <c r="CM144" i="11"/>
  <c r="CM95" i="11"/>
  <c r="CM108" i="11"/>
  <c r="CM101" i="11"/>
  <c r="CM125" i="11"/>
  <c r="CM137" i="11"/>
  <c r="CM151" i="11"/>
  <c r="CM131" i="11"/>
  <c r="CM149" i="11"/>
  <c r="CM152" i="11"/>
  <c r="CM138" i="11"/>
  <c r="CM155" i="11"/>
  <c r="CM157" i="11"/>
  <c r="CM127" i="11"/>
  <c r="CM136" i="11"/>
  <c r="CM158" i="11"/>
  <c r="CM159" i="11"/>
  <c r="CM134" i="11"/>
  <c r="CM146" i="11"/>
  <c r="CM147" i="11"/>
  <c r="CM156" i="11"/>
  <c r="CM118" i="11"/>
  <c r="CM129" i="11"/>
  <c r="CM135" i="11"/>
  <c r="CM145" i="11"/>
  <c r="CM161" i="11"/>
  <c r="CM148" i="11"/>
  <c r="CM150" i="11"/>
  <c r="CM154" i="11"/>
  <c r="CM128" i="11"/>
  <c r="CM140" i="11"/>
  <c r="CM126" i="11"/>
  <c r="CM153" i="11"/>
  <c r="CM160" i="11"/>
  <c r="DE31" i="11"/>
  <c r="DE163" i="11"/>
  <c r="DE7" i="11"/>
  <c r="DE13" i="11"/>
  <c r="DE21" i="11"/>
  <c r="DE25" i="11"/>
  <c r="DE29" i="11"/>
  <c r="DE162" i="11"/>
  <c r="DE18" i="11"/>
  <c r="DE30" i="11"/>
  <c r="DE39" i="11"/>
  <c r="DE10" i="11"/>
  <c r="DE12" i="11"/>
  <c r="DE16" i="11"/>
  <c r="DE6" i="11"/>
  <c r="DE11" i="11"/>
  <c r="DE24" i="11"/>
  <c r="DE27" i="11"/>
  <c r="DE28" i="11"/>
  <c r="DE35" i="11"/>
  <c r="DE37" i="11"/>
  <c r="DE38" i="11"/>
  <c r="DE5" i="11"/>
  <c r="DE15" i="11"/>
  <c r="DE20" i="11"/>
  <c r="DE36" i="11"/>
  <c r="DE9" i="11"/>
  <c r="DE40" i="11"/>
  <c r="DE44" i="11"/>
  <c r="DE51" i="11"/>
  <c r="DE58" i="11"/>
  <c r="DE17" i="11"/>
  <c r="DE48" i="11"/>
  <c r="DE19" i="11"/>
  <c r="DE33" i="11"/>
  <c r="DE41" i="11"/>
  <c r="DE53" i="11"/>
  <c r="DE61" i="11"/>
  <c r="DE64" i="11"/>
  <c r="DE8" i="11"/>
  <c r="DE52" i="11"/>
  <c r="DE32" i="11"/>
  <c r="DE47" i="11"/>
  <c r="DE55" i="11"/>
  <c r="DE23" i="11"/>
  <c r="DE42" i="11"/>
  <c r="DE46" i="11"/>
  <c r="DE14" i="11"/>
  <c r="DE50" i="11"/>
  <c r="DE43" i="11"/>
  <c r="DE62" i="11"/>
  <c r="DE68" i="11"/>
  <c r="DE72" i="11"/>
  <c r="DE81" i="11"/>
  <c r="DE87" i="11"/>
  <c r="DE89" i="11"/>
  <c r="DE26" i="11"/>
  <c r="DE49" i="11"/>
  <c r="DE54" i="11"/>
  <c r="DE67" i="11"/>
  <c r="DE70" i="11"/>
  <c r="DE71" i="11"/>
  <c r="DE79" i="11"/>
  <c r="DE22" i="11"/>
  <c r="DE57" i="11"/>
  <c r="DE75" i="11"/>
  <c r="DE82" i="11"/>
  <c r="DE92" i="11"/>
  <c r="DE93" i="11"/>
  <c r="DE94" i="11"/>
  <c r="DE76" i="11"/>
  <c r="DE86" i="11"/>
  <c r="DE91" i="11"/>
  <c r="DE34" i="11"/>
  <c r="DE77" i="11"/>
  <c r="DE88" i="11"/>
  <c r="DE66" i="11"/>
  <c r="DE69" i="11"/>
  <c r="DE74" i="11"/>
  <c r="DE85" i="11"/>
  <c r="DE78" i="11"/>
  <c r="DE59" i="11"/>
  <c r="DE65" i="11"/>
  <c r="DE56" i="11"/>
  <c r="DE73" i="11"/>
  <c r="DE80" i="11"/>
  <c r="DE83" i="11"/>
  <c r="DE84" i="11"/>
  <c r="DE106" i="11"/>
  <c r="DE110" i="11"/>
  <c r="DE120" i="11"/>
  <c r="DE107" i="11"/>
  <c r="DE105" i="11"/>
  <c r="DE99" i="11"/>
  <c r="DE100" i="11"/>
  <c r="DE109" i="11"/>
  <c r="DE119" i="11"/>
  <c r="DE124" i="11"/>
  <c r="DE101" i="11"/>
  <c r="DE108" i="11"/>
  <c r="DE45" i="11"/>
  <c r="DE104" i="11"/>
  <c r="DE98" i="11"/>
  <c r="DE60" i="11"/>
  <c r="DE63" i="11"/>
  <c r="DE90" i="11"/>
  <c r="DE96" i="11"/>
  <c r="DE97" i="11"/>
  <c r="DE111" i="11"/>
  <c r="DE112" i="11"/>
  <c r="DE116" i="11"/>
  <c r="DE121" i="11"/>
  <c r="DE113" i="11"/>
  <c r="DE114" i="11"/>
  <c r="DE138" i="11"/>
  <c r="DE153" i="11"/>
  <c r="DE156" i="11"/>
  <c r="DE127" i="11"/>
  <c r="DE136" i="11"/>
  <c r="DE148" i="11"/>
  <c r="DE134" i="11"/>
  <c r="DE135" i="11"/>
  <c r="DE147" i="11"/>
  <c r="DE151" i="11"/>
  <c r="DE103" i="11"/>
  <c r="DE115" i="11"/>
  <c r="DE125" i="11"/>
  <c r="DE128" i="11"/>
  <c r="DE139" i="11"/>
  <c r="DE141" i="11"/>
  <c r="DE143" i="11"/>
  <c r="DE95" i="11"/>
  <c r="DE122" i="11"/>
  <c r="DE132" i="11"/>
  <c r="DE133" i="11"/>
  <c r="DE117" i="11"/>
  <c r="DE118" i="11"/>
  <c r="DE126" i="11"/>
  <c r="DE131" i="11"/>
  <c r="DE129" i="11"/>
  <c r="DE144" i="11"/>
  <c r="DE149" i="11"/>
  <c r="DE161" i="11"/>
  <c r="DE137" i="11"/>
  <c r="DE146" i="11"/>
  <c r="DE155" i="11"/>
  <c r="DE152" i="11"/>
  <c r="DE159" i="11"/>
  <c r="DE140" i="11"/>
  <c r="DE145" i="11"/>
  <c r="DE160" i="11"/>
  <c r="DE102" i="11"/>
  <c r="DE150" i="11"/>
  <c r="DE157" i="11"/>
  <c r="DE154" i="11"/>
  <c r="DE130" i="11"/>
  <c r="DE158" i="11"/>
  <c r="DE123" i="11"/>
  <c r="DE142" i="11"/>
  <c r="CN6" i="11"/>
  <c r="CN11" i="11"/>
  <c r="CN24" i="11"/>
  <c r="CN27" i="11"/>
  <c r="CN28" i="11"/>
  <c r="CN35" i="11"/>
  <c r="CN37" i="11"/>
  <c r="CN38" i="11"/>
  <c r="CN5" i="11"/>
  <c r="CN15" i="11"/>
  <c r="CN20" i="11"/>
  <c r="CN36" i="11"/>
  <c r="CN9" i="11"/>
  <c r="CN14" i="11"/>
  <c r="CN22" i="11"/>
  <c r="CN34" i="11"/>
  <c r="CN8" i="11"/>
  <c r="CN163" i="11"/>
  <c r="CN7" i="11"/>
  <c r="CN13" i="11"/>
  <c r="CN23" i="11"/>
  <c r="CN29" i="11"/>
  <c r="CN39" i="11"/>
  <c r="CN16" i="11"/>
  <c r="CN25" i="11"/>
  <c r="CN47" i="11"/>
  <c r="CN55" i="11"/>
  <c r="CN63" i="11"/>
  <c r="CN30" i="11"/>
  <c r="CN42" i="11"/>
  <c r="CN46" i="11"/>
  <c r="CN18" i="11"/>
  <c r="CN50" i="11"/>
  <c r="CN49" i="11"/>
  <c r="CN54" i="11"/>
  <c r="CN59" i="11"/>
  <c r="CN10" i="11"/>
  <c r="CN43" i="11"/>
  <c r="CN19" i="11"/>
  <c r="CN21" i="11"/>
  <c r="CN33" i="11"/>
  <c r="CN44" i="11"/>
  <c r="CN51" i="11"/>
  <c r="CN58" i="11"/>
  <c r="CN62" i="11"/>
  <c r="CN12" i="11"/>
  <c r="CN17" i="11"/>
  <c r="CN48" i="11"/>
  <c r="CN26" i="11"/>
  <c r="CN32" i="11"/>
  <c r="CN41" i="11"/>
  <c r="CN53" i="11"/>
  <c r="CN31" i="11"/>
  <c r="CN45" i="11"/>
  <c r="CN56" i="11"/>
  <c r="CN57" i="11"/>
  <c r="CN60" i="11"/>
  <c r="CN77" i="11"/>
  <c r="CN88" i="11"/>
  <c r="CN64" i="11"/>
  <c r="CN66" i="11"/>
  <c r="CN69" i="11"/>
  <c r="CN74" i="11"/>
  <c r="CN85" i="11"/>
  <c r="CN78" i="11"/>
  <c r="CN162" i="11"/>
  <c r="CN73" i="11"/>
  <c r="CN52" i="11"/>
  <c r="CN65" i="11"/>
  <c r="CN80" i="11"/>
  <c r="CN83" i="11"/>
  <c r="CN84" i="11"/>
  <c r="CN68" i="11"/>
  <c r="CN72" i="11"/>
  <c r="CN81" i="11"/>
  <c r="CN40" i="11"/>
  <c r="CN67" i="11"/>
  <c r="CN70" i="11"/>
  <c r="CN71" i="11"/>
  <c r="CN79" i="11"/>
  <c r="CN61" i="11"/>
  <c r="CN76" i="11"/>
  <c r="CN86" i="11"/>
  <c r="CN104" i="11"/>
  <c r="CN93" i="11"/>
  <c r="CN98" i="11"/>
  <c r="CN117" i="11"/>
  <c r="CN75" i="11"/>
  <c r="CN96" i="11"/>
  <c r="CN97" i="11"/>
  <c r="CN102" i="11"/>
  <c r="CN103" i="11"/>
  <c r="CN115" i="11"/>
  <c r="CN111" i="11"/>
  <c r="CN112" i="11"/>
  <c r="CN89" i="11"/>
  <c r="CN94" i="11"/>
  <c r="CN113" i="11"/>
  <c r="CN114" i="11"/>
  <c r="CN87" i="11"/>
  <c r="CN106" i="11"/>
  <c r="CN110" i="11"/>
  <c r="CN90" i="11"/>
  <c r="CN95" i="11"/>
  <c r="CN105" i="11"/>
  <c r="CN118" i="11"/>
  <c r="CN126" i="11"/>
  <c r="CN82" i="11"/>
  <c r="CN101" i="11"/>
  <c r="CN108" i="11"/>
  <c r="CN123" i="11"/>
  <c r="CN125" i="11"/>
  <c r="CN127" i="11"/>
  <c r="CN128" i="11"/>
  <c r="CN100" i="11"/>
  <c r="CN140" i="11"/>
  <c r="CN146" i="11"/>
  <c r="CN139" i="11"/>
  <c r="CN141" i="11"/>
  <c r="CN143" i="11"/>
  <c r="CN131" i="11"/>
  <c r="CN120" i="11"/>
  <c r="CN91" i="11"/>
  <c r="CN99" i="11"/>
  <c r="CN138" i="11"/>
  <c r="CN92" i="11"/>
  <c r="CN122" i="11"/>
  <c r="CN107" i="11"/>
  <c r="CN109" i="11"/>
  <c r="CN116" i="11"/>
  <c r="CN136" i="11"/>
  <c r="CN153" i="11"/>
  <c r="CN160" i="11"/>
  <c r="CN124" i="11"/>
  <c r="CN151" i="11"/>
  <c r="CN142" i="11"/>
  <c r="CN149" i="11"/>
  <c r="CN152" i="11"/>
  <c r="CN121" i="11"/>
  <c r="CN130" i="11"/>
  <c r="CN144" i="11"/>
  <c r="CN155" i="11"/>
  <c r="CN157" i="11"/>
  <c r="CN158" i="11"/>
  <c r="CN159" i="11"/>
  <c r="CN134" i="11"/>
  <c r="CN137" i="11"/>
  <c r="CN147" i="11"/>
  <c r="CN156" i="11"/>
  <c r="CN129" i="11"/>
  <c r="CN135" i="11"/>
  <c r="CN145" i="11"/>
  <c r="CN148" i="11"/>
  <c r="CN150" i="11"/>
  <c r="CN154" i="11"/>
  <c r="CN161" i="11"/>
  <c r="CN133" i="11"/>
  <c r="CN119" i="11"/>
  <c r="CN132" i="11"/>
  <c r="CR163" i="11"/>
  <c r="CR7" i="11"/>
  <c r="CR13" i="11"/>
  <c r="CR21" i="11"/>
  <c r="CR25" i="11"/>
  <c r="CR29" i="11"/>
  <c r="CR162" i="11"/>
  <c r="CR18" i="11"/>
  <c r="CR30" i="11"/>
  <c r="CR39" i="11"/>
  <c r="CR10" i="11"/>
  <c r="CR12" i="11"/>
  <c r="CR16" i="11"/>
  <c r="CR17" i="11"/>
  <c r="CR33" i="11"/>
  <c r="CR6" i="11"/>
  <c r="CR11" i="11"/>
  <c r="CR5" i="11"/>
  <c r="CR15" i="11"/>
  <c r="CR20" i="11"/>
  <c r="CR36" i="11"/>
  <c r="CR9" i="11"/>
  <c r="CR37" i="11"/>
  <c r="CR40" i="11"/>
  <c r="CR48" i="11"/>
  <c r="CR23" i="11"/>
  <c r="CR41" i="11"/>
  <c r="CR53" i="11"/>
  <c r="CR61" i="11"/>
  <c r="CR64" i="11"/>
  <c r="CR38" i="11"/>
  <c r="CR52" i="11"/>
  <c r="CR31" i="11"/>
  <c r="CR34" i="11"/>
  <c r="CR45" i="11"/>
  <c r="CR56" i="11"/>
  <c r="CR57" i="11"/>
  <c r="CR60" i="11"/>
  <c r="CR28" i="11"/>
  <c r="CR47" i="11"/>
  <c r="CR55" i="11"/>
  <c r="CR63" i="11"/>
  <c r="CR27" i="11"/>
  <c r="CR42" i="11"/>
  <c r="CR46" i="11"/>
  <c r="CR24" i="11"/>
  <c r="CR50" i="11"/>
  <c r="CR19" i="11"/>
  <c r="CR49" i="11"/>
  <c r="CR54" i="11"/>
  <c r="CR59" i="11"/>
  <c r="CR8" i="11"/>
  <c r="CR32" i="11"/>
  <c r="CR44" i="11"/>
  <c r="CR51" i="11"/>
  <c r="CR58" i="11"/>
  <c r="CR62" i="11"/>
  <c r="CR81" i="11"/>
  <c r="CR87" i="11"/>
  <c r="CR89" i="11"/>
  <c r="CR26" i="11"/>
  <c r="CR67" i="11"/>
  <c r="CR70" i="11"/>
  <c r="CR71" i="11"/>
  <c r="CR79" i="11"/>
  <c r="CR22" i="11"/>
  <c r="CR35" i="11"/>
  <c r="CR75" i="11"/>
  <c r="CR82" i="11"/>
  <c r="CR76" i="11"/>
  <c r="CR86" i="11"/>
  <c r="CR91" i="11"/>
  <c r="CR77" i="11"/>
  <c r="CR88" i="11"/>
  <c r="CR43" i="11"/>
  <c r="CR66" i="11"/>
  <c r="CR69" i="11"/>
  <c r="CR74" i="11"/>
  <c r="CR85" i="11"/>
  <c r="CR78" i="11"/>
  <c r="CR14" i="11"/>
  <c r="CR73" i="11"/>
  <c r="CR90" i="11"/>
  <c r="CR68" i="11"/>
  <c r="CR72" i="11"/>
  <c r="CR95" i="11"/>
  <c r="CR107" i="11"/>
  <c r="CR80" i="11"/>
  <c r="CR92" i="11"/>
  <c r="CR105" i="11"/>
  <c r="CR99" i="11"/>
  <c r="CR100" i="11"/>
  <c r="CR109" i="11"/>
  <c r="CR84" i="11"/>
  <c r="CR101" i="11"/>
  <c r="CR108" i="11"/>
  <c r="CR123" i="11"/>
  <c r="CR125" i="11"/>
  <c r="CR127" i="11"/>
  <c r="CR128" i="11"/>
  <c r="CR93" i="11"/>
  <c r="CR104" i="11"/>
  <c r="CR65" i="11"/>
  <c r="CR98" i="11"/>
  <c r="CR117" i="11"/>
  <c r="CR96" i="11"/>
  <c r="CR97" i="11"/>
  <c r="CR102" i="11"/>
  <c r="CR103" i="11"/>
  <c r="CR115" i="11"/>
  <c r="CR83" i="11"/>
  <c r="CR106" i="11"/>
  <c r="CR110" i="11"/>
  <c r="CR120" i="11"/>
  <c r="CR112" i="11"/>
  <c r="CR122" i="11"/>
  <c r="CR118" i="11"/>
  <c r="CR126" i="11"/>
  <c r="CR114" i="11"/>
  <c r="CR136" i="11"/>
  <c r="CR148" i="11"/>
  <c r="CR94" i="11"/>
  <c r="CR137" i="11"/>
  <c r="CR149" i="11"/>
  <c r="CR154" i="11"/>
  <c r="CR157" i="11"/>
  <c r="CR140" i="11"/>
  <c r="CR150" i="11"/>
  <c r="CR155" i="11"/>
  <c r="CR111" i="11"/>
  <c r="CR119" i="11"/>
  <c r="CR124" i="11"/>
  <c r="CR132" i="11"/>
  <c r="CR133" i="11"/>
  <c r="CR142" i="11"/>
  <c r="CR131" i="11"/>
  <c r="CR130" i="11"/>
  <c r="CR144" i="11"/>
  <c r="CR161" i="11"/>
  <c r="CR113" i="11"/>
  <c r="CR139" i="11"/>
  <c r="CR141" i="11"/>
  <c r="CR143" i="11"/>
  <c r="CR151" i="11"/>
  <c r="CR121" i="11"/>
  <c r="CR153" i="11"/>
  <c r="CR160" i="11"/>
  <c r="CR116" i="11"/>
  <c r="CR156" i="11"/>
  <c r="CR138" i="11"/>
  <c r="CR152" i="11"/>
  <c r="CR134" i="11"/>
  <c r="CR146" i="11"/>
  <c r="CR129" i="11"/>
  <c r="CR135" i="11"/>
  <c r="CR147" i="11"/>
  <c r="CR145" i="11"/>
  <c r="CR158" i="11"/>
  <c r="CR159" i="11"/>
  <c r="CW19" i="11"/>
  <c r="CW23" i="11"/>
  <c r="CW26" i="11"/>
  <c r="CW32" i="11"/>
  <c r="CW14" i="11"/>
  <c r="CW22" i="11"/>
  <c r="CW34" i="11"/>
  <c r="CW8" i="11"/>
  <c r="CW163" i="11"/>
  <c r="CW7" i="11"/>
  <c r="CW13" i="11"/>
  <c r="CW21" i="11"/>
  <c r="CW25" i="11"/>
  <c r="CW29" i="11"/>
  <c r="CW162" i="11"/>
  <c r="CW18" i="11"/>
  <c r="CW30" i="11"/>
  <c r="CW39" i="11"/>
  <c r="CW10" i="11"/>
  <c r="CW12" i="11"/>
  <c r="CW16" i="11"/>
  <c r="CW17" i="11"/>
  <c r="CW50" i="11"/>
  <c r="CW35" i="11"/>
  <c r="CW11" i="11"/>
  <c r="CW49" i="11"/>
  <c r="CW54" i="11"/>
  <c r="CW59" i="11"/>
  <c r="CW6" i="11"/>
  <c r="CW37" i="11"/>
  <c r="CW43" i="11"/>
  <c r="CW9" i="11"/>
  <c r="CW20" i="11"/>
  <c r="CW38" i="11"/>
  <c r="CW40" i="11"/>
  <c r="CW48" i="11"/>
  <c r="CW41" i="11"/>
  <c r="CW53" i="11"/>
  <c r="CW61" i="11"/>
  <c r="CW28" i="11"/>
  <c r="CW52" i="11"/>
  <c r="CW27" i="11"/>
  <c r="CW45" i="11"/>
  <c r="CW56" i="11"/>
  <c r="CW57" i="11"/>
  <c r="CW60" i="11"/>
  <c r="CW15" i="11"/>
  <c r="CW24" i="11"/>
  <c r="CW5" i="11"/>
  <c r="CW42" i="11"/>
  <c r="CW46" i="11"/>
  <c r="CW51" i="11"/>
  <c r="CW44" i="11"/>
  <c r="CW65" i="11"/>
  <c r="CW73" i="11"/>
  <c r="CW58" i="11"/>
  <c r="CW55" i="11"/>
  <c r="CW80" i="11"/>
  <c r="CW83" i="11"/>
  <c r="CW84" i="11"/>
  <c r="CW68" i="11"/>
  <c r="CW72" i="11"/>
  <c r="CW63" i="11"/>
  <c r="CW81" i="11"/>
  <c r="CW87" i="11"/>
  <c r="CW89" i="11"/>
  <c r="CW33" i="11"/>
  <c r="CW67" i="11"/>
  <c r="CW70" i="11"/>
  <c r="CW71" i="11"/>
  <c r="CW79" i="11"/>
  <c r="CW31" i="11"/>
  <c r="CW36" i="11"/>
  <c r="CW47" i="11"/>
  <c r="CW62" i="11"/>
  <c r="CW64" i="11"/>
  <c r="CW75" i="11"/>
  <c r="CW82" i="11"/>
  <c r="CW76" i="11"/>
  <c r="CW77" i="11"/>
  <c r="CW88" i="11"/>
  <c r="CW78" i="11"/>
  <c r="CW102" i="11"/>
  <c r="CW103" i="11"/>
  <c r="CW115" i="11"/>
  <c r="CW74" i="11"/>
  <c r="CW111" i="11"/>
  <c r="CW112" i="11"/>
  <c r="CW116" i="11"/>
  <c r="CW90" i="11"/>
  <c r="CW91" i="11"/>
  <c r="CW95" i="11"/>
  <c r="CW113" i="11"/>
  <c r="CW114" i="11"/>
  <c r="CW85" i="11"/>
  <c r="CW92" i="11"/>
  <c r="CW106" i="11"/>
  <c r="CW110" i="11"/>
  <c r="CW86" i="11"/>
  <c r="CW107" i="11"/>
  <c r="CW105" i="11"/>
  <c r="CW66" i="11"/>
  <c r="CW93" i="11"/>
  <c r="CW99" i="11"/>
  <c r="CW100" i="11"/>
  <c r="CW109" i="11"/>
  <c r="CW69" i="11"/>
  <c r="CW104" i="11"/>
  <c r="CW94" i="11"/>
  <c r="CW96" i="11"/>
  <c r="CW97" i="11"/>
  <c r="CW121" i="11"/>
  <c r="CW132" i="11"/>
  <c r="CW133" i="11"/>
  <c r="CW142" i="11"/>
  <c r="CW128" i="11"/>
  <c r="CW131" i="11"/>
  <c r="CW130" i="11"/>
  <c r="CW144" i="11"/>
  <c r="CW98" i="11"/>
  <c r="CW118" i="11"/>
  <c r="CW126" i="11"/>
  <c r="CW138" i="11"/>
  <c r="CW117" i="11"/>
  <c r="CW101" i="11"/>
  <c r="CW137" i="11"/>
  <c r="CW149" i="11"/>
  <c r="CW134" i="11"/>
  <c r="CW119" i="11"/>
  <c r="CW124" i="11"/>
  <c r="CW140" i="11"/>
  <c r="CW145" i="11"/>
  <c r="CW156" i="11"/>
  <c r="CW148" i="11"/>
  <c r="CW150" i="11"/>
  <c r="CW154" i="11"/>
  <c r="CW158" i="11"/>
  <c r="CW159" i="11"/>
  <c r="CW120" i="11"/>
  <c r="CW108" i="11"/>
  <c r="CW139" i="11"/>
  <c r="CW155" i="11"/>
  <c r="CW141" i="11"/>
  <c r="CW143" i="11"/>
  <c r="CW161" i="11"/>
  <c r="CW127" i="11"/>
  <c r="CW153" i="11"/>
  <c r="CW122" i="11"/>
  <c r="CW151" i="11"/>
  <c r="CW125" i="11"/>
  <c r="CW129" i="11"/>
  <c r="CW136" i="11"/>
  <c r="CW152" i="11"/>
  <c r="CW160" i="11"/>
  <c r="CW123" i="11"/>
  <c r="CW146" i="11"/>
  <c r="CW135" i="11"/>
  <c r="CW147" i="11"/>
  <c r="CW157" i="11"/>
  <c r="DD163" i="11"/>
  <c r="DD7" i="11"/>
  <c r="DD13" i="11"/>
  <c r="DD21" i="11"/>
  <c r="DD25" i="11"/>
  <c r="DD29" i="11"/>
  <c r="DD162" i="11"/>
  <c r="DD18" i="11"/>
  <c r="DD30" i="11"/>
  <c r="DD39" i="11"/>
  <c r="DD10" i="11"/>
  <c r="DD12" i="11"/>
  <c r="DD16" i="11"/>
  <c r="DD17" i="11"/>
  <c r="DD33" i="11"/>
  <c r="DD6" i="11"/>
  <c r="DD11" i="11"/>
  <c r="DD5" i="11"/>
  <c r="DD15" i="11"/>
  <c r="DD20" i="11"/>
  <c r="DD36" i="11"/>
  <c r="DD9" i="11"/>
  <c r="DD24" i="11"/>
  <c r="DD48" i="11"/>
  <c r="DD19" i="11"/>
  <c r="DD41" i="11"/>
  <c r="DD53" i="11"/>
  <c r="DD61" i="11"/>
  <c r="DD64" i="11"/>
  <c r="DD8" i="11"/>
  <c r="DD52" i="11"/>
  <c r="DD26" i="11"/>
  <c r="DD45" i="11"/>
  <c r="DD56" i="11"/>
  <c r="DD57" i="11"/>
  <c r="DD60" i="11"/>
  <c r="DD32" i="11"/>
  <c r="DD35" i="11"/>
  <c r="DD47" i="11"/>
  <c r="DD55" i="11"/>
  <c r="DD63" i="11"/>
  <c r="DD23" i="11"/>
  <c r="DD42" i="11"/>
  <c r="DD46" i="11"/>
  <c r="DD14" i="11"/>
  <c r="DD37" i="11"/>
  <c r="DD50" i="11"/>
  <c r="DD22" i="11"/>
  <c r="DD31" i="11"/>
  <c r="DD34" i="11"/>
  <c r="DD38" i="11"/>
  <c r="DD49" i="11"/>
  <c r="DD54" i="11"/>
  <c r="DD27" i="11"/>
  <c r="DD40" i="11"/>
  <c r="DD44" i="11"/>
  <c r="DD51" i="11"/>
  <c r="DD58" i="11"/>
  <c r="DD81" i="11"/>
  <c r="DD87" i="11"/>
  <c r="DD89" i="11"/>
  <c r="DD67" i="11"/>
  <c r="DD70" i="11"/>
  <c r="DD71" i="11"/>
  <c r="DD79" i="11"/>
  <c r="DD75" i="11"/>
  <c r="DD82" i="11"/>
  <c r="DD76" i="11"/>
  <c r="DD86" i="11"/>
  <c r="DD91" i="11"/>
  <c r="DD77" i="11"/>
  <c r="DD88" i="11"/>
  <c r="DD66" i="11"/>
  <c r="DD69" i="11"/>
  <c r="DD74" i="11"/>
  <c r="DD85" i="11"/>
  <c r="DD28" i="11"/>
  <c r="DD78" i="11"/>
  <c r="DD43" i="11"/>
  <c r="DD59" i="11"/>
  <c r="DD65" i="11"/>
  <c r="DD73" i="11"/>
  <c r="DD90" i="11"/>
  <c r="DD62" i="11"/>
  <c r="DD68" i="11"/>
  <c r="DD72" i="11"/>
  <c r="DD93" i="11"/>
  <c r="DD107" i="11"/>
  <c r="DD83" i="11"/>
  <c r="DD105" i="11"/>
  <c r="DD80" i="11"/>
  <c r="DD99" i="11"/>
  <c r="DD100" i="11"/>
  <c r="DD109" i="11"/>
  <c r="DD101" i="11"/>
  <c r="DD108" i="11"/>
  <c r="DD123" i="11"/>
  <c r="DD125" i="11"/>
  <c r="DD127" i="11"/>
  <c r="DD94" i="11"/>
  <c r="DD104" i="11"/>
  <c r="DD84" i="11"/>
  <c r="DD98" i="11"/>
  <c r="DD96" i="11"/>
  <c r="DD97" i="11"/>
  <c r="DD102" i="11"/>
  <c r="DD103" i="11"/>
  <c r="DD115" i="11"/>
  <c r="DD92" i="11"/>
  <c r="DD95" i="11"/>
  <c r="DD106" i="11"/>
  <c r="DD110" i="11"/>
  <c r="DD120" i="11"/>
  <c r="DD112" i="11"/>
  <c r="DD116" i="11"/>
  <c r="DD119" i="11"/>
  <c r="DD124" i="11"/>
  <c r="DD136" i="11"/>
  <c r="DD148" i="11"/>
  <c r="DD137" i="11"/>
  <c r="DD149" i="11"/>
  <c r="DD154" i="11"/>
  <c r="DD114" i="11"/>
  <c r="DD140" i="11"/>
  <c r="DD150" i="11"/>
  <c r="DD155" i="11"/>
  <c r="DD111" i="11"/>
  <c r="DD122" i="11"/>
  <c r="DD132" i="11"/>
  <c r="DD133" i="11"/>
  <c r="DD142" i="11"/>
  <c r="DD117" i="11"/>
  <c r="DD118" i="11"/>
  <c r="DD126" i="11"/>
  <c r="DD131" i="11"/>
  <c r="DD113" i="11"/>
  <c r="DD130" i="11"/>
  <c r="DD144" i="11"/>
  <c r="DD128" i="11"/>
  <c r="DD129" i="11"/>
  <c r="DD134" i="11"/>
  <c r="DD138" i="11"/>
  <c r="DD151" i="11"/>
  <c r="DD161" i="11"/>
  <c r="DD153" i="11"/>
  <c r="DD135" i="11"/>
  <c r="DD146" i="11"/>
  <c r="DD147" i="11"/>
  <c r="DD152" i="11"/>
  <c r="DD158" i="11"/>
  <c r="DD145" i="11"/>
  <c r="DD160" i="11"/>
  <c r="DD121" i="11"/>
  <c r="DD157" i="11"/>
  <c r="DD159" i="11"/>
  <c r="DD139" i="11"/>
  <c r="DD141" i="11"/>
  <c r="DD143" i="11"/>
  <c r="DD156" i="11"/>
  <c r="CS31" i="11"/>
  <c r="CS163" i="11"/>
  <c r="CS7" i="11"/>
  <c r="CS13" i="11"/>
  <c r="CS21" i="11"/>
  <c r="CS25" i="11"/>
  <c r="CS29" i="11"/>
  <c r="CS162" i="11"/>
  <c r="CS18" i="11"/>
  <c r="CS30" i="11"/>
  <c r="CS39" i="11"/>
  <c r="CS10" i="11"/>
  <c r="CS12" i="11"/>
  <c r="CS16" i="11"/>
  <c r="CS6" i="11"/>
  <c r="CS11" i="11"/>
  <c r="CS24" i="11"/>
  <c r="CS27" i="11"/>
  <c r="CS28" i="11"/>
  <c r="CS35" i="11"/>
  <c r="CS37" i="11"/>
  <c r="CS38" i="11"/>
  <c r="CS5" i="11"/>
  <c r="CS15" i="11"/>
  <c r="CS20" i="11"/>
  <c r="CS36" i="11"/>
  <c r="CS9" i="11"/>
  <c r="CS8" i="11"/>
  <c r="CS32" i="11"/>
  <c r="CS44" i="11"/>
  <c r="CS51" i="11"/>
  <c r="CS58" i="11"/>
  <c r="CS62" i="11"/>
  <c r="CS40" i="11"/>
  <c r="CS48" i="11"/>
  <c r="CS23" i="11"/>
  <c r="CS41" i="11"/>
  <c r="CS53" i="11"/>
  <c r="CS61" i="11"/>
  <c r="CS64" i="11"/>
  <c r="CS52" i="11"/>
  <c r="CS14" i="11"/>
  <c r="CS22" i="11"/>
  <c r="CS47" i="11"/>
  <c r="CS55" i="11"/>
  <c r="CS42" i="11"/>
  <c r="CS46" i="11"/>
  <c r="CS33" i="11"/>
  <c r="CS50" i="11"/>
  <c r="CS17" i="11"/>
  <c r="CS19" i="11"/>
  <c r="CS26" i="11"/>
  <c r="CS43" i="11"/>
  <c r="CS49" i="11"/>
  <c r="CS54" i="11"/>
  <c r="CS68" i="11"/>
  <c r="CS72" i="11"/>
  <c r="CS57" i="11"/>
  <c r="CS63" i="11"/>
  <c r="CS81" i="11"/>
  <c r="CS87" i="11"/>
  <c r="CS89" i="11"/>
  <c r="CS67" i="11"/>
  <c r="CS70" i="11"/>
  <c r="CS71" i="11"/>
  <c r="CS79" i="11"/>
  <c r="CS75" i="11"/>
  <c r="CS82" i="11"/>
  <c r="CS92" i="11"/>
  <c r="CS93" i="11"/>
  <c r="CS94" i="11"/>
  <c r="CS34" i="11"/>
  <c r="CS76" i="11"/>
  <c r="CS86" i="11"/>
  <c r="CS91" i="11"/>
  <c r="CS59" i="11"/>
  <c r="CS77" i="11"/>
  <c r="CS88" i="11"/>
  <c r="CS66" i="11"/>
  <c r="CS69" i="11"/>
  <c r="CS74" i="11"/>
  <c r="CS85" i="11"/>
  <c r="CS56" i="11"/>
  <c r="CS60" i="11"/>
  <c r="CS78" i="11"/>
  <c r="CS45" i="11"/>
  <c r="CS73" i="11"/>
  <c r="CS65" i="11"/>
  <c r="CS80" i="11"/>
  <c r="CS83" i="11"/>
  <c r="CS84" i="11"/>
  <c r="CS90" i="11"/>
  <c r="CS106" i="11"/>
  <c r="CS110" i="11"/>
  <c r="CS120" i="11"/>
  <c r="CS95" i="11"/>
  <c r="CS107" i="11"/>
  <c r="CS105" i="11"/>
  <c r="CS99" i="11"/>
  <c r="CS100" i="11"/>
  <c r="CS109" i="11"/>
  <c r="CS119" i="11"/>
  <c r="CS124" i="11"/>
  <c r="CS101" i="11"/>
  <c r="CS108" i="11"/>
  <c r="CS104" i="11"/>
  <c r="CS98" i="11"/>
  <c r="CS117" i="11"/>
  <c r="CS96" i="11"/>
  <c r="CS97" i="11"/>
  <c r="CS111" i="11"/>
  <c r="CS112" i="11"/>
  <c r="CS116" i="11"/>
  <c r="CS121" i="11"/>
  <c r="CS113" i="11"/>
  <c r="CS114" i="11"/>
  <c r="CS125" i="11"/>
  <c r="CS129" i="11"/>
  <c r="CS122" i="11"/>
  <c r="CS138" i="11"/>
  <c r="CS102" i="11"/>
  <c r="CS118" i="11"/>
  <c r="CS126" i="11"/>
  <c r="CS153" i="11"/>
  <c r="CS156" i="11"/>
  <c r="CS123" i="11"/>
  <c r="CS136" i="11"/>
  <c r="CS148" i="11"/>
  <c r="CS103" i="11"/>
  <c r="CS115" i="11"/>
  <c r="CS134" i="11"/>
  <c r="CS135" i="11"/>
  <c r="CS147" i="11"/>
  <c r="CS151" i="11"/>
  <c r="CS139" i="11"/>
  <c r="CS141" i="11"/>
  <c r="CS143" i="11"/>
  <c r="CS132" i="11"/>
  <c r="CS133" i="11"/>
  <c r="CS128" i="11"/>
  <c r="CS131" i="11"/>
  <c r="CS161" i="11"/>
  <c r="CS145" i="11"/>
  <c r="CS158" i="11"/>
  <c r="CS127" i="11"/>
  <c r="CS130" i="11"/>
  <c r="CS142" i="11"/>
  <c r="CS149" i="11"/>
  <c r="CS160" i="11"/>
  <c r="CS150" i="11"/>
  <c r="CS159" i="11"/>
  <c r="CS144" i="11"/>
  <c r="CS155" i="11"/>
  <c r="CS152" i="11"/>
  <c r="CS157" i="11"/>
  <c r="CS137" i="11"/>
  <c r="CS146" i="11"/>
  <c r="CS140" i="11"/>
  <c r="CS154" i="11"/>
  <c r="DF8" i="11"/>
  <c r="DF31" i="11"/>
  <c r="DF163" i="11"/>
  <c r="DF7" i="11"/>
  <c r="DF13" i="11"/>
  <c r="DF21" i="11"/>
  <c r="DF25" i="11"/>
  <c r="DF29" i="11"/>
  <c r="DF162" i="11"/>
  <c r="DF18" i="11"/>
  <c r="DF30" i="11"/>
  <c r="DF10" i="11"/>
  <c r="DF12" i="11"/>
  <c r="DF16" i="11"/>
  <c r="DF17" i="11"/>
  <c r="DF33" i="11"/>
  <c r="DF6" i="11"/>
  <c r="DF11" i="11"/>
  <c r="DF24" i="11"/>
  <c r="DF27" i="11"/>
  <c r="DF28" i="11"/>
  <c r="DF35" i="11"/>
  <c r="DF37" i="11"/>
  <c r="DF38" i="11"/>
  <c r="DF5" i="11"/>
  <c r="DF15" i="11"/>
  <c r="DF20" i="11"/>
  <c r="DF9" i="11"/>
  <c r="DF43" i="11"/>
  <c r="DF40" i="11"/>
  <c r="DF44" i="11"/>
  <c r="DF51" i="11"/>
  <c r="DF58" i="11"/>
  <c r="DF62" i="11"/>
  <c r="DF65" i="11"/>
  <c r="DF48" i="11"/>
  <c r="DF19" i="11"/>
  <c r="DF41" i="11"/>
  <c r="DF53" i="11"/>
  <c r="DF61" i="11"/>
  <c r="DF26" i="11"/>
  <c r="DF45" i="11"/>
  <c r="DF56" i="11"/>
  <c r="DF57" i="11"/>
  <c r="DF60" i="11"/>
  <c r="DF32" i="11"/>
  <c r="DF47" i="11"/>
  <c r="DF55" i="11"/>
  <c r="DF23" i="11"/>
  <c r="DF36" i="11"/>
  <c r="DF42" i="11"/>
  <c r="DF46" i="11"/>
  <c r="DF14" i="11"/>
  <c r="DF50" i="11"/>
  <c r="DF22" i="11"/>
  <c r="DF34" i="11"/>
  <c r="DF49" i="11"/>
  <c r="DF54" i="11"/>
  <c r="DF59" i="11"/>
  <c r="DF80" i="11"/>
  <c r="DF83" i="11"/>
  <c r="DF84" i="11"/>
  <c r="DF68" i="11"/>
  <c r="DF72" i="11"/>
  <c r="DF64" i="11"/>
  <c r="DF81" i="11"/>
  <c r="DF87" i="11"/>
  <c r="DF67" i="11"/>
  <c r="DF70" i="11"/>
  <c r="DF71" i="11"/>
  <c r="DF79" i="11"/>
  <c r="DF95" i="11"/>
  <c r="DF75" i="11"/>
  <c r="DF82" i="11"/>
  <c r="DF92" i="11"/>
  <c r="DF93" i="11"/>
  <c r="DF94" i="11"/>
  <c r="DF76" i="11"/>
  <c r="DF86" i="11"/>
  <c r="DF77" i="11"/>
  <c r="DF88" i="11"/>
  <c r="DF66" i="11"/>
  <c r="DF69" i="11"/>
  <c r="DF74" i="11"/>
  <c r="DF85" i="11"/>
  <c r="DF52" i="11"/>
  <c r="DF78" i="11"/>
  <c r="DF39" i="11"/>
  <c r="DF63" i="11"/>
  <c r="DF73" i="11"/>
  <c r="DF113" i="11"/>
  <c r="DF114" i="11"/>
  <c r="DF106" i="11"/>
  <c r="DF110" i="11"/>
  <c r="DF107" i="11"/>
  <c r="DF105" i="11"/>
  <c r="DF118" i="11"/>
  <c r="DF126" i="11"/>
  <c r="DF99" i="11"/>
  <c r="DF100" i="11"/>
  <c r="DF109" i="11"/>
  <c r="DF101" i="11"/>
  <c r="DF108" i="11"/>
  <c r="DF104" i="11"/>
  <c r="DF91" i="11"/>
  <c r="DF98" i="11"/>
  <c r="DF102" i="11"/>
  <c r="DF103" i="11"/>
  <c r="DF115" i="11"/>
  <c r="DF123" i="11"/>
  <c r="DF129" i="11"/>
  <c r="DF97" i="11"/>
  <c r="DF138" i="11"/>
  <c r="DF112" i="11"/>
  <c r="DF116" i="11"/>
  <c r="DF119" i="11"/>
  <c r="DF124" i="11"/>
  <c r="DF153" i="11"/>
  <c r="DF156" i="11"/>
  <c r="DF120" i="11"/>
  <c r="DF137" i="11"/>
  <c r="DF149" i="11"/>
  <c r="DF154" i="11"/>
  <c r="DF89" i="11"/>
  <c r="DF90" i="11"/>
  <c r="DF121" i="11"/>
  <c r="DF146" i="11"/>
  <c r="DF111" i="11"/>
  <c r="DF125" i="11"/>
  <c r="DF128" i="11"/>
  <c r="DF96" i="11"/>
  <c r="DF122" i="11"/>
  <c r="DF132" i="11"/>
  <c r="DF133" i="11"/>
  <c r="DF142" i="11"/>
  <c r="DF134" i="11"/>
  <c r="DF136" i="11"/>
  <c r="DF151" i="11"/>
  <c r="DF144" i="11"/>
  <c r="DF161" i="11"/>
  <c r="DF135" i="11"/>
  <c r="DF147" i="11"/>
  <c r="DF155" i="11"/>
  <c r="DF152" i="11"/>
  <c r="DF140" i="11"/>
  <c r="DF145" i="11"/>
  <c r="DF160" i="11"/>
  <c r="DF117" i="11"/>
  <c r="DF127" i="11"/>
  <c r="DF139" i="11"/>
  <c r="DF148" i="11"/>
  <c r="DF150" i="11"/>
  <c r="DF157" i="11"/>
  <c r="DF131" i="11"/>
  <c r="DF141" i="11"/>
  <c r="DF143" i="11"/>
  <c r="DF130" i="11"/>
  <c r="DF158" i="11"/>
  <c r="DF159" i="11"/>
  <c r="CT8" i="11"/>
  <c r="CT31" i="11"/>
  <c r="CT163" i="11"/>
  <c r="CT7" i="11"/>
  <c r="CT13" i="11"/>
  <c r="CT21" i="11"/>
  <c r="CT25" i="11"/>
  <c r="CT29" i="11"/>
  <c r="CT162" i="11"/>
  <c r="CT18" i="11"/>
  <c r="CT30" i="11"/>
  <c r="CT10" i="11"/>
  <c r="CT12" i="11"/>
  <c r="CT16" i="11"/>
  <c r="CT17" i="11"/>
  <c r="CT33" i="11"/>
  <c r="CT6" i="11"/>
  <c r="CT11" i="11"/>
  <c r="CT24" i="11"/>
  <c r="CT27" i="11"/>
  <c r="CT28" i="11"/>
  <c r="CT35" i="11"/>
  <c r="CT37" i="11"/>
  <c r="CT38" i="11"/>
  <c r="CT5" i="11"/>
  <c r="CT15" i="11"/>
  <c r="CT20" i="11"/>
  <c r="CT9" i="11"/>
  <c r="CT26" i="11"/>
  <c r="CT43" i="11"/>
  <c r="CT32" i="11"/>
  <c r="CT36" i="11"/>
  <c r="CT44" i="11"/>
  <c r="CT51" i="11"/>
  <c r="CT58" i="11"/>
  <c r="CT62" i="11"/>
  <c r="CT65" i="11"/>
  <c r="CT40" i="11"/>
  <c r="CT48" i="11"/>
  <c r="CT23" i="11"/>
  <c r="CT39" i="11"/>
  <c r="CT41" i="11"/>
  <c r="CT53" i="11"/>
  <c r="CT61" i="11"/>
  <c r="CT34" i="11"/>
  <c r="CT45" i="11"/>
  <c r="CT56" i="11"/>
  <c r="CT57" i="11"/>
  <c r="CT60" i="11"/>
  <c r="CT14" i="11"/>
  <c r="CT22" i="11"/>
  <c r="CT47" i="11"/>
  <c r="CT55" i="11"/>
  <c r="CT42" i="11"/>
  <c r="CT46" i="11"/>
  <c r="CT50" i="11"/>
  <c r="CT49" i="11"/>
  <c r="CT54" i="11"/>
  <c r="CT59" i="11"/>
  <c r="CT80" i="11"/>
  <c r="CT83" i="11"/>
  <c r="CT84" i="11"/>
  <c r="CT68" i="11"/>
  <c r="CT72" i="11"/>
  <c r="CT63" i="11"/>
  <c r="CT81" i="11"/>
  <c r="CT87" i="11"/>
  <c r="CT89" i="11"/>
  <c r="CT67" i="11"/>
  <c r="CT70" i="11"/>
  <c r="CT71" i="11"/>
  <c r="CT79" i="11"/>
  <c r="CT95" i="11"/>
  <c r="CT75" i="11"/>
  <c r="CT82" i="11"/>
  <c r="CT92" i="11"/>
  <c r="CT93" i="11"/>
  <c r="CT94" i="11"/>
  <c r="CT64" i="11"/>
  <c r="CT76" i="11"/>
  <c r="CT86" i="11"/>
  <c r="CT19" i="11"/>
  <c r="CT52" i="11"/>
  <c r="CT77" i="11"/>
  <c r="CT88" i="11"/>
  <c r="CT66" i="11"/>
  <c r="CT69" i="11"/>
  <c r="CT74" i="11"/>
  <c r="CT85" i="11"/>
  <c r="CT78" i="11"/>
  <c r="CT113" i="11"/>
  <c r="CT114" i="11"/>
  <c r="CT90" i="11"/>
  <c r="CT106" i="11"/>
  <c r="CT110" i="11"/>
  <c r="CT107" i="11"/>
  <c r="CT105" i="11"/>
  <c r="CT118" i="11"/>
  <c r="CT126" i="11"/>
  <c r="CT99" i="11"/>
  <c r="CT100" i="11"/>
  <c r="CT109" i="11"/>
  <c r="CT101" i="11"/>
  <c r="CT108" i="11"/>
  <c r="CT104" i="11"/>
  <c r="CT98" i="11"/>
  <c r="CT117" i="11"/>
  <c r="CT102" i="11"/>
  <c r="CT103" i="11"/>
  <c r="CT115" i="11"/>
  <c r="CT73" i="11"/>
  <c r="CT91" i="11"/>
  <c r="CT97" i="11"/>
  <c r="CT116" i="11"/>
  <c r="CT121" i="11"/>
  <c r="CT112" i="11"/>
  <c r="CT125" i="11"/>
  <c r="CT129" i="11"/>
  <c r="CT122" i="11"/>
  <c r="CT138" i="11"/>
  <c r="CT153" i="11"/>
  <c r="CT156" i="11"/>
  <c r="CT137" i="11"/>
  <c r="CT149" i="11"/>
  <c r="CT154" i="11"/>
  <c r="CT96" i="11"/>
  <c r="CT127" i="11"/>
  <c r="CT146" i="11"/>
  <c r="CT120" i="11"/>
  <c r="CT132" i="11"/>
  <c r="CT133" i="11"/>
  <c r="CT142" i="11"/>
  <c r="CT119" i="11"/>
  <c r="CT140" i="11"/>
  <c r="CT148" i="11"/>
  <c r="CT124" i="11"/>
  <c r="CT139" i="11"/>
  <c r="CT161" i="11"/>
  <c r="CT141" i="11"/>
  <c r="CT143" i="11"/>
  <c r="CT131" i="11"/>
  <c r="CT151" i="11"/>
  <c r="CT130" i="11"/>
  <c r="CT160" i="11"/>
  <c r="CT136" i="11"/>
  <c r="CT144" i="11"/>
  <c r="CT155" i="11"/>
  <c r="CT111" i="11"/>
  <c r="CT134" i="11"/>
  <c r="CT152" i="11"/>
  <c r="CT157" i="11"/>
  <c r="CT123" i="11"/>
  <c r="CT135" i="11"/>
  <c r="CT147" i="11"/>
  <c r="CT128" i="11"/>
  <c r="CT145" i="11"/>
  <c r="CT150" i="11"/>
  <c r="CT158" i="11"/>
  <c r="CT159" i="11"/>
  <c r="DA10" i="11"/>
  <c r="DA12" i="11"/>
  <c r="DA16" i="11"/>
  <c r="DA17" i="11"/>
  <c r="DA33" i="11"/>
  <c r="DA6" i="11"/>
  <c r="DA11" i="11"/>
  <c r="DA24" i="11"/>
  <c r="DA27" i="11"/>
  <c r="DA28" i="11"/>
  <c r="DA35" i="11"/>
  <c r="DA37" i="11"/>
  <c r="DA38" i="11"/>
  <c r="DA5" i="11"/>
  <c r="DA15" i="11"/>
  <c r="DA20" i="11"/>
  <c r="DA36" i="11"/>
  <c r="DA9" i="11"/>
  <c r="DA19" i="11"/>
  <c r="DA23" i="11"/>
  <c r="DA26" i="11"/>
  <c r="DA32" i="11"/>
  <c r="DA14" i="11"/>
  <c r="DA22" i="11"/>
  <c r="DA34" i="11"/>
  <c r="DA8" i="11"/>
  <c r="DA163" i="11"/>
  <c r="DA45" i="11"/>
  <c r="DA56" i="11"/>
  <c r="DA57" i="11"/>
  <c r="DA60" i="11"/>
  <c r="DA21" i="11"/>
  <c r="DA47" i="11"/>
  <c r="DA55" i="11"/>
  <c r="DA63" i="11"/>
  <c r="DA13" i="11"/>
  <c r="DA42" i="11"/>
  <c r="DA46" i="11"/>
  <c r="DA31" i="11"/>
  <c r="DA49" i="11"/>
  <c r="DA54" i="11"/>
  <c r="DA59" i="11"/>
  <c r="DA25" i="11"/>
  <c r="DA29" i="11"/>
  <c r="DA43" i="11"/>
  <c r="DA162" i="11"/>
  <c r="DA7" i="11"/>
  <c r="DA18" i="11"/>
  <c r="DA39" i="11"/>
  <c r="DA40" i="11"/>
  <c r="DA44" i="11"/>
  <c r="DA51" i="11"/>
  <c r="DA58" i="11"/>
  <c r="DA30" i="11"/>
  <c r="DA48" i="11"/>
  <c r="DA52" i="11"/>
  <c r="DA76" i="11"/>
  <c r="DA86" i="11"/>
  <c r="DA91" i="11"/>
  <c r="DA77" i="11"/>
  <c r="DA88" i="11"/>
  <c r="DA66" i="11"/>
  <c r="DA69" i="11"/>
  <c r="DA74" i="11"/>
  <c r="DA85" i="11"/>
  <c r="DA61" i="11"/>
  <c r="DA78" i="11"/>
  <c r="DA41" i="11"/>
  <c r="DA65" i="11"/>
  <c r="DA50" i="11"/>
  <c r="DA73" i="11"/>
  <c r="DA80" i="11"/>
  <c r="DA83" i="11"/>
  <c r="DA84" i="11"/>
  <c r="DA62" i="11"/>
  <c r="DA68" i="11"/>
  <c r="DA72" i="11"/>
  <c r="DA81" i="11"/>
  <c r="DA87" i="11"/>
  <c r="DA89" i="11"/>
  <c r="DA53" i="11"/>
  <c r="DA64" i="11"/>
  <c r="DA75" i="11"/>
  <c r="DA82" i="11"/>
  <c r="DA101" i="11"/>
  <c r="DA108" i="11"/>
  <c r="DA123" i="11"/>
  <c r="DA125" i="11"/>
  <c r="DA127" i="11"/>
  <c r="DA128" i="11"/>
  <c r="DA79" i="11"/>
  <c r="DA104" i="11"/>
  <c r="DA94" i="11"/>
  <c r="DA98" i="11"/>
  <c r="DA96" i="11"/>
  <c r="DA97" i="11"/>
  <c r="DA90" i="11"/>
  <c r="DA102" i="11"/>
  <c r="DA103" i="11"/>
  <c r="DA111" i="11"/>
  <c r="DA112" i="11"/>
  <c r="DA116" i="11"/>
  <c r="DA67" i="11"/>
  <c r="DA92" i="11"/>
  <c r="DA95" i="11"/>
  <c r="DA113" i="11"/>
  <c r="DA114" i="11"/>
  <c r="DA70" i="11"/>
  <c r="DA107" i="11"/>
  <c r="DA71" i="11"/>
  <c r="DA99" i="11"/>
  <c r="DA100" i="11"/>
  <c r="DA109" i="11"/>
  <c r="DA119" i="11"/>
  <c r="DA124" i="11"/>
  <c r="DA93" i="11"/>
  <c r="DA134" i="11"/>
  <c r="DA135" i="11"/>
  <c r="DA140" i="11"/>
  <c r="DA150" i="11"/>
  <c r="DA155" i="11"/>
  <c r="DA105" i="11"/>
  <c r="DA110" i="11"/>
  <c r="DA120" i="11"/>
  <c r="DA146" i="11"/>
  <c r="DA132" i="11"/>
  <c r="DA133" i="11"/>
  <c r="DA142" i="11"/>
  <c r="DA106" i="11"/>
  <c r="DA122" i="11"/>
  <c r="DA118" i="11"/>
  <c r="DA126" i="11"/>
  <c r="DA129" i="11"/>
  <c r="DA145" i="11"/>
  <c r="DA152" i="11"/>
  <c r="DA137" i="11"/>
  <c r="DA160" i="11"/>
  <c r="DA153" i="11"/>
  <c r="DA147" i="11"/>
  <c r="DA115" i="11"/>
  <c r="DA157" i="11"/>
  <c r="DA121" i="11"/>
  <c r="DA139" i="11"/>
  <c r="DA148" i="11"/>
  <c r="DA156" i="11"/>
  <c r="DA117" i="11"/>
  <c r="DA141" i="11"/>
  <c r="DA143" i="11"/>
  <c r="DA154" i="11"/>
  <c r="DA158" i="11"/>
  <c r="DA159" i="11"/>
  <c r="DA131" i="11"/>
  <c r="DA130" i="11"/>
  <c r="DA161" i="11"/>
  <c r="DA138" i="11"/>
  <c r="DA136" i="11"/>
  <c r="DA144" i="11"/>
  <c r="DA149" i="11"/>
  <c r="DA151" i="11"/>
  <c r="T12" i="18"/>
  <c r="N11" i="6"/>
  <c r="AJ6" i="5"/>
  <c r="AJ42" i="5"/>
  <c r="CM5" i="17"/>
  <c r="CM8" i="17"/>
  <c r="CM11" i="17"/>
  <c r="CM14" i="17"/>
  <c r="CM17" i="17"/>
  <c r="CM20" i="17"/>
  <c r="CM23" i="17"/>
  <c r="CM26" i="17"/>
  <c r="CM29" i="17"/>
  <c r="CM32" i="17"/>
  <c r="CM35" i="17"/>
  <c r="CM38" i="17"/>
  <c r="CM41" i="17"/>
  <c r="CM44" i="17"/>
  <c r="CM47" i="17"/>
  <c r="CM50" i="17"/>
  <c r="CM53" i="17"/>
  <c r="CM6" i="17"/>
  <c r="CM9" i="17"/>
  <c r="CM12" i="17"/>
  <c r="CM15" i="17"/>
  <c r="CM18" i="17"/>
  <c r="CM21" i="17"/>
  <c r="CM24" i="17"/>
  <c r="CM27" i="17"/>
  <c r="CM30" i="17"/>
  <c r="CM33" i="17"/>
  <c r="CM36" i="17"/>
  <c r="CM39" i="17"/>
  <c r="CM42" i="17"/>
  <c r="CM45" i="17"/>
  <c r="CM48" i="17"/>
  <c r="CM51" i="17"/>
  <c r="CM54" i="17"/>
  <c r="CM7" i="17"/>
  <c r="CM19" i="17"/>
  <c r="CM25" i="17"/>
  <c r="CM31" i="17"/>
  <c r="CM37" i="17"/>
  <c r="CM43" i="17"/>
  <c r="CM49" i="17"/>
  <c r="CM10" i="17"/>
  <c r="CM57" i="17"/>
  <c r="CM60" i="17"/>
  <c r="CM63" i="17"/>
  <c r="CM66" i="17"/>
  <c r="CM69" i="17"/>
  <c r="CM72" i="17"/>
  <c r="CM75" i="17"/>
  <c r="CM61" i="17"/>
  <c r="CM84" i="17"/>
  <c r="CM87" i="17"/>
  <c r="CM90" i="17"/>
  <c r="CM93" i="17"/>
  <c r="CM96" i="17"/>
  <c r="CM99" i="17"/>
  <c r="CM102" i="17"/>
  <c r="CM105" i="17"/>
  <c r="CM108" i="17"/>
  <c r="CM13" i="17"/>
  <c r="CM16" i="17"/>
  <c r="CM22" i="17"/>
  <c r="CM67" i="17"/>
  <c r="CM73" i="17"/>
  <c r="CM28" i="17"/>
  <c r="CM83" i="17"/>
  <c r="CM86" i="17"/>
  <c r="CM89" i="17"/>
  <c r="CM92" i="17"/>
  <c r="CM95" i="17"/>
  <c r="CM98" i="17"/>
  <c r="CM101" i="17"/>
  <c r="CM104" i="17"/>
  <c r="CM107" i="17"/>
  <c r="CM110" i="17"/>
  <c r="CM34" i="17"/>
  <c r="CM40" i="17"/>
  <c r="CM56" i="17"/>
  <c r="CM79" i="17"/>
  <c r="CM80" i="17"/>
  <c r="CM52" i="17"/>
  <c r="CM62" i="17"/>
  <c r="CM81" i="17"/>
  <c r="CM85" i="17"/>
  <c r="CM88" i="17"/>
  <c r="CM65" i="17"/>
  <c r="CM70" i="17"/>
  <c r="CM76" i="17"/>
  <c r="CM82" i="17"/>
  <c r="CM55" i="17"/>
  <c r="CM58" i="17"/>
  <c r="CM91" i="17"/>
  <c r="CM113" i="17"/>
  <c r="CM116" i="17"/>
  <c r="CM119" i="17"/>
  <c r="CM122" i="17"/>
  <c r="CM125" i="17"/>
  <c r="CM128" i="17"/>
  <c r="CM131" i="17"/>
  <c r="CM134" i="17"/>
  <c r="CM137" i="17"/>
  <c r="CM140" i="17"/>
  <c r="CM78" i="17"/>
  <c r="CM64" i="17"/>
  <c r="CM74" i="17"/>
  <c r="CM112" i="17"/>
  <c r="CM115" i="17"/>
  <c r="CM118" i="17"/>
  <c r="CM121" i="17"/>
  <c r="CM124" i="17"/>
  <c r="CM127" i="17"/>
  <c r="CM130" i="17"/>
  <c r="CM133" i="17"/>
  <c r="CM136" i="17"/>
  <c r="CM139" i="17"/>
  <c r="CM59" i="17"/>
  <c r="CM100" i="17"/>
  <c r="CM106" i="17"/>
  <c r="CM71" i="17"/>
  <c r="CM94" i="17"/>
  <c r="CM103" i="17"/>
  <c r="CM109" i="17"/>
  <c r="CM111" i="17"/>
  <c r="CM114" i="17"/>
  <c r="CM117" i="17"/>
  <c r="CM120" i="17"/>
  <c r="CM123" i="17"/>
  <c r="CM126" i="17"/>
  <c r="CM129" i="17"/>
  <c r="CM132" i="17"/>
  <c r="CM135" i="17"/>
  <c r="CM46" i="17"/>
  <c r="CM77" i="17"/>
  <c r="CM97" i="17"/>
  <c r="CM143" i="17"/>
  <c r="CM146" i="17"/>
  <c r="CM149" i="17"/>
  <c r="CM152" i="17"/>
  <c r="CM155" i="17"/>
  <c r="CM141" i="17"/>
  <c r="CM68" i="17"/>
  <c r="CM142" i="17"/>
  <c r="CM145" i="17"/>
  <c r="CM148" i="17"/>
  <c r="CM151" i="17"/>
  <c r="CM154" i="17"/>
  <c r="CM157" i="17"/>
  <c r="CM138" i="17"/>
  <c r="CM4" i="17"/>
  <c r="CM150" i="17"/>
  <c r="CM144" i="17"/>
  <c r="CM153" i="17"/>
  <c r="CM147" i="17"/>
  <c r="CM156" i="17"/>
  <c r="CR6" i="17"/>
  <c r="CR9" i="17"/>
  <c r="CR12" i="17"/>
  <c r="CR58" i="17"/>
  <c r="CR61" i="17"/>
  <c r="CR64" i="17"/>
  <c r="CR67" i="17"/>
  <c r="CR70" i="17"/>
  <c r="CR73" i="17"/>
  <c r="CR76" i="17"/>
  <c r="CR79" i="17"/>
  <c r="CR5" i="17"/>
  <c r="CR15" i="17"/>
  <c r="CR21" i="17"/>
  <c r="CR27" i="17"/>
  <c r="CR33" i="17"/>
  <c r="CR39" i="17"/>
  <c r="CR45" i="17"/>
  <c r="CR51" i="17"/>
  <c r="CR55" i="17"/>
  <c r="CR57" i="17"/>
  <c r="CR60" i="17"/>
  <c r="CR63" i="17"/>
  <c r="CR66" i="17"/>
  <c r="CR69" i="17"/>
  <c r="CR72" i="17"/>
  <c r="CR75" i="17"/>
  <c r="CR78" i="17"/>
  <c r="CR81" i="17"/>
  <c r="CR11" i="17"/>
  <c r="CR18" i="17"/>
  <c r="CR24" i="17"/>
  <c r="CR30" i="17"/>
  <c r="CR36" i="17"/>
  <c r="CR42" i="17"/>
  <c r="CR48" i="17"/>
  <c r="CR56" i="17"/>
  <c r="CR59" i="17"/>
  <c r="CR62" i="17"/>
  <c r="CR65" i="17"/>
  <c r="CR68" i="17"/>
  <c r="CR71" i="17"/>
  <c r="CR74" i="17"/>
  <c r="CR77" i="17"/>
  <c r="CR80" i="17"/>
  <c r="CR10" i="17"/>
  <c r="CR17" i="17"/>
  <c r="CR23" i="17"/>
  <c r="CR29" i="17"/>
  <c r="CR35" i="17"/>
  <c r="CR41" i="17"/>
  <c r="CR47" i="17"/>
  <c r="CR53" i="17"/>
  <c r="CR44" i="17"/>
  <c r="CR7" i="17"/>
  <c r="CR13" i="17"/>
  <c r="CR16" i="17"/>
  <c r="CR19" i="17"/>
  <c r="CR22" i="17"/>
  <c r="CR8" i="17"/>
  <c r="CR25" i="17"/>
  <c r="CR28" i="17"/>
  <c r="CR84" i="17"/>
  <c r="CR87" i="17"/>
  <c r="CR90" i="17"/>
  <c r="CR93" i="17"/>
  <c r="CR31" i="17"/>
  <c r="CR34" i="17"/>
  <c r="CR54" i="17"/>
  <c r="CR20" i="17"/>
  <c r="CR43" i="17"/>
  <c r="CR46" i="17"/>
  <c r="CR26" i="17"/>
  <c r="CR49" i="17"/>
  <c r="CR52" i="17"/>
  <c r="CR83" i="17"/>
  <c r="CR86" i="17"/>
  <c r="CR89" i="17"/>
  <c r="CR92" i="17"/>
  <c r="CR38" i="17"/>
  <c r="CR103" i="17"/>
  <c r="CR109" i="17"/>
  <c r="CR14" i="17"/>
  <c r="CR37" i="17"/>
  <c r="CR91" i="17"/>
  <c r="CR96" i="17"/>
  <c r="CR104" i="17"/>
  <c r="CR107" i="17"/>
  <c r="CR50" i="17"/>
  <c r="CR82" i="17"/>
  <c r="CR40" i="17"/>
  <c r="CR85" i="17"/>
  <c r="CR108" i="17"/>
  <c r="CR32" i="17"/>
  <c r="CR99" i="17"/>
  <c r="CR101" i="17"/>
  <c r="CR102" i="17"/>
  <c r="CR112" i="17"/>
  <c r="CR115" i="17"/>
  <c r="CR118" i="17"/>
  <c r="CR121" i="17"/>
  <c r="CR124" i="17"/>
  <c r="CR127" i="17"/>
  <c r="CR130" i="17"/>
  <c r="CR133" i="17"/>
  <c r="CR136" i="17"/>
  <c r="CR139" i="17"/>
  <c r="CR98" i="17"/>
  <c r="CR117" i="17"/>
  <c r="CR129" i="17"/>
  <c r="CR137" i="17"/>
  <c r="CR110" i="17"/>
  <c r="CR122" i="17"/>
  <c r="CR97" i="17"/>
  <c r="CR120" i="17"/>
  <c r="CR144" i="17"/>
  <c r="CR147" i="17"/>
  <c r="CR150" i="17"/>
  <c r="CR153" i="17"/>
  <c r="CR156" i="17"/>
  <c r="CR105" i="17"/>
  <c r="CR113" i="17"/>
  <c r="CR125" i="17"/>
  <c r="CR111" i="17"/>
  <c r="CR123" i="17"/>
  <c r="CR132" i="17"/>
  <c r="CR4" i="17"/>
  <c r="CR116" i="17"/>
  <c r="CR128" i="17"/>
  <c r="CR135" i="17"/>
  <c r="CR140" i="17"/>
  <c r="CR141" i="17"/>
  <c r="CR143" i="17"/>
  <c r="CR146" i="17"/>
  <c r="CR149" i="17"/>
  <c r="CR152" i="17"/>
  <c r="CR155" i="17"/>
  <c r="CR94" i="17"/>
  <c r="CR106" i="17"/>
  <c r="CR114" i="17"/>
  <c r="CR126" i="17"/>
  <c r="CR88" i="17"/>
  <c r="CR100" i="17"/>
  <c r="CR138" i="17"/>
  <c r="CR142" i="17"/>
  <c r="CR145" i="17"/>
  <c r="CR148" i="17"/>
  <c r="CR151" i="17"/>
  <c r="CR154" i="17"/>
  <c r="CR157" i="17"/>
  <c r="CR95" i="17"/>
  <c r="CR131" i="17"/>
  <c r="CR134" i="17"/>
  <c r="CR119" i="17"/>
  <c r="CS6" i="17"/>
  <c r="CS9" i="17"/>
  <c r="CS12" i="17"/>
  <c r="CS15" i="17"/>
  <c r="CS18" i="17"/>
  <c r="CS21" i="17"/>
  <c r="CS24" i="17"/>
  <c r="CS27" i="17"/>
  <c r="CS30" i="17"/>
  <c r="CS33" i="17"/>
  <c r="CS36" i="17"/>
  <c r="CS39" i="17"/>
  <c r="CS42" i="17"/>
  <c r="CS45" i="17"/>
  <c r="CS48" i="17"/>
  <c r="CS51" i="17"/>
  <c r="CS54" i="17"/>
  <c r="CS5" i="17"/>
  <c r="CS8" i="17"/>
  <c r="CS11" i="17"/>
  <c r="CS14" i="17"/>
  <c r="CS17" i="17"/>
  <c r="CS20" i="17"/>
  <c r="CS23" i="17"/>
  <c r="CS26" i="17"/>
  <c r="CS29" i="17"/>
  <c r="CS32" i="17"/>
  <c r="CS35" i="17"/>
  <c r="CS38" i="17"/>
  <c r="CS41" i="17"/>
  <c r="CS44" i="17"/>
  <c r="CS47" i="17"/>
  <c r="CS50" i="17"/>
  <c r="CS53" i="17"/>
  <c r="CS7" i="17"/>
  <c r="CS10" i="17"/>
  <c r="CS13" i="17"/>
  <c r="CS16" i="17"/>
  <c r="CS19" i="17"/>
  <c r="CS22" i="17"/>
  <c r="CS25" i="17"/>
  <c r="CS28" i="17"/>
  <c r="CS31" i="17"/>
  <c r="CS34" i="17"/>
  <c r="CS37" i="17"/>
  <c r="CS40" i="17"/>
  <c r="CS43" i="17"/>
  <c r="CS46" i="17"/>
  <c r="CS49" i="17"/>
  <c r="CS52" i="17"/>
  <c r="CS56" i="17"/>
  <c r="CS59" i="17"/>
  <c r="CS62" i="17"/>
  <c r="CS65" i="17"/>
  <c r="CS70" i="17"/>
  <c r="CS76" i="17"/>
  <c r="CS61" i="17"/>
  <c r="CS69" i="17"/>
  <c r="CS75" i="17"/>
  <c r="CS82" i="17"/>
  <c r="CS85" i="17"/>
  <c r="CS88" i="17"/>
  <c r="CS91" i="17"/>
  <c r="CS94" i="17"/>
  <c r="CS97" i="17"/>
  <c r="CS100" i="17"/>
  <c r="CS103" i="17"/>
  <c r="CS64" i="17"/>
  <c r="CS68" i="17"/>
  <c r="CS74" i="17"/>
  <c r="CS57" i="17"/>
  <c r="CS60" i="17"/>
  <c r="CS67" i="17"/>
  <c r="CS73" i="17"/>
  <c r="CS84" i="17"/>
  <c r="CS87" i="17"/>
  <c r="CS90" i="17"/>
  <c r="CS93" i="17"/>
  <c r="CS96" i="17"/>
  <c r="CS99" i="17"/>
  <c r="CS66" i="17"/>
  <c r="CS72" i="17"/>
  <c r="CS81" i="17"/>
  <c r="CS77" i="17"/>
  <c r="CS86" i="17"/>
  <c r="CS98" i="17"/>
  <c r="CS63" i="17"/>
  <c r="CS111" i="17"/>
  <c r="CS114" i="17"/>
  <c r="CS117" i="17"/>
  <c r="CS120" i="17"/>
  <c r="CS123" i="17"/>
  <c r="CS126" i="17"/>
  <c r="CS129" i="17"/>
  <c r="CS132" i="17"/>
  <c r="CS135" i="17"/>
  <c r="CS138" i="17"/>
  <c r="CS141" i="17"/>
  <c r="CS78" i="17"/>
  <c r="CS89" i="17"/>
  <c r="CS104" i="17"/>
  <c r="CS58" i="17"/>
  <c r="CS107" i="17"/>
  <c r="CS79" i="17"/>
  <c r="CS95" i="17"/>
  <c r="CS105" i="17"/>
  <c r="CS110" i="17"/>
  <c r="CS113" i="17"/>
  <c r="CS116" i="17"/>
  <c r="CS119" i="17"/>
  <c r="CS122" i="17"/>
  <c r="CS125" i="17"/>
  <c r="CS128" i="17"/>
  <c r="CS131" i="17"/>
  <c r="CS108" i="17"/>
  <c r="CS71" i="17"/>
  <c r="CS80" i="17"/>
  <c r="CS83" i="17"/>
  <c r="CS92" i="17"/>
  <c r="CS106" i="17"/>
  <c r="CS142" i="17"/>
  <c r="CS145" i="17"/>
  <c r="CS148" i="17"/>
  <c r="CS151" i="17"/>
  <c r="CS154" i="17"/>
  <c r="CS157" i="17"/>
  <c r="CS137" i="17"/>
  <c r="CS101" i="17"/>
  <c r="CS115" i="17"/>
  <c r="CS127" i="17"/>
  <c r="CS133" i="17"/>
  <c r="CS55" i="17"/>
  <c r="CS136" i="17"/>
  <c r="CS144" i="17"/>
  <c r="CS147" i="17"/>
  <c r="CS150" i="17"/>
  <c r="CS153" i="17"/>
  <c r="CS156" i="17"/>
  <c r="CS102" i="17"/>
  <c r="CS118" i="17"/>
  <c r="CS130" i="17"/>
  <c r="CS4" i="17"/>
  <c r="CS121" i="17"/>
  <c r="CS140" i="17"/>
  <c r="CS143" i="17"/>
  <c r="CS146" i="17"/>
  <c r="CS149" i="17"/>
  <c r="CS152" i="17"/>
  <c r="CS155" i="17"/>
  <c r="CS109" i="17"/>
  <c r="CS139" i="17"/>
  <c r="CS112" i="17"/>
  <c r="CS124" i="17"/>
  <c r="CS134" i="17"/>
  <c r="CN5" i="17"/>
  <c r="CN8" i="17"/>
  <c r="CN11" i="17"/>
  <c r="CN57" i="17"/>
  <c r="CN60" i="17"/>
  <c r="CN63" i="17"/>
  <c r="CN66" i="17"/>
  <c r="CN69" i="17"/>
  <c r="CN72" i="17"/>
  <c r="CN75" i="17"/>
  <c r="CN78" i="17"/>
  <c r="CN81" i="17"/>
  <c r="CN7" i="17"/>
  <c r="CN14" i="17"/>
  <c r="CN20" i="17"/>
  <c r="CN26" i="17"/>
  <c r="CN32" i="17"/>
  <c r="CN38" i="17"/>
  <c r="CN44" i="17"/>
  <c r="CN50" i="17"/>
  <c r="CN56" i="17"/>
  <c r="CN59" i="17"/>
  <c r="CN62" i="17"/>
  <c r="CN65" i="17"/>
  <c r="CN68" i="17"/>
  <c r="CN71" i="17"/>
  <c r="CN74" i="17"/>
  <c r="CN77" i="17"/>
  <c r="CN80" i="17"/>
  <c r="CN13" i="17"/>
  <c r="CN6" i="17"/>
  <c r="CN17" i="17"/>
  <c r="CN23" i="17"/>
  <c r="CN29" i="17"/>
  <c r="CN35" i="17"/>
  <c r="CN41" i="17"/>
  <c r="CN47" i="17"/>
  <c r="CN53" i="17"/>
  <c r="CN54" i="17"/>
  <c r="CN58" i="17"/>
  <c r="CN61" i="17"/>
  <c r="CN64" i="17"/>
  <c r="CN67" i="17"/>
  <c r="CN70" i="17"/>
  <c r="CN73" i="17"/>
  <c r="CN76" i="17"/>
  <c r="CN79" i="17"/>
  <c r="CN82" i="17"/>
  <c r="CN12" i="17"/>
  <c r="CN16" i="17"/>
  <c r="CN22" i="17"/>
  <c r="CN28" i="17"/>
  <c r="CN34" i="17"/>
  <c r="CN40" i="17"/>
  <c r="CN46" i="17"/>
  <c r="CN52" i="17"/>
  <c r="CN55" i="17"/>
  <c r="CN24" i="17"/>
  <c r="CN27" i="17"/>
  <c r="CN36" i="17"/>
  <c r="CN39" i="17"/>
  <c r="CN19" i="17"/>
  <c r="CN42" i="17"/>
  <c r="CN45" i="17"/>
  <c r="CN25" i="17"/>
  <c r="CN48" i="17"/>
  <c r="CN51" i="17"/>
  <c r="CN31" i="17"/>
  <c r="CN83" i="17"/>
  <c r="CN86" i="17"/>
  <c r="CN89" i="17"/>
  <c r="CN92" i="17"/>
  <c r="CN95" i="17"/>
  <c r="CN9" i="17"/>
  <c r="CN37" i="17"/>
  <c r="CN10" i="17"/>
  <c r="CN49" i="17"/>
  <c r="CN85" i="17"/>
  <c r="CN88" i="17"/>
  <c r="CN91" i="17"/>
  <c r="CN94" i="17"/>
  <c r="CN18" i="17"/>
  <c r="CN21" i="17"/>
  <c r="CN93" i="17"/>
  <c r="CN105" i="17"/>
  <c r="CN15" i="17"/>
  <c r="CN87" i="17"/>
  <c r="CN108" i="17"/>
  <c r="CN101" i="17"/>
  <c r="CN30" i="17"/>
  <c r="CN90" i="17"/>
  <c r="CN100" i="17"/>
  <c r="CN106" i="17"/>
  <c r="CN43" i="17"/>
  <c r="CN98" i="17"/>
  <c r="CN99" i="17"/>
  <c r="CN102" i="17"/>
  <c r="CN103" i="17"/>
  <c r="CN109" i="17"/>
  <c r="CN111" i="17"/>
  <c r="CN114" i="17"/>
  <c r="CN117" i="17"/>
  <c r="CN120" i="17"/>
  <c r="CN123" i="17"/>
  <c r="CN126" i="17"/>
  <c r="CN129" i="17"/>
  <c r="CN132" i="17"/>
  <c r="CN135" i="17"/>
  <c r="CN138" i="17"/>
  <c r="CN141" i="17"/>
  <c r="CN97" i="17"/>
  <c r="CN107" i="17"/>
  <c r="CN96" i="17"/>
  <c r="CN110" i="17"/>
  <c r="CN122" i="17"/>
  <c r="CN133" i="17"/>
  <c r="CN33" i="17"/>
  <c r="CN115" i="17"/>
  <c r="CN127" i="17"/>
  <c r="CN136" i="17"/>
  <c r="CN4" i="17"/>
  <c r="CN113" i="17"/>
  <c r="CN125" i="17"/>
  <c r="CN143" i="17"/>
  <c r="CN146" i="17"/>
  <c r="CN149" i="17"/>
  <c r="CN152" i="17"/>
  <c r="CN155" i="17"/>
  <c r="CN118" i="17"/>
  <c r="CN130" i="17"/>
  <c r="CN140" i="17"/>
  <c r="CN84" i="17"/>
  <c r="CN116" i="17"/>
  <c r="CN128" i="17"/>
  <c r="CN139" i="17"/>
  <c r="CN121" i="17"/>
  <c r="CN142" i="17"/>
  <c r="CN145" i="17"/>
  <c r="CN148" i="17"/>
  <c r="CN151" i="17"/>
  <c r="CN154" i="17"/>
  <c r="CN157" i="17"/>
  <c r="CN119" i="17"/>
  <c r="CN131" i="17"/>
  <c r="CN134" i="17"/>
  <c r="CN104" i="17"/>
  <c r="CN137" i="17"/>
  <c r="CN144" i="17"/>
  <c r="CN147" i="17"/>
  <c r="CN150" i="17"/>
  <c r="CN153" i="17"/>
  <c r="CN156" i="17"/>
  <c r="CN124" i="17"/>
  <c r="CN112" i="17"/>
  <c r="DB7" i="17"/>
  <c r="DB10" i="17"/>
  <c r="DB6" i="17"/>
  <c r="DB9" i="17"/>
  <c r="DB12" i="17"/>
  <c r="DB15" i="17"/>
  <c r="DB18" i="17"/>
  <c r="DB21" i="17"/>
  <c r="DB24" i="17"/>
  <c r="DB27" i="17"/>
  <c r="DB30" i="17"/>
  <c r="DB33" i="17"/>
  <c r="DB36" i="17"/>
  <c r="DB39" i="17"/>
  <c r="DB42" i="17"/>
  <c r="DB45" i="17"/>
  <c r="DB48" i="17"/>
  <c r="DB51" i="17"/>
  <c r="DB54" i="17"/>
  <c r="DB8" i="17"/>
  <c r="DB13" i="17"/>
  <c r="DB19" i="17"/>
  <c r="DB25" i="17"/>
  <c r="DB31" i="17"/>
  <c r="DB37" i="17"/>
  <c r="DB43" i="17"/>
  <c r="DB49" i="17"/>
  <c r="DB57" i="17"/>
  <c r="DB60" i="17"/>
  <c r="DB63" i="17"/>
  <c r="DB66" i="17"/>
  <c r="DB69" i="17"/>
  <c r="DB72" i="17"/>
  <c r="DB75" i="17"/>
  <c r="DB78" i="17"/>
  <c r="DB81" i="17"/>
  <c r="DB5" i="17"/>
  <c r="DB53" i="17"/>
  <c r="DB16" i="17"/>
  <c r="DB22" i="17"/>
  <c r="DB28" i="17"/>
  <c r="DB34" i="17"/>
  <c r="DB40" i="17"/>
  <c r="DB46" i="17"/>
  <c r="DB52" i="17"/>
  <c r="DB56" i="17"/>
  <c r="DB59" i="17"/>
  <c r="DB62" i="17"/>
  <c r="DB65" i="17"/>
  <c r="DB68" i="17"/>
  <c r="DB71" i="17"/>
  <c r="DB74" i="17"/>
  <c r="DB77" i="17"/>
  <c r="DB11" i="17"/>
  <c r="DB14" i="17"/>
  <c r="DB20" i="17"/>
  <c r="DB26" i="17"/>
  <c r="DB32" i="17"/>
  <c r="DB38" i="17"/>
  <c r="DB44" i="17"/>
  <c r="DB50" i="17"/>
  <c r="DB55" i="17"/>
  <c r="DB35" i="17"/>
  <c r="DB47" i="17"/>
  <c r="DB79" i="17"/>
  <c r="DB84" i="17"/>
  <c r="DB87" i="17"/>
  <c r="DB90" i="17"/>
  <c r="DB93" i="17"/>
  <c r="DB96" i="17"/>
  <c r="DB99" i="17"/>
  <c r="DB102" i="17"/>
  <c r="DB80" i="17"/>
  <c r="DB58" i="17"/>
  <c r="DB70" i="17"/>
  <c r="DB76" i="17"/>
  <c r="DB61" i="17"/>
  <c r="DB17" i="17"/>
  <c r="DB29" i="17"/>
  <c r="DB67" i="17"/>
  <c r="DB73" i="17"/>
  <c r="DB82" i="17"/>
  <c r="DB85" i="17"/>
  <c r="DB88" i="17"/>
  <c r="DB91" i="17"/>
  <c r="DB94" i="17"/>
  <c r="DB97" i="17"/>
  <c r="DB23" i="17"/>
  <c r="DB86" i="17"/>
  <c r="DB105" i="17"/>
  <c r="DB98" i="17"/>
  <c r="DB101" i="17"/>
  <c r="DB110" i="17"/>
  <c r="DB113" i="17"/>
  <c r="DB116" i="17"/>
  <c r="DB119" i="17"/>
  <c r="DB122" i="17"/>
  <c r="DB125" i="17"/>
  <c r="DB128" i="17"/>
  <c r="DB131" i="17"/>
  <c r="DB134" i="17"/>
  <c r="DB137" i="17"/>
  <c r="DB100" i="17"/>
  <c r="DB108" i="17"/>
  <c r="DB64" i="17"/>
  <c r="DB41" i="17"/>
  <c r="DB103" i="17"/>
  <c r="DB106" i="17"/>
  <c r="DB112" i="17"/>
  <c r="DB115" i="17"/>
  <c r="DB118" i="17"/>
  <c r="DB121" i="17"/>
  <c r="DB124" i="17"/>
  <c r="DB127" i="17"/>
  <c r="DB130" i="17"/>
  <c r="DB133" i="17"/>
  <c r="DB136" i="17"/>
  <c r="DB139" i="17"/>
  <c r="DB95" i="17"/>
  <c r="DB104" i="17"/>
  <c r="DB109" i="17"/>
  <c r="DB83" i="17"/>
  <c r="DB92" i="17"/>
  <c r="DB107" i="17"/>
  <c r="DB111" i="17"/>
  <c r="DB114" i="17"/>
  <c r="DB117" i="17"/>
  <c r="DB120" i="17"/>
  <c r="DB123" i="17"/>
  <c r="DB126" i="17"/>
  <c r="DB129" i="17"/>
  <c r="DB89" i="17"/>
  <c r="DB140" i="17"/>
  <c r="DB144" i="17"/>
  <c r="DB147" i="17"/>
  <c r="DB150" i="17"/>
  <c r="DB153" i="17"/>
  <c r="DB156" i="17"/>
  <c r="DB141" i="17"/>
  <c r="DB138" i="17"/>
  <c r="DB4" i="17"/>
  <c r="DB143" i="17"/>
  <c r="DB146" i="17"/>
  <c r="DB149" i="17"/>
  <c r="DB152" i="17"/>
  <c r="DB155" i="17"/>
  <c r="DB142" i="17"/>
  <c r="DB145" i="17"/>
  <c r="DB148" i="17"/>
  <c r="DB151" i="17"/>
  <c r="DB154" i="17"/>
  <c r="DB157" i="17"/>
  <c r="DB135" i="17"/>
  <c r="DB132" i="17"/>
  <c r="DE6" i="17"/>
  <c r="DE9" i="17"/>
  <c r="DE12" i="17"/>
  <c r="DE15" i="17"/>
  <c r="DE18" i="17"/>
  <c r="DE21" i="17"/>
  <c r="DE24" i="17"/>
  <c r="DE27" i="17"/>
  <c r="DE30" i="17"/>
  <c r="DE33" i="17"/>
  <c r="DE36" i="17"/>
  <c r="DE39" i="17"/>
  <c r="DE42" i="17"/>
  <c r="DE45" i="17"/>
  <c r="DE48" i="17"/>
  <c r="DE51" i="17"/>
  <c r="DE5" i="17"/>
  <c r="DE8" i="17"/>
  <c r="DE11" i="17"/>
  <c r="DE14" i="17"/>
  <c r="DE17" i="17"/>
  <c r="DE20" i="17"/>
  <c r="DE23" i="17"/>
  <c r="DE26" i="17"/>
  <c r="DE29" i="17"/>
  <c r="DE32" i="17"/>
  <c r="DE35" i="17"/>
  <c r="DE38" i="17"/>
  <c r="DE41" i="17"/>
  <c r="DE44" i="17"/>
  <c r="DE47" i="17"/>
  <c r="DE50" i="17"/>
  <c r="DE53" i="17"/>
  <c r="DE7" i="17"/>
  <c r="DE10" i="17"/>
  <c r="DE13" i="17"/>
  <c r="DE16" i="17"/>
  <c r="DE19" i="17"/>
  <c r="DE22" i="17"/>
  <c r="DE25" i="17"/>
  <c r="DE28" i="17"/>
  <c r="DE31" i="17"/>
  <c r="DE34" i="17"/>
  <c r="DE37" i="17"/>
  <c r="DE40" i="17"/>
  <c r="DE43" i="17"/>
  <c r="DE46" i="17"/>
  <c r="DE49" i="17"/>
  <c r="DE52" i="17"/>
  <c r="DE55" i="17"/>
  <c r="DE54" i="17"/>
  <c r="DE56" i="17"/>
  <c r="DE59" i="17"/>
  <c r="DE62" i="17"/>
  <c r="DE65" i="17"/>
  <c r="DE63" i="17"/>
  <c r="DE67" i="17"/>
  <c r="DE73" i="17"/>
  <c r="DE66" i="17"/>
  <c r="DE72" i="17"/>
  <c r="DE82" i="17"/>
  <c r="DE85" i="17"/>
  <c r="DE88" i="17"/>
  <c r="DE91" i="17"/>
  <c r="DE94" i="17"/>
  <c r="DE97" i="17"/>
  <c r="DE100" i="17"/>
  <c r="DE103" i="17"/>
  <c r="DE71" i="17"/>
  <c r="DE77" i="17"/>
  <c r="DE78" i="17"/>
  <c r="DE79" i="17"/>
  <c r="DE58" i="17"/>
  <c r="DE70" i="17"/>
  <c r="DE76" i="17"/>
  <c r="DE80" i="17"/>
  <c r="DE84" i="17"/>
  <c r="DE87" i="17"/>
  <c r="DE90" i="17"/>
  <c r="DE93" i="17"/>
  <c r="DE96" i="17"/>
  <c r="DE99" i="17"/>
  <c r="DE64" i="17"/>
  <c r="DE69" i="17"/>
  <c r="DE75" i="17"/>
  <c r="DE60" i="17"/>
  <c r="DE83" i="17"/>
  <c r="DE95" i="17"/>
  <c r="DE104" i="17"/>
  <c r="DE81" i="17"/>
  <c r="DE107" i="17"/>
  <c r="DE111" i="17"/>
  <c r="DE114" i="17"/>
  <c r="DE117" i="17"/>
  <c r="DE120" i="17"/>
  <c r="DE123" i="17"/>
  <c r="DE126" i="17"/>
  <c r="DE129" i="17"/>
  <c r="DE132" i="17"/>
  <c r="DE135" i="17"/>
  <c r="DE138" i="17"/>
  <c r="DE141" i="17"/>
  <c r="DE57" i="17"/>
  <c r="DE68" i="17"/>
  <c r="DE86" i="17"/>
  <c r="DE105" i="17"/>
  <c r="DE74" i="17"/>
  <c r="DE89" i="17"/>
  <c r="DE98" i="17"/>
  <c r="DE101" i="17"/>
  <c r="DE102" i="17"/>
  <c r="DE108" i="17"/>
  <c r="DE110" i="17"/>
  <c r="DE113" i="17"/>
  <c r="DE116" i="17"/>
  <c r="DE119" i="17"/>
  <c r="DE122" i="17"/>
  <c r="DE125" i="17"/>
  <c r="DE128" i="17"/>
  <c r="DE106" i="17"/>
  <c r="DE61" i="17"/>
  <c r="DE109" i="17"/>
  <c r="DE142" i="17"/>
  <c r="DE145" i="17"/>
  <c r="DE148" i="17"/>
  <c r="DE151" i="17"/>
  <c r="DE154" i="17"/>
  <c r="DE157" i="17"/>
  <c r="DE112" i="17"/>
  <c r="DE124" i="17"/>
  <c r="DE131" i="17"/>
  <c r="DE139" i="17"/>
  <c r="DE140" i="17"/>
  <c r="DE134" i="17"/>
  <c r="DE144" i="17"/>
  <c r="DE147" i="17"/>
  <c r="DE150" i="17"/>
  <c r="DE153" i="17"/>
  <c r="DE156" i="17"/>
  <c r="DE115" i="17"/>
  <c r="DE127" i="17"/>
  <c r="DE92" i="17"/>
  <c r="DE133" i="17"/>
  <c r="DE137" i="17"/>
  <c r="DE4" i="17"/>
  <c r="DE118" i="17"/>
  <c r="DE130" i="17"/>
  <c r="DE143" i="17"/>
  <c r="DE146" i="17"/>
  <c r="DE149" i="17"/>
  <c r="DE152" i="17"/>
  <c r="DE155" i="17"/>
  <c r="DE136" i="17"/>
  <c r="DE121" i="17"/>
  <c r="CU7" i="17"/>
  <c r="CU10" i="17"/>
  <c r="CU13" i="17"/>
  <c r="CU16" i="17"/>
  <c r="CU19" i="17"/>
  <c r="CU22" i="17"/>
  <c r="CU25" i="17"/>
  <c r="CU28" i="17"/>
  <c r="CU31" i="17"/>
  <c r="CU34" i="17"/>
  <c r="CU37" i="17"/>
  <c r="CU40" i="17"/>
  <c r="CU43" i="17"/>
  <c r="CU46" i="17"/>
  <c r="CU49" i="17"/>
  <c r="CU52" i="17"/>
  <c r="CU5" i="17"/>
  <c r="CU8" i="17"/>
  <c r="CU11" i="17"/>
  <c r="CU14" i="17"/>
  <c r="CU17" i="17"/>
  <c r="CU20" i="17"/>
  <c r="CU23" i="17"/>
  <c r="CU26" i="17"/>
  <c r="CU29" i="17"/>
  <c r="CU32" i="17"/>
  <c r="CU35" i="17"/>
  <c r="CU38" i="17"/>
  <c r="CU41" i="17"/>
  <c r="CU44" i="17"/>
  <c r="CU47" i="17"/>
  <c r="CU50" i="17"/>
  <c r="CU53" i="17"/>
  <c r="CU54" i="17"/>
  <c r="CU15" i="17"/>
  <c r="CU21" i="17"/>
  <c r="CU27" i="17"/>
  <c r="CU33" i="17"/>
  <c r="CU39" i="17"/>
  <c r="CU45" i="17"/>
  <c r="CU51" i="17"/>
  <c r="CU55" i="17"/>
  <c r="CU6" i="17"/>
  <c r="CU56" i="17"/>
  <c r="CU59" i="17"/>
  <c r="CU62" i="17"/>
  <c r="CU65" i="17"/>
  <c r="CU68" i="17"/>
  <c r="CU71" i="17"/>
  <c r="CU74" i="17"/>
  <c r="CU12" i="17"/>
  <c r="CU18" i="17"/>
  <c r="CU77" i="17"/>
  <c r="CU80" i="17"/>
  <c r="CU83" i="17"/>
  <c r="CU86" i="17"/>
  <c r="CU89" i="17"/>
  <c r="CU92" i="17"/>
  <c r="CU95" i="17"/>
  <c r="CU98" i="17"/>
  <c r="CU101" i="17"/>
  <c r="CU104" i="17"/>
  <c r="CU107" i="17"/>
  <c r="CU30" i="17"/>
  <c r="CU58" i="17"/>
  <c r="CU36" i="17"/>
  <c r="CU61" i="17"/>
  <c r="CU69" i="17"/>
  <c r="CU75" i="17"/>
  <c r="CU42" i="17"/>
  <c r="CU64" i="17"/>
  <c r="CU82" i="17"/>
  <c r="CU85" i="17"/>
  <c r="CU88" i="17"/>
  <c r="CU91" i="17"/>
  <c r="CU94" i="17"/>
  <c r="CU97" i="17"/>
  <c r="CU100" i="17"/>
  <c r="CU103" i="17"/>
  <c r="CU106" i="17"/>
  <c r="CU109" i="17"/>
  <c r="CU48" i="17"/>
  <c r="CU57" i="17"/>
  <c r="CU9" i="17"/>
  <c r="CU63" i="17"/>
  <c r="CU84" i="17"/>
  <c r="CU87" i="17"/>
  <c r="CU90" i="17"/>
  <c r="CU66" i="17"/>
  <c r="CU72" i="17"/>
  <c r="CU78" i="17"/>
  <c r="CU79" i="17"/>
  <c r="CU102" i="17"/>
  <c r="CU112" i="17"/>
  <c r="CU115" i="17"/>
  <c r="CU118" i="17"/>
  <c r="CU121" i="17"/>
  <c r="CU124" i="17"/>
  <c r="CU127" i="17"/>
  <c r="CU130" i="17"/>
  <c r="CU133" i="17"/>
  <c r="CU136" i="17"/>
  <c r="CU139" i="17"/>
  <c r="CU24" i="17"/>
  <c r="CU73" i="17"/>
  <c r="CU93" i="17"/>
  <c r="CU96" i="17"/>
  <c r="CU111" i="17"/>
  <c r="CU114" i="17"/>
  <c r="CU117" i="17"/>
  <c r="CU120" i="17"/>
  <c r="CU123" i="17"/>
  <c r="CU126" i="17"/>
  <c r="CU129" i="17"/>
  <c r="CU132" i="17"/>
  <c r="CU135" i="17"/>
  <c r="CU138" i="17"/>
  <c r="CU141" i="17"/>
  <c r="CU70" i="17"/>
  <c r="CU60" i="17"/>
  <c r="CU105" i="17"/>
  <c r="CU110" i="17"/>
  <c r="CU113" i="17"/>
  <c r="CU116" i="17"/>
  <c r="CU119" i="17"/>
  <c r="CU122" i="17"/>
  <c r="CU125" i="17"/>
  <c r="CU128" i="17"/>
  <c r="CU131" i="17"/>
  <c r="CU134" i="17"/>
  <c r="CU67" i="17"/>
  <c r="CU99" i="17"/>
  <c r="CU137" i="17"/>
  <c r="CU142" i="17"/>
  <c r="CU145" i="17"/>
  <c r="CU148" i="17"/>
  <c r="CU151" i="17"/>
  <c r="CU154" i="17"/>
  <c r="CU157" i="17"/>
  <c r="CU81" i="17"/>
  <c r="CU108" i="17"/>
  <c r="CU144" i="17"/>
  <c r="CU147" i="17"/>
  <c r="CU150" i="17"/>
  <c r="CU153" i="17"/>
  <c r="CU156" i="17"/>
  <c r="CU140" i="17"/>
  <c r="CU4" i="17"/>
  <c r="CU76" i="17"/>
  <c r="CU149" i="17"/>
  <c r="CU143" i="17"/>
  <c r="CU152" i="17"/>
  <c r="CU146" i="17"/>
  <c r="CU155" i="17"/>
  <c r="DC6" i="17"/>
  <c r="DC9" i="17"/>
  <c r="DC12" i="17"/>
  <c r="DC15" i="17"/>
  <c r="DC18" i="17"/>
  <c r="DC21" i="17"/>
  <c r="DC24" i="17"/>
  <c r="DC27" i="17"/>
  <c r="DC30" i="17"/>
  <c r="DC33" i="17"/>
  <c r="DC36" i="17"/>
  <c r="DC39" i="17"/>
  <c r="DC42" i="17"/>
  <c r="DC45" i="17"/>
  <c r="DC48" i="17"/>
  <c r="DC51" i="17"/>
  <c r="DC7" i="17"/>
  <c r="DC10" i="17"/>
  <c r="DC13" i="17"/>
  <c r="DC16" i="17"/>
  <c r="DC19" i="17"/>
  <c r="DC22" i="17"/>
  <c r="DC25" i="17"/>
  <c r="DC28" i="17"/>
  <c r="DC31" i="17"/>
  <c r="DC34" i="17"/>
  <c r="DC37" i="17"/>
  <c r="DC40" i="17"/>
  <c r="DC43" i="17"/>
  <c r="DC46" i="17"/>
  <c r="DC49" i="17"/>
  <c r="DC52" i="17"/>
  <c r="DC55" i="17"/>
  <c r="DC8" i="17"/>
  <c r="DC17" i="17"/>
  <c r="DC23" i="17"/>
  <c r="DC29" i="17"/>
  <c r="DC35" i="17"/>
  <c r="DC41" i="17"/>
  <c r="DC47" i="17"/>
  <c r="DC54" i="17"/>
  <c r="DC11" i="17"/>
  <c r="DC58" i="17"/>
  <c r="DC61" i="17"/>
  <c r="DC64" i="17"/>
  <c r="DC67" i="17"/>
  <c r="DC70" i="17"/>
  <c r="DC73" i="17"/>
  <c r="DC76" i="17"/>
  <c r="DC32" i="17"/>
  <c r="DC82" i="17"/>
  <c r="DC85" i="17"/>
  <c r="DC88" i="17"/>
  <c r="DC91" i="17"/>
  <c r="DC94" i="17"/>
  <c r="DC97" i="17"/>
  <c r="DC100" i="17"/>
  <c r="DC103" i="17"/>
  <c r="DC106" i="17"/>
  <c r="DC109" i="17"/>
  <c r="DC5" i="17"/>
  <c r="DC44" i="17"/>
  <c r="DC59" i="17"/>
  <c r="DC50" i="17"/>
  <c r="DC62" i="17"/>
  <c r="DC71" i="17"/>
  <c r="DC53" i="17"/>
  <c r="DC65" i="17"/>
  <c r="DC77" i="17"/>
  <c r="DC78" i="17"/>
  <c r="DC79" i="17"/>
  <c r="DC84" i="17"/>
  <c r="DC87" i="17"/>
  <c r="DC90" i="17"/>
  <c r="DC93" i="17"/>
  <c r="DC96" i="17"/>
  <c r="DC99" i="17"/>
  <c r="DC102" i="17"/>
  <c r="DC105" i="17"/>
  <c r="DC108" i="17"/>
  <c r="DC80" i="17"/>
  <c r="DC81" i="17"/>
  <c r="DC83" i="17"/>
  <c r="DC86" i="17"/>
  <c r="DC89" i="17"/>
  <c r="DC14" i="17"/>
  <c r="DC57" i="17"/>
  <c r="DC68" i="17"/>
  <c r="DC74" i="17"/>
  <c r="DC26" i="17"/>
  <c r="DC63" i="17"/>
  <c r="DC92" i="17"/>
  <c r="DC107" i="17"/>
  <c r="DC111" i="17"/>
  <c r="DC114" i="17"/>
  <c r="DC117" i="17"/>
  <c r="DC120" i="17"/>
  <c r="DC123" i="17"/>
  <c r="DC126" i="17"/>
  <c r="DC129" i="17"/>
  <c r="DC132" i="17"/>
  <c r="DC135" i="17"/>
  <c r="DC138" i="17"/>
  <c r="DC56" i="17"/>
  <c r="DC38" i="17"/>
  <c r="DC98" i="17"/>
  <c r="DC101" i="17"/>
  <c r="DC110" i="17"/>
  <c r="DC113" i="17"/>
  <c r="DC116" i="17"/>
  <c r="DC119" i="17"/>
  <c r="DC122" i="17"/>
  <c r="DC125" i="17"/>
  <c r="DC128" i="17"/>
  <c r="DC131" i="17"/>
  <c r="DC134" i="17"/>
  <c r="DC137" i="17"/>
  <c r="DC140" i="17"/>
  <c r="DC75" i="17"/>
  <c r="DC112" i="17"/>
  <c r="DC115" i="17"/>
  <c r="DC118" i="17"/>
  <c r="DC121" i="17"/>
  <c r="DC124" i="17"/>
  <c r="DC127" i="17"/>
  <c r="DC130" i="17"/>
  <c r="DC133" i="17"/>
  <c r="DC20" i="17"/>
  <c r="DC60" i="17"/>
  <c r="DC104" i="17"/>
  <c r="DC139" i="17"/>
  <c r="DC144" i="17"/>
  <c r="DC147" i="17"/>
  <c r="DC150" i="17"/>
  <c r="DC153" i="17"/>
  <c r="DC156" i="17"/>
  <c r="DC141" i="17"/>
  <c r="DC66" i="17"/>
  <c r="DC4" i="17"/>
  <c r="DC143" i="17"/>
  <c r="DC146" i="17"/>
  <c r="DC149" i="17"/>
  <c r="DC152" i="17"/>
  <c r="DC155" i="17"/>
  <c r="DC69" i="17"/>
  <c r="DC136" i="17"/>
  <c r="DC72" i="17"/>
  <c r="DC95" i="17"/>
  <c r="DC142" i="17"/>
  <c r="DC157" i="17"/>
  <c r="DC151" i="17"/>
  <c r="DC145" i="17"/>
  <c r="DC154" i="17"/>
  <c r="DC148" i="17"/>
  <c r="CP7" i="17"/>
  <c r="CP10" i="17"/>
  <c r="CP13" i="17"/>
  <c r="CP6" i="17"/>
  <c r="CP9" i="17"/>
  <c r="CP12" i="17"/>
  <c r="CP15" i="17"/>
  <c r="CP18" i="17"/>
  <c r="CP21" i="17"/>
  <c r="CP24" i="17"/>
  <c r="CP27" i="17"/>
  <c r="CP30" i="17"/>
  <c r="CP33" i="17"/>
  <c r="CP36" i="17"/>
  <c r="CP39" i="17"/>
  <c r="CP42" i="17"/>
  <c r="CP45" i="17"/>
  <c r="CP48" i="17"/>
  <c r="CP51" i="17"/>
  <c r="CP54" i="17"/>
  <c r="CP5" i="17"/>
  <c r="CP16" i="17"/>
  <c r="CP22" i="17"/>
  <c r="CP28" i="17"/>
  <c r="CP34" i="17"/>
  <c r="CP40" i="17"/>
  <c r="CP46" i="17"/>
  <c r="CP52" i="17"/>
  <c r="CP55" i="17"/>
  <c r="CP57" i="17"/>
  <c r="CP60" i="17"/>
  <c r="CP63" i="17"/>
  <c r="CP66" i="17"/>
  <c r="CP69" i="17"/>
  <c r="CP72" i="17"/>
  <c r="CP75" i="17"/>
  <c r="CP78" i="17"/>
  <c r="CP81" i="17"/>
  <c r="CP11" i="17"/>
  <c r="CP19" i="17"/>
  <c r="CP25" i="17"/>
  <c r="CP31" i="17"/>
  <c r="CP37" i="17"/>
  <c r="CP43" i="17"/>
  <c r="CP49" i="17"/>
  <c r="CP56" i="17"/>
  <c r="CP59" i="17"/>
  <c r="CP62" i="17"/>
  <c r="CP65" i="17"/>
  <c r="CP68" i="17"/>
  <c r="CP71" i="17"/>
  <c r="CP74" i="17"/>
  <c r="CP77" i="17"/>
  <c r="CP8" i="17"/>
  <c r="CP17" i="17"/>
  <c r="CP23" i="17"/>
  <c r="CP29" i="17"/>
  <c r="CP35" i="17"/>
  <c r="CP41" i="17"/>
  <c r="CP47" i="17"/>
  <c r="CP53" i="17"/>
  <c r="CP50" i="17"/>
  <c r="CP58" i="17"/>
  <c r="CP64" i="17"/>
  <c r="CP84" i="17"/>
  <c r="CP87" i="17"/>
  <c r="CP90" i="17"/>
  <c r="CP93" i="17"/>
  <c r="CP96" i="17"/>
  <c r="CP99" i="17"/>
  <c r="CP102" i="17"/>
  <c r="CP67" i="17"/>
  <c r="CP73" i="17"/>
  <c r="CP14" i="17"/>
  <c r="CP26" i="17"/>
  <c r="CP79" i="17"/>
  <c r="CP80" i="17"/>
  <c r="CP32" i="17"/>
  <c r="CP44" i="17"/>
  <c r="CP70" i="17"/>
  <c r="CP76" i="17"/>
  <c r="CP82" i="17"/>
  <c r="CP85" i="17"/>
  <c r="CP88" i="17"/>
  <c r="CP91" i="17"/>
  <c r="CP94" i="17"/>
  <c r="CP97" i="17"/>
  <c r="CP104" i="17"/>
  <c r="CP89" i="17"/>
  <c r="CP38" i="17"/>
  <c r="CP95" i="17"/>
  <c r="CP110" i="17"/>
  <c r="CP113" i="17"/>
  <c r="CP116" i="17"/>
  <c r="CP119" i="17"/>
  <c r="CP122" i="17"/>
  <c r="CP125" i="17"/>
  <c r="CP128" i="17"/>
  <c r="CP131" i="17"/>
  <c r="CP134" i="17"/>
  <c r="CP137" i="17"/>
  <c r="CP105" i="17"/>
  <c r="CP108" i="17"/>
  <c r="CP92" i="17"/>
  <c r="CP101" i="17"/>
  <c r="CP112" i="17"/>
  <c r="CP115" i="17"/>
  <c r="CP118" i="17"/>
  <c r="CP121" i="17"/>
  <c r="CP124" i="17"/>
  <c r="CP127" i="17"/>
  <c r="CP130" i="17"/>
  <c r="CP133" i="17"/>
  <c r="CP136" i="17"/>
  <c r="CP139" i="17"/>
  <c r="CP20" i="17"/>
  <c r="CP83" i="17"/>
  <c r="CP98" i="17"/>
  <c r="CP100" i="17"/>
  <c r="CP106" i="17"/>
  <c r="CP86" i="17"/>
  <c r="CP103" i="17"/>
  <c r="CP109" i="17"/>
  <c r="CP111" i="17"/>
  <c r="CP114" i="17"/>
  <c r="CP117" i="17"/>
  <c r="CP120" i="17"/>
  <c r="CP123" i="17"/>
  <c r="CP126" i="17"/>
  <c r="CP129" i="17"/>
  <c r="CP107" i="17"/>
  <c r="CP144" i="17"/>
  <c r="CP147" i="17"/>
  <c r="CP150" i="17"/>
  <c r="CP153" i="17"/>
  <c r="CP156" i="17"/>
  <c r="CP61" i="17"/>
  <c r="CP4" i="17"/>
  <c r="CP132" i="17"/>
  <c r="CP143" i="17"/>
  <c r="CP146" i="17"/>
  <c r="CP149" i="17"/>
  <c r="CP152" i="17"/>
  <c r="CP155" i="17"/>
  <c r="CP135" i="17"/>
  <c r="CP140" i="17"/>
  <c r="CP141" i="17"/>
  <c r="CP142" i="17"/>
  <c r="CP145" i="17"/>
  <c r="CP148" i="17"/>
  <c r="CP151" i="17"/>
  <c r="CP154" i="17"/>
  <c r="CP157" i="17"/>
  <c r="CP138" i="17"/>
  <c r="CV7" i="17"/>
  <c r="CV10" i="17"/>
  <c r="CV56" i="17"/>
  <c r="CV59" i="17"/>
  <c r="CV62" i="17"/>
  <c r="CV65" i="17"/>
  <c r="CV68" i="17"/>
  <c r="CV71" i="17"/>
  <c r="CV74" i="17"/>
  <c r="CV77" i="17"/>
  <c r="CV80" i="17"/>
  <c r="CV12" i="17"/>
  <c r="CV16" i="17"/>
  <c r="CV22" i="17"/>
  <c r="CV28" i="17"/>
  <c r="CV34" i="17"/>
  <c r="CV40" i="17"/>
  <c r="CV46" i="17"/>
  <c r="CV52" i="17"/>
  <c r="CV58" i="17"/>
  <c r="CV61" i="17"/>
  <c r="CV64" i="17"/>
  <c r="CV67" i="17"/>
  <c r="CV70" i="17"/>
  <c r="CV73" i="17"/>
  <c r="CV76" i="17"/>
  <c r="CV79" i="17"/>
  <c r="CV9" i="17"/>
  <c r="CV11" i="17"/>
  <c r="CV13" i="17"/>
  <c r="CV19" i="17"/>
  <c r="CV25" i="17"/>
  <c r="CV31" i="17"/>
  <c r="CV37" i="17"/>
  <c r="CV43" i="17"/>
  <c r="CV49" i="17"/>
  <c r="CV57" i="17"/>
  <c r="CV60" i="17"/>
  <c r="CV63" i="17"/>
  <c r="CV66" i="17"/>
  <c r="CV69" i="17"/>
  <c r="CV72" i="17"/>
  <c r="CV75" i="17"/>
  <c r="CV78" i="17"/>
  <c r="CV81" i="17"/>
  <c r="CV8" i="17"/>
  <c r="CV18" i="17"/>
  <c r="CV24" i="17"/>
  <c r="CV30" i="17"/>
  <c r="CV36" i="17"/>
  <c r="CV42" i="17"/>
  <c r="CV48" i="17"/>
  <c r="CV5" i="17"/>
  <c r="CV15" i="17"/>
  <c r="CV38" i="17"/>
  <c r="CV41" i="17"/>
  <c r="CV6" i="17"/>
  <c r="CV27" i="17"/>
  <c r="CV50" i="17"/>
  <c r="CV53" i="17"/>
  <c r="CV55" i="17"/>
  <c r="CV33" i="17"/>
  <c r="CV39" i="17"/>
  <c r="CV45" i="17"/>
  <c r="CV82" i="17"/>
  <c r="CV85" i="17"/>
  <c r="CV88" i="17"/>
  <c r="CV91" i="17"/>
  <c r="CV94" i="17"/>
  <c r="CV51" i="17"/>
  <c r="CV14" i="17"/>
  <c r="CV17" i="17"/>
  <c r="CV20" i="17"/>
  <c r="CV23" i="17"/>
  <c r="CV84" i="17"/>
  <c r="CV87" i="17"/>
  <c r="CV90" i="17"/>
  <c r="CV93" i="17"/>
  <c r="CV32" i="17"/>
  <c r="CV35" i="17"/>
  <c r="CV99" i="17"/>
  <c r="CV101" i="17"/>
  <c r="CV47" i="17"/>
  <c r="CV97" i="17"/>
  <c r="CV26" i="17"/>
  <c r="CV109" i="17"/>
  <c r="CV89" i="17"/>
  <c r="CV29" i="17"/>
  <c r="CV107" i="17"/>
  <c r="CV95" i="17"/>
  <c r="CV54" i="17"/>
  <c r="CV105" i="17"/>
  <c r="CV110" i="17"/>
  <c r="CV113" i="17"/>
  <c r="CV116" i="17"/>
  <c r="CV119" i="17"/>
  <c r="CV122" i="17"/>
  <c r="CV125" i="17"/>
  <c r="CV128" i="17"/>
  <c r="CV131" i="17"/>
  <c r="CV134" i="17"/>
  <c r="CV137" i="17"/>
  <c r="CV140" i="17"/>
  <c r="CV100" i="17"/>
  <c r="CV108" i="17"/>
  <c r="CV21" i="17"/>
  <c r="CV112" i="17"/>
  <c r="CV124" i="17"/>
  <c r="CV138" i="17"/>
  <c r="CV96" i="17"/>
  <c r="CV104" i="17"/>
  <c r="CV117" i="17"/>
  <c r="CV129" i="17"/>
  <c r="CV44" i="17"/>
  <c r="CV115" i="17"/>
  <c r="CV127" i="17"/>
  <c r="CV142" i="17"/>
  <c r="CV145" i="17"/>
  <c r="CV148" i="17"/>
  <c r="CV151" i="17"/>
  <c r="CV154" i="17"/>
  <c r="CV157" i="17"/>
  <c r="CV120" i="17"/>
  <c r="CV133" i="17"/>
  <c r="CV83" i="17"/>
  <c r="CV92" i="17"/>
  <c r="CV136" i="17"/>
  <c r="CV98" i="17"/>
  <c r="CV102" i="17"/>
  <c r="CV118" i="17"/>
  <c r="CV130" i="17"/>
  <c r="CV111" i="17"/>
  <c r="CV123" i="17"/>
  <c r="CV132" i="17"/>
  <c r="CV144" i="17"/>
  <c r="CV147" i="17"/>
  <c r="CV150" i="17"/>
  <c r="CV153" i="17"/>
  <c r="CV156" i="17"/>
  <c r="CV135" i="17"/>
  <c r="CV86" i="17"/>
  <c r="CV103" i="17"/>
  <c r="CV106" i="17"/>
  <c r="CV121" i="17"/>
  <c r="CV141" i="17"/>
  <c r="CV139" i="17"/>
  <c r="CV143" i="17"/>
  <c r="CV146" i="17"/>
  <c r="CV149" i="17"/>
  <c r="CV152" i="17"/>
  <c r="CV155" i="17"/>
  <c r="CV126" i="17"/>
  <c r="CV4" i="17"/>
  <c r="CV114" i="17"/>
  <c r="CT5" i="17"/>
  <c r="CT8" i="17"/>
  <c r="CT11" i="17"/>
  <c r="CT7" i="17"/>
  <c r="CT10" i="17"/>
  <c r="CT13" i="17"/>
  <c r="CT16" i="17"/>
  <c r="CT19" i="17"/>
  <c r="CT22" i="17"/>
  <c r="CT25" i="17"/>
  <c r="CT28" i="17"/>
  <c r="CT31" i="17"/>
  <c r="CT34" i="17"/>
  <c r="CT37" i="17"/>
  <c r="CT40" i="17"/>
  <c r="CT43" i="17"/>
  <c r="CT46" i="17"/>
  <c r="CT49" i="17"/>
  <c r="CT52" i="17"/>
  <c r="CT55" i="17"/>
  <c r="CT12" i="17"/>
  <c r="CT17" i="17"/>
  <c r="CT23" i="17"/>
  <c r="CT29" i="17"/>
  <c r="CT35" i="17"/>
  <c r="CT41" i="17"/>
  <c r="CT47" i="17"/>
  <c r="CT53" i="17"/>
  <c r="CT58" i="17"/>
  <c r="CT61" i="17"/>
  <c r="CT64" i="17"/>
  <c r="CT67" i="17"/>
  <c r="CT70" i="17"/>
  <c r="CT73" i="17"/>
  <c r="CT76" i="17"/>
  <c r="CT79" i="17"/>
  <c r="CT9" i="17"/>
  <c r="CT14" i="17"/>
  <c r="CT20" i="17"/>
  <c r="CT26" i="17"/>
  <c r="CT32" i="17"/>
  <c r="CT38" i="17"/>
  <c r="CT44" i="17"/>
  <c r="CT50" i="17"/>
  <c r="CT57" i="17"/>
  <c r="CT60" i="17"/>
  <c r="CT63" i="17"/>
  <c r="CT66" i="17"/>
  <c r="CT69" i="17"/>
  <c r="CT72" i="17"/>
  <c r="CT75" i="17"/>
  <c r="CT78" i="17"/>
  <c r="CT6" i="17"/>
  <c r="CT18" i="17"/>
  <c r="CT24" i="17"/>
  <c r="CT30" i="17"/>
  <c r="CT36" i="17"/>
  <c r="CT42" i="17"/>
  <c r="CT48" i="17"/>
  <c r="CT54" i="17"/>
  <c r="CT21" i="17"/>
  <c r="CT65" i="17"/>
  <c r="CT81" i="17"/>
  <c r="CT33" i="17"/>
  <c r="CT39" i="17"/>
  <c r="CT82" i="17"/>
  <c r="CT85" i="17"/>
  <c r="CT88" i="17"/>
  <c r="CT91" i="17"/>
  <c r="CT94" i="17"/>
  <c r="CT97" i="17"/>
  <c r="CT100" i="17"/>
  <c r="CT103" i="17"/>
  <c r="CT45" i="17"/>
  <c r="CT51" i="17"/>
  <c r="CT68" i="17"/>
  <c r="CT74" i="17"/>
  <c r="CT56" i="17"/>
  <c r="CT15" i="17"/>
  <c r="CT62" i="17"/>
  <c r="CT71" i="17"/>
  <c r="CT77" i="17"/>
  <c r="CT80" i="17"/>
  <c r="CT83" i="17"/>
  <c r="CT86" i="17"/>
  <c r="CT89" i="17"/>
  <c r="CT92" i="17"/>
  <c r="CT95" i="17"/>
  <c r="CT98" i="17"/>
  <c r="CT106" i="17"/>
  <c r="CT84" i="17"/>
  <c r="CT109" i="17"/>
  <c r="CT93" i="17"/>
  <c r="CT96" i="17"/>
  <c r="CT111" i="17"/>
  <c r="CT114" i="17"/>
  <c r="CT117" i="17"/>
  <c r="CT120" i="17"/>
  <c r="CT123" i="17"/>
  <c r="CT126" i="17"/>
  <c r="CT129" i="17"/>
  <c r="CT132" i="17"/>
  <c r="CT135" i="17"/>
  <c r="CT138" i="17"/>
  <c r="CT27" i="17"/>
  <c r="CT104" i="17"/>
  <c r="CT59" i="17"/>
  <c r="CT105" i="17"/>
  <c r="CT110" i="17"/>
  <c r="CT113" i="17"/>
  <c r="CT116" i="17"/>
  <c r="CT119" i="17"/>
  <c r="CT122" i="17"/>
  <c r="CT125" i="17"/>
  <c r="CT128" i="17"/>
  <c r="CT131" i="17"/>
  <c r="CT134" i="17"/>
  <c r="CT137" i="17"/>
  <c r="CT140" i="17"/>
  <c r="CT90" i="17"/>
  <c r="CT108" i="17"/>
  <c r="CT101" i="17"/>
  <c r="CT102" i="17"/>
  <c r="CT112" i="17"/>
  <c r="CT115" i="17"/>
  <c r="CT118" i="17"/>
  <c r="CT121" i="17"/>
  <c r="CT124" i="17"/>
  <c r="CT127" i="17"/>
  <c r="CT130" i="17"/>
  <c r="CT107" i="17"/>
  <c r="CT142" i="17"/>
  <c r="CT145" i="17"/>
  <c r="CT148" i="17"/>
  <c r="CT151" i="17"/>
  <c r="CT154" i="17"/>
  <c r="CT157" i="17"/>
  <c r="CT133" i="17"/>
  <c r="CT136" i="17"/>
  <c r="CT144" i="17"/>
  <c r="CT147" i="17"/>
  <c r="CT150" i="17"/>
  <c r="CT153" i="17"/>
  <c r="CT156" i="17"/>
  <c r="CT99" i="17"/>
  <c r="CT141" i="17"/>
  <c r="CT4" i="17"/>
  <c r="CT143" i="17"/>
  <c r="CT146" i="17"/>
  <c r="CT149" i="17"/>
  <c r="CT152" i="17"/>
  <c r="CT155" i="17"/>
  <c r="CT87" i="17"/>
  <c r="CT139" i="17"/>
  <c r="DD6" i="17"/>
  <c r="DD9" i="17"/>
  <c r="DD12" i="17"/>
  <c r="DD58" i="17"/>
  <c r="DD61" i="17"/>
  <c r="DD64" i="17"/>
  <c r="DD67" i="17"/>
  <c r="DD70" i="17"/>
  <c r="DD73" i="17"/>
  <c r="DD76" i="17"/>
  <c r="DD79" i="17"/>
  <c r="DD8" i="17"/>
  <c r="DD18" i="17"/>
  <c r="DD24" i="17"/>
  <c r="DD30" i="17"/>
  <c r="DD36" i="17"/>
  <c r="DD42" i="17"/>
  <c r="DD48" i="17"/>
  <c r="DD57" i="17"/>
  <c r="DD60" i="17"/>
  <c r="DD63" i="17"/>
  <c r="DD66" i="17"/>
  <c r="DD69" i="17"/>
  <c r="DD72" i="17"/>
  <c r="DD75" i="17"/>
  <c r="DD78" i="17"/>
  <c r="DD81" i="17"/>
  <c r="DD5" i="17"/>
  <c r="DD53" i="17"/>
  <c r="DD7" i="17"/>
  <c r="DD15" i="17"/>
  <c r="DD21" i="17"/>
  <c r="DD27" i="17"/>
  <c r="DD33" i="17"/>
  <c r="DD39" i="17"/>
  <c r="DD45" i="17"/>
  <c r="DD51" i="17"/>
  <c r="DD56" i="17"/>
  <c r="DD59" i="17"/>
  <c r="DD62" i="17"/>
  <c r="DD65" i="17"/>
  <c r="DD68" i="17"/>
  <c r="DD71" i="17"/>
  <c r="DD74" i="17"/>
  <c r="DD77" i="17"/>
  <c r="DD80" i="17"/>
  <c r="DD14" i="17"/>
  <c r="DD20" i="17"/>
  <c r="DD26" i="17"/>
  <c r="DD32" i="17"/>
  <c r="DD38" i="17"/>
  <c r="DD44" i="17"/>
  <c r="DD50" i="17"/>
  <c r="DD29" i="17"/>
  <c r="DD52" i="17"/>
  <c r="DD41" i="17"/>
  <c r="DD47" i="17"/>
  <c r="DD13" i="17"/>
  <c r="DD55" i="17"/>
  <c r="DD84" i="17"/>
  <c r="DD87" i="17"/>
  <c r="DD90" i="17"/>
  <c r="DD93" i="17"/>
  <c r="DD16" i="17"/>
  <c r="DD19" i="17"/>
  <c r="DD28" i="17"/>
  <c r="DD31" i="17"/>
  <c r="DD10" i="17"/>
  <c r="DD34" i="17"/>
  <c r="DD37" i="17"/>
  <c r="DD83" i="17"/>
  <c r="DD86" i="17"/>
  <c r="DD89" i="17"/>
  <c r="DD92" i="17"/>
  <c r="DD11" i="17"/>
  <c r="DD23" i="17"/>
  <c r="DD46" i="17"/>
  <c r="DD49" i="17"/>
  <c r="DD35" i="17"/>
  <c r="DD25" i="17"/>
  <c r="DD94" i="17"/>
  <c r="DD105" i="17"/>
  <c r="DD99" i="17"/>
  <c r="DD17" i="17"/>
  <c r="DD40" i="17"/>
  <c r="DD91" i="17"/>
  <c r="DD82" i="17"/>
  <c r="DD97" i="17"/>
  <c r="DD96" i="17"/>
  <c r="DD103" i="17"/>
  <c r="DD106" i="17"/>
  <c r="DD43" i="17"/>
  <c r="DD54" i="17"/>
  <c r="DD112" i="17"/>
  <c r="DD115" i="17"/>
  <c r="DD118" i="17"/>
  <c r="DD121" i="17"/>
  <c r="DD124" i="17"/>
  <c r="DD127" i="17"/>
  <c r="DD130" i="17"/>
  <c r="DD133" i="17"/>
  <c r="DD136" i="17"/>
  <c r="DD139" i="17"/>
  <c r="DD22" i="17"/>
  <c r="DD95" i="17"/>
  <c r="DD104" i="17"/>
  <c r="DD88" i="17"/>
  <c r="DD114" i="17"/>
  <c r="DD126" i="17"/>
  <c r="DD135" i="17"/>
  <c r="DD100" i="17"/>
  <c r="DD119" i="17"/>
  <c r="DD131" i="17"/>
  <c r="DD140" i="17"/>
  <c r="DD107" i="17"/>
  <c r="DD117" i="17"/>
  <c r="DD129" i="17"/>
  <c r="DD134" i="17"/>
  <c r="DD144" i="17"/>
  <c r="DD147" i="17"/>
  <c r="DD150" i="17"/>
  <c r="DD153" i="17"/>
  <c r="DD156" i="17"/>
  <c r="DD101" i="17"/>
  <c r="DD110" i="17"/>
  <c r="DD122" i="17"/>
  <c r="DD141" i="17"/>
  <c r="DD138" i="17"/>
  <c r="DD120" i="17"/>
  <c r="DD137" i="17"/>
  <c r="DD4" i="17"/>
  <c r="DD98" i="17"/>
  <c r="DD102" i="17"/>
  <c r="DD108" i="17"/>
  <c r="DD113" i="17"/>
  <c r="DD125" i="17"/>
  <c r="DD143" i="17"/>
  <c r="DD146" i="17"/>
  <c r="DD149" i="17"/>
  <c r="DD152" i="17"/>
  <c r="DD155" i="17"/>
  <c r="DD85" i="17"/>
  <c r="DD111" i="17"/>
  <c r="DD123" i="17"/>
  <c r="DD109" i="17"/>
  <c r="DD132" i="17"/>
  <c r="DD142" i="17"/>
  <c r="DD145" i="17"/>
  <c r="DD148" i="17"/>
  <c r="DD151" i="17"/>
  <c r="DD154" i="17"/>
  <c r="DD157" i="17"/>
  <c r="DD128" i="17"/>
  <c r="DD116" i="17"/>
  <c r="DF5" i="17"/>
  <c r="DF8" i="17"/>
  <c r="DF11" i="17"/>
  <c r="DF7" i="17"/>
  <c r="DF10" i="17"/>
  <c r="DF13" i="17"/>
  <c r="DF16" i="17"/>
  <c r="DF19" i="17"/>
  <c r="DF22" i="17"/>
  <c r="DF25" i="17"/>
  <c r="DF28" i="17"/>
  <c r="DF31" i="17"/>
  <c r="DF34" i="17"/>
  <c r="DF37" i="17"/>
  <c r="DF40" i="17"/>
  <c r="DF43" i="17"/>
  <c r="DF46" i="17"/>
  <c r="DF49" i="17"/>
  <c r="DF52" i="17"/>
  <c r="DF55" i="17"/>
  <c r="DF6" i="17"/>
  <c r="DF14" i="17"/>
  <c r="DF20" i="17"/>
  <c r="DF26" i="17"/>
  <c r="DF32" i="17"/>
  <c r="DF38" i="17"/>
  <c r="DF44" i="17"/>
  <c r="DF50" i="17"/>
  <c r="DF58" i="17"/>
  <c r="DF61" i="17"/>
  <c r="DF64" i="17"/>
  <c r="DF67" i="17"/>
  <c r="DF70" i="17"/>
  <c r="DF73" i="17"/>
  <c r="DF76" i="17"/>
  <c r="DF79" i="17"/>
  <c r="DF12" i="17"/>
  <c r="DF17" i="17"/>
  <c r="DF23" i="17"/>
  <c r="DF29" i="17"/>
  <c r="DF35" i="17"/>
  <c r="DF41" i="17"/>
  <c r="DF47" i="17"/>
  <c r="DF57" i="17"/>
  <c r="DF60" i="17"/>
  <c r="DF63" i="17"/>
  <c r="DF66" i="17"/>
  <c r="DF69" i="17"/>
  <c r="DF72" i="17"/>
  <c r="DF75" i="17"/>
  <c r="DF78" i="17"/>
  <c r="DF9" i="17"/>
  <c r="DF15" i="17"/>
  <c r="DF21" i="17"/>
  <c r="DF27" i="17"/>
  <c r="DF33" i="17"/>
  <c r="DF39" i="17"/>
  <c r="DF45" i="17"/>
  <c r="DF51" i="17"/>
  <c r="DF54" i="17"/>
  <c r="DF18" i="17"/>
  <c r="DF56" i="17"/>
  <c r="DF24" i="17"/>
  <c r="DF59" i="17"/>
  <c r="DF82" i="17"/>
  <c r="DF85" i="17"/>
  <c r="DF88" i="17"/>
  <c r="DF91" i="17"/>
  <c r="DF94" i="17"/>
  <c r="DF97" i="17"/>
  <c r="DF100" i="17"/>
  <c r="DF30" i="17"/>
  <c r="DF62" i="17"/>
  <c r="DF36" i="17"/>
  <c r="DF53" i="17"/>
  <c r="DF65" i="17"/>
  <c r="DF71" i="17"/>
  <c r="DF42" i="17"/>
  <c r="DF77" i="17"/>
  <c r="DF81" i="17"/>
  <c r="DF68" i="17"/>
  <c r="DF74" i="17"/>
  <c r="DF83" i="17"/>
  <c r="DF86" i="17"/>
  <c r="DF89" i="17"/>
  <c r="DF92" i="17"/>
  <c r="DF95" i="17"/>
  <c r="DF109" i="17"/>
  <c r="DF48" i="17"/>
  <c r="DF107" i="17"/>
  <c r="DF111" i="17"/>
  <c r="DF114" i="17"/>
  <c r="DF117" i="17"/>
  <c r="DF120" i="17"/>
  <c r="DF123" i="17"/>
  <c r="DF126" i="17"/>
  <c r="DF129" i="17"/>
  <c r="DF132" i="17"/>
  <c r="DF135" i="17"/>
  <c r="DF138" i="17"/>
  <c r="DF93" i="17"/>
  <c r="DF98" i="17"/>
  <c r="DF101" i="17"/>
  <c r="DF102" i="17"/>
  <c r="DF108" i="17"/>
  <c r="DF110" i="17"/>
  <c r="DF113" i="17"/>
  <c r="DF116" i="17"/>
  <c r="DF119" i="17"/>
  <c r="DF122" i="17"/>
  <c r="DF125" i="17"/>
  <c r="DF128" i="17"/>
  <c r="DF131" i="17"/>
  <c r="DF134" i="17"/>
  <c r="DF137" i="17"/>
  <c r="DF140" i="17"/>
  <c r="DF87" i="17"/>
  <c r="DF96" i="17"/>
  <c r="DF103" i="17"/>
  <c r="DF80" i="17"/>
  <c r="DF90" i="17"/>
  <c r="DF112" i="17"/>
  <c r="DF115" i="17"/>
  <c r="DF118" i="17"/>
  <c r="DF121" i="17"/>
  <c r="DF124" i="17"/>
  <c r="DF127" i="17"/>
  <c r="DF130" i="17"/>
  <c r="DF142" i="17"/>
  <c r="DF145" i="17"/>
  <c r="DF148" i="17"/>
  <c r="DF151" i="17"/>
  <c r="DF154" i="17"/>
  <c r="DF157" i="17"/>
  <c r="DF104" i="17"/>
  <c r="DF139" i="17"/>
  <c r="DF141" i="17"/>
  <c r="DF144" i="17"/>
  <c r="DF147" i="17"/>
  <c r="DF150" i="17"/>
  <c r="DF153" i="17"/>
  <c r="DF156" i="17"/>
  <c r="DF84" i="17"/>
  <c r="DF105" i="17"/>
  <c r="DF133" i="17"/>
  <c r="DF4" i="17"/>
  <c r="DF143" i="17"/>
  <c r="DF146" i="17"/>
  <c r="DF149" i="17"/>
  <c r="DF152" i="17"/>
  <c r="DF155" i="17"/>
  <c r="DF106" i="17"/>
  <c r="DF99" i="17"/>
  <c r="DF136" i="17"/>
  <c r="DA5" i="17"/>
  <c r="DA8" i="17"/>
  <c r="DA11" i="17"/>
  <c r="DA14" i="17"/>
  <c r="DA17" i="17"/>
  <c r="DA20" i="17"/>
  <c r="DA23" i="17"/>
  <c r="DA26" i="17"/>
  <c r="DA29" i="17"/>
  <c r="DA32" i="17"/>
  <c r="DA35" i="17"/>
  <c r="DA38" i="17"/>
  <c r="DA41" i="17"/>
  <c r="DA44" i="17"/>
  <c r="DA47" i="17"/>
  <c r="DA50" i="17"/>
  <c r="DA53" i="17"/>
  <c r="DA7" i="17"/>
  <c r="DA10" i="17"/>
  <c r="DA13" i="17"/>
  <c r="DA16" i="17"/>
  <c r="DA19" i="17"/>
  <c r="DA22" i="17"/>
  <c r="DA25" i="17"/>
  <c r="DA28" i="17"/>
  <c r="DA31" i="17"/>
  <c r="DA34" i="17"/>
  <c r="DA37" i="17"/>
  <c r="DA40" i="17"/>
  <c r="DA43" i="17"/>
  <c r="DA46" i="17"/>
  <c r="DA49" i="17"/>
  <c r="DA52" i="17"/>
  <c r="DA6" i="17"/>
  <c r="DA9" i="17"/>
  <c r="DA12" i="17"/>
  <c r="DA15" i="17"/>
  <c r="DA18" i="17"/>
  <c r="DA21" i="17"/>
  <c r="DA24" i="17"/>
  <c r="DA27" i="17"/>
  <c r="DA30" i="17"/>
  <c r="DA33" i="17"/>
  <c r="DA36" i="17"/>
  <c r="DA39" i="17"/>
  <c r="DA42" i="17"/>
  <c r="DA45" i="17"/>
  <c r="DA48" i="17"/>
  <c r="DA51" i="17"/>
  <c r="DA58" i="17"/>
  <c r="DA61" i="17"/>
  <c r="DA64" i="17"/>
  <c r="DA56" i="17"/>
  <c r="DA66" i="17"/>
  <c r="DA72" i="17"/>
  <c r="DA62" i="17"/>
  <c r="DA71" i="17"/>
  <c r="DA79" i="17"/>
  <c r="DA84" i="17"/>
  <c r="DA87" i="17"/>
  <c r="DA90" i="17"/>
  <c r="DA93" i="17"/>
  <c r="DA96" i="17"/>
  <c r="DA99" i="17"/>
  <c r="DA102" i="17"/>
  <c r="DA65" i="17"/>
  <c r="DA77" i="17"/>
  <c r="DA78" i="17"/>
  <c r="DA80" i="17"/>
  <c r="DA55" i="17"/>
  <c r="DA70" i="17"/>
  <c r="DA76" i="17"/>
  <c r="DA81" i="17"/>
  <c r="DA69" i="17"/>
  <c r="DA75" i="17"/>
  <c r="DA83" i="17"/>
  <c r="DA86" i="17"/>
  <c r="DA89" i="17"/>
  <c r="DA92" i="17"/>
  <c r="DA95" i="17"/>
  <c r="DA98" i="17"/>
  <c r="DA57" i="17"/>
  <c r="DA68" i="17"/>
  <c r="DA74" i="17"/>
  <c r="DA54" i="17"/>
  <c r="DA60" i="17"/>
  <c r="DA67" i="17"/>
  <c r="DA88" i="17"/>
  <c r="DA101" i="17"/>
  <c r="DA110" i="17"/>
  <c r="DA113" i="17"/>
  <c r="DA116" i="17"/>
  <c r="DA119" i="17"/>
  <c r="DA122" i="17"/>
  <c r="DA125" i="17"/>
  <c r="DA128" i="17"/>
  <c r="DA131" i="17"/>
  <c r="DA134" i="17"/>
  <c r="DA137" i="17"/>
  <c r="DA140" i="17"/>
  <c r="DA63" i="17"/>
  <c r="DA73" i="17"/>
  <c r="DA100" i="17"/>
  <c r="DA108" i="17"/>
  <c r="DA82" i="17"/>
  <c r="DA97" i="17"/>
  <c r="DA103" i="17"/>
  <c r="DA106" i="17"/>
  <c r="DA112" i="17"/>
  <c r="DA115" i="17"/>
  <c r="DA118" i="17"/>
  <c r="DA121" i="17"/>
  <c r="DA124" i="17"/>
  <c r="DA127" i="17"/>
  <c r="DA130" i="17"/>
  <c r="DA59" i="17"/>
  <c r="DA104" i="17"/>
  <c r="DA109" i="17"/>
  <c r="DA85" i="17"/>
  <c r="DA144" i="17"/>
  <c r="DA147" i="17"/>
  <c r="DA150" i="17"/>
  <c r="DA153" i="17"/>
  <c r="DA156" i="17"/>
  <c r="DA139" i="17"/>
  <c r="DA141" i="17"/>
  <c r="DA107" i="17"/>
  <c r="DA117" i="17"/>
  <c r="DA129" i="17"/>
  <c r="DA138" i="17"/>
  <c r="DA4" i="17"/>
  <c r="DA91" i="17"/>
  <c r="DA143" i="17"/>
  <c r="DA146" i="17"/>
  <c r="DA149" i="17"/>
  <c r="DA152" i="17"/>
  <c r="DA155" i="17"/>
  <c r="DA120" i="17"/>
  <c r="DA105" i="17"/>
  <c r="DA133" i="17"/>
  <c r="DA136" i="17"/>
  <c r="DA111" i="17"/>
  <c r="DA123" i="17"/>
  <c r="DA142" i="17"/>
  <c r="DA145" i="17"/>
  <c r="DA148" i="17"/>
  <c r="DA151" i="17"/>
  <c r="DA154" i="17"/>
  <c r="DA157" i="17"/>
  <c r="DA94" i="17"/>
  <c r="DA132" i="17"/>
  <c r="DA114" i="17"/>
  <c r="DA126" i="17"/>
  <c r="DA135" i="17"/>
  <c r="CX6" i="17"/>
  <c r="CX9" i="17"/>
  <c r="CX12" i="17"/>
  <c r="CX5" i="17"/>
  <c r="CX8" i="17"/>
  <c r="CX11" i="17"/>
  <c r="CX14" i="17"/>
  <c r="CX17" i="17"/>
  <c r="CX20" i="17"/>
  <c r="CX23" i="17"/>
  <c r="CX26" i="17"/>
  <c r="CX29" i="17"/>
  <c r="CX32" i="17"/>
  <c r="CX35" i="17"/>
  <c r="CX38" i="17"/>
  <c r="CX41" i="17"/>
  <c r="CX44" i="17"/>
  <c r="CX47" i="17"/>
  <c r="CX50" i="17"/>
  <c r="CX53" i="17"/>
  <c r="CX10" i="17"/>
  <c r="CX18" i="17"/>
  <c r="CX24" i="17"/>
  <c r="CX30" i="17"/>
  <c r="CX36" i="17"/>
  <c r="CX42" i="17"/>
  <c r="CX48" i="17"/>
  <c r="CX54" i="17"/>
  <c r="CX56" i="17"/>
  <c r="CX59" i="17"/>
  <c r="CX62" i="17"/>
  <c r="CX65" i="17"/>
  <c r="CX68" i="17"/>
  <c r="CX71" i="17"/>
  <c r="CX74" i="17"/>
  <c r="CX77" i="17"/>
  <c r="CX80" i="17"/>
  <c r="CX7" i="17"/>
  <c r="CX15" i="17"/>
  <c r="CX21" i="17"/>
  <c r="CX27" i="17"/>
  <c r="CX33" i="17"/>
  <c r="CX39" i="17"/>
  <c r="CX45" i="17"/>
  <c r="CX51" i="17"/>
  <c r="CX58" i="17"/>
  <c r="CX61" i="17"/>
  <c r="CX64" i="17"/>
  <c r="CX67" i="17"/>
  <c r="CX70" i="17"/>
  <c r="CX73" i="17"/>
  <c r="CX76" i="17"/>
  <c r="CX79" i="17"/>
  <c r="CX13" i="17"/>
  <c r="CX19" i="17"/>
  <c r="CX25" i="17"/>
  <c r="CX31" i="17"/>
  <c r="CX37" i="17"/>
  <c r="CX43" i="17"/>
  <c r="CX49" i="17"/>
  <c r="CX55" i="17"/>
  <c r="CX81" i="17"/>
  <c r="CX83" i="17"/>
  <c r="CX86" i="17"/>
  <c r="CX89" i="17"/>
  <c r="CX92" i="17"/>
  <c r="CX95" i="17"/>
  <c r="CX98" i="17"/>
  <c r="CX101" i="17"/>
  <c r="CX16" i="17"/>
  <c r="CX22" i="17"/>
  <c r="CX69" i="17"/>
  <c r="CX75" i="17"/>
  <c r="CX28" i="17"/>
  <c r="CX40" i="17"/>
  <c r="CX60" i="17"/>
  <c r="CX46" i="17"/>
  <c r="CX63" i="17"/>
  <c r="CX66" i="17"/>
  <c r="CX72" i="17"/>
  <c r="CX84" i="17"/>
  <c r="CX87" i="17"/>
  <c r="CX90" i="17"/>
  <c r="CX93" i="17"/>
  <c r="CX96" i="17"/>
  <c r="CX100" i="17"/>
  <c r="CX57" i="17"/>
  <c r="CX99" i="17"/>
  <c r="CX91" i="17"/>
  <c r="CX97" i="17"/>
  <c r="CX102" i="17"/>
  <c r="CX103" i="17"/>
  <c r="CX106" i="17"/>
  <c r="CX112" i="17"/>
  <c r="CX115" i="17"/>
  <c r="CX118" i="17"/>
  <c r="CX121" i="17"/>
  <c r="CX124" i="17"/>
  <c r="CX127" i="17"/>
  <c r="CX130" i="17"/>
  <c r="CX133" i="17"/>
  <c r="CX136" i="17"/>
  <c r="CX139" i="17"/>
  <c r="CX78" i="17"/>
  <c r="CX52" i="17"/>
  <c r="CX104" i="17"/>
  <c r="CX111" i="17"/>
  <c r="CX114" i="17"/>
  <c r="CX117" i="17"/>
  <c r="CX120" i="17"/>
  <c r="CX123" i="17"/>
  <c r="CX126" i="17"/>
  <c r="CX129" i="17"/>
  <c r="CX132" i="17"/>
  <c r="CX135" i="17"/>
  <c r="CX138" i="17"/>
  <c r="CX85" i="17"/>
  <c r="CX107" i="17"/>
  <c r="CX34" i="17"/>
  <c r="CX88" i="17"/>
  <c r="CX94" i="17"/>
  <c r="CX105" i="17"/>
  <c r="CX110" i="17"/>
  <c r="CX113" i="17"/>
  <c r="CX116" i="17"/>
  <c r="CX119" i="17"/>
  <c r="CX122" i="17"/>
  <c r="CX125" i="17"/>
  <c r="CX128" i="17"/>
  <c r="CX131" i="17"/>
  <c r="CX4" i="17"/>
  <c r="CX134" i="17"/>
  <c r="CX143" i="17"/>
  <c r="CX146" i="17"/>
  <c r="CX149" i="17"/>
  <c r="CX152" i="17"/>
  <c r="CX155" i="17"/>
  <c r="CX82" i="17"/>
  <c r="CX137" i="17"/>
  <c r="CX142" i="17"/>
  <c r="CX145" i="17"/>
  <c r="CX148" i="17"/>
  <c r="CX151" i="17"/>
  <c r="CX154" i="17"/>
  <c r="CX157" i="17"/>
  <c r="CX108" i="17"/>
  <c r="CX144" i="17"/>
  <c r="CX147" i="17"/>
  <c r="CX150" i="17"/>
  <c r="CX153" i="17"/>
  <c r="CX156" i="17"/>
  <c r="CX140" i="17"/>
  <c r="CX141" i="17"/>
  <c r="CX109" i="17"/>
  <c r="CO5" i="17"/>
  <c r="CO8" i="17"/>
  <c r="CO11" i="17"/>
  <c r="CO14" i="17"/>
  <c r="CO17" i="17"/>
  <c r="CO20" i="17"/>
  <c r="CO23" i="17"/>
  <c r="CO26" i="17"/>
  <c r="CO29" i="17"/>
  <c r="CO32" i="17"/>
  <c r="CO35" i="17"/>
  <c r="CO38" i="17"/>
  <c r="CO41" i="17"/>
  <c r="CO44" i="17"/>
  <c r="CO47" i="17"/>
  <c r="CO50" i="17"/>
  <c r="CO53" i="17"/>
  <c r="CO7" i="17"/>
  <c r="CO10" i="17"/>
  <c r="CO13" i="17"/>
  <c r="CO16" i="17"/>
  <c r="CO19" i="17"/>
  <c r="CO22" i="17"/>
  <c r="CO25" i="17"/>
  <c r="CO28" i="17"/>
  <c r="CO31" i="17"/>
  <c r="CO34" i="17"/>
  <c r="CO37" i="17"/>
  <c r="CO40" i="17"/>
  <c r="CO43" i="17"/>
  <c r="CO46" i="17"/>
  <c r="CO49" i="17"/>
  <c r="CO52" i="17"/>
  <c r="CO55" i="17"/>
  <c r="CO6" i="17"/>
  <c r="CO9" i="17"/>
  <c r="CO12" i="17"/>
  <c r="CO15" i="17"/>
  <c r="CO18" i="17"/>
  <c r="CO21" i="17"/>
  <c r="CO24" i="17"/>
  <c r="CO27" i="17"/>
  <c r="CO30" i="17"/>
  <c r="CO33" i="17"/>
  <c r="CO36" i="17"/>
  <c r="CO39" i="17"/>
  <c r="CO42" i="17"/>
  <c r="CO45" i="17"/>
  <c r="CO48" i="17"/>
  <c r="CO51" i="17"/>
  <c r="CO54" i="17"/>
  <c r="CO58" i="17"/>
  <c r="CO61" i="17"/>
  <c r="CO64" i="17"/>
  <c r="CO69" i="17"/>
  <c r="CO75" i="17"/>
  <c r="CO68" i="17"/>
  <c r="CO74" i="17"/>
  <c r="CO84" i="17"/>
  <c r="CO87" i="17"/>
  <c r="CO90" i="17"/>
  <c r="CO93" i="17"/>
  <c r="CO96" i="17"/>
  <c r="CO99" i="17"/>
  <c r="CO102" i="17"/>
  <c r="CO57" i="17"/>
  <c r="CO60" i="17"/>
  <c r="CO67" i="17"/>
  <c r="CO73" i="17"/>
  <c r="CO63" i="17"/>
  <c r="CO66" i="17"/>
  <c r="CO72" i="17"/>
  <c r="CO83" i="17"/>
  <c r="CO86" i="17"/>
  <c r="CO89" i="17"/>
  <c r="CO92" i="17"/>
  <c r="CO95" i="17"/>
  <c r="CO98" i="17"/>
  <c r="CO101" i="17"/>
  <c r="CO59" i="17"/>
  <c r="CO71" i="17"/>
  <c r="CO77" i="17"/>
  <c r="CO78" i="17"/>
  <c r="CO62" i="17"/>
  <c r="CO81" i="17"/>
  <c r="CO97" i="17"/>
  <c r="CO107" i="17"/>
  <c r="CO110" i="17"/>
  <c r="CO113" i="17"/>
  <c r="CO116" i="17"/>
  <c r="CO119" i="17"/>
  <c r="CO122" i="17"/>
  <c r="CO125" i="17"/>
  <c r="CO128" i="17"/>
  <c r="CO131" i="17"/>
  <c r="CO134" i="17"/>
  <c r="CO137" i="17"/>
  <c r="CO140" i="17"/>
  <c r="CO82" i="17"/>
  <c r="CO105" i="17"/>
  <c r="CO65" i="17"/>
  <c r="CO70" i="17"/>
  <c r="CO85" i="17"/>
  <c r="CO112" i="17"/>
  <c r="CO115" i="17"/>
  <c r="CO118" i="17"/>
  <c r="CO121" i="17"/>
  <c r="CO124" i="17"/>
  <c r="CO127" i="17"/>
  <c r="CO130" i="17"/>
  <c r="CO80" i="17"/>
  <c r="CO100" i="17"/>
  <c r="CO106" i="17"/>
  <c r="CO76" i="17"/>
  <c r="CO88" i="17"/>
  <c r="CO94" i="17"/>
  <c r="CO56" i="17"/>
  <c r="CO104" i="17"/>
  <c r="CO144" i="17"/>
  <c r="CO147" i="17"/>
  <c r="CO150" i="17"/>
  <c r="CO153" i="17"/>
  <c r="CO156" i="17"/>
  <c r="CO79" i="17"/>
  <c r="CO133" i="17"/>
  <c r="CO120" i="17"/>
  <c r="CO136" i="17"/>
  <c r="CO91" i="17"/>
  <c r="CO4" i="17"/>
  <c r="CO108" i="17"/>
  <c r="CO132" i="17"/>
  <c r="CO143" i="17"/>
  <c r="CO146" i="17"/>
  <c r="CO149" i="17"/>
  <c r="CO152" i="17"/>
  <c r="CO155" i="17"/>
  <c r="CO111" i="17"/>
  <c r="CO123" i="17"/>
  <c r="CO135" i="17"/>
  <c r="CO141" i="17"/>
  <c r="CO139" i="17"/>
  <c r="CO103" i="17"/>
  <c r="CO109" i="17"/>
  <c r="CO114" i="17"/>
  <c r="CO126" i="17"/>
  <c r="CO142" i="17"/>
  <c r="CO145" i="17"/>
  <c r="CO148" i="17"/>
  <c r="CO151" i="17"/>
  <c r="CO154" i="17"/>
  <c r="CO157" i="17"/>
  <c r="CO138" i="17"/>
  <c r="CO117" i="17"/>
  <c r="CO129" i="17"/>
  <c r="CZ5" i="17"/>
  <c r="CZ8" i="17"/>
  <c r="CZ11" i="17"/>
  <c r="CZ57" i="17"/>
  <c r="CZ60" i="17"/>
  <c r="CZ63" i="17"/>
  <c r="CZ66" i="17"/>
  <c r="CZ69" i="17"/>
  <c r="CZ72" i="17"/>
  <c r="CZ75" i="17"/>
  <c r="CZ78" i="17"/>
  <c r="CZ81" i="17"/>
  <c r="CZ10" i="17"/>
  <c r="CZ17" i="17"/>
  <c r="CZ23" i="17"/>
  <c r="CZ29" i="17"/>
  <c r="CZ35" i="17"/>
  <c r="CZ41" i="17"/>
  <c r="CZ47" i="17"/>
  <c r="CZ54" i="17"/>
  <c r="CZ56" i="17"/>
  <c r="CZ59" i="17"/>
  <c r="CZ62" i="17"/>
  <c r="CZ65" i="17"/>
  <c r="CZ68" i="17"/>
  <c r="CZ71" i="17"/>
  <c r="CZ74" i="17"/>
  <c r="CZ77" i="17"/>
  <c r="CZ80" i="17"/>
  <c r="CZ7" i="17"/>
  <c r="CZ9" i="17"/>
  <c r="CZ14" i="17"/>
  <c r="CZ20" i="17"/>
  <c r="CZ26" i="17"/>
  <c r="CZ32" i="17"/>
  <c r="CZ38" i="17"/>
  <c r="CZ44" i="17"/>
  <c r="CZ50" i="17"/>
  <c r="CZ58" i="17"/>
  <c r="CZ61" i="17"/>
  <c r="CZ64" i="17"/>
  <c r="CZ67" i="17"/>
  <c r="CZ70" i="17"/>
  <c r="CZ73" i="17"/>
  <c r="CZ76" i="17"/>
  <c r="CZ79" i="17"/>
  <c r="CZ55" i="17"/>
  <c r="CZ6" i="17"/>
  <c r="CZ13" i="17"/>
  <c r="CZ19" i="17"/>
  <c r="CZ25" i="17"/>
  <c r="CZ31" i="17"/>
  <c r="CZ37" i="17"/>
  <c r="CZ43" i="17"/>
  <c r="CZ49" i="17"/>
  <c r="CZ21" i="17"/>
  <c r="CZ24" i="17"/>
  <c r="CZ27" i="17"/>
  <c r="CZ30" i="17"/>
  <c r="CZ53" i="17"/>
  <c r="CZ33" i="17"/>
  <c r="CZ36" i="17"/>
  <c r="CZ16" i="17"/>
  <c r="CZ39" i="17"/>
  <c r="CZ42" i="17"/>
  <c r="CZ83" i="17"/>
  <c r="CZ86" i="17"/>
  <c r="CZ89" i="17"/>
  <c r="CZ92" i="17"/>
  <c r="CZ22" i="17"/>
  <c r="CZ45" i="17"/>
  <c r="CZ48" i="17"/>
  <c r="CZ34" i="17"/>
  <c r="CZ40" i="17"/>
  <c r="CZ82" i="17"/>
  <c r="CZ85" i="17"/>
  <c r="CZ88" i="17"/>
  <c r="CZ91" i="17"/>
  <c r="CZ94" i="17"/>
  <c r="CZ52" i="17"/>
  <c r="CZ46" i="17"/>
  <c r="CZ105" i="17"/>
  <c r="CZ12" i="17"/>
  <c r="CZ98" i="17"/>
  <c r="CZ100" i="17"/>
  <c r="CZ108" i="17"/>
  <c r="CZ99" i="17"/>
  <c r="CZ15" i="17"/>
  <c r="CZ84" i="17"/>
  <c r="CZ102" i="17"/>
  <c r="CZ28" i="17"/>
  <c r="CZ51" i="17"/>
  <c r="CZ93" i="17"/>
  <c r="CZ18" i="17"/>
  <c r="CZ87" i="17"/>
  <c r="CZ96" i="17"/>
  <c r="CZ104" i="17"/>
  <c r="CZ109" i="17"/>
  <c r="CZ95" i="17"/>
  <c r="CZ107" i="17"/>
  <c r="CZ111" i="17"/>
  <c r="CZ114" i="17"/>
  <c r="CZ117" i="17"/>
  <c r="CZ120" i="17"/>
  <c r="CZ123" i="17"/>
  <c r="CZ126" i="17"/>
  <c r="CZ129" i="17"/>
  <c r="CZ132" i="17"/>
  <c r="CZ135" i="17"/>
  <c r="CZ138" i="17"/>
  <c r="CZ141" i="17"/>
  <c r="CZ119" i="17"/>
  <c r="CZ139" i="17"/>
  <c r="CZ140" i="17"/>
  <c r="CZ112" i="17"/>
  <c r="CZ124" i="17"/>
  <c r="CZ131" i="17"/>
  <c r="CZ90" i="17"/>
  <c r="CZ134" i="17"/>
  <c r="CZ4" i="17"/>
  <c r="CZ101" i="17"/>
  <c r="CZ110" i="17"/>
  <c r="CZ122" i="17"/>
  <c r="CZ143" i="17"/>
  <c r="CZ146" i="17"/>
  <c r="CZ149" i="17"/>
  <c r="CZ152" i="17"/>
  <c r="CZ155" i="17"/>
  <c r="CZ97" i="17"/>
  <c r="CZ115" i="17"/>
  <c r="CZ127" i="17"/>
  <c r="CZ133" i="17"/>
  <c r="CZ137" i="17"/>
  <c r="CZ113" i="17"/>
  <c r="CZ125" i="17"/>
  <c r="CZ136" i="17"/>
  <c r="CZ118" i="17"/>
  <c r="CZ130" i="17"/>
  <c r="CZ142" i="17"/>
  <c r="CZ145" i="17"/>
  <c r="CZ148" i="17"/>
  <c r="CZ151" i="17"/>
  <c r="CZ154" i="17"/>
  <c r="CZ157" i="17"/>
  <c r="CZ116" i="17"/>
  <c r="CZ128" i="17"/>
  <c r="CZ144" i="17"/>
  <c r="CZ147" i="17"/>
  <c r="CZ150" i="17"/>
  <c r="CZ153" i="17"/>
  <c r="CZ156" i="17"/>
  <c r="CZ103" i="17"/>
  <c r="CZ106" i="17"/>
  <c r="CZ121" i="17"/>
  <c r="CW7" i="17"/>
  <c r="CW10" i="17"/>
  <c r="CW13" i="17"/>
  <c r="CW16" i="17"/>
  <c r="CW19" i="17"/>
  <c r="CW22" i="17"/>
  <c r="CW25" i="17"/>
  <c r="CW28" i="17"/>
  <c r="CW31" i="17"/>
  <c r="CW34" i="17"/>
  <c r="CW37" i="17"/>
  <c r="CW40" i="17"/>
  <c r="CW43" i="17"/>
  <c r="CW46" i="17"/>
  <c r="CW49" i="17"/>
  <c r="CW52" i="17"/>
  <c r="CW6" i="17"/>
  <c r="CW9" i="17"/>
  <c r="CW12" i="17"/>
  <c r="CW15" i="17"/>
  <c r="CW18" i="17"/>
  <c r="CW21" i="17"/>
  <c r="CW24" i="17"/>
  <c r="CW27" i="17"/>
  <c r="CW30" i="17"/>
  <c r="CW33" i="17"/>
  <c r="CW36" i="17"/>
  <c r="CW39" i="17"/>
  <c r="CW42" i="17"/>
  <c r="CW45" i="17"/>
  <c r="CW48" i="17"/>
  <c r="CW51" i="17"/>
  <c r="CW54" i="17"/>
  <c r="CW5" i="17"/>
  <c r="CW8" i="17"/>
  <c r="CW11" i="17"/>
  <c r="CW14" i="17"/>
  <c r="CW17" i="17"/>
  <c r="CW20" i="17"/>
  <c r="CW23" i="17"/>
  <c r="CW26" i="17"/>
  <c r="CW29" i="17"/>
  <c r="CW32" i="17"/>
  <c r="CW35" i="17"/>
  <c r="CW38" i="17"/>
  <c r="CW41" i="17"/>
  <c r="CW44" i="17"/>
  <c r="CW47" i="17"/>
  <c r="CW50" i="17"/>
  <c r="CW53" i="17"/>
  <c r="CW55" i="17"/>
  <c r="CW57" i="17"/>
  <c r="CW60" i="17"/>
  <c r="CW63" i="17"/>
  <c r="CW62" i="17"/>
  <c r="CW71" i="17"/>
  <c r="CW78" i="17"/>
  <c r="CW79" i="17"/>
  <c r="CW70" i="17"/>
  <c r="CW76" i="17"/>
  <c r="CW81" i="17"/>
  <c r="CW83" i="17"/>
  <c r="CW86" i="17"/>
  <c r="CW89" i="17"/>
  <c r="CW92" i="17"/>
  <c r="CW95" i="17"/>
  <c r="CW98" i="17"/>
  <c r="CW101" i="17"/>
  <c r="CW104" i="17"/>
  <c r="CW58" i="17"/>
  <c r="CW61" i="17"/>
  <c r="CW69" i="17"/>
  <c r="CW75" i="17"/>
  <c r="CW64" i="17"/>
  <c r="CW68" i="17"/>
  <c r="CW74" i="17"/>
  <c r="CW82" i="17"/>
  <c r="CW85" i="17"/>
  <c r="CW88" i="17"/>
  <c r="CW91" i="17"/>
  <c r="CW94" i="17"/>
  <c r="CW97" i="17"/>
  <c r="CW100" i="17"/>
  <c r="CW67" i="17"/>
  <c r="CW73" i="17"/>
  <c r="CW59" i="17"/>
  <c r="CW56" i="17"/>
  <c r="CW72" i="17"/>
  <c r="CW108" i="17"/>
  <c r="CW102" i="17"/>
  <c r="CW103" i="17"/>
  <c r="CW106" i="17"/>
  <c r="CW112" i="17"/>
  <c r="CW115" i="17"/>
  <c r="CW118" i="17"/>
  <c r="CW121" i="17"/>
  <c r="CW124" i="17"/>
  <c r="CW127" i="17"/>
  <c r="CW130" i="17"/>
  <c r="CW133" i="17"/>
  <c r="CW136" i="17"/>
  <c r="CW139" i="17"/>
  <c r="CW84" i="17"/>
  <c r="CW109" i="17"/>
  <c r="CW87" i="17"/>
  <c r="CW96" i="17"/>
  <c r="CW111" i="17"/>
  <c r="CW114" i="17"/>
  <c r="CW117" i="17"/>
  <c r="CW120" i="17"/>
  <c r="CW123" i="17"/>
  <c r="CW126" i="17"/>
  <c r="CW129" i="17"/>
  <c r="CW65" i="17"/>
  <c r="CW107" i="17"/>
  <c r="CW66" i="17"/>
  <c r="CW90" i="17"/>
  <c r="CW77" i="17"/>
  <c r="CW134" i="17"/>
  <c r="CW143" i="17"/>
  <c r="CW146" i="17"/>
  <c r="CW149" i="17"/>
  <c r="CW152" i="17"/>
  <c r="CW155" i="17"/>
  <c r="CW138" i="17"/>
  <c r="CW80" i="17"/>
  <c r="CW110" i="17"/>
  <c r="CW122" i="17"/>
  <c r="CW137" i="17"/>
  <c r="CW142" i="17"/>
  <c r="CW145" i="17"/>
  <c r="CW148" i="17"/>
  <c r="CW151" i="17"/>
  <c r="CW154" i="17"/>
  <c r="CW157" i="17"/>
  <c r="CW105" i="17"/>
  <c r="CW113" i="17"/>
  <c r="CW125" i="17"/>
  <c r="CW93" i="17"/>
  <c r="CW116" i="17"/>
  <c r="CW128" i="17"/>
  <c r="CW132" i="17"/>
  <c r="CW144" i="17"/>
  <c r="CW147" i="17"/>
  <c r="CW150" i="17"/>
  <c r="CW153" i="17"/>
  <c r="CW156" i="17"/>
  <c r="CW99" i="17"/>
  <c r="CW135" i="17"/>
  <c r="CW119" i="17"/>
  <c r="CW131" i="17"/>
  <c r="CW4" i="17"/>
  <c r="CW140" i="17"/>
  <c r="CW141" i="17"/>
  <c r="CY5" i="17"/>
  <c r="CY8" i="17"/>
  <c r="CY11" i="17"/>
  <c r="CY14" i="17"/>
  <c r="CY17" i="17"/>
  <c r="CY20" i="17"/>
  <c r="CY23" i="17"/>
  <c r="CY26" i="17"/>
  <c r="CY29" i="17"/>
  <c r="CY32" i="17"/>
  <c r="CY35" i="17"/>
  <c r="CY38" i="17"/>
  <c r="CY41" i="17"/>
  <c r="CY44" i="17"/>
  <c r="CY47" i="17"/>
  <c r="CY50" i="17"/>
  <c r="CY53" i="17"/>
  <c r="CY6" i="17"/>
  <c r="CY9" i="17"/>
  <c r="CY12" i="17"/>
  <c r="CY15" i="17"/>
  <c r="CY18" i="17"/>
  <c r="CY21" i="17"/>
  <c r="CY24" i="17"/>
  <c r="CY27" i="17"/>
  <c r="CY30" i="17"/>
  <c r="CY33" i="17"/>
  <c r="CY36" i="17"/>
  <c r="CY39" i="17"/>
  <c r="CY42" i="17"/>
  <c r="CY45" i="17"/>
  <c r="CY48" i="17"/>
  <c r="CY51" i="17"/>
  <c r="CY10" i="17"/>
  <c r="CY16" i="17"/>
  <c r="CY22" i="17"/>
  <c r="CY28" i="17"/>
  <c r="CY34" i="17"/>
  <c r="CY40" i="17"/>
  <c r="CY46" i="17"/>
  <c r="CY52" i="17"/>
  <c r="CY55" i="17"/>
  <c r="CY57" i="17"/>
  <c r="CY60" i="17"/>
  <c r="CY63" i="17"/>
  <c r="CY66" i="17"/>
  <c r="CY69" i="17"/>
  <c r="CY72" i="17"/>
  <c r="CY75" i="17"/>
  <c r="CY59" i="17"/>
  <c r="CY84" i="17"/>
  <c r="CY87" i="17"/>
  <c r="CY90" i="17"/>
  <c r="CY93" i="17"/>
  <c r="CY96" i="17"/>
  <c r="CY99" i="17"/>
  <c r="CY102" i="17"/>
  <c r="CY105" i="17"/>
  <c r="CY108" i="17"/>
  <c r="CY65" i="17"/>
  <c r="CY77" i="17"/>
  <c r="CY78" i="17"/>
  <c r="CY80" i="17"/>
  <c r="CY70" i="17"/>
  <c r="CY76" i="17"/>
  <c r="CY7" i="17"/>
  <c r="CY13" i="17"/>
  <c r="CY58" i="17"/>
  <c r="CY81" i="17"/>
  <c r="CY83" i="17"/>
  <c r="CY86" i="17"/>
  <c r="CY89" i="17"/>
  <c r="CY92" i="17"/>
  <c r="CY95" i="17"/>
  <c r="CY98" i="17"/>
  <c r="CY101" i="17"/>
  <c r="CY104" i="17"/>
  <c r="CY107" i="17"/>
  <c r="CY19" i="17"/>
  <c r="CY61" i="17"/>
  <c r="CY25" i="17"/>
  <c r="CY64" i="17"/>
  <c r="CY37" i="17"/>
  <c r="CY54" i="17"/>
  <c r="CY82" i="17"/>
  <c r="CY85" i="17"/>
  <c r="CY88" i="17"/>
  <c r="CY43" i="17"/>
  <c r="CY67" i="17"/>
  <c r="CY73" i="17"/>
  <c r="CY56" i="17"/>
  <c r="CY94" i="17"/>
  <c r="CY110" i="17"/>
  <c r="CY113" i="17"/>
  <c r="CY116" i="17"/>
  <c r="CY119" i="17"/>
  <c r="CY122" i="17"/>
  <c r="CY125" i="17"/>
  <c r="CY128" i="17"/>
  <c r="CY131" i="17"/>
  <c r="CY134" i="17"/>
  <c r="CY137" i="17"/>
  <c r="CY140" i="17"/>
  <c r="CY62" i="17"/>
  <c r="CY68" i="17"/>
  <c r="CY49" i="17"/>
  <c r="CY91" i="17"/>
  <c r="CY97" i="17"/>
  <c r="CY103" i="17"/>
  <c r="CY106" i="17"/>
  <c r="CY112" i="17"/>
  <c r="CY115" i="17"/>
  <c r="CY118" i="17"/>
  <c r="CY121" i="17"/>
  <c r="CY124" i="17"/>
  <c r="CY127" i="17"/>
  <c r="CY130" i="17"/>
  <c r="CY133" i="17"/>
  <c r="CY136" i="17"/>
  <c r="CY139" i="17"/>
  <c r="CY109" i="17"/>
  <c r="CY79" i="17"/>
  <c r="CY31" i="17"/>
  <c r="CY111" i="17"/>
  <c r="CY114" i="17"/>
  <c r="CY117" i="17"/>
  <c r="CY120" i="17"/>
  <c r="CY123" i="17"/>
  <c r="CY126" i="17"/>
  <c r="CY129" i="17"/>
  <c r="CY132" i="17"/>
  <c r="CY135" i="17"/>
  <c r="CY100" i="17"/>
  <c r="CY141" i="17"/>
  <c r="CY4" i="17"/>
  <c r="CY138" i="17"/>
  <c r="CY143" i="17"/>
  <c r="CY146" i="17"/>
  <c r="CY149" i="17"/>
  <c r="CY152" i="17"/>
  <c r="CY155" i="17"/>
  <c r="CY142" i="17"/>
  <c r="CY145" i="17"/>
  <c r="CY148" i="17"/>
  <c r="CY151" i="17"/>
  <c r="CY154" i="17"/>
  <c r="CY157" i="17"/>
  <c r="CY71" i="17"/>
  <c r="CY74" i="17"/>
  <c r="CY156" i="17"/>
  <c r="CY150" i="17"/>
  <c r="CY144" i="17"/>
  <c r="CY153" i="17"/>
  <c r="CY147" i="17"/>
  <c r="CQ6" i="17"/>
  <c r="CQ9" i="17"/>
  <c r="CQ12" i="17"/>
  <c r="CQ15" i="17"/>
  <c r="CQ18" i="17"/>
  <c r="CQ21" i="17"/>
  <c r="CQ24" i="17"/>
  <c r="CQ27" i="17"/>
  <c r="CQ30" i="17"/>
  <c r="CQ33" i="17"/>
  <c r="CQ36" i="17"/>
  <c r="CQ39" i="17"/>
  <c r="CQ42" i="17"/>
  <c r="CQ45" i="17"/>
  <c r="CQ48" i="17"/>
  <c r="CQ51" i="17"/>
  <c r="CQ54" i="17"/>
  <c r="CQ7" i="17"/>
  <c r="CQ10" i="17"/>
  <c r="CQ13" i="17"/>
  <c r="CQ16" i="17"/>
  <c r="CQ19" i="17"/>
  <c r="CQ22" i="17"/>
  <c r="CQ25" i="17"/>
  <c r="CQ28" i="17"/>
  <c r="CQ31" i="17"/>
  <c r="CQ34" i="17"/>
  <c r="CQ37" i="17"/>
  <c r="CQ40" i="17"/>
  <c r="CQ43" i="17"/>
  <c r="CQ46" i="17"/>
  <c r="CQ49" i="17"/>
  <c r="CQ52" i="17"/>
  <c r="CQ5" i="17"/>
  <c r="CQ14" i="17"/>
  <c r="CQ20" i="17"/>
  <c r="CQ26" i="17"/>
  <c r="CQ32" i="17"/>
  <c r="CQ38" i="17"/>
  <c r="CQ44" i="17"/>
  <c r="CQ50" i="17"/>
  <c r="CQ8" i="17"/>
  <c r="CQ58" i="17"/>
  <c r="CQ61" i="17"/>
  <c r="CQ64" i="17"/>
  <c r="CQ67" i="17"/>
  <c r="CQ70" i="17"/>
  <c r="CQ73" i="17"/>
  <c r="CQ76" i="17"/>
  <c r="CQ47" i="17"/>
  <c r="CQ55" i="17"/>
  <c r="CQ82" i="17"/>
  <c r="CQ85" i="17"/>
  <c r="CQ88" i="17"/>
  <c r="CQ91" i="17"/>
  <c r="CQ94" i="17"/>
  <c r="CQ97" i="17"/>
  <c r="CQ100" i="17"/>
  <c r="CQ103" i="17"/>
  <c r="CQ106" i="17"/>
  <c r="CQ109" i="17"/>
  <c r="CQ68" i="17"/>
  <c r="CQ74" i="17"/>
  <c r="CQ57" i="17"/>
  <c r="CQ84" i="17"/>
  <c r="CQ87" i="17"/>
  <c r="CQ90" i="17"/>
  <c r="CQ93" i="17"/>
  <c r="CQ96" i="17"/>
  <c r="CQ99" i="17"/>
  <c r="CQ102" i="17"/>
  <c r="CQ105" i="17"/>
  <c r="CQ108" i="17"/>
  <c r="CQ60" i="17"/>
  <c r="CQ63" i="17"/>
  <c r="CQ23" i="17"/>
  <c r="CQ56" i="17"/>
  <c r="CQ83" i="17"/>
  <c r="CQ86" i="17"/>
  <c r="CQ89" i="17"/>
  <c r="CQ29" i="17"/>
  <c r="CQ59" i="17"/>
  <c r="CQ71" i="17"/>
  <c r="CQ77" i="17"/>
  <c r="CQ78" i="17"/>
  <c r="CQ79" i="17"/>
  <c r="CQ80" i="17"/>
  <c r="CQ41" i="17"/>
  <c r="CQ65" i="17"/>
  <c r="CQ11" i="17"/>
  <c r="CQ35" i="17"/>
  <c r="CQ62" i="17"/>
  <c r="CQ81" i="17"/>
  <c r="CQ111" i="17"/>
  <c r="CQ114" i="17"/>
  <c r="CQ117" i="17"/>
  <c r="CQ120" i="17"/>
  <c r="CQ123" i="17"/>
  <c r="CQ126" i="17"/>
  <c r="CQ129" i="17"/>
  <c r="CQ132" i="17"/>
  <c r="CQ135" i="17"/>
  <c r="CQ138" i="17"/>
  <c r="CQ141" i="17"/>
  <c r="CQ107" i="17"/>
  <c r="CQ69" i="17"/>
  <c r="CQ95" i="17"/>
  <c r="CQ110" i="17"/>
  <c r="CQ113" i="17"/>
  <c r="CQ116" i="17"/>
  <c r="CQ119" i="17"/>
  <c r="CQ122" i="17"/>
  <c r="CQ125" i="17"/>
  <c r="CQ128" i="17"/>
  <c r="CQ131" i="17"/>
  <c r="CQ134" i="17"/>
  <c r="CQ137" i="17"/>
  <c r="CQ140" i="17"/>
  <c r="CQ17" i="17"/>
  <c r="CQ53" i="17"/>
  <c r="CQ75" i="17"/>
  <c r="CQ66" i="17"/>
  <c r="CQ92" i="17"/>
  <c r="CQ101" i="17"/>
  <c r="CQ112" i="17"/>
  <c r="CQ115" i="17"/>
  <c r="CQ118" i="17"/>
  <c r="CQ121" i="17"/>
  <c r="CQ124" i="17"/>
  <c r="CQ127" i="17"/>
  <c r="CQ130" i="17"/>
  <c r="CQ133" i="17"/>
  <c r="CQ136" i="17"/>
  <c r="CQ72" i="17"/>
  <c r="CQ104" i="17"/>
  <c r="CQ144" i="17"/>
  <c r="CQ147" i="17"/>
  <c r="CQ150" i="17"/>
  <c r="CQ153" i="17"/>
  <c r="CQ156" i="17"/>
  <c r="CQ98" i="17"/>
  <c r="CQ4" i="17"/>
  <c r="CQ143" i="17"/>
  <c r="CQ146" i="17"/>
  <c r="CQ149" i="17"/>
  <c r="CQ152" i="17"/>
  <c r="CQ155" i="17"/>
  <c r="CQ139" i="17"/>
  <c r="CQ142" i="17"/>
  <c r="CQ157" i="17"/>
  <c r="CQ151" i="17"/>
  <c r="CQ145" i="17"/>
  <c r="CQ154" i="17"/>
  <c r="CQ148" i="17"/>
  <c r="CW4" i="11"/>
  <c r="DA4" i="11"/>
  <c r="CU4" i="11"/>
  <c r="CV4" i="11"/>
  <c r="DC4" i="11"/>
  <c r="DB4" i="11"/>
  <c r="CP4" i="11"/>
  <c r="CO4" i="11"/>
  <c r="DF4" i="11"/>
  <c r="CY4" i="11"/>
  <c r="CZ4" i="11"/>
  <c r="CQ4" i="11"/>
  <c r="CX4" i="11"/>
  <c r="DE4" i="11"/>
  <c r="DD4" i="11"/>
  <c r="CS4" i="11"/>
  <c r="CM4" i="11"/>
  <c r="CT4" i="11"/>
  <c r="CN4" i="11"/>
  <c r="CR4" i="11"/>
  <c r="S39" i="16"/>
  <c r="S31" i="16"/>
  <c r="S28" i="16"/>
  <c r="S34" i="16"/>
  <c r="S37" i="16"/>
  <c r="S40" i="16"/>
  <c r="S32" i="16"/>
  <c r="S29" i="16"/>
  <c r="S26" i="16"/>
  <c r="S35" i="16"/>
  <c r="S38" i="16"/>
  <c r="S30" i="16"/>
  <c r="S27" i="16"/>
  <c r="S33" i="16"/>
  <c r="S36" i="16"/>
  <c r="P33" i="16"/>
  <c r="P36" i="16"/>
  <c r="P31" i="16"/>
  <c r="P28" i="16"/>
  <c r="P34" i="16"/>
  <c r="P37" i="16"/>
  <c r="P32" i="16"/>
  <c r="P29" i="16"/>
  <c r="P26" i="16"/>
  <c r="P35" i="16"/>
  <c r="P30" i="16"/>
  <c r="P27" i="16"/>
  <c r="I29" i="16"/>
  <c r="I26" i="16"/>
  <c r="I30" i="16"/>
  <c r="I27" i="16"/>
  <c r="I28" i="16"/>
  <c r="L30" i="16"/>
  <c r="L27" i="16"/>
  <c r="L33" i="16"/>
  <c r="L31" i="16"/>
  <c r="L28" i="16"/>
  <c r="L32" i="16"/>
  <c r="L29" i="16"/>
  <c r="L26" i="16"/>
  <c r="W40" i="16"/>
  <c r="W32" i="16"/>
  <c r="W29" i="16"/>
  <c r="W26" i="16"/>
  <c r="W35" i="16"/>
  <c r="W43" i="16"/>
  <c r="W38" i="16"/>
  <c r="W30" i="16"/>
  <c r="W27" i="16"/>
  <c r="W41" i="16"/>
  <c r="W33" i="16"/>
  <c r="W36" i="16"/>
  <c r="W44" i="16"/>
  <c r="W39" i="16"/>
  <c r="W31" i="16"/>
  <c r="W28" i="16"/>
  <c r="W34" i="16"/>
  <c r="W42" i="16"/>
  <c r="W37" i="16"/>
  <c r="J29" i="16"/>
  <c r="J26" i="16"/>
  <c r="J30" i="16"/>
  <c r="J27" i="16"/>
  <c r="J31" i="16"/>
  <c r="J28" i="16"/>
  <c r="H29" i="16"/>
  <c r="H26" i="16"/>
  <c r="H27" i="16"/>
  <c r="H28" i="16"/>
  <c r="G28" i="16"/>
  <c r="G26" i="16"/>
  <c r="G27" i="16"/>
  <c r="N30" i="16"/>
  <c r="N27" i="16"/>
  <c r="N33" i="16"/>
  <c r="N31" i="16"/>
  <c r="N28" i="16"/>
  <c r="N34" i="16"/>
  <c r="N32" i="16"/>
  <c r="N29" i="16"/>
  <c r="N26" i="16"/>
  <c r="N35" i="16"/>
  <c r="X35" i="16"/>
  <c r="X43" i="16"/>
  <c r="X38" i="16"/>
  <c r="X30" i="16"/>
  <c r="X27" i="16"/>
  <c r="X41" i="16"/>
  <c r="X33" i="16"/>
  <c r="X36" i="16"/>
  <c r="X44" i="16"/>
  <c r="X39" i="16"/>
  <c r="X31" i="16"/>
  <c r="X28" i="16"/>
  <c r="X34" i="16"/>
  <c r="X42" i="16"/>
  <c r="X45" i="16"/>
  <c r="X37" i="16"/>
  <c r="X40" i="16"/>
  <c r="X32" i="16"/>
  <c r="X29" i="16"/>
  <c r="X26" i="16"/>
  <c r="O30" i="16"/>
  <c r="O27" i="16"/>
  <c r="O33" i="16"/>
  <c r="O36" i="16"/>
  <c r="O31" i="16"/>
  <c r="O28" i="16"/>
  <c r="O34" i="16"/>
  <c r="O32" i="16"/>
  <c r="O29" i="16"/>
  <c r="O26" i="16"/>
  <c r="O35" i="16"/>
  <c r="Q36" i="16"/>
  <c r="Q31" i="16"/>
  <c r="Q28" i="16"/>
  <c r="Q34" i="16"/>
  <c r="Q37" i="16"/>
  <c r="Q32" i="16"/>
  <c r="Q29" i="16"/>
  <c r="Q26" i="16"/>
  <c r="Q35" i="16"/>
  <c r="Q38" i="16"/>
  <c r="Q30" i="16"/>
  <c r="Q27" i="16"/>
  <c r="Q33" i="16"/>
  <c r="E26" i="16"/>
  <c r="F26" i="16"/>
  <c r="F27" i="16"/>
  <c r="M30" i="16"/>
  <c r="M27" i="16"/>
  <c r="M33" i="16"/>
  <c r="M31" i="16"/>
  <c r="M28" i="16"/>
  <c r="M34" i="16"/>
  <c r="M32" i="16"/>
  <c r="M29" i="16"/>
  <c r="M26" i="16"/>
  <c r="U42" i="16"/>
  <c r="U37" i="16"/>
  <c r="U40" i="16"/>
  <c r="U32" i="16"/>
  <c r="U29" i="16"/>
  <c r="U26" i="16"/>
  <c r="U35" i="16"/>
  <c r="U38" i="16"/>
  <c r="U30" i="16"/>
  <c r="U27" i="16"/>
  <c r="U41" i="16"/>
  <c r="U33" i="16"/>
  <c r="U36" i="16"/>
  <c r="U39" i="16"/>
  <c r="U31" i="16"/>
  <c r="U28" i="16"/>
  <c r="U34" i="16"/>
  <c r="T34" i="16"/>
  <c r="T37" i="16"/>
  <c r="T40" i="16"/>
  <c r="T32" i="16"/>
  <c r="T29" i="16"/>
  <c r="T26" i="16"/>
  <c r="T35" i="16"/>
  <c r="T38" i="16"/>
  <c r="T30" i="16"/>
  <c r="T27" i="16"/>
  <c r="T41" i="16"/>
  <c r="T33" i="16"/>
  <c r="T36" i="16"/>
  <c r="T39" i="16"/>
  <c r="T31" i="16"/>
  <c r="T28" i="16"/>
  <c r="R39" i="16"/>
  <c r="R31" i="16"/>
  <c r="R28" i="16"/>
  <c r="R34" i="16"/>
  <c r="R37" i="16"/>
  <c r="R32" i="16"/>
  <c r="R29" i="16"/>
  <c r="R26" i="16"/>
  <c r="R35" i="16"/>
  <c r="R38" i="16"/>
  <c r="R30" i="16"/>
  <c r="R27" i="16"/>
  <c r="R33" i="16"/>
  <c r="R36" i="16"/>
  <c r="V37" i="16"/>
  <c r="V40" i="16"/>
  <c r="V32" i="16"/>
  <c r="V29" i="16"/>
  <c r="V26" i="16"/>
  <c r="V35" i="16"/>
  <c r="V43" i="16"/>
  <c r="V38" i="16"/>
  <c r="V30" i="16"/>
  <c r="V27" i="16"/>
  <c r="V41" i="16"/>
  <c r="V33" i="16"/>
  <c r="V36" i="16"/>
  <c r="V39" i="16"/>
  <c r="V31" i="16"/>
  <c r="V28" i="16"/>
  <c r="V34" i="16"/>
  <c r="V42" i="16"/>
  <c r="K32" i="16"/>
  <c r="K29" i="16"/>
  <c r="K26" i="16"/>
  <c r="K30" i="16"/>
  <c r="K27" i="16"/>
  <c r="K31" i="16"/>
  <c r="K28" i="16"/>
  <c r="K9" i="16"/>
  <c r="K6" i="16"/>
  <c r="K3" i="16"/>
  <c r="K7" i="16"/>
  <c r="K4" i="16"/>
  <c r="K8" i="16"/>
  <c r="K5" i="16"/>
  <c r="F3" i="16"/>
  <c r="F4" i="16"/>
  <c r="T17" i="16"/>
  <c r="T14" i="16"/>
  <c r="T11" i="16"/>
  <c r="T8" i="16"/>
  <c r="T5" i="16"/>
  <c r="T18" i="16"/>
  <c r="T15" i="16"/>
  <c r="T12" i="16"/>
  <c r="T9" i="16"/>
  <c r="T6" i="16"/>
  <c r="T3" i="16"/>
  <c r="T16" i="16"/>
  <c r="T13" i="16"/>
  <c r="T10" i="16"/>
  <c r="T7" i="16"/>
  <c r="T4" i="16"/>
  <c r="W21" i="16"/>
  <c r="W18" i="16"/>
  <c r="W15" i="16"/>
  <c r="W12" i="16"/>
  <c r="W9" i="16"/>
  <c r="W6" i="16"/>
  <c r="W3" i="16"/>
  <c r="W19" i="16"/>
  <c r="W16" i="16"/>
  <c r="W13" i="16"/>
  <c r="W10" i="16"/>
  <c r="W7" i="16"/>
  <c r="W4" i="16"/>
  <c r="W20" i="16"/>
  <c r="W17" i="16"/>
  <c r="W14" i="16"/>
  <c r="W11" i="16"/>
  <c r="W8" i="16"/>
  <c r="W5" i="16"/>
  <c r="M10" i="16"/>
  <c r="M7" i="16"/>
  <c r="M4" i="16"/>
  <c r="M11" i="16"/>
  <c r="M8" i="16"/>
  <c r="M5" i="16"/>
  <c r="M9" i="16"/>
  <c r="M6" i="16"/>
  <c r="M3" i="16"/>
  <c r="U18" i="16"/>
  <c r="U15" i="16"/>
  <c r="U12" i="16"/>
  <c r="U9" i="16"/>
  <c r="U6" i="16"/>
  <c r="U3" i="16"/>
  <c r="U19" i="16"/>
  <c r="U16" i="16"/>
  <c r="U13" i="16"/>
  <c r="U10" i="16"/>
  <c r="U7" i="16"/>
  <c r="U4" i="16"/>
  <c r="U17" i="16"/>
  <c r="U14" i="16"/>
  <c r="U11" i="16"/>
  <c r="U8" i="16"/>
  <c r="U5" i="16"/>
  <c r="H5" i="16"/>
  <c r="H6" i="16"/>
  <c r="H3" i="16"/>
  <c r="H4" i="16"/>
  <c r="S17" i="16"/>
  <c r="S14" i="16"/>
  <c r="S11" i="16"/>
  <c r="S8" i="16"/>
  <c r="S5" i="16"/>
  <c r="S15" i="16"/>
  <c r="S12" i="16"/>
  <c r="S9" i="16"/>
  <c r="S6" i="16"/>
  <c r="S3" i="16"/>
  <c r="S16" i="16"/>
  <c r="S13" i="16"/>
  <c r="S10" i="16"/>
  <c r="S7" i="16"/>
  <c r="S4" i="16"/>
  <c r="N10" i="16"/>
  <c r="N7" i="16"/>
  <c r="N4" i="16"/>
  <c r="N11" i="16"/>
  <c r="N8" i="16"/>
  <c r="N5" i="16"/>
  <c r="N12" i="16"/>
  <c r="N9" i="16"/>
  <c r="N6" i="16"/>
  <c r="N3" i="16"/>
  <c r="L9" i="16"/>
  <c r="L6" i="16"/>
  <c r="L3" i="16"/>
  <c r="L10" i="16"/>
  <c r="L7" i="16"/>
  <c r="L4" i="16"/>
  <c r="L8" i="16"/>
  <c r="L5" i="16"/>
  <c r="X21" i="16"/>
  <c r="X18" i="16"/>
  <c r="X15" i="16"/>
  <c r="X12" i="16"/>
  <c r="X9" i="16"/>
  <c r="X6" i="16"/>
  <c r="X3" i="16"/>
  <c r="X22" i="16"/>
  <c r="X19" i="16"/>
  <c r="X16" i="16"/>
  <c r="X13" i="16"/>
  <c r="X10" i="16"/>
  <c r="X7" i="16"/>
  <c r="X4" i="16"/>
  <c r="X20" i="16"/>
  <c r="X17" i="16"/>
  <c r="X14" i="16"/>
  <c r="X11" i="16"/>
  <c r="X8" i="16"/>
  <c r="X5" i="16"/>
  <c r="P13" i="16"/>
  <c r="P10" i="16"/>
  <c r="P7" i="16"/>
  <c r="P4" i="16"/>
  <c r="P14" i="16"/>
  <c r="P11" i="16"/>
  <c r="P8" i="16"/>
  <c r="P5" i="16"/>
  <c r="P12" i="16"/>
  <c r="P9" i="16"/>
  <c r="P6" i="16"/>
  <c r="P3" i="16"/>
  <c r="V18" i="16"/>
  <c r="V15" i="16"/>
  <c r="V12" i="16"/>
  <c r="V9" i="16"/>
  <c r="V6" i="16"/>
  <c r="V3" i="16"/>
  <c r="V19" i="16"/>
  <c r="V16" i="16"/>
  <c r="V13" i="16"/>
  <c r="V10" i="16"/>
  <c r="V7" i="16"/>
  <c r="V4" i="16"/>
  <c r="V20" i="16"/>
  <c r="V17" i="16"/>
  <c r="V14" i="16"/>
  <c r="V11" i="16"/>
  <c r="V8" i="16"/>
  <c r="V5" i="16"/>
  <c r="G5" i="16"/>
  <c r="G3" i="16"/>
  <c r="G4" i="16"/>
  <c r="R14" i="16"/>
  <c r="R11" i="16"/>
  <c r="R8" i="16"/>
  <c r="R5" i="16"/>
  <c r="R15" i="16"/>
  <c r="R12" i="16"/>
  <c r="R9" i="16"/>
  <c r="R6" i="16"/>
  <c r="R3" i="16"/>
  <c r="R16" i="16"/>
  <c r="R13" i="16"/>
  <c r="R10" i="16"/>
  <c r="R7" i="16"/>
  <c r="R4" i="16"/>
  <c r="O13" i="16"/>
  <c r="O10" i="16"/>
  <c r="O7" i="16"/>
  <c r="O4" i="16"/>
  <c r="O11" i="16"/>
  <c r="O8" i="16"/>
  <c r="O5" i="16"/>
  <c r="O12" i="16"/>
  <c r="O9" i="16"/>
  <c r="O6" i="16"/>
  <c r="O3" i="16"/>
  <c r="Q14" i="16"/>
  <c r="Q11" i="16"/>
  <c r="Q8" i="16"/>
  <c r="Q5" i="16"/>
  <c r="Q15" i="16"/>
  <c r="Q12" i="16"/>
  <c r="Q9" i="16"/>
  <c r="Q6" i="16"/>
  <c r="Q3" i="16"/>
  <c r="Q13" i="16"/>
  <c r="Q10" i="16"/>
  <c r="Q7" i="16"/>
  <c r="Q4" i="16"/>
  <c r="I6" i="16"/>
  <c r="I3" i="16"/>
  <c r="I7" i="16"/>
  <c r="I4" i="16"/>
  <c r="I5" i="16"/>
  <c r="E3" i="16"/>
  <c r="J6" i="16"/>
  <c r="J3" i="16"/>
  <c r="J7" i="16"/>
  <c r="J4" i="16"/>
  <c r="J8" i="16"/>
  <c r="J5" i="16"/>
  <c r="B18" i="16"/>
  <c r="B7" i="16"/>
  <c r="B5" i="16"/>
  <c r="B22" i="16"/>
  <c r="B15" i="16"/>
  <c r="B16" i="16"/>
  <c r="B14" i="16"/>
  <c r="B17" i="16"/>
  <c r="B10" i="16"/>
  <c r="B21" i="16"/>
  <c r="B20" i="16"/>
  <c r="B9" i="16"/>
  <c r="B3" i="16"/>
  <c r="B6" i="16"/>
  <c r="B13" i="16"/>
  <c r="B4" i="16"/>
  <c r="B8" i="16"/>
  <c r="B12" i="16"/>
  <c r="B19" i="16"/>
  <c r="B11" i="16"/>
  <c r="C14" i="16"/>
  <c r="C3" i="16"/>
  <c r="C5" i="16"/>
  <c r="C13" i="16"/>
  <c r="C11" i="16"/>
  <c r="C19" i="16"/>
  <c r="C8" i="16"/>
  <c r="C4" i="16"/>
  <c r="C21" i="16"/>
  <c r="C17" i="16"/>
  <c r="C12" i="16"/>
  <c r="C10" i="16"/>
  <c r="C7" i="16"/>
  <c r="C9" i="16"/>
  <c r="C20" i="16"/>
  <c r="C22" i="16"/>
  <c r="E50" i="9"/>
  <c r="C6" i="16"/>
  <c r="O50" i="9"/>
  <c r="C16" i="16"/>
  <c r="Q50" i="9"/>
  <c r="C18" i="16"/>
  <c r="N50" i="9"/>
  <c r="C15" i="16"/>
  <c r="G50" i="9"/>
  <c r="T50" i="9"/>
  <c r="M50" i="9"/>
  <c r="L50" i="9"/>
  <c r="J50" i="9"/>
  <c r="I50" i="9"/>
  <c r="U50" i="9"/>
  <c r="R50" i="9"/>
  <c r="C50" i="9"/>
  <c r="B50" i="9"/>
  <c r="S50" i="9"/>
  <c r="P50" i="9"/>
  <c r="K50" i="9"/>
  <c r="F50" i="9"/>
  <c r="H50" i="9"/>
  <c r="D50" i="9"/>
  <c r="Z15" i="18"/>
  <c r="T15" i="18"/>
  <c r="T13" i="18"/>
  <c r="AX145" i="11" l="1"/>
  <c r="BT145" i="11" s="1"/>
  <c r="AX160" i="11"/>
  <c r="BT160" i="11" s="1"/>
  <c r="AX95" i="11"/>
  <c r="BT95" i="11" s="1"/>
  <c r="AX114" i="11"/>
  <c r="BT114" i="11" s="1"/>
  <c r="AX122" i="11"/>
  <c r="BT122" i="11" s="1"/>
  <c r="AX79" i="11"/>
  <c r="BT79" i="11" s="1"/>
  <c r="AX56" i="11"/>
  <c r="BT56" i="11" s="1"/>
  <c r="AX69" i="11"/>
  <c r="BT69" i="11" s="1"/>
  <c r="AX48" i="11"/>
  <c r="BT48" i="11" s="1"/>
  <c r="AX23" i="11"/>
  <c r="BT23" i="11" s="1"/>
  <c r="AX135" i="11"/>
  <c r="BT135" i="11" s="1"/>
  <c r="AX130" i="11"/>
  <c r="BT130" i="11" s="1"/>
  <c r="AX119" i="11"/>
  <c r="BT119" i="11" s="1"/>
  <c r="AX86" i="11"/>
  <c r="BT86" i="11" s="1"/>
  <c r="AX98" i="11"/>
  <c r="BT98" i="11" s="1"/>
  <c r="AX70" i="11"/>
  <c r="BT70" i="11" s="1"/>
  <c r="AX83" i="11"/>
  <c r="BT83" i="11" s="1"/>
  <c r="AX64" i="11"/>
  <c r="BT64" i="11" s="1"/>
  <c r="AX12" i="11"/>
  <c r="BT12" i="11" s="1"/>
  <c r="AX6" i="11"/>
  <c r="BT6" i="11" s="1"/>
  <c r="AX25" i="11"/>
  <c r="BT25" i="11" s="1"/>
  <c r="AX9" i="11"/>
  <c r="BT9" i="11" s="1"/>
  <c r="AX125" i="11"/>
  <c r="BT125" i="11" s="1"/>
  <c r="AX18" i="11"/>
  <c r="BT18" i="11" s="1"/>
  <c r="AX113" i="11"/>
  <c r="BT113" i="11" s="1"/>
  <c r="AX71" i="11"/>
  <c r="BT71" i="11" s="1"/>
  <c r="AX22" i="11"/>
  <c r="BT22" i="11" s="1"/>
  <c r="AX155" i="11"/>
  <c r="BT155" i="11" s="1"/>
  <c r="AX129" i="11"/>
  <c r="BT129" i="11" s="1"/>
  <c r="AX138" i="11"/>
  <c r="BT138" i="11" s="1"/>
  <c r="AX120" i="11"/>
  <c r="BT120" i="11" s="1"/>
  <c r="AX109" i="11"/>
  <c r="BT109" i="11" s="1"/>
  <c r="AX121" i="11"/>
  <c r="BT121" i="11" s="1"/>
  <c r="AX88" i="11"/>
  <c r="BT88" i="11" s="1"/>
  <c r="AX67" i="11"/>
  <c r="BT67" i="11" s="1"/>
  <c r="AX80" i="11"/>
  <c r="BT80" i="11" s="1"/>
  <c r="AX57" i="11"/>
  <c r="BT57" i="11" s="1"/>
  <c r="AX62" i="11"/>
  <c r="BT62" i="11" s="1"/>
  <c r="AX46" i="11"/>
  <c r="BT46" i="11" s="1"/>
  <c r="AX21" i="11"/>
  <c r="BT21" i="11" s="1"/>
  <c r="AX36" i="11"/>
  <c r="BT36" i="11" s="1"/>
  <c r="AX52" i="11"/>
  <c r="BT52" i="11" s="1"/>
  <c r="AX104" i="11"/>
  <c r="BT104" i="11" s="1"/>
  <c r="AX118" i="11"/>
  <c r="BT118" i="11" s="1"/>
  <c r="AX152" i="11"/>
  <c r="BT152" i="11" s="1"/>
  <c r="AX142" i="11"/>
  <c r="BT142" i="11" s="1"/>
  <c r="AX100" i="11"/>
  <c r="BT100" i="11" s="1"/>
  <c r="AX116" i="11"/>
  <c r="BT116" i="11" s="1"/>
  <c r="AX89" i="11"/>
  <c r="BT89" i="11" s="1"/>
  <c r="AX58" i="11"/>
  <c r="BT58" i="11" s="1"/>
  <c r="AX42" i="11"/>
  <c r="BT42" i="11" s="1"/>
  <c r="AX13" i="11"/>
  <c r="BT13" i="11" s="1"/>
  <c r="AX162" i="11"/>
  <c r="BT162" i="11" s="1"/>
  <c r="AX156" i="11"/>
  <c r="BT156" i="11" s="1"/>
  <c r="AX149" i="11"/>
  <c r="BT149" i="11" s="1"/>
  <c r="AX133" i="11"/>
  <c r="BT133" i="11" s="1"/>
  <c r="AX99" i="11"/>
  <c r="BT99" i="11" s="1"/>
  <c r="AX112" i="11"/>
  <c r="BT112" i="11" s="1"/>
  <c r="AX54" i="11"/>
  <c r="BT54" i="11" s="1"/>
  <c r="AX87" i="11"/>
  <c r="BT87" i="11" s="1"/>
  <c r="AX28" i="11"/>
  <c r="BT28" i="11" s="1"/>
  <c r="AX29" i="11"/>
  <c r="BT29" i="11" s="1"/>
  <c r="AX51" i="11"/>
  <c r="BT51" i="11" s="1"/>
  <c r="AX30" i="11"/>
  <c r="BT30" i="11" s="1"/>
  <c r="AX7" i="11"/>
  <c r="BT7" i="11" s="1"/>
  <c r="AX15" i="11"/>
  <c r="BT15" i="11" s="1"/>
  <c r="AX134" i="11"/>
  <c r="BT134" i="11" s="1"/>
  <c r="AX163" i="11"/>
  <c r="BT163" i="11" s="1"/>
  <c r="AX128" i="11"/>
  <c r="BT128" i="11" s="1"/>
  <c r="AX126" i="11"/>
  <c r="BT126" i="11" s="1"/>
  <c r="AX131" i="11"/>
  <c r="BT131" i="11" s="1"/>
  <c r="AX132" i="11"/>
  <c r="BT132" i="11" s="1"/>
  <c r="AX107" i="11"/>
  <c r="BT107" i="11" s="1"/>
  <c r="AX111" i="11"/>
  <c r="BT111" i="11" s="1"/>
  <c r="AX49" i="11"/>
  <c r="BT49" i="11" s="1"/>
  <c r="AX81" i="11"/>
  <c r="BT81" i="11" s="1"/>
  <c r="AX90" i="11"/>
  <c r="BT90" i="11" s="1"/>
  <c r="AX44" i="11"/>
  <c r="BT44" i="11" s="1"/>
  <c r="AX11" i="11"/>
  <c r="BT11" i="11" s="1"/>
  <c r="AX5" i="11"/>
  <c r="BT5" i="11" s="1"/>
  <c r="AX39" i="11"/>
  <c r="BT39" i="11" s="1"/>
  <c r="AX124" i="11"/>
  <c r="BT124" i="11" s="1"/>
  <c r="AX84" i="11"/>
  <c r="BT84" i="11" s="1"/>
  <c r="AX140" i="11"/>
  <c r="BT140" i="11" s="1"/>
  <c r="AX146" i="11"/>
  <c r="BT146" i="11" s="1"/>
  <c r="AX151" i="11"/>
  <c r="BT151" i="11" s="1"/>
  <c r="AX143" i="11"/>
  <c r="BT143" i="11" s="1"/>
  <c r="AX91" i="11"/>
  <c r="BT91" i="11" s="1"/>
  <c r="AX115" i="11"/>
  <c r="BT115" i="11" s="1"/>
  <c r="AX94" i="11"/>
  <c r="BT94" i="11" s="1"/>
  <c r="AX45" i="11"/>
  <c r="BT45" i="11" s="1"/>
  <c r="AX59" i="11"/>
  <c r="BT59" i="11" s="1"/>
  <c r="AX40" i="11"/>
  <c r="BT40" i="11" s="1"/>
  <c r="AX33" i="11"/>
  <c r="BT33" i="11" s="1"/>
  <c r="AX55" i="11"/>
  <c r="BT55" i="11" s="1"/>
  <c r="AX31" i="11"/>
  <c r="BT31" i="11" s="1"/>
  <c r="AX96" i="11"/>
  <c r="BT96" i="11" s="1"/>
  <c r="AX137" i="11"/>
  <c r="BT137" i="11" s="1"/>
  <c r="AX141" i="11"/>
  <c r="BT141" i="11" s="1"/>
  <c r="AX76" i="11"/>
  <c r="BT76" i="11" s="1"/>
  <c r="AX103" i="11"/>
  <c r="BT103" i="11" s="1"/>
  <c r="AX93" i="11"/>
  <c r="BT93" i="11" s="1"/>
  <c r="AX37" i="11"/>
  <c r="BT37" i="11" s="1"/>
  <c r="AX73" i="11"/>
  <c r="BT73" i="11" s="1"/>
  <c r="AX61" i="11"/>
  <c r="BT61" i="11" s="1"/>
  <c r="AX24" i="11"/>
  <c r="BT24" i="11" s="1"/>
  <c r="AX8" i="11"/>
  <c r="BT8" i="11" s="1"/>
  <c r="AX153" i="11"/>
  <c r="BT153" i="11" s="1"/>
  <c r="AX161" i="11"/>
  <c r="BT161" i="11" s="1"/>
  <c r="AX110" i="11"/>
  <c r="BT110" i="11" s="1"/>
  <c r="AX47" i="11"/>
  <c r="BT47" i="11" s="1"/>
  <c r="AX147" i="11"/>
  <c r="BT147" i="11" s="1"/>
  <c r="AX127" i="11"/>
  <c r="BT127" i="11" s="1"/>
  <c r="AX50" i="11"/>
  <c r="BT50" i="11" s="1"/>
  <c r="AX144" i="11"/>
  <c r="BT144" i="11" s="1"/>
  <c r="AX117" i="11"/>
  <c r="BT117" i="11" s="1"/>
  <c r="AX17" i="11"/>
  <c r="BT17" i="11" s="1"/>
  <c r="AX19" i="11"/>
  <c r="BT19" i="11" s="1"/>
  <c r="AX65" i="11"/>
  <c r="BT65" i="11" s="1"/>
  <c r="AX159" i="11"/>
  <c r="BT159" i="11" s="1"/>
  <c r="AX139" i="11"/>
  <c r="BT139" i="11" s="1"/>
  <c r="AX102" i="11"/>
  <c r="BT102" i="11" s="1"/>
  <c r="AX92" i="11"/>
  <c r="BT92" i="11" s="1"/>
  <c r="AX72" i="11"/>
  <c r="BT72" i="11" s="1"/>
  <c r="AX78" i="11"/>
  <c r="BT78" i="11" s="1"/>
  <c r="AX53" i="11"/>
  <c r="BT53" i="11" s="1"/>
  <c r="AX43" i="11"/>
  <c r="BT43" i="11" s="1"/>
  <c r="AX38" i="11"/>
  <c r="BT38" i="11" s="1"/>
  <c r="AX14" i="11"/>
  <c r="BT14" i="11" s="1"/>
  <c r="AX154" i="11"/>
  <c r="BT154" i="11" s="1"/>
  <c r="AX77" i="11"/>
  <c r="BT77" i="11" s="1"/>
  <c r="AX157" i="11"/>
  <c r="BT157" i="11" s="1"/>
  <c r="AX66" i="11"/>
  <c r="BT66" i="11" s="1"/>
  <c r="AX150" i="11"/>
  <c r="BT150" i="11" s="1"/>
  <c r="AX158" i="11"/>
  <c r="BT158" i="11" s="1"/>
  <c r="AX123" i="11"/>
  <c r="BT123" i="11" s="1"/>
  <c r="AX106" i="11"/>
  <c r="BT106" i="11" s="1"/>
  <c r="AX97" i="11"/>
  <c r="BT97" i="11" s="1"/>
  <c r="AX82" i="11"/>
  <c r="BT82" i="11" s="1"/>
  <c r="AX68" i="11"/>
  <c r="BT68" i="11" s="1"/>
  <c r="AX85" i="11"/>
  <c r="BT85" i="11" s="1"/>
  <c r="AX41" i="11"/>
  <c r="BT41" i="11" s="1"/>
  <c r="AX27" i="11"/>
  <c r="BT27" i="11" s="1"/>
  <c r="AX34" i="11"/>
  <c r="BT34" i="11" s="1"/>
  <c r="AX32" i="11"/>
  <c r="BT32" i="11" s="1"/>
  <c r="AX20" i="11"/>
  <c r="BT20" i="11" s="1"/>
  <c r="AX101" i="11"/>
  <c r="BT101" i="11" s="1"/>
  <c r="AX148" i="11"/>
  <c r="BT148" i="11" s="1"/>
  <c r="AX136" i="11"/>
  <c r="BT136" i="11" s="1"/>
  <c r="AX108" i="11"/>
  <c r="BT108" i="11" s="1"/>
  <c r="AX105" i="11"/>
  <c r="BT105" i="11" s="1"/>
  <c r="AX63" i="11"/>
  <c r="BT63" i="11" s="1"/>
  <c r="AX75" i="11"/>
  <c r="BT75" i="11" s="1"/>
  <c r="AX60" i="11"/>
  <c r="BT60" i="11" s="1"/>
  <c r="AX74" i="11"/>
  <c r="BT74" i="11" s="1"/>
  <c r="AX10" i="11"/>
  <c r="BT10" i="11" s="1"/>
  <c r="AX16" i="11"/>
  <c r="BT16" i="11" s="1"/>
  <c r="AX26" i="11"/>
  <c r="BT26" i="11" s="1"/>
  <c r="AX35" i="11"/>
  <c r="BT35" i="11" s="1"/>
  <c r="N12" i="6"/>
  <c r="AX103" i="17"/>
  <c r="BT103" i="17" s="1"/>
  <c r="AX145" i="17"/>
  <c r="BT145" i="17" s="1"/>
  <c r="AX107" i="17"/>
  <c r="BT107" i="17" s="1"/>
  <c r="AX127" i="17"/>
  <c r="BT127" i="17" s="1"/>
  <c r="AX46" i="17"/>
  <c r="BT46" i="17" s="1"/>
  <c r="AX119" i="17"/>
  <c r="BT119" i="17" s="1"/>
  <c r="AX81" i="17"/>
  <c r="BT81" i="17" s="1"/>
  <c r="AX108" i="17"/>
  <c r="BT108" i="17" s="1"/>
  <c r="AX21" i="17"/>
  <c r="BT21" i="17" s="1"/>
  <c r="AX140" i="17"/>
  <c r="BT140" i="17" s="1"/>
  <c r="AX69" i="17"/>
  <c r="BT69" i="17" s="1"/>
  <c r="AX83" i="17"/>
  <c r="BT83" i="17" s="1"/>
  <c r="AX79" i="17"/>
  <c r="BT79" i="17" s="1"/>
  <c r="AX19" i="17"/>
  <c r="BT19" i="17" s="1"/>
  <c r="AX148" i="17"/>
  <c r="BT148" i="17" s="1"/>
  <c r="AX122" i="17"/>
  <c r="BT122" i="17" s="1"/>
  <c r="AX72" i="17"/>
  <c r="BT72" i="17" s="1"/>
  <c r="AX24" i="17"/>
  <c r="BT24" i="17" s="1"/>
  <c r="AX38" i="17"/>
  <c r="BT38" i="17" s="1"/>
  <c r="AX104" i="17"/>
  <c r="BT104" i="17" s="1"/>
  <c r="AX17" i="17"/>
  <c r="BT17" i="17" s="1"/>
  <c r="AX124" i="17"/>
  <c r="BT124" i="17" s="1"/>
  <c r="AX94" i="17"/>
  <c r="BT94" i="17" s="1"/>
  <c r="AX40" i="17"/>
  <c r="BT40" i="17" s="1"/>
  <c r="AX156" i="17"/>
  <c r="BT156" i="17" s="1"/>
  <c r="AX142" i="17"/>
  <c r="BT142" i="17" s="1"/>
  <c r="AX132" i="17"/>
  <c r="BT132" i="17" s="1"/>
  <c r="AX106" i="17"/>
  <c r="BT106" i="17" s="1"/>
  <c r="AX116" i="17"/>
  <c r="BT116" i="17" s="1"/>
  <c r="AX95" i="17"/>
  <c r="BT95" i="17" s="1"/>
  <c r="AX105" i="17"/>
  <c r="BT105" i="17" s="1"/>
  <c r="AX66" i="17"/>
  <c r="BT66" i="17" s="1"/>
  <c r="AX54" i="17"/>
  <c r="BT54" i="17" s="1"/>
  <c r="AX18" i="17"/>
  <c r="BT18" i="17" s="1"/>
  <c r="AX32" i="17"/>
  <c r="BT32" i="17" s="1"/>
  <c r="AX35" i="17"/>
  <c r="BT35" i="17" s="1"/>
  <c r="AX64" i="17"/>
  <c r="BT64" i="17" s="1"/>
  <c r="AX52" i="17"/>
  <c r="BT52" i="17" s="1"/>
  <c r="AX134" i="17"/>
  <c r="BT134" i="17" s="1"/>
  <c r="AX71" i="17"/>
  <c r="BT71" i="17" s="1"/>
  <c r="AX91" i="17"/>
  <c r="BT91" i="17" s="1"/>
  <c r="AX73" i="17"/>
  <c r="BT73" i="17" s="1"/>
  <c r="AX34" i="17"/>
  <c r="BT34" i="17" s="1"/>
  <c r="AX7" i="17"/>
  <c r="BT7" i="17" s="1"/>
  <c r="AX147" i="17"/>
  <c r="BT147" i="17" s="1"/>
  <c r="AX129" i="17"/>
  <c r="BT129" i="17" s="1"/>
  <c r="AX102" i="17"/>
  <c r="BT102" i="17" s="1"/>
  <c r="AX63" i="17"/>
  <c r="BT63" i="17" s="1"/>
  <c r="AX51" i="17"/>
  <c r="BT51" i="17" s="1"/>
  <c r="AX15" i="17"/>
  <c r="BT15" i="17" s="1"/>
  <c r="AX29" i="17"/>
  <c r="BT29" i="17" s="1"/>
  <c r="AX155" i="17"/>
  <c r="BT155" i="17" s="1"/>
  <c r="AX131" i="17"/>
  <c r="BT131" i="17" s="1"/>
  <c r="AX62" i="17"/>
  <c r="BT62" i="17" s="1"/>
  <c r="AX50" i="17"/>
  <c r="BT50" i="17" s="1"/>
  <c r="AX118" i="17"/>
  <c r="BT118" i="17" s="1"/>
  <c r="AX88" i="17"/>
  <c r="BT88" i="17" s="1"/>
  <c r="AX67" i="17"/>
  <c r="BT67" i="17" s="1"/>
  <c r="AX28" i="17"/>
  <c r="BT28" i="17" s="1"/>
  <c r="AX153" i="17"/>
  <c r="BT153" i="17" s="1"/>
  <c r="AX141" i="17"/>
  <c r="BT141" i="17" s="1"/>
  <c r="AX126" i="17"/>
  <c r="BT126" i="17" s="1"/>
  <c r="AX59" i="17"/>
  <c r="BT59" i="17" s="1"/>
  <c r="AX80" i="17"/>
  <c r="BT80" i="17" s="1"/>
  <c r="AX99" i="17"/>
  <c r="BT99" i="17" s="1"/>
  <c r="AX60" i="17"/>
  <c r="BT60" i="17" s="1"/>
  <c r="AX48" i="17"/>
  <c r="BT48" i="17" s="1"/>
  <c r="AX12" i="17"/>
  <c r="BT12" i="17" s="1"/>
  <c r="AX26" i="17"/>
  <c r="BT26" i="17" s="1"/>
  <c r="AX135" i="17"/>
  <c r="BT135" i="17" s="1"/>
  <c r="AX128" i="17"/>
  <c r="BT128" i="17" s="1"/>
  <c r="AX44" i="17"/>
  <c r="BT44" i="17" s="1"/>
  <c r="AX100" i="17"/>
  <c r="BT100" i="17" s="1"/>
  <c r="AX115" i="17"/>
  <c r="BT115" i="17" s="1"/>
  <c r="AX85" i="17"/>
  <c r="BT85" i="17" s="1"/>
  <c r="AX22" i="17"/>
  <c r="BT22" i="17" s="1"/>
  <c r="AX144" i="17"/>
  <c r="BT144" i="17" s="1"/>
  <c r="AX123" i="17"/>
  <c r="BT123" i="17" s="1"/>
  <c r="AX139" i="17"/>
  <c r="BT139" i="17" s="1"/>
  <c r="AX78" i="17"/>
  <c r="BT78" i="17" s="1"/>
  <c r="AX58" i="17"/>
  <c r="BT58" i="17" s="1"/>
  <c r="AX96" i="17"/>
  <c r="BT96" i="17" s="1"/>
  <c r="AX57" i="17"/>
  <c r="BT57" i="17" s="1"/>
  <c r="AX45" i="17"/>
  <c r="BT45" i="17" s="1"/>
  <c r="AX9" i="17"/>
  <c r="BT9" i="17" s="1"/>
  <c r="AX23" i="17"/>
  <c r="BT23" i="17" s="1"/>
  <c r="AX149" i="17"/>
  <c r="BT149" i="17" s="1"/>
  <c r="AX125" i="17"/>
  <c r="BT125" i="17" s="1"/>
  <c r="AX56" i="17"/>
  <c r="BT56" i="17" s="1"/>
  <c r="AX112" i="17"/>
  <c r="BT112" i="17" s="1"/>
  <c r="AX82" i="17"/>
  <c r="BT82" i="17" s="1"/>
  <c r="AX16" i="17"/>
  <c r="BT16" i="17" s="1"/>
  <c r="AX150" i="17"/>
  <c r="BT150" i="17" s="1"/>
  <c r="AX152" i="17"/>
  <c r="BT152" i="17" s="1"/>
  <c r="AX120" i="17"/>
  <c r="BT120" i="17" s="1"/>
  <c r="AX55" i="17"/>
  <c r="BT55" i="17" s="1"/>
  <c r="AX93" i="17"/>
  <c r="BT93" i="17" s="1"/>
  <c r="AX10" i="17"/>
  <c r="BT10" i="17" s="1"/>
  <c r="AX42" i="17"/>
  <c r="BT42" i="17" s="1"/>
  <c r="AX6" i="17"/>
  <c r="BT6" i="17" s="1"/>
  <c r="AX20" i="17"/>
  <c r="BT20" i="17" s="1"/>
  <c r="AX13" i="17"/>
  <c r="BT13" i="17" s="1"/>
  <c r="AX98" i="17"/>
  <c r="BT98" i="17" s="1"/>
  <c r="AX74" i="17"/>
  <c r="BT74" i="17" s="1"/>
  <c r="AX76" i="17"/>
  <c r="BT76" i="17" s="1"/>
  <c r="AX49" i="17"/>
  <c r="BT49" i="17" s="1"/>
  <c r="AX77" i="17"/>
  <c r="BT77" i="17" s="1"/>
  <c r="AX117" i="17"/>
  <c r="BT117" i="17" s="1"/>
  <c r="AX90" i="17"/>
  <c r="BT90" i="17" s="1"/>
  <c r="AX39" i="17"/>
  <c r="BT39" i="17" s="1"/>
  <c r="AX53" i="17"/>
  <c r="BT53" i="17" s="1"/>
  <c r="AX109" i="17"/>
  <c r="BT109" i="17" s="1"/>
  <c r="AX143" i="17"/>
  <c r="BT143" i="17" s="1"/>
  <c r="AX68" i="17"/>
  <c r="BT68" i="17" s="1"/>
  <c r="AX154" i="17"/>
  <c r="BT154" i="17" s="1"/>
  <c r="AX70" i="17"/>
  <c r="BT70" i="17" s="1"/>
  <c r="AX43" i="17"/>
  <c r="BT43" i="17" s="1"/>
  <c r="AX138" i="17"/>
  <c r="BT138" i="17" s="1"/>
  <c r="AX146" i="17"/>
  <c r="BT146" i="17" s="1"/>
  <c r="AX114" i="17"/>
  <c r="BT114" i="17" s="1"/>
  <c r="AX130" i="17"/>
  <c r="BT130" i="17" s="1"/>
  <c r="AX87" i="17"/>
  <c r="BT87" i="17" s="1"/>
  <c r="AX36" i="17"/>
  <c r="BT36" i="17" s="1"/>
  <c r="AX4" i="17"/>
  <c r="BT4" i="17" s="1"/>
  <c r="AX92" i="17"/>
  <c r="BT92" i="17" s="1"/>
  <c r="AX47" i="17"/>
  <c r="BT47" i="17" s="1"/>
  <c r="AX157" i="17"/>
  <c r="BT157" i="17" s="1"/>
  <c r="AX111" i="17"/>
  <c r="BT111" i="17" s="1"/>
  <c r="AX84" i="17"/>
  <c r="BT84" i="17" s="1"/>
  <c r="AX37" i="17"/>
  <c r="BT37" i="17" s="1"/>
  <c r="AX33" i="17"/>
  <c r="BT33" i="17" s="1"/>
  <c r="AX11" i="17"/>
  <c r="BT11" i="17" s="1"/>
  <c r="AX113" i="17"/>
  <c r="BT113" i="17" s="1"/>
  <c r="AX89" i="17"/>
  <c r="BT89" i="17" s="1"/>
  <c r="AX65" i="17"/>
  <c r="BT65" i="17" s="1"/>
  <c r="AX14" i="17"/>
  <c r="BT14" i="17" s="1"/>
  <c r="AX41" i="17"/>
  <c r="BT41" i="17" s="1"/>
  <c r="AX8" i="17"/>
  <c r="BT8" i="17" s="1"/>
  <c r="AX136" i="17"/>
  <c r="BT136" i="17" s="1"/>
  <c r="AX31" i="17"/>
  <c r="BT31" i="17" s="1"/>
  <c r="AX97" i="17"/>
  <c r="BT97" i="17" s="1"/>
  <c r="AX61" i="17"/>
  <c r="BT61" i="17" s="1"/>
  <c r="AX30" i="17"/>
  <c r="BT30" i="17" s="1"/>
  <c r="AX110" i="17"/>
  <c r="BT110" i="17" s="1"/>
  <c r="AX86" i="17"/>
  <c r="BT86" i="17" s="1"/>
  <c r="AX133" i="17"/>
  <c r="BT133" i="17" s="1"/>
  <c r="AX25" i="17"/>
  <c r="BT25" i="17" s="1"/>
  <c r="AX137" i="17"/>
  <c r="BT137" i="17" s="1"/>
  <c r="AX101" i="17"/>
  <c r="BT101" i="17" s="1"/>
  <c r="AX151" i="17"/>
  <c r="BT151" i="17" s="1"/>
  <c r="AX121" i="17"/>
  <c r="BT121" i="17" s="1"/>
  <c r="AX75" i="17"/>
  <c r="BT75" i="17" s="1"/>
  <c r="AX27" i="17"/>
  <c r="BT27" i="17" s="1"/>
  <c r="AX5" i="17"/>
  <c r="BT5" i="17" s="1"/>
  <c r="AX4" i="11"/>
  <c r="BT4" i="11" s="1"/>
  <c r="N13" i="6" l="1"/>
  <c r="W45" i="12"/>
  <c r="T45" i="12"/>
  <c r="S45" i="12"/>
  <c r="R45" i="12"/>
  <c r="Q45" i="12"/>
  <c r="P45" i="12"/>
  <c r="O45" i="12"/>
  <c r="N45" i="12"/>
  <c r="M45" i="12"/>
  <c r="L45" i="12"/>
  <c r="K45" i="12"/>
  <c r="J45" i="12"/>
  <c r="I45" i="12"/>
  <c r="H45" i="12"/>
  <c r="G45" i="12"/>
  <c r="F45" i="12"/>
  <c r="E45" i="12"/>
  <c r="D45" i="12"/>
  <c r="C45" i="12"/>
  <c r="B45" i="12"/>
  <c r="W44" i="12"/>
  <c r="S44" i="12"/>
  <c r="R44" i="12"/>
  <c r="Q44" i="12"/>
  <c r="P44" i="12"/>
  <c r="O44" i="12"/>
  <c r="N44" i="12"/>
  <c r="M44" i="12"/>
  <c r="L44" i="12"/>
  <c r="K44" i="12"/>
  <c r="J44" i="12"/>
  <c r="I44" i="12"/>
  <c r="H44" i="12"/>
  <c r="G44" i="12"/>
  <c r="F44" i="12"/>
  <c r="E44" i="12"/>
  <c r="D44" i="12"/>
  <c r="C44" i="12"/>
  <c r="B44" i="12"/>
  <c r="W43" i="12"/>
  <c r="R43" i="12"/>
  <c r="Q43" i="12"/>
  <c r="P43" i="12"/>
  <c r="O43" i="12"/>
  <c r="N43" i="12"/>
  <c r="M43" i="12"/>
  <c r="L43" i="12"/>
  <c r="K43" i="12"/>
  <c r="J43" i="12"/>
  <c r="I43" i="12"/>
  <c r="H43" i="12"/>
  <c r="G43" i="12"/>
  <c r="F43" i="12"/>
  <c r="E43" i="12"/>
  <c r="D43" i="12"/>
  <c r="C43" i="12"/>
  <c r="B43" i="12"/>
  <c r="W42" i="12"/>
  <c r="Q42" i="12"/>
  <c r="P42" i="12"/>
  <c r="O42" i="12"/>
  <c r="N42" i="12"/>
  <c r="M42" i="12"/>
  <c r="L42" i="12"/>
  <c r="K42" i="12"/>
  <c r="J42" i="12"/>
  <c r="I42" i="12"/>
  <c r="H42" i="12"/>
  <c r="G42" i="12"/>
  <c r="F42" i="12"/>
  <c r="E42" i="12"/>
  <c r="D42" i="12"/>
  <c r="C42" i="12"/>
  <c r="B42" i="12"/>
  <c r="W41" i="12"/>
  <c r="P41" i="12"/>
  <c r="O41" i="12"/>
  <c r="N41" i="12"/>
  <c r="M41" i="12"/>
  <c r="L41" i="12"/>
  <c r="K41" i="12"/>
  <c r="J41" i="12"/>
  <c r="I41" i="12"/>
  <c r="H41" i="12"/>
  <c r="G41" i="12"/>
  <c r="F41" i="12"/>
  <c r="E41" i="12"/>
  <c r="D41" i="12"/>
  <c r="C41" i="12"/>
  <c r="B41" i="12"/>
  <c r="W40" i="12"/>
  <c r="O40" i="12"/>
  <c r="N40" i="12"/>
  <c r="M40" i="12"/>
  <c r="L40" i="12"/>
  <c r="K40" i="12"/>
  <c r="J40" i="12"/>
  <c r="I40" i="12"/>
  <c r="H40" i="12"/>
  <c r="G40" i="12"/>
  <c r="F40" i="12"/>
  <c r="E40" i="12"/>
  <c r="D40" i="12"/>
  <c r="C40" i="12"/>
  <c r="B40" i="12"/>
  <c r="W39" i="12"/>
  <c r="N39" i="12"/>
  <c r="M39" i="12"/>
  <c r="L39" i="12"/>
  <c r="K39" i="12"/>
  <c r="J39" i="12"/>
  <c r="I39" i="12"/>
  <c r="H39" i="12"/>
  <c r="G39" i="12"/>
  <c r="F39" i="12"/>
  <c r="E39" i="12"/>
  <c r="D39" i="12"/>
  <c r="C39" i="12"/>
  <c r="B39" i="12"/>
  <c r="W38" i="12"/>
  <c r="M38" i="12"/>
  <c r="L38" i="12"/>
  <c r="K38" i="12"/>
  <c r="J38" i="12"/>
  <c r="I38" i="12"/>
  <c r="H38" i="12"/>
  <c r="G38" i="12"/>
  <c r="F38" i="12"/>
  <c r="E38" i="12"/>
  <c r="D38" i="12"/>
  <c r="C38" i="12"/>
  <c r="B38" i="12"/>
  <c r="W37" i="12"/>
  <c r="L37" i="12"/>
  <c r="K37" i="12"/>
  <c r="J37" i="12"/>
  <c r="I37" i="12"/>
  <c r="H37" i="12"/>
  <c r="G37" i="12"/>
  <c r="F37" i="12"/>
  <c r="E37" i="12"/>
  <c r="D37" i="12"/>
  <c r="C37" i="12"/>
  <c r="B37" i="12"/>
  <c r="W36" i="12"/>
  <c r="K36" i="12"/>
  <c r="J36" i="12"/>
  <c r="I36" i="12"/>
  <c r="H36" i="12"/>
  <c r="G36" i="12"/>
  <c r="F36" i="12"/>
  <c r="E36" i="12"/>
  <c r="D36" i="12"/>
  <c r="C36" i="12"/>
  <c r="B36" i="12"/>
  <c r="W35" i="12"/>
  <c r="J35" i="12"/>
  <c r="I35" i="12"/>
  <c r="H35" i="12"/>
  <c r="G35" i="12"/>
  <c r="F35" i="12"/>
  <c r="E35" i="12"/>
  <c r="D35" i="12"/>
  <c r="C35" i="12"/>
  <c r="B35" i="12"/>
  <c r="W34" i="12"/>
  <c r="I34" i="12"/>
  <c r="H34" i="12"/>
  <c r="G34" i="12"/>
  <c r="F34" i="12"/>
  <c r="E34" i="12"/>
  <c r="D34" i="12"/>
  <c r="C34" i="12"/>
  <c r="B34" i="12"/>
  <c r="W33" i="12"/>
  <c r="H33" i="12"/>
  <c r="G33" i="12"/>
  <c r="F33" i="12"/>
  <c r="E33" i="12"/>
  <c r="D33" i="12"/>
  <c r="C33" i="12"/>
  <c r="B33" i="12"/>
  <c r="W32" i="12"/>
  <c r="G32" i="12"/>
  <c r="F32" i="12"/>
  <c r="E32" i="12"/>
  <c r="D32" i="12"/>
  <c r="C32" i="12"/>
  <c r="B32" i="12"/>
  <c r="W31" i="12"/>
  <c r="F31" i="12"/>
  <c r="E31" i="12"/>
  <c r="D31" i="12"/>
  <c r="C31" i="12"/>
  <c r="B31" i="12"/>
  <c r="W30" i="12"/>
  <c r="E30" i="12"/>
  <c r="D30" i="12"/>
  <c r="C30" i="12"/>
  <c r="B30" i="12"/>
  <c r="W29" i="12"/>
  <c r="D29" i="12"/>
  <c r="C29" i="12"/>
  <c r="B29" i="12"/>
  <c r="W28" i="12"/>
  <c r="C28" i="12"/>
  <c r="B28" i="12"/>
  <c r="AA28" i="12" s="1"/>
  <c r="W27" i="12"/>
  <c r="B27" i="12"/>
  <c r="AA27" i="12" s="1"/>
  <c r="AB26" i="12"/>
  <c r="AA26" i="12"/>
  <c r="Z26" i="12"/>
  <c r="Y26" i="12"/>
  <c r="X26" i="12"/>
  <c r="W26" i="12"/>
  <c r="E13" i="12"/>
  <c r="C13" i="12"/>
  <c r="T22" i="12"/>
  <c r="S22" i="12"/>
  <c r="S21" i="12"/>
  <c r="R22" i="12"/>
  <c r="R21" i="12"/>
  <c r="R20" i="12"/>
  <c r="Q22" i="12"/>
  <c r="Q21" i="12"/>
  <c r="Q20" i="12"/>
  <c r="Q19" i="12"/>
  <c r="P22" i="12"/>
  <c r="P21" i="12"/>
  <c r="P20" i="12"/>
  <c r="P19" i="12"/>
  <c r="P18" i="12"/>
  <c r="O22" i="12"/>
  <c r="O21" i="12"/>
  <c r="O20" i="12"/>
  <c r="O19" i="12"/>
  <c r="O18" i="12"/>
  <c r="O17" i="12"/>
  <c r="N22" i="12"/>
  <c r="N21" i="12"/>
  <c r="N20" i="12"/>
  <c r="N19" i="12"/>
  <c r="N18" i="12"/>
  <c r="N17" i="12"/>
  <c r="N16" i="12"/>
  <c r="M22" i="12"/>
  <c r="M21" i="12"/>
  <c r="M20" i="12"/>
  <c r="M19" i="12"/>
  <c r="M18" i="12"/>
  <c r="M17" i="12"/>
  <c r="M16" i="12"/>
  <c r="M15" i="12"/>
  <c r="J22" i="12"/>
  <c r="J20" i="12"/>
  <c r="J21" i="12"/>
  <c r="L22" i="12"/>
  <c r="L21" i="12"/>
  <c r="L20" i="12"/>
  <c r="L19" i="12"/>
  <c r="L18" i="12"/>
  <c r="L17" i="12"/>
  <c r="L16" i="12"/>
  <c r="L15" i="12"/>
  <c r="L14" i="12"/>
  <c r="W4" i="12"/>
  <c r="W5" i="12"/>
  <c r="W6" i="12"/>
  <c r="W7" i="12"/>
  <c r="W8" i="12"/>
  <c r="W9" i="12"/>
  <c r="W10" i="12"/>
  <c r="W11" i="12"/>
  <c r="W12" i="12"/>
  <c r="W13" i="12"/>
  <c r="W14" i="12"/>
  <c r="W15" i="12"/>
  <c r="W16" i="12"/>
  <c r="W17" i="12"/>
  <c r="W18" i="12"/>
  <c r="W19" i="12"/>
  <c r="W20" i="12"/>
  <c r="W21" i="12"/>
  <c r="W22" i="12"/>
  <c r="W3" i="12"/>
  <c r="K22" i="12"/>
  <c r="K21" i="12"/>
  <c r="K20" i="12"/>
  <c r="K19" i="12"/>
  <c r="K18" i="12"/>
  <c r="K17" i="12"/>
  <c r="K16" i="12"/>
  <c r="K15" i="12"/>
  <c r="K14" i="12"/>
  <c r="K13" i="12"/>
  <c r="J19" i="12"/>
  <c r="J18" i="12"/>
  <c r="J17" i="12"/>
  <c r="J16" i="12"/>
  <c r="J15" i="12"/>
  <c r="J14" i="12"/>
  <c r="J13" i="12"/>
  <c r="J12" i="12"/>
  <c r="I22" i="12"/>
  <c r="I21" i="12"/>
  <c r="I20" i="12"/>
  <c r="I19" i="12"/>
  <c r="I18" i="12"/>
  <c r="I17" i="12"/>
  <c r="I16" i="12"/>
  <c r="I15" i="12"/>
  <c r="I14" i="12"/>
  <c r="I13" i="12"/>
  <c r="I12" i="12"/>
  <c r="I11" i="12"/>
  <c r="H22" i="12"/>
  <c r="H21" i="12"/>
  <c r="H20" i="12"/>
  <c r="H19" i="12"/>
  <c r="H18" i="12"/>
  <c r="H17" i="12"/>
  <c r="H16" i="12"/>
  <c r="H15" i="12"/>
  <c r="H14" i="12"/>
  <c r="H13" i="12"/>
  <c r="H12" i="12"/>
  <c r="H11" i="12"/>
  <c r="H10" i="12"/>
  <c r="G22" i="12"/>
  <c r="G21" i="12"/>
  <c r="G20" i="12"/>
  <c r="G19" i="12"/>
  <c r="G18" i="12"/>
  <c r="G17" i="12"/>
  <c r="G16" i="12"/>
  <c r="G15" i="12"/>
  <c r="G14" i="12"/>
  <c r="G13" i="12"/>
  <c r="G12" i="12"/>
  <c r="G11" i="12"/>
  <c r="G10" i="12"/>
  <c r="G9" i="12"/>
  <c r="F22" i="12"/>
  <c r="F21" i="12"/>
  <c r="F20" i="12"/>
  <c r="F19" i="12"/>
  <c r="F18" i="12"/>
  <c r="F17" i="12"/>
  <c r="F16" i="12"/>
  <c r="F15" i="12"/>
  <c r="F14" i="12"/>
  <c r="F13" i="12"/>
  <c r="F12" i="12"/>
  <c r="F11" i="12"/>
  <c r="F10" i="12"/>
  <c r="F9" i="12"/>
  <c r="F8" i="12"/>
  <c r="E22" i="12"/>
  <c r="E21" i="12"/>
  <c r="E20" i="12"/>
  <c r="E19" i="12"/>
  <c r="E18" i="12"/>
  <c r="E17" i="12"/>
  <c r="E16" i="12"/>
  <c r="E15" i="12"/>
  <c r="E14" i="12"/>
  <c r="E12" i="12"/>
  <c r="E11" i="12"/>
  <c r="E10" i="12"/>
  <c r="E9" i="12"/>
  <c r="E8" i="12"/>
  <c r="E7" i="12"/>
  <c r="D22" i="12"/>
  <c r="D21" i="12"/>
  <c r="D20" i="12"/>
  <c r="D19" i="12"/>
  <c r="D18" i="12"/>
  <c r="D17" i="12"/>
  <c r="D16" i="12"/>
  <c r="D15" i="12"/>
  <c r="D14" i="12"/>
  <c r="D13" i="12"/>
  <c r="D12" i="12"/>
  <c r="D11" i="12"/>
  <c r="D10" i="12"/>
  <c r="D9" i="12"/>
  <c r="D8" i="12"/>
  <c r="D7" i="12"/>
  <c r="D6" i="12"/>
  <c r="C22" i="12"/>
  <c r="C21" i="12"/>
  <c r="C20" i="12"/>
  <c r="C19" i="12"/>
  <c r="C18" i="12"/>
  <c r="C17" i="12"/>
  <c r="C16" i="12"/>
  <c r="C15" i="12"/>
  <c r="C14" i="12"/>
  <c r="C12" i="12"/>
  <c r="C11" i="12"/>
  <c r="C10" i="12"/>
  <c r="C9" i="12"/>
  <c r="C8" i="12"/>
  <c r="C7" i="12"/>
  <c r="C6" i="12"/>
  <c r="C5" i="12"/>
  <c r="B22" i="12"/>
  <c r="B21" i="12"/>
  <c r="B20" i="12"/>
  <c r="B19" i="12"/>
  <c r="B18" i="12"/>
  <c r="B17" i="12"/>
  <c r="B16" i="12"/>
  <c r="B15" i="12"/>
  <c r="B14" i="12"/>
  <c r="B13" i="12"/>
  <c r="B12" i="12"/>
  <c r="Y3" i="12"/>
  <c r="Z3" i="12"/>
  <c r="AA3" i="12"/>
  <c r="AB3" i="12"/>
  <c r="X3" i="12"/>
  <c r="W3" i="4"/>
  <c r="B11" i="12"/>
  <c r="B10" i="12"/>
  <c r="B9" i="12"/>
  <c r="B8" i="12"/>
  <c r="B7" i="12"/>
  <c r="B6" i="12"/>
  <c r="B5" i="12"/>
  <c r="B4" i="12"/>
  <c r="X4" i="12" s="1"/>
  <c r="Y5" i="5"/>
  <c r="N6" i="11" s="1"/>
  <c r="Z5" i="5"/>
  <c r="O6" i="11" s="1"/>
  <c r="AA5" i="5"/>
  <c r="P6" i="11" s="1"/>
  <c r="AB5" i="5"/>
  <c r="Q6" i="11" s="1"/>
  <c r="AC5" i="5"/>
  <c r="R6" i="11" s="1"/>
  <c r="Y7" i="5"/>
  <c r="N8" i="11" s="1"/>
  <c r="Z7" i="5"/>
  <c r="O8" i="11" s="1"/>
  <c r="AA7" i="5"/>
  <c r="P8" i="11" s="1"/>
  <c r="AB7" i="5"/>
  <c r="Q8" i="11" s="1"/>
  <c r="AC7" i="5"/>
  <c r="R8" i="11" s="1"/>
  <c r="Y8" i="5"/>
  <c r="N9" i="11" s="1"/>
  <c r="Z8" i="5"/>
  <c r="O9" i="11" s="1"/>
  <c r="AA8" i="5"/>
  <c r="P9" i="11" s="1"/>
  <c r="AB8" i="5"/>
  <c r="Q9" i="11" s="1"/>
  <c r="AC8" i="5"/>
  <c r="R9" i="11" s="1"/>
  <c r="Y9" i="5"/>
  <c r="N10" i="11" s="1"/>
  <c r="Z9" i="5"/>
  <c r="O10" i="11" s="1"/>
  <c r="AA9" i="5"/>
  <c r="P10" i="11" s="1"/>
  <c r="AB9" i="5"/>
  <c r="Q10" i="11" s="1"/>
  <c r="AC9" i="5"/>
  <c r="R10" i="11" s="1"/>
  <c r="Y10" i="5"/>
  <c r="N11" i="11" s="1"/>
  <c r="Z10" i="5"/>
  <c r="O11" i="11" s="1"/>
  <c r="AA10" i="5"/>
  <c r="P11" i="11" s="1"/>
  <c r="AB10" i="5"/>
  <c r="Q11" i="11" s="1"/>
  <c r="AC10" i="5"/>
  <c r="R11" i="11" s="1"/>
  <c r="Y11" i="5"/>
  <c r="N12" i="11" s="1"/>
  <c r="Z11" i="5"/>
  <c r="O12" i="11" s="1"/>
  <c r="AA11" i="5"/>
  <c r="P12" i="11" s="1"/>
  <c r="AB11" i="5"/>
  <c r="Q12" i="11" s="1"/>
  <c r="AC11" i="5"/>
  <c r="R12" i="11" s="1"/>
  <c r="Y12" i="5"/>
  <c r="N13" i="11" s="1"/>
  <c r="Z12" i="5"/>
  <c r="O13" i="11" s="1"/>
  <c r="AA12" i="5"/>
  <c r="P13" i="11" s="1"/>
  <c r="AB12" i="5"/>
  <c r="Q13" i="11" s="1"/>
  <c r="AC12" i="5"/>
  <c r="R13" i="11" s="1"/>
  <c r="Y13" i="5"/>
  <c r="N14" i="11" s="1"/>
  <c r="Z13" i="5"/>
  <c r="O14" i="11" s="1"/>
  <c r="AA13" i="5"/>
  <c r="P14" i="11" s="1"/>
  <c r="AB13" i="5"/>
  <c r="Q14" i="11" s="1"/>
  <c r="AC13" i="5"/>
  <c r="R14" i="11" s="1"/>
  <c r="Y14" i="5"/>
  <c r="N15" i="11" s="1"/>
  <c r="Z14" i="5"/>
  <c r="O15" i="11" s="1"/>
  <c r="AA14" i="5"/>
  <c r="P15" i="11" s="1"/>
  <c r="AB14" i="5"/>
  <c r="Q15" i="11" s="1"/>
  <c r="AC14" i="5"/>
  <c r="R15" i="11" s="1"/>
  <c r="Y15" i="5"/>
  <c r="N16" i="11" s="1"/>
  <c r="Z15" i="5"/>
  <c r="O16" i="11" s="1"/>
  <c r="AA15" i="5"/>
  <c r="P16" i="11" s="1"/>
  <c r="AB15" i="5"/>
  <c r="Q16" i="11" s="1"/>
  <c r="AC15" i="5"/>
  <c r="R16" i="11" s="1"/>
  <c r="Y17" i="5"/>
  <c r="N18" i="11" s="1"/>
  <c r="Z17" i="5"/>
  <c r="O18" i="11" s="1"/>
  <c r="AA17" i="5"/>
  <c r="P18" i="11" s="1"/>
  <c r="AB17" i="5"/>
  <c r="Q18" i="11" s="1"/>
  <c r="AC17" i="5"/>
  <c r="R18" i="11" s="1"/>
  <c r="Y18" i="5"/>
  <c r="N19" i="11" s="1"/>
  <c r="Z18" i="5"/>
  <c r="O19" i="11" s="1"/>
  <c r="AA18" i="5"/>
  <c r="P19" i="11" s="1"/>
  <c r="AB18" i="5"/>
  <c r="Q19" i="11" s="1"/>
  <c r="AC18" i="5"/>
  <c r="R19" i="11" s="1"/>
  <c r="Y19" i="5"/>
  <c r="N20" i="11" s="1"/>
  <c r="Z19" i="5"/>
  <c r="O20" i="11" s="1"/>
  <c r="AA19" i="5"/>
  <c r="P20" i="11" s="1"/>
  <c r="AB19" i="5"/>
  <c r="Q20" i="11" s="1"/>
  <c r="AC19" i="5"/>
  <c r="R20" i="11" s="1"/>
  <c r="Y20" i="5"/>
  <c r="N21" i="11" s="1"/>
  <c r="Z20" i="5"/>
  <c r="O21" i="11" s="1"/>
  <c r="AA20" i="5"/>
  <c r="P21" i="11" s="1"/>
  <c r="AB20" i="5"/>
  <c r="Q21" i="11" s="1"/>
  <c r="AC20" i="5"/>
  <c r="R21" i="11" s="1"/>
  <c r="Y21" i="5"/>
  <c r="N22" i="11" s="1"/>
  <c r="Z21" i="5"/>
  <c r="O22" i="11" s="1"/>
  <c r="AA21" i="5"/>
  <c r="P22" i="11" s="1"/>
  <c r="AB21" i="5"/>
  <c r="Q22" i="11" s="1"/>
  <c r="AC21" i="5"/>
  <c r="R22" i="11" s="1"/>
  <c r="Y22" i="5"/>
  <c r="N23" i="11" s="1"/>
  <c r="Z22" i="5"/>
  <c r="O23" i="11" s="1"/>
  <c r="AA22" i="5"/>
  <c r="P23" i="11" s="1"/>
  <c r="AB22" i="5"/>
  <c r="Q23" i="11" s="1"/>
  <c r="AC22" i="5"/>
  <c r="R23" i="11" s="1"/>
  <c r="Y23" i="5"/>
  <c r="N24" i="11" s="1"/>
  <c r="Z23" i="5"/>
  <c r="O24" i="11" s="1"/>
  <c r="AA23" i="5"/>
  <c r="P24" i="11" s="1"/>
  <c r="AB23" i="5"/>
  <c r="Q24" i="11" s="1"/>
  <c r="AC23" i="5"/>
  <c r="R24" i="11" s="1"/>
  <c r="Y24" i="5"/>
  <c r="N25" i="11" s="1"/>
  <c r="Z24" i="5"/>
  <c r="O25" i="11" s="1"/>
  <c r="AA24" i="5"/>
  <c r="P25" i="11" s="1"/>
  <c r="AB24" i="5"/>
  <c r="Q25" i="11" s="1"/>
  <c r="AC24" i="5"/>
  <c r="R25" i="11" s="1"/>
  <c r="Y25" i="5"/>
  <c r="N26" i="11" s="1"/>
  <c r="Z25" i="5"/>
  <c r="O26" i="11" s="1"/>
  <c r="AA25" i="5"/>
  <c r="P26" i="11" s="1"/>
  <c r="AB25" i="5"/>
  <c r="Q26" i="11" s="1"/>
  <c r="AC25" i="5"/>
  <c r="R26" i="11" s="1"/>
  <c r="Y26" i="5"/>
  <c r="N27" i="11" s="1"/>
  <c r="Z26" i="5"/>
  <c r="O27" i="11" s="1"/>
  <c r="AA26" i="5"/>
  <c r="P27" i="11" s="1"/>
  <c r="AB26" i="5"/>
  <c r="Q27" i="11" s="1"/>
  <c r="AC26" i="5"/>
  <c r="R27" i="11" s="1"/>
  <c r="Y27" i="5"/>
  <c r="N28" i="11" s="1"/>
  <c r="Z27" i="5"/>
  <c r="O28" i="11" s="1"/>
  <c r="AA27" i="5"/>
  <c r="P28" i="11" s="1"/>
  <c r="AB27" i="5"/>
  <c r="Q28" i="11" s="1"/>
  <c r="AC27" i="5"/>
  <c r="R28" i="11" s="1"/>
  <c r="Y28" i="5"/>
  <c r="N29" i="11" s="1"/>
  <c r="Z28" i="5"/>
  <c r="O29" i="11" s="1"/>
  <c r="AA28" i="5"/>
  <c r="P29" i="11" s="1"/>
  <c r="AB28" i="5"/>
  <c r="Q29" i="11" s="1"/>
  <c r="AC28" i="5"/>
  <c r="R29" i="11" s="1"/>
  <c r="Y29" i="5"/>
  <c r="N30" i="11" s="1"/>
  <c r="Z29" i="5"/>
  <c r="O30" i="11" s="1"/>
  <c r="AA29" i="5"/>
  <c r="P30" i="11" s="1"/>
  <c r="AB29" i="5"/>
  <c r="Q30" i="11" s="1"/>
  <c r="AC29" i="5"/>
  <c r="R30" i="11" s="1"/>
  <c r="Y30" i="5"/>
  <c r="N31" i="11" s="1"/>
  <c r="Z30" i="5"/>
  <c r="O31" i="11" s="1"/>
  <c r="AA30" i="5"/>
  <c r="P31" i="11" s="1"/>
  <c r="AB30" i="5"/>
  <c r="Q31" i="11" s="1"/>
  <c r="AC30" i="5"/>
  <c r="R31" i="11" s="1"/>
  <c r="Y31" i="5"/>
  <c r="N32" i="11" s="1"/>
  <c r="Z31" i="5"/>
  <c r="O32" i="11" s="1"/>
  <c r="AA31" i="5"/>
  <c r="P32" i="11" s="1"/>
  <c r="AB31" i="5"/>
  <c r="Q32" i="11" s="1"/>
  <c r="AC31" i="5"/>
  <c r="R32" i="11" s="1"/>
  <c r="Y32" i="5"/>
  <c r="N33" i="11" s="1"/>
  <c r="Z32" i="5"/>
  <c r="O33" i="11" s="1"/>
  <c r="AA32" i="5"/>
  <c r="P33" i="11" s="1"/>
  <c r="AB32" i="5"/>
  <c r="Q33" i="11" s="1"/>
  <c r="AC32" i="5"/>
  <c r="R33" i="11" s="1"/>
  <c r="Y33" i="5"/>
  <c r="N34" i="11" s="1"/>
  <c r="Z33" i="5"/>
  <c r="O34" i="11" s="1"/>
  <c r="AA33" i="5"/>
  <c r="P34" i="11" s="1"/>
  <c r="AB33" i="5"/>
  <c r="Q34" i="11" s="1"/>
  <c r="AC33" i="5"/>
  <c r="R34" i="11" s="1"/>
  <c r="Y34" i="5"/>
  <c r="N35" i="11" s="1"/>
  <c r="Z34" i="5"/>
  <c r="O35" i="11" s="1"/>
  <c r="AA34" i="5"/>
  <c r="P35" i="11" s="1"/>
  <c r="AB34" i="5"/>
  <c r="Q35" i="11" s="1"/>
  <c r="AC34" i="5"/>
  <c r="R35" i="11" s="1"/>
  <c r="Y35" i="5"/>
  <c r="N36" i="11" s="1"/>
  <c r="Z35" i="5"/>
  <c r="O36" i="11" s="1"/>
  <c r="AA35" i="5"/>
  <c r="P36" i="11" s="1"/>
  <c r="AB35" i="5"/>
  <c r="Q36" i="11" s="1"/>
  <c r="AC35" i="5"/>
  <c r="R36" i="11" s="1"/>
  <c r="Y36" i="5"/>
  <c r="N37" i="11" s="1"/>
  <c r="Z36" i="5"/>
  <c r="O37" i="11" s="1"/>
  <c r="AA36" i="5"/>
  <c r="P37" i="11" s="1"/>
  <c r="AB36" i="5"/>
  <c r="Q37" i="11" s="1"/>
  <c r="AC36" i="5"/>
  <c r="R37" i="11" s="1"/>
  <c r="Y37" i="5"/>
  <c r="N38" i="11" s="1"/>
  <c r="Z37" i="5"/>
  <c r="O38" i="11" s="1"/>
  <c r="AA37" i="5"/>
  <c r="P38" i="11" s="1"/>
  <c r="AB37" i="5"/>
  <c r="Q38" i="11" s="1"/>
  <c r="AC37" i="5"/>
  <c r="R38" i="11" s="1"/>
  <c r="Y38" i="5"/>
  <c r="N39" i="11" s="1"/>
  <c r="Z38" i="5"/>
  <c r="O39" i="11" s="1"/>
  <c r="AA38" i="5"/>
  <c r="P39" i="11" s="1"/>
  <c r="AB38" i="5"/>
  <c r="Q39" i="11" s="1"/>
  <c r="AC38" i="5"/>
  <c r="R39" i="11" s="1"/>
  <c r="Y39" i="5"/>
  <c r="N40" i="11" s="1"/>
  <c r="Z39" i="5"/>
  <c r="O40" i="11" s="1"/>
  <c r="AA39" i="5"/>
  <c r="P40" i="11" s="1"/>
  <c r="AB39" i="5"/>
  <c r="Q40" i="11" s="1"/>
  <c r="AC39" i="5"/>
  <c r="R40" i="11" s="1"/>
  <c r="Y40" i="5"/>
  <c r="N41" i="11" s="1"/>
  <c r="Z40" i="5"/>
  <c r="O41" i="11" s="1"/>
  <c r="AA40" i="5"/>
  <c r="P41" i="11" s="1"/>
  <c r="AB40" i="5"/>
  <c r="Q41" i="11" s="1"/>
  <c r="AC40" i="5"/>
  <c r="R41" i="11" s="1"/>
  <c r="Y41" i="5"/>
  <c r="N42" i="11" s="1"/>
  <c r="Z41" i="5"/>
  <c r="O42" i="11" s="1"/>
  <c r="AA41" i="5"/>
  <c r="P42" i="11" s="1"/>
  <c r="AB41" i="5"/>
  <c r="Q42" i="11" s="1"/>
  <c r="AC41" i="5"/>
  <c r="R42" i="11" s="1"/>
  <c r="Y43" i="5"/>
  <c r="N44" i="11" s="1"/>
  <c r="Z43" i="5"/>
  <c r="O44" i="11" s="1"/>
  <c r="AA43" i="5"/>
  <c r="P44" i="11" s="1"/>
  <c r="AB43" i="5"/>
  <c r="Q44" i="11" s="1"/>
  <c r="AC43" i="5"/>
  <c r="R44" i="11" s="1"/>
  <c r="Y44" i="5"/>
  <c r="N45" i="11" s="1"/>
  <c r="Z44" i="5"/>
  <c r="O45" i="11" s="1"/>
  <c r="AA44" i="5"/>
  <c r="P45" i="11" s="1"/>
  <c r="AB44" i="5"/>
  <c r="Q45" i="11" s="1"/>
  <c r="AC44" i="5"/>
  <c r="R45" i="11" s="1"/>
  <c r="Y45" i="5"/>
  <c r="N46" i="11" s="1"/>
  <c r="Z45" i="5"/>
  <c r="O46" i="11" s="1"/>
  <c r="AA45" i="5"/>
  <c r="P46" i="11" s="1"/>
  <c r="AB45" i="5"/>
  <c r="Q46" i="11" s="1"/>
  <c r="AC45" i="5"/>
  <c r="R46" i="11" s="1"/>
  <c r="Y46" i="5"/>
  <c r="N47" i="11" s="1"/>
  <c r="Z46" i="5"/>
  <c r="O47" i="11" s="1"/>
  <c r="AA46" i="5"/>
  <c r="P47" i="11" s="1"/>
  <c r="AB46" i="5"/>
  <c r="Q47" i="11" s="1"/>
  <c r="AC46" i="5"/>
  <c r="R47" i="11" s="1"/>
  <c r="Y47" i="5"/>
  <c r="N48" i="11" s="1"/>
  <c r="Z47" i="5"/>
  <c r="O48" i="11" s="1"/>
  <c r="AA47" i="5"/>
  <c r="P48" i="11" s="1"/>
  <c r="AB47" i="5"/>
  <c r="Q48" i="11" s="1"/>
  <c r="AC47" i="5"/>
  <c r="R48" i="11" s="1"/>
  <c r="Y48" i="5"/>
  <c r="N49" i="11" s="1"/>
  <c r="Z48" i="5"/>
  <c r="O49" i="11" s="1"/>
  <c r="AA48" i="5"/>
  <c r="P49" i="11" s="1"/>
  <c r="AB48" i="5"/>
  <c r="Q49" i="11" s="1"/>
  <c r="AC48" i="5"/>
  <c r="R49" i="11" s="1"/>
  <c r="Y49" i="5"/>
  <c r="N50" i="11" s="1"/>
  <c r="Z49" i="5"/>
  <c r="O50" i="11" s="1"/>
  <c r="AA49" i="5"/>
  <c r="P50" i="11" s="1"/>
  <c r="AB49" i="5"/>
  <c r="Q50" i="11" s="1"/>
  <c r="AC49" i="5"/>
  <c r="R50" i="11" s="1"/>
  <c r="Y50" i="5"/>
  <c r="N51" i="11" s="1"/>
  <c r="Z50" i="5"/>
  <c r="O51" i="11" s="1"/>
  <c r="AA50" i="5"/>
  <c r="P51" i="11" s="1"/>
  <c r="AB50" i="5"/>
  <c r="Q51" i="11" s="1"/>
  <c r="AC50" i="5"/>
  <c r="R51" i="11" s="1"/>
  <c r="Y51" i="5"/>
  <c r="N52" i="11" s="1"/>
  <c r="Z51" i="5"/>
  <c r="O52" i="11" s="1"/>
  <c r="AA51" i="5"/>
  <c r="P52" i="11" s="1"/>
  <c r="AB51" i="5"/>
  <c r="Q52" i="11" s="1"/>
  <c r="AC51" i="5"/>
  <c r="R52" i="11" s="1"/>
  <c r="Y52" i="5"/>
  <c r="N53" i="11" s="1"/>
  <c r="Z52" i="5"/>
  <c r="O53" i="11" s="1"/>
  <c r="AA52" i="5"/>
  <c r="AB52" i="5"/>
  <c r="Q53" i="11" s="1"/>
  <c r="AC52" i="5"/>
  <c r="R53" i="11" s="1"/>
  <c r="Y53" i="5"/>
  <c r="N54" i="11" s="1"/>
  <c r="Z53" i="5"/>
  <c r="O54" i="11" s="1"/>
  <c r="AA53" i="5"/>
  <c r="P54" i="11" s="1"/>
  <c r="AB53" i="5"/>
  <c r="Q54" i="11" s="1"/>
  <c r="AC53" i="5"/>
  <c r="R54" i="11" s="1"/>
  <c r="Y54" i="5"/>
  <c r="N55" i="11" s="1"/>
  <c r="Z54" i="5"/>
  <c r="O55" i="11" s="1"/>
  <c r="AA54" i="5"/>
  <c r="P55" i="11" s="1"/>
  <c r="AB54" i="5"/>
  <c r="Q55" i="11" s="1"/>
  <c r="AC54" i="5"/>
  <c r="R55" i="11" s="1"/>
  <c r="Y55" i="5"/>
  <c r="N56" i="11" s="1"/>
  <c r="Z55" i="5"/>
  <c r="O56" i="11" s="1"/>
  <c r="AA55" i="5"/>
  <c r="P56" i="11" s="1"/>
  <c r="AB55" i="5"/>
  <c r="Q56" i="11" s="1"/>
  <c r="AC55" i="5"/>
  <c r="R56" i="11" s="1"/>
  <c r="Y56" i="5"/>
  <c r="N57" i="11" s="1"/>
  <c r="Z56" i="5"/>
  <c r="O57" i="11" s="1"/>
  <c r="AA56" i="5"/>
  <c r="P57" i="11" s="1"/>
  <c r="AB56" i="5"/>
  <c r="Q57" i="11" s="1"/>
  <c r="AC56" i="5"/>
  <c r="R57" i="11" s="1"/>
  <c r="Y57" i="5"/>
  <c r="N58" i="11" s="1"/>
  <c r="Z57" i="5"/>
  <c r="O58" i="11" s="1"/>
  <c r="AA57" i="5"/>
  <c r="P58" i="11" s="1"/>
  <c r="AB57" i="5"/>
  <c r="Q58" i="11" s="1"/>
  <c r="AC57" i="5"/>
  <c r="R58" i="11" s="1"/>
  <c r="Y58" i="5"/>
  <c r="N59" i="11" s="1"/>
  <c r="Z58" i="5"/>
  <c r="O59" i="11" s="1"/>
  <c r="AA58" i="5"/>
  <c r="P59" i="11" s="1"/>
  <c r="AB58" i="5"/>
  <c r="Q59" i="11" s="1"/>
  <c r="AC58" i="5"/>
  <c r="R59" i="11" s="1"/>
  <c r="Y59" i="5"/>
  <c r="N60" i="11" s="1"/>
  <c r="Z59" i="5"/>
  <c r="O60" i="11" s="1"/>
  <c r="AA59" i="5"/>
  <c r="P60" i="11" s="1"/>
  <c r="AB59" i="5"/>
  <c r="Q60" i="11" s="1"/>
  <c r="AC59" i="5"/>
  <c r="R60" i="11" s="1"/>
  <c r="Y60" i="5"/>
  <c r="N61" i="11" s="1"/>
  <c r="Z60" i="5"/>
  <c r="O61" i="11" s="1"/>
  <c r="AA60" i="5"/>
  <c r="P61" i="11" s="1"/>
  <c r="AB60" i="5"/>
  <c r="Q61" i="11" s="1"/>
  <c r="AC60" i="5"/>
  <c r="R61" i="11" s="1"/>
  <c r="Y61" i="5"/>
  <c r="N62" i="11" s="1"/>
  <c r="Z61" i="5"/>
  <c r="O62" i="11" s="1"/>
  <c r="AA61" i="5"/>
  <c r="P62" i="11" s="1"/>
  <c r="AB61" i="5"/>
  <c r="Q62" i="11" s="1"/>
  <c r="AC61" i="5"/>
  <c r="R62" i="11" s="1"/>
  <c r="Y62" i="5"/>
  <c r="N63" i="11" s="1"/>
  <c r="Z62" i="5"/>
  <c r="O63" i="11" s="1"/>
  <c r="AA62" i="5"/>
  <c r="P63" i="11" s="1"/>
  <c r="AB62" i="5"/>
  <c r="Q63" i="11" s="1"/>
  <c r="AC62" i="5"/>
  <c r="R63" i="11" s="1"/>
  <c r="Y63" i="5"/>
  <c r="N64" i="11" s="1"/>
  <c r="Z63" i="5"/>
  <c r="O64" i="11" s="1"/>
  <c r="AA63" i="5"/>
  <c r="P64" i="11" s="1"/>
  <c r="AB63" i="5"/>
  <c r="Q64" i="11" s="1"/>
  <c r="AC63" i="5"/>
  <c r="R64" i="11" s="1"/>
  <c r="Y64" i="5"/>
  <c r="N65" i="11" s="1"/>
  <c r="Z64" i="5"/>
  <c r="O65" i="11" s="1"/>
  <c r="AA64" i="5"/>
  <c r="P65" i="11" s="1"/>
  <c r="AB64" i="5"/>
  <c r="Q65" i="11" s="1"/>
  <c r="AC64" i="5"/>
  <c r="R65" i="11" s="1"/>
  <c r="Y65" i="5"/>
  <c r="N66" i="11" s="1"/>
  <c r="Z65" i="5"/>
  <c r="O66" i="11" s="1"/>
  <c r="AA65" i="5"/>
  <c r="P66" i="11" s="1"/>
  <c r="AB65" i="5"/>
  <c r="Q66" i="11" s="1"/>
  <c r="AC65" i="5"/>
  <c r="R66" i="11" s="1"/>
  <c r="Y66" i="5"/>
  <c r="N67" i="11" s="1"/>
  <c r="Z66" i="5"/>
  <c r="O67" i="11" s="1"/>
  <c r="AA66" i="5"/>
  <c r="P67" i="11" s="1"/>
  <c r="AB66" i="5"/>
  <c r="Q67" i="11" s="1"/>
  <c r="AC66" i="5"/>
  <c r="R67" i="11" s="1"/>
  <c r="Y67" i="5"/>
  <c r="N68" i="11" s="1"/>
  <c r="Z67" i="5"/>
  <c r="O68" i="11" s="1"/>
  <c r="AA67" i="5"/>
  <c r="P68" i="11" s="1"/>
  <c r="AB67" i="5"/>
  <c r="Q68" i="11" s="1"/>
  <c r="AC67" i="5"/>
  <c r="R68" i="11" s="1"/>
  <c r="Y68" i="5"/>
  <c r="N69" i="11" s="1"/>
  <c r="Z68" i="5"/>
  <c r="O69" i="11" s="1"/>
  <c r="AA68" i="5"/>
  <c r="P69" i="11" s="1"/>
  <c r="AB68" i="5"/>
  <c r="Q69" i="11" s="1"/>
  <c r="AC68" i="5"/>
  <c r="R69" i="11" s="1"/>
  <c r="Y69" i="5"/>
  <c r="N70" i="11" s="1"/>
  <c r="Z69" i="5"/>
  <c r="O70" i="11" s="1"/>
  <c r="AA69" i="5"/>
  <c r="P70" i="11" s="1"/>
  <c r="AB69" i="5"/>
  <c r="Q70" i="11" s="1"/>
  <c r="AC69" i="5"/>
  <c r="R70" i="11" s="1"/>
  <c r="Y70" i="5"/>
  <c r="N71" i="11" s="1"/>
  <c r="Z70" i="5"/>
  <c r="O71" i="11" s="1"/>
  <c r="AA70" i="5"/>
  <c r="P71" i="11" s="1"/>
  <c r="AB70" i="5"/>
  <c r="Q71" i="11" s="1"/>
  <c r="AC70" i="5"/>
  <c r="R71" i="11" s="1"/>
  <c r="Y71" i="5"/>
  <c r="N72" i="11" s="1"/>
  <c r="Z71" i="5"/>
  <c r="O72" i="11" s="1"/>
  <c r="AA71" i="5"/>
  <c r="P72" i="11" s="1"/>
  <c r="AB71" i="5"/>
  <c r="Q72" i="11" s="1"/>
  <c r="AC71" i="5"/>
  <c r="R72" i="11" s="1"/>
  <c r="Y72" i="5"/>
  <c r="N73" i="11" s="1"/>
  <c r="Z72" i="5"/>
  <c r="O73" i="11" s="1"/>
  <c r="AA72" i="5"/>
  <c r="P73" i="11" s="1"/>
  <c r="AB72" i="5"/>
  <c r="Q73" i="11" s="1"/>
  <c r="AC72" i="5"/>
  <c r="R73" i="11" s="1"/>
  <c r="Y73" i="5"/>
  <c r="N74" i="11" s="1"/>
  <c r="Z73" i="5"/>
  <c r="O74" i="11" s="1"/>
  <c r="AA73" i="5"/>
  <c r="P74" i="11" s="1"/>
  <c r="AB73" i="5"/>
  <c r="Q74" i="11" s="1"/>
  <c r="AC73" i="5"/>
  <c r="R74" i="11" s="1"/>
  <c r="Y74" i="5"/>
  <c r="N75" i="11" s="1"/>
  <c r="Z74" i="5"/>
  <c r="O75" i="11" s="1"/>
  <c r="AA74" i="5"/>
  <c r="P75" i="11" s="1"/>
  <c r="AB74" i="5"/>
  <c r="Q75" i="11" s="1"/>
  <c r="AC74" i="5"/>
  <c r="R75" i="11" s="1"/>
  <c r="Y75" i="5"/>
  <c r="N76" i="11" s="1"/>
  <c r="Z75" i="5"/>
  <c r="O76" i="11" s="1"/>
  <c r="AA75" i="5"/>
  <c r="P76" i="11" s="1"/>
  <c r="AB75" i="5"/>
  <c r="Q76" i="11" s="1"/>
  <c r="AC75" i="5"/>
  <c r="R76" i="11" s="1"/>
  <c r="Y76" i="5"/>
  <c r="N77" i="11" s="1"/>
  <c r="Z76" i="5"/>
  <c r="O77" i="11" s="1"/>
  <c r="AA76" i="5"/>
  <c r="P77" i="11" s="1"/>
  <c r="AB76" i="5"/>
  <c r="Q77" i="11" s="1"/>
  <c r="AC76" i="5"/>
  <c r="R77" i="11" s="1"/>
  <c r="Y77" i="5"/>
  <c r="N78" i="11" s="1"/>
  <c r="Z77" i="5"/>
  <c r="O78" i="11" s="1"/>
  <c r="AA77" i="5"/>
  <c r="P78" i="11" s="1"/>
  <c r="AB77" i="5"/>
  <c r="Q78" i="11" s="1"/>
  <c r="AC77" i="5"/>
  <c r="R78" i="11" s="1"/>
  <c r="Y78" i="5"/>
  <c r="N79" i="11" s="1"/>
  <c r="Z78" i="5"/>
  <c r="O79" i="11" s="1"/>
  <c r="AA78" i="5"/>
  <c r="P79" i="11" s="1"/>
  <c r="AB78" i="5"/>
  <c r="Q79" i="11" s="1"/>
  <c r="AC78" i="5"/>
  <c r="R79" i="11" s="1"/>
  <c r="Y79" i="5"/>
  <c r="N80" i="11" s="1"/>
  <c r="Z79" i="5"/>
  <c r="O80" i="11" s="1"/>
  <c r="AA79" i="5"/>
  <c r="P80" i="11" s="1"/>
  <c r="AB79" i="5"/>
  <c r="Q80" i="11" s="1"/>
  <c r="AC79" i="5"/>
  <c r="R80" i="11" s="1"/>
  <c r="Y80" i="5"/>
  <c r="N81" i="11" s="1"/>
  <c r="Z80" i="5"/>
  <c r="O81" i="11" s="1"/>
  <c r="AA80" i="5"/>
  <c r="P81" i="11" s="1"/>
  <c r="AB80" i="5"/>
  <c r="Q81" i="11" s="1"/>
  <c r="AC80" i="5"/>
  <c r="R81" i="11" s="1"/>
  <c r="Y81" i="5"/>
  <c r="N82" i="11" s="1"/>
  <c r="Z81" i="5"/>
  <c r="O82" i="11" s="1"/>
  <c r="AA81" i="5"/>
  <c r="P82" i="11" s="1"/>
  <c r="AB81" i="5"/>
  <c r="Q82" i="11" s="1"/>
  <c r="AC81" i="5"/>
  <c r="R82" i="11" s="1"/>
  <c r="Y82" i="5"/>
  <c r="N83" i="11" s="1"/>
  <c r="Z82" i="5"/>
  <c r="O83" i="11" s="1"/>
  <c r="AA82" i="5"/>
  <c r="P83" i="11" s="1"/>
  <c r="AB82" i="5"/>
  <c r="Q83" i="11" s="1"/>
  <c r="AC82" i="5"/>
  <c r="R83" i="11" s="1"/>
  <c r="Y83" i="5"/>
  <c r="N84" i="11" s="1"/>
  <c r="Z83" i="5"/>
  <c r="O84" i="11" s="1"/>
  <c r="AA83" i="5"/>
  <c r="P84" i="11" s="1"/>
  <c r="AB83" i="5"/>
  <c r="Q84" i="11" s="1"/>
  <c r="AC83" i="5"/>
  <c r="R84" i="11" s="1"/>
  <c r="Y84" i="5"/>
  <c r="N85" i="11" s="1"/>
  <c r="Z84" i="5"/>
  <c r="O85" i="11" s="1"/>
  <c r="AA84" i="5"/>
  <c r="P85" i="11" s="1"/>
  <c r="AB84" i="5"/>
  <c r="Q85" i="11" s="1"/>
  <c r="AC84" i="5"/>
  <c r="R85" i="11" s="1"/>
  <c r="Y85" i="5"/>
  <c r="N86" i="11" s="1"/>
  <c r="Z85" i="5"/>
  <c r="O86" i="11" s="1"/>
  <c r="AA85" i="5"/>
  <c r="P86" i="11" s="1"/>
  <c r="AB85" i="5"/>
  <c r="Q86" i="11" s="1"/>
  <c r="AC85" i="5"/>
  <c r="R86" i="11" s="1"/>
  <c r="Y86" i="5"/>
  <c r="N87" i="11" s="1"/>
  <c r="Z86" i="5"/>
  <c r="O87" i="11" s="1"/>
  <c r="AA86" i="5"/>
  <c r="P87" i="11" s="1"/>
  <c r="AB86" i="5"/>
  <c r="Q87" i="11" s="1"/>
  <c r="AC86" i="5"/>
  <c r="R87" i="11" s="1"/>
  <c r="Y87" i="5"/>
  <c r="N88" i="11" s="1"/>
  <c r="Z87" i="5"/>
  <c r="O88" i="11" s="1"/>
  <c r="AA87" i="5"/>
  <c r="P88" i="11" s="1"/>
  <c r="AB87" i="5"/>
  <c r="Q88" i="11" s="1"/>
  <c r="AC87" i="5"/>
  <c r="R88" i="11" s="1"/>
  <c r="Y88" i="5"/>
  <c r="N89" i="11" s="1"/>
  <c r="Z88" i="5"/>
  <c r="O89" i="11" s="1"/>
  <c r="AA88" i="5"/>
  <c r="P89" i="11" s="1"/>
  <c r="AB88" i="5"/>
  <c r="Q89" i="11" s="1"/>
  <c r="AC88" i="5"/>
  <c r="R89" i="11" s="1"/>
  <c r="Y89" i="5"/>
  <c r="N90" i="11" s="1"/>
  <c r="Z89" i="5"/>
  <c r="O90" i="11" s="1"/>
  <c r="AA89" i="5"/>
  <c r="P90" i="11" s="1"/>
  <c r="AB89" i="5"/>
  <c r="Q90" i="11" s="1"/>
  <c r="AC89" i="5"/>
  <c r="R90" i="11" s="1"/>
  <c r="Y90" i="5"/>
  <c r="N91" i="11" s="1"/>
  <c r="Z90" i="5"/>
  <c r="O91" i="11" s="1"/>
  <c r="AA90" i="5"/>
  <c r="P91" i="11" s="1"/>
  <c r="AB90" i="5"/>
  <c r="Q91" i="11" s="1"/>
  <c r="AC90" i="5"/>
  <c r="R91" i="11" s="1"/>
  <c r="Y91" i="5"/>
  <c r="N92" i="11" s="1"/>
  <c r="Z91" i="5"/>
  <c r="O92" i="11" s="1"/>
  <c r="AA91" i="5"/>
  <c r="P92" i="11" s="1"/>
  <c r="AB91" i="5"/>
  <c r="Q92" i="11" s="1"/>
  <c r="AC91" i="5"/>
  <c r="R92" i="11" s="1"/>
  <c r="Y92" i="5"/>
  <c r="N93" i="11" s="1"/>
  <c r="Z92" i="5"/>
  <c r="O93" i="11" s="1"/>
  <c r="AA92" i="5"/>
  <c r="P93" i="11" s="1"/>
  <c r="AB92" i="5"/>
  <c r="Q93" i="11" s="1"/>
  <c r="AC92" i="5"/>
  <c r="R93" i="11" s="1"/>
  <c r="Y93" i="5"/>
  <c r="N94" i="11" s="1"/>
  <c r="Z93" i="5"/>
  <c r="O94" i="11" s="1"/>
  <c r="AA93" i="5"/>
  <c r="P94" i="11" s="1"/>
  <c r="AB93" i="5"/>
  <c r="Q94" i="11" s="1"/>
  <c r="AC93" i="5"/>
  <c r="R94" i="11" s="1"/>
  <c r="Y94" i="5"/>
  <c r="N95" i="11" s="1"/>
  <c r="Z94" i="5"/>
  <c r="O95" i="11" s="1"/>
  <c r="AA94" i="5"/>
  <c r="P95" i="11" s="1"/>
  <c r="AB94" i="5"/>
  <c r="Q95" i="11" s="1"/>
  <c r="AC94" i="5"/>
  <c r="R95" i="11" s="1"/>
  <c r="Y95" i="5"/>
  <c r="N96" i="11" s="1"/>
  <c r="Z95" i="5"/>
  <c r="O96" i="11" s="1"/>
  <c r="AA95" i="5"/>
  <c r="P96" i="11" s="1"/>
  <c r="AB95" i="5"/>
  <c r="Q96" i="11" s="1"/>
  <c r="AC95" i="5"/>
  <c r="R96" i="11" s="1"/>
  <c r="Y96" i="5"/>
  <c r="N97" i="11" s="1"/>
  <c r="Z96" i="5"/>
  <c r="O97" i="11" s="1"/>
  <c r="AA96" i="5"/>
  <c r="P97" i="11" s="1"/>
  <c r="AB96" i="5"/>
  <c r="Q97" i="11" s="1"/>
  <c r="AC96" i="5"/>
  <c r="R97" i="11" s="1"/>
  <c r="Y97" i="5"/>
  <c r="N98" i="11" s="1"/>
  <c r="Z97" i="5"/>
  <c r="O98" i="11" s="1"/>
  <c r="AA97" i="5"/>
  <c r="P98" i="11" s="1"/>
  <c r="AB97" i="5"/>
  <c r="Q98" i="11" s="1"/>
  <c r="AC97" i="5"/>
  <c r="R98" i="11" s="1"/>
  <c r="Y98" i="5"/>
  <c r="N99" i="11" s="1"/>
  <c r="Z98" i="5"/>
  <c r="O99" i="11" s="1"/>
  <c r="AA98" i="5"/>
  <c r="P99" i="11" s="1"/>
  <c r="AB98" i="5"/>
  <c r="Q99" i="11" s="1"/>
  <c r="AC98" i="5"/>
  <c r="R99" i="11" s="1"/>
  <c r="Y99" i="5"/>
  <c r="N100" i="11" s="1"/>
  <c r="Z99" i="5"/>
  <c r="O100" i="11" s="1"/>
  <c r="AA99" i="5"/>
  <c r="P100" i="11" s="1"/>
  <c r="AB99" i="5"/>
  <c r="Q100" i="11" s="1"/>
  <c r="AC99" i="5"/>
  <c r="R100" i="11" s="1"/>
  <c r="Y100" i="5"/>
  <c r="Z100" i="5"/>
  <c r="O101" i="11" s="1"/>
  <c r="AA100" i="5"/>
  <c r="P101" i="11" s="1"/>
  <c r="AB100" i="5"/>
  <c r="AC100" i="5"/>
  <c r="R101" i="11" s="1"/>
  <c r="Y102" i="5"/>
  <c r="N103" i="11" s="1"/>
  <c r="Z102" i="5"/>
  <c r="O103" i="11" s="1"/>
  <c r="AA102" i="5"/>
  <c r="P103" i="11" s="1"/>
  <c r="AB102" i="5"/>
  <c r="Q103" i="11" s="1"/>
  <c r="AC102" i="5"/>
  <c r="R103" i="11" s="1"/>
  <c r="Y103" i="5"/>
  <c r="N104" i="11" s="1"/>
  <c r="Z103" i="5"/>
  <c r="O104" i="11" s="1"/>
  <c r="AA103" i="5"/>
  <c r="P104" i="11" s="1"/>
  <c r="AB103" i="5"/>
  <c r="Q104" i="11" s="1"/>
  <c r="AC103" i="5"/>
  <c r="R104" i="11" s="1"/>
  <c r="Y104" i="5"/>
  <c r="N105" i="11" s="1"/>
  <c r="Z104" i="5"/>
  <c r="O105" i="11" s="1"/>
  <c r="AA104" i="5"/>
  <c r="P105" i="11" s="1"/>
  <c r="AB104" i="5"/>
  <c r="Q105" i="11" s="1"/>
  <c r="AC104" i="5"/>
  <c r="R105" i="11" s="1"/>
  <c r="Y105" i="5"/>
  <c r="N106" i="11" s="1"/>
  <c r="Z105" i="5"/>
  <c r="O106" i="11" s="1"/>
  <c r="AA105" i="5"/>
  <c r="P106" i="11" s="1"/>
  <c r="AB105" i="5"/>
  <c r="Q106" i="11" s="1"/>
  <c r="AC105" i="5"/>
  <c r="R106" i="11" s="1"/>
  <c r="Y106" i="5"/>
  <c r="N107" i="11" s="1"/>
  <c r="Z106" i="5"/>
  <c r="O107" i="11" s="1"/>
  <c r="AA106" i="5"/>
  <c r="P107" i="11" s="1"/>
  <c r="AB106" i="5"/>
  <c r="Q107" i="11" s="1"/>
  <c r="AC106" i="5"/>
  <c r="R107" i="11" s="1"/>
  <c r="Y107" i="5"/>
  <c r="N108" i="11" s="1"/>
  <c r="Z107" i="5"/>
  <c r="O108" i="11" s="1"/>
  <c r="AA107" i="5"/>
  <c r="P108" i="11" s="1"/>
  <c r="AB107" i="5"/>
  <c r="Q108" i="11" s="1"/>
  <c r="AC107" i="5"/>
  <c r="R108" i="11" s="1"/>
  <c r="Y108" i="5"/>
  <c r="N109" i="11" s="1"/>
  <c r="Z108" i="5"/>
  <c r="O109" i="11" s="1"/>
  <c r="AA108" i="5"/>
  <c r="P109" i="11" s="1"/>
  <c r="AB108" i="5"/>
  <c r="Q109" i="11" s="1"/>
  <c r="AC108" i="5"/>
  <c r="R109" i="11" s="1"/>
  <c r="Y109" i="5"/>
  <c r="N110" i="11" s="1"/>
  <c r="Z109" i="5"/>
  <c r="O110" i="11" s="1"/>
  <c r="AA109" i="5"/>
  <c r="P110" i="11" s="1"/>
  <c r="AB109" i="5"/>
  <c r="Q110" i="11" s="1"/>
  <c r="AC109" i="5"/>
  <c r="R110" i="11" s="1"/>
  <c r="Y110" i="5"/>
  <c r="N111" i="11" s="1"/>
  <c r="Z110" i="5"/>
  <c r="O111" i="11" s="1"/>
  <c r="AA110" i="5"/>
  <c r="P111" i="11" s="1"/>
  <c r="AB110" i="5"/>
  <c r="Q111" i="11" s="1"/>
  <c r="AC110" i="5"/>
  <c r="R111" i="11" s="1"/>
  <c r="Y111" i="5"/>
  <c r="N112" i="11" s="1"/>
  <c r="Z111" i="5"/>
  <c r="O112" i="11" s="1"/>
  <c r="AA111" i="5"/>
  <c r="P112" i="11" s="1"/>
  <c r="AB111" i="5"/>
  <c r="Q112" i="11" s="1"/>
  <c r="AC111" i="5"/>
  <c r="R112" i="11" s="1"/>
  <c r="Y112" i="5"/>
  <c r="N113" i="11" s="1"/>
  <c r="Z112" i="5"/>
  <c r="O113" i="11" s="1"/>
  <c r="AA112" i="5"/>
  <c r="P113" i="11" s="1"/>
  <c r="AB112" i="5"/>
  <c r="Q113" i="11" s="1"/>
  <c r="AC112" i="5"/>
  <c r="R113" i="11" s="1"/>
  <c r="Y113" i="5"/>
  <c r="N114" i="11" s="1"/>
  <c r="Z113" i="5"/>
  <c r="O114" i="11" s="1"/>
  <c r="AA113" i="5"/>
  <c r="P114" i="11" s="1"/>
  <c r="AB113" i="5"/>
  <c r="Q114" i="11" s="1"/>
  <c r="AC113" i="5"/>
  <c r="R114" i="11" s="1"/>
  <c r="Y114" i="5"/>
  <c r="N115" i="11" s="1"/>
  <c r="Z114" i="5"/>
  <c r="O115" i="11" s="1"/>
  <c r="AA114" i="5"/>
  <c r="P115" i="11" s="1"/>
  <c r="AB114" i="5"/>
  <c r="Q115" i="11" s="1"/>
  <c r="AC114" i="5"/>
  <c r="R115" i="11" s="1"/>
  <c r="Y115" i="5"/>
  <c r="N116" i="11" s="1"/>
  <c r="Z115" i="5"/>
  <c r="O116" i="11" s="1"/>
  <c r="AA115" i="5"/>
  <c r="P116" i="11" s="1"/>
  <c r="AB115" i="5"/>
  <c r="Q116" i="11" s="1"/>
  <c r="AC115" i="5"/>
  <c r="R116" i="11" s="1"/>
  <c r="Y116" i="5"/>
  <c r="N117" i="11" s="1"/>
  <c r="Z116" i="5"/>
  <c r="O117" i="11" s="1"/>
  <c r="AA116" i="5"/>
  <c r="P117" i="11" s="1"/>
  <c r="AB116" i="5"/>
  <c r="Q117" i="11" s="1"/>
  <c r="AC116" i="5"/>
  <c r="R117" i="11" s="1"/>
  <c r="Y117" i="5"/>
  <c r="N118" i="11" s="1"/>
  <c r="Z117" i="5"/>
  <c r="O118" i="11" s="1"/>
  <c r="AA117" i="5"/>
  <c r="P118" i="11" s="1"/>
  <c r="AB117" i="5"/>
  <c r="Q118" i="11" s="1"/>
  <c r="AC117" i="5"/>
  <c r="R118" i="11" s="1"/>
  <c r="Y118" i="5"/>
  <c r="N119" i="11" s="1"/>
  <c r="Z118" i="5"/>
  <c r="O119" i="11" s="1"/>
  <c r="AA118" i="5"/>
  <c r="P119" i="11" s="1"/>
  <c r="AB118" i="5"/>
  <c r="Q119" i="11" s="1"/>
  <c r="AC118" i="5"/>
  <c r="R119" i="11" s="1"/>
  <c r="Y119" i="5"/>
  <c r="N120" i="11" s="1"/>
  <c r="Z119" i="5"/>
  <c r="O120" i="11" s="1"/>
  <c r="AA119" i="5"/>
  <c r="P120" i="11" s="1"/>
  <c r="AB119" i="5"/>
  <c r="Q120" i="11" s="1"/>
  <c r="AC119" i="5"/>
  <c r="R120" i="11" s="1"/>
  <c r="Y120" i="5"/>
  <c r="N121" i="11" s="1"/>
  <c r="Z120" i="5"/>
  <c r="O121" i="11" s="1"/>
  <c r="AA120" i="5"/>
  <c r="P121" i="11" s="1"/>
  <c r="AB120" i="5"/>
  <c r="Q121" i="11" s="1"/>
  <c r="AC120" i="5"/>
  <c r="R121" i="11" s="1"/>
  <c r="Y121" i="5"/>
  <c r="N122" i="11" s="1"/>
  <c r="Z121" i="5"/>
  <c r="O122" i="11" s="1"/>
  <c r="AA121" i="5"/>
  <c r="P122" i="11" s="1"/>
  <c r="AB121" i="5"/>
  <c r="Q122" i="11" s="1"/>
  <c r="AC121" i="5"/>
  <c r="R122" i="11" s="1"/>
  <c r="Y122" i="5"/>
  <c r="N123" i="11" s="1"/>
  <c r="Z122" i="5"/>
  <c r="O123" i="11" s="1"/>
  <c r="AA122" i="5"/>
  <c r="P123" i="11" s="1"/>
  <c r="AB122" i="5"/>
  <c r="Q123" i="11" s="1"/>
  <c r="AC122" i="5"/>
  <c r="R123" i="11" s="1"/>
  <c r="Y123" i="5"/>
  <c r="N124" i="11" s="1"/>
  <c r="Z123" i="5"/>
  <c r="AA123" i="5"/>
  <c r="P124" i="11" s="1"/>
  <c r="AB123" i="5"/>
  <c r="Q124" i="11" s="1"/>
  <c r="AC123" i="5"/>
  <c r="R124" i="11" s="1"/>
  <c r="Y124" i="5"/>
  <c r="N125" i="11" s="1"/>
  <c r="Z124" i="5"/>
  <c r="O125" i="11" s="1"/>
  <c r="AA124" i="5"/>
  <c r="P125" i="11" s="1"/>
  <c r="AB124" i="5"/>
  <c r="Q125" i="11" s="1"/>
  <c r="AC124" i="5"/>
  <c r="R125" i="11" s="1"/>
  <c r="Y125" i="5"/>
  <c r="N126" i="11" s="1"/>
  <c r="Z125" i="5"/>
  <c r="O126" i="11" s="1"/>
  <c r="AA125" i="5"/>
  <c r="P126" i="11" s="1"/>
  <c r="AB125" i="5"/>
  <c r="Q126" i="11" s="1"/>
  <c r="AC125" i="5"/>
  <c r="R126" i="11" s="1"/>
  <c r="Y126" i="5"/>
  <c r="N127" i="11" s="1"/>
  <c r="Z126" i="5"/>
  <c r="O127" i="11" s="1"/>
  <c r="AA126" i="5"/>
  <c r="P127" i="11" s="1"/>
  <c r="AB126" i="5"/>
  <c r="Q127" i="11" s="1"/>
  <c r="AC126" i="5"/>
  <c r="R127" i="11" s="1"/>
  <c r="Y127" i="5"/>
  <c r="N128" i="11" s="1"/>
  <c r="Z127" i="5"/>
  <c r="O128" i="11" s="1"/>
  <c r="AA127" i="5"/>
  <c r="P128" i="11" s="1"/>
  <c r="AB127" i="5"/>
  <c r="Q128" i="11" s="1"/>
  <c r="AC127" i="5"/>
  <c r="R128" i="11" s="1"/>
  <c r="Y128" i="5"/>
  <c r="N129" i="11" s="1"/>
  <c r="Z128" i="5"/>
  <c r="O129" i="11" s="1"/>
  <c r="AA128" i="5"/>
  <c r="P129" i="11" s="1"/>
  <c r="AB128" i="5"/>
  <c r="Q129" i="11" s="1"/>
  <c r="AC128" i="5"/>
  <c r="R129" i="11" s="1"/>
  <c r="Y129" i="5"/>
  <c r="N130" i="11" s="1"/>
  <c r="Z129" i="5"/>
  <c r="O130" i="11" s="1"/>
  <c r="AA129" i="5"/>
  <c r="P130" i="11" s="1"/>
  <c r="AB129" i="5"/>
  <c r="Q130" i="11" s="1"/>
  <c r="AC129" i="5"/>
  <c r="R130" i="11" s="1"/>
  <c r="Y130" i="5"/>
  <c r="N131" i="11" s="1"/>
  <c r="Z130" i="5"/>
  <c r="O131" i="11" s="1"/>
  <c r="AA130" i="5"/>
  <c r="P131" i="11" s="1"/>
  <c r="AB130" i="5"/>
  <c r="Q131" i="11" s="1"/>
  <c r="AC130" i="5"/>
  <c r="R131" i="11" s="1"/>
  <c r="Y131" i="5"/>
  <c r="N132" i="11" s="1"/>
  <c r="Z131" i="5"/>
  <c r="O132" i="11" s="1"/>
  <c r="AA131" i="5"/>
  <c r="P132" i="11" s="1"/>
  <c r="AB131" i="5"/>
  <c r="Q132" i="11" s="1"/>
  <c r="AC131" i="5"/>
  <c r="R132" i="11" s="1"/>
  <c r="Y132" i="5"/>
  <c r="N133" i="11" s="1"/>
  <c r="Z132" i="5"/>
  <c r="O133" i="11" s="1"/>
  <c r="AA132" i="5"/>
  <c r="P133" i="11" s="1"/>
  <c r="AB132" i="5"/>
  <c r="Q133" i="11" s="1"/>
  <c r="AC132" i="5"/>
  <c r="R133" i="11" s="1"/>
  <c r="Y133" i="5"/>
  <c r="N134" i="11" s="1"/>
  <c r="Z133" i="5"/>
  <c r="O134" i="11" s="1"/>
  <c r="AA133" i="5"/>
  <c r="P134" i="11" s="1"/>
  <c r="AB133" i="5"/>
  <c r="Q134" i="11" s="1"/>
  <c r="AC133" i="5"/>
  <c r="R134" i="11" s="1"/>
  <c r="Y134" i="5"/>
  <c r="N135" i="11" s="1"/>
  <c r="Z134" i="5"/>
  <c r="O135" i="11" s="1"/>
  <c r="AA134" i="5"/>
  <c r="P135" i="11" s="1"/>
  <c r="AB134" i="5"/>
  <c r="Q135" i="11" s="1"/>
  <c r="AC134" i="5"/>
  <c r="R135" i="11" s="1"/>
  <c r="Y135" i="5"/>
  <c r="N136" i="11" s="1"/>
  <c r="Z135" i="5"/>
  <c r="O136" i="11" s="1"/>
  <c r="AA135" i="5"/>
  <c r="P136" i="11" s="1"/>
  <c r="AB135" i="5"/>
  <c r="Q136" i="11" s="1"/>
  <c r="AC135" i="5"/>
  <c r="R136" i="11" s="1"/>
  <c r="Y136" i="5"/>
  <c r="N137" i="11" s="1"/>
  <c r="Z136" i="5"/>
  <c r="O137" i="11" s="1"/>
  <c r="AA136" i="5"/>
  <c r="P137" i="11" s="1"/>
  <c r="AB136" i="5"/>
  <c r="Q137" i="11" s="1"/>
  <c r="AC136" i="5"/>
  <c r="R137" i="11" s="1"/>
  <c r="Y137" i="5"/>
  <c r="N138" i="11" s="1"/>
  <c r="Z137" i="5"/>
  <c r="O138" i="11" s="1"/>
  <c r="AA137" i="5"/>
  <c r="P138" i="11" s="1"/>
  <c r="AB137" i="5"/>
  <c r="Q138" i="11" s="1"/>
  <c r="AC137" i="5"/>
  <c r="R138" i="11" s="1"/>
  <c r="Y138" i="5"/>
  <c r="N139" i="11" s="1"/>
  <c r="Z138" i="5"/>
  <c r="O139" i="11" s="1"/>
  <c r="AA138" i="5"/>
  <c r="P139" i="11" s="1"/>
  <c r="AB138" i="5"/>
  <c r="Q139" i="11" s="1"/>
  <c r="AC138" i="5"/>
  <c r="R139" i="11" s="1"/>
  <c r="Y139" i="5"/>
  <c r="N140" i="11" s="1"/>
  <c r="Z139" i="5"/>
  <c r="O140" i="11" s="1"/>
  <c r="AA139" i="5"/>
  <c r="P140" i="11" s="1"/>
  <c r="AB139" i="5"/>
  <c r="Q140" i="11" s="1"/>
  <c r="AC139" i="5"/>
  <c r="R140" i="11" s="1"/>
  <c r="Y140" i="5"/>
  <c r="N141" i="11" s="1"/>
  <c r="Z140" i="5"/>
  <c r="O141" i="11" s="1"/>
  <c r="AA140" i="5"/>
  <c r="P141" i="11" s="1"/>
  <c r="AB140" i="5"/>
  <c r="Q141" i="11" s="1"/>
  <c r="AC140" i="5"/>
  <c r="R141" i="11" s="1"/>
  <c r="Y142" i="5"/>
  <c r="N143" i="11" s="1"/>
  <c r="Z142" i="5"/>
  <c r="O143" i="11" s="1"/>
  <c r="AA142" i="5"/>
  <c r="P143" i="11" s="1"/>
  <c r="AB142" i="5"/>
  <c r="Q143" i="11" s="1"/>
  <c r="AC142" i="5"/>
  <c r="R143" i="11" s="1"/>
  <c r="Y143" i="5"/>
  <c r="N144" i="11" s="1"/>
  <c r="Z143" i="5"/>
  <c r="O144" i="11" s="1"/>
  <c r="AA143" i="5"/>
  <c r="P144" i="11" s="1"/>
  <c r="AB143" i="5"/>
  <c r="Q144" i="11" s="1"/>
  <c r="AC143" i="5"/>
  <c r="R144" i="11" s="1"/>
  <c r="Y144" i="5"/>
  <c r="N145" i="11" s="1"/>
  <c r="Z144" i="5"/>
  <c r="O145" i="11" s="1"/>
  <c r="AA144" i="5"/>
  <c r="P145" i="11" s="1"/>
  <c r="AB144" i="5"/>
  <c r="Q145" i="11" s="1"/>
  <c r="AC144" i="5"/>
  <c r="R145" i="11" s="1"/>
  <c r="Y145" i="5"/>
  <c r="N146" i="11" s="1"/>
  <c r="Z145" i="5"/>
  <c r="O146" i="11" s="1"/>
  <c r="AA145" i="5"/>
  <c r="P146" i="11" s="1"/>
  <c r="AB145" i="5"/>
  <c r="Q146" i="11" s="1"/>
  <c r="AC145" i="5"/>
  <c r="R146" i="11" s="1"/>
  <c r="Y146" i="5"/>
  <c r="N147" i="11" s="1"/>
  <c r="Z146" i="5"/>
  <c r="O147" i="11" s="1"/>
  <c r="AA146" i="5"/>
  <c r="P147" i="11" s="1"/>
  <c r="AB146" i="5"/>
  <c r="Q147" i="11" s="1"/>
  <c r="AC146" i="5"/>
  <c r="Y147" i="5"/>
  <c r="N148" i="11" s="1"/>
  <c r="Z147" i="5"/>
  <c r="O148" i="11" s="1"/>
  <c r="AA147" i="5"/>
  <c r="P148" i="11" s="1"/>
  <c r="AB147" i="5"/>
  <c r="Q148" i="11" s="1"/>
  <c r="AC147" i="5"/>
  <c r="R148" i="11" s="1"/>
  <c r="Y148" i="5"/>
  <c r="N149" i="11" s="1"/>
  <c r="Z148" i="5"/>
  <c r="AA148" i="5"/>
  <c r="P149" i="11" s="1"/>
  <c r="AB148" i="5"/>
  <c r="Q149" i="11" s="1"/>
  <c r="AC148" i="5"/>
  <c r="Y149" i="5"/>
  <c r="N150" i="11" s="1"/>
  <c r="Z149" i="5"/>
  <c r="O150" i="11" s="1"/>
  <c r="AA149" i="5"/>
  <c r="P150" i="11" s="1"/>
  <c r="AB149" i="5"/>
  <c r="Q150" i="11" s="1"/>
  <c r="AC149" i="5"/>
  <c r="R150" i="11" s="1"/>
  <c r="Y150" i="5"/>
  <c r="N151" i="11" s="1"/>
  <c r="Z150" i="5"/>
  <c r="O151" i="11" s="1"/>
  <c r="AA150" i="5"/>
  <c r="P151" i="11" s="1"/>
  <c r="AB150" i="5"/>
  <c r="Q151" i="11" s="1"/>
  <c r="AC150" i="5"/>
  <c r="R151" i="11" s="1"/>
  <c r="Y151" i="5"/>
  <c r="N152" i="11" s="1"/>
  <c r="Z151" i="5"/>
  <c r="O152" i="11" s="1"/>
  <c r="AA151" i="5"/>
  <c r="P152" i="11" s="1"/>
  <c r="AB151" i="5"/>
  <c r="Q152" i="11" s="1"/>
  <c r="AC151" i="5"/>
  <c r="R152" i="11" s="1"/>
  <c r="Y152" i="5"/>
  <c r="N153" i="11" s="1"/>
  <c r="Z152" i="5"/>
  <c r="O153" i="11" s="1"/>
  <c r="AA152" i="5"/>
  <c r="P153" i="11" s="1"/>
  <c r="AB152" i="5"/>
  <c r="Q153" i="11" s="1"/>
  <c r="AC152" i="5"/>
  <c r="R153" i="11" s="1"/>
  <c r="Y153" i="5"/>
  <c r="N154" i="11" s="1"/>
  <c r="Z153" i="5"/>
  <c r="O154" i="11" s="1"/>
  <c r="AA153" i="5"/>
  <c r="P154" i="11" s="1"/>
  <c r="AB153" i="5"/>
  <c r="Q154" i="11" s="1"/>
  <c r="AC153" i="5"/>
  <c r="R154" i="11" s="1"/>
  <c r="Y154" i="5"/>
  <c r="N155" i="11" s="1"/>
  <c r="Z154" i="5"/>
  <c r="O155" i="11" s="1"/>
  <c r="AA154" i="5"/>
  <c r="P155" i="11" s="1"/>
  <c r="AB154" i="5"/>
  <c r="Q155" i="11" s="1"/>
  <c r="AC154" i="5"/>
  <c r="R155" i="11" s="1"/>
  <c r="Y155" i="5"/>
  <c r="N156" i="11" s="1"/>
  <c r="Z155" i="5"/>
  <c r="O156" i="11" s="1"/>
  <c r="AA155" i="5"/>
  <c r="P156" i="11" s="1"/>
  <c r="AB155" i="5"/>
  <c r="Q156" i="11" s="1"/>
  <c r="AC155" i="5"/>
  <c r="R156" i="11" s="1"/>
  <c r="Y156" i="5"/>
  <c r="N157" i="11" s="1"/>
  <c r="Z156" i="5"/>
  <c r="O157" i="11" s="1"/>
  <c r="AA156" i="5"/>
  <c r="P157" i="11" s="1"/>
  <c r="AB156" i="5"/>
  <c r="Q157" i="11" s="1"/>
  <c r="AC156" i="5"/>
  <c r="R157" i="11" s="1"/>
  <c r="Y157" i="5"/>
  <c r="N158" i="11" s="1"/>
  <c r="Z157" i="5"/>
  <c r="O158" i="11" s="1"/>
  <c r="AA157" i="5"/>
  <c r="P158" i="11" s="1"/>
  <c r="AB157" i="5"/>
  <c r="Q158" i="11" s="1"/>
  <c r="AC157" i="5"/>
  <c r="R158" i="11" s="1"/>
  <c r="Y159" i="5"/>
  <c r="N160" i="11" s="1"/>
  <c r="Z159" i="5"/>
  <c r="O160" i="11" s="1"/>
  <c r="AA159" i="5"/>
  <c r="P160" i="11" s="1"/>
  <c r="AB159" i="5"/>
  <c r="Q160" i="11" s="1"/>
  <c r="AC159" i="5"/>
  <c r="R160" i="11" s="1"/>
  <c r="Y160" i="5"/>
  <c r="N161" i="11" s="1"/>
  <c r="Z160" i="5"/>
  <c r="O161" i="11" s="1"/>
  <c r="AA160" i="5"/>
  <c r="AB160" i="5"/>
  <c r="AC160" i="5"/>
  <c r="Y161" i="5"/>
  <c r="N162" i="11" s="1"/>
  <c r="Z161" i="5"/>
  <c r="O162" i="11" s="1"/>
  <c r="AA161" i="5"/>
  <c r="P162" i="11" s="1"/>
  <c r="AB161" i="5"/>
  <c r="Q162" i="11" s="1"/>
  <c r="AC161" i="5"/>
  <c r="R162" i="11" s="1"/>
  <c r="Y162" i="5"/>
  <c r="N163" i="11" s="1"/>
  <c r="Z162" i="5"/>
  <c r="O163" i="11" s="1"/>
  <c r="AA162" i="5"/>
  <c r="P163" i="11" s="1"/>
  <c r="AB162" i="5"/>
  <c r="Q163" i="11" s="1"/>
  <c r="AC162" i="5"/>
  <c r="R163" i="11" s="1"/>
  <c r="Y4" i="5"/>
  <c r="N5" i="11" s="1"/>
  <c r="Z4" i="5"/>
  <c r="O5" i="11" s="1"/>
  <c r="AA4" i="5"/>
  <c r="P5" i="11" s="1"/>
  <c r="AB4" i="5"/>
  <c r="Q5" i="11" s="1"/>
  <c r="AC4" i="5"/>
  <c r="R5" i="11" s="1"/>
  <c r="AC3" i="5"/>
  <c r="AB3" i="5"/>
  <c r="AA3" i="5"/>
  <c r="Z3" i="5"/>
  <c r="Y3" i="5"/>
  <c r="X39" i="9" l="1"/>
  <c r="O149" i="11"/>
  <c r="X33" i="9"/>
  <c r="O124" i="11"/>
  <c r="Z35" i="9"/>
  <c r="Q101" i="11"/>
  <c r="Y41" i="9"/>
  <c r="P53" i="11"/>
  <c r="Z29" i="12"/>
  <c r="AA40" i="9"/>
  <c r="R161" i="11"/>
  <c r="Z40" i="9"/>
  <c r="Q161" i="11"/>
  <c r="W35" i="9"/>
  <c r="N101" i="11"/>
  <c r="AA39" i="9"/>
  <c r="R149" i="11"/>
  <c r="Y40" i="9"/>
  <c r="P161" i="11"/>
  <c r="AA32" i="9"/>
  <c r="AA46" i="9" s="1"/>
  <c r="R147" i="11"/>
  <c r="AB29" i="12"/>
  <c r="W31" i="9"/>
  <c r="AQ9" i="18"/>
  <c r="AQ10" i="18"/>
  <c r="AQ5" i="18"/>
  <c r="AQ6" i="18"/>
  <c r="AQ7" i="18"/>
  <c r="AQ11" i="18"/>
  <c r="AQ8" i="18"/>
  <c r="AQ4" i="18"/>
  <c r="X31" i="9"/>
  <c r="AR5" i="18"/>
  <c r="AR9" i="18"/>
  <c r="AR10" i="18"/>
  <c r="AR6" i="18"/>
  <c r="AR11" i="18"/>
  <c r="AR7" i="18"/>
  <c r="AR8" i="18"/>
  <c r="AR4" i="18"/>
  <c r="Y31" i="9"/>
  <c r="AS10" i="18"/>
  <c r="AS5" i="18"/>
  <c r="AS7" i="18"/>
  <c r="AS9" i="18"/>
  <c r="AS11" i="18"/>
  <c r="AS6" i="18"/>
  <c r="AS8" i="18"/>
  <c r="AS4" i="18"/>
  <c r="Z31" i="9"/>
  <c r="AT10" i="18"/>
  <c r="AT5" i="18"/>
  <c r="AT9" i="18"/>
  <c r="AT6" i="18"/>
  <c r="AT7" i="18"/>
  <c r="AT8" i="18"/>
  <c r="AT11" i="18"/>
  <c r="AT4" i="18"/>
  <c r="AU10" i="18"/>
  <c r="AU5" i="18"/>
  <c r="AU9" i="18"/>
  <c r="AU8" i="18"/>
  <c r="AU11" i="18"/>
  <c r="AU7" i="18"/>
  <c r="AU6" i="18"/>
  <c r="AU4" i="18"/>
  <c r="Y29" i="12"/>
  <c r="Z41" i="9"/>
  <c r="X34" i="9"/>
  <c r="W39" i="9"/>
  <c r="N14" i="6"/>
  <c r="Y27" i="12"/>
  <c r="Y35" i="9"/>
  <c r="X32" i="9"/>
  <c r="W33" i="9"/>
  <c r="AA42" i="9"/>
  <c r="Z42" i="9"/>
  <c r="Z49" i="9" s="1"/>
  <c r="AA41" i="9"/>
  <c r="W34" i="9"/>
  <c r="X35" i="9"/>
  <c r="X41" i="9"/>
  <c r="X40" i="9"/>
  <c r="X47" i="9" s="1"/>
  <c r="Y42" i="9"/>
  <c r="X42" i="9"/>
  <c r="W42" i="9"/>
  <c r="AA38" i="9"/>
  <c r="W40" i="9"/>
  <c r="Z32" i="9"/>
  <c r="Z38" i="9"/>
  <c r="Y32" i="9"/>
  <c r="AA33" i="9"/>
  <c r="Y38" i="9"/>
  <c r="Y45" i="9" s="1"/>
  <c r="AA34" i="9"/>
  <c r="Z39" i="9"/>
  <c r="Z33" i="9"/>
  <c r="X38" i="9"/>
  <c r="Z34" i="9"/>
  <c r="W41" i="9"/>
  <c r="AA31" i="9"/>
  <c r="Y39" i="9"/>
  <c r="W32" i="9"/>
  <c r="Y33" i="9"/>
  <c r="Y47" i="9" s="1"/>
  <c r="AA35" i="9"/>
  <c r="W38" i="9"/>
  <c r="Y34" i="9"/>
  <c r="Y48" i="9" s="1"/>
  <c r="L11" i="16"/>
  <c r="L34" i="16"/>
  <c r="F15" i="16"/>
  <c r="F38" i="16"/>
  <c r="U21" i="16"/>
  <c r="U44" i="16"/>
  <c r="F16" i="16"/>
  <c r="F39" i="16"/>
  <c r="Z31" i="12"/>
  <c r="H8" i="16"/>
  <c r="H31" i="16"/>
  <c r="G33" i="16"/>
  <c r="G10" i="16"/>
  <c r="K11" i="16"/>
  <c r="K34" i="16"/>
  <c r="E37" i="16"/>
  <c r="E14" i="16"/>
  <c r="AB38" i="12"/>
  <c r="E15" i="16"/>
  <c r="E38" i="16"/>
  <c r="P39" i="16"/>
  <c r="P16" i="16"/>
  <c r="N40" i="16"/>
  <c r="N17" i="16"/>
  <c r="K41" i="16"/>
  <c r="K18" i="16"/>
  <c r="G19" i="16"/>
  <c r="G42" i="16"/>
  <c r="S42" i="16"/>
  <c r="S19" i="16"/>
  <c r="N20" i="16"/>
  <c r="N43" i="16"/>
  <c r="H44" i="16"/>
  <c r="H21" i="16"/>
  <c r="T44" i="16"/>
  <c r="T21" i="16"/>
  <c r="M45" i="16"/>
  <c r="M22" i="16"/>
  <c r="L18" i="16"/>
  <c r="L41" i="16"/>
  <c r="G15" i="16"/>
  <c r="G38" i="16"/>
  <c r="M41" i="16"/>
  <c r="M18" i="16"/>
  <c r="Y30" i="12"/>
  <c r="E30" i="16"/>
  <c r="E7" i="16"/>
  <c r="E9" i="16"/>
  <c r="E32" i="16"/>
  <c r="AA33" i="12"/>
  <c r="J33" i="16"/>
  <c r="J10" i="16"/>
  <c r="E12" i="16"/>
  <c r="E35" i="16"/>
  <c r="G36" i="16"/>
  <c r="G13" i="16"/>
  <c r="H37" i="16"/>
  <c r="H14" i="16"/>
  <c r="H15" i="16"/>
  <c r="H38" i="16"/>
  <c r="G39" i="16"/>
  <c r="G16" i="16"/>
  <c r="E40" i="16"/>
  <c r="E17" i="16"/>
  <c r="Q17" i="16"/>
  <c r="Q40" i="16"/>
  <c r="N18" i="16"/>
  <c r="N41" i="16"/>
  <c r="J19" i="16"/>
  <c r="J42" i="16"/>
  <c r="E20" i="16"/>
  <c r="E43" i="16"/>
  <c r="Q43" i="16"/>
  <c r="Q20" i="16"/>
  <c r="K21" i="16"/>
  <c r="K44" i="16"/>
  <c r="P22" i="16"/>
  <c r="P45" i="16"/>
  <c r="O43" i="16"/>
  <c r="O20" i="16"/>
  <c r="F5" i="16"/>
  <c r="F28" i="16"/>
  <c r="G14" i="16"/>
  <c r="G37" i="16"/>
  <c r="I42" i="16"/>
  <c r="I19" i="16"/>
  <c r="X28" i="12"/>
  <c r="AC28" i="12" s="1"/>
  <c r="F7" i="16"/>
  <c r="F30" i="16"/>
  <c r="F32" i="16"/>
  <c r="F9" i="16"/>
  <c r="K33" i="16"/>
  <c r="K10" i="16"/>
  <c r="F35" i="16"/>
  <c r="F12" i="16"/>
  <c r="H13" i="16"/>
  <c r="H36" i="16"/>
  <c r="I14" i="16"/>
  <c r="I37" i="16"/>
  <c r="H16" i="16"/>
  <c r="H39" i="16"/>
  <c r="F40" i="16"/>
  <c r="F17" i="16"/>
  <c r="R17" i="16"/>
  <c r="R40" i="16"/>
  <c r="O18" i="16"/>
  <c r="O41" i="16"/>
  <c r="K19" i="16"/>
  <c r="K42" i="16"/>
  <c r="F43" i="16"/>
  <c r="F20" i="16"/>
  <c r="R43" i="16"/>
  <c r="R20" i="16"/>
  <c r="L44" i="16"/>
  <c r="L21" i="16"/>
  <c r="E45" i="16"/>
  <c r="E22" i="16"/>
  <c r="Q22" i="16"/>
  <c r="Q45" i="16"/>
  <c r="Q39" i="16"/>
  <c r="Q16" i="16"/>
  <c r="P43" i="16"/>
  <c r="P20" i="16"/>
  <c r="Z28" i="12"/>
  <c r="G7" i="16"/>
  <c r="G30" i="16"/>
  <c r="G32" i="16"/>
  <c r="G9" i="16"/>
  <c r="G12" i="16"/>
  <c r="G35" i="16"/>
  <c r="I36" i="16"/>
  <c r="I13" i="16"/>
  <c r="J14" i="16"/>
  <c r="J37" i="16"/>
  <c r="J15" i="16"/>
  <c r="J38" i="16"/>
  <c r="I16" i="16"/>
  <c r="I39" i="16"/>
  <c r="G40" i="16"/>
  <c r="G17" i="16"/>
  <c r="P18" i="16"/>
  <c r="P41" i="16"/>
  <c r="L42" i="16"/>
  <c r="L19" i="16"/>
  <c r="G43" i="16"/>
  <c r="G20" i="16"/>
  <c r="S43" i="16"/>
  <c r="S20" i="16"/>
  <c r="M44" i="16"/>
  <c r="M21" i="16"/>
  <c r="F22" i="16"/>
  <c r="F45" i="16"/>
  <c r="R22" i="16"/>
  <c r="R45" i="16"/>
  <c r="I8" i="16"/>
  <c r="I31" i="16"/>
  <c r="E36" i="16"/>
  <c r="E13" i="16"/>
  <c r="N22" i="16"/>
  <c r="N45" i="16"/>
  <c r="V44" i="16"/>
  <c r="V21" i="16"/>
  <c r="AA30" i="12"/>
  <c r="H30" i="16"/>
  <c r="H7" i="16"/>
  <c r="H32" i="16"/>
  <c r="H9" i="16"/>
  <c r="E34" i="16"/>
  <c r="E11" i="16"/>
  <c r="H35" i="16"/>
  <c r="H12" i="16"/>
  <c r="J13" i="16"/>
  <c r="J36" i="16"/>
  <c r="K14" i="16"/>
  <c r="K37" i="16"/>
  <c r="K15" i="16"/>
  <c r="K38" i="16"/>
  <c r="J39" i="16"/>
  <c r="J16" i="16"/>
  <c r="H40" i="16"/>
  <c r="H17" i="16"/>
  <c r="E41" i="16"/>
  <c r="E18" i="16"/>
  <c r="Q18" i="16"/>
  <c r="Q41" i="16"/>
  <c r="M42" i="16"/>
  <c r="M19" i="16"/>
  <c r="H43" i="16"/>
  <c r="H20" i="16"/>
  <c r="T43" i="16"/>
  <c r="T20" i="16"/>
  <c r="N21" i="16"/>
  <c r="N44" i="16"/>
  <c r="G45" i="16"/>
  <c r="G22" i="16"/>
  <c r="S22" i="16"/>
  <c r="S45" i="16"/>
  <c r="Y28" i="12"/>
  <c r="E28" i="16"/>
  <c r="E5" i="16"/>
  <c r="H10" i="16"/>
  <c r="H33" i="16"/>
  <c r="F37" i="16"/>
  <c r="F14" i="16"/>
  <c r="I44" i="16"/>
  <c r="I21" i="16"/>
  <c r="AB28" i="12"/>
  <c r="I9" i="16"/>
  <c r="I32" i="16"/>
  <c r="F34" i="16"/>
  <c r="F11" i="16"/>
  <c r="I12" i="16"/>
  <c r="I35" i="16"/>
  <c r="K36" i="16"/>
  <c r="K13" i="16"/>
  <c r="L37" i="16"/>
  <c r="L14" i="16"/>
  <c r="L38" i="16"/>
  <c r="L15" i="16"/>
  <c r="K39" i="16"/>
  <c r="K16" i="16"/>
  <c r="I17" i="16"/>
  <c r="I40" i="16"/>
  <c r="F18" i="16"/>
  <c r="F41" i="16"/>
  <c r="R41" i="16"/>
  <c r="R18" i="16"/>
  <c r="N42" i="16"/>
  <c r="N19" i="16"/>
  <c r="I43" i="16"/>
  <c r="I20" i="16"/>
  <c r="U43" i="16"/>
  <c r="U20" i="16"/>
  <c r="O21" i="16"/>
  <c r="O44" i="16"/>
  <c r="H45" i="16"/>
  <c r="H22" i="16"/>
  <c r="T22" i="16"/>
  <c r="T45" i="16"/>
  <c r="O17" i="16"/>
  <c r="O40" i="16"/>
  <c r="J21" i="16"/>
  <c r="J44" i="16"/>
  <c r="AB27" i="12"/>
  <c r="E27" i="16"/>
  <c r="Y27" i="16" s="1"/>
  <c r="E4" i="16"/>
  <c r="X29" i="12"/>
  <c r="E6" i="16"/>
  <c r="E29" i="16"/>
  <c r="Z30" i="12"/>
  <c r="AB32" i="12"/>
  <c r="J9" i="16"/>
  <c r="J32" i="16"/>
  <c r="G11" i="16"/>
  <c r="G34" i="16"/>
  <c r="J12" i="16"/>
  <c r="J35" i="16"/>
  <c r="L36" i="16"/>
  <c r="L13" i="16"/>
  <c r="M37" i="16"/>
  <c r="M14" i="16"/>
  <c r="M38" i="16"/>
  <c r="M15" i="16"/>
  <c r="L16" i="16"/>
  <c r="L39" i="16"/>
  <c r="J17" i="16"/>
  <c r="J40" i="16"/>
  <c r="G18" i="16"/>
  <c r="G41" i="16"/>
  <c r="S18" i="16"/>
  <c r="S41" i="16"/>
  <c r="O42" i="16"/>
  <c r="O19" i="16"/>
  <c r="J20" i="16"/>
  <c r="J43" i="16"/>
  <c r="P44" i="16"/>
  <c r="P21" i="16"/>
  <c r="I22" i="16"/>
  <c r="I45" i="16"/>
  <c r="U45" i="16"/>
  <c r="U22" i="16"/>
  <c r="T42" i="16"/>
  <c r="T19" i="16"/>
  <c r="F29" i="16"/>
  <c r="F6" i="16"/>
  <c r="Y31" i="12"/>
  <c r="E8" i="16"/>
  <c r="E31" i="16"/>
  <c r="H11" i="16"/>
  <c r="H34" i="16"/>
  <c r="K12" i="16"/>
  <c r="K35" i="16"/>
  <c r="M36" i="16"/>
  <c r="M13" i="16"/>
  <c r="N37" i="16"/>
  <c r="N14" i="16"/>
  <c r="N38" i="16"/>
  <c r="N15" i="16"/>
  <c r="M16" i="16"/>
  <c r="M39" i="16"/>
  <c r="K17" i="16"/>
  <c r="K40" i="16"/>
  <c r="H18" i="16"/>
  <c r="H41" i="16"/>
  <c r="P19" i="16"/>
  <c r="P42" i="16"/>
  <c r="K20" i="16"/>
  <c r="K43" i="16"/>
  <c r="E21" i="16"/>
  <c r="E44" i="16"/>
  <c r="J45" i="16"/>
  <c r="J22" i="16"/>
  <c r="V22" i="16"/>
  <c r="V45" i="16"/>
  <c r="P40" i="16"/>
  <c r="P17" i="16"/>
  <c r="X27" i="12"/>
  <c r="G29" i="16"/>
  <c r="G6" i="16"/>
  <c r="F31" i="16"/>
  <c r="F8" i="16"/>
  <c r="E33" i="16"/>
  <c r="E10" i="16"/>
  <c r="I11" i="16"/>
  <c r="I34" i="16"/>
  <c r="L12" i="16"/>
  <c r="L35" i="16"/>
  <c r="N13" i="16"/>
  <c r="N36" i="16"/>
  <c r="O15" i="16"/>
  <c r="O38" i="16"/>
  <c r="N16" i="16"/>
  <c r="N39" i="16"/>
  <c r="L17" i="16"/>
  <c r="L40" i="16"/>
  <c r="E42" i="16"/>
  <c r="E19" i="16"/>
  <c r="Q19" i="16"/>
  <c r="Q42" i="16"/>
  <c r="L43" i="16"/>
  <c r="L20" i="16"/>
  <c r="F21" i="16"/>
  <c r="F44" i="16"/>
  <c r="R44" i="16"/>
  <c r="R21" i="16"/>
  <c r="K45" i="16"/>
  <c r="K22" i="16"/>
  <c r="W45" i="16"/>
  <c r="W22" i="16"/>
  <c r="E16" i="16"/>
  <c r="E39" i="16"/>
  <c r="O45" i="16"/>
  <c r="O22" i="16"/>
  <c r="G31" i="16"/>
  <c r="G8" i="16"/>
  <c r="F33" i="16"/>
  <c r="F10" i="16"/>
  <c r="J11" i="16"/>
  <c r="J34" i="16"/>
  <c r="M12" i="16"/>
  <c r="M35" i="16"/>
  <c r="P38" i="16"/>
  <c r="P15" i="16"/>
  <c r="O39" i="16"/>
  <c r="O16" i="16"/>
  <c r="M40" i="16"/>
  <c r="M17" i="16"/>
  <c r="J41" i="16"/>
  <c r="J18" i="16"/>
  <c r="F42" i="16"/>
  <c r="F19" i="16"/>
  <c r="R19" i="16"/>
  <c r="R42" i="16"/>
  <c r="M20" i="16"/>
  <c r="M43" i="16"/>
  <c r="G44" i="16"/>
  <c r="G21" i="16"/>
  <c r="S21" i="16"/>
  <c r="S44" i="16"/>
  <c r="L45" i="16"/>
  <c r="L22" i="16"/>
  <c r="N133" i="17"/>
  <c r="Q106" i="17"/>
  <c r="O68" i="17"/>
  <c r="N155" i="17"/>
  <c r="O150" i="17"/>
  <c r="P145" i="17"/>
  <c r="Q140" i="17"/>
  <c r="R135" i="17"/>
  <c r="Q128" i="17"/>
  <c r="O126" i="17"/>
  <c r="P121" i="17"/>
  <c r="N119" i="17"/>
  <c r="Q116" i="17"/>
  <c r="O114" i="17"/>
  <c r="R111" i="17"/>
  <c r="P109" i="17"/>
  <c r="N107" i="17"/>
  <c r="Q104" i="17"/>
  <c r="O102" i="17"/>
  <c r="R99" i="17"/>
  <c r="P97" i="17"/>
  <c r="N95" i="17"/>
  <c r="Q92" i="17"/>
  <c r="O90" i="17"/>
  <c r="R87" i="17"/>
  <c r="P85" i="17"/>
  <c r="N83" i="17"/>
  <c r="Q80" i="17"/>
  <c r="O78" i="17"/>
  <c r="R75" i="17"/>
  <c r="P73" i="17"/>
  <c r="N71" i="17"/>
  <c r="Q68" i="17"/>
  <c r="O66" i="17"/>
  <c r="R63" i="17"/>
  <c r="P61" i="17"/>
  <c r="N59" i="17"/>
  <c r="Q56" i="17"/>
  <c r="O54" i="17"/>
  <c r="R51" i="17"/>
  <c r="P49" i="17"/>
  <c r="N47" i="17"/>
  <c r="Q44" i="17"/>
  <c r="O42" i="17"/>
  <c r="R39" i="17"/>
  <c r="P37" i="17"/>
  <c r="N35" i="17"/>
  <c r="Q32" i="17"/>
  <c r="O30" i="17"/>
  <c r="R27" i="17"/>
  <c r="P25" i="17"/>
  <c r="N23" i="17"/>
  <c r="Q20" i="17"/>
  <c r="O18" i="17"/>
  <c r="R15" i="17"/>
  <c r="P13" i="17"/>
  <c r="N11" i="17"/>
  <c r="Q8" i="17"/>
  <c r="O6" i="17"/>
  <c r="N157" i="17"/>
  <c r="Q130" i="17"/>
  <c r="O104" i="17"/>
  <c r="O80" i="17"/>
  <c r="N4" i="17"/>
  <c r="N4" i="11"/>
  <c r="P157" i="17"/>
  <c r="Q152" i="17"/>
  <c r="R147" i="17"/>
  <c r="N143" i="17"/>
  <c r="O138" i="17"/>
  <c r="P133" i="17"/>
  <c r="N131" i="17"/>
  <c r="R123" i="17"/>
  <c r="O4" i="17"/>
  <c r="O4" i="11"/>
  <c r="O157" i="17"/>
  <c r="R154" i="17"/>
  <c r="P152" i="17"/>
  <c r="N150" i="17"/>
  <c r="Q147" i="17"/>
  <c r="O145" i="17"/>
  <c r="R142" i="17"/>
  <c r="P140" i="17"/>
  <c r="N138" i="17"/>
  <c r="Q135" i="17"/>
  <c r="O133" i="17"/>
  <c r="R130" i="17"/>
  <c r="P128" i="17"/>
  <c r="N126" i="17"/>
  <c r="Q123" i="17"/>
  <c r="O121" i="17"/>
  <c r="R118" i="17"/>
  <c r="P116" i="17"/>
  <c r="N114" i="17"/>
  <c r="Q111" i="17"/>
  <c r="O109" i="17"/>
  <c r="R106" i="17"/>
  <c r="P104" i="17"/>
  <c r="N102" i="17"/>
  <c r="Q99" i="17"/>
  <c r="O97" i="17"/>
  <c r="R94" i="17"/>
  <c r="P92" i="17"/>
  <c r="N90" i="17"/>
  <c r="Q87" i="17"/>
  <c r="O85" i="17"/>
  <c r="R82" i="17"/>
  <c r="P80" i="17"/>
  <c r="N78" i="17"/>
  <c r="Q75" i="17"/>
  <c r="O73" i="17"/>
  <c r="R70" i="17"/>
  <c r="P68" i="17"/>
  <c r="N66" i="17"/>
  <c r="Q63" i="17"/>
  <c r="O61" i="17"/>
  <c r="R58" i="17"/>
  <c r="P56" i="17"/>
  <c r="N54" i="17"/>
  <c r="Q51" i="17"/>
  <c r="O49" i="17"/>
  <c r="R46" i="17"/>
  <c r="P44" i="17"/>
  <c r="N42" i="17"/>
  <c r="Q39" i="17"/>
  <c r="O37" i="17"/>
  <c r="R34" i="17"/>
  <c r="P32" i="17"/>
  <c r="N30" i="17"/>
  <c r="Q27" i="17"/>
  <c r="O25" i="17"/>
  <c r="R22" i="17"/>
  <c r="P20" i="17"/>
  <c r="N18" i="17"/>
  <c r="Q15" i="17"/>
  <c r="O13" i="17"/>
  <c r="R10" i="17"/>
  <c r="P8" i="17"/>
  <c r="N6" i="17"/>
  <c r="O8" i="17"/>
  <c r="P147" i="17"/>
  <c r="P111" i="17"/>
  <c r="Q82" i="17"/>
  <c r="N61" i="17"/>
  <c r="O44" i="17"/>
  <c r="O32" i="17"/>
  <c r="Q22" i="17"/>
  <c r="N13" i="17"/>
  <c r="O147" i="17"/>
  <c r="O135" i="17"/>
  <c r="Q125" i="17"/>
  <c r="O123" i="17"/>
  <c r="R120" i="17"/>
  <c r="P118" i="17"/>
  <c r="N116" i="17"/>
  <c r="Q113" i="17"/>
  <c r="O111" i="17"/>
  <c r="R108" i="17"/>
  <c r="P106" i="17"/>
  <c r="N104" i="17"/>
  <c r="Q101" i="17"/>
  <c r="O99" i="17"/>
  <c r="R96" i="17"/>
  <c r="P94" i="17"/>
  <c r="N92" i="17"/>
  <c r="Q89" i="17"/>
  <c r="O87" i="17"/>
  <c r="R84" i="17"/>
  <c r="P82" i="17"/>
  <c r="N80" i="17"/>
  <c r="Q77" i="17"/>
  <c r="O75" i="17"/>
  <c r="R72" i="17"/>
  <c r="P70" i="17"/>
  <c r="N68" i="17"/>
  <c r="Q65" i="17"/>
  <c r="O63" i="17"/>
  <c r="R60" i="17"/>
  <c r="P58" i="17"/>
  <c r="N56" i="17"/>
  <c r="Q53" i="17"/>
  <c r="O51" i="17"/>
  <c r="R48" i="17"/>
  <c r="P46" i="17"/>
  <c r="N44" i="17"/>
  <c r="Q41" i="17"/>
  <c r="O39" i="17"/>
  <c r="R36" i="17"/>
  <c r="P34" i="17"/>
  <c r="N32" i="17"/>
  <c r="Q29" i="17"/>
  <c r="O27" i="17"/>
  <c r="R24" i="17"/>
  <c r="P22" i="17"/>
  <c r="N20" i="17"/>
  <c r="Q17" i="17"/>
  <c r="O15" i="17"/>
  <c r="R12" i="17"/>
  <c r="P10" i="17"/>
  <c r="N8" i="17"/>
  <c r="N145" i="17"/>
  <c r="N121" i="17"/>
  <c r="Q94" i="17"/>
  <c r="P75" i="17"/>
  <c r="R53" i="17"/>
  <c r="Q46" i="17"/>
  <c r="N37" i="17"/>
  <c r="P27" i="17"/>
  <c r="O20" i="17"/>
  <c r="Q10" i="17"/>
  <c r="P154" i="17"/>
  <c r="R144" i="17"/>
  <c r="Q137" i="17"/>
  <c r="N128" i="17"/>
  <c r="Q156" i="17"/>
  <c r="O154" i="17"/>
  <c r="R151" i="17"/>
  <c r="P149" i="17"/>
  <c r="N147" i="17"/>
  <c r="Q144" i="17"/>
  <c r="O142" i="17"/>
  <c r="R139" i="17"/>
  <c r="P137" i="17"/>
  <c r="N135" i="17"/>
  <c r="Q132" i="17"/>
  <c r="O130" i="17"/>
  <c r="R127" i="17"/>
  <c r="P125" i="17"/>
  <c r="N123" i="17"/>
  <c r="Q120" i="17"/>
  <c r="O118" i="17"/>
  <c r="R115" i="17"/>
  <c r="P113" i="17"/>
  <c r="N111" i="17"/>
  <c r="Q108" i="17"/>
  <c r="O106" i="17"/>
  <c r="R103" i="17"/>
  <c r="P101" i="17"/>
  <c r="N99" i="17"/>
  <c r="Q96" i="17"/>
  <c r="O94" i="17"/>
  <c r="R91" i="17"/>
  <c r="P89" i="17"/>
  <c r="N87" i="17"/>
  <c r="Q84" i="17"/>
  <c r="O82" i="17"/>
  <c r="R79" i="17"/>
  <c r="P77" i="17"/>
  <c r="N75" i="17"/>
  <c r="Q72" i="17"/>
  <c r="O70" i="17"/>
  <c r="R67" i="17"/>
  <c r="P65" i="17"/>
  <c r="N63" i="17"/>
  <c r="Q60" i="17"/>
  <c r="O58" i="17"/>
  <c r="R55" i="17"/>
  <c r="P53" i="17"/>
  <c r="N51" i="17"/>
  <c r="Q48" i="17"/>
  <c r="O46" i="17"/>
  <c r="R43" i="17"/>
  <c r="P41" i="17"/>
  <c r="N39" i="17"/>
  <c r="Q36" i="17"/>
  <c r="O34" i="17"/>
  <c r="R31" i="17"/>
  <c r="P29" i="17"/>
  <c r="N27" i="17"/>
  <c r="Q24" i="17"/>
  <c r="O22" i="17"/>
  <c r="R19" i="17"/>
  <c r="P17" i="17"/>
  <c r="N15" i="17"/>
  <c r="Q12" i="17"/>
  <c r="O10" i="17"/>
  <c r="R7" i="17"/>
  <c r="Q142" i="17"/>
  <c r="O116" i="17"/>
  <c r="O92" i="17"/>
  <c r="R77" i="17"/>
  <c r="P51" i="17"/>
  <c r="R41" i="17"/>
  <c r="Q34" i="17"/>
  <c r="N25" i="17"/>
  <c r="P15" i="17"/>
  <c r="Q4" i="17"/>
  <c r="Q4" i="11"/>
  <c r="N152" i="17"/>
  <c r="P142" i="17"/>
  <c r="P130" i="17"/>
  <c r="R5" i="17"/>
  <c r="N154" i="17"/>
  <c r="O149" i="17"/>
  <c r="P144" i="17"/>
  <c r="N142" i="17"/>
  <c r="Q139" i="17"/>
  <c r="O137" i="17"/>
  <c r="R134" i="17"/>
  <c r="P132" i="17"/>
  <c r="N130" i="17"/>
  <c r="Q127" i="17"/>
  <c r="O125" i="17"/>
  <c r="R122" i="17"/>
  <c r="P120" i="17"/>
  <c r="N118" i="17"/>
  <c r="Q115" i="17"/>
  <c r="O113" i="17"/>
  <c r="R110" i="17"/>
  <c r="P108" i="17"/>
  <c r="N106" i="17"/>
  <c r="Q103" i="17"/>
  <c r="O101" i="17"/>
  <c r="R98" i="17"/>
  <c r="P96" i="17"/>
  <c r="N94" i="17"/>
  <c r="Q91" i="17"/>
  <c r="O89" i="17"/>
  <c r="R86" i="17"/>
  <c r="P84" i="17"/>
  <c r="N82" i="17"/>
  <c r="Q79" i="17"/>
  <c r="O77" i="17"/>
  <c r="R74" i="17"/>
  <c r="P72" i="17"/>
  <c r="N70" i="17"/>
  <c r="Q67" i="17"/>
  <c r="O65" i="17"/>
  <c r="R62" i="17"/>
  <c r="P60" i="17"/>
  <c r="N58" i="17"/>
  <c r="Q55" i="17"/>
  <c r="O53" i="17"/>
  <c r="R50" i="17"/>
  <c r="P48" i="17"/>
  <c r="N46" i="17"/>
  <c r="Q43" i="17"/>
  <c r="O41" i="17"/>
  <c r="R38" i="17"/>
  <c r="P36" i="17"/>
  <c r="N34" i="17"/>
  <c r="Q31" i="17"/>
  <c r="O29" i="17"/>
  <c r="R26" i="17"/>
  <c r="P24" i="17"/>
  <c r="N22" i="17"/>
  <c r="Q19" i="17"/>
  <c r="O17" i="17"/>
  <c r="R14" i="17"/>
  <c r="P12" i="17"/>
  <c r="N10" i="17"/>
  <c r="Q7" i="17"/>
  <c r="P4" i="17"/>
  <c r="P4" i="11"/>
  <c r="P135" i="17"/>
  <c r="N109" i="17"/>
  <c r="N85" i="17"/>
  <c r="N73" i="17"/>
  <c r="N49" i="17"/>
  <c r="P39" i="17"/>
  <c r="R29" i="17"/>
  <c r="R17" i="17"/>
  <c r="R156" i="17"/>
  <c r="Q149" i="17"/>
  <c r="N140" i="17"/>
  <c r="R132" i="17"/>
  <c r="R4" i="17"/>
  <c r="R4" i="11"/>
  <c r="P156" i="17"/>
  <c r="Q151" i="17"/>
  <c r="R146" i="17"/>
  <c r="Q5" i="17"/>
  <c r="O156" i="17"/>
  <c r="R153" i="17"/>
  <c r="P151" i="17"/>
  <c r="N149" i="17"/>
  <c r="Q146" i="17"/>
  <c r="O144" i="17"/>
  <c r="R141" i="17"/>
  <c r="P139" i="17"/>
  <c r="N137" i="17"/>
  <c r="Q134" i="17"/>
  <c r="O132" i="17"/>
  <c r="R129" i="17"/>
  <c r="P127" i="17"/>
  <c r="N125" i="17"/>
  <c r="Q122" i="17"/>
  <c r="O120" i="17"/>
  <c r="R117" i="17"/>
  <c r="P115" i="17"/>
  <c r="N113" i="17"/>
  <c r="Q110" i="17"/>
  <c r="O108" i="17"/>
  <c r="R105" i="17"/>
  <c r="P103" i="17"/>
  <c r="N101" i="17"/>
  <c r="Q98" i="17"/>
  <c r="O96" i="17"/>
  <c r="R93" i="17"/>
  <c r="P91" i="17"/>
  <c r="N89" i="17"/>
  <c r="Q86" i="17"/>
  <c r="O84" i="17"/>
  <c r="R81" i="17"/>
  <c r="P79" i="17"/>
  <c r="N77" i="17"/>
  <c r="Q74" i="17"/>
  <c r="O72" i="17"/>
  <c r="R69" i="17"/>
  <c r="P67" i="17"/>
  <c r="N65" i="17"/>
  <c r="Q62" i="17"/>
  <c r="O60" i="17"/>
  <c r="R57" i="17"/>
  <c r="P55" i="17"/>
  <c r="N53" i="17"/>
  <c r="Q50" i="17"/>
  <c r="O48" i="17"/>
  <c r="R45" i="17"/>
  <c r="P43" i="17"/>
  <c r="N41" i="17"/>
  <c r="Q38" i="17"/>
  <c r="O36" i="17"/>
  <c r="R33" i="17"/>
  <c r="P31" i="17"/>
  <c r="N29" i="17"/>
  <c r="Q26" i="17"/>
  <c r="O24" i="17"/>
  <c r="R21" i="17"/>
  <c r="P19" i="17"/>
  <c r="N17" i="17"/>
  <c r="Q14" i="17"/>
  <c r="O12" i="17"/>
  <c r="R9" i="17"/>
  <c r="P7" i="17"/>
  <c r="R137" i="17"/>
  <c r="R113" i="17"/>
  <c r="P87" i="17"/>
  <c r="Q58" i="17"/>
  <c r="R148" i="17"/>
  <c r="R136" i="17"/>
  <c r="R124" i="17"/>
  <c r="R112" i="17"/>
  <c r="R100" i="17"/>
  <c r="R88" i="17"/>
  <c r="R76" i="17"/>
  <c r="O67" i="17"/>
  <c r="P62" i="17"/>
  <c r="R52" i="17"/>
  <c r="P50" i="17"/>
  <c r="N48" i="17"/>
  <c r="Q45" i="17"/>
  <c r="O43" i="17"/>
  <c r="R40" i="17"/>
  <c r="P38" i="17"/>
  <c r="N36" i="17"/>
  <c r="Q33" i="17"/>
  <c r="O31" i="17"/>
  <c r="R28" i="17"/>
  <c r="P26" i="17"/>
  <c r="N24" i="17"/>
  <c r="Q21" i="17"/>
  <c r="O19" i="17"/>
  <c r="R16" i="17"/>
  <c r="P14" i="17"/>
  <c r="N12" i="17"/>
  <c r="Q9" i="17"/>
  <c r="O7" i="17"/>
  <c r="R149" i="17"/>
  <c r="P123" i="17"/>
  <c r="N97" i="17"/>
  <c r="Q70" i="17"/>
  <c r="P5" i="17"/>
  <c r="N144" i="17"/>
  <c r="N132" i="17"/>
  <c r="N120" i="17"/>
  <c r="Q105" i="17"/>
  <c r="O91" i="17"/>
  <c r="O79" i="17"/>
  <c r="Q69" i="17"/>
  <c r="Q57" i="17"/>
  <c r="P153" i="17"/>
  <c r="R143" i="17"/>
  <c r="N139" i="17"/>
  <c r="Q136" i="17"/>
  <c r="O134" i="17"/>
  <c r="R131" i="17"/>
  <c r="P129" i="17"/>
  <c r="N127" i="17"/>
  <c r="Q124" i="17"/>
  <c r="O122" i="17"/>
  <c r="R119" i="17"/>
  <c r="P117" i="17"/>
  <c r="N115" i="17"/>
  <c r="Q112" i="17"/>
  <c r="O110" i="17"/>
  <c r="R107" i="17"/>
  <c r="P105" i="17"/>
  <c r="N103" i="17"/>
  <c r="Q100" i="17"/>
  <c r="O98" i="17"/>
  <c r="R95" i="17"/>
  <c r="P93" i="17"/>
  <c r="N91" i="17"/>
  <c r="Q88" i="17"/>
  <c r="O86" i="17"/>
  <c r="R83" i="17"/>
  <c r="P81" i="17"/>
  <c r="N79" i="17"/>
  <c r="Q76" i="17"/>
  <c r="O74" i="17"/>
  <c r="R71" i="17"/>
  <c r="P69" i="17"/>
  <c r="N67" i="17"/>
  <c r="Q64" i="17"/>
  <c r="O62" i="17"/>
  <c r="R59" i="17"/>
  <c r="P57" i="17"/>
  <c r="N55" i="17"/>
  <c r="Q52" i="17"/>
  <c r="O50" i="17"/>
  <c r="R47" i="17"/>
  <c r="P45" i="17"/>
  <c r="N43" i="17"/>
  <c r="Q40" i="17"/>
  <c r="O38" i="17"/>
  <c r="R35" i="17"/>
  <c r="P33" i="17"/>
  <c r="N31" i="17"/>
  <c r="Q28" i="17"/>
  <c r="O26" i="17"/>
  <c r="R23" i="17"/>
  <c r="P21" i="17"/>
  <c r="N19" i="17"/>
  <c r="Q16" i="17"/>
  <c r="O14" i="17"/>
  <c r="R11" i="17"/>
  <c r="P9" i="17"/>
  <c r="N7" i="17"/>
  <c r="O140" i="17"/>
  <c r="Q118" i="17"/>
  <c r="R89" i="17"/>
  <c r="O56" i="17"/>
  <c r="O151" i="17"/>
  <c r="O139" i="17"/>
  <c r="O127" i="17"/>
  <c r="O115" i="17"/>
  <c r="O103" i="17"/>
  <c r="Q93" i="17"/>
  <c r="Q81" i="17"/>
  <c r="R64" i="17"/>
  <c r="O5" i="17"/>
  <c r="Q148" i="17"/>
  <c r="N5" i="17"/>
  <c r="R150" i="17"/>
  <c r="Q143" i="17"/>
  <c r="O141" i="17"/>
  <c r="R138" i="17"/>
  <c r="P136" i="17"/>
  <c r="N134" i="17"/>
  <c r="Q131" i="17"/>
  <c r="O129" i="17"/>
  <c r="R126" i="17"/>
  <c r="P124" i="17"/>
  <c r="N122" i="17"/>
  <c r="Q119" i="17"/>
  <c r="O117" i="17"/>
  <c r="R114" i="17"/>
  <c r="P112" i="17"/>
  <c r="N110" i="17"/>
  <c r="Q107" i="17"/>
  <c r="O105" i="17"/>
  <c r="R102" i="17"/>
  <c r="P100" i="17"/>
  <c r="N98" i="17"/>
  <c r="Q95" i="17"/>
  <c r="O93" i="17"/>
  <c r="R90" i="17"/>
  <c r="P88" i="17"/>
  <c r="N86" i="17"/>
  <c r="Q83" i="17"/>
  <c r="O81" i="17"/>
  <c r="R78" i="17"/>
  <c r="P76" i="17"/>
  <c r="N74" i="17"/>
  <c r="Q71" i="17"/>
  <c r="O69" i="17"/>
  <c r="R66" i="17"/>
  <c r="P64" i="17"/>
  <c r="N62" i="17"/>
  <c r="Q59" i="17"/>
  <c r="O57" i="17"/>
  <c r="R54" i="17"/>
  <c r="P52" i="17"/>
  <c r="N50" i="17"/>
  <c r="Q47" i="17"/>
  <c r="O45" i="17"/>
  <c r="R42" i="17"/>
  <c r="P40" i="17"/>
  <c r="N38" i="17"/>
  <c r="Q35" i="17"/>
  <c r="O33" i="17"/>
  <c r="R30" i="17"/>
  <c r="P28" i="17"/>
  <c r="N26" i="17"/>
  <c r="Q23" i="17"/>
  <c r="O21" i="17"/>
  <c r="R18" i="17"/>
  <c r="P16" i="17"/>
  <c r="N14" i="17"/>
  <c r="Q11" i="17"/>
  <c r="O9" i="17"/>
  <c r="R6" i="17"/>
  <c r="Q154" i="17"/>
  <c r="R125" i="17"/>
  <c r="R101" i="17"/>
  <c r="R65" i="17"/>
  <c r="N156" i="17"/>
  <c r="P146" i="17"/>
  <c r="P134" i="17"/>
  <c r="P122" i="17"/>
  <c r="P110" i="17"/>
  <c r="N96" i="17"/>
  <c r="N84" i="17"/>
  <c r="N72" i="17"/>
  <c r="O55" i="17"/>
  <c r="N151" i="17"/>
  <c r="P141" i="17"/>
  <c r="O153" i="17"/>
  <c r="N146" i="17"/>
  <c r="R157" i="17"/>
  <c r="P155" i="17"/>
  <c r="N153" i="17"/>
  <c r="Q150" i="17"/>
  <c r="O148" i="17"/>
  <c r="R145" i="17"/>
  <c r="P143" i="17"/>
  <c r="N141" i="17"/>
  <c r="Q138" i="17"/>
  <c r="O136" i="17"/>
  <c r="R133" i="17"/>
  <c r="P131" i="17"/>
  <c r="N129" i="17"/>
  <c r="Q126" i="17"/>
  <c r="O124" i="17"/>
  <c r="R121" i="17"/>
  <c r="P119" i="17"/>
  <c r="N117" i="17"/>
  <c r="Q114" i="17"/>
  <c r="O112" i="17"/>
  <c r="R109" i="17"/>
  <c r="P107" i="17"/>
  <c r="N105" i="17"/>
  <c r="Q102" i="17"/>
  <c r="O100" i="17"/>
  <c r="R97" i="17"/>
  <c r="P95" i="17"/>
  <c r="N93" i="17"/>
  <c r="Q90" i="17"/>
  <c r="O88" i="17"/>
  <c r="R85" i="17"/>
  <c r="P83" i="17"/>
  <c r="N81" i="17"/>
  <c r="Q78" i="17"/>
  <c r="O76" i="17"/>
  <c r="R73" i="17"/>
  <c r="P71" i="17"/>
  <c r="N69" i="17"/>
  <c r="Q66" i="17"/>
  <c r="O64" i="17"/>
  <c r="R61" i="17"/>
  <c r="P59" i="17"/>
  <c r="N57" i="17"/>
  <c r="Q54" i="17"/>
  <c r="O52" i="17"/>
  <c r="R49" i="17"/>
  <c r="P47" i="17"/>
  <c r="N45" i="17"/>
  <c r="Q42" i="17"/>
  <c r="O40" i="17"/>
  <c r="R37" i="17"/>
  <c r="P35" i="17"/>
  <c r="N33" i="17"/>
  <c r="Q30" i="17"/>
  <c r="O28" i="17"/>
  <c r="R25" i="17"/>
  <c r="P23" i="17"/>
  <c r="N21" i="17"/>
  <c r="Q18" i="17"/>
  <c r="O16" i="17"/>
  <c r="R13" i="17"/>
  <c r="P11" i="17"/>
  <c r="N9" i="17"/>
  <c r="Q6" i="17"/>
  <c r="O152" i="17"/>
  <c r="O128" i="17"/>
  <c r="P99" i="17"/>
  <c r="P63" i="17"/>
  <c r="Q153" i="17"/>
  <c r="Q141" i="17"/>
  <c r="Q129" i="17"/>
  <c r="Q117" i="17"/>
  <c r="N108" i="17"/>
  <c r="P98" i="17"/>
  <c r="P86" i="17"/>
  <c r="P74" i="17"/>
  <c r="N60" i="17"/>
  <c r="R155" i="17"/>
  <c r="O146" i="17"/>
  <c r="Q155" i="17"/>
  <c r="P148" i="17"/>
  <c r="Q157" i="17"/>
  <c r="O155" i="17"/>
  <c r="R152" i="17"/>
  <c r="P150" i="17"/>
  <c r="N148" i="17"/>
  <c r="Q145" i="17"/>
  <c r="O143" i="17"/>
  <c r="R140" i="17"/>
  <c r="P138" i="17"/>
  <c r="N136" i="17"/>
  <c r="Q133" i="17"/>
  <c r="O131" i="17"/>
  <c r="R128" i="17"/>
  <c r="P126" i="17"/>
  <c r="N124" i="17"/>
  <c r="Q121" i="17"/>
  <c r="O119" i="17"/>
  <c r="R116" i="17"/>
  <c r="P114" i="17"/>
  <c r="N112" i="17"/>
  <c r="Q109" i="17"/>
  <c r="O107" i="17"/>
  <c r="R104" i="17"/>
  <c r="P102" i="17"/>
  <c r="N100" i="17"/>
  <c r="Q97" i="17"/>
  <c r="O95" i="17"/>
  <c r="R92" i="17"/>
  <c r="P90" i="17"/>
  <c r="N88" i="17"/>
  <c r="Q85" i="17"/>
  <c r="O83" i="17"/>
  <c r="R80" i="17"/>
  <c r="P78" i="17"/>
  <c r="N76" i="17"/>
  <c r="Q73" i="17"/>
  <c r="O71" i="17"/>
  <c r="R68" i="17"/>
  <c r="P66" i="17"/>
  <c r="N64" i="17"/>
  <c r="Q61" i="17"/>
  <c r="O59" i="17"/>
  <c r="R56" i="17"/>
  <c r="P54" i="17"/>
  <c r="N52" i="17"/>
  <c r="Q49" i="17"/>
  <c r="O47" i="17"/>
  <c r="R44" i="17"/>
  <c r="P42" i="17"/>
  <c r="N40" i="17"/>
  <c r="Q37" i="17"/>
  <c r="O35" i="17"/>
  <c r="R32" i="17"/>
  <c r="P30" i="17"/>
  <c r="N28" i="17"/>
  <c r="Q25" i="17"/>
  <c r="O23" i="17"/>
  <c r="R20" i="17"/>
  <c r="P18" i="17"/>
  <c r="N16" i="17"/>
  <c r="Q13" i="17"/>
  <c r="O11" i="17"/>
  <c r="R8" i="17"/>
  <c r="P6" i="17"/>
  <c r="X9" i="12"/>
  <c r="X8" i="12"/>
  <c r="AB8" i="12"/>
  <c r="X10" i="12"/>
  <c r="X6" i="12"/>
  <c r="I33" i="16"/>
  <c r="I10" i="16"/>
  <c r="Y38" i="12"/>
  <c r="I38" i="16"/>
  <c r="I15" i="16"/>
  <c r="O37" i="16"/>
  <c r="O14" i="16"/>
  <c r="I41" i="16"/>
  <c r="I18" i="16"/>
  <c r="H42" i="16"/>
  <c r="H19" i="16"/>
  <c r="Q44" i="16"/>
  <c r="Q21" i="16"/>
  <c r="F36" i="16"/>
  <c r="F13" i="16"/>
  <c r="X42" i="12"/>
  <c r="Z35" i="12"/>
  <c r="AC3" i="12"/>
  <c r="AB45" i="12"/>
  <c r="X45" i="12"/>
  <c r="AB44" i="12"/>
  <c r="Z44" i="12"/>
  <c r="AB43" i="12"/>
  <c r="AA43" i="12"/>
  <c r="X43" i="12"/>
  <c r="AA42" i="12"/>
  <c r="AB42" i="12"/>
  <c r="AB41" i="12"/>
  <c r="X41" i="12"/>
  <c r="AB40" i="12"/>
  <c r="X39" i="12"/>
  <c r="Y39" i="12"/>
  <c r="Z39" i="12"/>
  <c r="AB37" i="12"/>
  <c r="Y36" i="12"/>
  <c r="AA36" i="12"/>
  <c r="AA35" i="12"/>
  <c r="AB35" i="12"/>
  <c r="AB34" i="12"/>
  <c r="Y34" i="12"/>
  <c r="X33" i="12"/>
  <c r="Z33" i="12"/>
  <c r="AB33" i="12"/>
  <c r="Y32" i="12"/>
  <c r="X32" i="12"/>
  <c r="AC26" i="12"/>
  <c r="AA31" i="12"/>
  <c r="Z32" i="12"/>
  <c r="X36" i="12"/>
  <c r="AA39" i="12"/>
  <c r="AA29" i="12"/>
  <c r="AB30" i="12"/>
  <c r="AB31" i="12"/>
  <c r="AA32" i="12"/>
  <c r="Y33" i="12"/>
  <c r="X38" i="12"/>
  <c r="AB39" i="12"/>
  <c r="Z36" i="12"/>
  <c r="X34" i="12"/>
  <c r="Z38" i="12"/>
  <c r="AB36" i="12"/>
  <c r="AA38" i="12"/>
  <c r="Y42" i="12"/>
  <c r="Y43" i="12"/>
  <c r="X44" i="12"/>
  <c r="Z27" i="12"/>
  <c r="Z34" i="12"/>
  <c r="Y41" i="12"/>
  <c r="Z42" i="12"/>
  <c r="Z43" i="12"/>
  <c r="Y44" i="12"/>
  <c r="AA34" i="12"/>
  <c r="X35" i="12"/>
  <c r="Y37" i="12"/>
  <c r="Y40" i="12"/>
  <c r="AA41" i="12"/>
  <c r="AA44" i="12"/>
  <c r="Y45" i="12"/>
  <c r="Z41" i="12"/>
  <c r="Y35" i="12"/>
  <c r="Z37" i="12"/>
  <c r="Z40" i="12"/>
  <c r="Z45" i="12"/>
  <c r="X37" i="12"/>
  <c r="X30" i="12"/>
  <c r="X31" i="12"/>
  <c r="AA37" i="12"/>
  <c r="AA40" i="12"/>
  <c r="AA45" i="12"/>
  <c r="X40" i="12"/>
  <c r="Z18" i="12"/>
  <c r="Y18" i="12"/>
  <c r="X7" i="12"/>
  <c r="AA6" i="12"/>
  <c r="X11" i="12"/>
  <c r="Z10" i="12"/>
  <c r="AB5" i="12"/>
  <c r="Z20" i="12"/>
  <c r="Z6" i="12"/>
  <c r="Z5" i="12"/>
  <c r="X21" i="12"/>
  <c r="AA8" i="12"/>
  <c r="X5" i="12"/>
  <c r="Y21" i="12"/>
  <c r="AB11" i="12"/>
  <c r="Z8" i="12"/>
  <c r="AB4" i="12"/>
  <c r="Y10" i="12"/>
  <c r="AA11" i="12"/>
  <c r="Y8" i="12"/>
  <c r="AA4" i="12"/>
  <c r="Z11" i="12"/>
  <c r="Z4" i="12"/>
  <c r="Z12" i="12"/>
  <c r="Y15" i="12"/>
  <c r="Y11" i="12"/>
  <c r="Y4" i="12"/>
  <c r="Y7" i="12"/>
  <c r="AA13" i="12"/>
  <c r="AB6" i="12"/>
  <c r="Y5" i="12"/>
  <c r="X14" i="12"/>
  <c r="Y16" i="12"/>
  <c r="Y9" i="12"/>
  <c r="AB9" i="12"/>
  <c r="Y19" i="12"/>
  <c r="AA9" i="12"/>
  <c r="Y6" i="12"/>
  <c r="Z17" i="12"/>
  <c r="X18" i="12"/>
  <c r="Z9" i="12"/>
  <c r="AA18" i="12"/>
  <c r="X13" i="12"/>
  <c r="AA20" i="12"/>
  <c r="X20" i="12"/>
  <c r="AA17" i="12"/>
  <c r="AA15" i="12"/>
  <c r="X16" i="12"/>
  <c r="Y20" i="12"/>
  <c r="Z21" i="12"/>
  <c r="AB18" i="12"/>
  <c r="Y14" i="12"/>
  <c r="AB13" i="12"/>
  <c r="X12" i="12"/>
  <c r="AA10" i="12"/>
  <c r="X22" i="12"/>
  <c r="AB21" i="12"/>
  <c r="AA21" i="12"/>
  <c r="AB20" i="12"/>
  <c r="AB16" i="12"/>
  <c r="Z16" i="12"/>
  <c r="X15" i="12"/>
  <c r="AB12" i="12"/>
  <c r="AA12" i="12"/>
  <c r="Y12" i="12"/>
  <c r="AB10" i="12"/>
  <c r="X19" i="12"/>
  <c r="AB15" i="12"/>
  <c r="Z15" i="12"/>
  <c r="AA19" i="12"/>
  <c r="Y17" i="12"/>
  <c r="X17" i="12"/>
  <c r="AB17" i="12"/>
  <c r="AA16" i="12"/>
  <c r="Z13" i="12"/>
  <c r="Y13" i="12"/>
  <c r="AB7" i="12"/>
  <c r="AA7" i="12"/>
  <c r="Z7" i="12"/>
  <c r="AB14" i="12"/>
  <c r="AA14" i="12"/>
  <c r="Z14" i="12"/>
  <c r="AB22" i="12"/>
  <c r="AA22" i="12"/>
  <c r="Z22" i="12"/>
  <c r="Y22" i="12"/>
  <c r="AB19" i="12"/>
  <c r="Z19" i="12"/>
  <c r="AA5" i="12"/>
  <c r="W49" i="9" l="1"/>
  <c r="AA47" i="9"/>
  <c r="X46" i="9"/>
  <c r="W45" i="9"/>
  <c r="AA49" i="9"/>
  <c r="Z47" i="9"/>
  <c r="AC27" i="12"/>
  <c r="AA48" i="9"/>
  <c r="X48" i="9"/>
  <c r="Z48" i="9"/>
  <c r="X45" i="9"/>
  <c r="Y49" i="9"/>
  <c r="AQ12" i="18"/>
  <c r="AU12" i="18"/>
  <c r="AC29" i="12"/>
  <c r="X36" i="9"/>
  <c r="V4" i="11" s="1"/>
  <c r="AT12" i="18"/>
  <c r="AR12" i="18"/>
  <c r="AS12" i="18"/>
  <c r="N15" i="6"/>
  <c r="X49" i="9"/>
  <c r="W36" i="9"/>
  <c r="W48" i="9"/>
  <c r="AA43" i="9"/>
  <c r="Y104" i="17" s="1"/>
  <c r="Y36" i="9"/>
  <c r="W4" i="11" s="1"/>
  <c r="W43" i="9"/>
  <c r="U89" i="17" s="1"/>
  <c r="W47" i="9"/>
  <c r="Z36" i="9"/>
  <c r="W46" i="9"/>
  <c r="X43" i="9"/>
  <c r="V99" i="17" s="1"/>
  <c r="Y46" i="9"/>
  <c r="Y43" i="9"/>
  <c r="W11" i="17" s="1"/>
  <c r="Z43" i="9"/>
  <c r="X106" i="17" s="1"/>
  <c r="Z45" i="9"/>
  <c r="AA45" i="9"/>
  <c r="AA36" i="9"/>
  <c r="Z46" i="9"/>
  <c r="Y36" i="16"/>
  <c r="Y30" i="16"/>
  <c r="Y29" i="16"/>
  <c r="Y35" i="16"/>
  <c r="Y33" i="16"/>
  <c r="Y13" i="16"/>
  <c r="Z13" i="16" s="1"/>
  <c r="Y31" i="16"/>
  <c r="Y34" i="16"/>
  <c r="Y28" i="16"/>
  <c r="Y14" i="16"/>
  <c r="Z14" i="16" s="1"/>
  <c r="Y37" i="16"/>
  <c r="Y39" i="16"/>
  <c r="Y40" i="16"/>
  <c r="Y15" i="16"/>
  <c r="Z15" i="16" s="1"/>
  <c r="Y32" i="16"/>
  <c r="AC9" i="12"/>
  <c r="AC8" i="12"/>
  <c r="AC10" i="12"/>
  <c r="AC11" i="12"/>
  <c r="Y45" i="16"/>
  <c r="Y42" i="16"/>
  <c r="Y38" i="16"/>
  <c r="Y44" i="16"/>
  <c r="Y41" i="16"/>
  <c r="Y43" i="16"/>
  <c r="AC6" i="12"/>
  <c r="AC5" i="12"/>
  <c r="AC4" i="12"/>
  <c r="AC45" i="12"/>
  <c r="AC43" i="12"/>
  <c r="AC42" i="12"/>
  <c r="AC41" i="12"/>
  <c r="AC39" i="12"/>
  <c r="AC33" i="12"/>
  <c r="AC37" i="12"/>
  <c r="AC32" i="12"/>
  <c r="AC30" i="12"/>
  <c r="AC38" i="12"/>
  <c r="AC44" i="12"/>
  <c r="AC34" i="12"/>
  <c r="AC31" i="12"/>
  <c r="AC40" i="12"/>
  <c r="AC35" i="12"/>
  <c r="AC36" i="12"/>
  <c r="AC17" i="12"/>
  <c r="AC14" i="12"/>
  <c r="AC16" i="12"/>
  <c r="AC21" i="12"/>
  <c r="AC15" i="12"/>
  <c r="AC13" i="12"/>
  <c r="AC12" i="12"/>
  <c r="AC7" i="12"/>
  <c r="AC20" i="12"/>
  <c r="AC18" i="12"/>
  <c r="AC22" i="12"/>
  <c r="AC19" i="12"/>
  <c r="AW108" i="5"/>
  <c r="AU4" i="5"/>
  <c r="AV4" i="5"/>
  <c r="AW4" i="5"/>
  <c r="AU5" i="5"/>
  <c r="AV5" i="5"/>
  <c r="AW5" i="5"/>
  <c r="AU7" i="5"/>
  <c r="AV7" i="5"/>
  <c r="AW7" i="5"/>
  <c r="AU8" i="5"/>
  <c r="AV8" i="5"/>
  <c r="AW8" i="5"/>
  <c r="AU9" i="5"/>
  <c r="AV9" i="5"/>
  <c r="AW9" i="5"/>
  <c r="AU10" i="5"/>
  <c r="AV10" i="5"/>
  <c r="AW10" i="5"/>
  <c r="AU11" i="5"/>
  <c r="AV11" i="5"/>
  <c r="AW11" i="5"/>
  <c r="AU12" i="5"/>
  <c r="AV12" i="5"/>
  <c r="AW12" i="5"/>
  <c r="AU13" i="5"/>
  <c r="AV13" i="5"/>
  <c r="AW13" i="5"/>
  <c r="AU14" i="5"/>
  <c r="AV14" i="5"/>
  <c r="AW14" i="5"/>
  <c r="AU15" i="5"/>
  <c r="AV15" i="5"/>
  <c r="AW15" i="5"/>
  <c r="AU17" i="5"/>
  <c r="AV17" i="5"/>
  <c r="AW17" i="5"/>
  <c r="AU18" i="5"/>
  <c r="AV18" i="5"/>
  <c r="AW18" i="5"/>
  <c r="AU19" i="5"/>
  <c r="AV19" i="5"/>
  <c r="AW19" i="5"/>
  <c r="AU20" i="5"/>
  <c r="AV20" i="5"/>
  <c r="AW20" i="5"/>
  <c r="AU21" i="5"/>
  <c r="AV21" i="5"/>
  <c r="AW21" i="5"/>
  <c r="AU22" i="5"/>
  <c r="AV22" i="5"/>
  <c r="AW22" i="5"/>
  <c r="AU23" i="5"/>
  <c r="AV23" i="5"/>
  <c r="AW23" i="5"/>
  <c r="AU24" i="5"/>
  <c r="AV24" i="5"/>
  <c r="AW24" i="5"/>
  <c r="AU25" i="5"/>
  <c r="AV25" i="5"/>
  <c r="AW25" i="5"/>
  <c r="AU26" i="5"/>
  <c r="AV26" i="5"/>
  <c r="AW26" i="5"/>
  <c r="AU27" i="5"/>
  <c r="AV27" i="5"/>
  <c r="AW27" i="5"/>
  <c r="AU28" i="5"/>
  <c r="AV28" i="5"/>
  <c r="AW28" i="5"/>
  <c r="AU29" i="5"/>
  <c r="AV29" i="5"/>
  <c r="AW29" i="5"/>
  <c r="AU30" i="5"/>
  <c r="AV30" i="5"/>
  <c r="AW30" i="5"/>
  <c r="AU31" i="5"/>
  <c r="AV31" i="5"/>
  <c r="AW31" i="5"/>
  <c r="AU32" i="5"/>
  <c r="AV32" i="5"/>
  <c r="AW32" i="5"/>
  <c r="AU33" i="5"/>
  <c r="AV33" i="5"/>
  <c r="AW33" i="5"/>
  <c r="AU34" i="5"/>
  <c r="AV34" i="5"/>
  <c r="AW34" i="5"/>
  <c r="AU35" i="5"/>
  <c r="AV35" i="5"/>
  <c r="AW35" i="5"/>
  <c r="AU36" i="5"/>
  <c r="AV36" i="5"/>
  <c r="AW36" i="5"/>
  <c r="AU37" i="5"/>
  <c r="AV37" i="5"/>
  <c r="AW37" i="5"/>
  <c r="AU38" i="5"/>
  <c r="AV38" i="5"/>
  <c r="AW38" i="5"/>
  <c r="AU39" i="5"/>
  <c r="AV39" i="5"/>
  <c r="AW39" i="5"/>
  <c r="AU40" i="5"/>
  <c r="AV40" i="5"/>
  <c r="AW40" i="5"/>
  <c r="AU41" i="5"/>
  <c r="AV41" i="5"/>
  <c r="AW41" i="5"/>
  <c r="AU43" i="5"/>
  <c r="AV43" i="5"/>
  <c r="AW43" i="5"/>
  <c r="AU44" i="5"/>
  <c r="AV44" i="5"/>
  <c r="AW44" i="5"/>
  <c r="AU45" i="5"/>
  <c r="AV45" i="5"/>
  <c r="AW45" i="5"/>
  <c r="AU46" i="5"/>
  <c r="AV46" i="5"/>
  <c r="AW46" i="5"/>
  <c r="AU47" i="5"/>
  <c r="AV47" i="5"/>
  <c r="AW47" i="5"/>
  <c r="AU48" i="5"/>
  <c r="AV48" i="5"/>
  <c r="AW48" i="5"/>
  <c r="AU49" i="5"/>
  <c r="AV49" i="5"/>
  <c r="AW49" i="5"/>
  <c r="AU50" i="5"/>
  <c r="AV50" i="5"/>
  <c r="AW50" i="5"/>
  <c r="AU51" i="5"/>
  <c r="AV51" i="5"/>
  <c r="AW51" i="5"/>
  <c r="AU52" i="5"/>
  <c r="AV52" i="5"/>
  <c r="AW52" i="5"/>
  <c r="AU53" i="5"/>
  <c r="AV53" i="5"/>
  <c r="AW53" i="5"/>
  <c r="AU54" i="5"/>
  <c r="AV54" i="5"/>
  <c r="AW54" i="5"/>
  <c r="AU55" i="5"/>
  <c r="AV55" i="5"/>
  <c r="AW55" i="5"/>
  <c r="AU56" i="5"/>
  <c r="AV56" i="5"/>
  <c r="AW56" i="5"/>
  <c r="AU57" i="5"/>
  <c r="AV57" i="5"/>
  <c r="AW57" i="5"/>
  <c r="AU58" i="5"/>
  <c r="AV58" i="5"/>
  <c r="AW58" i="5"/>
  <c r="AU59" i="5"/>
  <c r="AV59" i="5"/>
  <c r="AW59" i="5"/>
  <c r="AU60" i="5"/>
  <c r="AV60" i="5"/>
  <c r="AW60" i="5"/>
  <c r="AU61" i="5"/>
  <c r="AV61" i="5"/>
  <c r="AW61" i="5"/>
  <c r="AU62" i="5"/>
  <c r="AV62" i="5"/>
  <c r="AW62" i="5"/>
  <c r="AU63" i="5"/>
  <c r="AV63" i="5"/>
  <c r="AW63" i="5"/>
  <c r="AU64" i="5"/>
  <c r="AV64" i="5"/>
  <c r="AW64" i="5"/>
  <c r="AU65" i="5"/>
  <c r="AV65" i="5"/>
  <c r="AW65" i="5"/>
  <c r="AU66" i="5"/>
  <c r="AV66" i="5"/>
  <c r="AW66" i="5"/>
  <c r="AU67" i="5"/>
  <c r="AV67" i="5"/>
  <c r="AW67" i="5"/>
  <c r="AU68" i="5"/>
  <c r="AV68" i="5"/>
  <c r="AW68" i="5"/>
  <c r="AU69" i="5"/>
  <c r="AV69" i="5"/>
  <c r="AW69" i="5"/>
  <c r="AU70" i="5"/>
  <c r="AV70" i="5"/>
  <c r="AW70" i="5"/>
  <c r="AU71" i="5"/>
  <c r="AV71" i="5"/>
  <c r="AW71" i="5"/>
  <c r="AU72" i="5"/>
  <c r="AV72" i="5"/>
  <c r="AW72" i="5"/>
  <c r="AU73" i="5"/>
  <c r="AV73" i="5"/>
  <c r="AW73" i="5"/>
  <c r="AU74" i="5"/>
  <c r="AV74" i="5"/>
  <c r="AW74" i="5"/>
  <c r="AU75" i="5"/>
  <c r="AV75" i="5"/>
  <c r="AW75" i="5"/>
  <c r="AU76" i="5"/>
  <c r="AV76" i="5"/>
  <c r="AW76" i="5"/>
  <c r="AU77" i="5"/>
  <c r="AV77" i="5"/>
  <c r="AW77" i="5"/>
  <c r="AU78" i="5"/>
  <c r="AV78" i="5"/>
  <c r="AW78" i="5"/>
  <c r="AU79" i="5"/>
  <c r="AV79" i="5"/>
  <c r="AW79" i="5"/>
  <c r="AU80" i="5"/>
  <c r="AV80" i="5"/>
  <c r="AW80" i="5"/>
  <c r="AU81" i="5"/>
  <c r="AV81" i="5"/>
  <c r="AW81" i="5"/>
  <c r="AU82" i="5"/>
  <c r="AV82" i="5"/>
  <c r="AW82" i="5"/>
  <c r="AU83" i="5"/>
  <c r="AV83" i="5"/>
  <c r="AW83" i="5"/>
  <c r="AU84" i="5"/>
  <c r="AV84" i="5"/>
  <c r="AW84" i="5"/>
  <c r="AU85" i="5"/>
  <c r="AV85" i="5"/>
  <c r="AW85" i="5"/>
  <c r="AU86" i="5"/>
  <c r="AV86" i="5"/>
  <c r="AW86" i="5"/>
  <c r="AU87" i="5"/>
  <c r="AV87" i="5"/>
  <c r="AW87" i="5"/>
  <c r="AU88" i="5"/>
  <c r="AV88" i="5"/>
  <c r="AW88" i="5"/>
  <c r="AU89" i="5"/>
  <c r="AV89" i="5"/>
  <c r="AW89" i="5"/>
  <c r="AU90" i="5"/>
  <c r="AV90" i="5"/>
  <c r="AW90" i="5"/>
  <c r="AU91" i="5"/>
  <c r="AV91" i="5"/>
  <c r="AW91" i="5"/>
  <c r="AU92" i="5"/>
  <c r="AV92" i="5"/>
  <c r="AW92" i="5"/>
  <c r="AU93" i="5"/>
  <c r="AV93" i="5"/>
  <c r="AW93" i="5"/>
  <c r="AU94" i="5"/>
  <c r="AV94" i="5"/>
  <c r="AW94" i="5"/>
  <c r="AU95" i="5"/>
  <c r="AV95" i="5"/>
  <c r="AW95" i="5"/>
  <c r="AU96" i="5"/>
  <c r="AV96" i="5"/>
  <c r="AW96" i="5"/>
  <c r="AU97" i="5"/>
  <c r="AV97" i="5"/>
  <c r="AW97" i="5"/>
  <c r="AU98" i="5"/>
  <c r="AV98" i="5"/>
  <c r="AW98" i="5"/>
  <c r="AU99" i="5"/>
  <c r="AV99" i="5"/>
  <c r="AW99" i="5"/>
  <c r="AU100" i="5"/>
  <c r="AV100" i="5"/>
  <c r="AW100" i="5"/>
  <c r="AU102" i="5"/>
  <c r="AV102" i="5"/>
  <c r="AW102" i="5"/>
  <c r="AU103" i="5"/>
  <c r="AV103" i="5"/>
  <c r="AW103" i="5"/>
  <c r="AU104" i="5"/>
  <c r="AV104" i="5"/>
  <c r="AW104" i="5"/>
  <c r="AU105" i="5"/>
  <c r="AV105" i="5"/>
  <c r="AW105" i="5"/>
  <c r="AU106" i="5"/>
  <c r="AV106" i="5"/>
  <c r="AW106" i="5"/>
  <c r="AU107" i="5"/>
  <c r="AV107" i="5"/>
  <c r="AW107" i="5"/>
  <c r="AU108" i="5"/>
  <c r="AV108" i="5"/>
  <c r="AU109" i="5"/>
  <c r="AV109" i="5"/>
  <c r="AW109" i="5"/>
  <c r="AU110" i="5"/>
  <c r="AV110" i="5"/>
  <c r="AW110" i="5"/>
  <c r="AU111" i="5"/>
  <c r="AV111" i="5"/>
  <c r="AW111" i="5"/>
  <c r="AU112" i="5"/>
  <c r="AV112" i="5"/>
  <c r="AW112" i="5"/>
  <c r="AU113" i="5"/>
  <c r="AV113" i="5"/>
  <c r="AW113" i="5"/>
  <c r="AU114" i="5"/>
  <c r="AV114" i="5"/>
  <c r="AW114" i="5"/>
  <c r="AU115" i="5"/>
  <c r="AV115" i="5"/>
  <c r="AW115" i="5"/>
  <c r="AU116" i="5"/>
  <c r="AV116" i="5"/>
  <c r="AW116" i="5"/>
  <c r="AU117" i="5"/>
  <c r="AV117" i="5"/>
  <c r="AW117" i="5"/>
  <c r="AU118" i="5"/>
  <c r="AV118" i="5"/>
  <c r="AW118" i="5"/>
  <c r="AU119" i="5"/>
  <c r="AV119" i="5"/>
  <c r="AW119" i="5"/>
  <c r="AU120" i="5"/>
  <c r="AV120" i="5"/>
  <c r="AW120" i="5"/>
  <c r="AU121" i="5"/>
  <c r="AV121" i="5"/>
  <c r="AW121" i="5"/>
  <c r="AU122" i="5"/>
  <c r="AV122" i="5"/>
  <c r="AW122" i="5"/>
  <c r="AU123" i="5"/>
  <c r="AV123" i="5"/>
  <c r="AW123" i="5"/>
  <c r="AU124" i="5"/>
  <c r="AV124" i="5"/>
  <c r="AW124" i="5"/>
  <c r="AU125" i="5"/>
  <c r="AV125" i="5"/>
  <c r="AW125" i="5"/>
  <c r="AU126" i="5"/>
  <c r="AV126" i="5"/>
  <c r="AW126" i="5"/>
  <c r="AU127" i="5"/>
  <c r="AV127" i="5"/>
  <c r="AW127" i="5"/>
  <c r="AU128" i="5"/>
  <c r="AV128" i="5"/>
  <c r="AW128" i="5"/>
  <c r="AU129" i="5"/>
  <c r="AV129" i="5"/>
  <c r="AW129" i="5"/>
  <c r="AU130" i="5"/>
  <c r="AV130" i="5"/>
  <c r="AW130" i="5"/>
  <c r="AU131" i="5"/>
  <c r="AV131" i="5"/>
  <c r="AW131" i="5"/>
  <c r="AU132" i="5"/>
  <c r="AV132" i="5"/>
  <c r="AW132" i="5"/>
  <c r="AU133" i="5"/>
  <c r="AV133" i="5"/>
  <c r="AW133" i="5"/>
  <c r="AU134" i="5"/>
  <c r="AV134" i="5"/>
  <c r="AW134" i="5"/>
  <c r="AU135" i="5"/>
  <c r="AV135" i="5"/>
  <c r="AW135" i="5"/>
  <c r="AU136" i="5"/>
  <c r="AV136" i="5"/>
  <c r="AW136" i="5"/>
  <c r="AU137" i="5"/>
  <c r="AV137" i="5"/>
  <c r="AW137" i="5"/>
  <c r="AU138" i="5"/>
  <c r="AV138" i="5"/>
  <c r="AW138" i="5"/>
  <c r="AU139" i="5"/>
  <c r="AV139" i="5"/>
  <c r="AW139" i="5"/>
  <c r="AU140" i="5"/>
  <c r="AV140" i="5"/>
  <c r="AW140" i="5"/>
  <c r="AU142" i="5"/>
  <c r="AV142" i="5"/>
  <c r="AW142" i="5"/>
  <c r="AU143" i="5"/>
  <c r="AV143" i="5"/>
  <c r="AW143" i="5"/>
  <c r="AU144" i="5"/>
  <c r="AV144" i="5"/>
  <c r="AW144" i="5"/>
  <c r="AU145" i="5"/>
  <c r="AV145" i="5"/>
  <c r="AW145" i="5"/>
  <c r="AU146" i="5"/>
  <c r="AV146" i="5"/>
  <c r="AW146" i="5"/>
  <c r="AU147" i="5"/>
  <c r="AV147" i="5"/>
  <c r="AW147" i="5"/>
  <c r="AU148" i="5"/>
  <c r="AV148" i="5"/>
  <c r="AW148" i="5"/>
  <c r="AU149" i="5"/>
  <c r="AV149" i="5"/>
  <c r="AW149" i="5"/>
  <c r="AU150" i="5"/>
  <c r="AV150" i="5"/>
  <c r="AW150" i="5"/>
  <c r="AU151" i="5"/>
  <c r="AV151" i="5"/>
  <c r="AW151" i="5"/>
  <c r="AU152" i="5"/>
  <c r="AV152" i="5"/>
  <c r="AW152" i="5"/>
  <c r="AU153" i="5"/>
  <c r="AV153" i="5"/>
  <c r="AW153" i="5"/>
  <c r="AU154" i="5"/>
  <c r="AV154" i="5"/>
  <c r="AW154" i="5"/>
  <c r="AU155" i="5"/>
  <c r="AV155" i="5"/>
  <c r="AW155" i="5"/>
  <c r="AU156" i="5"/>
  <c r="AV156" i="5"/>
  <c r="AW156" i="5"/>
  <c r="AU157" i="5"/>
  <c r="AV157" i="5"/>
  <c r="AW157" i="5"/>
  <c r="AU159" i="5"/>
  <c r="AV159" i="5"/>
  <c r="AW159" i="5"/>
  <c r="AU160" i="5"/>
  <c r="AV160" i="5"/>
  <c r="AW160" i="5"/>
  <c r="AU161" i="5"/>
  <c r="AV161" i="5"/>
  <c r="AW161" i="5"/>
  <c r="AU162" i="5"/>
  <c r="AV162" i="5"/>
  <c r="AW162" i="5"/>
  <c r="AW3" i="5"/>
  <c r="AV3" i="5"/>
  <c r="AU3" i="5"/>
  <c r="C25" i="9"/>
  <c r="D25" i="9"/>
  <c r="E25" i="9"/>
  <c r="F25" i="9"/>
  <c r="G25" i="9"/>
  <c r="H25" i="9"/>
  <c r="I25" i="9"/>
  <c r="J25" i="9"/>
  <c r="K25" i="9"/>
  <c r="L25" i="9"/>
  <c r="M25" i="9"/>
  <c r="N25" i="9"/>
  <c r="O25" i="9"/>
  <c r="P25" i="9"/>
  <c r="Q25" i="9"/>
  <c r="R25" i="9"/>
  <c r="S25" i="9"/>
  <c r="T25" i="9"/>
  <c r="U25" i="9"/>
  <c r="B25" i="9"/>
  <c r="C23" i="9"/>
  <c r="D23" i="9"/>
  <c r="E23" i="9"/>
  <c r="F23" i="9"/>
  <c r="G23" i="9"/>
  <c r="H23" i="9"/>
  <c r="I23" i="9"/>
  <c r="J23" i="9"/>
  <c r="K23" i="9"/>
  <c r="L23" i="9"/>
  <c r="M23" i="9"/>
  <c r="N23" i="9"/>
  <c r="O23" i="9"/>
  <c r="P23" i="9"/>
  <c r="Q23" i="9"/>
  <c r="R23" i="9"/>
  <c r="S23" i="9"/>
  <c r="T23" i="9"/>
  <c r="U23" i="9"/>
  <c r="B23" i="9"/>
  <c r="C164" i="5"/>
  <c r="D164" i="5"/>
  <c r="E164" i="5"/>
  <c r="F164" i="5"/>
  <c r="G164" i="5"/>
  <c r="H164" i="5"/>
  <c r="I164" i="5"/>
  <c r="J164" i="5"/>
  <c r="K164" i="5"/>
  <c r="L164" i="5"/>
  <c r="M164" i="5"/>
  <c r="N164" i="5"/>
  <c r="O164" i="5"/>
  <c r="P164" i="5"/>
  <c r="Q164" i="5"/>
  <c r="R164" i="5"/>
  <c r="S164" i="5"/>
  <c r="T164" i="5"/>
  <c r="U164" i="5"/>
  <c r="B164" i="5"/>
  <c r="T14" i="18" s="1"/>
  <c r="D3" i="7"/>
  <c r="C3" i="7"/>
  <c r="D25" i="4"/>
  <c r="C25" i="4"/>
  <c r="E25" i="4"/>
  <c r="F25" i="4"/>
  <c r="G25" i="4"/>
  <c r="H25" i="4"/>
  <c r="I25" i="4"/>
  <c r="J25" i="4"/>
  <c r="K25" i="4"/>
  <c r="L25" i="4"/>
  <c r="M25" i="4"/>
  <c r="N25" i="4"/>
  <c r="O25" i="4"/>
  <c r="P25" i="4"/>
  <c r="Q25" i="4"/>
  <c r="R25" i="4"/>
  <c r="S25" i="4"/>
  <c r="T25" i="4"/>
  <c r="U25" i="4"/>
  <c r="B25" i="4"/>
  <c r="D8" i="4"/>
  <c r="C8" i="4"/>
  <c r="E8" i="4"/>
  <c r="F8" i="4"/>
  <c r="G8" i="4"/>
  <c r="H8" i="4"/>
  <c r="I8" i="4"/>
  <c r="J8" i="4"/>
  <c r="K8" i="4"/>
  <c r="L8" i="4"/>
  <c r="M8" i="4"/>
  <c r="N8" i="4"/>
  <c r="O8" i="4"/>
  <c r="P8" i="4"/>
  <c r="Q8" i="4"/>
  <c r="R8" i="4"/>
  <c r="S8" i="4"/>
  <c r="T8" i="4"/>
  <c r="U8" i="4"/>
  <c r="B8" i="4"/>
  <c r="B172" i="7"/>
  <c r="D172" i="7"/>
  <c r="C172" i="7"/>
  <c r="E172" i="7"/>
  <c r="F172" i="7"/>
  <c r="G172" i="7"/>
  <c r="H172" i="7"/>
  <c r="I172" i="7"/>
  <c r="J172" i="7"/>
  <c r="K172" i="7"/>
  <c r="L172" i="7"/>
  <c r="M172" i="7"/>
  <c r="N172" i="7"/>
  <c r="O172" i="7"/>
  <c r="P172" i="7"/>
  <c r="Q172" i="7"/>
  <c r="R172" i="7"/>
  <c r="S172" i="7"/>
  <c r="T172" i="7"/>
  <c r="U172" i="7"/>
  <c r="B173" i="7"/>
  <c r="D173" i="7"/>
  <c r="C173" i="7"/>
  <c r="E173" i="7"/>
  <c r="F173" i="7"/>
  <c r="G173" i="7"/>
  <c r="H173" i="7"/>
  <c r="I173" i="7"/>
  <c r="J173" i="7"/>
  <c r="K173" i="7"/>
  <c r="L173" i="7"/>
  <c r="M173" i="7"/>
  <c r="N173" i="7"/>
  <c r="O173" i="7"/>
  <c r="P173" i="7"/>
  <c r="Q173" i="7"/>
  <c r="R173" i="7"/>
  <c r="S173" i="7"/>
  <c r="T173" i="7"/>
  <c r="U173" i="7"/>
  <c r="B174" i="7"/>
  <c r="D174" i="7"/>
  <c r="C174" i="7"/>
  <c r="E174" i="7"/>
  <c r="F174" i="7"/>
  <c r="G174" i="7"/>
  <c r="H174" i="7"/>
  <c r="I174" i="7"/>
  <c r="J174" i="7"/>
  <c r="K174" i="7"/>
  <c r="L174" i="7"/>
  <c r="M174" i="7"/>
  <c r="N174" i="7"/>
  <c r="O174" i="7"/>
  <c r="P174" i="7"/>
  <c r="Q174" i="7"/>
  <c r="R174" i="7"/>
  <c r="S174" i="7"/>
  <c r="T174" i="7"/>
  <c r="U174" i="7"/>
  <c r="B175" i="7"/>
  <c r="D175" i="7"/>
  <c r="C175" i="7"/>
  <c r="E175" i="7"/>
  <c r="F175" i="7"/>
  <c r="G175" i="7"/>
  <c r="H175" i="7"/>
  <c r="I175" i="7"/>
  <c r="J175" i="7"/>
  <c r="K175" i="7"/>
  <c r="L175" i="7"/>
  <c r="M175" i="7"/>
  <c r="N175" i="7"/>
  <c r="O175" i="7"/>
  <c r="P175" i="7"/>
  <c r="Q175" i="7"/>
  <c r="R175" i="7"/>
  <c r="S175" i="7"/>
  <c r="T175" i="7"/>
  <c r="U175" i="7"/>
  <c r="B176" i="7"/>
  <c r="D176" i="7"/>
  <c r="C176" i="7"/>
  <c r="E176" i="7"/>
  <c r="F176" i="7"/>
  <c r="G176" i="7"/>
  <c r="H176" i="7"/>
  <c r="I176" i="7"/>
  <c r="J176" i="7"/>
  <c r="K176" i="7"/>
  <c r="L176" i="7"/>
  <c r="M176" i="7"/>
  <c r="N176" i="7"/>
  <c r="O176" i="7"/>
  <c r="P176" i="7"/>
  <c r="Q176" i="7"/>
  <c r="R176" i="7"/>
  <c r="S176" i="7"/>
  <c r="T176" i="7"/>
  <c r="U176" i="7"/>
  <c r="B177" i="7"/>
  <c r="D177" i="7"/>
  <c r="C177" i="7"/>
  <c r="E177" i="7"/>
  <c r="F177" i="7"/>
  <c r="G177" i="7"/>
  <c r="H177" i="7"/>
  <c r="I177" i="7"/>
  <c r="J177" i="7"/>
  <c r="K177" i="7"/>
  <c r="L177" i="7"/>
  <c r="M177" i="7"/>
  <c r="N177" i="7"/>
  <c r="O177" i="7"/>
  <c r="P177" i="7"/>
  <c r="Q177" i="7"/>
  <c r="R177" i="7"/>
  <c r="S177" i="7"/>
  <c r="T177" i="7"/>
  <c r="U177" i="7"/>
  <c r="B178" i="7"/>
  <c r="D178" i="7"/>
  <c r="C178" i="7"/>
  <c r="E178" i="7"/>
  <c r="F178" i="7"/>
  <c r="G178" i="7"/>
  <c r="H178" i="7"/>
  <c r="I178" i="7"/>
  <c r="J178" i="7"/>
  <c r="K178" i="7"/>
  <c r="L178" i="7"/>
  <c r="M178" i="7"/>
  <c r="N178" i="7"/>
  <c r="O178" i="7"/>
  <c r="P178" i="7"/>
  <c r="Q178" i="7"/>
  <c r="R178" i="7"/>
  <c r="S178" i="7"/>
  <c r="T178" i="7"/>
  <c r="U178" i="7"/>
  <c r="B179" i="7"/>
  <c r="D179" i="7"/>
  <c r="C179" i="7"/>
  <c r="E179" i="7"/>
  <c r="F179" i="7"/>
  <c r="G179" i="7"/>
  <c r="H179" i="7"/>
  <c r="I179" i="7"/>
  <c r="J179" i="7"/>
  <c r="K179" i="7"/>
  <c r="L179" i="7"/>
  <c r="M179" i="7"/>
  <c r="N179" i="7"/>
  <c r="O179" i="7"/>
  <c r="P179" i="7"/>
  <c r="Q179" i="7"/>
  <c r="R179" i="7"/>
  <c r="S179" i="7"/>
  <c r="T179" i="7"/>
  <c r="U179" i="7"/>
  <c r="B180" i="7"/>
  <c r="D180" i="7"/>
  <c r="C180" i="7"/>
  <c r="E180" i="7"/>
  <c r="F180" i="7"/>
  <c r="G180" i="7"/>
  <c r="H180" i="7"/>
  <c r="I180" i="7"/>
  <c r="J180" i="7"/>
  <c r="K180" i="7"/>
  <c r="L180" i="7"/>
  <c r="M180" i="7"/>
  <c r="N180" i="7"/>
  <c r="O180" i="7"/>
  <c r="P180" i="7"/>
  <c r="Q180" i="7"/>
  <c r="R180" i="7"/>
  <c r="S180" i="7"/>
  <c r="T180" i="7"/>
  <c r="U180" i="7"/>
  <c r="B181" i="7"/>
  <c r="D181" i="7"/>
  <c r="C181" i="7"/>
  <c r="E181" i="7"/>
  <c r="F181" i="7"/>
  <c r="G181" i="7"/>
  <c r="H181" i="7"/>
  <c r="I181" i="7"/>
  <c r="J181" i="7"/>
  <c r="K181" i="7"/>
  <c r="L181" i="7"/>
  <c r="M181" i="7"/>
  <c r="N181" i="7"/>
  <c r="O181" i="7"/>
  <c r="P181" i="7"/>
  <c r="Q181" i="7"/>
  <c r="R181" i="7"/>
  <c r="S181" i="7"/>
  <c r="T181" i="7"/>
  <c r="U181" i="7"/>
  <c r="B182" i="7"/>
  <c r="D182" i="7"/>
  <c r="C182" i="7"/>
  <c r="E182" i="7"/>
  <c r="F182" i="7"/>
  <c r="G182" i="7"/>
  <c r="H182" i="7"/>
  <c r="I182" i="7"/>
  <c r="J182" i="7"/>
  <c r="K182" i="7"/>
  <c r="L182" i="7"/>
  <c r="M182" i="7"/>
  <c r="N182" i="7"/>
  <c r="O182" i="7"/>
  <c r="P182" i="7"/>
  <c r="Q182" i="7"/>
  <c r="R182" i="7"/>
  <c r="S182" i="7"/>
  <c r="T182" i="7"/>
  <c r="U182" i="7"/>
  <c r="U171" i="7"/>
  <c r="T171" i="7"/>
  <c r="S171" i="7"/>
  <c r="R171" i="7"/>
  <c r="Q171" i="7"/>
  <c r="P171" i="7"/>
  <c r="O171" i="7"/>
  <c r="N171" i="7"/>
  <c r="M171" i="7"/>
  <c r="L171" i="7"/>
  <c r="K171" i="7"/>
  <c r="J171" i="7"/>
  <c r="I171" i="7"/>
  <c r="H171" i="7"/>
  <c r="G171" i="7"/>
  <c r="F171" i="7"/>
  <c r="E171" i="7"/>
  <c r="C171" i="7"/>
  <c r="D171" i="7"/>
  <c r="B171" i="7"/>
  <c r="A172" i="7"/>
  <c r="AA172" i="7" s="1"/>
  <c r="A173" i="7"/>
  <c r="AA173" i="7" s="1"/>
  <c r="A174" i="7"/>
  <c r="AA174" i="7" s="1"/>
  <c r="A175" i="7"/>
  <c r="AA175" i="7" s="1"/>
  <c r="A176" i="7"/>
  <c r="AA176" i="7" s="1"/>
  <c r="A177" i="7"/>
  <c r="AA177" i="7" s="1"/>
  <c r="A178" i="7"/>
  <c r="AA178" i="7" s="1"/>
  <c r="A179" i="7"/>
  <c r="AA179" i="7" s="1"/>
  <c r="A180" i="7"/>
  <c r="AA180" i="7" s="1"/>
  <c r="A181" i="7"/>
  <c r="AA181" i="7" s="1"/>
  <c r="A182" i="7"/>
  <c r="AA182" i="7" s="1"/>
  <c r="A171" i="7"/>
  <c r="AA171" i="7" s="1"/>
  <c r="U3" i="7"/>
  <c r="T3" i="7"/>
  <c r="S3" i="7"/>
  <c r="R3" i="7"/>
  <c r="Q3" i="7"/>
  <c r="P3" i="7"/>
  <c r="O3" i="7"/>
  <c r="N3" i="7"/>
  <c r="M3" i="7"/>
  <c r="L3" i="7"/>
  <c r="K3" i="7"/>
  <c r="J3" i="7"/>
  <c r="I3" i="7"/>
  <c r="H3" i="7"/>
  <c r="G3" i="7"/>
  <c r="F3" i="7"/>
  <c r="E3" i="7"/>
  <c r="B3" i="7"/>
  <c r="H44" i="6"/>
  <c r="AA156" i="7"/>
  <c r="AA155" i="7"/>
  <c r="AA154" i="7"/>
  <c r="AA4" i="7"/>
  <c r="AA5" i="7"/>
  <c r="AA6" i="7"/>
  <c r="AA7" i="7"/>
  <c r="AA8" i="7"/>
  <c r="AA9" i="7"/>
  <c r="AA10" i="7"/>
  <c r="AA11" i="7"/>
  <c r="AA12" i="7"/>
  <c r="AA13" i="7"/>
  <c r="AA14" i="7"/>
  <c r="AA15" i="7"/>
  <c r="AA16" i="7"/>
  <c r="AA17" i="7"/>
  <c r="AA18" i="7"/>
  <c r="AA19" i="7"/>
  <c r="AA20" i="7"/>
  <c r="AA21" i="7"/>
  <c r="AA22" i="7"/>
  <c r="AA23" i="7"/>
  <c r="AA24" i="7"/>
  <c r="AA25" i="7"/>
  <c r="AA26" i="7"/>
  <c r="AA27" i="7"/>
  <c r="AA28" i="7"/>
  <c r="AA29" i="7"/>
  <c r="AA30" i="7"/>
  <c r="AA31" i="7"/>
  <c r="AA32" i="7"/>
  <c r="AA33" i="7"/>
  <c r="AA34" i="7"/>
  <c r="AA35" i="7"/>
  <c r="AA36" i="7"/>
  <c r="AA37" i="7"/>
  <c r="AA38" i="7"/>
  <c r="AA39" i="7"/>
  <c r="AA40" i="7"/>
  <c r="AA41" i="7"/>
  <c r="AA42" i="7"/>
  <c r="AA43" i="7"/>
  <c r="AA44" i="7"/>
  <c r="AA45" i="7"/>
  <c r="AA46" i="7"/>
  <c r="AA47" i="7"/>
  <c r="AA48" i="7"/>
  <c r="AA49" i="7"/>
  <c r="AA50" i="7"/>
  <c r="AA51" i="7"/>
  <c r="AA52" i="7"/>
  <c r="AA53" i="7"/>
  <c r="AA54" i="7"/>
  <c r="AA55" i="7"/>
  <c r="AA56" i="7"/>
  <c r="AA57" i="7"/>
  <c r="AA58" i="7"/>
  <c r="AA59" i="7"/>
  <c r="AA60" i="7"/>
  <c r="AA61" i="7"/>
  <c r="AA62" i="7"/>
  <c r="AA63" i="7"/>
  <c r="AA64" i="7"/>
  <c r="AA65" i="7"/>
  <c r="AA66" i="7"/>
  <c r="AA67" i="7"/>
  <c r="AA68" i="7"/>
  <c r="AA69" i="7"/>
  <c r="AA70" i="7"/>
  <c r="AA71" i="7"/>
  <c r="AA72" i="7"/>
  <c r="AA73" i="7"/>
  <c r="AA74" i="7"/>
  <c r="AA75" i="7"/>
  <c r="AA76" i="7"/>
  <c r="AA77" i="7"/>
  <c r="AA78" i="7"/>
  <c r="AA79" i="7"/>
  <c r="AA80" i="7"/>
  <c r="AA81" i="7"/>
  <c r="AA82" i="7"/>
  <c r="AA83" i="7"/>
  <c r="AA84" i="7"/>
  <c r="AA85" i="7"/>
  <c r="AA86" i="7"/>
  <c r="AA87" i="7"/>
  <c r="AA88" i="7"/>
  <c r="AA89" i="7"/>
  <c r="AA90" i="7"/>
  <c r="AA91" i="7"/>
  <c r="AA92" i="7"/>
  <c r="AA93" i="7"/>
  <c r="AA94" i="7"/>
  <c r="AA95" i="7"/>
  <c r="AA96" i="7"/>
  <c r="AA97" i="7"/>
  <c r="AA98" i="7"/>
  <c r="AA99" i="7"/>
  <c r="AA100" i="7"/>
  <c r="AA101" i="7"/>
  <c r="AA102" i="7"/>
  <c r="AA103" i="7"/>
  <c r="AA104" i="7"/>
  <c r="AA105" i="7"/>
  <c r="AA106" i="7"/>
  <c r="AA107" i="7"/>
  <c r="AA108" i="7"/>
  <c r="AA109" i="7"/>
  <c r="AA110" i="7"/>
  <c r="AA111" i="7"/>
  <c r="AA112" i="7"/>
  <c r="AA113" i="7"/>
  <c r="AA114" i="7"/>
  <c r="AA115" i="7"/>
  <c r="AA116" i="7"/>
  <c r="AA117" i="7"/>
  <c r="AA118" i="7"/>
  <c r="AA119" i="7"/>
  <c r="AA120" i="7"/>
  <c r="AA121" i="7"/>
  <c r="AA122" i="7"/>
  <c r="AA123" i="7"/>
  <c r="AA124" i="7"/>
  <c r="AA125" i="7"/>
  <c r="AA126" i="7"/>
  <c r="AA127" i="7"/>
  <c r="AA128" i="7"/>
  <c r="AA129" i="7"/>
  <c r="AA130" i="7"/>
  <c r="AA131" i="7"/>
  <c r="AA132" i="7"/>
  <c r="AA133" i="7"/>
  <c r="AA134" i="7"/>
  <c r="AA135" i="7"/>
  <c r="AA136" i="7"/>
  <c r="AA137" i="7"/>
  <c r="AA138" i="7"/>
  <c r="AA139" i="7"/>
  <c r="AA140" i="7"/>
  <c r="AA141" i="7"/>
  <c r="AA142" i="7"/>
  <c r="AA143" i="7"/>
  <c r="AA144" i="7"/>
  <c r="AA145" i="7"/>
  <c r="AA146" i="7"/>
  <c r="AA147" i="7"/>
  <c r="AA148" i="7"/>
  <c r="AA149" i="7"/>
  <c r="AA150" i="7"/>
  <c r="AA151" i="7"/>
  <c r="AA152" i="7"/>
  <c r="AA153" i="7"/>
  <c r="A3" i="7"/>
  <c r="AA3" i="7" s="1"/>
  <c r="AU15" i="18"/>
  <c r="AT15" i="18"/>
  <c r="AU13" i="18"/>
  <c r="AS15" i="18"/>
  <c r="AQ13" i="18"/>
  <c r="AQ15" i="18"/>
  <c r="AR15" i="18"/>
  <c r="AR13" i="18"/>
  <c r="AS13" i="18"/>
  <c r="AT13" i="18"/>
  <c r="Y153" i="17" l="1"/>
  <c r="Y91" i="17"/>
  <c r="Y97" i="17"/>
  <c r="Y118" i="17"/>
  <c r="Y25" i="17"/>
  <c r="Y152" i="17"/>
  <c r="Y80" i="17"/>
  <c r="Y103" i="17"/>
  <c r="Y136" i="17"/>
  <c r="Y28" i="17"/>
  <c r="Y26" i="17"/>
  <c r="Y39" i="17"/>
  <c r="Y29" i="17"/>
  <c r="Y22" i="17"/>
  <c r="Y83" i="17"/>
  <c r="Y102" i="17"/>
  <c r="Y116" i="17"/>
  <c r="Y123" i="17"/>
  <c r="Y68" i="17"/>
  <c r="Y140" i="17"/>
  <c r="Y31" i="17"/>
  <c r="Y96" i="17"/>
  <c r="Y129" i="17"/>
  <c r="Y7" i="17"/>
  <c r="Y47" i="17"/>
  <c r="Y150" i="17"/>
  <c r="Y53" i="17"/>
  <c r="Y76" i="17"/>
  <c r="Y108" i="17"/>
  <c r="Y51" i="17"/>
  <c r="Y36" i="17"/>
  <c r="Y156" i="17"/>
  <c r="Y146" i="17"/>
  <c r="Y86" i="17"/>
  <c r="Y117" i="17"/>
  <c r="Y49" i="17"/>
  <c r="Y19" i="17"/>
  <c r="Y33" i="17"/>
  <c r="Y112" i="17"/>
  <c r="Y14" i="17"/>
  <c r="Y52" i="17"/>
  <c r="Y15" i="17"/>
  <c r="Y54" i="17"/>
  <c r="Y17" i="17"/>
  <c r="Y107" i="17"/>
  <c r="Y130" i="17"/>
  <c r="Y61" i="17"/>
  <c r="Y93" i="17"/>
  <c r="Y126" i="17"/>
  <c r="Y120" i="17"/>
  <c r="Y66" i="17"/>
  <c r="Y45" i="17"/>
  <c r="Y94" i="17"/>
  <c r="Y30" i="17"/>
  <c r="Y24" i="17"/>
  <c r="Y155" i="17"/>
  <c r="Y8" i="17"/>
  <c r="Y64" i="17"/>
  <c r="Y139" i="17"/>
  <c r="Y44" i="17"/>
  <c r="Y151" i="17"/>
  <c r="Y5" i="17"/>
  <c r="U23" i="17"/>
  <c r="U97" i="17"/>
  <c r="U142" i="17"/>
  <c r="U138" i="17"/>
  <c r="Y122" i="17"/>
  <c r="Y40" i="17"/>
  <c r="Y27" i="17"/>
  <c r="Y21" i="17"/>
  <c r="Y95" i="17"/>
  <c r="Y70" i="17"/>
  <c r="Y67" i="17"/>
  <c r="Y37" i="17"/>
  <c r="Y11" i="17"/>
  <c r="Y121" i="17"/>
  <c r="Y131" i="17"/>
  <c r="Y56" i="17"/>
  <c r="Y60" i="17"/>
  <c r="Y87" i="17"/>
  <c r="Y88" i="17"/>
  <c r="U56" i="17"/>
  <c r="Y115" i="17"/>
  <c r="Y147" i="17"/>
  <c r="Y134" i="17"/>
  <c r="U70" i="17"/>
  <c r="Y75" i="17"/>
  <c r="Y63" i="17"/>
  <c r="Y137" i="17"/>
  <c r="Y100" i="17"/>
  <c r="Y62" i="17"/>
  <c r="Y46" i="17"/>
  <c r="Y34" i="17"/>
  <c r="Y124" i="17"/>
  <c r="Y138" i="17"/>
  <c r="Y132" i="17"/>
  <c r="U78" i="17"/>
  <c r="U5" i="17"/>
  <c r="U111" i="17"/>
  <c r="U130" i="17"/>
  <c r="U74" i="17"/>
  <c r="U151" i="17"/>
  <c r="U86" i="17"/>
  <c r="U109" i="17"/>
  <c r="U81" i="17"/>
  <c r="Y133" i="17"/>
  <c r="Y79" i="17"/>
  <c r="Y101" i="17"/>
  <c r="Y73" i="17"/>
  <c r="Y69" i="17"/>
  <c r="Y92" i="17"/>
  <c r="Y35" i="17"/>
  <c r="U155" i="17"/>
  <c r="U152" i="17"/>
  <c r="Y143" i="17"/>
  <c r="U88" i="17"/>
  <c r="Y65" i="17"/>
  <c r="U68" i="17"/>
  <c r="Y105" i="17"/>
  <c r="Y128" i="17"/>
  <c r="Y145" i="17"/>
  <c r="Y43" i="17"/>
  <c r="Y4" i="17"/>
  <c r="Y18" i="17"/>
  <c r="Y144" i="17"/>
  <c r="Y50" i="17"/>
  <c r="Y84" i="17"/>
  <c r="U137" i="17"/>
  <c r="Y125" i="17"/>
  <c r="Y110" i="17"/>
  <c r="Y23" i="17"/>
  <c r="Y41" i="17"/>
  <c r="Y114" i="17"/>
  <c r="Y58" i="17"/>
  <c r="Y135" i="17"/>
  <c r="Y149" i="17"/>
  <c r="Y38" i="17"/>
  <c r="Y119" i="17"/>
  <c r="Y12" i="17"/>
  <c r="U65" i="17"/>
  <c r="Y109" i="17"/>
  <c r="Y113" i="17"/>
  <c r="Y106" i="17"/>
  <c r="Y98" i="17"/>
  <c r="Y42" i="17"/>
  <c r="Y57" i="17"/>
  <c r="Y142" i="17"/>
  <c r="Y157" i="17"/>
  <c r="Y78" i="17"/>
  <c r="Y85" i="17"/>
  <c r="U149" i="17"/>
  <c r="Y13" i="17"/>
  <c r="U128" i="17"/>
  <c r="U100" i="17"/>
  <c r="U120" i="17"/>
  <c r="U87" i="17"/>
  <c r="U107" i="17"/>
  <c r="U139" i="17"/>
  <c r="Y59" i="17"/>
  <c r="Y20" i="17"/>
  <c r="Y48" i="17"/>
  <c r="Y99" i="17"/>
  <c r="Y141" i="17"/>
  <c r="U7" i="17"/>
  <c r="V16" i="17"/>
  <c r="U25" i="17"/>
  <c r="V5" i="17"/>
  <c r="U42" i="17"/>
  <c r="U94" i="17"/>
  <c r="V55" i="17"/>
  <c r="U132" i="17"/>
  <c r="U144" i="17"/>
  <c r="Y32" i="17"/>
  <c r="Y6" i="17"/>
  <c r="Y154" i="17"/>
  <c r="V150" i="17"/>
  <c r="V23" i="17"/>
  <c r="V77" i="17"/>
  <c r="V125" i="17"/>
  <c r="U146" i="17"/>
  <c r="V79" i="17"/>
  <c r="V83" i="17"/>
  <c r="U129" i="17"/>
  <c r="V104" i="17"/>
  <c r="U113" i="17"/>
  <c r="U108" i="17"/>
  <c r="Y82" i="17"/>
  <c r="U29" i="17"/>
  <c r="U32" i="17"/>
  <c r="U41" i="17"/>
  <c r="U121" i="17"/>
  <c r="Y72" i="17"/>
  <c r="U133" i="17"/>
  <c r="Y10" i="17"/>
  <c r="U20" i="17"/>
  <c r="U72" i="17"/>
  <c r="U145" i="17"/>
  <c r="Y127" i="17"/>
  <c r="V23" i="11"/>
  <c r="V32" i="11"/>
  <c r="V162" i="11"/>
  <c r="V9" i="11"/>
  <c r="V19" i="11"/>
  <c r="V22" i="11"/>
  <c r="V30" i="11"/>
  <c r="V31" i="11"/>
  <c r="V5" i="11"/>
  <c r="V11" i="11"/>
  <c r="V17" i="11"/>
  <c r="V28" i="11"/>
  <c r="V43" i="11"/>
  <c r="V51" i="11"/>
  <c r="V13" i="11"/>
  <c r="V41" i="11"/>
  <c r="V45" i="11"/>
  <c r="V52" i="11"/>
  <c r="V62" i="11"/>
  <c r="V7" i="11"/>
  <c r="V53" i="11"/>
  <c r="V57" i="11"/>
  <c r="V36" i="11"/>
  <c r="V58" i="11"/>
  <c r="V61" i="11"/>
  <c r="V21" i="11"/>
  <c r="V42" i="11"/>
  <c r="V46" i="11"/>
  <c r="V37" i="11"/>
  <c r="V38" i="11"/>
  <c r="V40" i="11"/>
  <c r="V47" i="11"/>
  <c r="V74" i="11"/>
  <c r="V86" i="11"/>
  <c r="V73" i="11"/>
  <c r="V81" i="11"/>
  <c r="V80" i="11"/>
  <c r="V84" i="11"/>
  <c r="V68" i="11"/>
  <c r="V82" i="11"/>
  <c r="V90" i="11"/>
  <c r="V72" i="11"/>
  <c r="V88" i="11"/>
  <c r="V67" i="11"/>
  <c r="V92" i="11"/>
  <c r="V66" i="11"/>
  <c r="V78" i="11"/>
  <c r="V93" i="11"/>
  <c r="V103" i="11"/>
  <c r="V116" i="11"/>
  <c r="V96" i="11"/>
  <c r="V79" i="11"/>
  <c r="V94" i="11"/>
  <c r="V114" i="11"/>
  <c r="V115" i="11"/>
  <c r="V110" i="11"/>
  <c r="V108" i="11"/>
  <c r="V18" i="11"/>
  <c r="V97" i="11"/>
  <c r="V117" i="11"/>
  <c r="V122" i="11"/>
  <c r="V102" i="11"/>
  <c r="V133" i="11"/>
  <c r="V119" i="11"/>
  <c r="V124" i="11"/>
  <c r="V127" i="11"/>
  <c r="V129" i="11"/>
  <c r="V131" i="11"/>
  <c r="V143" i="11"/>
  <c r="V98" i="11"/>
  <c r="V146" i="11"/>
  <c r="V125" i="11"/>
  <c r="V104" i="11"/>
  <c r="V150" i="11"/>
  <c r="V109" i="11"/>
  <c r="V149" i="11"/>
  <c r="V157" i="11"/>
  <c r="V144" i="11"/>
  <c r="V137" i="11"/>
  <c r="V154" i="11"/>
  <c r="V159" i="11"/>
  <c r="V135" i="11"/>
  <c r="V136" i="11"/>
  <c r="V141" i="11"/>
  <c r="V155" i="11"/>
  <c r="V158" i="11"/>
  <c r="V132" i="11"/>
  <c r="V134" i="11"/>
  <c r="V113" i="11"/>
  <c r="V89" i="11"/>
  <c r="V77" i="11"/>
  <c r="V20" i="11"/>
  <c r="V14" i="11"/>
  <c r="V138" i="11"/>
  <c r="V152" i="11"/>
  <c r="V121" i="11"/>
  <c r="V87" i="11"/>
  <c r="V76" i="11"/>
  <c r="V54" i="11"/>
  <c r="V15" i="11"/>
  <c r="V65" i="11"/>
  <c r="V6" i="11"/>
  <c r="V34" i="11"/>
  <c r="V126" i="11"/>
  <c r="V85" i="11"/>
  <c r="V75" i="11"/>
  <c r="V8" i="11"/>
  <c r="V151" i="11"/>
  <c r="V105" i="11"/>
  <c r="V91" i="11"/>
  <c r="V50" i="11"/>
  <c r="V123" i="11"/>
  <c r="V111" i="11"/>
  <c r="V64" i="11"/>
  <c r="V101" i="11"/>
  <c r="V27" i="11"/>
  <c r="V44" i="11"/>
  <c r="V35" i="11"/>
  <c r="V163" i="11"/>
  <c r="V145" i="11"/>
  <c r="V100" i="11"/>
  <c r="V106" i="11"/>
  <c r="V71" i="11"/>
  <c r="V29" i="11"/>
  <c r="V56" i="11"/>
  <c r="V130" i="11"/>
  <c r="V153" i="11"/>
  <c r="V160" i="11"/>
  <c r="V55" i="11"/>
  <c r="V49" i="11"/>
  <c r="V95" i="11"/>
  <c r="V156" i="11"/>
  <c r="V112" i="11"/>
  <c r="V33" i="11"/>
  <c r="V12" i="11"/>
  <c r="V139" i="11"/>
  <c r="V128" i="11"/>
  <c r="V161" i="11"/>
  <c r="V142" i="11"/>
  <c r="V63" i="11"/>
  <c r="V26" i="11"/>
  <c r="V147" i="11"/>
  <c r="V148" i="11"/>
  <c r="V99" i="11"/>
  <c r="V120" i="11"/>
  <c r="V107" i="11"/>
  <c r="V48" i="11"/>
  <c r="V10" i="11"/>
  <c r="V25" i="11"/>
  <c r="V118" i="11"/>
  <c r="V140" i="11"/>
  <c r="V69" i="11"/>
  <c r="V70" i="11"/>
  <c r="V83" i="11"/>
  <c r="V59" i="11"/>
  <c r="V39" i="11"/>
  <c r="V24" i="11"/>
  <c r="V16" i="11"/>
  <c r="V60" i="11"/>
  <c r="U20" i="11"/>
  <c r="U24" i="11"/>
  <c r="U35" i="11"/>
  <c r="U163" i="11"/>
  <c r="U8" i="11"/>
  <c r="U14" i="11"/>
  <c r="U31" i="11"/>
  <c r="U7" i="11"/>
  <c r="U13" i="11"/>
  <c r="U18" i="11"/>
  <c r="U29" i="11"/>
  <c r="U43" i="11"/>
  <c r="U16" i="11"/>
  <c r="U59" i="11"/>
  <c r="U6" i="11"/>
  <c r="U54" i="11"/>
  <c r="U22" i="11"/>
  <c r="U53" i="11"/>
  <c r="U12" i="11"/>
  <c r="U48" i="11"/>
  <c r="U58" i="11"/>
  <c r="U61" i="11"/>
  <c r="U33" i="11"/>
  <c r="U42" i="11"/>
  <c r="U46" i="11"/>
  <c r="U26" i="11"/>
  <c r="U39" i="11"/>
  <c r="U41" i="11"/>
  <c r="U73" i="11"/>
  <c r="U84" i="11"/>
  <c r="U52" i="11"/>
  <c r="U82" i="11"/>
  <c r="U90" i="11"/>
  <c r="U65" i="11"/>
  <c r="U72" i="11"/>
  <c r="U47" i="11"/>
  <c r="U88" i="11"/>
  <c r="U71" i="11"/>
  <c r="U67" i="11"/>
  <c r="U37" i="11"/>
  <c r="U77" i="11"/>
  <c r="U79" i="11"/>
  <c r="U86" i="11"/>
  <c r="U96" i="11"/>
  <c r="U38" i="11"/>
  <c r="U78" i="11"/>
  <c r="U94" i="11"/>
  <c r="U113" i="11"/>
  <c r="U114" i="11"/>
  <c r="U115" i="11"/>
  <c r="U95" i="11"/>
  <c r="U107" i="11"/>
  <c r="U108" i="11"/>
  <c r="U66" i="11"/>
  <c r="U109" i="11"/>
  <c r="U98" i="11"/>
  <c r="U102" i="11"/>
  <c r="U103" i="11"/>
  <c r="U116" i="11"/>
  <c r="U97" i="11"/>
  <c r="U119" i="11"/>
  <c r="U129" i="11"/>
  <c r="U132" i="11"/>
  <c r="U143" i="11"/>
  <c r="U145" i="11"/>
  <c r="U117" i="11"/>
  <c r="U130" i="11"/>
  <c r="U125" i="11"/>
  <c r="U154" i="11"/>
  <c r="U101" i="11"/>
  <c r="U121" i="11"/>
  <c r="U136" i="11"/>
  <c r="U138" i="11"/>
  <c r="U149" i="11"/>
  <c r="U141" i="11"/>
  <c r="U147" i="11"/>
  <c r="U160" i="11"/>
  <c r="U139" i="11"/>
  <c r="U159" i="11"/>
  <c r="U161" i="11"/>
  <c r="U153" i="11"/>
  <c r="U122" i="11"/>
  <c r="U151" i="11"/>
  <c r="U92" i="11"/>
  <c r="U140" i="11"/>
  <c r="U111" i="11"/>
  <c r="U105" i="11"/>
  <c r="U76" i="11"/>
  <c r="U55" i="11"/>
  <c r="U64" i="11"/>
  <c r="U131" i="11"/>
  <c r="U133" i="11"/>
  <c r="U157" i="11"/>
  <c r="U100" i="11"/>
  <c r="U51" i="11"/>
  <c r="U9" i="11"/>
  <c r="U127" i="11"/>
  <c r="U148" i="11"/>
  <c r="U63" i="11"/>
  <c r="U75" i="11"/>
  <c r="U56" i="11"/>
  <c r="U62" i="11"/>
  <c r="U10" i="11"/>
  <c r="U27" i="11"/>
  <c r="U134" i="11"/>
  <c r="U124" i="11"/>
  <c r="U123" i="11"/>
  <c r="U70" i="11"/>
  <c r="U83" i="11"/>
  <c r="U49" i="11"/>
  <c r="U57" i="11"/>
  <c r="U135" i="11"/>
  <c r="U146" i="11"/>
  <c r="U17" i="11"/>
  <c r="U144" i="11"/>
  <c r="U118" i="11"/>
  <c r="U156" i="11"/>
  <c r="U110" i="11"/>
  <c r="U85" i="11"/>
  <c r="U74" i="11"/>
  <c r="U11" i="11"/>
  <c r="U142" i="11"/>
  <c r="U155" i="11"/>
  <c r="U162" i="11"/>
  <c r="U99" i="11"/>
  <c r="U81" i="11"/>
  <c r="U44" i="11"/>
  <c r="U23" i="11"/>
  <c r="U32" i="11"/>
  <c r="U30" i="11"/>
  <c r="U152" i="11"/>
  <c r="U93" i="11"/>
  <c r="U126" i="11"/>
  <c r="U69" i="11"/>
  <c r="U50" i="11"/>
  <c r="U40" i="11"/>
  <c r="U45" i="11"/>
  <c r="U5" i="11"/>
  <c r="U150" i="11"/>
  <c r="U137" i="11"/>
  <c r="U104" i="11"/>
  <c r="U21" i="11"/>
  <c r="U68" i="11"/>
  <c r="U60" i="11"/>
  <c r="U15" i="11"/>
  <c r="U28" i="11"/>
  <c r="U80" i="11"/>
  <c r="U25" i="11"/>
  <c r="U34" i="11"/>
  <c r="U158" i="11"/>
  <c r="U128" i="11"/>
  <c r="U120" i="11"/>
  <c r="U112" i="11"/>
  <c r="U91" i="11"/>
  <c r="U106" i="11"/>
  <c r="U89" i="11"/>
  <c r="U36" i="11"/>
  <c r="U19" i="11"/>
  <c r="U87" i="11"/>
  <c r="X6" i="11"/>
  <c r="X10" i="11"/>
  <c r="X37" i="11"/>
  <c r="X20" i="11"/>
  <c r="X24" i="11"/>
  <c r="X35" i="11"/>
  <c r="X15" i="11"/>
  <c r="X23" i="11"/>
  <c r="X162" i="11"/>
  <c r="X8" i="11"/>
  <c r="X14" i="11"/>
  <c r="X22" i="11"/>
  <c r="X163" i="11"/>
  <c r="X11" i="11"/>
  <c r="X30" i="11"/>
  <c r="X31" i="11"/>
  <c r="X60" i="11"/>
  <c r="X29" i="11"/>
  <c r="X55" i="11"/>
  <c r="X16" i="11"/>
  <c r="X50" i="11"/>
  <c r="X43" i="11"/>
  <c r="X51" i="11"/>
  <c r="X5" i="11"/>
  <c r="X17" i="11"/>
  <c r="X41" i="11"/>
  <c r="X45" i="11"/>
  <c r="X52" i="11"/>
  <c r="X12" i="11"/>
  <c r="X58" i="11"/>
  <c r="X42" i="11"/>
  <c r="X46" i="11"/>
  <c r="X61" i="11"/>
  <c r="X66" i="11"/>
  <c r="X85" i="11"/>
  <c r="X73" i="11"/>
  <c r="X80" i="11"/>
  <c r="X81" i="11"/>
  <c r="X36" i="11"/>
  <c r="X82" i="11"/>
  <c r="X56" i="11"/>
  <c r="X65" i="11"/>
  <c r="X83" i="11"/>
  <c r="X71" i="11"/>
  <c r="X75" i="11"/>
  <c r="X76" i="11"/>
  <c r="X93" i="11"/>
  <c r="X102" i="11"/>
  <c r="X97" i="11"/>
  <c r="X116" i="11"/>
  <c r="X88" i="11"/>
  <c r="X103" i="11"/>
  <c r="X113" i="11"/>
  <c r="X115" i="11"/>
  <c r="X107" i="11"/>
  <c r="X67" i="11"/>
  <c r="X108" i="11"/>
  <c r="X109" i="11"/>
  <c r="X126" i="11"/>
  <c r="X44" i="11"/>
  <c r="X92" i="11"/>
  <c r="X118" i="11"/>
  <c r="X123" i="11"/>
  <c r="X140" i="11"/>
  <c r="X142" i="11"/>
  <c r="X132" i="11"/>
  <c r="X143" i="11"/>
  <c r="X144" i="11"/>
  <c r="X145" i="11"/>
  <c r="X87" i="11"/>
  <c r="X130" i="11"/>
  <c r="X101" i="11"/>
  <c r="X128" i="11"/>
  <c r="X121" i="11"/>
  <c r="X89" i="11"/>
  <c r="X136" i="11"/>
  <c r="X149" i="11"/>
  <c r="X155" i="11"/>
  <c r="X157" i="11"/>
  <c r="X158" i="11"/>
  <c r="X120" i="11"/>
  <c r="X147" i="11"/>
  <c r="X150" i="11"/>
  <c r="X154" i="11"/>
  <c r="X156" i="11"/>
  <c r="X134" i="11"/>
  <c r="X153" i="11"/>
  <c r="X160" i="11"/>
  <c r="X137" i="11"/>
  <c r="X105" i="11"/>
  <c r="X78" i="11"/>
  <c r="X7" i="11"/>
  <c r="X119" i="11"/>
  <c r="X127" i="11"/>
  <c r="X100" i="11"/>
  <c r="X63" i="11"/>
  <c r="X70" i="11"/>
  <c r="X72" i="11"/>
  <c r="X57" i="11"/>
  <c r="X125" i="11"/>
  <c r="X161" i="11"/>
  <c r="X135" i="11"/>
  <c r="X124" i="11"/>
  <c r="X106" i="11"/>
  <c r="X114" i="11"/>
  <c r="X68" i="11"/>
  <c r="X47" i="11"/>
  <c r="X9" i="11"/>
  <c r="X159" i="11"/>
  <c r="X122" i="11"/>
  <c r="X112" i="11"/>
  <c r="X53" i="11"/>
  <c r="X59" i="11"/>
  <c r="X26" i="11"/>
  <c r="X146" i="11"/>
  <c r="X151" i="11"/>
  <c r="X129" i="11"/>
  <c r="X91" i="11"/>
  <c r="X139" i="11"/>
  <c r="X86" i="11"/>
  <c r="X79" i="11"/>
  <c r="X48" i="11"/>
  <c r="X39" i="11"/>
  <c r="X131" i="11"/>
  <c r="X90" i="11"/>
  <c r="X99" i="11"/>
  <c r="X49" i="11"/>
  <c r="X38" i="11"/>
  <c r="X32" i="11"/>
  <c r="X104" i="11"/>
  <c r="X98" i="11"/>
  <c r="X96" i="11"/>
  <c r="X84" i="11"/>
  <c r="X28" i="11"/>
  <c r="X148" i="11"/>
  <c r="X21" i="11"/>
  <c r="X133" i="11"/>
  <c r="X74" i="11"/>
  <c r="X95" i="11"/>
  <c r="X69" i="11"/>
  <c r="X62" i="11"/>
  <c r="X25" i="11"/>
  <c r="X117" i="11"/>
  <c r="X34" i="11"/>
  <c r="X152" i="11"/>
  <c r="X111" i="11"/>
  <c r="X77" i="11"/>
  <c r="X94" i="11"/>
  <c r="X33" i="11"/>
  <c r="X18" i="11"/>
  <c r="X141" i="11"/>
  <c r="X64" i="11"/>
  <c r="X40" i="11"/>
  <c r="X27" i="11"/>
  <c r="X54" i="11"/>
  <c r="X138" i="11"/>
  <c r="X19" i="11"/>
  <c r="X110" i="11"/>
  <c r="X13" i="11"/>
  <c r="W15" i="11"/>
  <c r="W27" i="11"/>
  <c r="W23" i="11"/>
  <c r="W32" i="11"/>
  <c r="W162" i="11"/>
  <c r="W163" i="11"/>
  <c r="W19" i="11"/>
  <c r="W30" i="11"/>
  <c r="W34" i="11"/>
  <c r="W5" i="11"/>
  <c r="W37" i="11"/>
  <c r="W38" i="11"/>
  <c r="W47" i="11"/>
  <c r="W25" i="11"/>
  <c r="W43" i="11"/>
  <c r="W51" i="11"/>
  <c r="W13" i="11"/>
  <c r="W44" i="11"/>
  <c r="W59" i="11"/>
  <c r="W66" i="11"/>
  <c r="W17" i="11"/>
  <c r="W41" i="11"/>
  <c r="W45" i="11"/>
  <c r="W52" i="11"/>
  <c r="W7" i="11"/>
  <c r="W12" i="11"/>
  <c r="W53" i="11"/>
  <c r="W57" i="11"/>
  <c r="W36" i="11"/>
  <c r="W11" i="11"/>
  <c r="W78" i="11"/>
  <c r="W6" i="11"/>
  <c r="W46" i="11"/>
  <c r="W64" i="11"/>
  <c r="W85" i="11"/>
  <c r="W81" i="11"/>
  <c r="W65" i="11"/>
  <c r="W21" i="11"/>
  <c r="W72" i="11"/>
  <c r="W83" i="11"/>
  <c r="W71" i="11"/>
  <c r="W76" i="11"/>
  <c r="W42" i="11"/>
  <c r="W87" i="11"/>
  <c r="W89" i="11"/>
  <c r="W79" i="11"/>
  <c r="W97" i="11"/>
  <c r="W93" i="11"/>
  <c r="W103" i="11"/>
  <c r="W96" i="11"/>
  <c r="W112" i="11"/>
  <c r="W113" i="11"/>
  <c r="W122" i="11"/>
  <c r="W95" i="11"/>
  <c r="W106" i="11"/>
  <c r="W107" i="11"/>
  <c r="W101" i="11"/>
  <c r="W128" i="11"/>
  <c r="W70" i="11"/>
  <c r="W77" i="11"/>
  <c r="W102" i="11"/>
  <c r="W114" i="11"/>
  <c r="W126" i="11"/>
  <c r="W100" i="11"/>
  <c r="W118" i="11"/>
  <c r="W144" i="11"/>
  <c r="W127" i="11"/>
  <c r="W129" i="11"/>
  <c r="W108" i="11"/>
  <c r="W153" i="11"/>
  <c r="W120" i="11"/>
  <c r="W91" i="11"/>
  <c r="W142" i="11"/>
  <c r="W155" i="11"/>
  <c r="W158" i="11"/>
  <c r="W160" i="11"/>
  <c r="W130" i="11"/>
  <c r="W152" i="11"/>
  <c r="W137" i="11"/>
  <c r="W150" i="11"/>
  <c r="W154" i="11"/>
  <c r="W159" i="11"/>
  <c r="W115" i="11"/>
  <c r="W148" i="11"/>
  <c r="W146" i="11"/>
  <c r="W157" i="11"/>
  <c r="W141" i="11"/>
  <c r="W138" i="11"/>
  <c r="W69" i="11"/>
  <c r="W80" i="11"/>
  <c r="W24" i="11"/>
  <c r="W16" i="11"/>
  <c r="W22" i="11"/>
  <c r="W94" i="11"/>
  <c r="W147" i="11"/>
  <c r="W135" i="11"/>
  <c r="W136" i="11"/>
  <c r="W109" i="11"/>
  <c r="W14" i="11"/>
  <c r="W9" i="11"/>
  <c r="W140" i="11"/>
  <c r="W121" i="11"/>
  <c r="W117" i="11"/>
  <c r="W99" i="11"/>
  <c r="W55" i="11"/>
  <c r="W50" i="11"/>
  <c r="W62" i="11"/>
  <c r="W39" i="11"/>
  <c r="W31" i="11"/>
  <c r="W98" i="11"/>
  <c r="W8" i="11"/>
  <c r="W161" i="11"/>
  <c r="W104" i="11"/>
  <c r="W110" i="11"/>
  <c r="W111" i="11"/>
  <c r="W67" i="11"/>
  <c r="W29" i="11"/>
  <c r="W26" i="11"/>
  <c r="W116" i="11"/>
  <c r="W63" i="11"/>
  <c r="W48" i="11"/>
  <c r="W33" i="11"/>
  <c r="W54" i="11"/>
  <c r="W28" i="11"/>
  <c r="W134" i="11"/>
  <c r="W10" i="11"/>
  <c r="W143" i="11"/>
  <c r="W74" i="11"/>
  <c r="W68" i="11"/>
  <c r="W18" i="11"/>
  <c r="W86" i="11"/>
  <c r="W73" i="11"/>
  <c r="W60" i="11"/>
  <c r="W133" i="11"/>
  <c r="W139" i="11"/>
  <c r="W105" i="11"/>
  <c r="W58" i="11"/>
  <c r="W20" i="11"/>
  <c r="W82" i="11"/>
  <c r="W132" i="11"/>
  <c r="W156" i="11"/>
  <c r="W92" i="11"/>
  <c r="W125" i="11"/>
  <c r="W84" i="11"/>
  <c r="W40" i="11"/>
  <c r="W123" i="11"/>
  <c r="W151" i="11"/>
  <c r="W61" i="11"/>
  <c r="W75" i="11"/>
  <c r="W88" i="11"/>
  <c r="W90" i="11"/>
  <c r="W56" i="11"/>
  <c r="W131" i="11"/>
  <c r="W145" i="11"/>
  <c r="W149" i="11"/>
  <c r="W119" i="11"/>
  <c r="W35" i="11"/>
  <c r="W49" i="11"/>
  <c r="W124" i="11"/>
  <c r="Y12" i="11"/>
  <c r="Y16" i="11"/>
  <c r="Y33" i="11"/>
  <c r="Y6" i="11"/>
  <c r="Y10" i="11"/>
  <c r="Y37" i="11"/>
  <c r="Y20" i="11"/>
  <c r="Y24" i="11"/>
  <c r="Y35" i="11"/>
  <c r="Y26" i="11"/>
  <c r="Y162" i="11"/>
  <c r="Y22" i="11"/>
  <c r="Y163" i="11"/>
  <c r="Y39" i="11"/>
  <c r="Y42" i="11"/>
  <c r="Y46" i="11"/>
  <c r="Y11" i="11"/>
  <c r="Y31" i="11"/>
  <c r="Y28" i="11"/>
  <c r="Y29" i="11"/>
  <c r="Y63" i="11"/>
  <c r="Y50" i="11"/>
  <c r="Y18" i="11"/>
  <c r="Y5" i="11"/>
  <c r="Y41" i="11"/>
  <c r="Y45" i="11"/>
  <c r="Y52" i="11"/>
  <c r="Y56" i="11"/>
  <c r="Y78" i="11"/>
  <c r="Y86" i="11"/>
  <c r="Y69" i="11"/>
  <c r="Y64" i="11"/>
  <c r="Y43" i="11"/>
  <c r="Y84" i="11"/>
  <c r="Y90" i="11"/>
  <c r="Y82" i="11"/>
  <c r="Y65" i="11"/>
  <c r="Y51" i="11"/>
  <c r="Y88" i="11"/>
  <c r="Y70" i="11"/>
  <c r="Y77" i="11"/>
  <c r="Y71" i="11"/>
  <c r="Y92" i="11"/>
  <c r="Y102" i="11"/>
  <c r="Y75" i="11"/>
  <c r="Y96" i="11"/>
  <c r="Y112" i="11"/>
  <c r="Y113" i="11"/>
  <c r="Y76" i="11"/>
  <c r="Y106" i="11"/>
  <c r="Y100" i="11"/>
  <c r="Y127" i="11"/>
  <c r="Y101" i="11"/>
  <c r="Y128" i="11"/>
  <c r="Y134" i="11"/>
  <c r="Y140" i="11"/>
  <c r="Y119" i="11"/>
  <c r="Y124" i="11"/>
  <c r="Y139" i="11"/>
  <c r="Y137" i="11"/>
  <c r="Y121" i="11"/>
  <c r="Y107" i="11"/>
  <c r="Y143" i="11"/>
  <c r="Y149" i="11"/>
  <c r="Y155" i="11"/>
  <c r="Y157" i="11"/>
  <c r="Y158" i="11"/>
  <c r="Y129" i="11"/>
  <c r="Y145" i="11"/>
  <c r="Y151" i="11"/>
  <c r="Y125" i="11"/>
  <c r="Y138" i="11"/>
  <c r="Y159" i="11"/>
  <c r="Y136" i="11"/>
  <c r="Y147" i="11"/>
  <c r="Y141" i="11"/>
  <c r="Y153" i="11"/>
  <c r="Y152" i="11"/>
  <c r="Y97" i="11"/>
  <c r="Y110" i="11"/>
  <c r="Y122" i="11"/>
  <c r="Y60" i="11"/>
  <c r="Y66" i="11"/>
  <c r="Y8" i="11"/>
  <c r="Y15" i="11"/>
  <c r="Y87" i="11"/>
  <c r="Y73" i="11"/>
  <c r="Y13" i="11"/>
  <c r="Y144" i="11"/>
  <c r="Y160" i="11"/>
  <c r="Y40" i="11"/>
  <c r="Y61" i="11"/>
  <c r="Y135" i="11"/>
  <c r="Y142" i="11"/>
  <c r="Y133" i="11"/>
  <c r="Y120" i="11"/>
  <c r="Y146" i="11"/>
  <c r="Y105" i="11"/>
  <c r="Y111" i="11"/>
  <c r="Y72" i="11"/>
  <c r="Y38" i="11"/>
  <c r="Y58" i="11"/>
  <c r="Y53" i="11"/>
  <c r="Y7" i="11"/>
  <c r="Y34" i="11"/>
  <c r="Y14" i="11"/>
  <c r="Y103" i="11"/>
  <c r="Y68" i="11"/>
  <c r="Y81" i="11"/>
  <c r="Y57" i="11"/>
  <c r="Y54" i="11"/>
  <c r="Y55" i="11"/>
  <c r="Y154" i="11"/>
  <c r="Y156" i="11"/>
  <c r="Y130" i="11"/>
  <c r="Y93" i="11"/>
  <c r="Y62" i="11"/>
  <c r="Y91" i="11"/>
  <c r="Y30" i="11"/>
  <c r="Y116" i="11"/>
  <c r="Y98" i="11"/>
  <c r="Y108" i="11"/>
  <c r="Y115" i="11"/>
  <c r="Y67" i="11"/>
  <c r="Y48" i="11"/>
  <c r="Y44" i="11"/>
  <c r="Y9" i="11"/>
  <c r="Y80" i="11"/>
  <c r="Y36" i="11"/>
  <c r="Y126" i="11"/>
  <c r="Y148" i="11"/>
  <c r="Y99" i="11"/>
  <c r="Y123" i="11"/>
  <c r="Y114" i="11"/>
  <c r="Y83" i="11"/>
  <c r="Y21" i="11"/>
  <c r="Y27" i="11"/>
  <c r="Y118" i="11"/>
  <c r="Y95" i="11"/>
  <c r="Y47" i="11"/>
  <c r="Y49" i="11"/>
  <c r="Y59" i="11"/>
  <c r="Y109" i="11"/>
  <c r="Y132" i="11"/>
  <c r="Y161" i="11"/>
  <c r="Y150" i="11"/>
  <c r="Y131" i="11"/>
  <c r="Y117" i="11"/>
  <c r="Y89" i="11"/>
  <c r="Y94" i="11"/>
  <c r="Y17" i="11"/>
  <c r="Y23" i="11"/>
  <c r="Y104" i="11"/>
  <c r="Y74" i="11"/>
  <c r="Y19" i="11"/>
  <c r="Y85" i="11"/>
  <c r="Y25" i="11"/>
  <c r="Y32" i="11"/>
  <c r="Y79" i="11"/>
  <c r="U37" i="17"/>
  <c r="U147" i="17"/>
  <c r="X13" i="17"/>
  <c r="X4" i="17"/>
  <c r="U76" i="17"/>
  <c r="X69" i="17"/>
  <c r="V26" i="17"/>
  <c r="X133" i="17"/>
  <c r="U93" i="17"/>
  <c r="U71" i="17"/>
  <c r="W80" i="17"/>
  <c r="U91" i="17"/>
  <c r="U46" i="17"/>
  <c r="U154" i="17"/>
  <c r="W154" i="17"/>
  <c r="U110" i="17"/>
  <c r="U143" i="17"/>
  <c r="U28" i="17"/>
  <c r="U84" i="17"/>
  <c r="X85" i="17"/>
  <c r="X77" i="17"/>
  <c r="V136" i="17"/>
  <c r="V133" i="17"/>
  <c r="V65" i="17"/>
  <c r="V96" i="17"/>
  <c r="X107" i="17"/>
  <c r="X76" i="17"/>
  <c r="V21" i="17"/>
  <c r="V53" i="17"/>
  <c r="V81" i="17"/>
  <c r="V157" i="17"/>
  <c r="V124" i="17"/>
  <c r="X31" i="17"/>
  <c r="V28" i="17"/>
  <c r="V60" i="17"/>
  <c r="V88" i="17"/>
  <c r="U53" i="17"/>
  <c r="U95" i="17"/>
  <c r="U6" i="17"/>
  <c r="U12" i="17"/>
  <c r="U21" i="17"/>
  <c r="U16" i="17"/>
  <c r="W73" i="17"/>
  <c r="U38" i="17"/>
  <c r="U54" i="17"/>
  <c r="V85" i="17"/>
  <c r="X96" i="17"/>
  <c r="X24" i="17"/>
  <c r="V76" i="17"/>
  <c r="V31" i="17"/>
  <c r="X32" i="17"/>
  <c r="X28" i="17"/>
  <c r="V93" i="17"/>
  <c r="V152" i="17"/>
  <c r="V86" i="17"/>
  <c r="U4" i="17"/>
  <c r="U39" i="17"/>
  <c r="U153" i="17"/>
  <c r="U85" i="17"/>
  <c r="U67" i="17"/>
  <c r="U114" i="17"/>
  <c r="U15" i="17"/>
  <c r="U57" i="17"/>
  <c r="W77" i="17"/>
  <c r="U75" i="17"/>
  <c r="U117" i="17"/>
  <c r="X47" i="17"/>
  <c r="X97" i="17"/>
  <c r="V19" i="17"/>
  <c r="V11" i="17"/>
  <c r="V40" i="17"/>
  <c r="X25" i="17"/>
  <c r="V110" i="17"/>
  <c r="V142" i="17"/>
  <c r="V118" i="17"/>
  <c r="V107" i="17"/>
  <c r="U66" i="17"/>
  <c r="U127" i="17"/>
  <c r="U35" i="17"/>
  <c r="U123" i="17"/>
  <c r="U13" i="17"/>
  <c r="U106" i="17"/>
  <c r="U103" i="17"/>
  <c r="U136" i="17"/>
  <c r="U59" i="17"/>
  <c r="U22" i="17"/>
  <c r="U19" i="17"/>
  <c r="V151" i="17"/>
  <c r="V46" i="17"/>
  <c r="V12" i="17"/>
  <c r="U58" i="17"/>
  <c r="U9" i="17"/>
  <c r="U131" i="17"/>
  <c r="U77" i="17"/>
  <c r="U14" i="17"/>
  <c r="U104" i="17"/>
  <c r="U31" i="17"/>
  <c r="U102" i="17"/>
  <c r="W43" i="17"/>
  <c r="X152" i="17"/>
  <c r="V45" i="17"/>
  <c r="V17" i="17"/>
  <c r="X92" i="17"/>
  <c r="X50" i="9"/>
  <c r="V57" i="17"/>
  <c r="V18" i="17"/>
  <c r="V137" i="17"/>
  <c r="V70" i="17"/>
  <c r="U61" i="17"/>
  <c r="U55" i="17"/>
  <c r="U150" i="17"/>
  <c r="U51" i="17"/>
  <c r="U34" i="17"/>
  <c r="U122" i="17"/>
  <c r="U64" i="17"/>
  <c r="U30" i="17"/>
  <c r="U36" i="17"/>
  <c r="U48" i="17"/>
  <c r="Y81" i="17"/>
  <c r="Y9" i="17"/>
  <c r="U116" i="17"/>
  <c r="Y148" i="17"/>
  <c r="U49" i="17"/>
  <c r="U45" i="17"/>
  <c r="Y55" i="17"/>
  <c r="Y71" i="17"/>
  <c r="U140" i="17"/>
  <c r="U124" i="17"/>
  <c r="Y111" i="17"/>
  <c r="Y77" i="17"/>
  <c r="Y89" i="17"/>
  <c r="U96" i="17"/>
  <c r="U92" i="17"/>
  <c r="U101" i="17"/>
  <c r="U52" i="17"/>
  <c r="U83" i="17"/>
  <c r="Y74" i="17"/>
  <c r="Y90" i="17"/>
  <c r="U33" i="17"/>
  <c r="BN10" i="18"/>
  <c r="BN5" i="18"/>
  <c r="BN7" i="18"/>
  <c r="BN9" i="18"/>
  <c r="BN11" i="18"/>
  <c r="BN6" i="18"/>
  <c r="BN8" i="18"/>
  <c r="BN4" i="18"/>
  <c r="U105" i="17"/>
  <c r="BO10" i="18"/>
  <c r="BO5" i="18"/>
  <c r="BO9" i="18"/>
  <c r="BO6" i="18"/>
  <c r="BO8" i="18"/>
  <c r="BO11" i="18"/>
  <c r="BO7" i="18"/>
  <c r="BO4" i="18"/>
  <c r="N16" i="6"/>
  <c r="U60" i="17"/>
  <c r="U99" i="17"/>
  <c r="U27" i="17"/>
  <c r="U11" i="17"/>
  <c r="U134" i="17"/>
  <c r="U98" i="17"/>
  <c r="BM5" i="18"/>
  <c r="BM9" i="18"/>
  <c r="BM10" i="18"/>
  <c r="BM11" i="18"/>
  <c r="BM7" i="18"/>
  <c r="BM6" i="18"/>
  <c r="BM8" i="18"/>
  <c r="BM4" i="18"/>
  <c r="U118" i="17"/>
  <c r="U43" i="17"/>
  <c r="U50" i="17"/>
  <c r="U44" i="17"/>
  <c r="U125" i="17"/>
  <c r="U141" i="17"/>
  <c r="U79" i="17"/>
  <c r="U69" i="17"/>
  <c r="U26" i="17"/>
  <c r="U40" i="17"/>
  <c r="U156" i="17"/>
  <c r="V43" i="17"/>
  <c r="U126" i="17"/>
  <c r="Y16" i="17"/>
  <c r="U47" i="17"/>
  <c r="W70" i="17"/>
  <c r="W65" i="17"/>
  <c r="W130" i="17"/>
  <c r="W87" i="17"/>
  <c r="W64" i="17"/>
  <c r="W134" i="17"/>
  <c r="W75" i="17"/>
  <c r="W142" i="17"/>
  <c r="W5" i="17"/>
  <c r="W146" i="17"/>
  <c r="W156" i="17"/>
  <c r="W100" i="17"/>
  <c r="W40" i="17"/>
  <c r="W89" i="17"/>
  <c r="W151" i="17"/>
  <c r="W28" i="17"/>
  <c r="W7" i="17"/>
  <c r="W141" i="17"/>
  <c r="W14" i="17"/>
  <c r="W107" i="17"/>
  <c r="W108" i="17"/>
  <c r="W148" i="17"/>
  <c r="W102" i="17"/>
  <c r="W96" i="17"/>
  <c r="W27" i="17"/>
  <c r="U157" i="17"/>
  <c r="W24" i="17"/>
  <c r="W101" i="17"/>
  <c r="U90" i="17"/>
  <c r="W126" i="17"/>
  <c r="W38" i="17"/>
  <c r="W33" i="17"/>
  <c r="W15" i="17"/>
  <c r="W58" i="17"/>
  <c r="U18" i="17"/>
  <c r="W152" i="17"/>
  <c r="W10" i="17"/>
  <c r="W93" i="17"/>
  <c r="W59" i="17"/>
  <c r="W120" i="17"/>
  <c r="U62" i="17"/>
  <c r="V98" i="17"/>
  <c r="U80" i="17"/>
  <c r="U8" i="17"/>
  <c r="W153" i="17"/>
  <c r="U73" i="17"/>
  <c r="W135" i="17"/>
  <c r="U115" i="17"/>
  <c r="V25" i="17"/>
  <c r="U17" i="17"/>
  <c r="W45" i="17"/>
  <c r="U148" i="17"/>
  <c r="U24" i="17"/>
  <c r="U63" i="17"/>
  <c r="X73" i="17"/>
  <c r="X14" i="17"/>
  <c r="X45" i="17"/>
  <c r="W8" i="17"/>
  <c r="W79" i="17"/>
  <c r="W30" i="17"/>
  <c r="W137" i="17"/>
  <c r="W110" i="17"/>
  <c r="W103" i="17"/>
  <c r="W31" i="17"/>
  <c r="W17" i="17"/>
  <c r="W50" i="17"/>
  <c r="W131" i="17"/>
  <c r="W29" i="17"/>
  <c r="W136" i="17"/>
  <c r="W25" i="17"/>
  <c r="W129" i="17"/>
  <c r="X127" i="17"/>
  <c r="X82" i="17"/>
  <c r="X34" i="17"/>
  <c r="X94" i="17"/>
  <c r="X56" i="17"/>
  <c r="AA50" i="9"/>
  <c r="W125" i="17"/>
  <c r="W69" i="17"/>
  <c r="W54" i="17"/>
  <c r="W84" i="17"/>
  <c r="W35" i="17"/>
  <c r="W112" i="17"/>
  <c r="W119" i="17"/>
  <c r="W116" i="17"/>
  <c r="W105" i="17"/>
  <c r="W85" i="17"/>
  <c r="W48" i="17"/>
  <c r="W143" i="17"/>
  <c r="W57" i="17"/>
  <c r="X55" i="17"/>
  <c r="X101" i="17"/>
  <c r="X139" i="17"/>
  <c r="X12" i="17"/>
  <c r="X99" i="17"/>
  <c r="W53" i="17"/>
  <c r="W88" i="17"/>
  <c r="W121" i="17"/>
  <c r="W12" i="17"/>
  <c r="W74" i="17"/>
  <c r="W9" i="17"/>
  <c r="W47" i="17"/>
  <c r="W44" i="17"/>
  <c r="W36" i="17"/>
  <c r="W138" i="17"/>
  <c r="W13" i="17"/>
  <c r="W4" i="17"/>
  <c r="W71" i="17"/>
  <c r="W41" i="17"/>
  <c r="X134" i="17"/>
  <c r="X84" i="17"/>
  <c r="X149" i="17"/>
  <c r="X8" i="17"/>
  <c r="X109" i="17"/>
  <c r="X89" i="17"/>
  <c r="W51" i="17"/>
  <c r="W16" i="17"/>
  <c r="W49" i="17"/>
  <c r="W91" i="17"/>
  <c r="W114" i="17"/>
  <c r="W145" i="17"/>
  <c r="W147" i="17"/>
  <c r="W124" i="17"/>
  <c r="W128" i="17"/>
  <c r="W39" i="17"/>
  <c r="W99" i="17"/>
  <c r="W68" i="17"/>
  <c r="X62" i="17"/>
  <c r="X155" i="17"/>
  <c r="X146" i="17"/>
  <c r="X123" i="17"/>
  <c r="X37" i="17"/>
  <c r="X17" i="17"/>
  <c r="W67" i="17"/>
  <c r="W122" i="17"/>
  <c r="W157" i="17"/>
  <c r="W19" i="17"/>
  <c r="W42" i="17"/>
  <c r="W61" i="17"/>
  <c r="W106" i="17"/>
  <c r="W66" i="17"/>
  <c r="W56" i="17"/>
  <c r="W127" i="17"/>
  <c r="W150" i="17"/>
  <c r="W90" i="17"/>
  <c r="X130" i="17"/>
  <c r="X121" i="17"/>
  <c r="W109" i="17"/>
  <c r="W21" i="17"/>
  <c r="W95" i="17"/>
  <c r="W92" i="17"/>
  <c r="W62" i="17"/>
  <c r="W94" i="17"/>
  <c r="W34" i="17"/>
  <c r="W52" i="17"/>
  <c r="W111" i="17"/>
  <c r="W55" i="17"/>
  <c r="W78" i="17"/>
  <c r="X78" i="17"/>
  <c r="X90" i="17"/>
  <c r="X87" i="17"/>
  <c r="X41" i="17"/>
  <c r="X35" i="17"/>
  <c r="Y4" i="11"/>
  <c r="W37" i="17"/>
  <c r="W144" i="17"/>
  <c r="W23" i="17"/>
  <c r="W20" i="17"/>
  <c r="W26" i="17"/>
  <c r="W104" i="17"/>
  <c r="W22" i="17"/>
  <c r="W115" i="17"/>
  <c r="W118" i="17"/>
  <c r="W6" i="17"/>
  <c r="W76" i="17"/>
  <c r="X141" i="17"/>
  <c r="X118" i="17"/>
  <c r="X128" i="17"/>
  <c r="X18" i="17"/>
  <c r="X22" i="17"/>
  <c r="X4" i="11"/>
  <c r="T4" i="11" s="1"/>
  <c r="W133" i="17"/>
  <c r="W72" i="17"/>
  <c r="W86" i="17"/>
  <c r="W82" i="17"/>
  <c r="W81" i="17"/>
  <c r="W32" i="17"/>
  <c r="W149" i="17"/>
  <c r="W46" i="17"/>
  <c r="W117" i="17"/>
  <c r="V108" i="17"/>
  <c r="W97" i="17"/>
  <c r="W60" i="17"/>
  <c r="W123" i="17"/>
  <c r="W18" i="17"/>
  <c r="U82" i="17"/>
  <c r="X151" i="17"/>
  <c r="X157" i="17"/>
  <c r="X156" i="17"/>
  <c r="X104" i="17"/>
  <c r="X67" i="17"/>
  <c r="X129" i="17"/>
  <c r="X119" i="17"/>
  <c r="X15" i="17"/>
  <c r="X21" i="17"/>
  <c r="X114" i="17"/>
  <c r="X100" i="17"/>
  <c r="X27" i="17"/>
  <c r="X103" i="17"/>
  <c r="V129" i="17"/>
  <c r="V100" i="17"/>
  <c r="V48" i="17"/>
  <c r="V90" i="17"/>
  <c r="V132" i="17"/>
  <c r="V155" i="17"/>
  <c r="V116" i="17"/>
  <c r="V9" i="17"/>
  <c r="V14" i="17"/>
  <c r="V15" i="17"/>
  <c r="V117" i="17"/>
  <c r="X20" i="17"/>
  <c r="X70" i="17"/>
  <c r="X33" i="17"/>
  <c r="X51" i="17"/>
  <c r="X110" i="17"/>
  <c r="X147" i="17"/>
  <c r="X74" i="17"/>
  <c r="X113" i="17"/>
  <c r="X137" i="17"/>
  <c r="X105" i="17"/>
  <c r="X115" i="17"/>
  <c r="X144" i="17"/>
  <c r="X59" i="17"/>
  <c r="V39" i="17"/>
  <c r="V64" i="17"/>
  <c r="V78" i="17"/>
  <c r="V146" i="17"/>
  <c r="V61" i="17"/>
  <c r="V122" i="17"/>
  <c r="V112" i="17"/>
  <c r="V144" i="17"/>
  <c r="V128" i="17"/>
  <c r="V119" i="17"/>
  <c r="V24" i="17"/>
  <c r="V126" i="17"/>
  <c r="X135" i="17"/>
  <c r="X124" i="17"/>
  <c r="X16" i="17"/>
  <c r="X10" i="17"/>
  <c r="X38" i="17"/>
  <c r="X75" i="17"/>
  <c r="X9" i="17"/>
  <c r="X42" i="17"/>
  <c r="X26" i="17"/>
  <c r="X40" i="17"/>
  <c r="X132" i="17"/>
  <c r="X43" i="17"/>
  <c r="X72" i="17"/>
  <c r="V94" i="17"/>
  <c r="V143" i="17"/>
  <c r="V6" i="17"/>
  <c r="V35" i="17"/>
  <c r="V8" i="17"/>
  <c r="V50" i="17"/>
  <c r="V102" i="17"/>
  <c r="V72" i="17"/>
  <c r="V95" i="17"/>
  <c r="V47" i="17"/>
  <c r="V103" i="17"/>
  <c r="V66" i="17"/>
  <c r="X63" i="17"/>
  <c r="X122" i="17"/>
  <c r="X154" i="17"/>
  <c r="X65" i="17"/>
  <c r="X136" i="17"/>
  <c r="X49" i="17"/>
  <c r="X93" i="17"/>
  <c r="X60" i="17"/>
  <c r="X95" i="17"/>
  <c r="X57" i="17"/>
  <c r="X112" i="17"/>
  <c r="X91" i="17"/>
  <c r="V22" i="17"/>
  <c r="V71" i="17"/>
  <c r="V121" i="17"/>
  <c r="V80" i="17"/>
  <c r="V32" i="17"/>
  <c r="V139" i="17"/>
  <c r="V30" i="17"/>
  <c r="V7" i="17"/>
  <c r="V68" i="17"/>
  <c r="V75" i="17"/>
  <c r="V105" i="17"/>
  <c r="V135" i="17"/>
  <c r="V109" i="17"/>
  <c r="X125" i="17"/>
  <c r="X81" i="17"/>
  <c r="X50" i="17"/>
  <c r="X126" i="17"/>
  <c r="X46" i="17"/>
  <c r="X64" i="17"/>
  <c r="X145" i="17"/>
  <c r="X79" i="17"/>
  <c r="X23" i="17"/>
  <c r="X88" i="17"/>
  <c r="X131" i="17"/>
  <c r="X19" i="17"/>
  <c r="V113" i="17"/>
  <c r="V13" i="17"/>
  <c r="V49" i="17"/>
  <c r="V97" i="17"/>
  <c r="V123" i="17"/>
  <c r="V141" i="17"/>
  <c r="V4" i="17"/>
  <c r="V134" i="17"/>
  <c r="V54" i="17"/>
  <c r="V156" i="17"/>
  <c r="V33" i="17"/>
  <c r="V67" i="17"/>
  <c r="V37" i="17"/>
  <c r="U135" i="17"/>
  <c r="X53" i="17"/>
  <c r="X143" i="17"/>
  <c r="X153" i="17"/>
  <c r="X6" i="17"/>
  <c r="X54" i="17"/>
  <c r="X120" i="17"/>
  <c r="X140" i="17"/>
  <c r="X7" i="17"/>
  <c r="X102" i="17"/>
  <c r="X148" i="17"/>
  <c r="X138" i="17"/>
  <c r="X98" i="17"/>
  <c r="V41" i="17"/>
  <c r="V130" i="17"/>
  <c r="V44" i="17"/>
  <c r="V147" i="17"/>
  <c r="V51" i="17"/>
  <c r="V69" i="17"/>
  <c r="V145" i="17"/>
  <c r="V62" i="17"/>
  <c r="V138" i="17"/>
  <c r="V84" i="17"/>
  <c r="V56" i="17"/>
  <c r="V101" i="17"/>
  <c r="X108" i="17"/>
  <c r="X71" i="17"/>
  <c r="Z50" i="9"/>
  <c r="X52" i="17"/>
  <c r="X61" i="17"/>
  <c r="X48" i="17"/>
  <c r="X83" i="17"/>
  <c r="X116" i="17"/>
  <c r="X5" i="17"/>
  <c r="X30" i="17"/>
  <c r="X66" i="17"/>
  <c r="X58" i="17"/>
  <c r="V120" i="17"/>
  <c r="V58" i="17"/>
  <c r="V111" i="17"/>
  <c r="V87" i="17"/>
  <c r="V106" i="17"/>
  <c r="V153" i="17"/>
  <c r="V73" i="17"/>
  <c r="V140" i="17"/>
  <c r="V149" i="17"/>
  <c r="V74" i="17"/>
  <c r="V114" i="17"/>
  <c r="V52" i="17"/>
  <c r="V10" i="17"/>
  <c r="X111" i="17"/>
  <c r="X36" i="17"/>
  <c r="X150" i="17"/>
  <c r="X39" i="17"/>
  <c r="X80" i="17"/>
  <c r="X142" i="17"/>
  <c r="X11" i="17"/>
  <c r="X29" i="17"/>
  <c r="X44" i="17"/>
  <c r="X86" i="17"/>
  <c r="X117" i="17"/>
  <c r="X68" i="17"/>
  <c r="V91" i="17"/>
  <c r="V92" i="17"/>
  <c r="V38" i="17"/>
  <c r="V20" i="17"/>
  <c r="V34" i="17"/>
  <c r="V148" i="17"/>
  <c r="V63" i="17"/>
  <c r="V127" i="17"/>
  <c r="V89" i="17"/>
  <c r="V115" i="17"/>
  <c r="V42" i="17"/>
  <c r="V131" i="17"/>
  <c r="V29" i="17"/>
  <c r="W140" i="17"/>
  <c r="W113" i="17"/>
  <c r="V36" i="17"/>
  <c r="U10" i="17"/>
  <c r="V59" i="17"/>
  <c r="W155" i="17"/>
  <c r="W139" i="17"/>
  <c r="V27" i="17"/>
  <c r="V154" i="17"/>
  <c r="W98" i="17"/>
  <c r="V82" i="17"/>
  <c r="U112" i="17"/>
  <c r="W83" i="17"/>
  <c r="Y50" i="9"/>
  <c r="U119" i="17"/>
  <c r="W63" i="17"/>
  <c r="W132" i="17"/>
  <c r="O9" i="9"/>
  <c r="AG14" i="18"/>
  <c r="C2" i="9"/>
  <c r="U14" i="18"/>
  <c r="N9" i="9"/>
  <c r="AF14" i="18"/>
  <c r="M9" i="9"/>
  <c r="AE14" i="18"/>
  <c r="K13" i="9"/>
  <c r="AC14" i="18"/>
  <c r="B2" i="9"/>
  <c r="J13" i="9"/>
  <c r="AB14" i="18"/>
  <c r="U13" i="9"/>
  <c r="AM14" i="18"/>
  <c r="I13" i="9"/>
  <c r="AA14" i="18"/>
  <c r="T13" i="9"/>
  <c r="AL14" i="18"/>
  <c r="H2" i="9"/>
  <c r="Z14" i="18"/>
  <c r="S10" i="9"/>
  <c r="AK14" i="18"/>
  <c r="G2" i="9"/>
  <c r="Y14" i="18"/>
  <c r="R6" i="9"/>
  <c r="AJ14" i="18"/>
  <c r="F2" i="9"/>
  <c r="X14" i="18"/>
  <c r="L11" i="9"/>
  <c r="AD14" i="18"/>
  <c r="Q6" i="9"/>
  <c r="AI14" i="18"/>
  <c r="E2" i="9"/>
  <c r="W14" i="18"/>
  <c r="P12" i="9"/>
  <c r="AH14" i="18"/>
  <c r="D2" i="9"/>
  <c r="V14" i="18"/>
  <c r="S13" i="9"/>
  <c r="E13" i="9"/>
  <c r="Q13" i="9"/>
  <c r="G13" i="9"/>
  <c r="I11" i="9"/>
  <c r="U2" i="9"/>
  <c r="I6" i="9"/>
  <c r="U5" i="9"/>
  <c r="G4" i="9"/>
  <c r="L6" i="9"/>
  <c r="S4" i="9"/>
  <c r="I4" i="9"/>
  <c r="E4" i="9"/>
  <c r="K9" i="9"/>
  <c r="I9" i="9"/>
  <c r="K6" i="9"/>
  <c r="J9" i="9"/>
  <c r="R10" i="9"/>
  <c r="O2" i="9"/>
  <c r="D6" i="9"/>
  <c r="O3" i="9"/>
  <c r="F10" i="9"/>
  <c r="M2" i="9"/>
  <c r="B6" i="9"/>
  <c r="M3" i="9"/>
  <c r="D10" i="9"/>
  <c r="L2" i="9"/>
  <c r="L3" i="9"/>
  <c r="K2" i="9"/>
  <c r="L5" i="9"/>
  <c r="K3" i="9"/>
  <c r="P10" i="9"/>
  <c r="J2" i="9"/>
  <c r="K5" i="9"/>
  <c r="I3" i="9"/>
  <c r="O12" i="9"/>
  <c r="I2" i="9"/>
  <c r="J5" i="9"/>
  <c r="C3" i="9"/>
  <c r="M12" i="9"/>
  <c r="U6" i="9"/>
  <c r="I5" i="9"/>
  <c r="B9" i="9"/>
  <c r="C12" i="9"/>
  <c r="P6" i="9"/>
  <c r="U9" i="9"/>
  <c r="U11" i="9"/>
  <c r="N6" i="9"/>
  <c r="Q4" i="9"/>
  <c r="L9" i="9"/>
  <c r="K11" i="9"/>
  <c r="N2" i="9"/>
  <c r="O6" i="9"/>
  <c r="C6" i="9"/>
  <c r="R4" i="9"/>
  <c r="F4" i="9"/>
  <c r="N3" i="9"/>
  <c r="B3" i="9"/>
  <c r="R13" i="9"/>
  <c r="F13" i="9"/>
  <c r="N12" i="9"/>
  <c r="B12" i="9"/>
  <c r="J11" i="9"/>
  <c r="Q10" i="9"/>
  <c r="E10" i="9"/>
  <c r="M6" i="9"/>
  <c r="P4" i="9"/>
  <c r="D4" i="9"/>
  <c r="P13" i="9"/>
  <c r="D13" i="9"/>
  <c r="L12" i="9"/>
  <c r="T11" i="9"/>
  <c r="H11" i="9"/>
  <c r="O10" i="9"/>
  <c r="C10" i="9"/>
  <c r="T5" i="9"/>
  <c r="H5" i="9"/>
  <c r="O4" i="9"/>
  <c r="C4" i="9"/>
  <c r="T9" i="9"/>
  <c r="H9" i="9"/>
  <c r="O13" i="9"/>
  <c r="C13" i="9"/>
  <c r="K12" i="9"/>
  <c r="S11" i="9"/>
  <c r="G11" i="9"/>
  <c r="N10" i="9"/>
  <c r="B10" i="9"/>
  <c r="S5" i="9"/>
  <c r="G5" i="9"/>
  <c r="N4" i="9"/>
  <c r="B4" i="9"/>
  <c r="J3" i="9"/>
  <c r="S9" i="9"/>
  <c r="G9" i="9"/>
  <c r="N13" i="9"/>
  <c r="B13" i="9"/>
  <c r="J12" i="9"/>
  <c r="R11" i="9"/>
  <c r="F11" i="9"/>
  <c r="M10" i="9"/>
  <c r="J6" i="9"/>
  <c r="R5" i="9"/>
  <c r="F5" i="9"/>
  <c r="M4" i="9"/>
  <c r="U3" i="9"/>
  <c r="R9" i="9"/>
  <c r="F9" i="9"/>
  <c r="M13" i="9"/>
  <c r="U12" i="9"/>
  <c r="I12" i="9"/>
  <c r="Q11" i="9"/>
  <c r="E11" i="9"/>
  <c r="L10" i="9"/>
  <c r="T2" i="9"/>
  <c r="Q5" i="9"/>
  <c r="E5" i="9"/>
  <c r="L4" i="9"/>
  <c r="T3" i="9"/>
  <c r="H3" i="9"/>
  <c r="Q9" i="9"/>
  <c r="E9" i="9"/>
  <c r="L13" i="9"/>
  <c r="T12" i="9"/>
  <c r="H12" i="9"/>
  <c r="H19" i="9" s="1"/>
  <c r="P11" i="9"/>
  <c r="D11" i="9"/>
  <c r="K10" i="9"/>
  <c r="S2" i="9"/>
  <c r="T6" i="9"/>
  <c r="H6" i="9"/>
  <c r="P5" i="9"/>
  <c r="D5" i="9"/>
  <c r="K4" i="9"/>
  <c r="S3" i="9"/>
  <c r="G3" i="9"/>
  <c r="P9" i="9"/>
  <c r="D9" i="9"/>
  <c r="S12" i="9"/>
  <c r="G12" i="9"/>
  <c r="O11" i="9"/>
  <c r="C11" i="9"/>
  <c r="J10" i="9"/>
  <c r="R2" i="9"/>
  <c r="S6" i="9"/>
  <c r="G6" i="9"/>
  <c r="O5" i="9"/>
  <c r="C5" i="9"/>
  <c r="J4" i="9"/>
  <c r="R3" i="9"/>
  <c r="F3" i="9"/>
  <c r="C9" i="9"/>
  <c r="R12" i="9"/>
  <c r="F12" i="9"/>
  <c r="N11" i="9"/>
  <c r="U10" i="9"/>
  <c r="I10" i="9"/>
  <c r="Q2" i="9"/>
  <c r="F6" i="9"/>
  <c r="N5" i="9"/>
  <c r="U4" i="9"/>
  <c r="Q3" i="9"/>
  <c r="E3" i="9"/>
  <c r="Q12" i="9"/>
  <c r="E12" i="9"/>
  <c r="M11" i="9"/>
  <c r="T10" i="9"/>
  <c r="H10" i="9"/>
  <c r="P2" i="9"/>
  <c r="E6" i="9"/>
  <c r="M5" i="9"/>
  <c r="T4" i="9"/>
  <c r="H4" i="9"/>
  <c r="P3" i="9"/>
  <c r="D3" i="9"/>
  <c r="H13" i="9"/>
  <c r="D12" i="9"/>
  <c r="G10" i="9"/>
  <c r="AX142" i="5"/>
  <c r="AH142" i="5" s="1"/>
  <c r="AX129" i="5"/>
  <c r="AX125" i="5"/>
  <c r="AX109" i="5"/>
  <c r="B5" i="9"/>
  <c r="B11" i="9"/>
  <c r="AC164" i="5"/>
  <c r="AU14" i="18" s="1"/>
  <c r="AB164" i="5"/>
  <c r="AT14" i="18" s="1"/>
  <c r="AA164" i="5"/>
  <c r="AS14" i="18" s="1"/>
  <c r="Z164" i="5"/>
  <c r="AR14" i="18" s="1"/>
  <c r="Y164" i="5"/>
  <c r="AQ14" i="18" s="1"/>
  <c r="AX162" i="5"/>
  <c r="AX161" i="5"/>
  <c r="AG161" i="5" s="1"/>
  <c r="AX160" i="5"/>
  <c r="AH160" i="5" s="1"/>
  <c r="AX159" i="5"/>
  <c r="AH159" i="5" s="1"/>
  <c r="AX157" i="5"/>
  <c r="AG157" i="5" s="1"/>
  <c r="AX156" i="5"/>
  <c r="AG156" i="5" s="1"/>
  <c r="AX155" i="5"/>
  <c r="AH155" i="5" s="1"/>
  <c r="AX154" i="5"/>
  <c r="AH154" i="5" s="1"/>
  <c r="AX153" i="5"/>
  <c r="AG153" i="5" s="1"/>
  <c r="AX152" i="5"/>
  <c r="AG152" i="5" s="1"/>
  <c r="AX151" i="5"/>
  <c r="AX150" i="5"/>
  <c r="AH150" i="5" s="1"/>
  <c r="AX149" i="5"/>
  <c r="AH149" i="5" s="1"/>
  <c r="AX148" i="5"/>
  <c r="AG148" i="5" s="1"/>
  <c r="AX147" i="5"/>
  <c r="AG147" i="5" s="1"/>
  <c r="AX146" i="5"/>
  <c r="AH146" i="5" s="1"/>
  <c r="AX145" i="5"/>
  <c r="AI145" i="5" s="1"/>
  <c r="AX144" i="5"/>
  <c r="AG144" i="5" s="1"/>
  <c r="AX143" i="5"/>
  <c r="AI143" i="5" s="1"/>
  <c r="AX140" i="5"/>
  <c r="AX139" i="5"/>
  <c r="AG139" i="5" s="1"/>
  <c r="AX138" i="5"/>
  <c r="AG138" i="5" s="1"/>
  <c r="AX137" i="5"/>
  <c r="AX136" i="5"/>
  <c r="AG136" i="5" s="1"/>
  <c r="AX135" i="5"/>
  <c r="AG135" i="5" s="1"/>
  <c r="AX134" i="5"/>
  <c r="AH134" i="5" s="1"/>
  <c r="AX133" i="5"/>
  <c r="AH133" i="5" s="1"/>
  <c r="AX132" i="5"/>
  <c r="AX131" i="5"/>
  <c r="AG131" i="5" s="1"/>
  <c r="AX130" i="5"/>
  <c r="AG130" i="5" s="1"/>
  <c r="AX128" i="5"/>
  <c r="AX127" i="5"/>
  <c r="AG127" i="5" s="1"/>
  <c r="AX126" i="5"/>
  <c r="AG126" i="5" s="1"/>
  <c r="AX124" i="5"/>
  <c r="AX123" i="5"/>
  <c r="AG123" i="5" s="1"/>
  <c r="AX122" i="5"/>
  <c r="AH122" i="5" s="1"/>
  <c r="AX121" i="5"/>
  <c r="AX120" i="5"/>
  <c r="AX119" i="5"/>
  <c r="AG119" i="5" s="1"/>
  <c r="AX118" i="5"/>
  <c r="AG118" i="5" s="1"/>
  <c r="AX117" i="5"/>
  <c r="AH117" i="5" s="1"/>
  <c r="AX116" i="5"/>
  <c r="AX115" i="5"/>
  <c r="AG115" i="5" s="1"/>
  <c r="AX114" i="5"/>
  <c r="AG114" i="5" s="1"/>
  <c r="AX113" i="5"/>
  <c r="AX112" i="5"/>
  <c r="AG112" i="5" s="1"/>
  <c r="AX111" i="5"/>
  <c r="AG111" i="5" s="1"/>
  <c r="AX110" i="5"/>
  <c r="AH110" i="5" s="1"/>
  <c r="AX108" i="5"/>
  <c r="AG108" i="5" s="1"/>
  <c r="AX107" i="5"/>
  <c r="AG107" i="5" s="1"/>
  <c r="AX106" i="5"/>
  <c r="AG106" i="5" s="1"/>
  <c r="AX105" i="5"/>
  <c r="AH105" i="5" s="1"/>
  <c r="AX104" i="5"/>
  <c r="AG104" i="5" s="1"/>
  <c r="AX103" i="5"/>
  <c r="AG103" i="5" s="1"/>
  <c r="AC40" i="9" s="1"/>
  <c r="AX102" i="5"/>
  <c r="AG102" i="5" s="1"/>
  <c r="AX100" i="5"/>
  <c r="AH100" i="5" s="1"/>
  <c r="AX99" i="5"/>
  <c r="AG99" i="5" s="1"/>
  <c r="AX98" i="5"/>
  <c r="AG98" i="5" s="1"/>
  <c r="AX97" i="5"/>
  <c r="AX96" i="5"/>
  <c r="AH96" i="5" s="1"/>
  <c r="AX95" i="5"/>
  <c r="AG95" i="5" s="1"/>
  <c r="AX94" i="5"/>
  <c r="AG94" i="5" s="1"/>
  <c r="AX93" i="5"/>
  <c r="AG93" i="5" s="1"/>
  <c r="AX92" i="5"/>
  <c r="AH92" i="5" s="1"/>
  <c r="AX91" i="5"/>
  <c r="AX90" i="5"/>
  <c r="AG90" i="5" s="1"/>
  <c r="AX89" i="5"/>
  <c r="AG89" i="5" s="1"/>
  <c r="AX88" i="5"/>
  <c r="AX87" i="5"/>
  <c r="AG87" i="5" s="1"/>
  <c r="AX86" i="5"/>
  <c r="AG86" i="5" s="1"/>
  <c r="AX85" i="5"/>
  <c r="AG85" i="5" s="1"/>
  <c r="AX84" i="5"/>
  <c r="AH84" i="5" s="1"/>
  <c r="AX83" i="5"/>
  <c r="AX82" i="5"/>
  <c r="AG82" i="5" s="1"/>
  <c r="AX81" i="5"/>
  <c r="AG81" i="5" s="1"/>
  <c r="AX80" i="5"/>
  <c r="AX79" i="5"/>
  <c r="AX78" i="5"/>
  <c r="AG78" i="5" s="1"/>
  <c r="AX77" i="5"/>
  <c r="AX76" i="5"/>
  <c r="AH76" i="5" s="1"/>
  <c r="AX75" i="5"/>
  <c r="AX74" i="5"/>
  <c r="AG74" i="5" s="1"/>
  <c r="AX73" i="5"/>
  <c r="AH73" i="5" s="1"/>
  <c r="AX72" i="5"/>
  <c r="AX71" i="5"/>
  <c r="AX70" i="5"/>
  <c r="AG70" i="5" s="1"/>
  <c r="AX69" i="5"/>
  <c r="AG69" i="5" s="1"/>
  <c r="AX68" i="5"/>
  <c r="AH68" i="5" s="1"/>
  <c r="AX67" i="5"/>
  <c r="AX66" i="5"/>
  <c r="AG66" i="5" s="1"/>
  <c r="AX65" i="5"/>
  <c r="AH65" i="5" s="1"/>
  <c r="AX64" i="5"/>
  <c r="AX20" i="5"/>
  <c r="AH20" i="5" s="1"/>
  <c r="AX24" i="5"/>
  <c r="AH24" i="5" s="1"/>
  <c r="AX23" i="5"/>
  <c r="AG23" i="5" s="1"/>
  <c r="AX29" i="5"/>
  <c r="AI29" i="5" s="1"/>
  <c r="AX14" i="5"/>
  <c r="AI14" i="5" s="1"/>
  <c r="AX17" i="5"/>
  <c r="AG17" i="5" s="1"/>
  <c r="AX13" i="5"/>
  <c r="AG13" i="5" s="1"/>
  <c r="AX12" i="5"/>
  <c r="AG12" i="5" s="1"/>
  <c r="AX11" i="5"/>
  <c r="AX10" i="5"/>
  <c r="AX9" i="5"/>
  <c r="AX5" i="5"/>
  <c r="AX27" i="5"/>
  <c r="AH27" i="5" s="1"/>
  <c r="AX15" i="5"/>
  <c r="AX8" i="5"/>
  <c r="AX26" i="5"/>
  <c r="AG26" i="5" s="1"/>
  <c r="AX7" i="5"/>
  <c r="AX63" i="5"/>
  <c r="AG63" i="5" s="1"/>
  <c r="AX59" i="5"/>
  <c r="AG59" i="5" s="1"/>
  <c r="AX55" i="5"/>
  <c r="AG55" i="5" s="1"/>
  <c r="AX51" i="5"/>
  <c r="AG51" i="5" s="1"/>
  <c r="AX47" i="5"/>
  <c r="AG47" i="5" s="1"/>
  <c r="AX43" i="5"/>
  <c r="AX38" i="5"/>
  <c r="AG38" i="5" s="1"/>
  <c r="AX34" i="5"/>
  <c r="AX30" i="5"/>
  <c r="AX19" i="5"/>
  <c r="AX22" i="5"/>
  <c r="AX62" i="5"/>
  <c r="AG62" i="5" s="1"/>
  <c r="AX58" i="5"/>
  <c r="AG58" i="5" s="1"/>
  <c r="AX54" i="5"/>
  <c r="AG54" i="5" s="1"/>
  <c r="AX50" i="5"/>
  <c r="AG50" i="5" s="1"/>
  <c r="AX46" i="5"/>
  <c r="AG46" i="5" s="1"/>
  <c r="AX41" i="5"/>
  <c r="AG41" i="5" s="1"/>
  <c r="AX37" i="5"/>
  <c r="AG37" i="5" s="1"/>
  <c r="AX33" i="5"/>
  <c r="AG33" i="5" s="1"/>
  <c r="AX18" i="5"/>
  <c r="AG18" i="5" s="1"/>
  <c r="AX25" i="5"/>
  <c r="AG25" i="5" s="1"/>
  <c r="AX21" i="5"/>
  <c r="AG21" i="5" s="1"/>
  <c r="AX61" i="5"/>
  <c r="AX57" i="5"/>
  <c r="AX53" i="5"/>
  <c r="AX49" i="5"/>
  <c r="AX45" i="5"/>
  <c r="AX40" i="5"/>
  <c r="AX36" i="5"/>
  <c r="AX32" i="5"/>
  <c r="AX28" i="5"/>
  <c r="AX60" i="5"/>
  <c r="AH60" i="5" s="1"/>
  <c r="AX56" i="5"/>
  <c r="AH56" i="5" s="1"/>
  <c r="AX52" i="5"/>
  <c r="AH52" i="5" s="1"/>
  <c r="AX48" i="5"/>
  <c r="AH48" i="5" s="1"/>
  <c r="AX44" i="5"/>
  <c r="AH44" i="5" s="1"/>
  <c r="AX39" i="5"/>
  <c r="AX35" i="5"/>
  <c r="AH35" i="5" s="1"/>
  <c r="AX31" i="5"/>
  <c r="AX4" i="5"/>
  <c r="AE138" i="5"/>
  <c r="AX3" i="5"/>
  <c r="AE151" i="5"/>
  <c r="AE126" i="5"/>
  <c r="AE114" i="5"/>
  <c r="AE102" i="5"/>
  <c r="AE89" i="5"/>
  <c r="AE77" i="5"/>
  <c r="AE65" i="5"/>
  <c r="AE155" i="5"/>
  <c r="AE143" i="5"/>
  <c r="AE130" i="5"/>
  <c r="AE118" i="5"/>
  <c r="AE106" i="5"/>
  <c r="AE93" i="5"/>
  <c r="AE81" i="5"/>
  <c r="AE69" i="5"/>
  <c r="AE76" i="5"/>
  <c r="AE145" i="5"/>
  <c r="AE132" i="5"/>
  <c r="AE95" i="5"/>
  <c r="AE83" i="5"/>
  <c r="AE71" i="5"/>
  <c r="AE152" i="5"/>
  <c r="AE139" i="5"/>
  <c r="AE127" i="5"/>
  <c r="AE115" i="5"/>
  <c r="AE103" i="5"/>
  <c r="AE90" i="5"/>
  <c r="AE78" i="5"/>
  <c r="AE66" i="5"/>
  <c r="AE64" i="5"/>
  <c r="AE120" i="5"/>
  <c r="AE108" i="5"/>
  <c r="AE160" i="5"/>
  <c r="AE147" i="5"/>
  <c r="AE134" i="5"/>
  <c r="AE122" i="5"/>
  <c r="AE110" i="5"/>
  <c r="AE97" i="5"/>
  <c r="AE85" i="5"/>
  <c r="AE73" i="5"/>
  <c r="AE61" i="5"/>
  <c r="AE88" i="5"/>
  <c r="AE142" i="5"/>
  <c r="AE129" i="5"/>
  <c r="AE92" i="5"/>
  <c r="AE80" i="5"/>
  <c r="AE68" i="5"/>
  <c r="AE162" i="5"/>
  <c r="AE149" i="5"/>
  <c r="AE136" i="5"/>
  <c r="AE124" i="5"/>
  <c r="AE112" i="5"/>
  <c r="AE99" i="5"/>
  <c r="AE87" i="5"/>
  <c r="AE75" i="5"/>
  <c r="AE63" i="5"/>
  <c r="AE117" i="5"/>
  <c r="AE156" i="5"/>
  <c r="AE144" i="5"/>
  <c r="AE131" i="5"/>
  <c r="AE119" i="5"/>
  <c r="AE107" i="5"/>
  <c r="AE94" i="5"/>
  <c r="AE82" i="5"/>
  <c r="AE70" i="5"/>
  <c r="AE125" i="5"/>
  <c r="AE157" i="5"/>
  <c r="AE100" i="5"/>
  <c r="AE159" i="5"/>
  <c r="AE146" i="5"/>
  <c r="AE133" i="5"/>
  <c r="AE121" i="5"/>
  <c r="AE109" i="5"/>
  <c r="AE96" i="5"/>
  <c r="AE84" i="5"/>
  <c r="AE72" i="5"/>
  <c r="AE60" i="5"/>
  <c r="AE35" i="5"/>
  <c r="AE150" i="5"/>
  <c r="AE113" i="5"/>
  <c r="AE154" i="5"/>
  <c r="AE153" i="5"/>
  <c r="AE140" i="5"/>
  <c r="AE128" i="5"/>
  <c r="AE116" i="5"/>
  <c r="AE104" i="5"/>
  <c r="AE91" i="5"/>
  <c r="AE79" i="5"/>
  <c r="AE67" i="5"/>
  <c r="AE137" i="5"/>
  <c r="AE105" i="5"/>
  <c r="AE161" i="5"/>
  <c r="AE148" i="5"/>
  <c r="AE135" i="5"/>
  <c r="AE123" i="5"/>
  <c r="AE111" i="5"/>
  <c r="AE98" i="5"/>
  <c r="AE86" i="5"/>
  <c r="AE74" i="5"/>
  <c r="AE62" i="5"/>
  <c r="AE59" i="5"/>
  <c r="AE58" i="5"/>
  <c r="AE57" i="5"/>
  <c r="AE56" i="5"/>
  <c r="AE55" i="5"/>
  <c r="AE54" i="5"/>
  <c r="AE53" i="5"/>
  <c r="AE52" i="5"/>
  <c r="AE51" i="5"/>
  <c r="AE50" i="5"/>
  <c r="AE49" i="5"/>
  <c r="AE48" i="5"/>
  <c r="AE47" i="5"/>
  <c r="AE46" i="5"/>
  <c r="AE45" i="5"/>
  <c r="AE44" i="5"/>
  <c r="AE43" i="5"/>
  <c r="AE41" i="5"/>
  <c r="AE40" i="5"/>
  <c r="AE39" i="5"/>
  <c r="AE38" i="5"/>
  <c r="AE37" i="5"/>
  <c r="AE36" i="5"/>
  <c r="AE34" i="5"/>
  <c r="AE33" i="5"/>
  <c r="AE32" i="5"/>
  <c r="AE31" i="5"/>
  <c r="AE30" i="5"/>
  <c r="AE29" i="5"/>
  <c r="AE28" i="5"/>
  <c r="AE27" i="5"/>
  <c r="AE26" i="5"/>
  <c r="AE25" i="5"/>
  <c r="AE24" i="5"/>
  <c r="AE23" i="5"/>
  <c r="AE22" i="5"/>
  <c r="AE21" i="5"/>
  <c r="AE20" i="5"/>
  <c r="AE19" i="5"/>
  <c r="AE18" i="5"/>
  <c r="AE17" i="5"/>
  <c r="AE15" i="5"/>
  <c r="AE14" i="5"/>
  <c r="AE13" i="5"/>
  <c r="AE12" i="5"/>
  <c r="AE11" i="5"/>
  <c r="AE10" i="5"/>
  <c r="AE9" i="5"/>
  <c r="AE8" i="5"/>
  <c r="AE7" i="5"/>
  <c r="AE5" i="5"/>
  <c r="AE4" i="5"/>
  <c r="AE3" i="5"/>
  <c r="W171" i="7"/>
  <c r="X171" i="7" s="1"/>
  <c r="AD171" i="7" s="1"/>
  <c r="W182" i="7"/>
  <c r="X182" i="7" s="1"/>
  <c r="AD182" i="7" s="1"/>
  <c r="W179" i="7"/>
  <c r="X179" i="7" s="1"/>
  <c r="AD179" i="7" s="1"/>
  <c r="W176" i="7"/>
  <c r="X176" i="7" s="1"/>
  <c r="AD176" i="7" s="1"/>
  <c r="W173" i="7"/>
  <c r="X173" i="7" s="1"/>
  <c r="AD173" i="7" s="1"/>
  <c r="W180" i="7"/>
  <c r="X180" i="7" s="1"/>
  <c r="AD180" i="7" s="1"/>
  <c r="W177" i="7"/>
  <c r="X177" i="7" s="1"/>
  <c r="AD177" i="7" s="1"/>
  <c r="W174" i="7"/>
  <c r="X174" i="7" s="1"/>
  <c r="AD174" i="7" s="1"/>
  <c r="W178" i="7"/>
  <c r="X178" i="7" s="1"/>
  <c r="AD178" i="7" s="1"/>
  <c r="W175" i="7"/>
  <c r="X175" i="7" s="1"/>
  <c r="AD175" i="7" s="1"/>
  <c r="W172" i="7"/>
  <c r="X172" i="7" s="1"/>
  <c r="AD172" i="7" s="1"/>
  <c r="W181" i="7"/>
  <c r="X181" i="7" s="1"/>
  <c r="AD181" i="7" s="1"/>
  <c r="W3" i="7"/>
  <c r="X3" i="7" s="1"/>
  <c r="AD153" i="7"/>
  <c r="AD147" i="7"/>
  <c r="AD142" i="7"/>
  <c r="AD141" i="7"/>
  <c r="AD135" i="7"/>
  <c r="AD130" i="7"/>
  <c r="AD129" i="7"/>
  <c r="AD117" i="7"/>
  <c r="AD111" i="7"/>
  <c r="AD105" i="7"/>
  <c r="AD99" i="7"/>
  <c r="AD93" i="7"/>
  <c r="AD87" i="7"/>
  <c r="AD81" i="7"/>
  <c r="AD75" i="7"/>
  <c r="AD69" i="7"/>
  <c r="AD63" i="7"/>
  <c r="AD57" i="7"/>
  <c r="AD51" i="7"/>
  <c r="AD45" i="7"/>
  <c r="AD33" i="7"/>
  <c r="AD27" i="7"/>
  <c r="AD21" i="7"/>
  <c r="AD15" i="7"/>
  <c r="AD9" i="7"/>
  <c r="AD155" i="7"/>
  <c r="AD137" i="7"/>
  <c r="AD131" i="7"/>
  <c r="AD107" i="7"/>
  <c r="AD152" i="7"/>
  <c r="AD39" i="7"/>
  <c r="AD154" i="7"/>
  <c r="AD127" i="7"/>
  <c r="AD115" i="7"/>
  <c r="AD148" i="7"/>
  <c r="AD136" i="7"/>
  <c r="AD124" i="7"/>
  <c r="AD120" i="7"/>
  <c r="AD118" i="7"/>
  <c r="AD108" i="7"/>
  <c r="AD106" i="7"/>
  <c r="AD96" i="7"/>
  <c r="AD94" i="7"/>
  <c r="AD84" i="7"/>
  <c r="AD82" i="7"/>
  <c r="AD72" i="7"/>
  <c r="AD70" i="7"/>
  <c r="AD60" i="7"/>
  <c r="AD58" i="7"/>
  <c r="AD48" i="7"/>
  <c r="AD46" i="7"/>
  <c r="AD36" i="7"/>
  <c r="AD34" i="7"/>
  <c r="AD24" i="7"/>
  <c r="AD22" i="7"/>
  <c r="AD12" i="7"/>
  <c r="AD10" i="7"/>
  <c r="AD151" i="7"/>
  <c r="AD146" i="7"/>
  <c r="AD145" i="7"/>
  <c r="AD139" i="7"/>
  <c r="AD134" i="7"/>
  <c r="AD133" i="7"/>
  <c r="AD121" i="7"/>
  <c r="AD109" i="7"/>
  <c r="AD103" i="7"/>
  <c r="AD97" i="7"/>
  <c r="AD91" i="7"/>
  <c r="AD85" i="7"/>
  <c r="AD79" i="7"/>
  <c r="AD73" i="7"/>
  <c r="AD67" i="7"/>
  <c r="AD61" i="7"/>
  <c r="AD55" i="7"/>
  <c r="AD49" i="7"/>
  <c r="AD43" i="7"/>
  <c r="AD37" i="7"/>
  <c r="AD31" i="7"/>
  <c r="AD25" i="7"/>
  <c r="AD19" i="7"/>
  <c r="AD13" i="7"/>
  <c r="AD7" i="7"/>
  <c r="AD119" i="7"/>
  <c r="AD140" i="7"/>
  <c r="AD128" i="7"/>
  <c r="AD122" i="7"/>
  <c r="AD112" i="7"/>
  <c r="AD110" i="7"/>
  <c r="AD100" i="7"/>
  <c r="AD98" i="7"/>
  <c r="AD88" i="7"/>
  <c r="AD86" i="7"/>
  <c r="AD76" i="7"/>
  <c r="AD74" i="7"/>
  <c r="AD64" i="7"/>
  <c r="AD62" i="7"/>
  <c r="AD52" i="7"/>
  <c r="AD50" i="7"/>
  <c r="AD40" i="7"/>
  <c r="AD38" i="7"/>
  <c r="AD28" i="7"/>
  <c r="AD26" i="7"/>
  <c r="AD16" i="7"/>
  <c r="AD14" i="7"/>
  <c r="AD4" i="7"/>
  <c r="AD95" i="7"/>
  <c r="AD89" i="7"/>
  <c r="AD83" i="7"/>
  <c r="AD77" i="7"/>
  <c r="AD71" i="7"/>
  <c r="AD65" i="7"/>
  <c r="AD59" i="7"/>
  <c r="AD53" i="7"/>
  <c r="AD47" i="7"/>
  <c r="AD41" i="7"/>
  <c r="AD35" i="7"/>
  <c r="AD29" i="7"/>
  <c r="AD23" i="7"/>
  <c r="AD17" i="7"/>
  <c r="AD11" i="7"/>
  <c r="AD5" i="7"/>
  <c r="AD126" i="7"/>
  <c r="AD113" i="7"/>
  <c r="AD150" i="7"/>
  <c r="AD123" i="7"/>
  <c r="AD149" i="7"/>
  <c r="AD143" i="7"/>
  <c r="AD138" i="7"/>
  <c r="AD125" i="7"/>
  <c r="AD101" i="7"/>
  <c r="AD156" i="7"/>
  <c r="AD144" i="7"/>
  <c r="AD132" i="7"/>
  <c r="AD116" i="7"/>
  <c r="AD114" i="7"/>
  <c r="AD104" i="7"/>
  <c r="AD102" i="7"/>
  <c r="AD92" i="7"/>
  <c r="AD90" i="7"/>
  <c r="AD80" i="7"/>
  <c r="AD78" i="7"/>
  <c r="AD68" i="7"/>
  <c r="AD66" i="7"/>
  <c r="AD56" i="7"/>
  <c r="AD54" i="7"/>
  <c r="AD44" i="7"/>
  <c r="AD42" i="7"/>
  <c r="AD32" i="7"/>
  <c r="AD30" i="7"/>
  <c r="AD20" i="7"/>
  <c r="AD18" i="7"/>
  <c r="AD8" i="7"/>
  <c r="AD6" i="7"/>
  <c r="T5" i="17" l="1"/>
  <c r="T156" i="11"/>
  <c r="T134" i="11"/>
  <c r="T48" i="11"/>
  <c r="T31" i="11"/>
  <c r="T28" i="17"/>
  <c r="T77" i="17"/>
  <c r="T76" i="17"/>
  <c r="T110" i="17"/>
  <c r="T120" i="11"/>
  <c r="T23" i="11"/>
  <c r="T118" i="11"/>
  <c r="T27" i="11"/>
  <c r="T125" i="11"/>
  <c r="T98" i="11"/>
  <c r="T82" i="11"/>
  <c r="T128" i="11"/>
  <c r="T44" i="11"/>
  <c r="T144" i="11"/>
  <c r="T10" i="11"/>
  <c r="T131" i="11"/>
  <c r="T159" i="11"/>
  <c r="T109" i="11"/>
  <c r="T86" i="11"/>
  <c r="T28" i="11"/>
  <c r="T69" i="11"/>
  <c r="T129" i="11"/>
  <c r="T115" i="11"/>
  <c r="T71" i="11"/>
  <c r="T132" i="11"/>
  <c r="T112" i="11"/>
  <c r="T104" i="11"/>
  <c r="T32" i="11"/>
  <c r="T157" i="11"/>
  <c r="T153" i="11"/>
  <c r="T154" i="11"/>
  <c r="T102" i="11"/>
  <c r="T38" i="11"/>
  <c r="T58" i="11"/>
  <c r="T13" i="11"/>
  <c r="T151" i="11"/>
  <c r="T133" i="11"/>
  <c r="T161" i="11"/>
  <c r="T96" i="11"/>
  <c r="T158" i="11"/>
  <c r="T5" i="11"/>
  <c r="T81" i="11"/>
  <c r="T17" i="11"/>
  <c r="T62" i="11"/>
  <c r="T64" i="11"/>
  <c r="T139" i="11"/>
  <c r="T117" i="11"/>
  <c r="T66" i="11"/>
  <c r="T84" i="11"/>
  <c r="T53" i="11"/>
  <c r="T14" i="11"/>
  <c r="T130" i="11"/>
  <c r="T52" i="11"/>
  <c r="T26" i="11"/>
  <c r="T34" i="11"/>
  <c r="T45" i="11"/>
  <c r="T99" i="11"/>
  <c r="T146" i="11"/>
  <c r="T56" i="11"/>
  <c r="T55" i="11"/>
  <c r="T145" i="11"/>
  <c r="T108" i="11"/>
  <c r="T77" i="11"/>
  <c r="T8" i="11"/>
  <c r="T160" i="11"/>
  <c r="T67" i="11"/>
  <c r="T7" i="11"/>
  <c r="T73" i="11"/>
  <c r="T12" i="11"/>
  <c r="T22" i="11"/>
  <c r="T25" i="11"/>
  <c r="T162" i="11"/>
  <c r="T135" i="11"/>
  <c r="T75" i="11"/>
  <c r="T147" i="11"/>
  <c r="T143" i="11"/>
  <c r="T107" i="11"/>
  <c r="T37" i="11"/>
  <c r="T54" i="11"/>
  <c r="T163" i="11"/>
  <c r="T88" i="11"/>
  <c r="T87" i="11"/>
  <c r="T80" i="11"/>
  <c r="T50" i="11"/>
  <c r="T155" i="11"/>
  <c r="T57" i="11"/>
  <c r="T63" i="11"/>
  <c r="T105" i="11"/>
  <c r="T141" i="11"/>
  <c r="T95" i="11"/>
  <c r="T39" i="11"/>
  <c r="T6" i="11"/>
  <c r="T35" i="11"/>
  <c r="T19" i="11"/>
  <c r="T49" i="11"/>
  <c r="T111" i="11"/>
  <c r="T59" i="11"/>
  <c r="T90" i="11"/>
  <c r="T91" i="11"/>
  <c r="T36" i="11"/>
  <c r="T15" i="11"/>
  <c r="T126" i="11"/>
  <c r="T11" i="11"/>
  <c r="T83" i="11"/>
  <c r="T127" i="11"/>
  <c r="T140" i="11"/>
  <c r="T138" i="11"/>
  <c r="T119" i="11"/>
  <c r="T114" i="11"/>
  <c r="T46" i="11"/>
  <c r="T20" i="11"/>
  <c r="T79" i="11"/>
  <c r="T41" i="11"/>
  <c r="T137" i="11"/>
  <c r="T93" i="11"/>
  <c r="T142" i="11"/>
  <c r="T148" i="11"/>
  <c r="T149" i="11"/>
  <c r="T24" i="11"/>
  <c r="T40" i="11"/>
  <c r="T89" i="11"/>
  <c r="T60" i="11"/>
  <c r="T74" i="11"/>
  <c r="T70" i="11"/>
  <c r="T9" i="11"/>
  <c r="T92" i="11"/>
  <c r="T136" i="11"/>
  <c r="T97" i="11"/>
  <c r="T113" i="11"/>
  <c r="T47" i="11"/>
  <c r="T42" i="11"/>
  <c r="T43" i="11"/>
  <c r="T106" i="11"/>
  <c r="T68" i="11"/>
  <c r="T152" i="11"/>
  <c r="T85" i="11"/>
  <c r="T123" i="11"/>
  <c r="T51" i="11"/>
  <c r="T121" i="11"/>
  <c r="T116" i="11"/>
  <c r="T94" i="11"/>
  <c r="T72" i="11"/>
  <c r="T29" i="11"/>
  <c r="T16" i="11"/>
  <c r="T33" i="11"/>
  <c r="T76" i="11"/>
  <c r="T150" i="11"/>
  <c r="T124" i="11"/>
  <c r="T21" i="11"/>
  <c r="T30" i="11"/>
  <c r="T110" i="11"/>
  <c r="T100" i="11"/>
  <c r="T122" i="11"/>
  <c r="T101" i="11"/>
  <c r="T103" i="11"/>
  <c r="T78" i="11"/>
  <c r="T65" i="11"/>
  <c r="T18" i="11"/>
  <c r="T61" i="11"/>
  <c r="T25" i="17"/>
  <c r="T85" i="17"/>
  <c r="T133" i="17"/>
  <c r="T31" i="17"/>
  <c r="T92" i="17"/>
  <c r="T96" i="17"/>
  <c r="T32" i="17"/>
  <c r="T55" i="17"/>
  <c r="T97" i="17"/>
  <c r="T53" i="17"/>
  <c r="T107" i="17"/>
  <c r="T152" i="17"/>
  <c r="T65" i="17"/>
  <c r="T86" i="17"/>
  <c r="T16" i="17"/>
  <c r="T11" i="17"/>
  <c r="T4" i="17"/>
  <c r="T104" i="17"/>
  <c r="T83" i="17"/>
  <c r="T142" i="17"/>
  <c r="T73" i="17"/>
  <c r="T47" i="17"/>
  <c r="G16" i="9"/>
  <c r="T20" i="9"/>
  <c r="T125" i="17"/>
  <c r="BP11" i="18"/>
  <c r="BP5" i="18"/>
  <c r="BP6" i="18"/>
  <c r="BP7" i="18"/>
  <c r="BP8" i="18"/>
  <c r="BP9" i="18"/>
  <c r="BP10" i="18"/>
  <c r="BP4" i="18"/>
  <c r="T70" i="17"/>
  <c r="AD3" i="7"/>
  <c r="Z3" i="7"/>
  <c r="Z86" i="7"/>
  <c r="Z50" i="7"/>
  <c r="Z74" i="7"/>
  <c r="Z98" i="7"/>
  <c r="Z158" i="7"/>
  <c r="AC158" i="7" s="1"/>
  <c r="Z15" i="7"/>
  <c r="Z146" i="7"/>
  <c r="Z27" i="7"/>
  <c r="Z101" i="7"/>
  <c r="Z105" i="7"/>
  <c r="Z93" i="7"/>
  <c r="Z6" i="7"/>
  <c r="Z84" i="7"/>
  <c r="Z153" i="7"/>
  <c r="Z92" i="7"/>
  <c r="Z96" i="7"/>
  <c r="Z138" i="7"/>
  <c r="Z100" i="7"/>
  <c r="Z82" i="7"/>
  <c r="Z68" i="7"/>
  <c r="Z156" i="7"/>
  <c r="Z85" i="7"/>
  <c r="Z121" i="7"/>
  <c r="Z133" i="7"/>
  <c r="Z113" i="7"/>
  <c r="Z67" i="7"/>
  <c r="Z23" i="7"/>
  <c r="Z72" i="7"/>
  <c r="Z108" i="7"/>
  <c r="Z116" i="7"/>
  <c r="Z154" i="7"/>
  <c r="Z57" i="7"/>
  <c r="Z9" i="7"/>
  <c r="Z88" i="7"/>
  <c r="Z34" i="7"/>
  <c r="Z109" i="7"/>
  <c r="Z28" i="7"/>
  <c r="Z29" i="7"/>
  <c r="Z155" i="7"/>
  <c r="Z58" i="7"/>
  <c r="Z10" i="7"/>
  <c r="Z104" i="7"/>
  <c r="Z61" i="7"/>
  <c r="Z73" i="7"/>
  <c r="Z149" i="7"/>
  <c r="Z142" i="7"/>
  <c r="Z103" i="7"/>
  <c r="Z17" i="7"/>
  <c r="Z131" i="7"/>
  <c r="Z21" i="7"/>
  <c r="Z124" i="7"/>
  <c r="Z127" i="7"/>
  <c r="Z33" i="7"/>
  <c r="Z117" i="7"/>
  <c r="Z79" i="7"/>
  <c r="Z40" i="7"/>
  <c r="Z16" i="7"/>
  <c r="Z18" i="7"/>
  <c r="Z5" i="7"/>
  <c r="Z65" i="7"/>
  <c r="Z112" i="7"/>
  <c r="Z115" i="7"/>
  <c r="Z87" i="7"/>
  <c r="Z102" i="7"/>
  <c r="Z136" i="7"/>
  <c r="Z66" i="7"/>
  <c r="Z14" i="7"/>
  <c r="Z110" i="7"/>
  <c r="Z120" i="7"/>
  <c r="Z128" i="7"/>
  <c r="Z162" i="7"/>
  <c r="AC162" i="7" s="1"/>
  <c r="Z148" i="7"/>
  <c r="Z69" i="7"/>
  <c r="Z77" i="7"/>
  <c r="Z81" i="7"/>
  <c r="Z89" i="7"/>
  <c r="Z106" i="7"/>
  <c r="Z161" i="7"/>
  <c r="AC161" i="7" s="1"/>
  <c r="Z7" i="7"/>
  <c r="Z95" i="7"/>
  <c r="Z76" i="7"/>
  <c r="Z91" i="7"/>
  <c r="Z83" i="7"/>
  <c r="Z13" i="7"/>
  <c r="Z8" i="7"/>
  <c r="Z160" i="7"/>
  <c r="AC160" i="7" s="1"/>
  <c r="Z20" i="7"/>
  <c r="Z24" i="7"/>
  <c r="Z147" i="7"/>
  <c r="Z99" i="7"/>
  <c r="Z41" i="7"/>
  <c r="Z125" i="7"/>
  <c r="Z70" i="7"/>
  <c r="Z51" i="7"/>
  <c r="Z56" i="7"/>
  <c r="Z22" i="7"/>
  <c r="Z140" i="7"/>
  <c r="Z25" i="7"/>
  <c r="Z31" i="7"/>
  <c r="Z36" i="7"/>
  <c r="Z38" i="7"/>
  <c r="Z139" i="7"/>
  <c r="Z45" i="7"/>
  <c r="Z11" i="7"/>
  <c r="Z39" i="7"/>
  <c r="Z52" i="7"/>
  <c r="Z122" i="7"/>
  <c r="Z145" i="7"/>
  <c r="Z144" i="7"/>
  <c r="Z12" i="7"/>
  <c r="Z49" i="7"/>
  <c r="Z35" i="7"/>
  <c r="Z43" i="7"/>
  <c r="Z159" i="7"/>
  <c r="AC159" i="7" s="1"/>
  <c r="Z114" i="7"/>
  <c r="Z151" i="7"/>
  <c r="Z75" i="7"/>
  <c r="Z90" i="7"/>
  <c r="Z97" i="7"/>
  <c r="Z26" i="7"/>
  <c r="Z152" i="7"/>
  <c r="Z19" i="7"/>
  <c r="Z42" i="7"/>
  <c r="Z55" i="7"/>
  <c r="Z59" i="7"/>
  <c r="Z48" i="7"/>
  <c r="Z111" i="7"/>
  <c r="Z118" i="7"/>
  <c r="Z126" i="7"/>
  <c r="Z130" i="7"/>
  <c r="Z60" i="7"/>
  <c r="Z132" i="7"/>
  <c r="Z30" i="7"/>
  <c r="Z37" i="7"/>
  <c r="Z143" i="7"/>
  <c r="Z46" i="7"/>
  <c r="Z64" i="7"/>
  <c r="Z47" i="7"/>
  <c r="Z80" i="7"/>
  <c r="Z123" i="7"/>
  <c r="Z135" i="7"/>
  <c r="Z150" i="7"/>
  <c r="Z94" i="7"/>
  <c r="Z78" i="7"/>
  <c r="Z107" i="7"/>
  <c r="Z134" i="7"/>
  <c r="Z157" i="7"/>
  <c r="AC157" i="7" s="1"/>
  <c r="Z32" i="7"/>
  <c r="Z44" i="7"/>
  <c r="Z54" i="7"/>
  <c r="Z71" i="7"/>
  <c r="Z62" i="7"/>
  <c r="Z129" i="7"/>
  <c r="Z137" i="7"/>
  <c r="Z141" i="7"/>
  <c r="Z53" i="7"/>
  <c r="Z4" i="7"/>
  <c r="Z63" i="7"/>
  <c r="Z119" i="7"/>
  <c r="AW11" i="18"/>
  <c r="AW5" i="18"/>
  <c r="AW9" i="18"/>
  <c r="AW10" i="18"/>
  <c r="AW6" i="18"/>
  <c r="AW7" i="18"/>
  <c r="AW8" i="18"/>
  <c r="AW4" i="18"/>
  <c r="T57" i="17"/>
  <c r="T34" i="17"/>
  <c r="T79" i="17"/>
  <c r="T93" i="17"/>
  <c r="N17" i="6"/>
  <c r="T84" i="17"/>
  <c r="T109" i="17"/>
  <c r="T122" i="17"/>
  <c r="T43" i="17"/>
  <c r="T127" i="17"/>
  <c r="T40" i="17"/>
  <c r="T106" i="17"/>
  <c r="T14" i="17"/>
  <c r="T123" i="17"/>
  <c r="T41" i="17"/>
  <c r="T81" i="17"/>
  <c r="T111" i="17"/>
  <c r="T103" i="17"/>
  <c r="T151" i="17"/>
  <c r="T58" i="17"/>
  <c r="T62" i="17"/>
  <c r="T90" i="17"/>
  <c r="T45" i="17"/>
  <c r="T138" i="17"/>
  <c r="T33" i="17"/>
  <c r="T129" i="17"/>
  <c r="T99" i="17"/>
  <c r="T59" i="17"/>
  <c r="T24" i="17"/>
  <c r="T80" i="17"/>
  <c r="T48" i="17"/>
  <c r="T20" i="17"/>
  <c r="T61" i="17"/>
  <c r="T51" i="17"/>
  <c r="T7" i="17"/>
  <c r="T60" i="17"/>
  <c r="T18" i="17"/>
  <c r="T38" i="17"/>
  <c r="T150" i="17"/>
  <c r="T137" i="17"/>
  <c r="T67" i="17"/>
  <c r="T69" i="17"/>
  <c r="T118" i="17"/>
  <c r="T154" i="17"/>
  <c r="T37" i="17"/>
  <c r="T87" i="17"/>
  <c r="T49" i="17"/>
  <c r="T146" i="17"/>
  <c r="T88" i="17"/>
  <c r="T29" i="17"/>
  <c r="T126" i="17"/>
  <c r="O16" i="9"/>
  <c r="D16" i="9"/>
  <c r="J20" i="9"/>
  <c r="T112" i="17"/>
  <c r="T153" i="17"/>
  <c r="T115" i="17"/>
  <c r="T15" i="17"/>
  <c r="T50" i="17"/>
  <c r="T128" i="17"/>
  <c r="T12" i="17"/>
  <c r="T17" i="17"/>
  <c r="T140" i="17"/>
  <c r="T35" i="17"/>
  <c r="T42" i="17"/>
  <c r="T13" i="17"/>
  <c r="T82" i="17"/>
  <c r="T113" i="17"/>
  <c r="T101" i="17"/>
  <c r="T63" i="17"/>
  <c r="T155" i="17"/>
  <c r="T89" i="17"/>
  <c r="T44" i="17"/>
  <c r="T19" i="17"/>
  <c r="T22" i="17"/>
  <c r="T94" i="17"/>
  <c r="T124" i="17"/>
  <c r="T156" i="17"/>
  <c r="T78" i="17"/>
  <c r="T98" i="17"/>
  <c r="T149" i="17"/>
  <c r="T157" i="17"/>
  <c r="T145" i="17"/>
  <c r="T75" i="17"/>
  <c r="T27" i="17"/>
  <c r="T120" i="17"/>
  <c r="T114" i="17"/>
  <c r="T9" i="17"/>
  <c r="T21" i="17"/>
  <c r="T71" i="17"/>
  <c r="T139" i="17"/>
  <c r="T121" i="17"/>
  <c r="T26" i="17"/>
  <c r="T141" i="17"/>
  <c r="T143" i="17"/>
  <c r="T136" i="17"/>
  <c r="T8" i="17"/>
  <c r="T66" i="17"/>
  <c r="T39" i="17"/>
  <c r="T108" i="17"/>
  <c r="T56" i="17"/>
  <c r="T116" i="17"/>
  <c r="T148" i="17"/>
  <c r="T54" i="17"/>
  <c r="T23" i="17"/>
  <c r="T117" i="17"/>
  <c r="T134" i="17"/>
  <c r="T68" i="17"/>
  <c r="T95" i="17"/>
  <c r="T119" i="17"/>
  <c r="T100" i="17"/>
  <c r="T36" i="17"/>
  <c r="T72" i="17"/>
  <c r="T105" i="17"/>
  <c r="T52" i="17"/>
  <c r="T147" i="17"/>
  <c r="T6" i="17"/>
  <c r="T64" i="17"/>
  <c r="T30" i="17"/>
  <c r="T102" i="17"/>
  <c r="T144" i="17"/>
  <c r="T46" i="17"/>
  <c r="T91" i="17"/>
  <c r="T130" i="17"/>
  <c r="T74" i="17"/>
  <c r="T131" i="17"/>
  <c r="T135" i="17"/>
  <c r="T132" i="17"/>
  <c r="T10" i="17"/>
  <c r="K20" i="9"/>
  <c r="B16" i="9"/>
  <c r="P19" i="9"/>
  <c r="N16" i="9"/>
  <c r="Q20" i="9"/>
  <c r="I18" i="9"/>
  <c r="R20" i="9"/>
  <c r="M16" i="9"/>
  <c r="U20" i="9"/>
  <c r="O20" i="9"/>
  <c r="H16" i="9"/>
  <c r="L18" i="9"/>
  <c r="S17" i="9"/>
  <c r="S20" i="9"/>
  <c r="I20" i="9"/>
  <c r="T19" i="9"/>
  <c r="G17" i="9"/>
  <c r="C16" i="9"/>
  <c r="Y12" i="18"/>
  <c r="U12" i="18"/>
  <c r="AL12" i="18"/>
  <c r="AF12" i="18"/>
  <c r="AG8" i="5"/>
  <c r="AI12" i="18"/>
  <c r="AJ12" i="18"/>
  <c r="AA12" i="18"/>
  <c r="AH12" i="18"/>
  <c r="AH5" i="5"/>
  <c r="V12" i="18"/>
  <c r="Z12" i="18"/>
  <c r="AB12" i="18"/>
  <c r="AE12" i="18"/>
  <c r="AI3" i="5"/>
  <c r="X12" i="18"/>
  <c r="AK12" i="18"/>
  <c r="AG12" i="18"/>
  <c r="AG9" i="5"/>
  <c r="W12" i="18"/>
  <c r="AC12" i="18"/>
  <c r="Q17" i="9"/>
  <c r="AD12" i="18"/>
  <c r="AM12" i="18"/>
  <c r="AG4" i="5"/>
  <c r="J19" i="9"/>
  <c r="E17" i="9"/>
  <c r="G20" i="9"/>
  <c r="S19" i="9"/>
  <c r="M20" i="9"/>
  <c r="R17" i="9"/>
  <c r="E19" i="9"/>
  <c r="L17" i="9"/>
  <c r="R19" i="9"/>
  <c r="T18" i="9"/>
  <c r="C18" i="9"/>
  <c r="U7" i="9"/>
  <c r="S14" i="9"/>
  <c r="B17" i="9"/>
  <c r="U16" i="9"/>
  <c r="F18" i="9"/>
  <c r="U18" i="9"/>
  <c r="H7" i="9"/>
  <c r="K17" i="9"/>
  <c r="K19" i="9"/>
  <c r="N18" i="9"/>
  <c r="S16" i="9"/>
  <c r="F17" i="9"/>
  <c r="N20" i="9"/>
  <c r="T7" i="9"/>
  <c r="R16" i="9"/>
  <c r="T16" i="9"/>
  <c r="P18" i="9"/>
  <c r="U19" i="9"/>
  <c r="I17" i="9"/>
  <c r="B20" i="9"/>
  <c r="S18" i="9"/>
  <c r="H20" i="9"/>
  <c r="L19" i="9"/>
  <c r="Q16" i="9"/>
  <c r="G18" i="9"/>
  <c r="L14" i="9"/>
  <c r="D17" i="9"/>
  <c r="K16" i="9"/>
  <c r="Q18" i="9"/>
  <c r="I7" i="9"/>
  <c r="M17" i="9"/>
  <c r="U14" i="9"/>
  <c r="I16" i="9"/>
  <c r="D14" i="9"/>
  <c r="O18" i="9"/>
  <c r="M18" i="9"/>
  <c r="Q14" i="9"/>
  <c r="G19" i="9"/>
  <c r="F19" i="9"/>
  <c r="B18" i="9"/>
  <c r="D18" i="9"/>
  <c r="D20" i="9"/>
  <c r="L7" i="9"/>
  <c r="H18" i="9"/>
  <c r="E18" i="9"/>
  <c r="N19" i="9"/>
  <c r="B19" i="9"/>
  <c r="L20" i="9"/>
  <c r="J17" i="9"/>
  <c r="N7" i="9"/>
  <c r="P20" i="9"/>
  <c r="J7" i="9"/>
  <c r="Q19" i="9"/>
  <c r="C19" i="9"/>
  <c r="P14" i="9"/>
  <c r="M14" i="9"/>
  <c r="P17" i="9"/>
  <c r="T14" i="9"/>
  <c r="J16" i="9"/>
  <c r="M7" i="9"/>
  <c r="F7" i="9"/>
  <c r="O7" i="9"/>
  <c r="S7" i="9"/>
  <c r="I19" i="9"/>
  <c r="R18" i="9"/>
  <c r="N17" i="9"/>
  <c r="J18" i="9"/>
  <c r="K14" i="9"/>
  <c r="C7" i="9"/>
  <c r="L16" i="9"/>
  <c r="E7" i="9"/>
  <c r="E14" i="9"/>
  <c r="O14" i="9"/>
  <c r="D19" i="9"/>
  <c r="H14" i="9"/>
  <c r="F14" i="9"/>
  <c r="T17" i="9"/>
  <c r="C20" i="9"/>
  <c r="K18" i="9"/>
  <c r="O19" i="9"/>
  <c r="P7" i="9"/>
  <c r="B7" i="9"/>
  <c r="M19" i="9"/>
  <c r="H17" i="9"/>
  <c r="I14" i="9"/>
  <c r="R7" i="9"/>
  <c r="D7" i="9"/>
  <c r="C17" i="9"/>
  <c r="C14" i="9"/>
  <c r="N14" i="9"/>
  <c r="F20" i="9"/>
  <c r="U17" i="9"/>
  <c r="P16" i="9"/>
  <c r="E16" i="9"/>
  <c r="K7" i="9"/>
  <c r="J14" i="9"/>
  <c r="O17" i="9"/>
  <c r="R14" i="9"/>
  <c r="G7" i="9"/>
  <c r="E20" i="9"/>
  <c r="F16" i="9"/>
  <c r="Q7" i="9"/>
  <c r="G14" i="9"/>
  <c r="B14" i="9"/>
  <c r="Z3" i="9"/>
  <c r="Z2" i="9"/>
  <c r="Z12" i="9"/>
  <c r="Z13" i="9"/>
  <c r="Z5" i="9"/>
  <c r="Z10" i="9"/>
  <c r="Z9" i="9"/>
  <c r="Z4" i="9"/>
  <c r="Z11" i="9"/>
  <c r="Z6" i="9"/>
  <c r="AA3" i="9"/>
  <c r="AA2" i="9"/>
  <c r="AA12" i="9"/>
  <c r="AA13" i="9"/>
  <c r="AA6" i="9"/>
  <c r="AA5" i="9"/>
  <c r="AA11" i="9"/>
  <c r="AA10" i="9"/>
  <c r="AA9" i="9"/>
  <c r="AA4" i="9"/>
  <c r="X2" i="9"/>
  <c r="X12" i="9"/>
  <c r="X13" i="9"/>
  <c r="X5" i="9"/>
  <c r="X10" i="9"/>
  <c r="X9" i="9"/>
  <c r="X4" i="9"/>
  <c r="X6" i="9"/>
  <c r="X11" i="9"/>
  <c r="X3" i="9"/>
  <c r="Y2" i="9"/>
  <c r="Y3" i="9"/>
  <c r="Y12" i="9"/>
  <c r="Y13" i="9"/>
  <c r="Y5" i="9"/>
  <c r="Y4" i="9"/>
  <c r="Y6" i="9"/>
  <c r="W12" i="9"/>
  <c r="W13" i="9"/>
  <c r="W5" i="9"/>
  <c r="W2" i="9"/>
  <c r="W10" i="9"/>
  <c r="W4" i="9"/>
  <c r="W6" i="9"/>
  <c r="W11" i="9"/>
  <c r="W9" i="9"/>
  <c r="W3" i="9"/>
  <c r="B34" i="16"/>
  <c r="B33" i="16"/>
  <c r="B41" i="16"/>
  <c r="B31" i="16"/>
  <c r="B44" i="16"/>
  <c r="B36" i="16"/>
  <c r="B37" i="16"/>
  <c r="B29" i="16"/>
  <c r="B40" i="16"/>
  <c r="B30" i="16"/>
  <c r="B26" i="16"/>
  <c r="B32" i="16"/>
  <c r="B35" i="16"/>
  <c r="B38" i="16"/>
  <c r="B45" i="16"/>
  <c r="B39" i="16"/>
  <c r="B42" i="16"/>
  <c r="B43" i="16"/>
  <c r="B27" i="16"/>
  <c r="B28" i="16"/>
  <c r="C31" i="16"/>
  <c r="Z31" i="16" s="1"/>
  <c r="C28" i="16"/>
  <c r="Z28" i="16" s="1"/>
  <c r="C45" i="16"/>
  <c r="Z45" i="16" s="1"/>
  <c r="C27" i="16"/>
  <c r="Z27" i="16" s="1"/>
  <c r="C26" i="16"/>
  <c r="C34" i="16"/>
  <c r="Z34" i="16" s="1"/>
  <c r="C39" i="16"/>
  <c r="Z39" i="16" s="1"/>
  <c r="C37" i="16"/>
  <c r="Z37" i="16" s="1"/>
  <c r="C42" i="16"/>
  <c r="Z42" i="16" s="1"/>
  <c r="C41" i="16"/>
  <c r="Z41" i="16" s="1"/>
  <c r="C32" i="16"/>
  <c r="Z32" i="16" s="1"/>
  <c r="C35" i="16"/>
  <c r="Z35" i="16" s="1"/>
  <c r="C44" i="16"/>
  <c r="Z44" i="16" s="1"/>
  <c r="C43" i="16"/>
  <c r="Z43" i="16" s="1"/>
  <c r="C40" i="16"/>
  <c r="Z40" i="16" s="1"/>
  <c r="C36" i="16"/>
  <c r="Z36" i="16" s="1"/>
  <c r="C38" i="16"/>
  <c r="Z38" i="16" s="1"/>
  <c r="C30" i="16"/>
  <c r="Z30" i="16" s="1"/>
  <c r="C29" i="16"/>
  <c r="Z29" i="16" s="1"/>
  <c r="C33" i="16"/>
  <c r="Z33" i="16" s="1"/>
  <c r="Y9" i="9"/>
  <c r="Y10" i="9"/>
  <c r="Y11" i="9"/>
  <c r="AE164" i="5"/>
  <c r="AG73" i="5"/>
  <c r="AH106" i="5"/>
  <c r="AG155" i="5"/>
  <c r="AI118" i="5"/>
  <c r="AI73" i="5"/>
  <c r="AG122" i="5"/>
  <c r="AI122" i="5"/>
  <c r="AH138" i="5"/>
  <c r="AI85" i="5"/>
  <c r="AI155" i="5"/>
  <c r="AI110" i="5"/>
  <c r="AG20" i="5"/>
  <c r="AI69" i="5"/>
  <c r="AH118" i="5"/>
  <c r="AI138" i="5"/>
  <c r="AI65" i="5"/>
  <c r="AI89" i="5"/>
  <c r="AH89" i="5"/>
  <c r="AH93" i="5"/>
  <c r="AI81" i="5"/>
  <c r="AI93" i="5"/>
  <c r="AH81" i="5"/>
  <c r="AH143" i="5"/>
  <c r="AH69" i="5"/>
  <c r="AH126" i="5"/>
  <c r="AI147" i="5"/>
  <c r="AG143" i="5"/>
  <c r="AH85" i="5"/>
  <c r="AI126" i="5"/>
  <c r="AI20" i="5"/>
  <c r="AG110" i="5"/>
  <c r="AG77" i="5"/>
  <c r="AH77" i="5"/>
  <c r="AI134" i="5"/>
  <c r="AI114" i="5"/>
  <c r="AH102" i="5"/>
  <c r="AI130" i="5"/>
  <c r="AI77" i="5"/>
  <c r="AG134" i="5"/>
  <c r="AG65" i="5"/>
  <c r="AJ65" i="5" s="1"/>
  <c r="AH130" i="5"/>
  <c r="AI106" i="5"/>
  <c r="AH147" i="5"/>
  <c r="AI102" i="5"/>
  <c r="AH114" i="5"/>
  <c r="AG160" i="5"/>
  <c r="AI160" i="5"/>
  <c r="AH157" i="5"/>
  <c r="AI153" i="5"/>
  <c r="AH153" i="5"/>
  <c r="AI149" i="5"/>
  <c r="AH8" i="5"/>
  <c r="AI157" i="5"/>
  <c r="AH144" i="5"/>
  <c r="AH29" i="5"/>
  <c r="AI24" i="5"/>
  <c r="AG24" i="5"/>
  <c r="AI23" i="5"/>
  <c r="AH23" i="5"/>
  <c r="AG145" i="5"/>
  <c r="H158" i="8" s="1"/>
  <c r="AH145" i="5"/>
  <c r="AG149" i="5"/>
  <c r="AI148" i="5"/>
  <c r="AG29" i="5"/>
  <c r="AI41" i="5"/>
  <c r="AG14" i="5"/>
  <c r="AH14" i="5"/>
  <c r="AH103" i="5"/>
  <c r="AD40" i="9" s="1"/>
  <c r="AH152" i="5"/>
  <c r="AI54" i="5"/>
  <c r="AI90" i="5"/>
  <c r="AI17" i="5"/>
  <c r="AI98" i="5"/>
  <c r="AI12" i="5"/>
  <c r="AI103" i="5"/>
  <c r="AE40" i="9" s="1"/>
  <c r="AH46" i="5"/>
  <c r="AI156" i="5"/>
  <c r="AH54" i="5"/>
  <c r="AI115" i="5"/>
  <c r="AH94" i="5"/>
  <c r="AG3" i="5"/>
  <c r="AH3" i="5"/>
  <c r="AG109" i="5"/>
  <c r="AI109" i="5"/>
  <c r="AH67" i="5"/>
  <c r="AI67" i="5"/>
  <c r="AH116" i="5"/>
  <c r="AI116" i="5"/>
  <c r="AH97" i="5"/>
  <c r="AG97" i="5"/>
  <c r="AI97" i="5"/>
  <c r="AH162" i="5"/>
  <c r="AI162" i="5"/>
  <c r="AI123" i="5"/>
  <c r="AI161" i="5"/>
  <c r="AG64" i="5"/>
  <c r="AI64" i="5"/>
  <c r="AG113" i="5"/>
  <c r="AI113" i="5"/>
  <c r="AH28" i="5"/>
  <c r="AI28" i="5"/>
  <c r="AG28" i="5"/>
  <c r="AH18" i="5"/>
  <c r="AI18" i="5"/>
  <c r="AH22" i="5"/>
  <c r="AI22" i="5"/>
  <c r="AH71" i="5"/>
  <c r="AI71" i="5"/>
  <c r="AH120" i="5"/>
  <c r="AI120" i="5"/>
  <c r="AH140" i="5"/>
  <c r="AI140" i="5"/>
  <c r="AG162" i="5"/>
  <c r="AH50" i="5"/>
  <c r="AH98" i="5"/>
  <c r="AH148" i="5"/>
  <c r="AI58" i="5"/>
  <c r="AI107" i="5"/>
  <c r="AH75" i="5"/>
  <c r="AI75" i="5"/>
  <c r="AI111" i="5"/>
  <c r="AG72" i="5"/>
  <c r="AI72" i="5"/>
  <c r="AG121" i="5"/>
  <c r="AI121" i="5"/>
  <c r="AH36" i="5"/>
  <c r="AI36" i="5"/>
  <c r="AG36" i="5"/>
  <c r="AH30" i="5"/>
  <c r="AD39" i="9" s="1"/>
  <c r="AI30" i="5"/>
  <c r="AE39" i="9" s="1"/>
  <c r="AH79" i="5"/>
  <c r="AD33" i="9" s="1"/>
  <c r="AI79" i="5"/>
  <c r="AE33" i="9" s="1"/>
  <c r="AH128" i="5"/>
  <c r="AI128" i="5"/>
  <c r="AH9" i="5"/>
  <c r="AI9" i="5"/>
  <c r="AH109" i="5"/>
  <c r="AI21" i="5"/>
  <c r="AH58" i="5"/>
  <c r="AH107" i="5"/>
  <c r="AH156" i="5"/>
  <c r="AI66" i="5"/>
  <c r="AI119" i="5"/>
  <c r="AH4" i="5"/>
  <c r="AI4" i="5"/>
  <c r="AH34" i="5"/>
  <c r="AI34" i="5"/>
  <c r="AH83" i="5"/>
  <c r="AI83" i="5"/>
  <c r="AH132" i="5"/>
  <c r="AI132" i="5"/>
  <c r="AG10" i="5"/>
  <c r="AI10" i="5"/>
  <c r="AG67" i="5"/>
  <c r="AG116" i="5"/>
  <c r="AH64" i="5"/>
  <c r="AH113" i="5"/>
  <c r="AH62" i="5"/>
  <c r="AH111" i="5"/>
  <c r="AH161" i="5"/>
  <c r="AI70" i="5"/>
  <c r="AI127" i="5"/>
  <c r="AG60" i="5"/>
  <c r="AI60" i="5"/>
  <c r="AI32" i="5"/>
  <c r="AH32" i="5"/>
  <c r="AG32" i="5"/>
  <c r="AH124" i="5"/>
  <c r="AI124" i="5"/>
  <c r="AG31" i="5"/>
  <c r="AI31" i="5"/>
  <c r="AG80" i="5"/>
  <c r="AI80" i="5"/>
  <c r="AG129" i="5"/>
  <c r="AI129" i="5"/>
  <c r="AG45" i="5"/>
  <c r="AH45" i="5"/>
  <c r="AI45" i="5"/>
  <c r="AH38" i="5"/>
  <c r="AI38" i="5"/>
  <c r="AH87" i="5"/>
  <c r="AI87" i="5"/>
  <c r="AH136" i="5"/>
  <c r="AI136" i="5"/>
  <c r="AH11" i="5"/>
  <c r="AI11" i="5"/>
  <c r="AG11" i="5"/>
  <c r="AG22" i="5"/>
  <c r="AG71" i="5"/>
  <c r="AG120" i="5"/>
  <c r="AH10" i="5"/>
  <c r="AH12" i="5"/>
  <c r="AH66" i="5"/>
  <c r="AH115" i="5"/>
  <c r="AI8" i="5"/>
  <c r="AI74" i="5"/>
  <c r="AI131" i="5"/>
  <c r="AG117" i="5"/>
  <c r="AI117" i="5"/>
  <c r="AG19" i="5"/>
  <c r="AC31" i="9" s="1"/>
  <c r="AI19" i="5"/>
  <c r="AE31" i="9" s="1"/>
  <c r="AH40" i="5"/>
  <c r="AI40" i="5"/>
  <c r="AG40" i="5"/>
  <c r="AG35" i="5"/>
  <c r="AI35" i="5"/>
  <c r="AG84" i="5"/>
  <c r="AI84" i="5"/>
  <c r="AG133" i="5"/>
  <c r="AI133" i="5"/>
  <c r="AI49" i="5"/>
  <c r="AH49" i="5"/>
  <c r="AG49" i="5"/>
  <c r="AH43" i="5"/>
  <c r="AI43" i="5"/>
  <c r="AH91" i="5"/>
  <c r="AI91" i="5"/>
  <c r="AH7" i="5"/>
  <c r="AI7" i="5"/>
  <c r="AG7" i="5"/>
  <c r="AG75" i="5"/>
  <c r="AG124" i="5"/>
  <c r="AH19" i="5"/>
  <c r="AD31" i="9" s="1"/>
  <c r="AH72" i="5"/>
  <c r="AH121" i="5"/>
  <c r="AH17" i="5"/>
  <c r="AH70" i="5"/>
  <c r="AH119" i="5"/>
  <c r="AI25" i="5"/>
  <c r="AI78" i="5"/>
  <c r="AI135" i="5"/>
  <c r="AG5" i="5"/>
  <c r="AI5" i="5"/>
  <c r="AG125" i="5"/>
  <c r="AI125" i="5"/>
  <c r="AG39" i="5"/>
  <c r="AI39" i="5"/>
  <c r="AG88" i="5"/>
  <c r="AI88" i="5"/>
  <c r="AG137" i="5"/>
  <c r="AI137" i="5"/>
  <c r="AI53" i="5"/>
  <c r="AH53" i="5"/>
  <c r="AG53" i="5"/>
  <c r="AH47" i="5"/>
  <c r="AI47" i="5"/>
  <c r="AH95" i="5"/>
  <c r="AI95" i="5"/>
  <c r="AH26" i="5"/>
  <c r="AI26" i="5"/>
  <c r="AH13" i="5"/>
  <c r="AI13" i="5"/>
  <c r="AG30" i="5"/>
  <c r="AC39" i="9" s="1"/>
  <c r="AG79" i="5"/>
  <c r="AC33" i="9" s="1"/>
  <c r="AC47" i="9" s="1"/>
  <c r="AG128" i="5"/>
  <c r="AH125" i="5"/>
  <c r="AH21" i="5"/>
  <c r="AH74" i="5"/>
  <c r="AH123" i="5"/>
  <c r="AI33" i="5"/>
  <c r="AI82" i="5"/>
  <c r="AI139" i="5"/>
  <c r="AG68" i="5"/>
  <c r="AI68" i="5"/>
  <c r="AI62" i="5"/>
  <c r="AG76" i="5"/>
  <c r="AI76" i="5"/>
  <c r="AG44" i="5"/>
  <c r="AI44" i="5"/>
  <c r="AG92" i="5"/>
  <c r="AI92" i="5"/>
  <c r="AG142" i="5"/>
  <c r="AI142" i="5"/>
  <c r="AH57" i="5"/>
  <c r="AI57" i="5"/>
  <c r="AG57" i="5"/>
  <c r="AH51" i="5"/>
  <c r="AI51" i="5"/>
  <c r="AH99" i="5"/>
  <c r="AI99" i="5"/>
  <c r="AG34" i="5"/>
  <c r="AG83" i="5"/>
  <c r="AG132" i="5"/>
  <c r="AH31" i="5"/>
  <c r="AH80" i="5"/>
  <c r="AH129" i="5"/>
  <c r="AH25" i="5"/>
  <c r="AH78" i="5"/>
  <c r="AH127" i="5"/>
  <c r="AI37" i="5"/>
  <c r="AI86" i="5"/>
  <c r="AI144" i="5"/>
  <c r="AG48" i="5"/>
  <c r="AI48" i="5"/>
  <c r="AG146" i="5"/>
  <c r="AI146" i="5"/>
  <c r="AH61" i="5"/>
  <c r="AI61" i="5"/>
  <c r="AG61" i="5"/>
  <c r="AH55" i="5"/>
  <c r="AI55" i="5"/>
  <c r="AI15" i="5"/>
  <c r="AH15" i="5"/>
  <c r="AG15" i="5"/>
  <c r="AH82" i="5"/>
  <c r="AH131" i="5"/>
  <c r="AG52" i="5"/>
  <c r="AI52" i="5"/>
  <c r="AG100" i="5"/>
  <c r="AI100" i="5"/>
  <c r="AG150" i="5"/>
  <c r="AI150" i="5"/>
  <c r="AH59" i="5"/>
  <c r="AI59" i="5"/>
  <c r="AH108" i="5"/>
  <c r="AI108" i="5"/>
  <c r="AG27" i="5"/>
  <c r="AI27" i="5"/>
  <c r="AG43" i="5"/>
  <c r="AG91" i="5"/>
  <c r="AG140" i="5"/>
  <c r="AH39" i="5"/>
  <c r="AH88" i="5"/>
  <c r="AH137" i="5"/>
  <c r="AH37" i="5"/>
  <c r="AH86" i="5"/>
  <c r="AH135" i="5"/>
  <c r="AI46" i="5"/>
  <c r="AI94" i="5"/>
  <c r="AI152" i="5"/>
  <c r="AG96" i="5"/>
  <c r="AI96" i="5"/>
  <c r="AH104" i="5"/>
  <c r="AI104" i="5"/>
  <c r="AH33" i="5"/>
  <c r="AG56" i="5"/>
  <c r="AI56" i="5"/>
  <c r="AG105" i="5"/>
  <c r="AI105" i="5"/>
  <c r="AG154" i="5"/>
  <c r="AI154" i="5"/>
  <c r="AH63" i="5"/>
  <c r="AI63" i="5"/>
  <c r="AH112" i="5"/>
  <c r="AI112" i="5"/>
  <c r="AH151" i="5"/>
  <c r="AI151" i="5"/>
  <c r="AG151" i="5"/>
  <c r="AH41" i="5"/>
  <c r="AH90" i="5"/>
  <c r="AH139" i="5"/>
  <c r="AI50" i="5"/>
  <c r="AG159" i="5"/>
  <c r="AI159" i="5"/>
  <c r="Z177" i="7"/>
  <c r="AC177" i="7" s="1"/>
  <c r="Z175" i="7"/>
  <c r="AC175" i="7" s="1"/>
  <c r="Z171" i="7"/>
  <c r="Z176" i="7"/>
  <c r="AC176" i="7" s="1"/>
  <c r="Z172" i="7"/>
  <c r="AC172" i="7" s="1"/>
  <c r="Z173" i="7"/>
  <c r="AC173" i="7" s="1"/>
  <c r="Z174" i="7"/>
  <c r="AC174" i="7" s="1"/>
  <c r="Z179" i="7"/>
  <c r="AC179" i="7" s="1"/>
  <c r="Z178" i="7"/>
  <c r="AC178" i="7" s="1"/>
  <c r="Z180" i="7"/>
  <c r="AC180" i="7" s="1"/>
  <c r="Z181" i="7"/>
  <c r="AC181" i="7" s="1"/>
  <c r="Z182" i="7"/>
  <c r="AC182" i="7" s="1"/>
  <c r="AC156" i="7"/>
  <c r="AI13" i="18"/>
  <c r="AM13" i="18"/>
  <c r="AF13" i="18"/>
  <c r="AB13" i="18"/>
  <c r="AJ13" i="18"/>
  <c r="AK13" i="18"/>
  <c r="Y13" i="18"/>
  <c r="X13" i="18"/>
  <c r="AG13" i="18"/>
  <c r="Z13" i="18"/>
  <c r="AA13" i="18"/>
  <c r="U13" i="18"/>
  <c r="AD13" i="18"/>
  <c r="AL13" i="18"/>
  <c r="W13" i="18"/>
  <c r="AH13" i="18"/>
  <c r="AE13" i="18"/>
  <c r="AC13" i="18"/>
  <c r="V13" i="18"/>
  <c r="O16" i="6" l="1"/>
  <c r="AY9" i="18"/>
  <c r="AY10" i="18"/>
  <c r="AY11" i="18"/>
  <c r="AY5" i="18"/>
  <c r="AY6" i="18"/>
  <c r="AY7" i="18"/>
  <c r="AY8" i="18"/>
  <c r="AY4" i="18"/>
  <c r="O5" i="6"/>
  <c r="O6" i="6"/>
  <c r="O8" i="6"/>
  <c r="O7" i="6"/>
  <c r="O9" i="6"/>
  <c r="O10" i="6"/>
  <c r="O11" i="6"/>
  <c r="O12" i="6"/>
  <c r="O13" i="6"/>
  <c r="O14" i="6"/>
  <c r="O15" i="6"/>
  <c r="BA7" i="18"/>
  <c r="BA11" i="18"/>
  <c r="BA8" i="18"/>
  <c r="BA9" i="18"/>
  <c r="BA10" i="18"/>
  <c r="BA5" i="18"/>
  <c r="BA6" i="18"/>
  <c r="BA4" i="18"/>
  <c r="AZ5" i="18"/>
  <c r="AZ6" i="18"/>
  <c r="AZ7" i="18"/>
  <c r="AZ8" i="18"/>
  <c r="AZ9" i="18"/>
  <c r="AZ10" i="18"/>
  <c r="AZ11" i="18"/>
  <c r="AZ4" i="18"/>
  <c r="N18" i="6"/>
  <c r="O17" i="6"/>
  <c r="U21" i="9"/>
  <c r="S21" i="9"/>
  <c r="T21" i="9"/>
  <c r="D21" i="9"/>
  <c r="H21" i="9"/>
  <c r="O21" i="9"/>
  <c r="AD47" i="9"/>
  <c r="E21" i="9"/>
  <c r="I21" i="9"/>
  <c r="F21" i="9"/>
  <c r="M21" i="9"/>
  <c r="L21" i="9"/>
  <c r="Q21" i="9"/>
  <c r="AA18" i="9"/>
  <c r="P21" i="9"/>
  <c r="G21" i="9"/>
  <c r="W19" i="9"/>
  <c r="J21" i="9"/>
  <c r="K21" i="9"/>
  <c r="Z20" i="9"/>
  <c r="C21" i="9"/>
  <c r="W20" i="9"/>
  <c r="Z19" i="9"/>
  <c r="K48" i="12"/>
  <c r="R21" i="9"/>
  <c r="AA20" i="9"/>
  <c r="N21" i="9"/>
  <c r="AE47" i="9"/>
  <c r="X19" i="9"/>
  <c r="E48" i="12"/>
  <c r="Y19" i="9"/>
  <c r="AA17" i="9"/>
  <c r="Q48" i="12"/>
  <c r="J48" i="12"/>
  <c r="F48" i="12"/>
  <c r="L48" i="12"/>
  <c r="R48" i="12"/>
  <c r="B48" i="12"/>
  <c r="G48" i="12"/>
  <c r="N48" i="12"/>
  <c r="S48" i="12"/>
  <c r="M48" i="12"/>
  <c r="H48" i="12"/>
  <c r="AA14" i="9"/>
  <c r="C48" i="12"/>
  <c r="T48" i="12"/>
  <c r="X17" i="9"/>
  <c r="O48" i="12"/>
  <c r="I48" i="12"/>
  <c r="B21" i="9"/>
  <c r="D48" i="12"/>
  <c r="U48" i="12"/>
  <c r="AA19" i="9"/>
  <c r="P48" i="12"/>
  <c r="W18" i="9"/>
  <c r="Y18" i="9"/>
  <c r="Y17" i="9"/>
  <c r="AA16" i="9"/>
  <c r="AA7" i="9"/>
  <c r="AD38" i="9"/>
  <c r="AD41" i="9"/>
  <c r="AC41" i="9"/>
  <c r="AC38" i="9"/>
  <c r="W7" i="9"/>
  <c r="W16" i="9"/>
  <c r="X16" i="9"/>
  <c r="X7" i="9"/>
  <c r="Y7" i="9"/>
  <c r="Z18" i="9"/>
  <c r="Z14" i="9"/>
  <c r="X20" i="9"/>
  <c r="AE32" i="9"/>
  <c r="AE46" i="9" s="1"/>
  <c r="AE34" i="9"/>
  <c r="W17" i="9"/>
  <c r="X18" i="9"/>
  <c r="AE38" i="9"/>
  <c r="AE41" i="9"/>
  <c r="AD32" i="9"/>
  <c r="AD46" i="9" s="1"/>
  <c r="AD34" i="9"/>
  <c r="W14" i="9"/>
  <c r="Y20" i="9"/>
  <c r="X14" i="9"/>
  <c r="Z16" i="9"/>
  <c r="Z7" i="9"/>
  <c r="AC32" i="9"/>
  <c r="AC46" i="9" s="1"/>
  <c r="AC34" i="9"/>
  <c r="Z17" i="9"/>
  <c r="Y21" i="16"/>
  <c r="Z21" i="16" s="1"/>
  <c r="Y26" i="16"/>
  <c r="Y17" i="16"/>
  <c r="Z17" i="16" s="1"/>
  <c r="Y22" i="16"/>
  <c r="Z22" i="16" s="1"/>
  <c r="Y8" i="16"/>
  <c r="Z8" i="16" s="1"/>
  <c r="Y19" i="16"/>
  <c r="Z19" i="16" s="1"/>
  <c r="Y5" i="16"/>
  <c r="Z5" i="16" s="1"/>
  <c r="Y11" i="16"/>
  <c r="Z11" i="16" s="1"/>
  <c r="Y16" i="16"/>
  <c r="Z16" i="16" s="1"/>
  <c r="Y18" i="16"/>
  <c r="Z18" i="16" s="1"/>
  <c r="Y10" i="16"/>
  <c r="Z10" i="16" s="1"/>
  <c r="Y7" i="16"/>
  <c r="Z7" i="16" s="1"/>
  <c r="Y12" i="16"/>
  <c r="Z12" i="16" s="1"/>
  <c r="Y4" i="16"/>
  <c r="Z4" i="16" s="1"/>
  <c r="Y9" i="16"/>
  <c r="Z9" i="16" s="1"/>
  <c r="Y6" i="16"/>
  <c r="Z6" i="16" s="1"/>
  <c r="Y20" i="16"/>
  <c r="Z20" i="16" s="1"/>
  <c r="Y3" i="16"/>
  <c r="Z3" i="16" s="1"/>
  <c r="Y14" i="9"/>
  <c r="Y16" i="9"/>
  <c r="AJ81" i="5"/>
  <c r="AJ73" i="5"/>
  <c r="AJ138" i="5"/>
  <c r="AJ106" i="5"/>
  <c r="AJ122" i="5"/>
  <c r="AJ85" i="5"/>
  <c r="AJ118" i="5"/>
  <c r="AJ155" i="5"/>
  <c r="AJ110" i="5"/>
  <c r="AJ93" i="5"/>
  <c r="AJ89" i="5"/>
  <c r="AJ20" i="5"/>
  <c r="AJ69" i="5"/>
  <c r="AJ160" i="5"/>
  <c r="AJ114" i="5"/>
  <c r="AJ143" i="5"/>
  <c r="AJ149" i="5"/>
  <c r="AJ126" i="5"/>
  <c r="AJ134" i="5"/>
  <c r="AJ102" i="5"/>
  <c r="AJ77" i="5"/>
  <c r="AJ147" i="5"/>
  <c r="AJ130" i="5"/>
  <c r="AJ127" i="5"/>
  <c r="AJ117" i="5"/>
  <c r="AJ157" i="5"/>
  <c r="AJ97" i="5"/>
  <c r="AJ15" i="5"/>
  <c r="AJ139" i="5"/>
  <c r="AJ90" i="5"/>
  <c r="AJ104" i="5"/>
  <c r="AJ107" i="5"/>
  <c r="AJ153" i="5"/>
  <c r="AJ70" i="5"/>
  <c r="AJ82" i="5"/>
  <c r="AJ23" i="5"/>
  <c r="J158" i="8"/>
  <c r="AJ109" i="5"/>
  <c r="AJ71" i="5"/>
  <c r="AJ145" i="5"/>
  <c r="AJ27" i="5"/>
  <c r="I161" i="8"/>
  <c r="H162" i="8"/>
  <c r="AJ83" i="5"/>
  <c r="AJ76" i="5"/>
  <c r="J160" i="8"/>
  <c r="AJ128" i="5"/>
  <c r="J162" i="8"/>
  <c r="AJ8" i="5"/>
  <c r="I158" i="8"/>
  <c r="AJ113" i="5"/>
  <c r="I160" i="8"/>
  <c r="H160" i="8"/>
  <c r="I162" i="8"/>
  <c r="J161" i="8"/>
  <c r="AJ52" i="5"/>
  <c r="H161" i="8"/>
  <c r="AJ51" i="5"/>
  <c r="H159" i="8"/>
  <c r="J159" i="8"/>
  <c r="I159" i="8"/>
  <c r="AJ48" i="5"/>
  <c r="AJ39" i="5"/>
  <c r="AJ38" i="5"/>
  <c r="AJ37" i="5"/>
  <c r="AJ36" i="5"/>
  <c r="AG164" i="5"/>
  <c r="AI164" i="5"/>
  <c r="AH164" i="5"/>
  <c r="AJ30" i="5"/>
  <c r="AJ29" i="5"/>
  <c r="AJ26" i="5"/>
  <c r="AJ24" i="5"/>
  <c r="AJ19" i="5"/>
  <c r="AJ21" i="5"/>
  <c r="AJ56" i="5"/>
  <c r="AJ55" i="5"/>
  <c r="AJ25" i="5"/>
  <c r="AJ116" i="5"/>
  <c r="AJ161" i="5"/>
  <c r="AJ33" i="5"/>
  <c r="AJ120" i="5"/>
  <c r="AJ67" i="5"/>
  <c r="AJ112" i="5"/>
  <c r="AJ140" i="5"/>
  <c r="AJ121" i="5"/>
  <c r="AJ45" i="5"/>
  <c r="AJ46" i="5"/>
  <c r="AJ63" i="5"/>
  <c r="AJ96" i="5"/>
  <c r="AJ146" i="5"/>
  <c r="AJ18" i="5"/>
  <c r="AJ14" i="5"/>
  <c r="AJ108" i="5"/>
  <c r="AJ99" i="5"/>
  <c r="AJ53" i="5"/>
  <c r="AJ84" i="5"/>
  <c r="AJ31" i="5"/>
  <c r="AJ72" i="5"/>
  <c r="AJ79" i="5"/>
  <c r="AJ87" i="5"/>
  <c r="AJ151" i="5"/>
  <c r="AJ91" i="5"/>
  <c r="AJ40" i="5"/>
  <c r="AJ61" i="5"/>
  <c r="AJ129" i="5"/>
  <c r="AJ88" i="5"/>
  <c r="AJ17" i="5"/>
  <c r="AJ43" i="5"/>
  <c r="AJ22" i="5"/>
  <c r="AJ123" i="5"/>
  <c r="AJ124" i="5"/>
  <c r="AJ13" i="5"/>
  <c r="AJ34" i="5"/>
  <c r="AJ162" i="5"/>
  <c r="AJ75" i="5"/>
  <c r="AJ156" i="5"/>
  <c r="AJ32" i="5"/>
  <c r="AJ95" i="5"/>
  <c r="AJ100" i="5"/>
  <c r="AJ44" i="5"/>
  <c r="AJ47" i="5"/>
  <c r="AJ159" i="5"/>
  <c r="AJ152" i="5"/>
  <c r="AJ92" i="5"/>
  <c r="AJ135" i="5"/>
  <c r="AJ59" i="5"/>
  <c r="AJ64" i="5"/>
  <c r="AJ98" i="5"/>
  <c r="AJ142" i="5"/>
  <c r="AJ12" i="5"/>
  <c r="AJ11" i="5"/>
  <c r="AJ10" i="5"/>
  <c r="AJ9" i="5"/>
  <c r="AJ7" i="5"/>
  <c r="AJ5" i="5"/>
  <c r="AJ4" i="5"/>
  <c r="AJ3" i="5"/>
  <c r="AJ57" i="5"/>
  <c r="AJ58" i="5"/>
  <c r="AJ115" i="5"/>
  <c r="AJ148" i="5"/>
  <c r="AJ94" i="5"/>
  <c r="AJ131" i="5"/>
  <c r="AJ66" i="5"/>
  <c r="AJ105" i="5"/>
  <c r="AJ136" i="5"/>
  <c r="AJ50" i="5"/>
  <c r="AJ111" i="5"/>
  <c r="AJ78" i="5"/>
  <c r="AJ133" i="5"/>
  <c r="AJ54" i="5"/>
  <c r="AJ49" i="5"/>
  <c r="AJ62" i="5"/>
  <c r="AJ150" i="5"/>
  <c r="AJ119" i="5"/>
  <c r="AJ80" i="5"/>
  <c r="AJ28" i="5"/>
  <c r="AJ103" i="5"/>
  <c r="AJ68" i="5"/>
  <c r="AJ86" i="5"/>
  <c r="AJ41" i="5"/>
  <c r="AJ35" i="5"/>
  <c r="AJ74" i="5"/>
  <c r="AJ125" i="5"/>
  <c r="AJ154" i="5"/>
  <c r="AJ144" i="5"/>
  <c r="AJ60" i="5"/>
  <c r="AJ137" i="5"/>
  <c r="AJ132" i="5"/>
  <c r="K13" i="6"/>
  <c r="AC171" i="7"/>
  <c r="L6" i="6" s="1"/>
  <c r="K9" i="6"/>
  <c r="K15" i="6"/>
  <c r="K12" i="6"/>
  <c r="K6" i="6"/>
  <c r="K10" i="6"/>
  <c r="K8" i="6"/>
  <c r="K7" i="6"/>
  <c r="K16" i="6"/>
  <c r="K11" i="6"/>
  <c r="K5" i="6"/>
  <c r="K14" i="6"/>
  <c r="L7" i="6"/>
  <c r="AC95" i="7"/>
  <c r="AC19" i="7"/>
  <c r="AC60" i="7"/>
  <c r="AC54" i="7"/>
  <c r="AC108" i="7"/>
  <c r="AC143" i="7"/>
  <c r="AC69" i="7"/>
  <c r="AC128" i="7"/>
  <c r="AC67" i="7"/>
  <c r="AC112" i="7"/>
  <c r="AC140" i="7"/>
  <c r="AC110" i="7"/>
  <c r="AC90" i="7"/>
  <c r="AC49" i="7"/>
  <c r="AC62" i="7"/>
  <c r="AC32" i="7"/>
  <c r="AC91" i="7"/>
  <c r="AC103" i="7"/>
  <c r="AC58" i="7"/>
  <c r="AC21" i="7"/>
  <c r="AC59" i="7"/>
  <c r="AC147" i="7"/>
  <c r="AC28" i="7"/>
  <c r="AC111" i="7"/>
  <c r="AC81" i="7"/>
  <c r="AC123" i="7"/>
  <c r="AC33" i="7"/>
  <c r="AC24" i="7"/>
  <c r="AC46" i="7"/>
  <c r="AC136" i="7"/>
  <c r="AC155" i="7"/>
  <c r="AC102" i="7"/>
  <c r="AC151" i="7"/>
  <c r="AC116" i="7"/>
  <c r="AC152" i="7"/>
  <c r="AC23" i="7"/>
  <c r="AC40" i="7"/>
  <c r="AC129" i="7"/>
  <c r="AC18" i="7"/>
  <c r="AC86" i="7"/>
  <c r="AC127" i="7"/>
  <c r="AC56" i="7"/>
  <c r="AC83" i="7"/>
  <c r="AC48" i="7"/>
  <c r="AC43" i="7"/>
  <c r="AC65" i="7"/>
  <c r="AC63" i="7"/>
  <c r="AC72" i="7"/>
  <c r="AC98" i="7"/>
  <c r="AC51" i="7"/>
  <c r="AC105" i="7"/>
  <c r="AC14" i="7"/>
  <c r="AC82" i="7"/>
  <c r="AC52" i="7"/>
  <c r="AC121" i="7"/>
  <c r="AC134" i="7"/>
  <c r="AC107" i="7"/>
  <c r="AC79" i="7"/>
  <c r="AC26" i="7"/>
  <c r="AC39" i="7"/>
  <c r="AC35" i="7"/>
  <c r="AC10" i="7"/>
  <c r="AC99" i="7"/>
  <c r="AC7" i="7"/>
  <c r="AC113" i="7"/>
  <c r="AC144" i="7"/>
  <c r="AC104" i="7"/>
  <c r="AC114" i="7"/>
  <c r="AC106" i="7"/>
  <c r="AC68" i="7"/>
  <c r="AC47" i="7"/>
  <c r="AC94" i="7"/>
  <c r="AC89" i="7"/>
  <c r="AC138" i="7"/>
  <c r="AC85" i="7"/>
  <c r="AC135" i="7"/>
  <c r="AC11" i="7"/>
  <c r="AC38" i="7"/>
  <c r="AC120" i="7"/>
  <c r="AC55" i="7"/>
  <c r="AC4" i="7"/>
  <c r="AC153" i="7"/>
  <c r="AC122" i="7"/>
  <c r="AC142" i="7"/>
  <c r="AC42" i="7"/>
  <c r="AC34" i="7"/>
  <c r="AC139" i="7"/>
  <c r="AC149" i="7"/>
  <c r="AC22" i="7"/>
  <c r="AC61" i="7"/>
  <c r="AC80" i="7"/>
  <c r="AC13" i="7"/>
  <c r="AC148" i="7"/>
  <c r="AC31" i="7"/>
  <c r="AC50" i="7"/>
  <c r="AC141" i="7"/>
  <c r="AC132" i="7"/>
  <c r="AC97" i="7"/>
  <c r="AC8" i="7"/>
  <c r="AC76" i="7"/>
  <c r="AC93" i="7"/>
  <c r="AC9" i="7"/>
  <c r="AC71" i="7"/>
  <c r="AC137" i="7"/>
  <c r="AC131" i="7"/>
  <c r="AC37" i="7"/>
  <c r="AC130" i="7"/>
  <c r="AC20" i="7"/>
  <c r="AC25" i="7"/>
  <c r="AC45" i="7"/>
  <c r="AC115" i="7"/>
  <c r="AC29" i="7"/>
  <c r="AC146" i="7"/>
  <c r="AC30" i="7"/>
  <c r="AC87" i="7"/>
  <c r="AC75" i="7"/>
  <c r="AC109" i="7"/>
  <c r="AC92" i="7"/>
  <c r="AC117" i="7"/>
  <c r="AC70" i="7"/>
  <c r="AC15" i="7"/>
  <c r="AC124" i="7"/>
  <c r="AC126" i="7"/>
  <c r="AC118" i="7"/>
  <c r="AC36" i="7"/>
  <c r="AC100" i="7"/>
  <c r="AC57" i="7"/>
  <c r="AC27" i="7"/>
  <c r="AC88" i="7"/>
  <c r="AC154" i="7"/>
  <c r="AC101" i="7"/>
  <c r="AC125" i="7"/>
  <c r="AC73" i="7"/>
  <c r="AC74" i="7"/>
  <c r="AC16" i="7"/>
  <c r="AC84" i="7"/>
  <c r="AC17" i="7"/>
  <c r="AC78" i="7"/>
  <c r="AC119" i="7"/>
  <c r="AC145" i="7"/>
  <c r="AC5" i="7"/>
  <c r="AC44" i="7"/>
  <c r="AC133" i="7"/>
  <c r="AC150" i="7"/>
  <c r="AC53" i="7"/>
  <c r="AC96" i="7"/>
  <c r="AC64" i="7"/>
  <c r="AC41" i="7"/>
  <c r="AC12" i="7"/>
  <c r="AC77" i="7"/>
  <c r="AC6" i="7"/>
  <c r="AC66" i="7"/>
  <c r="BB11" i="18" l="1"/>
  <c r="BB4" i="18"/>
  <c r="BB5" i="18"/>
  <c r="BB6" i="18"/>
  <c r="BB7" i="18"/>
  <c r="BB8" i="18"/>
  <c r="BB9" i="18"/>
  <c r="BB10" i="18"/>
  <c r="N19" i="6"/>
  <c r="O18" i="6"/>
  <c r="AD3" i="9"/>
  <c r="AE13" i="9"/>
  <c r="AC4" i="9"/>
  <c r="G24" i="9"/>
  <c r="G26" i="9" s="1"/>
  <c r="C24" i="9"/>
  <c r="C26" i="9" s="1"/>
  <c r="N24" i="9"/>
  <c r="N26" i="9" s="1"/>
  <c r="J24" i="9"/>
  <c r="J26" i="9" s="1"/>
  <c r="S24" i="9"/>
  <c r="S26" i="9" s="1"/>
  <c r="Q24" i="9"/>
  <c r="Q26" i="9" s="1"/>
  <c r="I24" i="9"/>
  <c r="I26" i="9" s="1"/>
  <c r="O24" i="9"/>
  <c r="O26" i="9" s="1"/>
  <c r="T24" i="9"/>
  <c r="T26" i="9" s="1"/>
  <c r="F24" i="9"/>
  <c r="F26" i="9" s="1"/>
  <c r="D24" i="9"/>
  <c r="D26" i="9" s="1"/>
  <c r="H24" i="9"/>
  <c r="H26" i="9" s="1"/>
  <c r="U24" i="9"/>
  <c r="U26" i="9" s="1"/>
  <c r="R24" i="9"/>
  <c r="R26" i="9" s="1"/>
  <c r="P24" i="9"/>
  <c r="P26" i="9" s="1"/>
  <c r="B24" i="9"/>
  <c r="B26" i="9" s="1"/>
  <c r="L24" i="9"/>
  <c r="L26" i="9" s="1"/>
  <c r="E24" i="9"/>
  <c r="E26" i="9" s="1"/>
  <c r="M24" i="9"/>
  <c r="M26" i="9" s="1"/>
  <c r="K24" i="9"/>
  <c r="K26" i="9" s="1"/>
  <c r="AE3" i="9"/>
  <c r="AD2" i="9"/>
  <c r="AE6" i="9"/>
  <c r="AC11" i="9"/>
  <c r="AC18" i="9" s="1"/>
  <c r="AD6" i="9"/>
  <c r="AC6" i="9"/>
  <c r="AD10" i="9"/>
  <c r="AC48" i="9"/>
  <c r="AD48" i="9"/>
  <c r="W21" i="9"/>
  <c r="W24" i="9"/>
  <c r="AE2" i="9"/>
  <c r="AE9" i="9"/>
  <c r="AE11" i="9"/>
  <c r="AD42" i="9"/>
  <c r="AD43" i="9" s="1"/>
  <c r="AD35" i="9"/>
  <c r="AD12" i="9"/>
  <c r="AD4" i="9"/>
  <c r="AC3" i="9"/>
  <c r="AE4" i="9"/>
  <c r="AD5" i="9"/>
  <c r="AD11" i="9"/>
  <c r="AC45" i="9"/>
  <c r="AE42" i="9"/>
  <c r="AE43" i="9" s="1"/>
  <c r="AE35" i="9"/>
  <c r="AC42" i="9"/>
  <c r="AC43" i="9" s="1"/>
  <c r="AC35" i="9"/>
  <c r="AC13" i="9"/>
  <c r="AC9" i="9"/>
  <c r="AC10" i="9"/>
  <c r="AC2" i="9"/>
  <c r="AC5" i="9"/>
  <c r="Z21" i="9"/>
  <c r="Z24" i="9"/>
  <c r="AD9" i="9"/>
  <c r="Y24" i="9"/>
  <c r="AC12" i="9"/>
  <c r="AD45" i="9"/>
  <c r="AE45" i="9"/>
  <c r="AE10" i="9"/>
  <c r="AE5" i="9"/>
  <c r="X21" i="9"/>
  <c r="X24" i="9"/>
  <c r="AA21" i="9"/>
  <c r="AA24" i="9"/>
  <c r="AE12" i="9"/>
  <c r="AD13" i="9"/>
  <c r="AE48" i="9"/>
  <c r="Z26" i="16"/>
  <c r="AB26" i="16" s="1"/>
  <c r="AB13" i="16"/>
  <c r="AB21" i="16"/>
  <c r="AB4" i="16"/>
  <c r="AB18" i="16"/>
  <c r="AB6" i="16"/>
  <c r="AB7" i="16"/>
  <c r="AB14" i="16"/>
  <c r="AB3" i="16"/>
  <c r="AB8" i="16"/>
  <c r="AB19" i="16"/>
  <c r="I163" i="8"/>
  <c r="H163" i="8"/>
  <c r="J163" i="8"/>
  <c r="Y21" i="9"/>
  <c r="AA26" i="9"/>
  <c r="W26" i="9"/>
  <c r="Y26" i="9"/>
  <c r="Z26" i="9"/>
  <c r="X26" i="9"/>
  <c r="AJ164" i="5"/>
  <c r="L5" i="6"/>
  <c r="L15" i="6"/>
  <c r="L13" i="6"/>
  <c r="L16" i="6"/>
  <c r="L14" i="6"/>
  <c r="L12" i="6"/>
  <c r="L11" i="6"/>
  <c r="L10" i="6"/>
  <c r="L9" i="6"/>
  <c r="L8" i="6"/>
  <c r="AC3" i="7"/>
  <c r="P18" i="6" s="1"/>
  <c r="W100" i="5"/>
  <c r="W143" i="5"/>
  <c r="W162" i="5"/>
  <c r="W161" i="5"/>
  <c r="W160" i="5"/>
  <c r="W159" i="5"/>
  <c r="W157" i="5"/>
  <c r="W156" i="5"/>
  <c r="W155" i="5"/>
  <c r="W154" i="5"/>
  <c r="W153" i="5"/>
  <c r="W152" i="5"/>
  <c r="W151" i="5"/>
  <c r="W150" i="5"/>
  <c r="W149" i="5"/>
  <c r="W148" i="5"/>
  <c r="W147" i="5"/>
  <c r="W146" i="5"/>
  <c r="W145" i="5"/>
  <c r="W144" i="5"/>
  <c r="W142" i="5"/>
  <c r="W140" i="5"/>
  <c r="W139" i="5"/>
  <c r="W138" i="5"/>
  <c r="W137" i="5"/>
  <c r="W136" i="5"/>
  <c r="W135" i="5"/>
  <c r="W134" i="5"/>
  <c r="W133" i="5"/>
  <c r="W132" i="5"/>
  <c r="W131" i="5"/>
  <c r="W130" i="5"/>
  <c r="W129" i="5"/>
  <c r="W128" i="5"/>
  <c r="W127" i="5"/>
  <c r="W126" i="5"/>
  <c r="W125" i="5"/>
  <c r="W124" i="5"/>
  <c r="W123" i="5"/>
  <c r="W122" i="5"/>
  <c r="W121" i="5"/>
  <c r="W120" i="5"/>
  <c r="W119" i="5"/>
  <c r="W118" i="5"/>
  <c r="W117" i="5"/>
  <c r="W116" i="5"/>
  <c r="W115" i="5"/>
  <c r="W114" i="5"/>
  <c r="W113" i="5"/>
  <c r="W112" i="5"/>
  <c r="W111" i="5"/>
  <c r="W110" i="5"/>
  <c r="W109" i="5"/>
  <c r="W108" i="5"/>
  <c r="W107" i="5"/>
  <c r="W106" i="5"/>
  <c r="W105" i="5"/>
  <c r="W104" i="5"/>
  <c r="W103" i="5"/>
  <c r="W102" i="5"/>
  <c r="W99" i="5"/>
  <c r="W98" i="5"/>
  <c r="W97" i="5"/>
  <c r="W96" i="5"/>
  <c r="W95" i="5"/>
  <c r="W94" i="5"/>
  <c r="W93" i="5"/>
  <c r="W92" i="5"/>
  <c r="W91" i="5"/>
  <c r="W90" i="5"/>
  <c r="W89" i="5"/>
  <c r="W88" i="5"/>
  <c r="W87" i="5"/>
  <c r="W86" i="5"/>
  <c r="W85" i="5"/>
  <c r="W84" i="5"/>
  <c r="W83" i="5"/>
  <c r="W82" i="5"/>
  <c r="W81" i="5"/>
  <c r="W80" i="5"/>
  <c r="W79" i="5"/>
  <c r="W78" i="5"/>
  <c r="W77" i="5"/>
  <c r="W76" i="5"/>
  <c r="W75" i="5"/>
  <c r="W74" i="5"/>
  <c r="W73" i="5"/>
  <c r="W72" i="5"/>
  <c r="W71" i="5"/>
  <c r="W70" i="5"/>
  <c r="W69" i="5"/>
  <c r="W68" i="5"/>
  <c r="W67" i="5"/>
  <c r="W66" i="5"/>
  <c r="W65" i="5"/>
  <c r="W64" i="5"/>
  <c r="W63" i="5"/>
  <c r="W62" i="5"/>
  <c r="W61" i="5"/>
  <c r="W60" i="5"/>
  <c r="W59" i="5"/>
  <c r="W58" i="5"/>
  <c r="W57" i="5"/>
  <c r="W56" i="5"/>
  <c r="W55" i="5"/>
  <c r="W54" i="5"/>
  <c r="W53" i="5"/>
  <c r="W52" i="5"/>
  <c r="W51" i="5"/>
  <c r="W50" i="5"/>
  <c r="W49" i="5"/>
  <c r="W48" i="5"/>
  <c r="W47" i="5"/>
  <c r="W46" i="5"/>
  <c r="W45" i="5"/>
  <c r="W44" i="5"/>
  <c r="W43" i="5"/>
  <c r="W41" i="5"/>
  <c r="W40" i="5"/>
  <c r="W39" i="5"/>
  <c r="W38" i="5"/>
  <c r="W37" i="5"/>
  <c r="W36" i="5"/>
  <c r="W35" i="5"/>
  <c r="W34" i="5"/>
  <c r="W33" i="5"/>
  <c r="W32" i="5"/>
  <c r="W31" i="5"/>
  <c r="W30" i="5"/>
  <c r="W29" i="5"/>
  <c r="W28" i="5"/>
  <c r="W27" i="5"/>
  <c r="W26" i="5"/>
  <c r="W25" i="5"/>
  <c r="W24" i="5"/>
  <c r="W23" i="5"/>
  <c r="W22" i="5"/>
  <c r="W21" i="5"/>
  <c r="W20" i="5"/>
  <c r="W19" i="5"/>
  <c r="W18" i="5"/>
  <c r="W17" i="5"/>
  <c r="W15" i="5"/>
  <c r="W14" i="5"/>
  <c r="W13" i="5"/>
  <c r="W12" i="5"/>
  <c r="W11" i="5"/>
  <c r="W10" i="5"/>
  <c r="W9" i="5"/>
  <c r="W8" i="5"/>
  <c r="W7" i="5"/>
  <c r="W5" i="5"/>
  <c r="W4" i="5"/>
  <c r="W3" i="5"/>
  <c r="E51" i="4"/>
  <c r="F51" i="4"/>
  <c r="F32" i="4"/>
  <c r="F48" i="4" s="1"/>
  <c r="F33" i="4"/>
  <c r="F49" i="4" s="1"/>
  <c r="F34" i="4"/>
  <c r="F50" i="4" s="1"/>
  <c r="F35" i="4"/>
  <c r="F36" i="4"/>
  <c r="F52" i="4" s="1"/>
  <c r="F37" i="4"/>
  <c r="F53" i="4" s="1"/>
  <c r="F38" i="4"/>
  <c r="F54" i="4" s="1"/>
  <c r="F39" i="4"/>
  <c r="F55" i="4" s="1"/>
  <c r="F40" i="4"/>
  <c r="F56" i="4" s="1"/>
  <c r="F41" i="4"/>
  <c r="F57" i="4" s="1"/>
  <c r="F42" i="4"/>
  <c r="F58" i="4" s="1"/>
  <c r="F31" i="4"/>
  <c r="F47" i="4" s="1"/>
  <c r="E32" i="4"/>
  <c r="E48" i="4" s="1"/>
  <c r="E33" i="4"/>
  <c r="E49" i="4" s="1"/>
  <c r="E34" i="4"/>
  <c r="E50" i="4" s="1"/>
  <c r="E35" i="4"/>
  <c r="E36" i="4"/>
  <c r="E52" i="4" s="1"/>
  <c r="E37" i="4"/>
  <c r="E53" i="4" s="1"/>
  <c r="E38" i="4"/>
  <c r="E54" i="4" s="1"/>
  <c r="E39" i="4"/>
  <c r="E55" i="4" s="1"/>
  <c r="E40" i="4"/>
  <c r="E56" i="4" s="1"/>
  <c r="E41" i="4"/>
  <c r="E57" i="4" s="1"/>
  <c r="E42" i="4"/>
  <c r="E58" i="4" s="1"/>
  <c r="E31" i="4"/>
  <c r="E47" i="4" s="1"/>
  <c r="D32" i="4"/>
  <c r="D48" i="4" s="1"/>
  <c r="D33" i="4"/>
  <c r="D49" i="4" s="1"/>
  <c r="D34" i="4"/>
  <c r="D50" i="4" s="1"/>
  <c r="D35" i="4"/>
  <c r="D51" i="4" s="1"/>
  <c r="D36" i="4"/>
  <c r="D52" i="4" s="1"/>
  <c r="D37" i="4"/>
  <c r="D53" i="4" s="1"/>
  <c r="D38" i="4"/>
  <c r="D54" i="4" s="1"/>
  <c r="D39" i="4"/>
  <c r="D55" i="4" s="1"/>
  <c r="D40" i="4"/>
  <c r="D56" i="4" s="1"/>
  <c r="D41" i="4"/>
  <c r="D57" i="4" s="1"/>
  <c r="D42" i="4"/>
  <c r="D58" i="4" s="1"/>
  <c r="D31" i="4"/>
  <c r="D47" i="4" s="1"/>
  <c r="C31" i="4"/>
  <c r="C47" i="4" s="1"/>
  <c r="C32" i="4"/>
  <c r="C48" i="4" s="1"/>
  <c r="C33" i="4"/>
  <c r="C49" i="4" s="1"/>
  <c r="C34" i="4"/>
  <c r="C50" i="4" s="1"/>
  <c r="C35" i="4"/>
  <c r="C51" i="4" s="1"/>
  <c r="C36" i="4"/>
  <c r="C52" i="4" s="1"/>
  <c r="C37" i="4"/>
  <c r="C53" i="4" s="1"/>
  <c r="C38" i="4"/>
  <c r="C54" i="4" s="1"/>
  <c r="C39" i="4"/>
  <c r="C55" i="4" s="1"/>
  <c r="C40" i="4"/>
  <c r="C56" i="4" s="1"/>
  <c r="C41" i="4"/>
  <c r="C57" i="4" s="1"/>
  <c r="C42" i="4"/>
  <c r="C58" i="4" s="1"/>
  <c r="B32" i="4"/>
  <c r="B33" i="4"/>
  <c r="B49" i="4" s="1"/>
  <c r="B34" i="4"/>
  <c r="B35" i="4"/>
  <c r="B36" i="4"/>
  <c r="B52" i="4" s="1"/>
  <c r="B37" i="4"/>
  <c r="B38" i="4"/>
  <c r="B39" i="4"/>
  <c r="B40" i="4"/>
  <c r="B41" i="4"/>
  <c r="B42" i="4"/>
  <c r="B31" i="4"/>
  <c r="AB4" i="4"/>
  <c r="AB5" i="4"/>
  <c r="AB6" i="4"/>
  <c r="AB7" i="4"/>
  <c r="AB13" i="4"/>
  <c r="AB14" i="4"/>
  <c r="AB15" i="4"/>
  <c r="AB16" i="4"/>
  <c r="AB17" i="4"/>
  <c r="AB18" i="4"/>
  <c r="AB19" i="4"/>
  <c r="AB20" i="4"/>
  <c r="AB21" i="4"/>
  <c r="AB22" i="4"/>
  <c r="AB23" i="4"/>
  <c r="AB24" i="4"/>
  <c r="AB3" i="4"/>
  <c r="W13" i="4"/>
  <c r="X13" i="4"/>
  <c r="Y13" i="4"/>
  <c r="Z13" i="4"/>
  <c r="AA13" i="4"/>
  <c r="W14" i="4"/>
  <c r="X14" i="4"/>
  <c r="Y14" i="4"/>
  <c r="Z14" i="4"/>
  <c r="AA14" i="4"/>
  <c r="W15" i="4"/>
  <c r="X15" i="4"/>
  <c r="Y15" i="4"/>
  <c r="Z15" i="4"/>
  <c r="AA15" i="4"/>
  <c r="W16" i="4"/>
  <c r="X16" i="4"/>
  <c r="Y16" i="4"/>
  <c r="Z16" i="4"/>
  <c r="AA16" i="4"/>
  <c r="W17" i="4"/>
  <c r="X17" i="4"/>
  <c r="Y17" i="4"/>
  <c r="Z17" i="4"/>
  <c r="AA17" i="4"/>
  <c r="W18" i="4"/>
  <c r="X18" i="4"/>
  <c r="Y18" i="4"/>
  <c r="Z18" i="4"/>
  <c r="AA18" i="4"/>
  <c r="W19" i="4"/>
  <c r="X19" i="4"/>
  <c r="Y19" i="4"/>
  <c r="Z19" i="4"/>
  <c r="AA19" i="4"/>
  <c r="W20" i="4"/>
  <c r="X20" i="4"/>
  <c r="Y20" i="4"/>
  <c r="Z20" i="4"/>
  <c r="AA20" i="4"/>
  <c r="W21" i="4"/>
  <c r="X21" i="4"/>
  <c r="Y21" i="4"/>
  <c r="Z21" i="4"/>
  <c r="AA21" i="4"/>
  <c r="W22" i="4"/>
  <c r="X22" i="4"/>
  <c r="Y22" i="4"/>
  <c r="Z22" i="4"/>
  <c r="AA22" i="4"/>
  <c r="W23" i="4"/>
  <c r="X23" i="4"/>
  <c r="Y23" i="4"/>
  <c r="Z23" i="4"/>
  <c r="AA23" i="4"/>
  <c r="W24" i="4"/>
  <c r="X24" i="4"/>
  <c r="Y24" i="4"/>
  <c r="Z24" i="4"/>
  <c r="AA24" i="4"/>
  <c r="W4" i="4"/>
  <c r="X4" i="4"/>
  <c r="Y4" i="4"/>
  <c r="Z4" i="4"/>
  <c r="AA4" i="4"/>
  <c r="W5" i="4"/>
  <c r="X5" i="4"/>
  <c r="Y5" i="4"/>
  <c r="Z5" i="4"/>
  <c r="AA5" i="4"/>
  <c r="W6" i="4"/>
  <c r="X6" i="4"/>
  <c r="Y6" i="4"/>
  <c r="Z6" i="4"/>
  <c r="AA6" i="4"/>
  <c r="W7" i="4"/>
  <c r="X7" i="4"/>
  <c r="Y7" i="4"/>
  <c r="Z7" i="4"/>
  <c r="AA7" i="4"/>
  <c r="X3" i="4"/>
  <c r="Y3" i="4"/>
  <c r="Z3" i="4"/>
  <c r="AA3" i="4"/>
  <c r="AA163" i="11" l="1"/>
  <c r="AA6" i="11"/>
  <c r="AA7" i="11"/>
  <c r="AA10" i="11"/>
  <c r="AA31" i="11"/>
  <c r="AA37" i="11"/>
  <c r="AA51" i="11"/>
  <c r="AA56" i="11"/>
  <c r="AA57" i="11"/>
  <c r="AA91" i="11"/>
  <c r="AA97" i="11"/>
  <c r="AA101" i="11"/>
  <c r="AA114" i="11"/>
  <c r="AA121" i="11"/>
  <c r="AA122" i="11"/>
  <c r="AA131" i="11"/>
  <c r="AA155" i="11"/>
  <c r="AA69" i="11"/>
  <c r="AA11" i="11"/>
  <c r="AA40" i="11"/>
  <c r="AA42" i="11"/>
  <c r="AA46" i="11"/>
  <c r="AA77" i="11"/>
  <c r="AA82" i="11"/>
  <c r="AA90" i="11"/>
  <c r="AA92" i="11"/>
  <c r="AA98" i="11"/>
  <c r="AA106" i="11"/>
  <c r="AA109" i="11"/>
  <c r="AA110" i="11"/>
  <c r="AA111" i="11"/>
  <c r="AA147" i="11"/>
  <c r="AA152" i="11"/>
  <c r="AA158" i="11"/>
  <c r="AA62" i="11"/>
  <c r="AA153" i="11"/>
  <c r="AA38" i="11"/>
  <c r="AA59" i="11"/>
  <c r="AA60" i="11"/>
  <c r="AA89" i="11"/>
  <c r="AA93" i="11"/>
  <c r="AA99" i="11"/>
  <c r="AA125" i="11"/>
  <c r="AA136" i="11"/>
  <c r="AA137" i="11"/>
  <c r="AA146" i="11"/>
  <c r="AA39" i="11"/>
  <c r="AA64" i="11"/>
  <c r="AA15" i="11"/>
  <c r="AA48" i="11"/>
  <c r="AA65" i="11"/>
  <c r="AA5" i="11"/>
  <c r="AA12" i="11"/>
  <c r="AA14" i="11"/>
  <c r="AA16" i="11"/>
  <c r="AA27" i="11"/>
  <c r="AA41" i="11"/>
  <c r="AA47" i="11"/>
  <c r="AA67" i="11"/>
  <c r="AA74" i="11"/>
  <c r="AA83" i="11"/>
  <c r="AA84" i="11"/>
  <c r="AA95" i="11"/>
  <c r="AA102" i="11"/>
  <c r="AA112" i="11"/>
  <c r="AA139" i="11"/>
  <c r="AA140" i="11"/>
  <c r="AA128" i="11"/>
  <c r="AA156" i="11"/>
  <c r="AA13" i="11"/>
  <c r="AA17" i="11"/>
  <c r="AA23" i="11"/>
  <c r="AA25" i="11"/>
  <c r="AA26" i="11"/>
  <c r="AA45" i="11"/>
  <c r="AA71" i="11"/>
  <c r="AA72" i="11"/>
  <c r="AA73" i="11"/>
  <c r="AA75" i="11"/>
  <c r="AA78" i="11"/>
  <c r="AA85" i="11"/>
  <c r="AA100" i="11"/>
  <c r="AA107" i="11"/>
  <c r="AA126" i="11"/>
  <c r="AA133" i="11"/>
  <c r="AA138" i="11"/>
  <c r="AA141" i="11"/>
  <c r="AA144" i="11"/>
  <c r="AA149" i="11"/>
  <c r="AA63" i="11"/>
  <c r="AA70" i="11"/>
  <c r="AA143" i="11"/>
  <c r="AA162" i="11"/>
  <c r="AA20" i="11"/>
  <c r="AA21" i="11"/>
  <c r="AA22" i="11"/>
  <c r="AA35" i="11"/>
  <c r="AA36" i="11"/>
  <c r="AA52" i="11"/>
  <c r="AA79" i="11"/>
  <c r="AA86" i="11"/>
  <c r="AA87" i="11"/>
  <c r="AA118" i="11"/>
  <c r="AA129" i="11"/>
  <c r="AA157" i="11"/>
  <c r="AA159" i="11"/>
  <c r="AA160" i="11"/>
  <c r="AA61" i="11"/>
  <c r="AA132" i="11"/>
  <c r="AA161" i="11"/>
  <c r="AA19" i="11"/>
  <c r="AA24" i="11"/>
  <c r="AA29" i="11"/>
  <c r="AA30" i="11"/>
  <c r="AA34" i="11"/>
  <c r="AA43" i="11"/>
  <c r="AA50" i="11"/>
  <c r="AA81" i="11"/>
  <c r="AA119" i="11"/>
  <c r="AA150" i="11"/>
  <c r="AA154" i="11"/>
  <c r="AA68" i="11"/>
  <c r="AA115" i="11"/>
  <c r="AA18" i="11"/>
  <c r="AA54" i="11"/>
  <c r="AA76" i="11"/>
  <c r="AA88" i="11"/>
  <c r="AA127" i="11"/>
  <c r="AA135" i="11"/>
  <c r="AA28" i="11"/>
  <c r="AA49" i="11"/>
  <c r="AA53" i="11"/>
  <c r="AA96" i="11"/>
  <c r="AA103" i="11"/>
  <c r="AA104" i="11"/>
  <c r="AA105" i="11"/>
  <c r="AA108" i="11"/>
  <c r="AA113" i="11"/>
  <c r="AA123" i="11"/>
  <c r="AA134" i="11"/>
  <c r="AA142" i="11"/>
  <c r="AA145" i="11"/>
  <c r="AA151" i="11"/>
  <c r="AA94" i="11"/>
  <c r="AA116" i="11"/>
  <c r="AA58" i="11"/>
  <c r="AA80" i="11"/>
  <c r="AA117" i="11"/>
  <c r="AA8" i="11"/>
  <c r="AA9" i="11"/>
  <c r="AA32" i="11"/>
  <c r="AA33" i="11"/>
  <c r="AA44" i="11"/>
  <c r="AA55" i="11"/>
  <c r="AA120" i="11"/>
  <c r="AA124" i="11"/>
  <c r="AA130" i="11"/>
  <c r="AA148" i="11"/>
  <c r="AA66" i="11"/>
  <c r="AB8" i="11"/>
  <c r="AB9" i="11"/>
  <c r="AB32" i="11"/>
  <c r="AB33" i="11"/>
  <c r="AB44" i="11"/>
  <c r="AB55" i="11"/>
  <c r="AB120" i="11"/>
  <c r="AB124" i="11"/>
  <c r="AB130" i="11"/>
  <c r="AB148" i="11"/>
  <c r="AB61" i="11"/>
  <c r="AB163" i="11"/>
  <c r="AB6" i="11"/>
  <c r="AB7" i="11"/>
  <c r="AB10" i="11"/>
  <c r="AB31" i="11"/>
  <c r="AB37" i="11"/>
  <c r="AB51" i="11"/>
  <c r="AB56" i="11"/>
  <c r="AB57" i="11"/>
  <c r="AB91" i="11"/>
  <c r="AB97" i="11"/>
  <c r="AB101" i="11"/>
  <c r="AB114" i="11"/>
  <c r="AB121" i="11"/>
  <c r="AB122" i="11"/>
  <c r="AB131" i="11"/>
  <c r="AB64" i="11"/>
  <c r="AB94" i="11"/>
  <c r="AB11" i="11"/>
  <c r="AB40" i="11"/>
  <c r="AB42" i="11"/>
  <c r="AB46" i="11"/>
  <c r="AB77" i="11"/>
  <c r="AB82" i="11"/>
  <c r="AB90" i="11"/>
  <c r="AB92" i="11"/>
  <c r="AB98" i="11"/>
  <c r="AB106" i="11"/>
  <c r="AB109" i="11"/>
  <c r="AB110" i="11"/>
  <c r="AB111" i="11"/>
  <c r="AB147" i="11"/>
  <c r="AB152" i="11"/>
  <c r="AB158" i="11"/>
  <c r="AB136" i="11"/>
  <c r="AB156" i="11"/>
  <c r="AB15" i="11"/>
  <c r="AB28" i="11"/>
  <c r="AB48" i="11"/>
  <c r="AB49" i="11"/>
  <c r="AB58" i="11"/>
  <c r="AB65" i="11"/>
  <c r="AB66" i="11"/>
  <c r="AB68" i="11"/>
  <c r="AB69" i="11"/>
  <c r="AB70" i="11"/>
  <c r="AB80" i="11"/>
  <c r="AB115" i="11"/>
  <c r="AB117" i="11"/>
  <c r="AB143" i="11"/>
  <c r="AB153" i="11"/>
  <c r="AB5" i="11"/>
  <c r="AB12" i="11"/>
  <c r="AB14" i="11"/>
  <c r="AB16" i="11"/>
  <c r="AB27" i="11"/>
  <c r="AB41" i="11"/>
  <c r="AB47" i="11"/>
  <c r="AB67" i="11"/>
  <c r="AB74" i="11"/>
  <c r="AB83" i="11"/>
  <c r="AB84" i="11"/>
  <c r="AB95" i="11"/>
  <c r="AB102" i="11"/>
  <c r="AB112" i="11"/>
  <c r="AB139" i="11"/>
  <c r="AB140" i="11"/>
  <c r="AB93" i="11"/>
  <c r="AB62" i="11"/>
  <c r="AB13" i="11"/>
  <c r="AB17" i="11"/>
  <c r="AB23" i="11"/>
  <c r="AB25" i="11"/>
  <c r="AB26" i="11"/>
  <c r="AB45" i="11"/>
  <c r="AB71" i="11"/>
  <c r="AB72" i="11"/>
  <c r="AB73" i="11"/>
  <c r="AB75" i="11"/>
  <c r="AB78" i="11"/>
  <c r="AB85" i="11"/>
  <c r="AB100" i="11"/>
  <c r="AB107" i="11"/>
  <c r="AB126" i="11"/>
  <c r="AB133" i="11"/>
  <c r="AB138" i="11"/>
  <c r="AB141" i="11"/>
  <c r="AB144" i="11"/>
  <c r="AB149" i="11"/>
  <c r="AB39" i="11"/>
  <c r="AB128" i="11"/>
  <c r="AB162" i="11"/>
  <c r="AB20" i="11"/>
  <c r="AB21" i="11"/>
  <c r="AB22" i="11"/>
  <c r="AB35" i="11"/>
  <c r="AB36" i="11"/>
  <c r="AB52" i="11"/>
  <c r="AB79" i="11"/>
  <c r="AB86" i="11"/>
  <c r="AB87" i="11"/>
  <c r="AB118" i="11"/>
  <c r="AB129" i="11"/>
  <c r="AB157" i="11"/>
  <c r="AB159" i="11"/>
  <c r="AB160" i="11"/>
  <c r="AB99" i="11"/>
  <c r="AB125" i="11"/>
  <c r="AB161" i="11"/>
  <c r="AB19" i="11"/>
  <c r="AB24" i="11"/>
  <c r="AB29" i="11"/>
  <c r="AB30" i="11"/>
  <c r="AB34" i="11"/>
  <c r="AB43" i="11"/>
  <c r="AB50" i="11"/>
  <c r="AB81" i="11"/>
  <c r="AB119" i="11"/>
  <c r="AB150" i="11"/>
  <c r="AB154" i="11"/>
  <c r="AB89" i="11"/>
  <c r="AB137" i="11"/>
  <c r="AB116" i="11"/>
  <c r="AB132" i="11"/>
  <c r="AB18" i="11"/>
  <c r="AB54" i="11"/>
  <c r="AB76" i="11"/>
  <c r="AB88" i="11"/>
  <c r="AB127" i="11"/>
  <c r="AB135" i="11"/>
  <c r="AB60" i="11"/>
  <c r="AB146" i="11"/>
  <c r="AB63" i="11"/>
  <c r="AB155" i="11"/>
  <c r="AB53" i="11"/>
  <c r="AB96" i="11"/>
  <c r="AB103" i="11"/>
  <c r="AB104" i="11"/>
  <c r="AB105" i="11"/>
  <c r="AB108" i="11"/>
  <c r="AB113" i="11"/>
  <c r="AB123" i="11"/>
  <c r="AB134" i="11"/>
  <c r="AB142" i="11"/>
  <c r="AB145" i="11"/>
  <c r="AB151" i="11"/>
  <c r="AB38" i="11"/>
  <c r="AB59" i="11"/>
  <c r="AC53" i="11"/>
  <c r="AC96" i="11"/>
  <c r="AC103" i="11"/>
  <c r="AC104" i="11"/>
  <c r="AC105" i="11"/>
  <c r="AC108" i="11"/>
  <c r="AC113" i="11"/>
  <c r="AC123" i="11"/>
  <c r="AC134" i="11"/>
  <c r="AC142" i="11"/>
  <c r="AC145" i="11"/>
  <c r="AC151" i="11"/>
  <c r="AC42" i="11"/>
  <c r="AC109" i="11"/>
  <c r="AC38" i="11"/>
  <c r="AC136" i="11"/>
  <c r="AC8" i="11"/>
  <c r="AC9" i="11"/>
  <c r="AC32" i="11"/>
  <c r="AC33" i="11"/>
  <c r="AC44" i="11"/>
  <c r="AC55" i="11"/>
  <c r="AC120" i="11"/>
  <c r="AC124" i="11"/>
  <c r="AC130" i="11"/>
  <c r="AC148" i="11"/>
  <c r="AC98" i="11"/>
  <c r="AC163" i="11"/>
  <c r="AC6" i="11"/>
  <c r="AC7" i="11"/>
  <c r="AC10" i="11"/>
  <c r="AC31" i="11"/>
  <c r="AC37" i="11"/>
  <c r="AC51" i="11"/>
  <c r="AC56" i="11"/>
  <c r="AC57" i="11"/>
  <c r="AC91" i="11"/>
  <c r="AC97" i="11"/>
  <c r="AC101" i="11"/>
  <c r="AC114" i="11"/>
  <c r="AC121" i="11"/>
  <c r="AC122" i="11"/>
  <c r="AC131" i="11"/>
  <c r="AC77" i="11"/>
  <c r="AC92" i="11"/>
  <c r="AC147" i="11"/>
  <c r="AC137" i="11"/>
  <c r="AC39" i="11"/>
  <c r="AC61" i="11"/>
  <c r="AC62" i="11"/>
  <c r="AC63" i="11"/>
  <c r="AC64" i="11"/>
  <c r="AC94" i="11"/>
  <c r="AC116" i="11"/>
  <c r="AC128" i="11"/>
  <c r="AC132" i="11"/>
  <c r="AC153" i="11"/>
  <c r="AC155" i="11"/>
  <c r="AC156" i="11"/>
  <c r="AC161" i="11"/>
  <c r="AC40" i="11"/>
  <c r="AC15" i="11"/>
  <c r="AC28" i="11"/>
  <c r="AC48" i="11"/>
  <c r="AC49" i="11"/>
  <c r="AC58" i="11"/>
  <c r="AC65" i="11"/>
  <c r="AC66" i="11"/>
  <c r="AC68" i="11"/>
  <c r="AC69" i="11"/>
  <c r="AC70" i="11"/>
  <c r="AC80" i="11"/>
  <c r="AC115" i="11"/>
  <c r="AC117" i="11"/>
  <c r="AC143" i="11"/>
  <c r="AC11" i="11"/>
  <c r="AC82" i="11"/>
  <c r="AC158" i="11"/>
  <c r="AC5" i="11"/>
  <c r="AC12" i="11"/>
  <c r="AC14" i="11"/>
  <c r="AC16" i="11"/>
  <c r="AC27" i="11"/>
  <c r="AC41" i="11"/>
  <c r="AC47" i="11"/>
  <c r="AC67" i="11"/>
  <c r="AC74" i="11"/>
  <c r="AC83" i="11"/>
  <c r="AC84" i="11"/>
  <c r="AC95" i="11"/>
  <c r="AC102" i="11"/>
  <c r="AC112" i="11"/>
  <c r="AC139" i="11"/>
  <c r="AC140" i="11"/>
  <c r="AC46" i="11"/>
  <c r="AC90" i="11"/>
  <c r="AC152" i="11"/>
  <c r="AC13" i="11"/>
  <c r="AC17" i="11"/>
  <c r="AC23" i="11"/>
  <c r="AC25" i="11"/>
  <c r="AC26" i="11"/>
  <c r="AC45" i="11"/>
  <c r="AC71" i="11"/>
  <c r="AC72" i="11"/>
  <c r="AC73" i="11"/>
  <c r="AC75" i="11"/>
  <c r="AC78" i="11"/>
  <c r="AC85" i="11"/>
  <c r="AC100" i="11"/>
  <c r="AC107" i="11"/>
  <c r="AC126" i="11"/>
  <c r="AC133" i="11"/>
  <c r="AC138" i="11"/>
  <c r="AC141" i="11"/>
  <c r="AC144" i="11"/>
  <c r="AC149" i="11"/>
  <c r="AC111" i="11"/>
  <c r="AC59" i="11"/>
  <c r="AC93" i="11"/>
  <c r="AC162" i="11"/>
  <c r="AC20" i="11"/>
  <c r="AC21" i="11"/>
  <c r="AC22" i="11"/>
  <c r="AC35" i="11"/>
  <c r="AC36" i="11"/>
  <c r="AC52" i="11"/>
  <c r="AC79" i="11"/>
  <c r="AC86" i="11"/>
  <c r="AC87" i="11"/>
  <c r="AC118" i="11"/>
  <c r="AC129" i="11"/>
  <c r="AC157" i="11"/>
  <c r="AC159" i="11"/>
  <c r="AC160" i="11"/>
  <c r="AC106" i="11"/>
  <c r="AC110" i="11"/>
  <c r="AC60" i="11"/>
  <c r="AC89" i="11"/>
  <c r="AC19" i="11"/>
  <c r="AC24" i="11"/>
  <c r="AC29" i="11"/>
  <c r="AC30" i="11"/>
  <c r="AC34" i="11"/>
  <c r="AC43" i="11"/>
  <c r="AC50" i="11"/>
  <c r="AC81" i="11"/>
  <c r="AC119" i="11"/>
  <c r="AC150" i="11"/>
  <c r="AC154" i="11"/>
  <c r="AC146" i="11"/>
  <c r="AC18" i="11"/>
  <c r="AC54" i="11"/>
  <c r="AC76" i="11"/>
  <c r="AC88" i="11"/>
  <c r="AC127" i="11"/>
  <c r="AC135" i="11"/>
  <c r="AC99" i="11"/>
  <c r="AC125" i="11"/>
  <c r="AE20" i="9"/>
  <c r="N20" i="6"/>
  <c r="P19" i="6"/>
  <c r="O19" i="6"/>
  <c r="P5" i="6"/>
  <c r="P7" i="6"/>
  <c r="P6" i="6"/>
  <c r="P8" i="6"/>
  <c r="P9" i="6"/>
  <c r="P10" i="6"/>
  <c r="P11" i="6"/>
  <c r="P12" i="6"/>
  <c r="P13" i="6"/>
  <c r="P14" i="6"/>
  <c r="P15" i="6"/>
  <c r="P16" i="6"/>
  <c r="P17" i="6"/>
  <c r="AO9" i="18"/>
  <c r="AO11" i="18"/>
  <c r="AO10" i="18"/>
  <c r="AO5" i="18"/>
  <c r="AO7" i="18"/>
  <c r="AO8" i="18"/>
  <c r="AO6" i="18"/>
  <c r="AO4" i="18"/>
  <c r="AD17" i="9"/>
  <c r="H42" i="4"/>
  <c r="H40" i="4"/>
  <c r="H39" i="4"/>
  <c r="H35" i="4"/>
  <c r="H34" i="4"/>
  <c r="AC19" i="9"/>
  <c r="F195" i="8"/>
  <c r="F194" i="8"/>
  <c r="AE17" i="9"/>
  <c r="AC20" i="9"/>
  <c r="F196" i="8"/>
  <c r="AD49" i="9"/>
  <c r="F203" i="8"/>
  <c r="F202" i="8"/>
  <c r="F201" i="8"/>
  <c r="F200" i="8"/>
  <c r="F199" i="8"/>
  <c r="F197" i="8"/>
  <c r="F198" i="8"/>
  <c r="AD20" i="9"/>
  <c r="AD16" i="9"/>
  <c r="AE19" i="9"/>
  <c r="AE7" i="9"/>
  <c r="AC14" i="9"/>
  <c r="AD18" i="9"/>
  <c r="AE49" i="9"/>
  <c r="AC49" i="9"/>
  <c r="AD7" i="9"/>
  <c r="AC17" i="9"/>
  <c r="AE14" i="9"/>
  <c r="AD14" i="9"/>
  <c r="AC36" i="9"/>
  <c r="AC50" i="9" s="1"/>
  <c r="AC7" i="9"/>
  <c r="AE16" i="9"/>
  <c r="AD36" i="9"/>
  <c r="AD50" i="9" s="1"/>
  <c r="AD19" i="9"/>
  <c r="F167" i="8"/>
  <c r="I167" i="8" s="1"/>
  <c r="F168" i="8"/>
  <c r="I168" i="8" s="1"/>
  <c r="AE36" i="9"/>
  <c r="AE50" i="9" s="1"/>
  <c r="AC16" i="9"/>
  <c r="AE18" i="9"/>
  <c r="AB8" i="17"/>
  <c r="AB12" i="17"/>
  <c r="AB16" i="17"/>
  <c r="AB5" i="17"/>
  <c r="AB9" i="17"/>
  <c r="AB13" i="17"/>
  <c r="AB17" i="17"/>
  <c r="AB6" i="17"/>
  <c r="AB10" i="17"/>
  <c r="AB14" i="17"/>
  <c r="AB18" i="17"/>
  <c r="AB7" i="17"/>
  <c r="AB11" i="17"/>
  <c r="AB15" i="17"/>
  <c r="AB19" i="17"/>
  <c r="AB4" i="17"/>
  <c r="AB22" i="17"/>
  <c r="AB26" i="17"/>
  <c r="AB30" i="17"/>
  <c r="AB34" i="17"/>
  <c r="AB38" i="17"/>
  <c r="AB42" i="17"/>
  <c r="AB46" i="17"/>
  <c r="AB50" i="17"/>
  <c r="AB54" i="17"/>
  <c r="AB58" i="17"/>
  <c r="AB62" i="17"/>
  <c r="AB66" i="17"/>
  <c r="AB70" i="17"/>
  <c r="AB74" i="17"/>
  <c r="AB78" i="17"/>
  <c r="AB82" i="17"/>
  <c r="AB86" i="17"/>
  <c r="AB90" i="17"/>
  <c r="AB94" i="17"/>
  <c r="AB98" i="17"/>
  <c r="AB102" i="17"/>
  <c r="AB106" i="17"/>
  <c r="AB110" i="17"/>
  <c r="AB114" i="17"/>
  <c r="AB118" i="17"/>
  <c r="AB122" i="17"/>
  <c r="AB126" i="17"/>
  <c r="AB130" i="17"/>
  <c r="AB134" i="17"/>
  <c r="AB138" i="17"/>
  <c r="AB142" i="17"/>
  <c r="AB146" i="17"/>
  <c r="AB150" i="17"/>
  <c r="AB154" i="17"/>
  <c r="AB23" i="17"/>
  <c r="AB27" i="17"/>
  <c r="AB31" i="17"/>
  <c r="AB35" i="17"/>
  <c r="AB39" i="17"/>
  <c r="AB43" i="17"/>
  <c r="AB47" i="17"/>
  <c r="AB51" i="17"/>
  <c r="AB55" i="17"/>
  <c r="AB59" i="17"/>
  <c r="AB63" i="17"/>
  <c r="AB67" i="17"/>
  <c r="AB71" i="17"/>
  <c r="AB75" i="17"/>
  <c r="AB79" i="17"/>
  <c r="AB83" i="17"/>
  <c r="AB87" i="17"/>
  <c r="AB91" i="17"/>
  <c r="AB95" i="17"/>
  <c r="AB99" i="17"/>
  <c r="AB103" i="17"/>
  <c r="AB107" i="17"/>
  <c r="AB111" i="17"/>
  <c r="AB115" i="17"/>
  <c r="AB119" i="17"/>
  <c r="AB123" i="17"/>
  <c r="AB127" i="17"/>
  <c r="AB131" i="17"/>
  <c r="AB135" i="17"/>
  <c r="AB139" i="17"/>
  <c r="AB143" i="17"/>
  <c r="AB147" i="17"/>
  <c r="AB151" i="17"/>
  <c r="AB155" i="17"/>
  <c r="AB20" i="17"/>
  <c r="AB24" i="17"/>
  <c r="AB28" i="17"/>
  <c r="AB32" i="17"/>
  <c r="AB36" i="17"/>
  <c r="AB40" i="17"/>
  <c r="AB44" i="17"/>
  <c r="AB48" i="17"/>
  <c r="AB52" i="17"/>
  <c r="AB56" i="17"/>
  <c r="AB60" i="17"/>
  <c r="AB64" i="17"/>
  <c r="AB68" i="17"/>
  <c r="AB72" i="17"/>
  <c r="AB76" i="17"/>
  <c r="AB80" i="17"/>
  <c r="AB84" i="17"/>
  <c r="AB88" i="17"/>
  <c r="AB92" i="17"/>
  <c r="AB96" i="17"/>
  <c r="AB100" i="17"/>
  <c r="AB104" i="17"/>
  <c r="AB108" i="17"/>
  <c r="AB112" i="17"/>
  <c r="AB116" i="17"/>
  <c r="AB120" i="17"/>
  <c r="AB124" i="17"/>
  <c r="AB128" i="17"/>
  <c r="AB132" i="17"/>
  <c r="AB136" i="17"/>
  <c r="AB140" i="17"/>
  <c r="AB144" i="17"/>
  <c r="AB148" i="17"/>
  <c r="AB152" i="17"/>
  <c r="AB156" i="17"/>
  <c r="AB21" i="17"/>
  <c r="AB25" i="17"/>
  <c r="AB29" i="17"/>
  <c r="AB33" i="17"/>
  <c r="AB37" i="17"/>
  <c r="AB41" i="17"/>
  <c r="AB45" i="17"/>
  <c r="AB49" i="17"/>
  <c r="AB53" i="17"/>
  <c r="AB57" i="17"/>
  <c r="AB61" i="17"/>
  <c r="AB65" i="17"/>
  <c r="AB69" i="17"/>
  <c r="AB73" i="17"/>
  <c r="AB77" i="17"/>
  <c r="AB81" i="17"/>
  <c r="AB85" i="17"/>
  <c r="AB89" i="17"/>
  <c r="AB93" i="17"/>
  <c r="AB97" i="17"/>
  <c r="AB101" i="17"/>
  <c r="AB105" i="17"/>
  <c r="AB109" i="17"/>
  <c r="AB113" i="17"/>
  <c r="AB117" i="17"/>
  <c r="AB121" i="17"/>
  <c r="AB125" i="17"/>
  <c r="AB129" i="17"/>
  <c r="AB133" i="17"/>
  <c r="AB137" i="17"/>
  <c r="AB141" i="17"/>
  <c r="AB145" i="17"/>
  <c r="AB149" i="17"/>
  <c r="AB153" i="17"/>
  <c r="AB157" i="17"/>
  <c r="AC7" i="17"/>
  <c r="AC11" i="17"/>
  <c r="AC15" i="17"/>
  <c r="AC8" i="17"/>
  <c r="AC12" i="17"/>
  <c r="AC16" i="17"/>
  <c r="AC5" i="17"/>
  <c r="AC9" i="17"/>
  <c r="AC13" i="17"/>
  <c r="AC17" i="17"/>
  <c r="AC6" i="17"/>
  <c r="AC10" i="17"/>
  <c r="AC14" i="17"/>
  <c r="AC21" i="17"/>
  <c r="AC25" i="17"/>
  <c r="AC29" i="17"/>
  <c r="AC33" i="17"/>
  <c r="AC37" i="17"/>
  <c r="AC41" i="17"/>
  <c r="AC45" i="17"/>
  <c r="AC49" i="17"/>
  <c r="AC53" i="17"/>
  <c r="AC57" i="17"/>
  <c r="AC61" i="17"/>
  <c r="AC65" i="17"/>
  <c r="AC69" i="17"/>
  <c r="AC73" i="17"/>
  <c r="AC77" i="17"/>
  <c r="AC81" i="17"/>
  <c r="AC85" i="17"/>
  <c r="AC89" i="17"/>
  <c r="AC93" i="17"/>
  <c r="AC97" i="17"/>
  <c r="AC101" i="17"/>
  <c r="AC105" i="17"/>
  <c r="AC109" i="17"/>
  <c r="AC113" i="17"/>
  <c r="AC117" i="17"/>
  <c r="AC121" i="17"/>
  <c r="AC125" i="17"/>
  <c r="AC129" i="17"/>
  <c r="AC133" i="17"/>
  <c r="AC137" i="17"/>
  <c r="AC141" i="17"/>
  <c r="AC145" i="17"/>
  <c r="AC149" i="17"/>
  <c r="AC153" i="17"/>
  <c r="AC157" i="17"/>
  <c r="AC4" i="17"/>
  <c r="AC22" i="17"/>
  <c r="AC26" i="17"/>
  <c r="AC30" i="17"/>
  <c r="AC34" i="17"/>
  <c r="AC38" i="17"/>
  <c r="AC42" i="17"/>
  <c r="AC46" i="17"/>
  <c r="AC50" i="17"/>
  <c r="AC54" i="17"/>
  <c r="AC58" i="17"/>
  <c r="AC62" i="17"/>
  <c r="AC66" i="17"/>
  <c r="AC70" i="17"/>
  <c r="AC74" i="17"/>
  <c r="AC78" i="17"/>
  <c r="AC82" i="17"/>
  <c r="AC86" i="17"/>
  <c r="AC90" i="17"/>
  <c r="AC94" i="17"/>
  <c r="AC98" i="17"/>
  <c r="AC102" i="17"/>
  <c r="AC106" i="17"/>
  <c r="AC110" i="17"/>
  <c r="AC114" i="17"/>
  <c r="AC118" i="17"/>
  <c r="AC122" i="17"/>
  <c r="AC126" i="17"/>
  <c r="AC130" i="17"/>
  <c r="AC134" i="17"/>
  <c r="AC138" i="17"/>
  <c r="AC142" i="17"/>
  <c r="AC146" i="17"/>
  <c r="AC150" i="17"/>
  <c r="AC154" i="17"/>
  <c r="AC18" i="17"/>
  <c r="AC23" i="17"/>
  <c r="AC27" i="17"/>
  <c r="AC31" i="17"/>
  <c r="AC35" i="17"/>
  <c r="AC39" i="17"/>
  <c r="AC43" i="17"/>
  <c r="AC47" i="17"/>
  <c r="AC51" i="17"/>
  <c r="AC55" i="17"/>
  <c r="AC59" i="17"/>
  <c r="AC63" i="17"/>
  <c r="AC67" i="17"/>
  <c r="AC71" i="17"/>
  <c r="AC75" i="17"/>
  <c r="AC79" i="17"/>
  <c r="AC83" i="17"/>
  <c r="AC87" i="17"/>
  <c r="AC91" i="17"/>
  <c r="AC95" i="17"/>
  <c r="AC99" i="17"/>
  <c r="AC103" i="17"/>
  <c r="AC107" i="17"/>
  <c r="AC111" i="17"/>
  <c r="AC115" i="17"/>
  <c r="AC119" i="17"/>
  <c r="AC123" i="17"/>
  <c r="AC127" i="17"/>
  <c r="AC131" i="17"/>
  <c r="AC135" i="17"/>
  <c r="AC139" i="17"/>
  <c r="AC143" i="17"/>
  <c r="AC147" i="17"/>
  <c r="AC151" i="17"/>
  <c r="AC155" i="17"/>
  <c r="AC19" i="17"/>
  <c r="AC20" i="17"/>
  <c r="AC24" i="17"/>
  <c r="AC28" i="17"/>
  <c r="AC32" i="17"/>
  <c r="AC36" i="17"/>
  <c r="AC40" i="17"/>
  <c r="AC44" i="17"/>
  <c r="AC48" i="17"/>
  <c r="AC52" i="17"/>
  <c r="AC56" i="17"/>
  <c r="AC60" i="17"/>
  <c r="AC64" i="17"/>
  <c r="AC68" i="17"/>
  <c r="AC72" i="17"/>
  <c r="AC76" i="17"/>
  <c r="AC80" i="17"/>
  <c r="AC84" i="17"/>
  <c r="AC88" i="17"/>
  <c r="AC92" i="17"/>
  <c r="AC96" i="17"/>
  <c r="AC100" i="17"/>
  <c r="AC104" i="17"/>
  <c r="AC108" i="17"/>
  <c r="AC112" i="17"/>
  <c r="AC116" i="17"/>
  <c r="AC120" i="17"/>
  <c r="AC124" i="17"/>
  <c r="AC128" i="17"/>
  <c r="AC132" i="17"/>
  <c r="AC136" i="17"/>
  <c r="AC140" i="17"/>
  <c r="AC144" i="17"/>
  <c r="AC148" i="17"/>
  <c r="AC152" i="17"/>
  <c r="AC156" i="17"/>
  <c r="AA8" i="17"/>
  <c r="AA12" i="17"/>
  <c r="AA16" i="17"/>
  <c r="AA20" i="17"/>
  <c r="AA5" i="17"/>
  <c r="AA9" i="17"/>
  <c r="AA13" i="17"/>
  <c r="AA17" i="17"/>
  <c r="AA6" i="17"/>
  <c r="AA10" i="17"/>
  <c r="AA14" i="17"/>
  <c r="AA18" i="17"/>
  <c r="AA7" i="17"/>
  <c r="AA11" i="17"/>
  <c r="AA15" i="17"/>
  <c r="AA19" i="17"/>
  <c r="AA22" i="17"/>
  <c r="AA26" i="17"/>
  <c r="AA30" i="17"/>
  <c r="AA34" i="17"/>
  <c r="AA38" i="17"/>
  <c r="AA42" i="17"/>
  <c r="AA46" i="17"/>
  <c r="AA50" i="17"/>
  <c r="AA54" i="17"/>
  <c r="AA58" i="17"/>
  <c r="AA62" i="17"/>
  <c r="AA66" i="17"/>
  <c r="AA70" i="17"/>
  <c r="AA74" i="17"/>
  <c r="AA78" i="17"/>
  <c r="AA82" i="17"/>
  <c r="AA86" i="17"/>
  <c r="AA90" i="17"/>
  <c r="AA94" i="17"/>
  <c r="AA98" i="17"/>
  <c r="AA102" i="17"/>
  <c r="AA106" i="17"/>
  <c r="AA110" i="17"/>
  <c r="AA114" i="17"/>
  <c r="AA118" i="17"/>
  <c r="AA122" i="17"/>
  <c r="AA126" i="17"/>
  <c r="AA130" i="17"/>
  <c r="AA134" i="17"/>
  <c r="AA138" i="17"/>
  <c r="AA142" i="17"/>
  <c r="AA146" i="17"/>
  <c r="AA150" i="17"/>
  <c r="AA154" i="17"/>
  <c r="AA29" i="17"/>
  <c r="AA53" i="17"/>
  <c r="AA77" i="17"/>
  <c r="AA97" i="17"/>
  <c r="AA113" i="17"/>
  <c r="AA141" i="17"/>
  <c r="AA25" i="17"/>
  <c r="AA65" i="17"/>
  <c r="AA85" i="17"/>
  <c r="AA129" i="17"/>
  <c r="AA153" i="17"/>
  <c r="AA4" i="17"/>
  <c r="AA49" i="17"/>
  <c r="AA23" i="17"/>
  <c r="AA27" i="17"/>
  <c r="AA31" i="17"/>
  <c r="AA35" i="17"/>
  <c r="AA39" i="17"/>
  <c r="AA43" i="17"/>
  <c r="AA47" i="17"/>
  <c r="AA51" i="17"/>
  <c r="AA55" i="17"/>
  <c r="AA59" i="17"/>
  <c r="AA63" i="17"/>
  <c r="AA67" i="17"/>
  <c r="AA71" i="17"/>
  <c r="AA75" i="17"/>
  <c r="AA79" i="17"/>
  <c r="AA83" i="17"/>
  <c r="AA87" i="17"/>
  <c r="AA91" i="17"/>
  <c r="AA95" i="17"/>
  <c r="AA99" i="17"/>
  <c r="AA103" i="17"/>
  <c r="AA107" i="17"/>
  <c r="AA111" i="17"/>
  <c r="AA115" i="17"/>
  <c r="AA119" i="17"/>
  <c r="AA123" i="17"/>
  <c r="AA127" i="17"/>
  <c r="AA131" i="17"/>
  <c r="AA135" i="17"/>
  <c r="AA139" i="17"/>
  <c r="AA143" i="17"/>
  <c r="AA147" i="17"/>
  <c r="AA151" i="17"/>
  <c r="AA155" i="17"/>
  <c r="AA41" i="17"/>
  <c r="AA73" i="17"/>
  <c r="AA89" i="17"/>
  <c r="AA109" i="17"/>
  <c r="AA137" i="17"/>
  <c r="AA45" i="17"/>
  <c r="AA117" i="17"/>
  <c r="AA157" i="17"/>
  <c r="AA21" i="17"/>
  <c r="AA61" i="17"/>
  <c r="AA93" i="17"/>
  <c r="AA121" i="17"/>
  <c r="AA149" i="17"/>
  <c r="AA24" i="17"/>
  <c r="AA28" i="17"/>
  <c r="AA32" i="17"/>
  <c r="AA36" i="17"/>
  <c r="AA40" i="17"/>
  <c r="AA44" i="17"/>
  <c r="AA48" i="17"/>
  <c r="AA52" i="17"/>
  <c r="AA56" i="17"/>
  <c r="AA60" i="17"/>
  <c r="AA64" i="17"/>
  <c r="AA68" i="17"/>
  <c r="AA72" i="17"/>
  <c r="AA76" i="17"/>
  <c r="AA80" i="17"/>
  <c r="AA84" i="17"/>
  <c r="AA88" i="17"/>
  <c r="AA92" i="17"/>
  <c r="AA96" i="17"/>
  <c r="AA100" i="17"/>
  <c r="AA104" i="17"/>
  <c r="AA108" i="17"/>
  <c r="AA112" i="17"/>
  <c r="AA116" i="17"/>
  <c r="AA120" i="17"/>
  <c r="AA124" i="17"/>
  <c r="AA128" i="17"/>
  <c r="AA132" i="17"/>
  <c r="AA136" i="17"/>
  <c r="AA140" i="17"/>
  <c r="AA144" i="17"/>
  <c r="AA148" i="17"/>
  <c r="AA152" i="17"/>
  <c r="AA156" i="17"/>
  <c r="AA37" i="17"/>
  <c r="AA57" i="17"/>
  <c r="AA81" i="17"/>
  <c r="AA105" i="17"/>
  <c r="AA125" i="17"/>
  <c r="AA145" i="17"/>
  <c r="AA33" i="17"/>
  <c r="AD33" i="17" s="1"/>
  <c r="AA69" i="17"/>
  <c r="AA101" i="17"/>
  <c r="AA133" i="17"/>
  <c r="AC4" i="11"/>
  <c r="AA4" i="11"/>
  <c r="AB4" i="11"/>
  <c r="AB30" i="16"/>
  <c r="AB34" i="16"/>
  <c r="AB37" i="16"/>
  <c r="AB27" i="16"/>
  <c r="AB45" i="16"/>
  <c r="AB29" i="16"/>
  <c r="AB35" i="16"/>
  <c r="AB32" i="16"/>
  <c r="AB28" i="16"/>
  <c r="AB33" i="16"/>
  <c r="AB40" i="16"/>
  <c r="AB44" i="16"/>
  <c r="AB31" i="16"/>
  <c r="AB43" i="16"/>
  <c r="AB39" i="16"/>
  <c r="AB42" i="16"/>
  <c r="AB38" i="16"/>
  <c r="AB36" i="16"/>
  <c r="AB41" i="16"/>
  <c r="AB15" i="16"/>
  <c r="AB12" i="16"/>
  <c r="AB11" i="16"/>
  <c r="AB22" i="16"/>
  <c r="AB9" i="16"/>
  <c r="AB10" i="16"/>
  <c r="AB16" i="16"/>
  <c r="AB20" i="16"/>
  <c r="AB17" i="16"/>
  <c r="AB5" i="16"/>
  <c r="I197" i="8"/>
  <c r="I194" i="8"/>
  <c r="H41" i="4"/>
  <c r="H37" i="4"/>
  <c r="G167" i="8"/>
  <c r="H167" i="8" s="1"/>
  <c r="G168" i="8"/>
  <c r="H168" i="8" s="1"/>
  <c r="H32" i="4"/>
  <c r="H36" i="4"/>
  <c r="I196" i="8"/>
  <c r="I195" i="8"/>
  <c r="I198" i="8"/>
  <c r="I199" i="8"/>
  <c r="I200" i="8"/>
  <c r="I201" i="8"/>
  <c r="I202" i="8"/>
  <c r="I203" i="8"/>
  <c r="W164" i="5"/>
  <c r="AO14" i="18" s="1"/>
  <c r="B56" i="4"/>
  <c r="H31" i="4"/>
  <c r="B53" i="4"/>
  <c r="B58" i="4"/>
  <c r="H38" i="4"/>
  <c r="H33" i="4"/>
  <c r="B48" i="4"/>
  <c r="B47" i="4"/>
  <c r="B55" i="4"/>
  <c r="B50" i="4"/>
  <c r="B57" i="4"/>
  <c r="B54" i="4"/>
  <c r="B51" i="4"/>
  <c r="AD121" i="11" l="1"/>
  <c r="AD115" i="11"/>
  <c r="AD105" i="11"/>
  <c r="BX105" i="11" s="1"/>
  <c r="AD111" i="11"/>
  <c r="BX111" i="11" s="1"/>
  <c r="AD16" i="11"/>
  <c r="AJ16" i="11" s="1"/>
  <c r="AD39" i="11"/>
  <c r="BX39" i="11" s="1"/>
  <c r="AD77" i="11"/>
  <c r="AI77" i="11" s="1"/>
  <c r="AD73" i="11"/>
  <c r="BZ73" i="11" s="1"/>
  <c r="AD138" i="11"/>
  <c r="BY138" i="11" s="1"/>
  <c r="AD69" i="11"/>
  <c r="AJ69" i="11" s="1"/>
  <c r="AD151" i="11"/>
  <c r="AJ151" i="11" s="1"/>
  <c r="AD107" i="11"/>
  <c r="AI107" i="11" s="1"/>
  <c r="AD17" i="11"/>
  <c r="BV17" i="11" s="1"/>
  <c r="AD67" i="11"/>
  <c r="AG67" i="11" s="1"/>
  <c r="AD97" i="11"/>
  <c r="BY97" i="11" s="1"/>
  <c r="AD143" i="11"/>
  <c r="BW143" i="11" s="1"/>
  <c r="AD63" i="11"/>
  <c r="BV63" i="11" s="1"/>
  <c r="AD52" i="11"/>
  <c r="AF52" i="11" s="1"/>
  <c r="AD116" i="11"/>
  <c r="AG116" i="11" s="1"/>
  <c r="AD120" i="11"/>
  <c r="BY120" i="11" s="1"/>
  <c r="AD18" i="11"/>
  <c r="AH18" i="11" s="1"/>
  <c r="AD10" i="11"/>
  <c r="BW10" i="11" s="1"/>
  <c r="AD124" i="11"/>
  <c r="AG124" i="11" s="1"/>
  <c r="AD53" i="11"/>
  <c r="BX53" i="11" s="1"/>
  <c r="AD150" i="11"/>
  <c r="BY150" i="11" s="1"/>
  <c r="AD61" i="11"/>
  <c r="AJ61" i="11" s="1"/>
  <c r="AD22" i="11"/>
  <c r="BY22" i="11" s="1"/>
  <c r="AD23" i="11"/>
  <c r="BZ23" i="11" s="1"/>
  <c r="AD74" i="11"/>
  <c r="BV74" i="11" s="1"/>
  <c r="AD64" i="11"/>
  <c r="BV64" i="11" s="1"/>
  <c r="AD153" i="11"/>
  <c r="AH153" i="11" s="1"/>
  <c r="AD82" i="11"/>
  <c r="AI82" i="11" s="1"/>
  <c r="AD101" i="11"/>
  <c r="AJ101" i="11" s="1"/>
  <c r="AD98" i="11"/>
  <c r="AJ98" i="11" s="1"/>
  <c r="AD54" i="11"/>
  <c r="AI54" i="11" s="1"/>
  <c r="AD29" i="11"/>
  <c r="AG29" i="11" s="1"/>
  <c r="AD86" i="11"/>
  <c r="AH86" i="11" s="1"/>
  <c r="AD72" i="11"/>
  <c r="BZ72" i="11" s="1"/>
  <c r="AD93" i="11"/>
  <c r="BV93" i="11" s="1"/>
  <c r="AD109" i="11"/>
  <c r="BY109" i="11" s="1"/>
  <c r="BY105" i="11"/>
  <c r="BW105" i="11"/>
  <c r="BV105" i="11"/>
  <c r="AG105" i="11"/>
  <c r="AI105" i="11"/>
  <c r="AJ105" i="11"/>
  <c r="AF105" i="11"/>
  <c r="AD49" i="11"/>
  <c r="AD160" i="11"/>
  <c r="AD21" i="11"/>
  <c r="AI97" i="11"/>
  <c r="AD126" i="11"/>
  <c r="AD55" i="11"/>
  <c r="AD145" i="11"/>
  <c r="AD28" i="11"/>
  <c r="AD81" i="11"/>
  <c r="AD20" i="11"/>
  <c r="AD100" i="11"/>
  <c r="AD13" i="11"/>
  <c r="AD47" i="11"/>
  <c r="AD146" i="11"/>
  <c r="AD158" i="11"/>
  <c r="AD46" i="11"/>
  <c r="AD91" i="11"/>
  <c r="BY121" i="11"/>
  <c r="BZ121" i="11"/>
  <c r="BV121" i="11"/>
  <c r="BW121" i="11"/>
  <c r="BX121" i="11"/>
  <c r="AG121" i="11"/>
  <c r="AF121" i="11"/>
  <c r="AI121" i="11"/>
  <c r="AJ121" i="11"/>
  <c r="AH121" i="11"/>
  <c r="AD75" i="11"/>
  <c r="AD142" i="11"/>
  <c r="AD135" i="11"/>
  <c r="AD50" i="11"/>
  <c r="AD157" i="11"/>
  <c r="AD162" i="11"/>
  <c r="AD85" i="11"/>
  <c r="AD41" i="11"/>
  <c r="AD137" i="11"/>
  <c r="AD152" i="11"/>
  <c r="AD42" i="11"/>
  <c r="AD57" i="11"/>
  <c r="AD62" i="11"/>
  <c r="AD159" i="11"/>
  <c r="AD104" i="11"/>
  <c r="AD110" i="11"/>
  <c r="AD94" i="11"/>
  <c r="AD44" i="11"/>
  <c r="AD33" i="11"/>
  <c r="AD127" i="11"/>
  <c r="AD43" i="11"/>
  <c r="AD129" i="11"/>
  <c r="AD78" i="11"/>
  <c r="AD128" i="11"/>
  <c r="AD27" i="11"/>
  <c r="AD147" i="11"/>
  <c r="AD40" i="11"/>
  <c r="AD56" i="11"/>
  <c r="AF115" i="11"/>
  <c r="AG115" i="11"/>
  <c r="AH115" i="11"/>
  <c r="AI115" i="11"/>
  <c r="AJ115" i="11"/>
  <c r="BW115" i="11"/>
  <c r="BX115" i="11"/>
  <c r="BY115" i="11"/>
  <c r="BV115" i="11"/>
  <c r="BZ115" i="11"/>
  <c r="AD112" i="11"/>
  <c r="AD32" i="11"/>
  <c r="AD123" i="11"/>
  <c r="AD88" i="11"/>
  <c r="AD34" i="11"/>
  <c r="AD118" i="11"/>
  <c r="AD70" i="11"/>
  <c r="AD140" i="11"/>
  <c r="AD125" i="11"/>
  <c r="AD11" i="11"/>
  <c r="AD51" i="11"/>
  <c r="AD119" i="11"/>
  <c r="AD9" i="11"/>
  <c r="AD113" i="11"/>
  <c r="AD76" i="11"/>
  <c r="AD30" i="11"/>
  <c r="AD87" i="11"/>
  <c r="AD139" i="11"/>
  <c r="AD14" i="11"/>
  <c r="AD37" i="11"/>
  <c r="AD31" i="11"/>
  <c r="AD8" i="11"/>
  <c r="AI111" i="11"/>
  <c r="AG111" i="11"/>
  <c r="BZ111" i="11"/>
  <c r="BV111" i="11"/>
  <c r="AJ111" i="11"/>
  <c r="BW111" i="11"/>
  <c r="AD155" i="11"/>
  <c r="AD117" i="11"/>
  <c r="AD24" i="11"/>
  <c r="AD79" i="11"/>
  <c r="AD144" i="11"/>
  <c r="AD71" i="11"/>
  <c r="AD102" i="11"/>
  <c r="AD5" i="11"/>
  <c r="AD89" i="11"/>
  <c r="AD106" i="11"/>
  <c r="AD131" i="11"/>
  <c r="AD149" i="11"/>
  <c r="AD83" i="11"/>
  <c r="AD66" i="11"/>
  <c r="AD80" i="11"/>
  <c r="AD19" i="11"/>
  <c r="AD141" i="11"/>
  <c r="AD45" i="11"/>
  <c r="AD95" i="11"/>
  <c r="AD65" i="11"/>
  <c r="AD60" i="11"/>
  <c r="AD122" i="11"/>
  <c r="AD7" i="11"/>
  <c r="AF22" i="11"/>
  <c r="AH22" i="11"/>
  <c r="BZ22" i="11"/>
  <c r="AD108" i="11"/>
  <c r="AJ93" i="11"/>
  <c r="BX93" i="11"/>
  <c r="BW93" i="11"/>
  <c r="AD12" i="11"/>
  <c r="AD156" i="11"/>
  <c r="AD148" i="11"/>
  <c r="AD58" i="11"/>
  <c r="AD103" i="11"/>
  <c r="AD68" i="11"/>
  <c r="AD161" i="11"/>
  <c r="AD36" i="11"/>
  <c r="AD26" i="11"/>
  <c r="AD84" i="11"/>
  <c r="AD48" i="11"/>
  <c r="AD59" i="11"/>
  <c r="AD92" i="11"/>
  <c r="AD6" i="11"/>
  <c r="AD134" i="11"/>
  <c r="AD99" i="11"/>
  <c r="AD136" i="11"/>
  <c r="AD130" i="11"/>
  <c r="AD96" i="11"/>
  <c r="AD154" i="11"/>
  <c r="AD132" i="11"/>
  <c r="AD35" i="11"/>
  <c r="AD133" i="11"/>
  <c r="AD25" i="11"/>
  <c r="AD15" i="11"/>
  <c r="AD38" i="11"/>
  <c r="AD90" i="11"/>
  <c r="AD114" i="11"/>
  <c r="AD163" i="11"/>
  <c r="AO12" i="18"/>
  <c r="N21" i="6"/>
  <c r="P20" i="6"/>
  <c r="O20" i="6"/>
  <c r="AE21" i="9"/>
  <c r="AD21" i="9"/>
  <c r="AC21" i="9"/>
  <c r="AD81" i="17"/>
  <c r="AG81" i="17" s="1"/>
  <c r="AD49" i="17"/>
  <c r="AI49" i="17" s="1"/>
  <c r="AD110" i="17"/>
  <c r="BX110" i="17" s="1"/>
  <c r="AD62" i="17"/>
  <c r="BW62" i="17" s="1"/>
  <c r="AD37" i="17"/>
  <c r="AH37" i="17" s="1"/>
  <c r="AD152" i="17"/>
  <c r="AG152" i="17" s="1"/>
  <c r="AD61" i="17"/>
  <c r="BX61" i="17" s="1"/>
  <c r="AD115" i="17"/>
  <c r="AI115" i="17" s="1"/>
  <c r="AD67" i="17"/>
  <c r="AJ67" i="17" s="1"/>
  <c r="AD29" i="17"/>
  <c r="AF29" i="17" s="1"/>
  <c r="AD121" i="17"/>
  <c r="AG121" i="17" s="1"/>
  <c r="AD150" i="17"/>
  <c r="AG150" i="17" s="1"/>
  <c r="AD102" i="17"/>
  <c r="AJ102" i="17" s="1"/>
  <c r="AD54" i="17"/>
  <c r="AH54" i="17" s="1"/>
  <c r="AD92" i="17"/>
  <c r="BX92" i="17" s="1"/>
  <c r="AD45" i="17"/>
  <c r="BV45" i="17" s="1"/>
  <c r="AD13" i="17"/>
  <c r="AJ13" i="17" s="1"/>
  <c r="AD145" i="17"/>
  <c r="BX145" i="17" s="1"/>
  <c r="AD97" i="17"/>
  <c r="AF97" i="17" s="1"/>
  <c r="AD125" i="17"/>
  <c r="AJ125" i="17" s="1"/>
  <c r="AD109" i="17"/>
  <c r="BZ109" i="17" s="1"/>
  <c r="AD77" i="17"/>
  <c r="BX77" i="17" s="1"/>
  <c r="AD53" i="17"/>
  <c r="AJ53" i="17" s="1"/>
  <c r="AD149" i="17"/>
  <c r="BW149" i="17" s="1"/>
  <c r="AD101" i="17"/>
  <c r="AJ101" i="17" s="1"/>
  <c r="AD144" i="17"/>
  <c r="AG144" i="17" s="1"/>
  <c r="AD17" i="17"/>
  <c r="AJ17" i="17" s="1"/>
  <c r="AD116" i="17"/>
  <c r="BZ116" i="17" s="1"/>
  <c r="AD68" i="17"/>
  <c r="AF68" i="17" s="1"/>
  <c r="AD124" i="17"/>
  <c r="BV124" i="17" s="1"/>
  <c r="AD119" i="17"/>
  <c r="AI119" i="17" s="1"/>
  <c r="AD71" i="17"/>
  <c r="AF71" i="17" s="1"/>
  <c r="AD23" i="17"/>
  <c r="BZ23" i="17" s="1"/>
  <c r="AD114" i="17"/>
  <c r="BZ114" i="17" s="1"/>
  <c r="AD66" i="17"/>
  <c r="BY66" i="17" s="1"/>
  <c r="AD100" i="17"/>
  <c r="AG100" i="17" s="1"/>
  <c r="AD52" i="17"/>
  <c r="AH52" i="17" s="1"/>
  <c r="AD93" i="17"/>
  <c r="AH93" i="17" s="1"/>
  <c r="AD129" i="17"/>
  <c r="BZ129" i="17" s="1"/>
  <c r="AD147" i="17"/>
  <c r="BY147" i="17" s="1"/>
  <c r="AD99" i="17"/>
  <c r="BY99" i="17" s="1"/>
  <c r="AD51" i="17"/>
  <c r="AI51" i="17" s="1"/>
  <c r="AD135" i="17"/>
  <c r="AJ135" i="17" s="1"/>
  <c r="AD87" i="17"/>
  <c r="AJ87" i="17" s="1"/>
  <c r="AD39" i="17"/>
  <c r="BZ39" i="17" s="1"/>
  <c r="AD141" i="17"/>
  <c r="BX141" i="17" s="1"/>
  <c r="AD130" i="17"/>
  <c r="AF130" i="17" s="1"/>
  <c r="AD82" i="17"/>
  <c r="AH82" i="17" s="1"/>
  <c r="AD34" i="17"/>
  <c r="BX34" i="17" s="1"/>
  <c r="AD105" i="17"/>
  <c r="BZ105" i="17" s="1"/>
  <c r="AD89" i="17"/>
  <c r="BX89" i="17" s="1"/>
  <c r="AD19" i="17"/>
  <c r="BW19" i="17" s="1"/>
  <c r="AD112" i="17"/>
  <c r="AG112" i="17" s="1"/>
  <c r="AD64" i="17"/>
  <c r="BZ64" i="17" s="1"/>
  <c r="AD73" i="17"/>
  <c r="AI73" i="17" s="1"/>
  <c r="AD15" i="17"/>
  <c r="AJ15" i="17" s="1"/>
  <c r="AD156" i="17"/>
  <c r="BV156" i="17" s="1"/>
  <c r="AD108" i="17"/>
  <c r="BV108" i="17" s="1"/>
  <c r="AD60" i="17"/>
  <c r="BY60" i="17" s="1"/>
  <c r="AD41" i="17"/>
  <c r="AI41" i="17" s="1"/>
  <c r="AD138" i="17"/>
  <c r="BY138" i="17" s="1"/>
  <c r="AD90" i="17"/>
  <c r="AF90" i="17" s="1"/>
  <c r="AD42" i="17"/>
  <c r="BZ42" i="17" s="1"/>
  <c r="AD36" i="17"/>
  <c r="AH36" i="17" s="1"/>
  <c r="AD137" i="17"/>
  <c r="BW137" i="17" s="1"/>
  <c r="AD127" i="17"/>
  <c r="AF127" i="17" s="1"/>
  <c r="AD79" i="17"/>
  <c r="AI79" i="17" s="1"/>
  <c r="AD31" i="17"/>
  <c r="BY31" i="17" s="1"/>
  <c r="AD122" i="17"/>
  <c r="BW122" i="17" s="1"/>
  <c r="AD74" i="17"/>
  <c r="AG74" i="17" s="1"/>
  <c r="AD26" i="17"/>
  <c r="AJ26" i="17" s="1"/>
  <c r="AD9" i="17"/>
  <c r="AJ9" i="17" s="1"/>
  <c r="AD5" i="17"/>
  <c r="AG5" i="17" s="1"/>
  <c r="AD57" i="17"/>
  <c r="AD111" i="17"/>
  <c r="AD63" i="17"/>
  <c r="AD4" i="17"/>
  <c r="AD154" i="17"/>
  <c r="AD106" i="17"/>
  <c r="AD58" i="17"/>
  <c r="AD11" i="17"/>
  <c r="AD12" i="17"/>
  <c r="AD157" i="17"/>
  <c r="AD104" i="17"/>
  <c r="AD56" i="17"/>
  <c r="AD107" i="17"/>
  <c r="AD59" i="17"/>
  <c r="AD7" i="17"/>
  <c r="AD153" i="17"/>
  <c r="AD103" i="17"/>
  <c r="AD55" i="17"/>
  <c r="AD146" i="17"/>
  <c r="AD98" i="17"/>
  <c r="AD50" i="17"/>
  <c r="AD18" i="17"/>
  <c r="AD155" i="17"/>
  <c r="AD96" i="17"/>
  <c r="AD48" i="17"/>
  <c r="AD85" i="17"/>
  <c r="AD142" i="17"/>
  <c r="AD94" i="17"/>
  <c r="AD46" i="17"/>
  <c r="AD14" i="17"/>
  <c r="AD151" i="17"/>
  <c r="AD140" i="17"/>
  <c r="AD44" i="17"/>
  <c r="AD133" i="17"/>
  <c r="AD148" i="17"/>
  <c r="AD21" i="17"/>
  <c r="AD143" i="17"/>
  <c r="AD95" i="17"/>
  <c r="AD47" i="17"/>
  <c r="AD65" i="17"/>
  <c r="AD10" i="17"/>
  <c r="AD136" i="17"/>
  <c r="AD88" i="17"/>
  <c r="AD40" i="17"/>
  <c r="AD139" i="17"/>
  <c r="AD91" i="17"/>
  <c r="AD43" i="17"/>
  <c r="AD25" i="17"/>
  <c r="AD134" i="17"/>
  <c r="AD86" i="17"/>
  <c r="AD38" i="17"/>
  <c r="AD6" i="17"/>
  <c r="AD132" i="17"/>
  <c r="AD84" i="17"/>
  <c r="AD69" i="17"/>
  <c r="AD117" i="17"/>
  <c r="AD128" i="17"/>
  <c r="AD80" i="17"/>
  <c r="AD32" i="17"/>
  <c r="AH33" i="17"/>
  <c r="AG33" i="17"/>
  <c r="AF33" i="17"/>
  <c r="AJ33" i="17"/>
  <c r="AI33" i="17"/>
  <c r="BZ33" i="17"/>
  <c r="BY33" i="17"/>
  <c r="BX33" i="17"/>
  <c r="BV33" i="17"/>
  <c r="BW33" i="17"/>
  <c r="AD131" i="17"/>
  <c r="AD83" i="17"/>
  <c r="AD35" i="17"/>
  <c r="AD113" i="17"/>
  <c r="AD126" i="17"/>
  <c r="AD78" i="17"/>
  <c r="AD30" i="17"/>
  <c r="AD76" i="17"/>
  <c r="AD28" i="17"/>
  <c r="AD16" i="17"/>
  <c r="AD120" i="17"/>
  <c r="AD72" i="17"/>
  <c r="AD24" i="17"/>
  <c r="AD123" i="17"/>
  <c r="AD75" i="17"/>
  <c r="AD27" i="17"/>
  <c r="AD118" i="17"/>
  <c r="AD70" i="17"/>
  <c r="AD22" i="17"/>
  <c r="AD20" i="17"/>
  <c r="AD8" i="17"/>
  <c r="AD4" i="11"/>
  <c r="AO13" i="18"/>
  <c r="AO15" i="18"/>
  <c r="BY111" i="11" l="1"/>
  <c r="AH111" i="11"/>
  <c r="AF111" i="11"/>
  <c r="BZ109" i="11"/>
  <c r="AF16" i="11"/>
  <c r="BV97" i="11"/>
  <c r="AI16" i="11"/>
  <c r="AH16" i="11"/>
  <c r="BY69" i="11"/>
  <c r="BY63" i="11"/>
  <c r="AJ74" i="11"/>
  <c r="BW73" i="11"/>
  <c r="BV69" i="11"/>
  <c r="AI74" i="11"/>
  <c r="BV16" i="11"/>
  <c r="BX63" i="11"/>
  <c r="BY16" i="11"/>
  <c r="BX16" i="11"/>
  <c r="AG16" i="11"/>
  <c r="BV73" i="11"/>
  <c r="AF82" i="11"/>
  <c r="AH82" i="11"/>
  <c r="AF69" i="11"/>
  <c r="AG63" i="11"/>
  <c r="BZ10" i="11"/>
  <c r="AI10" i="11"/>
  <c r="BW18" i="11"/>
  <c r="AH10" i="11"/>
  <c r="AH98" i="11"/>
  <c r="AJ10" i="11"/>
  <c r="AG98" i="11"/>
  <c r="AG10" i="11"/>
  <c r="BX10" i="11"/>
  <c r="BV10" i="11"/>
  <c r="AH63" i="11"/>
  <c r="AF10" i="11"/>
  <c r="BY10" i="11"/>
  <c r="BZ18" i="11"/>
  <c r="AI52" i="11"/>
  <c r="AF39" i="11"/>
  <c r="BZ52" i="11"/>
  <c r="BV39" i="11"/>
  <c r="BX52" i="11"/>
  <c r="BZ39" i="11"/>
  <c r="BY52" i="11"/>
  <c r="BV18" i="11"/>
  <c r="AF73" i="11"/>
  <c r="BX138" i="11"/>
  <c r="BV138" i="11"/>
  <c r="AJ18" i="11"/>
  <c r="BX64" i="11"/>
  <c r="AI64" i="11"/>
  <c r="AH69" i="11"/>
  <c r="BW39" i="11"/>
  <c r="BW52" i="11"/>
  <c r="AF18" i="11"/>
  <c r="BX73" i="11"/>
  <c r="AI138" i="11"/>
  <c r="BY39" i="11"/>
  <c r="BW64" i="11"/>
  <c r="AH52" i="11"/>
  <c r="BY18" i="11"/>
  <c r="BX101" i="11"/>
  <c r="AF138" i="11"/>
  <c r="BY151" i="11"/>
  <c r="AG64" i="11"/>
  <c r="BV52" i="11"/>
  <c r="BX18" i="11"/>
  <c r="BZ16" i="11"/>
  <c r="AG73" i="11"/>
  <c r="BZ138" i="11"/>
  <c r="AI39" i="11"/>
  <c r="BX151" i="11"/>
  <c r="AF64" i="11"/>
  <c r="AF63" i="11"/>
  <c r="BW97" i="11"/>
  <c r="AH105" i="11"/>
  <c r="AI18" i="11"/>
  <c r="AH73" i="11"/>
  <c r="AJ138" i="11"/>
  <c r="AG39" i="11"/>
  <c r="BZ151" i="11"/>
  <c r="AJ64" i="11"/>
  <c r="AG52" i="11"/>
  <c r="BW82" i="11"/>
  <c r="AG18" i="11"/>
  <c r="BW16" i="11"/>
  <c r="AJ73" i="11"/>
  <c r="AH39" i="11"/>
  <c r="BV151" i="11"/>
  <c r="AH64" i="11"/>
  <c r="AH97" i="11"/>
  <c r="AJ52" i="11"/>
  <c r="AI73" i="11"/>
  <c r="AJ39" i="11"/>
  <c r="AH151" i="11"/>
  <c r="AH138" i="11"/>
  <c r="BW151" i="11"/>
  <c r="BZ98" i="11"/>
  <c r="BX74" i="11"/>
  <c r="AF98" i="11"/>
  <c r="BW69" i="11"/>
  <c r="BX98" i="11"/>
  <c r="BY98" i="11"/>
  <c r="BZ69" i="11"/>
  <c r="BZ105" i="11"/>
  <c r="BW98" i="11"/>
  <c r="AF61" i="11"/>
  <c r="BX72" i="11"/>
  <c r="BY107" i="11"/>
  <c r="BX69" i="11"/>
  <c r="AJ29" i="11"/>
  <c r="AI151" i="11"/>
  <c r="AI69" i="11"/>
  <c r="AI98" i="11"/>
  <c r="AG138" i="11"/>
  <c r="AG151" i="11"/>
  <c r="AG69" i="11"/>
  <c r="BX120" i="11"/>
  <c r="BY73" i="11"/>
  <c r="BV98" i="11"/>
  <c r="BW138" i="11"/>
  <c r="AF151" i="11"/>
  <c r="AH120" i="11"/>
  <c r="AI120" i="11"/>
  <c r="AJ72" i="11"/>
  <c r="AG61" i="11"/>
  <c r="AH53" i="11"/>
  <c r="AG17" i="11"/>
  <c r="AI61" i="11"/>
  <c r="AH61" i="11"/>
  <c r="AF72" i="11"/>
  <c r="BV53" i="11"/>
  <c r="BW72" i="11"/>
  <c r="AI29" i="11"/>
  <c r="AG72" i="11"/>
  <c r="BW150" i="11"/>
  <c r="BW67" i="11"/>
  <c r="BW29" i="11"/>
  <c r="BX86" i="11"/>
  <c r="BY61" i="11"/>
  <c r="BV67" i="11"/>
  <c r="BZ61" i="11"/>
  <c r="BX67" i="11"/>
  <c r="BY29" i="11"/>
  <c r="BY72" i="11"/>
  <c r="BX61" i="11"/>
  <c r="AJ67" i="11"/>
  <c r="BW120" i="11"/>
  <c r="AH72" i="11"/>
  <c r="BW61" i="11"/>
  <c r="BZ107" i="11"/>
  <c r="AI67" i="11"/>
  <c r="BV120" i="11"/>
  <c r="AI72" i="11"/>
  <c r="BV61" i="11"/>
  <c r="BV107" i="11"/>
  <c r="AF67" i="11"/>
  <c r="BV72" i="11"/>
  <c r="AJ107" i="11"/>
  <c r="AH67" i="11"/>
  <c r="BZ29" i="11"/>
  <c r="AJ86" i="11"/>
  <c r="BW107" i="11"/>
  <c r="AJ150" i="11"/>
  <c r="BZ77" i="11"/>
  <c r="AI17" i="11"/>
  <c r="BV86" i="11"/>
  <c r="BZ150" i="11"/>
  <c r="AH17" i="11"/>
  <c r="BV150" i="11"/>
  <c r="AF53" i="11"/>
  <c r="BX29" i="11"/>
  <c r="AF86" i="11"/>
  <c r="AF107" i="11"/>
  <c r="BX150" i="11"/>
  <c r="AH77" i="11"/>
  <c r="AJ53" i="11"/>
  <c r="AF29" i="11"/>
  <c r="AF150" i="11"/>
  <c r="BX77" i="11"/>
  <c r="AI53" i="11"/>
  <c r="AG86" i="11"/>
  <c r="AH29" i="11"/>
  <c r="AI150" i="11"/>
  <c r="BW77" i="11"/>
  <c r="BZ53" i="11"/>
  <c r="BY77" i="11"/>
  <c r="AI116" i="11"/>
  <c r="BV29" i="11"/>
  <c r="BY86" i="11"/>
  <c r="AG107" i="11"/>
  <c r="AF77" i="11"/>
  <c r="BY53" i="11"/>
  <c r="BV77" i="11"/>
  <c r="BZ86" i="11"/>
  <c r="BX107" i="11"/>
  <c r="AH150" i="11"/>
  <c r="AG77" i="11"/>
  <c r="BW53" i="11"/>
  <c r="AJ124" i="11"/>
  <c r="BW86" i="11"/>
  <c r="AH107" i="11"/>
  <c r="AG150" i="11"/>
  <c r="AJ77" i="11"/>
  <c r="AG53" i="11"/>
  <c r="AF17" i="11"/>
  <c r="AI86" i="11"/>
  <c r="BY67" i="11"/>
  <c r="AJ17" i="11"/>
  <c r="AG109" i="11"/>
  <c r="AJ143" i="11"/>
  <c r="AF143" i="11"/>
  <c r="AI143" i="11"/>
  <c r="BY143" i="11"/>
  <c r="AH143" i="11"/>
  <c r="AG97" i="11"/>
  <c r="AF97" i="11"/>
  <c r="BZ63" i="11"/>
  <c r="BZ67" i="11"/>
  <c r="AJ97" i="11"/>
  <c r="BY17" i="11"/>
  <c r="AH74" i="11"/>
  <c r="BZ143" i="11"/>
  <c r="BW17" i="11"/>
  <c r="AF74" i="11"/>
  <c r="BX143" i="11"/>
  <c r="BZ17" i="11"/>
  <c r="AG74" i="11"/>
  <c r="BV143" i="11"/>
  <c r="BX17" i="11"/>
  <c r="BW63" i="11"/>
  <c r="AG143" i="11"/>
  <c r="BZ124" i="11"/>
  <c r="AF116" i="11"/>
  <c r="BZ116" i="11"/>
  <c r="BX116" i="11"/>
  <c r="BY116" i="11"/>
  <c r="BW116" i="11"/>
  <c r="BY153" i="11"/>
  <c r="BV116" i="11"/>
  <c r="AJ116" i="11"/>
  <c r="AH116" i="11"/>
  <c r="AI23" i="11"/>
  <c r="AF23" i="11"/>
  <c r="BX97" i="11"/>
  <c r="BY74" i="11"/>
  <c r="AI63" i="11"/>
  <c r="BZ97" i="11"/>
  <c r="BZ74" i="11"/>
  <c r="AJ63" i="11"/>
  <c r="BZ153" i="11"/>
  <c r="BZ120" i="11"/>
  <c r="AG120" i="11"/>
  <c r="AF120" i="11"/>
  <c r="AJ120" i="11"/>
  <c r="AF153" i="11"/>
  <c r="BW74" i="11"/>
  <c r="AG153" i="11"/>
  <c r="BX109" i="11"/>
  <c r="BW109" i="11"/>
  <c r="AJ23" i="11"/>
  <c r="BV109" i="11"/>
  <c r="AH23" i="11"/>
  <c r="BY23" i="11"/>
  <c r="BW23" i="11"/>
  <c r="AF109" i="11"/>
  <c r="AG23" i="11"/>
  <c r="AI109" i="11"/>
  <c r="AH109" i="11"/>
  <c r="BV124" i="11"/>
  <c r="AJ109" i="11"/>
  <c r="BY124" i="11"/>
  <c r="AI124" i="11"/>
  <c r="BZ64" i="11"/>
  <c r="BY64" i="11"/>
  <c r="BX124" i="11"/>
  <c r="AH124" i="11"/>
  <c r="BY54" i="11"/>
  <c r="AG54" i="11"/>
  <c r="BX54" i="11"/>
  <c r="BW54" i="11"/>
  <c r="AH54" i="11"/>
  <c r="BZ54" i="11"/>
  <c r="BX23" i="11"/>
  <c r="BW124" i="11"/>
  <c r="AF54" i="11"/>
  <c r="AJ54" i="11"/>
  <c r="BV23" i="11"/>
  <c r="AF124" i="11"/>
  <c r="BV54" i="11"/>
  <c r="BZ93" i="11"/>
  <c r="AI22" i="11"/>
  <c r="AG101" i="11"/>
  <c r="AJ153" i="11"/>
  <c r="AI101" i="11"/>
  <c r="AG93" i="11"/>
  <c r="AG22" i="11"/>
  <c r="AJ82" i="11"/>
  <c r="AI93" i="11"/>
  <c r="AJ22" i="11"/>
  <c r="BW153" i="11"/>
  <c r="BZ82" i="11"/>
  <c r="AH93" i="11"/>
  <c r="BV101" i="11"/>
  <c r="BV153" i="11"/>
  <c r="BX82" i="11"/>
  <c r="AF93" i="11"/>
  <c r="BY101" i="11"/>
  <c r="AI153" i="11"/>
  <c r="BY82" i="11"/>
  <c r="BX22" i="11"/>
  <c r="AH101" i="11"/>
  <c r="BV82" i="11"/>
  <c r="BW22" i="11"/>
  <c r="AF101" i="11"/>
  <c r="BW101" i="11"/>
  <c r="AG82" i="11"/>
  <c r="BY93" i="11"/>
  <c r="BV22" i="11"/>
  <c r="BZ101" i="11"/>
  <c r="BX153" i="11"/>
  <c r="AG122" i="11"/>
  <c r="AI122" i="11"/>
  <c r="AJ122" i="11"/>
  <c r="AH122" i="11"/>
  <c r="BX122" i="11"/>
  <c r="BY122" i="11"/>
  <c r="BW122" i="11"/>
  <c r="BZ122" i="11"/>
  <c r="BV122" i="11"/>
  <c r="AF122" i="11"/>
  <c r="AI11" i="11"/>
  <c r="AG11" i="11"/>
  <c r="AJ11" i="11"/>
  <c r="BV11" i="11"/>
  <c r="AH11" i="11"/>
  <c r="BX11" i="11"/>
  <c r="BZ11" i="11"/>
  <c r="BW11" i="11"/>
  <c r="AF11" i="11"/>
  <c r="BY11" i="11"/>
  <c r="AJ127" i="11"/>
  <c r="AF127" i="11"/>
  <c r="BX127" i="11"/>
  <c r="BY127" i="11"/>
  <c r="BZ127" i="11"/>
  <c r="AI127" i="11"/>
  <c r="BV127" i="11"/>
  <c r="AH127" i="11"/>
  <c r="AG127" i="11"/>
  <c r="BW127" i="11"/>
  <c r="AF162" i="11"/>
  <c r="BV162" i="11"/>
  <c r="BW162" i="11"/>
  <c r="BX162" i="11"/>
  <c r="BY162" i="11"/>
  <c r="AJ162" i="11"/>
  <c r="BZ162" i="11"/>
  <c r="AI162" i="11"/>
  <c r="AH162" i="11"/>
  <c r="AG162" i="11"/>
  <c r="BZ47" i="11"/>
  <c r="BX47" i="11"/>
  <c r="BY47" i="11"/>
  <c r="AF47" i="11"/>
  <c r="AH47" i="11"/>
  <c r="BV47" i="11"/>
  <c r="BW47" i="11"/>
  <c r="AG47" i="11"/>
  <c r="AI47" i="11"/>
  <c r="AJ47" i="11"/>
  <c r="AG102" i="11"/>
  <c r="AH102" i="11"/>
  <c r="AI102" i="11"/>
  <c r="AF102" i="11"/>
  <c r="AJ102" i="11"/>
  <c r="BX102" i="11"/>
  <c r="BY102" i="11"/>
  <c r="BZ102" i="11"/>
  <c r="BW102" i="11"/>
  <c r="BV102" i="11"/>
  <c r="AG33" i="11"/>
  <c r="AI33" i="11"/>
  <c r="AF33" i="11"/>
  <c r="AJ33" i="11"/>
  <c r="BX33" i="11"/>
  <c r="BV33" i="11"/>
  <c r="BY33" i="11"/>
  <c r="BZ33" i="11"/>
  <c r="AH33" i="11"/>
  <c r="BW33" i="11"/>
  <c r="AI157" i="11"/>
  <c r="AH157" i="11"/>
  <c r="BX157" i="11"/>
  <c r="BW157" i="11"/>
  <c r="BY157" i="11"/>
  <c r="AJ157" i="11"/>
  <c r="BZ157" i="11"/>
  <c r="AG157" i="11"/>
  <c r="BV157" i="11"/>
  <c r="AF157" i="11"/>
  <c r="AG13" i="11"/>
  <c r="AH13" i="11"/>
  <c r="BV13" i="11"/>
  <c r="BW13" i="11"/>
  <c r="BZ13" i="11"/>
  <c r="AF13" i="11"/>
  <c r="AI13" i="11"/>
  <c r="BX13" i="11"/>
  <c r="AJ13" i="11"/>
  <c r="BY13" i="11"/>
  <c r="BX25" i="11"/>
  <c r="BY25" i="11"/>
  <c r="AH25" i="11"/>
  <c r="AG25" i="11"/>
  <c r="AJ25" i="11"/>
  <c r="AF25" i="11"/>
  <c r="BW25" i="11"/>
  <c r="AI25" i="11"/>
  <c r="BZ25" i="11"/>
  <c r="BV25" i="11"/>
  <c r="AI58" i="11"/>
  <c r="AG58" i="11"/>
  <c r="AH58" i="11"/>
  <c r="AJ58" i="11"/>
  <c r="BW58" i="11"/>
  <c r="BY58" i="11"/>
  <c r="AF58" i="11"/>
  <c r="BX58" i="11"/>
  <c r="BZ58" i="11"/>
  <c r="BV58" i="11"/>
  <c r="BV65" i="11"/>
  <c r="BW65" i="11"/>
  <c r="AG65" i="11"/>
  <c r="BY65" i="11"/>
  <c r="BZ65" i="11"/>
  <c r="AI65" i="11"/>
  <c r="BX65" i="11"/>
  <c r="AF65" i="11"/>
  <c r="AH65" i="11"/>
  <c r="AJ65" i="11"/>
  <c r="AF71" i="11"/>
  <c r="AJ71" i="11"/>
  <c r="AI71" i="11"/>
  <c r="AH71" i="11"/>
  <c r="AG71" i="11"/>
  <c r="BY71" i="11"/>
  <c r="BZ71" i="11"/>
  <c r="BX71" i="11"/>
  <c r="BV71" i="11"/>
  <c r="BW71" i="11"/>
  <c r="AI37" i="11"/>
  <c r="BV37" i="11"/>
  <c r="BX37" i="11"/>
  <c r="BW37" i="11"/>
  <c r="BY37" i="11"/>
  <c r="AG37" i="11"/>
  <c r="BZ37" i="11"/>
  <c r="AH37" i="11"/>
  <c r="AJ37" i="11"/>
  <c r="AF37" i="11"/>
  <c r="AH140" i="11"/>
  <c r="AI140" i="11"/>
  <c r="AG140" i="11"/>
  <c r="AF140" i="11"/>
  <c r="BY140" i="11"/>
  <c r="BX140" i="11"/>
  <c r="BV140" i="11"/>
  <c r="BW140" i="11"/>
  <c r="BZ140" i="11"/>
  <c r="AJ140" i="11"/>
  <c r="AF44" i="11"/>
  <c r="BY44" i="11"/>
  <c r="BV44" i="11"/>
  <c r="BX44" i="11"/>
  <c r="BZ44" i="11"/>
  <c r="AI44" i="11"/>
  <c r="AH44" i="11"/>
  <c r="AJ44" i="11"/>
  <c r="BW44" i="11"/>
  <c r="AG44" i="11"/>
  <c r="AI50" i="11"/>
  <c r="AG50" i="11"/>
  <c r="AH50" i="11"/>
  <c r="BX50" i="11"/>
  <c r="AF50" i="11"/>
  <c r="BY50" i="11"/>
  <c r="BZ50" i="11"/>
  <c r="AJ50" i="11"/>
  <c r="BV50" i="11"/>
  <c r="BW50" i="11"/>
  <c r="AH100" i="11"/>
  <c r="AJ100" i="11"/>
  <c r="AI100" i="11"/>
  <c r="AG100" i="11"/>
  <c r="BZ100" i="11"/>
  <c r="AF100" i="11"/>
  <c r="BW100" i="11"/>
  <c r="BY100" i="11"/>
  <c r="BV100" i="11"/>
  <c r="BX100" i="11"/>
  <c r="AH133" i="11"/>
  <c r="AF133" i="11"/>
  <c r="BX133" i="11"/>
  <c r="BZ133" i="11"/>
  <c r="AI133" i="11"/>
  <c r="BW133" i="11"/>
  <c r="BY133" i="11"/>
  <c r="AJ133" i="11"/>
  <c r="BV133" i="11"/>
  <c r="AG133" i="11"/>
  <c r="AI148" i="11"/>
  <c r="BX148" i="11"/>
  <c r="AG148" i="11"/>
  <c r="AH148" i="11"/>
  <c r="BZ148" i="11"/>
  <c r="BW148" i="11"/>
  <c r="BY148" i="11"/>
  <c r="AF148" i="11"/>
  <c r="AJ148" i="11"/>
  <c r="BV148" i="11"/>
  <c r="AI95" i="11"/>
  <c r="BV95" i="11"/>
  <c r="AH95" i="11"/>
  <c r="AJ95" i="11"/>
  <c r="BY95" i="11"/>
  <c r="BX95" i="11"/>
  <c r="AG95" i="11"/>
  <c r="BW95" i="11"/>
  <c r="BZ95" i="11"/>
  <c r="AF95" i="11"/>
  <c r="BV144" i="11"/>
  <c r="AG144" i="11"/>
  <c r="BX144" i="11"/>
  <c r="AF144" i="11"/>
  <c r="BY144" i="11"/>
  <c r="AH144" i="11"/>
  <c r="BW144" i="11"/>
  <c r="BZ144" i="11"/>
  <c r="AJ144" i="11"/>
  <c r="AI144" i="11"/>
  <c r="AH14" i="11"/>
  <c r="AF14" i="11"/>
  <c r="AI14" i="11"/>
  <c r="AJ14" i="11"/>
  <c r="AG14" i="11"/>
  <c r="BY14" i="11"/>
  <c r="BX14" i="11"/>
  <c r="BZ14" i="11"/>
  <c r="BV14" i="11"/>
  <c r="BW14" i="11"/>
  <c r="AJ70" i="11"/>
  <c r="BV70" i="11"/>
  <c r="AG70" i="11"/>
  <c r="BY70" i="11"/>
  <c r="BX70" i="11"/>
  <c r="AH70" i="11"/>
  <c r="BZ70" i="11"/>
  <c r="AF70" i="11"/>
  <c r="AI70" i="11"/>
  <c r="BW70" i="11"/>
  <c r="AH94" i="11"/>
  <c r="AI94" i="11"/>
  <c r="AG94" i="11"/>
  <c r="AF94" i="11"/>
  <c r="AJ94" i="11"/>
  <c r="BY94" i="11"/>
  <c r="BV94" i="11"/>
  <c r="BZ94" i="11"/>
  <c r="BW94" i="11"/>
  <c r="BX94" i="11"/>
  <c r="AG135" i="11"/>
  <c r="AJ135" i="11"/>
  <c r="AI135" i="11"/>
  <c r="BX135" i="11"/>
  <c r="BV135" i="11"/>
  <c r="AH135" i="11"/>
  <c r="AF135" i="11"/>
  <c r="BW135" i="11"/>
  <c r="BZ135" i="11"/>
  <c r="BY135" i="11"/>
  <c r="AI20" i="11"/>
  <c r="AH20" i="11"/>
  <c r="AF20" i="11"/>
  <c r="BY20" i="11"/>
  <c r="BV20" i="11"/>
  <c r="AJ20" i="11"/>
  <c r="BW20" i="11"/>
  <c r="BX20" i="11"/>
  <c r="BZ20" i="11"/>
  <c r="AG20" i="11"/>
  <c r="AG125" i="11"/>
  <c r="AF125" i="11"/>
  <c r="BW125" i="11"/>
  <c r="BX125" i="11"/>
  <c r="AJ125" i="11"/>
  <c r="BV125" i="11"/>
  <c r="AH125" i="11"/>
  <c r="BZ125" i="11"/>
  <c r="BY125" i="11"/>
  <c r="AI125" i="11"/>
  <c r="AG35" i="11"/>
  <c r="BV35" i="11"/>
  <c r="AJ35" i="11"/>
  <c r="BY35" i="11"/>
  <c r="AF35" i="11"/>
  <c r="BZ35" i="11"/>
  <c r="BW35" i="11"/>
  <c r="BX35" i="11"/>
  <c r="AH35" i="11"/>
  <c r="AI35" i="11"/>
  <c r="AI6" i="11"/>
  <c r="AH6" i="11"/>
  <c r="AG6" i="11"/>
  <c r="BY6" i="11"/>
  <c r="BZ6" i="11"/>
  <c r="AJ6" i="11"/>
  <c r="BV6" i="11"/>
  <c r="BW6" i="11"/>
  <c r="BX6" i="11"/>
  <c r="AF6" i="11"/>
  <c r="AF156" i="11"/>
  <c r="AH156" i="11"/>
  <c r="AG156" i="11"/>
  <c r="BW156" i="11"/>
  <c r="BX156" i="11"/>
  <c r="BZ156" i="11"/>
  <c r="BY156" i="11"/>
  <c r="BV156" i="11"/>
  <c r="AI156" i="11"/>
  <c r="AJ156" i="11"/>
  <c r="BV45" i="11"/>
  <c r="BW45" i="11"/>
  <c r="BX45" i="11"/>
  <c r="BY45" i="11"/>
  <c r="AI45" i="11"/>
  <c r="BZ45" i="11"/>
  <c r="AJ45" i="11"/>
  <c r="AF45" i="11"/>
  <c r="AG45" i="11"/>
  <c r="AH45" i="11"/>
  <c r="AJ79" i="11"/>
  <c r="AH79" i="11"/>
  <c r="AI79" i="11"/>
  <c r="AF79" i="11"/>
  <c r="AG79" i="11"/>
  <c r="BY79" i="11"/>
  <c r="BX79" i="11"/>
  <c r="BV79" i="11"/>
  <c r="BW79" i="11"/>
  <c r="BZ79" i="11"/>
  <c r="BY139" i="11"/>
  <c r="BW139" i="11"/>
  <c r="BV139" i="11"/>
  <c r="BX139" i="11"/>
  <c r="BZ139" i="11"/>
  <c r="AH139" i="11"/>
  <c r="AF139" i="11"/>
  <c r="AG139" i="11"/>
  <c r="AJ139" i="11"/>
  <c r="AI139" i="11"/>
  <c r="AG118" i="11"/>
  <c r="AJ118" i="11"/>
  <c r="AF118" i="11"/>
  <c r="AH118" i="11"/>
  <c r="AI118" i="11"/>
  <c r="BW118" i="11"/>
  <c r="BV118" i="11"/>
  <c r="BX118" i="11"/>
  <c r="BY118" i="11"/>
  <c r="BZ118" i="11"/>
  <c r="AH56" i="11"/>
  <c r="AF56" i="11"/>
  <c r="AG56" i="11"/>
  <c r="BV56" i="11"/>
  <c r="BX56" i="11"/>
  <c r="BZ56" i="11"/>
  <c r="BW56" i="11"/>
  <c r="AJ56" i="11"/>
  <c r="BY56" i="11"/>
  <c r="AI56" i="11"/>
  <c r="BV110" i="11"/>
  <c r="BW110" i="11"/>
  <c r="AF110" i="11"/>
  <c r="BY110" i="11"/>
  <c r="AG110" i="11"/>
  <c r="BX110" i="11"/>
  <c r="AJ110" i="11"/>
  <c r="AH110" i="11"/>
  <c r="AI110" i="11"/>
  <c r="BZ110" i="11"/>
  <c r="AF142" i="11"/>
  <c r="BX142" i="11"/>
  <c r="BY142" i="11"/>
  <c r="AH142" i="11"/>
  <c r="BZ142" i="11"/>
  <c r="AJ142" i="11"/>
  <c r="BW142" i="11"/>
  <c r="AG142" i="11"/>
  <c r="AI142" i="11"/>
  <c r="BV142" i="11"/>
  <c r="AJ81" i="11"/>
  <c r="AH81" i="11"/>
  <c r="AF81" i="11"/>
  <c r="AG81" i="11"/>
  <c r="AI81" i="11"/>
  <c r="BW81" i="11"/>
  <c r="BX81" i="11"/>
  <c r="BV81" i="11"/>
  <c r="BY81" i="11"/>
  <c r="BZ81" i="11"/>
  <c r="AG108" i="11"/>
  <c r="BY108" i="11"/>
  <c r="BW108" i="11"/>
  <c r="BX108" i="11"/>
  <c r="AH108" i="11"/>
  <c r="BZ108" i="11"/>
  <c r="AI108" i="11"/>
  <c r="AF108" i="11"/>
  <c r="BV108" i="11"/>
  <c r="AJ108" i="11"/>
  <c r="AH5" i="11"/>
  <c r="BV5" i="11"/>
  <c r="BX5" i="11"/>
  <c r="AF5" i="11"/>
  <c r="AG5" i="11"/>
  <c r="BW5" i="11"/>
  <c r="AJ5" i="11"/>
  <c r="BZ5" i="11"/>
  <c r="AI5" i="11"/>
  <c r="BY5" i="11"/>
  <c r="AF15" i="11"/>
  <c r="AH15" i="11"/>
  <c r="AI15" i="11"/>
  <c r="BY15" i="11"/>
  <c r="AG15" i="11"/>
  <c r="BV15" i="11"/>
  <c r="AJ15" i="11"/>
  <c r="BW15" i="11"/>
  <c r="BX15" i="11"/>
  <c r="BZ15" i="11"/>
  <c r="BV60" i="11"/>
  <c r="BW60" i="11"/>
  <c r="BX60" i="11"/>
  <c r="AI60" i="11"/>
  <c r="AG60" i="11"/>
  <c r="AJ60" i="11"/>
  <c r="BY60" i="11"/>
  <c r="BZ60" i="11"/>
  <c r="AH60" i="11"/>
  <c r="AF60" i="11"/>
  <c r="AJ132" i="11"/>
  <c r="AF132" i="11"/>
  <c r="AG132" i="11"/>
  <c r="AI132" i="11"/>
  <c r="AH132" i="11"/>
  <c r="BZ132" i="11"/>
  <c r="BX132" i="11"/>
  <c r="BW132" i="11"/>
  <c r="BY132" i="11"/>
  <c r="BV132" i="11"/>
  <c r="BW92" i="11"/>
  <c r="BZ92" i="11"/>
  <c r="BY92" i="11"/>
  <c r="BX92" i="11"/>
  <c r="AH92" i="11"/>
  <c r="AJ92" i="11"/>
  <c r="AG92" i="11"/>
  <c r="BV92" i="11"/>
  <c r="AI92" i="11"/>
  <c r="AF92" i="11"/>
  <c r="AJ12" i="11"/>
  <c r="AH12" i="11"/>
  <c r="AI12" i="11"/>
  <c r="BZ12" i="11"/>
  <c r="AF12" i="11"/>
  <c r="AG12" i="11"/>
  <c r="BV12" i="11"/>
  <c r="BY12" i="11"/>
  <c r="BW12" i="11"/>
  <c r="BX12" i="11"/>
  <c r="BW141" i="11"/>
  <c r="BZ141" i="11"/>
  <c r="AF141" i="11"/>
  <c r="AG141" i="11"/>
  <c r="BY141" i="11"/>
  <c r="BX141" i="11"/>
  <c r="BV141" i="11"/>
  <c r="AI141" i="11"/>
  <c r="AH141" i="11"/>
  <c r="AJ141" i="11"/>
  <c r="AG24" i="11"/>
  <c r="AH24" i="11"/>
  <c r="AI24" i="11"/>
  <c r="BZ24" i="11"/>
  <c r="BY24" i="11"/>
  <c r="BV24" i="11"/>
  <c r="BW24" i="11"/>
  <c r="BX24" i="11"/>
  <c r="AF24" i="11"/>
  <c r="AJ24" i="11"/>
  <c r="AH87" i="11"/>
  <c r="AG87" i="11"/>
  <c r="AF87" i="11"/>
  <c r="AI87" i="11"/>
  <c r="AJ87" i="11"/>
  <c r="BY87" i="11"/>
  <c r="BX87" i="11"/>
  <c r="BZ87" i="11"/>
  <c r="BW87" i="11"/>
  <c r="BV87" i="11"/>
  <c r="AI34" i="11"/>
  <c r="AH34" i="11"/>
  <c r="AJ34" i="11"/>
  <c r="BX34" i="11"/>
  <c r="BY34" i="11"/>
  <c r="BZ34" i="11"/>
  <c r="BV34" i="11"/>
  <c r="AF34" i="11"/>
  <c r="BW34" i="11"/>
  <c r="AG34" i="11"/>
  <c r="AF40" i="11"/>
  <c r="AH40" i="11"/>
  <c r="AJ40" i="11"/>
  <c r="AG40" i="11"/>
  <c r="AI40" i="11"/>
  <c r="BX40" i="11"/>
  <c r="BV40" i="11"/>
  <c r="BW40" i="11"/>
  <c r="BZ40" i="11"/>
  <c r="BY40" i="11"/>
  <c r="AH104" i="11"/>
  <c r="AG104" i="11"/>
  <c r="BZ104" i="11"/>
  <c r="AJ104" i="11"/>
  <c r="BV104" i="11"/>
  <c r="BY104" i="11"/>
  <c r="BW104" i="11"/>
  <c r="BX104" i="11"/>
  <c r="AI104" i="11"/>
  <c r="AF104" i="11"/>
  <c r="AF75" i="11"/>
  <c r="AJ75" i="11"/>
  <c r="BZ75" i="11"/>
  <c r="AI75" i="11"/>
  <c r="BV75" i="11"/>
  <c r="AG75" i="11"/>
  <c r="BY75" i="11"/>
  <c r="BX75" i="11"/>
  <c r="AH75" i="11"/>
  <c r="BW75" i="11"/>
  <c r="AI28" i="11"/>
  <c r="AG28" i="11"/>
  <c r="BX28" i="11"/>
  <c r="AJ28" i="11"/>
  <c r="AF28" i="11"/>
  <c r="BZ28" i="11"/>
  <c r="BY28" i="11"/>
  <c r="BV28" i="11"/>
  <c r="BW28" i="11"/>
  <c r="AH28" i="11"/>
  <c r="BW21" i="11"/>
  <c r="BX21" i="11"/>
  <c r="BZ21" i="11"/>
  <c r="BV21" i="11"/>
  <c r="AH21" i="11"/>
  <c r="AJ21" i="11"/>
  <c r="AG21" i="11"/>
  <c r="AI21" i="11"/>
  <c r="AF21" i="11"/>
  <c r="BY21" i="11"/>
  <c r="AG68" i="11"/>
  <c r="AI68" i="11"/>
  <c r="AH68" i="11"/>
  <c r="AF68" i="11"/>
  <c r="BZ68" i="11"/>
  <c r="BV68" i="11"/>
  <c r="BW68" i="11"/>
  <c r="BY68" i="11"/>
  <c r="AJ68" i="11"/>
  <c r="BX68" i="11"/>
  <c r="AI103" i="11"/>
  <c r="AF103" i="11"/>
  <c r="BV103" i="11"/>
  <c r="BW103" i="11"/>
  <c r="BX103" i="11"/>
  <c r="AJ103" i="11"/>
  <c r="BY103" i="11"/>
  <c r="AH103" i="11"/>
  <c r="AG103" i="11"/>
  <c r="BZ103" i="11"/>
  <c r="AJ31" i="11"/>
  <c r="AF31" i="11"/>
  <c r="AI31" i="11"/>
  <c r="AG31" i="11"/>
  <c r="AH31" i="11"/>
  <c r="BV31" i="11"/>
  <c r="BY31" i="11"/>
  <c r="BZ31" i="11"/>
  <c r="BW31" i="11"/>
  <c r="BX31" i="11"/>
  <c r="BW154" i="11"/>
  <c r="BV154" i="11"/>
  <c r="BY154" i="11"/>
  <c r="BX154" i="11"/>
  <c r="BZ154" i="11"/>
  <c r="AH154" i="11"/>
  <c r="AF154" i="11"/>
  <c r="AG154" i="11"/>
  <c r="AI154" i="11"/>
  <c r="AJ154" i="11"/>
  <c r="AG59" i="11"/>
  <c r="AH59" i="11"/>
  <c r="AF59" i="11"/>
  <c r="AJ59" i="11"/>
  <c r="AI59" i="11"/>
  <c r="BX59" i="11"/>
  <c r="BY59" i="11"/>
  <c r="BZ59" i="11"/>
  <c r="BW59" i="11"/>
  <c r="BV59" i="11"/>
  <c r="AJ19" i="11"/>
  <c r="AH19" i="11"/>
  <c r="AI19" i="11"/>
  <c r="AF19" i="11"/>
  <c r="AG19" i="11"/>
  <c r="BX19" i="11"/>
  <c r="BW19" i="11"/>
  <c r="BY19" i="11"/>
  <c r="BZ19" i="11"/>
  <c r="BV19" i="11"/>
  <c r="AI117" i="11"/>
  <c r="AH117" i="11"/>
  <c r="AJ117" i="11"/>
  <c r="AG117" i="11"/>
  <c r="AF117" i="11"/>
  <c r="BW117" i="11"/>
  <c r="BZ117" i="11"/>
  <c r="BV117" i="11"/>
  <c r="BY117" i="11"/>
  <c r="BX117" i="11"/>
  <c r="AF8" i="11"/>
  <c r="AI8" i="11"/>
  <c r="AJ8" i="11"/>
  <c r="AH8" i="11"/>
  <c r="AG8" i="11"/>
  <c r="BY8" i="11"/>
  <c r="BV8" i="11"/>
  <c r="BZ8" i="11"/>
  <c r="BX8" i="11"/>
  <c r="BW8" i="11"/>
  <c r="AG30" i="11"/>
  <c r="AF30" i="11"/>
  <c r="AJ30" i="11"/>
  <c r="AH30" i="11"/>
  <c r="AI30" i="11"/>
  <c r="BX30" i="11"/>
  <c r="BV30" i="11"/>
  <c r="BZ30" i="11"/>
  <c r="BW30" i="11"/>
  <c r="BY30" i="11"/>
  <c r="AG119" i="11"/>
  <c r="AF119" i="11"/>
  <c r="AJ119" i="11"/>
  <c r="AI119" i="11"/>
  <c r="AH119" i="11"/>
  <c r="BV119" i="11"/>
  <c r="BZ119" i="11"/>
  <c r="BW119" i="11"/>
  <c r="BX119" i="11"/>
  <c r="BY119" i="11"/>
  <c r="AF88" i="11"/>
  <c r="AJ88" i="11"/>
  <c r="AI88" i="11"/>
  <c r="AH88" i="11"/>
  <c r="AG88" i="11"/>
  <c r="BV88" i="11"/>
  <c r="BX88" i="11"/>
  <c r="BW88" i="11"/>
  <c r="BY88" i="11"/>
  <c r="BZ88" i="11"/>
  <c r="AG147" i="11"/>
  <c r="AF147" i="11"/>
  <c r="BY147" i="11"/>
  <c r="AH147" i="11"/>
  <c r="BZ147" i="11"/>
  <c r="BV147" i="11"/>
  <c r="BW147" i="11"/>
  <c r="BX147" i="11"/>
  <c r="AI147" i="11"/>
  <c r="AJ147" i="11"/>
  <c r="AG159" i="11"/>
  <c r="AF159" i="11"/>
  <c r="BW159" i="11"/>
  <c r="AH159" i="11"/>
  <c r="BX159" i="11"/>
  <c r="BY159" i="11"/>
  <c r="BZ159" i="11"/>
  <c r="AJ159" i="11"/>
  <c r="AI159" i="11"/>
  <c r="BV159" i="11"/>
  <c r="AH57" i="11"/>
  <c r="BY57" i="11"/>
  <c r="BZ57" i="11"/>
  <c r="AF57" i="11"/>
  <c r="AG57" i="11"/>
  <c r="BX57" i="11"/>
  <c r="AI57" i="11"/>
  <c r="BW57" i="11"/>
  <c r="AJ57" i="11"/>
  <c r="BV57" i="11"/>
  <c r="AJ145" i="11"/>
  <c r="AI145" i="11"/>
  <c r="AH145" i="11"/>
  <c r="AG145" i="11"/>
  <c r="BY145" i="11"/>
  <c r="BZ145" i="11"/>
  <c r="AF145" i="11"/>
  <c r="BW145" i="11"/>
  <c r="BX145" i="11"/>
  <c r="BV145" i="11"/>
  <c r="AJ160" i="11"/>
  <c r="BZ160" i="11"/>
  <c r="AH160" i="11"/>
  <c r="BX160" i="11"/>
  <c r="BV160" i="11"/>
  <c r="BW160" i="11"/>
  <c r="AG160" i="11"/>
  <c r="BY160" i="11"/>
  <c r="AI160" i="11"/>
  <c r="AF160" i="11"/>
  <c r="AG38" i="11"/>
  <c r="BX38" i="11"/>
  <c r="BY38" i="11"/>
  <c r="AF38" i="11"/>
  <c r="BZ38" i="11"/>
  <c r="AI38" i="11"/>
  <c r="BV38" i="11"/>
  <c r="AJ38" i="11"/>
  <c r="AH38" i="11"/>
  <c r="BW38" i="11"/>
  <c r="AI80" i="11"/>
  <c r="BV80" i="11"/>
  <c r="AG80" i="11"/>
  <c r="BW80" i="11"/>
  <c r="BZ80" i="11"/>
  <c r="BX80" i="11"/>
  <c r="BY80" i="11"/>
  <c r="AF80" i="11"/>
  <c r="AJ80" i="11"/>
  <c r="AH80" i="11"/>
  <c r="AG155" i="11"/>
  <c r="BX155" i="11"/>
  <c r="BY155" i="11"/>
  <c r="AF155" i="11"/>
  <c r="BZ155" i="11"/>
  <c r="BV155" i="11"/>
  <c r="AJ155" i="11"/>
  <c r="AH155" i="11"/>
  <c r="AI155" i="11"/>
  <c r="BW155" i="11"/>
  <c r="AG42" i="11"/>
  <c r="AI42" i="11"/>
  <c r="AH42" i="11"/>
  <c r="AF42" i="11"/>
  <c r="BV42" i="11"/>
  <c r="BY42" i="11"/>
  <c r="AJ42" i="11"/>
  <c r="BW42" i="11"/>
  <c r="BX42" i="11"/>
  <c r="BZ42" i="11"/>
  <c r="AJ130" i="11"/>
  <c r="AH130" i="11"/>
  <c r="BW130" i="11"/>
  <c r="BZ130" i="11"/>
  <c r="BY130" i="11"/>
  <c r="AF130" i="11"/>
  <c r="AI130" i="11"/>
  <c r="AG130" i="11"/>
  <c r="BV130" i="11"/>
  <c r="BX130" i="11"/>
  <c r="AF84" i="11"/>
  <c r="AI84" i="11"/>
  <c r="AJ84" i="11"/>
  <c r="AH84" i="11"/>
  <c r="AG84" i="11"/>
  <c r="BX84" i="11"/>
  <c r="BW84" i="11"/>
  <c r="BY84" i="11"/>
  <c r="BZ84" i="11"/>
  <c r="BV84" i="11"/>
  <c r="BZ66" i="11"/>
  <c r="BV66" i="11"/>
  <c r="AH66" i="11"/>
  <c r="AJ66" i="11"/>
  <c r="BY66" i="11"/>
  <c r="AG66" i="11"/>
  <c r="AI66" i="11"/>
  <c r="BW66" i="11"/>
  <c r="AF66" i="11"/>
  <c r="BX66" i="11"/>
  <c r="AH113" i="11"/>
  <c r="AG113" i="11"/>
  <c r="AJ113" i="11"/>
  <c r="AI113" i="11"/>
  <c r="BY113" i="11"/>
  <c r="BW113" i="11"/>
  <c r="AF113" i="11"/>
  <c r="BX113" i="11"/>
  <c r="BZ113" i="11"/>
  <c r="BV113" i="11"/>
  <c r="AJ32" i="11"/>
  <c r="AH32" i="11"/>
  <c r="AI32" i="11"/>
  <c r="AF32" i="11"/>
  <c r="BV32" i="11"/>
  <c r="AG32" i="11"/>
  <c r="BY32" i="11"/>
  <c r="BZ32" i="11"/>
  <c r="BX32" i="11"/>
  <c r="BW32" i="11"/>
  <c r="AJ128" i="11"/>
  <c r="BW128" i="11"/>
  <c r="AH128" i="11"/>
  <c r="AI128" i="11"/>
  <c r="BZ128" i="11"/>
  <c r="BY128" i="11"/>
  <c r="AG128" i="11"/>
  <c r="AF128" i="11"/>
  <c r="BX128" i="11"/>
  <c r="BV128" i="11"/>
  <c r="AI152" i="11"/>
  <c r="BZ152" i="11"/>
  <c r="BV152" i="11"/>
  <c r="BY152" i="11"/>
  <c r="AJ152" i="11"/>
  <c r="BW152" i="11"/>
  <c r="AF152" i="11"/>
  <c r="AH152" i="11"/>
  <c r="BX152" i="11"/>
  <c r="AG152" i="11"/>
  <c r="AG91" i="11"/>
  <c r="AJ91" i="11"/>
  <c r="AI91" i="11"/>
  <c r="BX91" i="11"/>
  <c r="BW91" i="11"/>
  <c r="AH91" i="11"/>
  <c r="BZ91" i="11"/>
  <c r="BV91" i="11"/>
  <c r="AF91" i="11"/>
  <c r="BY91" i="11"/>
  <c r="AI126" i="11"/>
  <c r="AJ126" i="11"/>
  <c r="BY126" i="11"/>
  <c r="BX126" i="11"/>
  <c r="BZ126" i="11"/>
  <c r="BW126" i="11"/>
  <c r="BV126" i="11"/>
  <c r="AF126" i="11"/>
  <c r="AH126" i="11"/>
  <c r="AG126" i="11"/>
  <c r="AG48" i="11"/>
  <c r="AI48" i="11"/>
  <c r="AH48" i="11"/>
  <c r="AJ48" i="11"/>
  <c r="AF48" i="11"/>
  <c r="BY48" i="11"/>
  <c r="BZ48" i="11"/>
  <c r="BX48" i="11"/>
  <c r="BV48" i="11"/>
  <c r="BW48" i="11"/>
  <c r="AH55" i="11"/>
  <c r="AI55" i="11"/>
  <c r="AJ55" i="11"/>
  <c r="BZ55" i="11"/>
  <c r="AF55" i="11"/>
  <c r="BV55" i="11"/>
  <c r="BY55" i="11"/>
  <c r="BW55" i="11"/>
  <c r="BX55" i="11"/>
  <c r="AG55" i="11"/>
  <c r="BV163" i="11"/>
  <c r="BW163" i="11"/>
  <c r="BX163" i="11"/>
  <c r="BZ163" i="11"/>
  <c r="BY163" i="11"/>
  <c r="AG163" i="11"/>
  <c r="AJ163" i="11"/>
  <c r="AI163" i="11"/>
  <c r="AH163" i="11"/>
  <c r="AF163" i="11"/>
  <c r="AH136" i="11"/>
  <c r="AF136" i="11"/>
  <c r="AG136" i="11"/>
  <c r="AI136" i="11"/>
  <c r="BV136" i="11"/>
  <c r="BZ136" i="11"/>
  <c r="BW136" i="11"/>
  <c r="BX136" i="11"/>
  <c r="BY136" i="11"/>
  <c r="AJ136" i="11"/>
  <c r="BW26" i="11"/>
  <c r="BZ26" i="11"/>
  <c r="BV26" i="11"/>
  <c r="BX26" i="11"/>
  <c r="AJ26" i="11"/>
  <c r="AG26" i="11"/>
  <c r="AH26" i="11"/>
  <c r="AI26" i="11"/>
  <c r="AF26" i="11"/>
  <c r="BY26" i="11"/>
  <c r="AH83" i="11"/>
  <c r="AJ83" i="11"/>
  <c r="AF83" i="11"/>
  <c r="AG83" i="11"/>
  <c r="AI83" i="11"/>
  <c r="BW83" i="11"/>
  <c r="BY83" i="11"/>
  <c r="BV83" i="11"/>
  <c r="BX83" i="11"/>
  <c r="BZ83" i="11"/>
  <c r="AI131" i="11"/>
  <c r="AH131" i="11"/>
  <c r="AF131" i="11"/>
  <c r="AG131" i="11"/>
  <c r="AJ131" i="11"/>
  <c r="BZ131" i="11"/>
  <c r="BY131" i="11"/>
  <c r="BW131" i="11"/>
  <c r="BV131" i="11"/>
  <c r="BX131" i="11"/>
  <c r="BX9" i="11"/>
  <c r="AH9" i="11"/>
  <c r="BW9" i="11"/>
  <c r="BY9" i="11"/>
  <c r="BZ9" i="11"/>
  <c r="BV9" i="11"/>
  <c r="AG9" i="11"/>
  <c r="AI9" i="11"/>
  <c r="AF9" i="11"/>
  <c r="AJ9" i="11"/>
  <c r="AG112" i="11"/>
  <c r="AH112" i="11"/>
  <c r="BX112" i="11"/>
  <c r="AF112" i="11"/>
  <c r="AI112" i="11"/>
  <c r="AJ112" i="11"/>
  <c r="BW112" i="11"/>
  <c r="BY112" i="11"/>
  <c r="BV112" i="11"/>
  <c r="BZ112" i="11"/>
  <c r="BZ78" i="11"/>
  <c r="AH78" i="11"/>
  <c r="AF78" i="11"/>
  <c r="BY78" i="11"/>
  <c r="AJ78" i="11"/>
  <c r="AG78" i="11"/>
  <c r="AI78" i="11"/>
  <c r="BW78" i="11"/>
  <c r="BV78" i="11"/>
  <c r="BX78" i="11"/>
  <c r="AG137" i="11"/>
  <c r="AI137" i="11"/>
  <c r="BV137" i="11"/>
  <c r="BZ137" i="11"/>
  <c r="AJ137" i="11"/>
  <c r="AF137" i="11"/>
  <c r="AH137" i="11"/>
  <c r="BW137" i="11"/>
  <c r="BX137" i="11"/>
  <c r="BY137" i="11"/>
  <c r="AH46" i="11"/>
  <c r="AG46" i="11"/>
  <c r="AF46" i="11"/>
  <c r="AI46" i="11"/>
  <c r="BX46" i="11"/>
  <c r="BW46" i="11"/>
  <c r="BY46" i="11"/>
  <c r="BZ46" i="11"/>
  <c r="BV46" i="11"/>
  <c r="AJ46" i="11"/>
  <c r="BX96" i="11"/>
  <c r="BW96" i="11"/>
  <c r="BY96" i="11"/>
  <c r="BZ96" i="11"/>
  <c r="BV96" i="11"/>
  <c r="AF96" i="11"/>
  <c r="AG96" i="11"/>
  <c r="AJ96" i="11"/>
  <c r="AH96" i="11"/>
  <c r="AI96" i="11"/>
  <c r="AI27" i="11"/>
  <c r="BV27" i="11"/>
  <c r="BW27" i="11"/>
  <c r="BY27" i="11"/>
  <c r="BZ27" i="11"/>
  <c r="AF27" i="11"/>
  <c r="BX27" i="11"/>
  <c r="AJ27" i="11"/>
  <c r="AH27" i="11"/>
  <c r="AG27" i="11"/>
  <c r="AF49" i="11"/>
  <c r="BY49" i="11"/>
  <c r="AG49" i="11"/>
  <c r="BZ49" i="11"/>
  <c r="AJ49" i="11"/>
  <c r="BV49" i="11"/>
  <c r="AI49" i="11"/>
  <c r="BX49" i="11"/>
  <c r="AH49" i="11"/>
  <c r="BW49" i="11"/>
  <c r="AF114" i="11"/>
  <c r="BZ114" i="11"/>
  <c r="BX114" i="11"/>
  <c r="AH114" i="11"/>
  <c r="BW114" i="11"/>
  <c r="AI114" i="11"/>
  <c r="BY114" i="11"/>
  <c r="AG114" i="11"/>
  <c r="BV114" i="11"/>
  <c r="AJ114" i="11"/>
  <c r="AI99" i="11"/>
  <c r="BV99" i="11"/>
  <c r="AJ99" i="11"/>
  <c r="BY99" i="11"/>
  <c r="BZ99" i="11"/>
  <c r="BW99" i="11"/>
  <c r="AH99" i="11"/>
  <c r="BX99" i="11"/>
  <c r="AF99" i="11"/>
  <c r="AG99" i="11"/>
  <c r="AG36" i="11"/>
  <c r="AF36" i="11"/>
  <c r="AH36" i="11"/>
  <c r="AI36" i="11"/>
  <c r="BX36" i="11"/>
  <c r="BZ36" i="11"/>
  <c r="BY36" i="11"/>
  <c r="AJ36" i="11"/>
  <c r="BW36" i="11"/>
  <c r="BV36" i="11"/>
  <c r="BV149" i="11"/>
  <c r="BW149" i="11"/>
  <c r="BZ149" i="11"/>
  <c r="BY149" i="11"/>
  <c r="BX149" i="11"/>
  <c r="AI149" i="11"/>
  <c r="AH149" i="11"/>
  <c r="AF149" i="11"/>
  <c r="AJ149" i="11"/>
  <c r="AG149" i="11"/>
  <c r="AJ106" i="11"/>
  <c r="BW106" i="11"/>
  <c r="AH106" i="11"/>
  <c r="BV106" i="11"/>
  <c r="BX106" i="11"/>
  <c r="BZ106" i="11"/>
  <c r="AF106" i="11"/>
  <c r="AG106" i="11"/>
  <c r="BY106" i="11"/>
  <c r="AI106" i="11"/>
  <c r="AH129" i="11"/>
  <c r="AI129" i="11"/>
  <c r="BW129" i="11"/>
  <c r="BZ129" i="11"/>
  <c r="AJ129" i="11"/>
  <c r="AG129" i="11"/>
  <c r="AF129" i="11"/>
  <c r="BY129" i="11"/>
  <c r="BV129" i="11"/>
  <c r="BX129" i="11"/>
  <c r="AH41" i="11"/>
  <c r="AF41" i="11"/>
  <c r="AI41" i="11"/>
  <c r="AG41" i="11"/>
  <c r="BZ41" i="11"/>
  <c r="AJ41" i="11"/>
  <c r="BX41" i="11"/>
  <c r="BY41" i="11"/>
  <c r="BV41" i="11"/>
  <c r="BW41" i="11"/>
  <c r="AG158" i="11"/>
  <c r="BV158" i="11"/>
  <c r="BW158" i="11"/>
  <c r="BX158" i="11"/>
  <c r="BY158" i="11"/>
  <c r="BZ158" i="11"/>
  <c r="AI158" i="11"/>
  <c r="AH158" i="11"/>
  <c r="AJ158" i="11"/>
  <c r="AF158" i="11"/>
  <c r="AI76" i="11"/>
  <c r="AJ76" i="11"/>
  <c r="AG76" i="11"/>
  <c r="AH76" i="11"/>
  <c r="AF76" i="11"/>
  <c r="BZ76" i="11"/>
  <c r="BW76" i="11"/>
  <c r="BX76" i="11"/>
  <c r="BY76" i="11"/>
  <c r="BV76" i="11"/>
  <c r="BZ123" i="11"/>
  <c r="BV123" i="11"/>
  <c r="BW123" i="11"/>
  <c r="AF123" i="11"/>
  <c r="BY123" i="11"/>
  <c r="BX123" i="11"/>
  <c r="AI123" i="11"/>
  <c r="AJ123" i="11"/>
  <c r="AG123" i="11"/>
  <c r="AH123" i="11"/>
  <c r="AI62" i="11"/>
  <c r="AF62" i="11"/>
  <c r="AH62" i="11"/>
  <c r="BV62" i="11"/>
  <c r="BY62" i="11"/>
  <c r="AG62" i="11"/>
  <c r="BZ62" i="11"/>
  <c r="AJ62" i="11"/>
  <c r="BW62" i="11"/>
  <c r="BX62" i="11"/>
  <c r="AH90" i="11"/>
  <c r="AF90" i="11"/>
  <c r="AJ90" i="11"/>
  <c r="AI90" i="11"/>
  <c r="AG90" i="11"/>
  <c r="BX90" i="11"/>
  <c r="BV90" i="11"/>
  <c r="BW90" i="11"/>
  <c r="BY90" i="11"/>
  <c r="BZ90" i="11"/>
  <c r="AJ134" i="11"/>
  <c r="AH134" i="11"/>
  <c r="BV134" i="11"/>
  <c r="BW134" i="11"/>
  <c r="BX134" i="11"/>
  <c r="BY134" i="11"/>
  <c r="AG134" i="11"/>
  <c r="BZ134" i="11"/>
  <c r="AF134" i="11"/>
  <c r="AI134" i="11"/>
  <c r="BW161" i="11"/>
  <c r="BX161" i="11"/>
  <c r="AF161" i="11"/>
  <c r="BV161" i="11"/>
  <c r="BY161" i="11"/>
  <c r="AG161" i="11"/>
  <c r="AH161" i="11"/>
  <c r="AJ161" i="11"/>
  <c r="BZ161" i="11"/>
  <c r="AI161" i="11"/>
  <c r="AJ7" i="11"/>
  <c r="AI7" i="11"/>
  <c r="AF7" i="11"/>
  <c r="AG7" i="11"/>
  <c r="BW7" i="11"/>
  <c r="BY7" i="11"/>
  <c r="BX7" i="11"/>
  <c r="BV7" i="11"/>
  <c r="AH7" i="11"/>
  <c r="BZ7" i="11"/>
  <c r="AJ89" i="11"/>
  <c r="AI89" i="11"/>
  <c r="AG89" i="11"/>
  <c r="BV89" i="11"/>
  <c r="BX89" i="11"/>
  <c r="BZ89" i="11"/>
  <c r="BY89" i="11"/>
  <c r="AF89" i="11"/>
  <c r="AH89" i="11"/>
  <c r="BW89" i="11"/>
  <c r="AG51" i="11"/>
  <c r="AI51" i="11"/>
  <c r="AJ51" i="11"/>
  <c r="AH51" i="11"/>
  <c r="BX51" i="11"/>
  <c r="AF51" i="11"/>
  <c r="BY51" i="11"/>
  <c r="BZ51" i="11"/>
  <c r="BV51" i="11"/>
  <c r="BW51" i="11"/>
  <c r="AI43" i="11"/>
  <c r="AF43" i="11"/>
  <c r="BV43" i="11"/>
  <c r="BX43" i="11"/>
  <c r="BY43" i="11"/>
  <c r="BW43" i="11"/>
  <c r="BZ43" i="11"/>
  <c r="AG43" i="11"/>
  <c r="AH43" i="11"/>
  <c r="AJ43" i="11"/>
  <c r="AI85" i="11"/>
  <c r="AF85" i="11"/>
  <c r="BW85" i="11"/>
  <c r="AG85" i="11"/>
  <c r="BX85" i="11"/>
  <c r="AJ85" i="11"/>
  <c r="AH85" i="11"/>
  <c r="BZ85" i="11"/>
  <c r="BY85" i="11"/>
  <c r="BV85" i="11"/>
  <c r="AJ146" i="11"/>
  <c r="BV146" i="11"/>
  <c r="BW146" i="11"/>
  <c r="BX146" i="11"/>
  <c r="AH146" i="11"/>
  <c r="AG146" i="11"/>
  <c r="BZ146" i="11"/>
  <c r="AF146" i="11"/>
  <c r="AI146" i="11"/>
  <c r="BY146" i="11"/>
  <c r="N22" i="6"/>
  <c r="P21" i="6"/>
  <c r="O21" i="6"/>
  <c r="BY13" i="17"/>
  <c r="AG45" i="17"/>
  <c r="BZ37" i="17"/>
  <c r="AI37" i="17"/>
  <c r="BW61" i="17"/>
  <c r="BZ97" i="17"/>
  <c r="AJ97" i="17"/>
  <c r="AF61" i="17"/>
  <c r="AH62" i="17"/>
  <c r="AJ116" i="17"/>
  <c r="BV137" i="17"/>
  <c r="BV37" i="17"/>
  <c r="BY37" i="17"/>
  <c r="AG37" i="17"/>
  <c r="AJ37" i="17"/>
  <c r="BZ77" i="17"/>
  <c r="AG77" i="17"/>
  <c r="BX137" i="17"/>
  <c r="BW37" i="17"/>
  <c r="BX37" i="17"/>
  <c r="AF37" i="17"/>
  <c r="BX5" i="17"/>
  <c r="BY97" i="17"/>
  <c r="AG97" i="17"/>
  <c r="AI97" i="17"/>
  <c r="BW45" i="17"/>
  <c r="AG61" i="17"/>
  <c r="BW81" i="17"/>
  <c r="BX81" i="17"/>
  <c r="BY81" i="17"/>
  <c r="AH81" i="17"/>
  <c r="BV52" i="17"/>
  <c r="BZ5" i="17"/>
  <c r="BY152" i="17"/>
  <c r="BZ49" i="17"/>
  <c r="AF152" i="17"/>
  <c r="BX74" i="17"/>
  <c r="AF77" i="17"/>
  <c r="BW49" i="17"/>
  <c r="BX152" i="17"/>
  <c r="BY62" i="17"/>
  <c r="AF45" i="17"/>
  <c r="BY110" i="17"/>
  <c r="AF116" i="17"/>
  <c r="AG145" i="17"/>
  <c r="BY45" i="17"/>
  <c r="BV152" i="17"/>
  <c r="AI45" i="17"/>
  <c r="AI152" i="17"/>
  <c r="BW73" i="17"/>
  <c r="AG67" i="17"/>
  <c r="BY77" i="17"/>
  <c r="AH77" i="17"/>
  <c r="BV74" i="17"/>
  <c r="BV81" i="17"/>
  <c r="BY141" i="17"/>
  <c r="AJ77" i="17"/>
  <c r="AI141" i="17"/>
  <c r="AI77" i="17"/>
  <c r="BV77" i="17"/>
  <c r="BZ81" i="17"/>
  <c r="AF141" i="17"/>
  <c r="BV141" i="17"/>
  <c r="AI81" i="17"/>
  <c r="AG141" i="17"/>
  <c r="BW102" i="17"/>
  <c r="AJ81" i="17"/>
  <c r="AH141" i="17"/>
  <c r="AH102" i="17"/>
  <c r="BW77" i="17"/>
  <c r="AF81" i="17"/>
  <c r="BV101" i="17"/>
  <c r="BW114" i="17"/>
  <c r="BY125" i="17"/>
  <c r="BX116" i="17"/>
  <c r="AI125" i="17"/>
  <c r="AH31" i="17"/>
  <c r="AH152" i="17"/>
  <c r="AH116" i="17"/>
  <c r="BX49" i="17"/>
  <c r="AJ152" i="17"/>
  <c r="AJ49" i="17"/>
  <c r="BW152" i="17"/>
  <c r="AI62" i="17"/>
  <c r="BZ152" i="17"/>
  <c r="BX125" i="17"/>
  <c r="BW31" i="17"/>
  <c r="BV114" i="17"/>
  <c r="AH109" i="17"/>
  <c r="AF49" i="17"/>
  <c r="BV115" i="17"/>
  <c r="BX87" i="17"/>
  <c r="AH87" i="17"/>
  <c r="AH149" i="17"/>
  <c r="AG82" i="17"/>
  <c r="BV49" i="17"/>
  <c r="AG116" i="17"/>
  <c r="BX45" i="17"/>
  <c r="BX62" i="17"/>
  <c r="AI116" i="17"/>
  <c r="BV31" i="17"/>
  <c r="AJ45" i="17"/>
  <c r="BY19" i="17"/>
  <c r="BZ62" i="17"/>
  <c r="BZ102" i="17"/>
  <c r="AH45" i="17"/>
  <c r="AJ62" i="17"/>
  <c r="BV116" i="17"/>
  <c r="AI5" i="17"/>
  <c r="AG26" i="17"/>
  <c r="AG34" i="17"/>
  <c r="BY15" i="17"/>
  <c r="AF62" i="17"/>
  <c r="BW116" i="17"/>
  <c r="AJ36" i="17"/>
  <c r="AJ34" i="17"/>
  <c r="AG62" i="17"/>
  <c r="BV121" i="17"/>
  <c r="BY116" i="17"/>
  <c r="BZ45" i="17"/>
  <c r="AI67" i="17"/>
  <c r="BY115" i="17"/>
  <c r="BV62" i="17"/>
  <c r="AF67" i="17"/>
  <c r="BW52" i="17"/>
  <c r="BX71" i="17"/>
  <c r="BW125" i="17"/>
  <c r="BX31" i="17"/>
  <c r="AI82" i="17"/>
  <c r="BY101" i="17"/>
  <c r="BZ115" i="17"/>
  <c r="BX102" i="17"/>
  <c r="BV125" i="17"/>
  <c r="AG9" i="17"/>
  <c r="BZ31" i="17"/>
  <c r="AF101" i="17"/>
  <c r="AJ115" i="17"/>
  <c r="AF102" i="17"/>
  <c r="BZ110" i="17"/>
  <c r="BZ125" i="17"/>
  <c r="AG31" i="17"/>
  <c r="AI101" i="17"/>
  <c r="AF115" i="17"/>
  <c r="AG102" i="17"/>
  <c r="BW110" i="17"/>
  <c r="AI31" i="17"/>
  <c r="BZ15" i="17"/>
  <c r="BW150" i="17"/>
  <c r="AI110" i="17"/>
  <c r="AF125" i="17"/>
  <c r="AJ31" i="17"/>
  <c r="AH15" i="17"/>
  <c r="BX100" i="17"/>
  <c r="BY150" i="17"/>
  <c r="AJ110" i="17"/>
  <c r="AG125" i="17"/>
  <c r="AF31" i="17"/>
  <c r="AH100" i="17"/>
  <c r="AH150" i="17"/>
  <c r="AF110" i="17"/>
  <c r="AH125" i="17"/>
  <c r="BY87" i="17"/>
  <c r="AI150" i="17"/>
  <c r="AG110" i="17"/>
  <c r="AH34" i="17"/>
  <c r="AG87" i="17"/>
  <c r="BY61" i="17"/>
  <c r="BW115" i="17"/>
  <c r="BY102" i="17"/>
  <c r="AH71" i="17"/>
  <c r="BX115" i="17"/>
  <c r="BX41" i="17"/>
  <c r="AF26" i="17"/>
  <c r="AJ141" i="17"/>
  <c r="BW92" i="17"/>
  <c r="BY49" i="17"/>
  <c r="AF53" i="17"/>
  <c r="BV67" i="17"/>
  <c r="BX52" i="17"/>
  <c r="BV102" i="17"/>
  <c r="AH110" i="17"/>
  <c r="BX130" i="17"/>
  <c r="BX66" i="17"/>
  <c r="BW121" i="17"/>
  <c r="AG130" i="17"/>
  <c r="AH66" i="17"/>
  <c r="AH121" i="17"/>
  <c r="BZ26" i="17"/>
  <c r="AI130" i="17"/>
  <c r="AI66" i="17"/>
  <c r="AI121" i="17"/>
  <c r="AJ130" i="17"/>
  <c r="AF138" i="17"/>
  <c r="AI102" i="17"/>
  <c r="BX29" i="17"/>
  <c r="BY26" i="17"/>
  <c r="BW141" i="17"/>
  <c r="BV87" i="17"/>
  <c r="AG49" i="17"/>
  <c r="AG138" i="17"/>
  <c r="AG115" i="17"/>
  <c r="BZ54" i="17"/>
  <c r="AH29" i="17"/>
  <c r="BV26" i="17"/>
  <c r="BW26" i="17"/>
  <c r="BZ141" i="17"/>
  <c r="BW87" i="17"/>
  <c r="BV15" i="17"/>
  <c r="AH49" i="17"/>
  <c r="AI138" i="17"/>
  <c r="AH115" i="17"/>
  <c r="AG54" i="17"/>
  <c r="BV110" i="17"/>
  <c r="AI29" i="17"/>
  <c r="BX26" i="17"/>
  <c r="BY34" i="17"/>
  <c r="AF87" i="17"/>
  <c r="BX15" i="17"/>
  <c r="AI54" i="17"/>
  <c r="AJ29" i="17"/>
  <c r="AH26" i="17"/>
  <c r="AI26" i="17"/>
  <c r="BW53" i="17"/>
  <c r="BZ53" i="17"/>
  <c r="BZ92" i="17"/>
  <c r="BV92" i="17"/>
  <c r="AJ92" i="17"/>
  <c r="BV109" i="17"/>
  <c r="BW119" i="17"/>
  <c r="AH97" i="17"/>
  <c r="BY92" i="17"/>
  <c r="BZ61" i="17"/>
  <c r="AG89" i="17"/>
  <c r="AJ54" i="17"/>
  <c r="BZ17" i="17"/>
  <c r="AF92" i="17"/>
  <c r="AH61" i="17"/>
  <c r="BW67" i="17"/>
  <c r="BV54" i="17"/>
  <c r="AH17" i="17"/>
  <c r="AG92" i="17"/>
  <c r="AI61" i="17"/>
  <c r="BX67" i="17"/>
  <c r="BW54" i="17"/>
  <c r="AH68" i="17"/>
  <c r="BV97" i="17"/>
  <c r="AH92" i="17"/>
  <c r="AJ61" i="17"/>
  <c r="BY67" i="17"/>
  <c r="BX54" i="17"/>
  <c r="AI68" i="17"/>
  <c r="BX97" i="17"/>
  <c r="AI92" i="17"/>
  <c r="BZ67" i="17"/>
  <c r="BY54" i="17"/>
  <c r="BW97" i="17"/>
  <c r="BX13" i="17"/>
  <c r="BY135" i="17"/>
  <c r="BV61" i="17"/>
  <c r="AH67" i="17"/>
  <c r="AF54" i="17"/>
  <c r="AI144" i="17"/>
  <c r="AG68" i="17"/>
  <c r="AI127" i="17"/>
  <c r="AF145" i="17"/>
  <c r="BW13" i="17"/>
  <c r="AI64" i="17"/>
  <c r="AF147" i="17"/>
  <c r="AG29" i="17"/>
  <c r="AH145" i="17"/>
  <c r="AJ68" i="17"/>
  <c r="BY137" i="17"/>
  <c r="AI145" i="17"/>
  <c r="BZ13" i="17"/>
  <c r="AF137" i="17"/>
  <c r="AJ145" i="17"/>
  <c r="BV13" i="17"/>
  <c r="AF114" i="17"/>
  <c r="AH137" i="17"/>
  <c r="BV145" i="17"/>
  <c r="AF13" i="17"/>
  <c r="AJ112" i="17"/>
  <c r="BZ68" i="17"/>
  <c r="AJ137" i="17"/>
  <c r="BZ124" i="17"/>
  <c r="AG13" i="17"/>
  <c r="AH112" i="17"/>
  <c r="BZ29" i="17"/>
  <c r="BV68" i="17"/>
  <c r="AH124" i="17"/>
  <c r="AH13" i="17"/>
  <c r="AG108" i="17"/>
  <c r="BV29" i="17"/>
  <c r="BW68" i="17"/>
  <c r="BZ145" i="17"/>
  <c r="AI124" i="17"/>
  <c r="AI13" i="17"/>
  <c r="BY29" i="17"/>
  <c r="BY145" i="17"/>
  <c r="BW51" i="17"/>
  <c r="BX68" i="17"/>
  <c r="BY68" i="17"/>
  <c r="BX127" i="17"/>
  <c r="BW145" i="17"/>
  <c r="AJ51" i="17"/>
  <c r="BW29" i="17"/>
  <c r="BW127" i="17"/>
  <c r="BX99" i="17"/>
  <c r="AF109" i="17"/>
  <c r="AG109" i="17"/>
  <c r="AG137" i="17"/>
  <c r="BY130" i="17"/>
  <c r="BV53" i="17"/>
  <c r="BZ99" i="17"/>
  <c r="AI112" i="17"/>
  <c r="AF52" i="17"/>
  <c r="AJ150" i="17"/>
  <c r="AJ121" i="17"/>
  <c r="AI109" i="17"/>
  <c r="AI137" i="17"/>
  <c r="BW130" i="17"/>
  <c r="BZ66" i="17"/>
  <c r="BX53" i="17"/>
  <c r="AF99" i="17"/>
  <c r="AJ100" i="17"/>
  <c r="BX149" i="17"/>
  <c r="AJ109" i="17"/>
  <c r="AF23" i="17"/>
  <c r="AG66" i="17"/>
  <c r="BY53" i="17"/>
  <c r="AI99" i="17"/>
  <c r="AF100" i="17"/>
  <c r="BX150" i="17"/>
  <c r="BZ121" i="17"/>
  <c r="BY149" i="17"/>
  <c r="AG39" i="17"/>
  <c r="BY109" i="17"/>
  <c r="BZ137" i="17"/>
  <c r="AG53" i="17"/>
  <c r="BZ150" i="17"/>
  <c r="BX121" i="17"/>
  <c r="BW60" i="17"/>
  <c r="BV71" i="17"/>
  <c r="BW109" i="17"/>
  <c r="BW82" i="17"/>
  <c r="AH53" i="17"/>
  <c r="BV150" i="17"/>
  <c r="BY121" i="17"/>
  <c r="AG60" i="17"/>
  <c r="BX109" i="17"/>
  <c r="BY82" i="17"/>
  <c r="AI53" i="17"/>
  <c r="AF150" i="17"/>
  <c r="AF121" i="17"/>
  <c r="AI71" i="17"/>
  <c r="AF82" i="17"/>
  <c r="BX112" i="17"/>
  <c r="AH144" i="17"/>
  <c r="AJ144" i="17"/>
  <c r="AI93" i="17"/>
  <c r="BV90" i="17"/>
  <c r="AG93" i="17"/>
  <c r="BW90" i="17"/>
  <c r="BX144" i="17"/>
  <c r="BW144" i="17"/>
  <c r="BY144" i="17"/>
  <c r="BZ144" i="17"/>
  <c r="BY105" i="17"/>
  <c r="BV144" i="17"/>
  <c r="AI105" i="17"/>
  <c r="AF144" i="17"/>
  <c r="AJ105" i="17"/>
  <c r="AJ82" i="17"/>
  <c r="BV99" i="17"/>
  <c r="BW112" i="17"/>
  <c r="AI100" i="17"/>
  <c r="BV149" i="17"/>
  <c r="BY17" i="17"/>
  <c r="BW99" i="17"/>
  <c r="BZ112" i="17"/>
  <c r="BZ149" i="17"/>
  <c r="BV17" i="17"/>
  <c r="AG42" i="17"/>
  <c r="AG99" i="17"/>
  <c r="BY112" i="17"/>
  <c r="BZ100" i="17"/>
  <c r="AF149" i="17"/>
  <c r="BY127" i="17"/>
  <c r="BW17" i="17"/>
  <c r="BX82" i="17"/>
  <c r="AH42" i="17"/>
  <c r="AH99" i="17"/>
  <c r="BV112" i="17"/>
  <c r="BW100" i="17"/>
  <c r="AG149" i="17"/>
  <c r="BX17" i="17"/>
  <c r="AF17" i="17"/>
  <c r="BZ82" i="17"/>
  <c r="AJ64" i="17"/>
  <c r="BY51" i="17"/>
  <c r="AJ99" i="17"/>
  <c r="AF112" i="17"/>
  <c r="BY100" i="17"/>
  <c r="AI149" i="17"/>
  <c r="AG17" i="17"/>
  <c r="BV82" i="17"/>
  <c r="AG64" i="17"/>
  <c r="BX51" i="17"/>
  <c r="BW129" i="17"/>
  <c r="BV100" i="17"/>
  <c r="AJ149" i="17"/>
  <c r="BV129" i="17"/>
  <c r="AI17" i="17"/>
  <c r="AF89" i="17"/>
  <c r="AF60" i="17"/>
  <c r="BX23" i="17"/>
  <c r="AF39" i="17"/>
  <c r="AG23" i="17"/>
  <c r="AH39" i="17"/>
  <c r="AF105" i="17"/>
  <c r="AG90" i="17"/>
  <c r="AG114" i="17"/>
  <c r="AH23" i="17"/>
  <c r="AI39" i="17"/>
  <c r="AG105" i="17"/>
  <c r="AI90" i="17"/>
  <c r="AH114" i="17"/>
  <c r="AI23" i="17"/>
  <c r="AJ39" i="17"/>
  <c r="AH105" i="17"/>
  <c r="AJ90" i="17"/>
  <c r="AI114" i="17"/>
  <c r="AJ23" i="17"/>
  <c r="AJ114" i="17"/>
  <c r="BV39" i="17"/>
  <c r="BV105" i="17"/>
  <c r="BX122" i="17"/>
  <c r="BV23" i="17"/>
  <c r="BW39" i="17"/>
  <c r="BY122" i="17"/>
  <c r="BW23" i="17"/>
  <c r="BX39" i="17"/>
  <c r="BW105" i="17"/>
  <c r="BZ93" i="17"/>
  <c r="BY114" i="17"/>
  <c r="AH122" i="17"/>
  <c r="BY23" i="17"/>
  <c r="BY39" i="17"/>
  <c r="BX105" i="17"/>
  <c r="BY93" i="17"/>
  <c r="BX114" i="17"/>
  <c r="BY90" i="17"/>
  <c r="BW93" i="17"/>
  <c r="BX135" i="17"/>
  <c r="AG79" i="17"/>
  <c r="AH5" i="17"/>
  <c r="AJ119" i="17"/>
  <c r="AJ79" i="17"/>
  <c r="AJ124" i="17"/>
  <c r="BV34" i="17"/>
  <c r="BX138" i="17"/>
  <c r="AJ73" i="17"/>
  <c r="AI52" i="17"/>
  <c r="BZ135" i="17"/>
  <c r="BZ119" i="17"/>
  <c r="AG119" i="17"/>
  <c r="AF79" i="17"/>
  <c r="AF124" i="17"/>
  <c r="BZ34" i="17"/>
  <c r="BX101" i="17"/>
  <c r="BZ138" i="17"/>
  <c r="BV64" i="17"/>
  <c r="BX119" i="17"/>
  <c r="BX73" i="17"/>
  <c r="AJ5" i="17"/>
  <c r="BZ127" i="17"/>
  <c r="AG124" i="17"/>
  <c r="AF34" i="17"/>
  <c r="BV135" i="17"/>
  <c r="BZ101" i="17"/>
  <c r="BV138" i="17"/>
  <c r="BY64" i="17"/>
  <c r="BY5" i="17"/>
  <c r="BY119" i="17"/>
  <c r="BX79" i="17"/>
  <c r="BV127" i="17"/>
  <c r="AI34" i="17"/>
  <c r="BW135" i="17"/>
  <c r="BW101" i="17"/>
  <c r="AH138" i="17"/>
  <c r="BY73" i="17"/>
  <c r="AH64" i="17"/>
  <c r="BZ51" i="17"/>
  <c r="BY52" i="17"/>
  <c r="BZ79" i="17"/>
  <c r="BZ73" i="17"/>
  <c r="AG156" i="17"/>
  <c r="BY79" i="17"/>
  <c r="BV5" i="17"/>
  <c r="BV119" i="17"/>
  <c r="BW79" i="17"/>
  <c r="AG127" i="17"/>
  <c r="BX124" i="17"/>
  <c r="AF135" i="17"/>
  <c r="AG101" i="17"/>
  <c r="AJ138" i="17"/>
  <c r="BV73" i="17"/>
  <c r="AF51" i="17"/>
  <c r="BZ52" i="17"/>
  <c r="AI156" i="17"/>
  <c r="BW5" i="17"/>
  <c r="AF119" i="17"/>
  <c r="BV79" i="17"/>
  <c r="AH127" i="17"/>
  <c r="BY124" i="17"/>
  <c r="AG135" i="17"/>
  <c r="AH101" i="17"/>
  <c r="AF73" i="17"/>
  <c r="AG51" i="17"/>
  <c r="AJ52" i="17"/>
  <c r="AJ156" i="17"/>
  <c r="AH135" i="17"/>
  <c r="AF5" i="17"/>
  <c r="AH119" i="17"/>
  <c r="AH79" i="17"/>
  <c r="AJ127" i="17"/>
  <c r="BW124" i="17"/>
  <c r="BW34" i="17"/>
  <c r="AI135" i="17"/>
  <c r="BW138" i="17"/>
  <c r="AH73" i="17"/>
  <c r="AG52" i="17"/>
  <c r="AG73" i="17"/>
  <c r="BZ19" i="17"/>
  <c r="AI36" i="17"/>
  <c r="BX19" i="17"/>
  <c r="AH130" i="17"/>
  <c r="BZ87" i="17"/>
  <c r="AF66" i="17"/>
  <c r="BW15" i="17"/>
  <c r="AF42" i="17"/>
  <c r="AH90" i="17"/>
  <c r="AF64" i="17"/>
  <c r="BV51" i="17"/>
  <c r="BZ147" i="17"/>
  <c r="BZ89" i="17"/>
  <c r="BZ60" i="17"/>
  <c r="AG71" i="17"/>
  <c r="AG19" i="17"/>
  <c r="AI42" i="17"/>
  <c r="AH147" i="17"/>
  <c r="AH89" i="17"/>
  <c r="BY129" i="17"/>
  <c r="AH60" i="17"/>
  <c r="AJ71" i="17"/>
  <c r="BY36" i="17"/>
  <c r="AH19" i="17"/>
  <c r="AJ66" i="17"/>
  <c r="AF15" i="17"/>
  <c r="AJ42" i="17"/>
  <c r="AI147" i="17"/>
  <c r="AI89" i="17"/>
  <c r="BX129" i="17"/>
  <c r="BX93" i="17"/>
  <c r="AI60" i="17"/>
  <c r="BX36" i="17"/>
  <c r="AI19" i="17"/>
  <c r="AG15" i="17"/>
  <c r="AJ147" i="17"/>
  <c r="AJ89" i="17"/>
  <c r="AI129" i="17"/>
  <c r="BV93" i="17"/>
  <c r="AJ60" i="17"/>
  <c r="AJ19" i="17"/>
  <c r="AJ129" i="17"/>
  <c r="BV36" i="17"/>
  <c r="BW36" i="17"/>
  <c r="AF19" i="17"/>
  <c r="BZ130" i="17"/>
  <c r="AI87" i="17"/>
  <c r="BV66" i="17"/>
  <c r="AI15" i="17"/>
  <c r="BV42" i="17"/>
  <c r="BX90" i="17"/>
  <c r="BW64" i="17"/>
  <c r="AH51" i="17"/>
  <c r="AF129" i="17"/>
  <c r="AJ93" i="17"/>
  <c r="BY71" i="17"/>
  <c r="BZ36" i="17"/>
  <c r="BV130" i="17"/>
  <c r="BW66" i="17"/>
  <c r="BW42" i="17"/>
  <c r="BZ90" i="17"/>
  <c r="BX64" i="17"/>
  <c r="BV147" i="17"/>
  <c r="BW89" i="17"/>
  <c r="AG129" i="17"/>
  <c r="AF93" i="17"/>
  <c r="BV60" i="17"/>
  <c r="BZ71" i="17"/>
  <c r="BX42" i="17"/>
  <c r="BW147" i="17"/>
  <c r="BY89" i="17"/>
  <c r="AH129" i="17"/>
  <c r="AG147" i="17"/>
  <c r="AF36" i="17"/>
  <c r="AG36" i="17"/>
  <c r="BV19" i="17"/>
  <c r="BY42" i="17"/>
  <c r="BX147" i="17"/>
  <c r="BV89" i="17"/>
  <c r="BX60" i="17"/>
  <c r="BW71" i="17"/>
  <c r="AJ74" i="17"/>
  <c r="AF9" i="17"/>
  <c r="BV122" i="17"/>
  <c r="AJ41" i="17"/>
  <c r="BW108" i="17"/>
  <c r="AF156" i="17"/>
  <c r="BX108" i="17"/>
  <c r="AH9" i="17"/>
  <c r="BY74" i="17"/>
  <c r="BZ122" i="17"/>
  <c r="AF108" i="17"/>
  <c r="AH156" i="17"/>
  <c r="BW74" i="17"/>
  <c r="AH108" i="17"/>
  <c r="BV9" i="17"/>
  <c r="BZ74" i="17"/>
  <c r="AI122" i="17"/>
  <c r="BZ41" i="17"/>
  <c r="AI108" i="17"/>
  <c r="BX156" i="17"/>
  <c r="BY41" i="17"/>
  <c r="BW9" i="17"/>
  <c r="AH74" i="17"/>
  <c r="AJ122" i="17"/>
  <c r="BV41" i="17"/>
  <c r="AJ108" i="17"/>
  <c r="BX9" i="17"/>
  <c r="AI74" i="17"/>
  <c r="AF122" i="17"/>
  <c r="BW41" i="17"/>
  <c r="BZ108" i="17"/>
  <c r="AF41" i="17"/>
  <c r="BW156" i="17"/>
  <c r="BZ9" i="17"/>
  <c r="AF74" i="17"/>
  <c r="AG41" i="17"/>
  <c r="BY156" i="17"/>
  <c r="AI9" i="17"/>
  <c r="AH41" i="17"/>
  <c r="BY108" i="17"/>
  <c r="BZ156" i="17"/>
  <c r="BY9" i="17"/>
  <c r="AG122" i="17"/>
  <c r="AF151" i="17"/>
  <c r="AJ151" i="17"/>
  <c r="AI151" i="17"/>
  <c r="AH151" i="17"/>
  <c r="AG151" i="17"/>
  <c r="BZ151" i="17"/>
  <c r="BY151" i="17"/>
  <c r="BX151" i="17"/>
  <c r="BW151" i="17"/>
  <c r="BV151" i="17"/>
  <c r="AJ84" i="17"/>
  <c r="AI84" i="17"/>
  <c r="AH84" i="17"/>
  <c r="AG84" i="17"/>
  <c r="AF84" i="17"/>
  <c r="BY84" i="17"/>
  <c r="BV84" i="17"/>
  <c r="BZ84" i="17"/>
  <c r="BW84" i="17"/>
  <c r="BX84" i="17"/>
  <c r="AI136" i="17"/>
  <c r="AH136" i="17"/>
  <c r="AG136" i="17"/>
  <c r="AF136" i="17"/>
  <c r="AJ136" i="17"/>
  <c r="BV136" i="17"/>
  <c r="BZ136" i="17"/>
  <c r="BY136" i="17"/>
  <c r="BW136" i="17"/>
  <c r="BX136" i="17"/>
  <c r="AH21" i="17"/>
  <c r="AG21" i="17"/>
  <c r="AF21" i="17"/>
  <c r="AJ21" i="17"/>
  <c r="AI21" i="17"/>
  <c r="BV21" i="17"/>
  <c r="BZ21" i="17"/>
  <c r="BY21" i="17"/>
  <c r="BX21" i="17"/>
  <c r="BW21" i="17"/>
  <c r="AJ140" i="17"/>
  <c r="AI140" i="17"/>
  <c r="AH140" i="17"/>
  <c r="AG140" i="17"/>
  <c r="AF140" i="17"/>
  <c r="BZ140" i="17"/>
  <c r="BY140" i="17"/>
  <c r="BX140" i="17"/>
  <c r="BW140" i="17"/>
  <c r="BV140" i="17"/>
  <c r="AH153" i="17"/>
  <c r="AG153" i="17"/>
  <c r="AF153" i="17"/>
  <c r="AJ153" i="17"/>
  <c r="AI153" i="17"/>
  <c r="BZ153" i="17"/>
  <c r="BY153" i="17"/>
  <c r="BX153" i="17"/>
  <c r="BW153" i="17"/>
  <c r="BV153" i="17"/>
  <c r="AI4" i="17"/>
  <c r="AH4" i="17"/>
  <c r="AG4" i="17"/>
  <c r="AF4" i="17"/>
  <c r="AJ4" i="17"/>
  <c r="BW4" i="17"/>
  <c r="BZ4" i="17"/>
  <c r="BV4" i="17"/>
  <c r="BX4" i="17"/>
  <c r="BY4" i="17"/>
  <c r="AI148" i="17"/>
  <c r="AH148" i="17"/>
  <c r="AG148" i="17"/>
  <c r="AF148" i="17"/>
  <c r="AJ148" i="17"/>
  <c r="BZ148" i="17"/>
  <c r="BY148" i="17"/>
  <c r="BX148" i="17"/>
  <c r="BW148" i="17"/>
  <c r="BV148" i="17"/>
  <c r="AF7" i="17"/>
  <c r="AJ7" i="17"/>
  <c r="AI7" i="17"/>
  <c r="AH7" i="17"/>
  <c r="AG7" i="17"/>
  <c r="BZ7" i="17"/>
  <c r="BV7" i="17"/>
  <c r="BW7" i="17"/>
  <c r="BY7" i="17"/>
  <c r="BX7" i="17"/>
  <c r="AJ24" i="17"/>
  <c r="AI24" i="17"/>
  <c r="AH24" i="17"/>
  <c r="AG24" i="17"/>
  <c r="AF24" i="17"/>
  <c r="BY24" i="17"/>
  <c r="BX24" i="17"/>
  <c r="BW24" i="17"/>
  <c r="BZ24" i="17"/>
  <c r="BV24" i="17"/>
  <c r="AH117" i="17"/>
  <c r="AG117" i="17"/>
  <c r="AF117" i="17"/>
  <c r="AJ117" i="17"/>
  <c r="AI117" i="17"/>
  <c r="BV117" i="17"/>
  <c r="BZ117" i="17"/>
  <c r="BY117" i="17"/>
  <c r="BX117" i="17"/>
  <c r="BW117" i="17"/>
  <c r="AJ6" i="17"/>
  <c r="AI6" i="17"/>
  <c r="AH6" i="17"/>
  <c r="AG6" i="17"/>
  <c r="AF6" i="17"/>
  <c r="BV6" i="17"/>
  <c r="BX6" i="17"/>
  <c r="BW6" i="17"/>
  <c r="BZ6" i="17"/>
  <c r="BY6" i="17"/>
  <c r="AJ133" i="17"/>
  <c r="AI133" i="17"/>
  <c r="AH133" i="17"/>
  <c r="AG133" i="17"/>
  <c r="AF133" i="17"/>
  <c r="BX133" i="17"/>
  <c r="BW133" i="17"/>
  <c r="BV133" i="17"/>
  <c r="BZ133" i="17"/>
  <c r="BY133" i="17"/>
  <c r="AG14" i="17"/>
  <c r="AF14" i="17"/>
  <c r="AJ14" i="17"/>
  <c r="AI14" i="17"/>
  <c r="AH14" i="17"/>
  <c r="BZ14" i="17"/>
  <c r="BY14" i="17"/>
  <c r="BX14" i="17"/>
  <c r="BW14" i="17"/>
  <c r="BV14" i="17"/>
  <c r="AJ96" i="17"/>
  <c r="AI96" i="17"/>
  <c r="AH96" i="17"/>
  <c r="AG96" i="17"/>
  <c r="AF96" i="17"/>
  <c r="BZ96" i="17"/>
  <c r="BY96" i="17"/>
  <c r="BX96" i="17"/>
  <c r="BV96" i="17"/>
  <c r="BW96" i="17"/>
  <c r="AJ111" i="17"/>
  <c r="AI111" i="17"/>
  <c r="AH111" i="17"/>
  <c r="AG111" i="17"/>
  <c r="AF111" i="17"/>
  <c r="BZ111" i="17"/>
  <c r="BW111" i="17"/>
  <c r="BV111" i="17"/>
  <c r="BY111" i="17"/>
  <c r="BX111" i="17"/>
  <c r="AJ72" i="17"/>
  <c r="AI72" i="17"/>
  <c r="AH72" i="17"/>
  <c r="AG72" i="17"/>
  <c r="AF72" i="17"/>
  <c r="BX72" i="17"/>
  <c r="BZ72" i="17"/>
  <c r="BY72" i="17"/>
  <c r="BW72" i="17"/>
  <c r="BV72" i="17"/>
  <c r="AI16" i="17"/>
  <c r="AH16" i="17"/>
  <c r="AG16" i="17"/>
  <c r="AF16" i="17"/>
  <c r="AJ16" i="17"/>
  <c r="BZ16" i="17"/>
  <c r="BY16" i="17"/>
  <c r="BX16" i="17"/>
  <c r="BW16" i="17"/>
  <c r="BV16" i="17"/>
  <c r="AJ32" i="17"/>
  <c r="AI32" i="17"/>
  <c r="AH32" i="17"/>
  <c r="AG32" i="17"/>
  <c r="AF32" i="17"/>
  <c r="BV32" i="17"/>
  <c r="BZ32" i="17"/>
  <c r="BY32" i="17"/>
  <c r="BX32" i="17"/>
  <c r="BW32" i="17"/>
  <c r="AG38" i="17"/>
  <c r="AF38" i="17"/>
  <c r="AJ38" i="17"/>
  <c r="AI38" i="17"/>
  <c r="AH38" i="17"/>
  <c r="BV38" i="17"/>
  <c r="BZ38" i="17"/>
  <c r="BY38" i="17"/>
  <c r="BX38" i="17"/>
  <c r="BW38" i="17"/>
  <c r="AJ46" i="17"/>
  <c r="AI46" i="17"/>
  <c r="AH46" i="17"/>
  <c r="AG46" i="17"/>
  <c r="AF46" i="17"/>
  <c r="BY46" i="17"/>
  <c r="BX46" i="17"/>
  <c r="BW46" i="17"/>
  <c r="BV46" i="17"/>
  <c r="BZ46" i="17"/>
  <c r="AJ155" i="17"/>
  <c r="AI155" i="17"/>
  <c r="AH155" i="17"/>
  <c r="AG155" i="17"/>
  <c r="AF155" i="17"/>
  <c r="BX155" i="17"/>
  <c r="BW155" i="17"/>
  <c r="BV155" i="17"/>
  <c r="BY155" i="17"/>
  <c r="BZ155" i="17"/>
  <c r="AI28" i="17"/>
  <c r="AH28" i="17"/>
  <c r="AG28" i="17"/>
  <c r="AF28" i="17"/>
  <c r="AJ28" i="17"/>
  <c r="BY28" i="17"/>
  <c r="BZ28" i="17"/>
  <c r="BW28" i="17"/>
  <c r="BV28" i="17"/>
  <c r="BX28" i="17"/>
  <c r="AJ30" i="17"/>
  <c r="AI30" i="17"/>
  <c r="AH30" i="17"/>
  <c r="AG30" i="17"/>
  <c r="AF30" i="17"/>
  <c r="BZ30" i="17"/>
  <c r="BW30" i="17"/>
  <c r="BV30" i="17"/>
  <c r="BY30" i="17"/>
  <c r="BX30" i="17"/>
  <c r="AJ80" i="17"/>
  <c r="AI80" i="17"/>
  <c r="AH80" i="17"/>
  <c r="AG80" i="17"/>
  <c r="AF80" i="17"/>
  <c r="BZ80" i="17"/>
  <c r="BX80" i="17"/>
  <c r="BY80" i="17"/>
  <c r="BW80" i="17"/>
  <c r="BV80" i="17"/>
  <c r="AG86" i="17"/>
  <c r="AF86" i="17"/>
  <c r="AJ86" i="17"/>
  <c r="AI86" i="17"/>
  <c r="AH86" i="17"/>
  <c r="BZ86" i="17"/>
  <c r="BY86" i="17"/>
  <c r="BX86" i="17"/>
  <c r="BW86" i="17"/>
  <c r="BV86" i="17"/>
  <c r="AJ94" i="17"/>
  <c r="AI94" i="17"/>
  <c r="AH94" i="17"/>
  <c r="AG94" i="17"/>
  <c r="AF94" i="17"/>
  <c r="BX94" i="17"/>
  <c r="BW94" i="17"/>
  <c r="BV94" i="17"/>
  <c r="BY94" i="17"/>
  <c r="BZ94" i="17"/>
  <c r="AJ18" i="17"/>
  <c r="AI18" i="17"/>
  <c r="AH18" i="17"/>
  <c r="AG18" i="17"/>
  <c r="AF18" i="17"/>
  <c r="BV18" i="17"/>
  <c r="BZ18" i="17"/>
  <c r="BY18" i="17"/>
  <c r="BX18" i="17"/>
  <c r="BW18" i="17"/>
  <c r="AJ56" i="17"/>
  <c r="AI56" i="17"/>
  <c r="AH56" i="17"/>
  <c r="AG56" i="17"/>
  <c r="AF56" i="17"/>
  <c r="BX56" i="17"/>
  <c r="BY56" i="17"/>
  <c r="BW56" i="17"/>
  <c r="BV56" i="17"/>
  <c r="BZ56" i="17"/>
  <c r="AJ132" i="17"/>
  <c r="AI132" i="17"/>
  <c r="AH132" i="17"/>
  <c r="AG132" i="17"/>
  <c r="AF132" i="17"/>
  <c r="BZ132" i="17"/>
  <c r="BY132" i="17"/>
  <c r="BX132" i="17"/>
  <c r="BW132" i="17"/>
  <c r="BV132" i="17"/>
  <c r="AJ10" i="17"/>
  <c r="AI10" i="17"/>
  <c r="AH10" i="17"/>
  <c r="AG10" i="17"/>
  <c r="AF10" i="17"/>
  <c r="BZ10" i="17"/>
  <c r="BY10" i="17"/>
  <c r="BX10" i="17"/>
  <c r="BW10" i="17"/>
  <c r="BV10" i="17"/>
  <c r="BV22" i="17"/>
  <c r="AJ22" i="17"/>
  <c r="AI22" i="17"/>
  <c r="AH22" i="17"/>
  <c r="AG22" i="17"/>
  <c r="AF22" i="17"/>
  <c r="BZ22" i="17"/>
  <c r="BY22" i="17"/>
  <c r="BX22" i="17"/>
  <c r="BW22" i="17"/>
  <c r="AJ120" i="17"/>
  <c r="AI120" i="17"/>
  <c r="AH120" i="17"/>
  <c r="AG120" i="17"/>
  <c r="AF120" i="17"/>
  <c r="BV120" i="17"/>
  <c r="BZ120" i="17"/>
  <c r="BY120" i="17"/>
  <c r="BX120" i="17"/>
  <c r="BW120" i="17"/>
  <c r="AJ70" i="17"/>
  <c r="AI70" i="17"/>
  <c r="AH70" i="17"/>
  <c r="AG70" i="17"/>
  <c r="AF70" i="17"/>
  <c r="BW70" i="17"/>
  <c r="BV70" i="17"/>
  <c r="BZ70" i="17"/>
  <c r="BY70" i="17"/>
  <c r="BX70" i="17"/>
  <c r="AJ27" i="17"/>
  <c r="AI27" i="17"/>
  <c r="AH27" i="17"/>
  <c r="AG27" i="17"/>
  <c r="AF27" i="17"/>
  <c r="BV27" i="17"/>
  <c r="BZ27" i="17"/>
  <c r="BY27" i="17"/>
  <c r="BX27" i="17"/>
  <c r="BW27" i="17"/>
  <c r="AI76" i="17"/>
  <c r="AH76" i="17"/>
  <c r="AG76" i="17"/>
  <c r="AF76" i="17"/>
  <c r="AJ76" i="17"/>
  <c r="BX76" i="17"/>
  <c r="BW76" i="17"/>
  <c r="BV76" i="17"/>
  <c r="BY76" i="17"/>
  <c r="BZ76" i="17"/>
  <c r="AJ78" i="17"/>
  <c r="AI78" i="17"/>
  <c r="AH78" i="17"/>
  <c r="AG78" i="17"/>
  <c r="AF78" i="17"/>
  <c r="BV78" i="17"/>
  <c r="BZ78" i="17"/>
  <c r="BW78" i="17"/>
  <c r="BX78" i="17"/>
  <c r="BY78" i="17"/>
  <c r="AJ128" i="17"/>
  <c r="AI128" i="17"/>
  <c r="AH128" i="17"/>
  <c r="AG128" i="17"/>
  <c r="AF128" i="17"/>
  <c r="BZ128" i="17"/>
  <c r="BX128" i="17"/>
  <c r="BY128" i="17"/>
  <c r="BW128" i="17"/>
  <c r="BV128" i="17"/>
  <c r="AG134" i="17"/>
  <c r="AF134" i="17"/>
  <c r="AJ134" i="17"/>
  <c r="AI134" i="17"/>
  <c r="AH134" i="17"/>
  <c r="BY134" i="17"/>
  <c r="BW134" i="17"/>
  <c r="BZ134" i="17"/>
  <c r="BX134" i="17"/>
  <c r="BV134" i="17"/>
  <c r="AJ142" i="17"/>
  <c r="AI142" i="17"/>
  <c r="AH142" i="17"/>
  <c r="AG142" i="17"/>
  <c r="AF142" i="17"/>
  <c r="BZ142" i="17"/>
  <c r="BX142" i="17"/>
  <c r="BV142" i="17"/>
  <c r="BY142" i="17"/>
  <c r="BW142" i="17"/>
  <c r="AG50" i="17"/>
  <c r="AF50" i="17"/>
  <c r="AJ50" i="17"/>
  <c r="AI50" i="17"/>
  <c r="AH50" i="17"/>
  <c r="BZ50" i="17"/>
  <c r="BX50" i="17"/>
  <c r="BW50" i="17"/>
  <c r="BV50" i="17"/>
  <c r="BY50" i="17"/>
  <c r="AJ104" i="17"/>
  <c r="AI104" i="17"/>
  <c r="AH104" i="17"/>
  <c r="AG104" i="17"/>
  <c r="AF104" i="17"/>
  <c r="BY104" i="17"/>
  <c r="BW104" i="17"/>
  <c r="BZ104" i="17"/>
  <c r="BX104" i="17"/>
  <c r="BV104" i="17"/>
  <c r="AJ126" i="17"/>
  <c r="AI126" i="17"/>
  <c r="AH126" i="17"/>
  <c r="AG126" i="17"/>
  <c r="AF126" i="17"/>
  <c r="BX126" i="17"/>
  <c r="BW126" i="17"/>
  <c r="BV126" i="17"/>
  <c r="BY126" i="17"/>
  <c r="BZ126" i="17"/>
  <c r="AJ25" i="17"/>
  <c r="AI25" i="17"/>
  <c r="AH25" i="17"/>
  <c r="AG25" i="17"/>
  <c r="AF25" i="17"/>
  <c r="BZ25" i="17"/>
  <c r="BY25" i="17"/>
  <c r="BX25" i="17"/>
  <c r="BW25" i="17"/>
  <c r="BV25" i="17"/>
  <c r="AJ85" i="17"/>
  <c r="AI85" i="17"/>
  <c r="AH85" i="17"/>
  <c r="AG85" i="17"/>
  <c r="AF85" i="17"/>
  <c r="BV85" i="17"/>
  <c r="BZ85" i="17"/>
  <c r="BW85" i="17"/>
  <c r="BY85" i="17"/>
  <c r="BX85" i="17"/>
  <c r="AG98" i="17"/>
  <c r="AF98" i="17"/>
  <c r="AJ98" i="17"/>
  <c r="AI98" i="17"/>
  <c r="AH98" i="17"/>
  <c r="BY98" i="17"/>
  <c r="BX98" i="17"/>
  <c r="BW98" i="17"/>
  <c r="BV98" i="17"/>
  <c r="BZ98" i="17"/>
  <c r="AF55" i="17"/>
  <c r="AJ55" i="17"/>
  <c r="AI55" i="17"/>
  <c r="AH55" i="17"/>
  <c r="AG55" i="17"/>
  <c r="BX55" i="17"/>
  <c r="BW55" i="17"/>
  <c r="BV55" i="17"/>
  <c r="BZ55" i="17"/>
  <c r="BY55" i="17"/>
  <c r="AJ157" i="17"/>
  <c r="AI157" i="17"/>
  <c r="AH157" i="17"/>
  <c r="AG157" i="17"/>
  <c r="AF157" i="17"/>
  <c r="BZ157" i="17"/>
  <c r="BY157" i="17"/>
  <c r="BX157" i="17"/>
  <c r="BW157" i="17"/>
  <c r="BV157" i="17"/>
  <c r="AJ118" i="17"/>
  <c r="AI118" i="17"/>
  <c r="AH118" i="17"/>
  <c r="AG118" i="17"/>
  <c r="AF118" i="17"/>
  <c r="BW118" i="17"/>
  <c r="BV118" i="17"/>
  <c r="BX118" i="17"/>
  <c r="BY118" i="17"/>
  <c r="BZ118" i="17"/>
  <c r="AJ75" i="17"/>
  <c r="AI75" i="17"/>
  <c r="AH75" i="17"/>
  <c r="AG75" i="17"/>
  <c r="AF75" i="17"/>
  <c r="BY75" i="17"/>
  <c r="BX75" i="17"/>
  <c r="BZ75" i="17"/>
  <c r="BW75" i="17"/>
  <c r="BV75" i="17"/>
  <c r="AJ123" i="17"/>
  <c r="AI123" i="17"/>
  <c r="AH123" i="17"/>
  <c r="AG123" i="17"/>
  <c r="AF123" i="17"/>
  <c r="BY123" i="17"/>
  <c r="BX123" i="17"/>
  <c r="BV123" i="17"/>
  <c r="BZ123" i="17"/>
  <c r="BW123" i="17"/>
  <c r="AJ113" i="17"/>
  <c r="AI113" i="17"/>
  <c r="AH113" i="17"/>
  <c r="AG113" i="17"/>
  <c r="AF113" i="17"/>
  <c r="BX113" i="17"/>
  <c r="BY113" i="17"/>
  <c r="BW113" i="17"/>
  <c r="BV113" i="17"/>
  <c r="BZ113" i="17"/>
  <c r="AF43" i="17"/>
  <c r="AJ43" i="17"/>
  <c r="AI43" i="17"/>
  <c r="AH43" i="17"/>
  <c r="AG43" i="17"/>
  <c r="BZ43" i="17"/>
  <c r="BY43" i="17"/>
  <c r="BX43" i="17"/>
  <c r="BW43" i="17"/>
  <c r="BV43" i="17"/>
  <c r="AG146" i="17"/>
  <c r="AF146" i="17"/>
  <c r="AJ146" i="17"/>
  <c r="AI146" i="17"/>
  <c r="AH146" i="17"/>
  <c r="BZ146" i="17"/>
  <c r="BY146" i="17"/>
  <c r="BX146" i="17"/>
  <c r="BW146" i="17"/>
  <c r="BV146" i="17"/>
  <c r="AF103" i="17"/>
  <c r="AJ103" i="17"/>
  <c r="AI103" i="17"/>
  <c r="AH103" i="17"/>
  <c r="AG103" i="17"/>
  <c r="BY103" i="17"/>
  <c r="BV103" i="17"/>
  <c r="BZ103" i="17"/>
  <c r="BW103" i="17"/>
  <c r="BX103" i="17"/>
  <c r="AJ12" i="17"/>
  <c r="AI12" i="17"/>
  <c r="AH12" i="17"/>
  <c r="AG12" i="17"/>
  <c r="AF12" i="17"/>
  <c r="BV12" i="17"/>
  <c r="BZ12" i="17"/>
  <c r="BY12" i="17"/>
  <c r="BX12" i="17"/>
  <c r="BW12" i="17"/>
  <c r="AJ8" i="17"/>
  <c r="AI8" i="17"/>
  <c r="AH8" i="17"/>
  <c r="AG8" i="17"/>
  <c r="AF8" i="17"/>
  <c r="BZ8" i="17"/>
  <c r="BY8" i="17"/>
  <c r="BX8" i="17"/>
  <c r="BW8" i="17"/>
  <c r="BV8" i="17"/>
  <c r="AJ35" i="17"/>
  <c r="AI35" i="17"/>
  <c r="AH35" i="17"/>
  <c r="AG35" i="17"/>
  <c r="AF35" i="17"/>
  <c r="BW35" i="17"/>
  <c r="BY35" i="17"/>
  <c r="BX35" i="17"/>
  <c r="BZ35" i="17"/>
  <c r="BV35" i="17"/>
  <c r="AF91" i="17"/>
  <c r="AJ91" i="17"/>
  <c r="AI91" i="17"/>
  <c r="AH91" i="17"/>
  <c r="AG91" i="17"/>
  <c r="BX91" i="17"/>
  <c r="BZ91" i="17"/>
  <c r="BV91" i="17"/>
  <c r="BY91" i="17"/>
  <c r="BW91" i="17"/>
  <c r="AJ65" i="17"/>
  <c r="AI65" i="17"/>
  <c r="AH65" i="17"/>
  <c r="AG65" i="17"/>
  <c r="AF65" i="17"/>
  <c r="BW65" i="17"/>
  <c r="BV65" i="17"/>
  <c r="BZ65" i="17"/>
  <c r="BX65" i="17"/>
  <c r="BY65" i="17"/>
  <c r="AJ59" i="17"/>
  <c r="AI59" i="17"/>
  <c r="AH59" i="17"/>
  <c r="AG59" i="17"/>
  <c r="AF59" i="17"/>
  <c r="BZ59" i="17"/>
  <c r="BY59" i="17"/>
  <c r="BX59" i="17"/>
  <c r="BV59" i="17"/>
  <c r="BW59" i="17"/>
  <c r="AJ11" i="17"/>
  <c r="AI11" i="17"/>
  <c r="AH11" i="17"/>
  <c r="AG11" i="17"/>
  <c r="AF11" i="17"/>
  <c r="BX11" i="17"/>
  <c r="BW11" i="17"/>
  <c r="BV11" i="17"/>
  <c r="BZ11" i="17"/>
  <c r="BY11" i="17"/>
  <c r="AJ20" i="17"/>
  <c r="AI20" i="17"/>
  <c r="AH20" i="17"/>
  <c r="AG20" i="17"/>
  <c r="AF20" i="17"/>
  <c r="BX20" i="17"/>
  <c r="BZ20" i="17"/>
  <c r="BY20" i="17"/>
  <c r="BW20" i="17"/>
  <c r="BV20" i="17"/>
  <c r="AJ83" i="17"/>
  <c r="AI83" i="17"/>
  <c r="AH83" i="17"/>
  <c r="AG83" i="17"/>
  <c r="AF83" i="17"/>
  <c r="BY83" i="17"/>
  <c r="BX83" i="17"/>
  <c r="BW83" i="17"/>
  <c r="BV83" i="17"/>
  <c r="BZ83" i="17"/>
  <c r="AF139" i="17"/>
  <c r="AJ139" i="17"/>
  <c r="AI139" i="17"/>
  <c r="AH139" i="17"/>
  <c r="AG139" i="17"/>
  <c r="BW139" i="17"/>
  <c r="BV139" i="17"/>
  <c r="BZ139" i="17"/>
  <c r="BY139" i="17"/>
  <c r="BX139" i="17"/>
  <c r="AJ47" i="17"/>
  <c r="AI47" i="17"/>
  <c r="AH47" i="17"/>
  <c r="AG47" i="17"/>
  <c r="AF47" i="17"/>
  <c r="BX47" i="17"/>
  <c r="BW47" i="17"/>
  <c r="BY47" i="17"/>
  <c r="BV47" i="17"/>
  <c r="BZ47" i="17"/>
  <c r="AJ107" i="17"/>
  <c r="AI107" i="17"/>
  <c r="AH107" i="17"/>
  <c r="AG107" i="17"/>
  <c r="AF107" i="17"/>
  <c r="BW107" i="17"/>
  <c r="BV107" i="17"/>
  <c r="BZ107" i="17"/>
  <c r="BY107" i="17"/>
  <c r="BX107" i="17"/>
  <c r="AJ58" i="17"/>
  <c r="AI58" i="17"/>
  <c r="AH58" i="17"/>
  <c r="AG58" i="17"/>
  <c r="AF58" i="17"/>
  <c r="BZ58" i="17"/>
  <c r="BX58" i="17"/>
  <c r="BW58" i="17"/>
  <c r="BV58" i="17"/>
  <c r="BY58" i="17"/>
  <c r="AH69" i="17"/>
  <c r="AG69" i="17"/>
  <c r="AF69" i="17"/>
  <c r="AJ69" i="17"/>
  <c r="AI69" i="17"/>
  <c r="BW69" i="17"/>
  <c r="BV69" i="17"/>
  <c r="BX69" i="17"/>
  <c r="BZ69" i="17"/>
  <c r="BY69" i="17"/>
  <c r="AJ48" i="17"/>
  <c r="AI48" i="17"/>
  <c r="AH48" i="17"/>
  <c r="AG48" i="17"/>
  <c r="AF48" i="17"/>
  <c r="BV48" i="17"/>
  <c r="BX48" i="17"/>
  <c r="BY48" i="17"/>
  <c r="BW48" i="17"/>
  <c r="BZ48" i="17"/>
  <c r="AJ63" i="17"/>
  <c r="AI63" i="17"/>
  <c r="AH63" i="17"/>
  <c r="AG63" i="17"/>
  <c r="AF63" i="17"/>
  <c r="BW63" i="17"/>
  <c r="BV63" i="17"/>
  <c r="BZ63" i="17"/>
  <c r="BY63" i="17"/>
  <c r="BX63" i="17"/>
  <c r="AJ131" i="17"/>
  <c r="AI131" i="17"/>
  <c r="AH131" i="17"/>
  <c r="AG131" i="17"/>
  <c r="AF131" i="17"/>
  <c r="BW131" i="17"/>
  <c r="BY131" i="17"/>
  <c r="BZ131" i="17"/>
  <c r="BV131" i="17"/>
  <c r="BX131" i="17"/>
  <c r="AI40" i="17"/>
  <c r="AH40" i="17"/>
  <c r="AG40" i="17"/>
  <c r="AF40" i="17"/>
  <c r="AJ40" i="17"/>
  <c r="BY40" i="17"/>
  <c r="BX40" i="17"/>
  <c r="BZ40" i="17"/>
  <c r="BW40" i="17"/>
  <c r="BV40" i="17"/>
  <c r="AJ95" i="17"/>
  <c r="AI95" i="17"/>
  <c r="AH95" i="17"/>
  <c r="AG95" i="17"/>
  <c r="AF95" i="17"/>
  <c r="BZ95" i="17"/>
  <c r="BX95" i="17"/>
  <c r="BY95" i="17"/>
  <c r="BV95" i="17"/>
  <c r="BW95" i="17"/>
  <c r="AJ106" i="17"/>
  <c r="AI106" i="17"/>
  <c r="AH106" i="17"/>
  <c r="AG106" i="17"/>
  <c r="AF106" i="17"/>
  <c r="BY106" i="17"/>
  <c r="BX106" i="17"/>
  <c r="BZ106" i="17"/>
  <c r="BW106" i="17"/>
  <c r="BV106" i="17"/>
  <c r="AI88" i="17"/>
  <c r="AH88" i="17"/>
  <c r="AG88" i="17"/>
  <c r="AF88" i="17"/>
  <c r="AJ88" i="17"/>
  <c r="BZ88" i="17"/>
  <c r="BY88" i="17"/>
  <c r="BX88" i="17"/>
  <c r="BW88" i="17"/>
  <c r="BV88" i="17"/>
  <c r="AJ143" i="17"/>
  <c r="AI143" i="17"/>
  <c r="AH143" i="17"/>
  <c r="AG143" i="17"/>
  <c r="AF143" i="17"/>
  <c r="BW143" i="17"/>
  <c r="BV143" i="17"/>
  <c r="BY143" i="17"/>
  <c r="BZ143" i="17"/>
  <c r="BX143" i="17"/>
  <c r="AJ44" i="17"/>
  <c r="AI44" i="17"/>
  <c r="AH44" i="17"/>
  <c r="AG44" i="17"/>
  <c r="AF44" i="17"/>
  <c r="BZ44" i="17"/>
  <c r="BY44" i="17"/>
  <c r="BX44" i="17"/>
  <c r="BW44" i="17"/>
  <c r="BV44" i="17"/>
  <c r="AJ154" i="17"/>
  <c r="AI154" i="17"/>
  <c r="AH154" i="17"/>
  <c r="AG154" i="17"/>
  <c r="AF154" i="17"/>
  <c r="BZ154" i="17"/>
  <c r="BY154" i="17"/>
  <c r="BX154" i="17"/>
  <c r="BW154" i="17"/>
  <c r="BV154" i="17"/>
  <c r="AH57" i="17"/>
  <c r="AG57" i="17"/>
  <c r="AF57" i="17"/>
  <c r="AJ57" i="17"/>
  <c r="AI57" i="17"/>
  <c r="BW57" i="17"/>
  <c r="BZ57" i="17"/>
  <c r="BV57" i="17"/>
  <c r="BY57" i="17"/>
  <c r="BX57" i="17"/>
  <c r="BX4" i="11"/>
  <c r="BY4" i="11"/>
  <c r="BW4" i="11"/>
  <c r="BV4" i="11"/>
  <c r="BZ4" i="11"/>
  <c r="AJ4" i="11"/>
  <c r="AH4" i="11"/>
  <c r="AG4" i="11"/>
  <c r="AI4" i="11"/>
  <c r="CB162" i="11" l="1"/>
  <c r="CB39" i="11"/>
  <c r="CB163" i="11"/>
  <c r="CB100" i="11"/>
  <c r="CB133" i="11"/>
  <c r="CB64" i="11"/>
  <c r="CB34" i="11"/>
  <c r="CB156" i="11"/>
  <c r="CB123" i="11"/>
  <c r="CB155" i="11"/>
  <c r="CB17" i="11"/>
  <c r="CB32" i="11"/>
  <c r="CB5" i="11"/>
  <c r="CB126" i="11"/>
  <c r="CB38" i="11"/>
  <c r="CB51" i="11"/>
  <c r="CB19" i="11"/>
  <c r="CB78" i="11"/>
  <c r="CB65" i="11"/>
  <c r="CB67" i="11"/>
  <c r="CB159" i="11"/>
  <c r="CB77" i="11"/>
  <c r="CB16" i="11"/>
  <c r="CB122" i="11"/>
  <c r="CB15" i="11"/>
  <c r="CB142" i="11"/>
  <c r="CB147" i="11"/>
  <c r="CB44" i="11"/>
  <c r="CB7" i="11"/>
  <c r="CB18" i="11"/>
  <c r="CB37" i="11"/>
  <c r="CB25" i="11"/>
  <c r="CB48" i="11"/>
  <c r="CB146" i="11"/>
  <c r="CB74" i="11"/>
  <c r="CB83" i="11"/>
  <c r="CB136" i="11"/>
  <c r="CB14" i="11"/>
  <c r="CB66" i="11"/>
  <c r="CB160" i="11"/>
  <c r="CB139" i="11"/>
  <c r="CB118" i="11"/>
  <c r="CB69" i="11"/>
  <c r="CB135" i="11"/>
  <c r="CB20" i="11"/>
  <c r="CB89" i="11"/>
  <c r="CB12" i="11"/>
  <c r="CB33" i="11"/>
  <c r="CB148" i="11"/>
  <c r="CB47" i="11"/>
  <c r="CB97" i="11"/>
  <c r="CB96" i="11"/>
  <c r="CB36" i="11"/>
  <c r="CB99" i="11"/>
  <c r="CB111" i="11"/>
  <c r="CB9" i="11"/>
  <c r="CB68" i="11"/>
  <c r="CB73" i="11"/>
  <c r="CB8" i="11"/>
  <c r="CB62" i="11"/>
  <c r="CB13" i="11"/>
  <c r="CB72" i="11"/>
  <c r="CB132" i="11"/>
  <c r="CB115" i="11"/>
  <c r="CB31" i="11"/>
  <c r="CB157" i="11"/>
  <c r="CB76" i="11"/>
  <c r="CB138" i="11"/>
  <c r="CB71" i="11"/>
  <c r="CB41" i="11"/>
  <c r="CB57" i="11"/>
  <c r="CB127" i="11"/>
  <c r="CB40" i="11"/>
  <c r="CB26" i="11"/>
  <c r="CB21" i="11"/>
  <c r="CB113" i="11"/>
  <c r="CB63" i="11"/>
  <c r="CB43" i="11"/>
  <c r="CB53" i="11"/>
  <c r="CB116" i="11"/>
  <c r="CB112" i="11"/>
  <c r="CB145" i="11"/>
  <c r="CB91" i="11"/>
  <c r="CB49" i="11"/>
  <c r="CB45" i="11"/>
  <c r="CB61" i="11"/>
  <c r="CB35" i="11"/>
  <c r="CB128" i="11"/>
  <c r="CB141" i="11"/>
  <c r="CB94" i="11"/>
  <c r="CB28" i="11"/>
  <c r="CB104" i="11"/>
  <c r="CB103" i="11"/>
  <c r="CB81" i="11"/>
  <c r="CB30" i="11"/>
  <c r="CB59" i="11"/>
  <c r="CB102" i="11"/>
  <c r="CB24" i="11"/>
  <c r="CB110" i="11"/>
  <c r="CB114" i="11"/>
  <c r="CB137" i="11"/>
  <c r="CB151" i="11"/>
  <c r="CB90" i="11"/>
  <c r="CB42" i="11"/>
  <c r="CB106" i="11"/>
  <c r="CB85" i="11"/>
  <c r="CB149" i="11"/>
  <c r="CB70" i="11"/>
  <c r="CB124" i="11"/>
  <c r="CB119" i="11"/>
  <c r="CB134" i="11"/>
  <c r="CB79" i="11"/>
  <c r="CB143" i="11"/>
  <c r="CB107" i="11"/>
  <c r="CB80" i="11"/>
  <c r="CB50" i="11"/>
  <c r="CB87" i="11"/>
  <c r="CB131" i="11"/>
  <c r="CB27" i="11"/>
  <c r="CB158" i="11"/>
  <c r="CB84" i="11"/>
  <c r="CB125" i="11"/>
  <c r="CB52" i="11"/>
  <c r="CB144" i="11"/>
  <c r="CB56" i="11"/>
  <c r="CB150" i="11"/>
  <c r="CB120" i="11"/>
  <c r="CB105" i="11"/>
  <c r="CB108" i="11"/>
  <c r="CB82" i="11"/>
  <c r="CB29" i="11"/>
  <c r="CB117" i="11"/>
  <c r="CB153" i="11"/>
  <c r="CB140" i="11"/>
  <c r="CB55" i="11"/>
  <c r="CB58" i="11"/>
  <c r="CB75" i="11"/>
  <c r="CB109" i="11"/>
  <c r="CB161" i="11"/>
  <c r="CB152" i="11"/>
  <c r="CB93" i="11"/>
  <c r="CB60" i="11"/>
  <c r="CB10" i="11"/>
  <c r="CB130" i="11"/>
  <c r="CB92" i="11"/>
  <c r="CB22" i="11"/>
  <c r="CB11" i="11"/>
  <c r="CB121" i="11"/>
  <c r="CB23" i="11"/>
  <c r="CB95" i="11"/>
  <c r="CB154" i="11"/>
  <c r="CB6" i="11"/>
  <c r="CB129" i="11"/>
  <c r="CB101" i="11"/>
  <c r="CB46" i="11"/>
  <c r="CB88" i="11"/>
  <c r="CB86" i="11"/>
  <c r="CB54" i="11"/>
  <c r="CB98" i="11"/>
  <c r="CH162" i="11"/>
  <c r="CH163" i="11"/>
  <c r="CH135" i="11"/>
  <c r="CH142" i="11"/>
  <c r="CH60" i="11"/>
  <c r="CH5" i="11"/>
  <c r="CH118" i="11"/>
  <c r="CH92" i="11"/>
  <c r="CH149" i="11"/>
  <c r="CH52" i="11"/>
  <c r="CH73" i="11"/>
  <c r="CH45" i="11"/>
  <c r="CH23" i="11"/>
  <c r="CH38" i="11"/>
  <c r="CH74" i="11"/>
  <c r="CH64" i="11"/>
  <c r="CH146" i="11"/>
  <c r="CH19" i="11"/>
  <c r="CH70" i="11"/>
  <c r="CH22" i="11"/>
  <c r="CH160" i="11"/>
  <c r="CH67" i="11"/>
  <c r="CH57" i="11"/>
  <c r="CH87" i="11"/>
  <c r="CH28" i="11"/>
  <c r="CH139" i="11"/>
  <c r="CH103" i="11"/>
  <c r="CH54" i="11"/>
  <c r="CH36" i="11"/>
  <c r="CH56" i="11"/>
  <c r="CH21" i="11"/>
  <c r="CH50" i="11"/>
  <c r="CH18" i="11"/>
  <c r="CH161" i="11"/>
  <c r="CH76" i="11"/>
  <c r="CH145" i="11"/>
  <c r="CH128" i="11"/>
  <c r="CH29" i="11"/>
  <c r="CH158" i="11"/>
  <c r="CH150" i="11"/>
  <c r="CH106" i="11"/>
  <c r="CH143" i="11"/>
  <c r="CH25" i="11"/>
  <c r="CH136" i="11"/>
  <c r="CH122" i="11"/>
  <c r="CH94" i="11"/>
  <c r="CH61" i="11"/>
  <c r="CH68" i="11"/>
  <c r="CH79" i="11"/>
  <c r="CH16" i="11"/>
  <c r="CH123" i="11"/>
  <c r="CH20" i="11"/>
  <c r="CH88" i="11"/>
  <c r="CH130" i="11"/>
  <c r="CH48" i="11"/>
  <c r="CH37" i="11"/>
  <c r="CH151" i="11"/>
  <c r="CH159" i="11"/>
  <c r="CH13" i="11"/>
  <c r="CH147" i="11"/>
  <c r="CH121" i="11"/>
  <c r="CH35" i="11"/>
  <c r="CH137" i="11"/>
  <c r="CH51" i="11"/>
  <c r="CH90" i="11"/>
  <c r="CH131" i="11"/>
  <c r="CH62" i="11"/>
  <c r="CH49" i="11"/>
  <c r="CH33" i="11"/>
  <c r="CH82" i="11"/>
  <c r="CH91" i="11"/>
  <c r="CH127" i="11"/>
  <c r="CH6" i="11"/>
  <c r="CH116" i="11"/>
  <c r="CH53" i="11"/>
  <c r="CH126" i="11"/>
  <c r="CH113" i="11"/>
  <c r="CH132" i="11"/>
  <c r="CH85" i="11"/>
  <c r="CH59" i="11"/>
  <c r="CH102" i="11"/>
  <c r="CH119" i="11"/>
  <c r="CH78" i="11"/>
  <c r="CH17" i="11"/>
  <c r="CH8" i="11"/>
  <c r="CH71" i="11"/>
  <c r="CH110" i="11"/>
  <c r="CH156" i="11"/>
  <c r="CH95" i="11"/>
  <c r="CH12" i="11"/>
  <c r="CH89" i="11"/>
  <c r="CH65" i="11"/>
  <c r="CH43" i="11"/>
  <c r="CH26" i="11"/>
  <c r="CH154" i="11"/>
  <c r="CH14" i="11"/>
  <c r="CH138" i="11"/>
  <c r="CH152" i="11"/>
  <c r="CH46" i="11"/>
  <c r="CH98" i="11"/>
  <c r="CH109" i="11"/>
  <c r="CH47" i="11"/>
  <c r="CH148" i="11"/>
  <c r="CH117" i="11"/>
  <c r="CH129" i="11"/>
  <c r="CH39" i="11"/>
  <c r="CH96" i="11"/>
  <c r="CH105" i="11"/>
  <c r="CH114" i="11"/>
  <c r="CH84" i="11"/>
  <c r="CH141" i="11"/>
  <c r="CH30" i="11"/>
  <c r="CH27" i="11"/>
  <c r="CH15" i="11"/>
  <c r="CH104" i="11"/>
  <c r="CH133" i="11"/>
  <c r="CH41" i="11"/>
  <c r="CH40" i="11"/>
  <c r="CH77" i="11"/>
  <c r="CH11" i="11"/>
  <c r="CH9" i="11"/>
  <c r="CH32" i="11"/>
  <c r="CH31" i="11"/>
  <c r="CH80" i="11"/>
  <c r="CH81" i="11"/>
  <c r="CH63" i="11"/>
  <c r="CH83" i="11"/>
  <c r="CH69" i="11"/>
  <c r="CH140" i="11"/>
  <c r="CH75" i="11"/>
  <c r="CH7" i="11"/>
  <c r="CH155" i="11"/>
  <c r="CH153" i="11"/>
  <c r="CH42" i="11"/>
  <c r="CH112" i="11"/>
  <c r="CH58" i="11"/>
  <c r="CH125" i="11"/>
  <c r="CH108" i="11"/>
  <c r="CH120" i="11"/>
  <c r="CH157" i="11"/>
  <c r="CH100" i="11"/>
  <c r="CH144" i="11"/>
  <c r="CH66" i="11"/>
  <c r="CH107" i="11"/>
  <c r="CH86" i="11"/>
  <c r="CH93" i="11"/>
  <c r="CH101" i="11"/>
  <c r="CH55" i="11"/>
  <c r="CH99" i="11"/>
  <c r="CH34" i="11"/>
  <c r="CH44" i="11"/>
  <c r="CH10" i="11"/>
  <c r="CH24" i="11"/>
  <c r="CH134" i="11"/>
  <c r="CH97" i="11"/>
  <c r="CH111" i="11"/>
  <c r="CH115" i="11"/>
  <c r="CH124" i="11"/>
  <c r="CH72" i="11"/>
  <c r="CF162" i="11"/>
  <c r="CF96" i="11"/>
  <c r="CF163" i="11"/>
  <c r="CF111" i="11"/>
  <c r="CF154" i="11"/>
  <c r="CF149" i="11"/>
  <c r="CF106" i="11"/>
  <c r="CF126" i="11"/>
  <c r="CF110" i="11"/>
  <c r="CF85" i="11"/>
  <c r="CF18" i="11"/>
  <c r="CF89" i="11"/>
  <c r="CF10" i="11"/>
  <c r="CF22" i="11"/>
  <c r="CF118" i="11"/>
  <c r="CF35" i="11"/>
  <c r="CF153" i="11"/>
  <c r="CF39" i="11"/>
  <c r="CF129" i="11"/>
  <c r="CF95" i="11"/>
  <c r="CF41" i="11"/>
  <c r="CF78" i="11"/>
  <c r="CF82" i="11"/>
  <c r="CF6" i="11"/>
  <c r="CF11" i="11"/>
  <c r="CF121" i="11"/>
  <c r="CF19" i="11"/>
  <c r="CF115" i="11"/>
  <c r="CF63" i="11"/>
  <c r="CF76" i="11"/>
  <c r="CF146" i="11"/>
  <c r="CF48" i="11"/>
  <c r="CF25" i="11"/>
  <c r="CF42" i="11"/>
  <c r="CF84" i="11"/>
  <c r="CF71" i="11"/>
  <c r="CF53" i="11"/>
  <c r="CF28" i="11"/>
  <c r="CF43" i="11"/>
  <c r="CF152" i="11"/>
  <c r="CF117" i="11"/>
  <c r="CF37" i="11"/>
  <c r="CF93" i="11"/>
  <c r="CF21" i="11"/>
  <c r="CF144" i="11"/>
  <c r="CF147" i="11"/>
  <c r="CF52" i="11"/>
  <c r="CF130" i="11"/>
  <c r="CF140" i="11"/>
  <c r="CF45" i="11"/>
  <c r="CF125" i="11"/>
  <c r="CF77" i="11"/>
  <c r="CF109" i="11"/>
  <c r="CF8" i="11"/>
  <c r="CF38" i="11"/>
  <c r="CF81" i="11"/>
  <c r="CF64" i="11"/>
  <c r="CF94" i="11"/>
  <c r="CF36" i="11"/>
  <c r="CF107" i="11"/>
  <c r="CF113" i="11"/>
  <c r="CF55" i="11"/>
  <c r="CF139" i="11"/>
  <c r="CF98" i="11"/>
  <c r="CF108" i="11"/>
  <c r="CF32" i="11"/>
  <c r="CF49" i="11"/>
  <c r="CF17" i="11"/>
  <c r="CF128" i="11"/>
  <c r="CF16" i="11"/>
  <c r="CF101" i="11"/>
  <c r="CF103" i="11"/>
  <c r="CF99" i="11"/>
  <c r="CF88" i="11"/>
  <c r="CF137" i="11"/>
  <c r="CF132" i="11"/>
  <c r="CF24" i="11"/>
  <c r="CF127" i="11"/>
  <c r="CF13" i="11"/>
  <c r="CF59" i="11"/>
  <c r="CF97" i="11"/>
  <c r="CF14" i="11"/>
  <c r="CF73" i="11"/>
  <c r="CF135" i="11"/>
  <c r="CF60" i="11"/>
  <c r="CF158" i="11"/>
  <c r="CF72" i="11"/>
  <c r="CF150" i="11"/>
  <c r="CF156" i="11"/>
  <c r="CF134" i="11"/>
  <c r="CF58" i="11"/>
  <c r="CF33" i="11"/>
  <c r="CF40" i="11"/>
  <c r="CF7" i="11"/>
  <c r="CF145" i="11"/>
  <c r="CF62" i="11"/>
  <c r="CF80" i="11"/>
  <c r="CF86" i="11"/>
  <c r="CF131" i="11"/>
  <c r="CF83" i="11"/>
  <c r="CF47" i="11"/>
  <c r="CF148" i="11"/>
  <c r="CF155" i="11"/>
  <c r="CF91" i="11"/>
  <c r="CF90" i="11"/>
  <c r="CF116" i="11"/>
  <c r="CF5" i="11"/>
  <c r="CF65" i="11"/>
  <c r="CF119" i="11"/>
  <c r="CF15" i="11"/>
  <c r="CF142" i="11"/>
  <c r="CF67" i="11"/>
  <c r="CF74" i="11"/>
  <c r="CF114" i="11"/>
  <c r="CF87" i="11"/>
  <c r="CF104" i="11"/>
  <c r="CF100" i="11"/>
  <c r="CF105" i="11"/>
  <c r="CF68" i="11"/>
  <c r="CF157" i="11"/>
  <c r="CF20" i="11"/>
  <c r="CF9" i="11"/>
  <c r="CF159" i="11"/>
  <c r="CF79" i="11"/>
  <c r="CF57" i="11"/>
  <c r="CF75" i="11"/>
  <c r="CF122" i="11"/>
  <c r="CF34" i="11"/>
  <c r="CF30" i="11"/>
  <c r="CF120" i="11"/>
  <c r="CF61" i="11"/>
  <c r="CF26" i="11"/>
  <c r="CF92" i="11"/>
  <c r="CF27" i="11"/>
  <c r="CF46" i="11"/>
  <c r="CF143" i="11"/>
  <c r="CF141" i="11"/>
  <c r="CF54" i="11"/>
  <c r="CF123" i="11"/>
  <c r="CF31" i="11"/>
  <c r="CF112" i="11"/>
  <c r="CF50" i="11"/>
  <c r="CF136" i="11"/>
  <c r="CF51" i="11"/>
  <c r="CF12" i="11"/>
  <c r="CF151" i="11"/>
  <c r="CF161" i="11"/>
  <c r="CF29" i="11"/>
  <c r="CF138" i="11"/>
  <c r="CF56" i="11"/>
  <c r="CF133" i="11"/>
  <c r="CF160" i="11"/>
  <c r="CF66" i="11"/>
  <c r="CF70" i="11"/>
  <c r="CF44" i="11"/>
  <c r="CF23" i="11"/>
  <c r="CF69" i="11"/>
  <c r="CF102" i="11"/>
  <c r="CF124" i="11"/>
  <c r="CD162" i="11"/>
  <c r="CD163" i="11"/>
  <c r="CD110" i="11"/>
  <c r="CD82" i="11"/>
  <c r="CD92" i="11"/>
  <c r="CD99" i="11"/>
  <c r="CD31" i="11"/>
  <c r="CD101" i="11"/>
  <c r="CD55" i="11"/>
  <c r="CD32" i="11"/>
  <c r="CD80" i="11"/>
  <c r="CD107" i="11"/>
  <c r="CD37" i="11"/>
  <c r="CD115" i="11"/>
  <c r="CD19" i="11"/>
  <c r="CD137" i="11"/>
  <c r="CD147" i="11"/>
  <c r="CD108" i="11"/>
  <c r="CD150" i="11"/>
  <c r="CD157" i="11"/>
  <c r="CD75" i="11"/>
  <c r="CD156" i="11"/>
  <c r="CD132" i="11"/>
  <c r="CD79" i="11"/>
  <c r="CD49" i="11"/>
  <c r="CD58" i="11"/>
  <c r="CD100" i="11"/>
  <c r="CD121" i="11"/>
  <c r="CD26" i="11"/>
  <c r="CD44" i="11"/>
  <c r="CD139" i="11"/>
  <c r="CD63" i="11"/>
  <c r="CD43" i="11"/>
  <c r="CD136" i="11"/>
  <c r="CD69" i="11"/>
  <c r="CD122" i="11"/>
  <c r="CD141" i="11"/>
  <c r="CD33" i="11"/>
  <c r="CD25" i="11"/>
  <c r="CD83" i="11"/>
  <c r="CD28" i="11"/>
  <c r="CD61" i="11"/>
  <c r="CD5" i="11"/>
  <c r="CD114" i="11"/>
  <c r="CD20" i="11"/>
  <c r="CD65" i="11"/>
  <c r="CD9" i="11"/>
  <c r="CD64" i="11"/>
  <c r="CD161" i="11"/>
  <c r="CD73" i="11"/>
  <c r="CD12" i="11"/>
  <c r="CD89" i="11"/>
  <c r="CD74" i="11"/>
  <c r="CD18" i="11"/>
  <c r="CD90" i="11"/>
  <c r="CD88" i="11"/>
  <c r="CD94" i="11"/>
  <c r="CD62" i="11"/>
  <c r="CD13" i="11"/>
  <c r="CD27" i="11"/>
  <c r="CD135" i="11"/>
  <c r="CD47" i="11"/>
  <c r="CD98" i="11"/>
  <c r="CD109" i="11"/>
  <c r="CD40" i="11"/>
  <c r="CD91" i="11"/>
  <c r="CD39" i="11"/>
  <c r="CD72" i="11"/>
  <c r="CD8" i="11"/>
  <c r="CD29" i="11"/>
  <c r="CD59" i="11"/>
  <c r="CD36" i="11"/>
  <c r="CD120" i="11"/>
  <c r="CD96" i="11"/>
  <c r="CD153" i="11"/>
  <c r="CD11" i="11"/>
  <c r="CD87" i="11"/>
  <c r="CD159" i="11"/>
  <c r="CD146" i="11"/>
  <c r="CD17" i="11"/>
  <c r="CD158" i="11"/>
  <c r="CD144" i="11"/>
  <c r="CD93" i="11"/>
  <c r="CD131" i="11"/>
  <c r="CD138" i="11"/>
  <c r="CD7" i="11"/>
  <c r="CD70" i="11"/>
  <c r="CD6" i="11"/>
  <c r="CD78" i="11"/>
  <c r="CD52" i="11"/>
  <c r="CD154" i="11"/>
  <c r="CD133" i="11"/>
  <c r="CD15" i="11"/>
  <c r="CD117" i="11"/>
  <c r="CD50" i="11"/>
  <c r="CD151" i="11"/>
  <c r="CD85" i="11"/>
  <c r="CD127" i="11"/>
  <c r="CD24" i="11"/>
  <c r="CD77" i="11"/>
  <c r="CD125" i="11"/>
  <c r="CD103" i="11"/>
  <c r="CD148" i="11"/>
  <c r="CD119" i="11"/>
  <c r="CD57" i="11"/>
  <c r="CD112" i="11"/>
  <c r="CD123" i="11"/>
  <c r="CD116" i="11"/>
  <c r="CD104" i="11"/>
  <c r="CD42" i="11"/>
  <c r="CD53" i="11"/>
  <c r="CD84" i="11"/>
  <c r="CD71" i="11"/>
  <c r="CD35" i="11"/>
  <c r="CD111" i="11"/>
  <c r="CD48" i="11"/>
  <c r="CD21" i="11"/>
  <c r="CD51" i="11"/>
  <c r="CD76" i="11"/>
  <c r="CD130" i="11"/>
  <c r="CD95" i="11"/>
  <c r="CD41" i="11"/>
  <c r="CD126" i="11"/>
  <c r="CD149" i="11"/>
  <c r="CD160" i="11"/>
  <c r="CD102" i="11"/>
  <c r="CD46" i="11"/>
  <c r="CD143" i="11"/>
  <c r="CD30" i="11"/>
  <c r="CD60" i="11"/>
  <c r="CD142" i="11"/>
  <c r="CD22" i="11"/>
  <c r="CD56" i="11"/>
  <c r="CD10" i="11"/>
  <c r="CD118" i="11"/>
  <c r="CD23" i="11"/>
  <c r="CD14" i="11"/>
  <c r="CD129" i="11"/>
  <c r="CD140" i="11"/>
  <c r="CD128" i="11"/>
  <c r="CD54" i="11"/>
  <c r="CD86" i="11"/>
  <c r="CD97" i="11"/>
  <c r="CD106" i="11"/>
  <c r="CD16" i="11"/>
  <c r="CD113" i="11"/>
  <c r="CD155" i="11"/>
  <c r="CD152" i="11"/>
  <c r="CD38" i="11"/>
  <c r="CD124" i="11"/>
  <c r="CD45" i="11"/>
  <c r="CD105" i="11"/>
  <c r="CD134" i="11"/>
  <c r="CD81" i="11"/>
  <c r="CD67" i="11"/>
  <c r="CD68" i="11"/>
  <c r="CD34" i="11"/>
  <c r="CD145" i="11"/>
  <c r="CD66" i="11"/>
  <c r="CJ163" i="11"/>
  <c r="CJ162" i="11"/>
  <c r="CJ109" i="11"/>
  <c r="CJ160" i="11"/>
  <c r="CJ123" i="11"/>
  <c r="CJ82" i="11"/>
  <c r="CJ114" i="11"/>
  <c r="CJ113" i="11"/>
  <c r="CJ68" i="11"/>
  <c r="CJ62" i="11"/>
  <c r="CJ41" i="11"/>
  <c r="CJ56" i="11"/>
  <c r="CJ80" i="11"/>
  <c r="CJ70" i="11"/>
  <c r="CJ53" i="11"/>
  <c r="CJ5" i="11"/>
  <c r="CJ104" i="11"/>
  <c r="CJ92" i="11"/>
  <c r="CJ67" i="11"/>
  <c r="CJ51" i="11"/>
  <c r="CJ146" i="11"/>
  <c r="CJ100" i="11"/>
  <c r="CJ117" i="11"/>
  <c r="CJ42" i="11"/>
  <c r="CJ73" i="11"/>
  <c r="CJ60" i="11"/>
  <c r="CJ29" i="11"/>
  <c r="CJ20" i="11"/>
  <c r="CJ99" i="11"/>
  <c r="CJ9" i="11"/>
  <c r="CJ125" i="11"/>
  <c r="CJ131" i="11"/>
  <c r="CJ86" i="11"/>
  <c r="CJ22" i="11"/>
  <c r="CJ21" i="11"/>
  <c r="CJ25" i="11"/>
  <c r="CJ31" i="11"/>
  <c r="CJ58" i="11"/>
  <c r="CJ7" i="11"/>
  <c r="CJ35" i="11"/>
  <c r="CJ43" i="11"/>
  <c r="CJ149" i="11"/>
  <c r="CJ147" i="11"/>
  <c r="CJ90" i="11"/>
  <c r="CJ28" i="11"/>
  <c r="CJ93" i="11"/>
  <c r="CJ137" i="11"/>
  <c r="CJ130" i="11"/>
  <c r="CJ61" i="11"/>
  <c r="CJ65" i="11"/>
  <c r="CJ87" i="11"/>
  <c r="CJ45" i="11"/>
  <c r="CJ46" i="11"/>
  <c r="CJ91" i="11"/>
  <c r="CJ16" i="11"/>
  <c r="CJ52" i="11"/>
  <c r="CJ116" i="11"/>
  <c r="CJ150" i="11"/>
  <c r="CJ17" i="11"/>
  <c r="CJ38" i="11"/>
  <c r="CJ84" i="11"/>
  <c r="CJ143" i="11"/>
  <c r="CJ144" i="11"/>
  <c r="CJ63" i="11"/>
  <c r="CJ64" i="11"/>
  <c r="CJ36" i="11"/>
  <c r="CJ135" i="11"/>
  <c r="CJ129" i="11"/>
  <c r="CJ124" i="11"/>
  <c r="CJ13" i="11"/>
  <c r="CJ112" i="11"/>
  <c r="CJ94" i="11"/>
  <c r="CJ79" i="11"/>
  <c r="CJ50" i="11"/>
  <c r="CJ88" i="11"/>
  <c r="CJ72" i="11"/>
  <c r="CJ139" i="11"/>
  <c r="CJ98" i="11"/>
  <c r="CJ142" i="11"/>
  <c r="CJ75" i="11"/>
  <c r="CJ133" i="11"/>
  <c r="CJ37" i="11"/>
  <c r="CJ151" i="11"/>
  <c r="CJ32" i="11"/>
  <c r="CJ140" i="11"/>
  <c r="CJ40" i="11"/>
  <c r="CJ26" i="11"/>
  <c r="CJ8" i="11"/>
  <c r="CJ59" i="11"/>
  <c r="CJ6" i="11"/>
  <c r="CJ121" i="11"/>
  <c r="CJ159" i="11"/>
  <c r="CJ111" i="11"/>
  <c r="CJ101" i="11"/>
  <c r="CJ55" i="11"/>
  <c r="CJ57" i="11"/>
  <c r="CJ30" i="11"/>
  <c r="CJ15" i="11"/>
  <c r="CJ138" i="11"/>
  <c r="CJ54" i="11"/>
  <c r="CJ106" i="11"/>
  <c r="CJ39" i="11"/>
  <c r="CJ11" i="11"/>
  <c r="CJ76" i="11"/>
  <c r="CJ14" i="11"/>
  <c r="CJ89" i="11"/>
  <c r="CJ95" i="11"/>
  <c r="CJ115" i="11"/>
  <c r="CJ34" i="11"/>
  <c r="CJ83" i="11"/>
  <c r="CJ102" i="11"/>
  <c r="CJ18" i="11"/>
  <c r="CJ128" i="11"/>
  <c r="CJ134" i="11"/>
  <c r="CJ107" i="11"/>
  <c r="CJ110" i="11"/>
  <c r="CJ158" i="11"/>
  <c r="CJ96" i="11"/>
  <c r="CJ141" i="11"/>
  <c r="CJ66" i="11"/>
  <c r="CJ118" i="11"/>
  <c r="CJ27" i="11"/>
  <c r="CJ49" i="11"/>
  <c r="CJ12" i="11"/>
  <c r="CJ78" i="11"/>
  <c r="CJ154" i="11"/>
  <c r="CJ155" i="11"/>
  <c r="CJ126" i="11"/>
  <c r="CJ122" i="11"/>
  <c r="CJ157" i="11"/>
  <c r="CJ145" i="11"/>
  <c r="CJ44" i="11"/>
  <c r="CJ105" i="11"/>
  <c r="CJ47" i="11"/>
  <c r="CJ77" i="11"/>
  <c r="CJ161" i="11"/>
  <c r="CJ152" i="11"/>
  <c r="CJ19" i="11"/>
  <c r="CJ23" i="11"/>
  <c r="CJ71" i="11"/>
  <c r="CJ33" i="11"/>
  <c r="CJ136" i="11"/>
  <c r="CJ120" i="11"/>
  <c r="CJ132" i="11"/>
  <c r="CJ74" i="11"/>
  <c r="CJ97" i="11"/>
  <c r="CJ153" i="11"/>
  <c r="CJ127" i="11"/>
  <c r="CJ24" i="11"/>
  <c r="CJ108" i="11"/>
  <c r="CJ85" i="11"/>
  <c r="CJ103" i="11"/>
  <c r="CJ156" i="11"/>
  <c r="CJ69" i="11"/>
  <c r="CJ48" i="11"/>
  <c r="CJ148" i="11"/>
  <c r="CJ81" i="11"/>
  <c r="CJ119" i="11"/>
  <c r="CJ10" i="11"/>
  <c r="AR4" i="11"/>
  <c r="AR153" i="11"/>
  <c r="AR63" i="11"/>
  <c r="AR94" i="11"/>
  <c r="AR162" i="11"/>
  <c r="AR69" i="11"/>
  <c r="AR20" i="11"/>
  <c r="AR65" i="11"/>
  <c r="AR11" i="11"/>
  <c r="AR104" i="11"/>
  <c r="AR54" i="11"/>
  <c r="AR32" i="11"/>
  <c r="AR79" i="11"/>
  <c r="AR111" i="11"/>
  <c r="AR12" i="11"/>
  <c r="AR46" i="11"/>
  <c r="AR36" i="11"/>
  <c r="AR91" i="11"/>
  <c r="AR48" i="11"/>
  <c r="AR8" i="11"/>
  <c r="AR160" i="11"/>
  <c r="AR35" i="11"/>
  <c r="AR156" i="11"/>
  <c r="AR109" i="11"/>
  <c r="AR71" i="11"/>
  <c r="AR123" i="11"/>
  <c r="AR30" i="11"/>
  <c r="AR41" i="11"/>
  <c r="AR14" i="11"/>
  <c r="AR31" i="11"/>
  <c r="AR145" i="11"/>
  <c r="AR82" i="11"/>
  <c r="AR117" i="11"/>
  <c r="AR89" i="11"/>
  <c r="AR19" i="11"/>
  <c r="AR132" i="11"/>
  <c r="AR43" i="11"/>
  <c r="AR34" i="11"/>
  <c r="AR108" i="11"/>
  <c r="AR77" i="11"/>
  <c r="AR5" i="11"/>
  <c r="AR62" i="11"/>
  <c r="AR102" i="11"/>
  <c r="AR139" i="11"/>
  <c r="AR73" i="11"/>
  <c r="AR114" i="11"/>
  <c r="AR16" i="11"/>
  <c r="AR55" i="11"/>
  <c r="AR52" i="11"/>
  <c r="AR115" i="11"/>
  <c r="AR95" i="11"/>
  <c r="AR158" i="11"/>
  <c r="AR58" i="11"/>
  <c r="AR152" i="11"/>
  <c r="AR100" i="11"/>
  <c r="AR33" i="11"/>
  <c r="AR118" i="11"/>
  <c r="AR44" i="11"/>
  <c r="AR67" i="11"/>
  <c r="AR119" i="11"/>
  <c r="AR61" i="11"/>
  <c r="AR136" i="11"/>
  <c r="AR99" i="11"/>
  <c r="AR159" i="11"/>
  <c r="AR26" i="11"/>
  <c r="AR124" i="11"/>
  <c r="AR106" i="11"/>
  <c r="AR157" i="11"/>
  <c r="AR40" i="11"/>
  <c r="AR92" i="11"/>
  <c r="AR126" i="11"/>
  <c r="AR122" i="11"/>
  <c r="AR28" i="11"/>
  <c r="AR154" i="11"/>
  <c r="AR103" i="11"/>
  <c r="AR163" i="11"/>
  <c r="AR59" i="11"/>
  <c r="AR150" i="11"/>
  <c r="AR90" i="11"/>
  <c r="AR17" i="11"/>
  <c r="AR80" i="11"/>
  <c r="AR50" i="11"/>
  <c r="AR130" i="11"/>
  <c r="AR98" i="11"/>
  <c r="AR88" i="11"/>
  <c r="AR131" i="11"/>
  <c r="AR151" i="11"/>
  <c r="AR76" i="11"/>
  <c r="AR110" i="11"/>
  <c r="AR155" i="11"/>
  <c r="AR42" i="11"/>
  <c r="AR81" i="11"/>
  <c r="AR93" i="11"/>
  <c r="AR27" i="11"/>
  <c r="AR22" i="11"/>
  <c r="AR87" i="11"/>
  <c r="AR84" i="11"/>
  <c r="AR133" i="11"/>
  <c r="AR68" i="11"/>
  <c r="AR134" i="11"/>
  <c r="AR97" i="11"/>
  <c r="AR37" i="11"/>
  <c r="AR101" i="11"/>
  <c r="AR85" i="11"/>
  <c r="AR51" i="11"/>
  <c r="AR45" i="11"/>
  <c r="AR143" i="11"/>
  <c r="AR74" i="11"/>
  <c r="AR6" i="11"/>
  <c r="AR147" i="11"/>
  <c r="AR18" i="11"/>
  <c r="AR9" i="11"/>
  <c r="AR129" i="11"/>
  <c r="AR75" i="11"/>
  <c r="AR47" i="11"/>
  <c r="AR140" i="11"/>
  <c r="AR15" i="11"/>
  <c r="AR125" i="11"/>
  <c r="AR25" i="11"/>
  <c r="AR60" i="11"/>
  <c r="AR96" i="11"/>
  <c r="AR64" i="11"/>
  <c r="AR161" i="11"/>
  <c r="AR141" i="11"/>
  <c r="AR148" i="11"/>
  <c r="AR38" i="11"/>
  <c r="AR39" i="11"/>
  <c r="AR137" i="11"/>
  <c r="AR56" i="11"/>
  <c r="AR146" i="11"/>
  <c r="AR107" i="11"/>
  <c r="AR72" i="11"/>
  <c r="AR142" i="11"/>
  <c r="AR78" i="11"/>
  <c r="AR127" i="11"/>
  <c r="AR66" i="11"/>
  <c r="AR86" i="11"/>
  <c r="AR83" i="11"/>
  <c r="AR135" i="11"/>
  <c r="AR128" i="11"/>
  <c r="AR105" i="11"/>
  <c r="AR7" i="11"/>
  <c r="AR121" i="11"/>
  <c r="AR23" i="11"/>
  <c r="AR29" i="11"/>
  <c r="AR120" i="11"/>
  <c r="AR112" i="11"/>
  <c r="AR53" i="11"/>
  <c r="AR49" i="11"/>
  <c r="AR21" i="11"/>
  <c r="AR113" i="11"/>
  <c r="AR144" i="11"/>
  <c r="AR138" i="11"/>
  <c r="AR10" i="11"/>
  <c r="AR57" i="11"/>
  <c r="AR149" i="11"/>
  <c r="AR116" i="11"/>
  <c r="AR24" i="11"/>
  <c r="AR70" i="11"/>
  <c r="AR13" i="11"/>
  <c r="AP54" i="11"/>
  <c r="AP4" i="11"/>
  <c r="AP147" i="11"/>
  <c r="AP150" i="11"/>
  <c r="AP84" i="11"/>
  <c r="AP90" i="11"/>
  <c r="AP115" i="11"/>
  <c r="AP41" i="11"/>
  <c r="AP33" i="11"/>
  <c r="AP14" i="11"/>
  <c r="AP5" i="11"/>
  <c r="AP44" i="11"/>
  <c r="AP8" i="11"/>
  <c r="AP63" i="11"/>
  <c r="AP103" i="11"/>
  <c r="AP81" i="11"/>
  <c r="AP11" i="11"/>
  <c r="AP46" i="11"/>
  <c r="AP23" i="11"/>
  <c r="AP156" i="11"/>
  <c r="AP100" i="11"/>
  <c r="AP104" i="11"/>
  <c r="AP97" i="11"/>
  <c r="AP151" i="11"/>
  <c r="AP12" i="11"/>
  <c r="AP59" i="11"/>
  <c r="AP118" i="11"/>
  <c r="AP123" i="11"/>
  <c r="AP18" i="11"/>
  <c r="AP40" i="11"/>
  <c r="AP57" i="11"/>
  <c r="AP155" i="11"/>
  <c r="AP143" i="11"/>
  <c r="AP159" i="11"/>
  <c r="AP158" i="11"/>
  <c r="AP138" i="11"/>
  <c r="AP64" i="11"/>
  <c r="AP102" i="11"/>
  <c r="AP106" i="11"/>
  <c r="AP20" i="11"/>
  <c r="AP110" i="11"/>
  <c r="AP58" i="11"/>
  <c r="AP39" i="11"/>
  <c r="AP157" i="11"/>
  <c r="AP94" i="11"/>
  <c r="AP136" i="11"/>
  <c r="AP47" i="11"/>
  <c r="AP42" i="11"/>
  <c r="AP76" i="11"/>
  <c r="AP31" i="11"/>
  <c r="AP69" i="11"/>
  <c r="AP32" i="11"/>
  <c r="AP36" i="11"/>
  <c r="AP73" i="11"/>
  <c r="AP13" i="11"/>
  <c r="AP83" i="11"/>
  <c r="AP129" i="11"/>
  <c r="AP55" i="11"/>
  <c r="AP154" i="11"/>
  <c r="AP79" i="11"/>
  <c r="AP124" i="11"/>
  <c r="AP22" i="11"/>
  <c r="AP24" i="11"/>
  <c r="AP67" i="11"/>
  <c r="AP135" i="11"/>
  <c r="AP109" i="11"/>
  <c r="AP60" i="11"/>
  <c r="AP56" i="11"/>
  <c r="AP145" i="11"/>
  <c r="AP153" i="11"/>
  <c r="AP71" i="11"/>
  <c r="AP52" i="11"/>
  <c r="AP111" i="11"/>
  <c r="AP162" i="11"/>
  <c r="AP160" i="11"/>
  <c r="AP99" i="11"/>
  <c r="AP62" i="11"/>
  <c r="AP113" i="11"/>
  <c r="AP17" i="11"/>
  <c r="AP48" i="11"/>
  <c r="AP105" i="11"/>
  <c r="AP68" i="11"/>
  <c r="AP133" i="11"/>
  <c r="AP92" i="11"/>
  <c r="AP122" i="11"/>
  <c r="AP125" i="11"/>
  <c r="AP88" i="11"/>
  <c r="AP134" i="11"/>
  <c r="AP132" i="11"/>
  <c r="AP77" i="11"/>
  <c r="AP19" i="11"/>
  <c r="AP61" i="11"/>
  <c r="AP98" i="11"/>
  <c r="AP26" i="11"/>
  <c r="AP16" i="11"/>
  <c r="AP65" i="11"/>
  <c r="AP66" i="11"/>
  <c r="AP15" i="11"/>
  <c r="AP9" i="11"/>
  <c r="AP119" i="11"/>
  <c r="AP108" i="11"/>
  <c r="AP85" i="11"/>
  <c r="AP30" i="11"/>
  <c r="AP93" i="11"/>
  <c r="AP51" i="11"/>
  <c r="AP87" i="11"/>
  <c r="AP131" i="11"/>
  <c r="AP117" i="11"/>
  <c r="AP21" i="11"/>
  <c r="AP128" i="11"/>
  <c r="AP96" i="11"/>
  <c r="AP50" i="11"/>
  <c r="AP80" i="11"/>
  <c r="AP72" i="11"/>
  <c r="AP146" i="11"/>
  <c r="AP82" i="11"/>
  <c r="AP28" i="11"/>
  <c r="AP139" i="11"/>
  <c r="AP43" i="11"/>
  <c r="AP74" i="11"/>
  <c r="AP130" i="11"/>
  <c r="AP49" i="11"/>
  <c r="AP7" i="11"/>
  <c r="AP89" i="11"/>
  <c r="AP70" i="11"/>
  <c r="AP27" i="11"/>
  <c r="AP38" i="11"/>
  <c r="AP25" i="11"/>
  <c r="AP35" i="11"/>
  <c r="AP140" i="11"/>
  <c r="AP91" i="11"/>
  <c r="AP152" i="11"/>
  <c r="AP78" i="11"/>
  <c r="AP141" i="11"/>
  <c r="AP121" i="11"/>
  <c r="AP127" i="11"/>
  <c r="AP126" i="11"/>
  <c r="AP142" i="11"/>
  <c r="AP163" i="11"/>
  <c r="AP6" i="11"/>
  <c r="AP161" i="11"/>
  <c r="AP53" i="11"/>
  <c r="AP45" i="11"/>
  <c r="AP37" i="11"/>
  <c r="AP148" i="11"/>
  <c r="AP149" i="11"/>
  <c r="AP29" i="11"/>
  <c r="AP112" i="11"/>
  <c r="AP95" i="11"/>
  <c r="AP114" i="11"/>
  <c r="AP107" i="11"/>
  <c r="AP144" i="11"/>
  <c r="AP137" i="11"/>
  <c r="AP86" i="11"/>
  <c r="AP120" i="11"/>
  <c r="AP75" i="11"/>
  <c r="AP10" i="11"/>
  <c r="AP101" i="11"/>
  <c r="AP116" i="11"/>
  <c r="AP34" i="11"/>
  <c r="AN4" i="11"/>
  <c r="AN153" i="11"/>
  <c r="AN159" i="11"/>
  <c r="AN41" i="11"/>
  <c r="AN65" i="11"/>
  <c r="AN108" i="11"/>
  <c r="AN102" i="11"/>
  <c r="AN54" i="11"/>
  <c r="AN14" i="11"/>
  <c r="AN30" i="11"/>
  <c r="AN132" i="11"/>
  <c r="AN20" i="11"/>
  <c r="AN13" i="11"/>
  <c r="AN145" i="11"/>
  <c r="AN82" i="11"/>
  <c r="AN134" i="11"/>
  <c r="AN78" i="11"/>
  <c r="AN79" i="11"/>
  <c r="AN161" i="11"/>
  <c r="AN105" i="11"/>
  <c r="AN94" i="11"/>
  <c r="AN67" i="11"/>
  <c r="AN135" i="11"/>
  <c r="AN98" i="11"/>
  <c r="AN81" i="11"/>
  <c r="AN141" i="11"/>
  <c r="AN88" i="11"/>
  <c r="AN158" i="11"/>
  <c r="AN28" i="11"/>
  <c r="AN100" i="11"/>
  <c r="AN137" i="11"/>
  <c r="AN61" i="11"/>
  <c r="AN8" i="11"/>
  <c r="AN31" i="11"/>
  <c r="AN33" i="11"/>
  <c r="AN91" i="11"/>
  <c r="AN116" i="11"/>
  <c r="AN156" i="11"/>
  <c r="AN43" i="11"/>
  <c r="AN115" i="11"/>
  <c r="AN155" i="11"/>
  <c r="AN53" i="11"/>
  <c r="AN163" i="11"/>
  <c r="AN106" i="11"/>
  <c r="AN119" i="11"/>
  <c r="AN50" i="11"/>
  <c r="AN117" i="11"/>
  <c r="AN38" i="11"/>
  <c r="AN58" i="11"/>
  <c r="AN157" i="11"/>
  <c r="AN42" i="11"/>
  <c r="AN24" i="11"/>
  <c r="AN92" i="11"/>
  <c r="AN32" i="11"/>
  <c r="AN76" i="11"/>
  <c r="AN71" i="11"/>
  <c r="AN51" i="11"/>
  <c r="AN162" i="11"/>
  <c r="AN110" i="11"/>
  <c r="AN118" i="11"/>
  <c r="AN44" i="11"/>
  <c r="AN69" i="11"/>
  <c r="AN36" i="11"/>
  <c r="AN103" i="11"/>
  <c r="AN160" i="11"/>
  <c r="AN125" i="11"/>
  <c r="AN26" i="11"/>
  <c r="AN113" i="11"/>
  <c r="AN150" i="11"/>
  <c r="AN48" i="11"/>
  <c r="AN5" i="11"/>
  <c r="AN18" i="11"/>
  <c r="AN138" i="11"/>
  <c r="AN77" i="11"/>
  <c r="AN148" i="11"/>
  <c r="AN59" i="11"/>
  <c r="AN131" i="11"/>
  <c r="AN122" i="11"/>
  <c r="AN23" i="11"/>
  <c r="AN16" i="11"/>
  <c r="AN40" i="11"/>
  <c r="AN73" i="11"/>
  <c r="AN87" i="11"/>
  <c r="AN35" i="11"/>
  <c r="AN151" i="11"/>
  <c r="AN123" i="11"/>
  <c r="AN68" i="11"/>
  <c r="AN46" i="11"/>
  <c r="AN63" i="11"/>
  <c r="AN86" i="11"/>
  <c r="AN136" i="11"/>
  <c r="AN97" i="11"/>
  <c r="AN93" i="11"/>
  <c r="AN11" i="11"/>
  <c r="AN90" i="11"/>
  <c r="AN84" i="11"/>
  <c r="AN17" i="11"/>
  <c r="AN22" i="11"/>
  <c r="AN104" i="11"/>
  <c r="AN142" i="11"/>
  <c r="AN74" i="11"/>
  <c r="AN112" i="11"/>
  <c r="AN147" i="11"/>
  <c r="AN29" i="11"/>
  <c r="AN124" i="11"/>
  <c r="AN45" i="11"/>
  <c r="AN133" i="11"/>
  <c r="AN56" i="11"/>
  <c r="AN109" i="11"/>
  <c r="AN57" i="11"/>
  <c r="AN120" i="11"/>
  <c r="AN85" i="11"/>
  <c r="AN127" i="11"/>
  <c r="AN64" i="11"/>
  <c r="AN154" i="11"/>
  <c r="AN80" i="11"/>
  <c r="AN9" i="11"/>
  <c r="AN143" i="11"/>
  <c r="AN107" i="11"/>
  <c r="AN12" i="11"/>
  <c r="AN72" i="11"/>
  <c r="AN37" i="11"/>
  <c r="AN89" i="11"/>
  <c r="AN15" i="11"/>
  <c r="AN27" i="11"/>
  <c r="AN126" i="11"/>
  <c r="AN144" i="11"/>
  <c r="AN130" i="11"/>
  <c r="AN96" i="11"/>
  <c r="AN111" i="11"/>
  <c r="AN66" i="11"/>
  <c r="AN21" i="11"/>
  <c r="AN39" i="11"/>
  <c r="AN6" i="11"/>
  <c r="AN10" i="11"/>
  <c r="AN49" i="11"/>
  <c r="AN55" i="11"/>
  <c r="AN128" i="11"/>
  <c r="AN149" i="11"/>
  <c r="AN114" i="11"/>
  <c r="AN101" i="11"/>
  <c r="AN129" i="11"/>
  <c r="AN19" i="11"/>
  <c r="AN146" i="11"/>
  <c r="AN140" i="11"/>
  <c r="AN139" i="11"/>
  <c r="AN47" i="11"/>
  <c r="AN52" i="11"/>
  <c r="AN34" i="11"/>
  <c r="AN95" i="11"/>
  <c r="AN152" i="11"/>
  <c r="AN99" i="11"/>
  <c r="AN7" i="11"/>
  <c r="AN62" i="11"/>
  <c r="AN70" i="11"/>
  <c r="AN83" i="11"/>
  <c r="AN60" i="11"/>
  <c r="AN75" i="11"/>
  <c r="AN25" i="11"/>
  <c r="AN121" i="11"/>
  <c r="AL4" i="11"/>
  <c r="AL41" i="11"/>
  <c r="AL54" i="11"/>
  <c r="AL88" i="11"/>
  <c r="AL59" i="11"/>
  <c r="AL79" i="11"/>
  <c r="AL84" i="11"/>
  <c r="AL102" i="11"/>
  <c r="AL158" i="11"/>
  <c r="AL32" i="11"/>
  <c r="AL71" i="11"/>
  <c r="AL131" i="11"/>
  <c r="AL151" i="11"/>
  <c r="AL69" i="11"/>
  <c r="AL106" i="11"/>
  <c r="AL118" i="11"/>
  <c r="AL47" i="11"/>
  <c r="AL36" i="11"/>
  <c r="AL33" i="11"/>
  <c r="AL86" i="11"/>
  <c r="AL114" i="11"/>
  <c r="AL110" i="11"/>
  <c r="AL76" i="11"/>
  <c r="AL97" i="11"/>
  <c r="AL52" i="11"/>
  <c r="AL18" i="11"/>
  <c r="AL48" i="11"/>
  <c r="AL74" i="11"/>
  <c r="AL136" i="11"/>
  <c r="AL103" i="11"/>
  <c r="AL42" i="11"/>
  <c r="AL43" i="11"/>
  <c r="AL145" i="11"/>
  <c r="AL161" i="11"/>
  <c r="AL46" i="11"/>
  <c r="AL5" i="11"/>
  <c r="AL26" i="11"/>
  <c r="AL65" i="11"/>
  <c r="AL77" i="11"/>
  <c r="AL159" i="11"/>
  <c r="AL108" i="11"/>
  <c r="AL94" i="11"/>
  <c r="AL112" i="11"/>
  <c r="AL56" i="11"/>
  <c r="AL142" i="11"/>
  <c r="AL115" i="11"/>
  <c r="AL8" i="11"/>
  <c r="AL134" i="11"/>
  <c r="AL122" i="11"/>
  <c r="AL162" i="11"/>
  <c r="AL155" i="11"/>
  <c r="AL50" i="11"/>
  <c r="AL14" i="11"/>
  <c r="AL125" i="11"/>
  <c r="AL82" i="11"/>
  <c r="AL30" i="11"/>
  <c r="AL44" i="11"/>
  <c r="AL111" i="11"/>
  <c r="AL55" i="11"/>
  <c r="AL10" i="11"/>
  <c r="AL80" i="11"/>
  <c r="AL93" i="11"/>
  <c r="AL98" i="11"/>
  <c r="AL22" i="11"/>
  <c r="AL17" i="11"/>
  <c r="AL58" i="11"/>
  <c r="AL23" i="11"/>
  <c r="AL119" i="11"/>
  <c r="AL31" i="11"/>
  <c r="AL117" i="11"/>
  <c r="AL63" i="11"/>
  <c r="AL45" i="11"/>
  <c r="AL35" i="11"/>
  <c r="AL61" i="11"/>
  <c r="AL62" i="11"/>
  <c r="AL64" i="11"/>
  <c r="AL156" i="11"/>
  <c r="AL15" i="11"/>
  <c r="AL87" i="11"/>
  <c r="AL147" i="11"/>
  <c r="AL20" i="11"/>
  <c r="AL81" i="11"/>
  <c r="AL132" i="11"/>
  <c r="AL90" i="11"/>
  <c r="AL160" i="11"/>
  <c r="AL40" i="11"/>
  <c r="AL124" i="11"/>
  <c r="AL104" i="11"/>
  <c r="AL153" i="11"/>
  <c r="AL16" i="11"/>
  <c r="AL11" i="11"/>
  <c r="AL73" i="11"/>
  <c r="AL123" i="11"/>
  <c r="AL19" i="11"/>
  <c r="AL67" i="11"/>
  <c r="AL83" i="11"/>
  <c r="AL150" i="11"/>
  <c r="AL24" i="11"/>
  <c r="AL70" i="11"/>
  <c r="AL140" i="11"/>
  <c r="AL51" i="11"/>
  <c r="AL66" i="11"/>
  <c r="AL152" i="11"/>
  <c r="AL121" i="11"/>
  <c r="AL107" i="11"/>
  <c r="AL128" i="11"/>
  <c r="AL13" i="11"/>
  <c r="AL6" i="11"/>
  <c r="AL96" i="11"/>
  <c r="AL91" i="11"/>
  <c r="AL9" i="11"/>
  <c r="AL135" i="11"/>
  <c r="AL57" i="11"/>
  <c r="AL101" i="11"/>
  <c r="AL99" i="11"/>
  <c r="AL95" i="11"/>
  <c r="AL53" i="11"/>
  <c r="AL29" i="11"/>
  <c r="AL100" i="11"/>
  <c r="AL138" i="11"/>
  <c r="AL130" i="11"/>
  <c r="AL126" i="11"/>
  <c r="AL109" i="11"/>
  <c r="AL78" i="11"/>
  <c r="AL141" i="11"/>
  <c r="AL149" i="11"/>
  <c r="AL38" i="11"/>
  <c r="AL25" i="11"/>
  <c r="AL68" i="11"/>
  <c r="AL89" i="11"/>
  <c r="AL37" i="11"/>
  <c r="AL39" i="11"/>
  <c r="AL163" i="11"/>
  <c r="AL120" i="11"/>
  <c r="AL133" i="11"/>
  <c r="AL28" i="11"/>
  <c r="AL60" i="11"/>
  <c r="AL85" i="11"/>
  <c r="AL146" i="11"/>
  <c r="AL49" i="11"/>
  <c r="AL143" i="11"/>
  <c r="AL27" i="11"/>
  <c r="AL92" i="11"/>
  <c r="AL116" i="11"/>
  <c r="AL129" i="11"/>
  <c r="AL12" i="11"/>
  <c r="AL139" i="11"/>
  <c r="AL7" i="11"/>
  <c r="AL113" i="11"/>
  <c r="AL34" i="11"/>
  <c r="AL105" i="11"/>
  <c r="AL154" i="11"/>
  <c r="AL72" i="11"/>
  <c r="AL127" i="11"/>
  <c r="AL137" i="11"/>
  <c r="AL148" i="11"/>
  <c r="AL21" i="11"/>
  <c r="AL157" i="11"/>
  <c r="AL144" i="11"/>
  <c r="AL75" i="11"/>
  <c r="AT162" i="11"/>
  <c r="AT4" i="11"/>
  <c r="AT150" i="11"/>
  <c r="AT41" i="11"/>
  <c r="AT73" i="11"/>
  <c r="AT76" i="11"/>
  <c r="AT65" i="11"/>
  <c r="AT124" i="11"/>
  <c r="AT77" i="11"/>
  <c r="AT40" i="11"/>
  <c r="AT93" i="11"/>
  <c r="AT119" i="11"/>
  <c r="AT123" i="11"/>
  <c r="AT32" i="11"/>
  <c r="AT128" i="11"/>
  <c r="AT48" i="11"/>
  <c r="AT87" i="11"/>
  <c r="AT28" i="11"/>
  <c r="AT104" i="11"/>
  <c r="AT12" i="11"/>
  <c r="AT151" i="11"/>
  <c r="AT26" i="11"/>
  <c r="AT59" i="11"/>
  <c r="AT160" i="11"/>
  <c r="AT102" i="11"/>
  <c r="AT36" i="11"/>
  <c r="AT122" i="11"/>
  <c r="AT120" i="11"/>
  <c r="AT110" i="11"/>
  <c r="AT16" i="11"/>
  <c r="AT81" i="11"/>
  <c r="AT155" i="11"/>
  <c r="AT33" i="11"/>
  <c r="AT71" i="11"/>
  <c r="AT115" i="11"/>
  <c r="AT37" i="11"/>
  <c r="AT138" i="11"/>
  <c r="AT15" i="11"/>
  <c r="AT91" i="11"/>
  <c r="AT61" i="11"/>
  <c r="AT163" i="11"/>
  <c r="AT11" i="11"/>
  <c r="AT109" i="11"/>
  <c r="AT45" i="11"/>
  <c r="AT100" i="11"/>
  <c r="AT14" i="11"/>
  <c r="AT130" i="11"/>
  <c r="AT108" i="11"/>
  <c r="AT103" i="11"/>
  <c r="AT22" i="11"/>
  <c r="AT55" i="11"/>
  <c r="AT20" i="11"/>
  <c r="AT63" i="11"/>
  <c r="AT17" i="11"/>
  <c r="AT82" i="11"/>
  <c r="AT35" i="11"/>
  <c r="AT67" i="11"/>
  <c r="AT83" i="11"/>
  <c r="AT99" i="11"/>
  <c r="AT69" i="11"/>
  <c r="AT157" i="11"/>
  <c r="AT159" i="11"/>
  <c r="AT106" i="11"/>
  <c r="AT62" i="11"/>
  <c r="AT97" i="11"/>
  <c r="AT19" i="11"/>
  <c r="AT94" i="11"/>
  <c r="AT92" i="11"/>
  <c r="AT42" i="11"/>
  <c r="AT30" i="11"/>
  <c r="AT145" i="11"/>
  <c r="AT44" i="11"/>
  <c r="AT88" i="11"/>
  <c r="AT126" i="11"/>
  <c r="AT146" i="11"/>
  <c r="AT5" i="11"/>
  <c r="AT31" i="11"/>
  <c r="AT147" i="11"/>
  <c r="AT129" i="11"/>
  <c r="AT118" i="11"/>
  <c r="AT136" i="11"/>
  <c r="AT89" i="11"/>
  <c r="AT8" i="11"/>
  <c r="AT68" i="11"/>
  <c r="AT132" i="11"/>
  <c r="AT153" i="11"/>
  <c r="AT90" i="11"/>
  <c r="AT156" i="11"/>
  <c r="AT117" i="11"/>
  <c r="AT54" i="11"/>
  <c r="AT84" i="11"/>
  <c r="AT51" i="11"/>
  <c r="AT134" i="11"/>
  <c r="AT158" i="11"/>
  <c r="AT98" i="11"/>
  <c r="AT79" i="11"/>
  <c r="AT18" i="11"/>
  <c r="AT38" i="11"/>
  <c r="AT74" i="11"/>
  <c r="AT85" i="11"/>
  <c r="AT143" i="11"/>
  <c r="AT80" i="11"/>
  <c r="AT131" i="11"/>
  <c r="AT56" i="11"/>
  <c r="AT140" i="11"/>
  <c r="AT52" i="11"/>
  <c r="AT49" i="11"/>
  <c r="AT101" i="11"/>
  <c r="AT127" i="11"/>
  <c r="AT66" i="11"/>
  <c r="AT27" i="11"/>
  <c r="AT25" i="11"/>
  <c r="AT70" i="11"/>
  <c r="AT10" i="11"/>
  <c r="AT21" i="11"/>
  <c r="AT24" i="11"/>
  <c r="AT9" i="11"/>
  <c r="AT46" i="11"/>
  <c r="AT72" i="11"/>
  <c r="AT53" i="11"/>
  <c r="AT121" i="11"/>
  <c r="AT60" i="11"/>
  <c r="AT149" i="11"/>
  <c r="AT142" i="11"/>
  <c r="AT148" i="11"/>
  <c r="AT144" i="11"/>
  <c r="AT139" i="11"/>
  <c r="AT75" i="11"/>
  <c r="AT6" i="11"/>
  <c r="AT107" i="11"/>
  <c r="AT64" i="11"/>
  <c r="AT13" i="11"/>
  <c r="AT86" i="11"/>
  <c r="AT125" i="11"/>
  <c r="AT95" i="11"/>
  <c r="AT141" i="11"/>
  <c r="AT137" i="11"/>
  <c r="AT133" i="11"/>
  <c r="AT34" i="11"/>
  <c r="AT47" i="11"/>
  <c r="AT57" i="11"/>
  <c r="AT7" i="11"/>
  <c r="AT43" i="11"/>
  <c r="AT152" i="11"/>
  <c r="AT96" i="11"/>
  <c r="AT111" i="11"/>
  <c r="AT112" i="11"/>
  <c r="AT78" i="11"/>
  <c r="AT29" i="11"/>
  <c r="AT161" i="11"/>
  <c r="AT116" i="11"/>
  <c r="AT113" i="11"/>
  <c r="AT105" i="11"/>
  <c r="AT23" i="11"/>
  <c r="AT58" i="11"/>
  <c r="AT39" i="11"/>
  <c r="AT50" i="11"/>
  <c r="AT114" i="11"/>
  <c r="AT154" i="11"/>
  <c r="AT135" i="11"/>
  <c r="N23" i="6"/>
  <c r="P22" i="6"/>
  <c r="O22" i="6"/>
  <c r="CD116" i="17"/>
  <c r="AR44" i="17"/>
  <c r="CD152" i="17"/>
  <c r="CJ36" i="17"/>
  <c r="AP149" i="17"/>
  <c r="CH116" i="17"/>
  <c r="AL130" i="17"/>
  <c r="CF17" i="17"/>
  <c r="AN49" i="17"/>
  <c r="CB108" i="17"/>
  <c r="AP53" i="17"/>
  <c r="CJ57" i="17"/>
  <c r="AR88" i="17"/>
  <c r="CJ115" i="17"/>
  <c r="AP73" i="17"/>
  <c r="CB39" i="17"/>
  <c r="AL61" i="17"/>
  <c r="AT71" i="17"/>
  <c r="CH73" i="17"/>
  <c r="AT143" i="17"/>
  <c r="AP45" i="17"/>
  <c r="CJ99" i="17"/>
  <c r="AN9" i="17"/>
  <c r="AL52" i="17"/>
  <c r="CB121" i="17"/>
  <c r="AT124" i="17"/>
  <c r="CF114" i="17"/>
  <c r="AP138" i="17"/>
  <c r="AR34" i="17"/>
  <c r="AN47" i="17"/>
  <c r="AP127" i="17"/>
  <c r="AR17" i="17"/>
  <c r="AR90" i="17"/>
  <c r="CB154" i="17"/>
  <c r="AL106" i="17"/>
  <c r="CH141" i="17"/>
  <c r="CJ17" i="17"/>
  <c r="AR130" i="17"/>
  <c r="CB156" i="17"/>
  <c r="CF26" i="17"/>
  <c r="CB90" i="17"/>
  <c r="CH138" i="17"/>
  <c r="CJ81" i="17"/>
  <c r="CH139" i="17"/>
  <c r="CF83" i="17"/>
  <c r="CJ23" i="17"/>
  <c r="AP65" i="17"/>
  <c r="CD8" i="17"/>
  <c r="AT131" i="17"/>
  <c r="AN51" i="17"/>
  <c r="AT97" i="17"/>
  <c r="AR41" i="17"/>
  <c r="CH37" i="17"/>
  <c r="CF62" i="17"/>
  <c r="AP44" i="17"/>
  <c r="AR143" i="17"/>
  <c r="AP88" i="17"/>
  <c r="CJ141" i="17"/>
  <c r="CH36" i="17"/>
  <c r="AL5" i="17"/>
  <c r="CF122" i="17"/>
  <c r="CH106" i="17"/>
  <c r="AR64" i="17"/>
  <c r="CD138" i="17"/>
  <c r="AR53" i="17"/>
  <c r="AN34" i="17"/>
  <c r="AR131" i="17"/>
  <c r="CJ63" i="17"/>
  <c r="CB48" i="17"/>
  <c r="CD69" i="17"/>
  <c r="CH156" i="17"/>
  <c r="AR58" i="17"/>
  <c r="AR107" i="17"/>
  <c r="CB62" i="17"/>
  <c r="AL47" i="17"/>
  <c r="CF139" i="17"/>
  <c r="AL135" i="17"/>
  <c r="CD83" i="17"/>
  <c r="AR137" i="17"/>
  <c r="CD5" i="17"/>
  <c r="CD9" i="17"/>
  <c r="AR60" i="17"/>
  <c r="AT11" i="17"/>
  <c r="AT121" i="17"/>
  <c r="AT150" i="17"/>
  <c r="AT59" i="17"/>
  <c r="AP61" i="17"/>
  <c r="AN65" i="17"/>
  <c r="CH91" i="17"/>
  <c r="CF87" i="17"/>
  <c r="CH35" i="17"/>
  <c r="AN127" i="17"/>
  <c r="CB8" i="17"/>
  <c r="AP114" i="17"/>
  <c r="CF12" i="17"/>
  <c r="CF103" i="17"/>
  <c r="CF146" i="17"/>
  <c r="AL42" i="17"/>
  <c r="AP113" i="17"/>
  <c r="AP152" i="17"/>
  <c r="AN90" i="17"/>
  <c r="CH87" i="17"/>
  <c r="CB127" i="17"/>
  <c r="AR78" i="17"/>
  <c r="CF124" i="17"/>
  <c r="CD74" i="17"/>
  <c r="CB77" i="17"/>
  <c r="CJ62" i="17"/>
  <c r="CD132" i="17"/>
  <c r="CD94" i="17"/>
  <c r="AT38" i="17"/>
  <c r="AP145" i="17"/>
  <c r="AL68" i="17"/>
  <c r="AR111" i="17"/>
  <c r="AP62" i="17"/>
  <c r="CD6" i="17"/>
  <c r="CD90" i="17"/>
  <c r="CD125" i="17"/>
  <c r="CD36" i="17"/>
  <c r="CD26" i="17"/>
  <c r="CD73" i="17"/>
  <c r="CD130" i="17"/>
  <c r="CD13" i="17"/>
  <c r="CD147" i="17"/>
  <c r="CD112" i="17"/>
  <c r="CD19" i="17"/>
  <c r="CD149" i="17"/>
  <c r="CD135" i="17"/>
  <c r="CD121" i="17"/>
  <c r="CD102" i="17"/>
  <c r="CD105" i="17"/>
  <c r="CD45" i="17"/>
  <c r="CD92" i="17"/>
  <c r="CD127" i="17"/>
  <c r="CD115" i="17"/>
  <c r="CD97" i="17"/>
  <c r="CD108" i="17"/>
  <c r="CD64" i="17"/>
  <c r="CD66" i="17"/>
  <c r="CD77" i="17"/>
  <c r="CD81" i="17"/>
  <c r="CD61" i="17"/>
  <c r="CD137" i="17"/>
  <c r="CD89" i="17"/>
  <c r="CD34" i="17"/>
  <c r="CD82" i="17"/>
  <c r="CD42" i="17"/>
  <c r="CD54" i="17"/>
  <c r="CB117" i="17"/>
  <c r="CJ7" i="17"/>
  <c r="CJ90" i="17"/>
  <c r="CJ61" i="17"/>
  <c r="CJ66" i="17"/>
  <c r="CJ112" i="17"/>
  <c r="CJ49" i="17"/>
  <c r="CJ54" i="17"/>
  <c r="CJ74" i="17"/>
  <c r="CJ53" i="17"/>
  <c r="CJ87" i="17"/>
  <c r="CJ149" i="17"/>
  <c r="CJ129" i="17"/>
  <c r="CJ60" i="17"/>
  <c r="CJ42" i="17"/>
  <c r="CJ147" i="17"/>
  <c r="CJ79" i="17"/>
  <c r="CJ5" i="17"/>
  <c r="CJ124" i="17"/>
  <c r="CJ102" i="17"/>
  <c r="CJ127" i="17"/>
  <c r="CJ29" i="17"/>
  <c r="CJ73" i="17"/>
  <c r="CJ119" i="17"/>
  <c r="CJ122" i="17"/>
  <c r="CJ71" i="17"/>
  <c r="CJ64" i="17"/>
  <c r="CJ92" i="17"/>
  <c r="AL4" i="17"/>
  <c r="AL116" i="17"/>
  <c r="AL33" i="17"/>
  <c r="AL60" i="17"/>
  <c r="AL145" i="17"/>
  <c r="AL23" i="17"/>
  <c r="AL138" i="17"/>
  <c r="AL150" i="17"/>
  <c r="AL36" i="17"/>
  <c r="AL45" i="17"/>
  <c r="AL64" i="17"/>
  <c r="AL101" i="17"/>
  <c r="AL121" i="17"/>
  <c r="AL62" i="17"/>
  <c r="AL9" i="17"/>
  <c r="AL51" i="17"/>
  <c r="AL152" i="17"/>
  <c r="AL144" i="17"/>
  <c r="AL67" i="17"/>
  <c r="AL53" i="17"/>
  <c r="AL156" i="17"/>
  <c r="AL81" i="17"/>
  <c r="AL93" i="17"/>
  <c r="AL90" i="17"/>
  <c r="AL102" i="17"/>
  <c r="AL79" i="17"/>
  <c r="AL129" i="17"/>
  <c r="AL110" i="17"/>
  <c r="AL141" i="17"/>
  <c r="AL137" i="17"/>
  <c r="AL122" i="17"/>
  <c r="AL82" i="17"/>
  <c r="CJ116" i="17"/>
  <c r="AR71" i="17"/>
  <c r="CD35" i="17"/>
  <c r="CB25" i="17"/>
  <c r="CF94" i="17"/>
  <c r="CH68" i="17"/>
  <c r="AT111" i="17"/>
  <c r="CF152" i="17"/>
  <c r="CD68" i="17"/>
  <c r="CF57" i="17"/>
  <c r="CD154" i="17"/>
  <c r="CD150" i="17"/>
  <c r="AR147" i="17"/>
  <c r="AT44" i="17"/>
  <c r="AT53" i="17"/>
  <c r="AP34" i="17"/>
  <c r="AP79" i="17"/>
  <c r="CB68" i="17"/>
  <c r="AN29" i="17"/>
  <c r="AN106" i="17"/>
  <c r="CD93" i="17"/>
  <c r="CD95" i="17"/>
  <c r="CB40" i="17"/>
  <c r="CJ15" i="17"/>
  <c r="AN19" i="17"/>
  <c r="CB13" i="17"/>
  <c r="CD63" i="17"/>
  <c r="AN48" i="17"/>
  <c r="AT69" i="17"/>
  <c r="AR149" i="17"/>
  <c r="CJ114" i="17"/>
  <c r="AT102" i="17"/>
  <c r="AN147" i="17"/>
  <c r="AP47" i="17"/>
  <c r="CJ139" i="17"/>
  <c r="CD39" i="17"/>
  <c r="CH83" i="17"/>
  <c r="CB79" i="17"/>
  <c r="CB20" i="17"/>
  <c r="CJ150" i="17"/>
  <c r="AL41" i="17"/>
  <c r="CB37" i="17"/>
  <c r="AN54" i="17"/>
  <c r="CB99" i="17"/>
  <c r="AR65" i="17"/>
  <c r="CJ91" i="17"/>
  <c r="AL35" i="17"/>
  <c r="CD31" i="17"/>
  <c r="CF8" i="17"/>
  <c r="CJ12" i="17"/>
  <c r="CD15" i="17"/>
  <c r="CB34" i="17"/>
  <c r="AT113" i="17"/>
  <c r="AR123" i="17"/>
  <c r="CH29" i="17"/>
  <c r="CD114" i="17"/>
  <c r="CD25" i="17"/>
  <c r="AT135" i="17"/>
  <c r="AP121" i="17"/>
  <c r="AN50" i="17"/>
  <c r="AT128" i="17"/>
  <c r="AT109" i="17"/>
  <c r="CH70" i="17"/>
  <c r="CH56" i="17"/>
  <c r="AP122" i="17"/>
  <c r="CB16" i="17"/>
  <c r="AP156" i="17"/>
  <c r="CD96" i="17"/>
  <c r="AN112" i="17"/>
  <c r="CH84" i="17"/>
  <c r="CH12" i="17"/>
  <c r="AL134" i="17"/>
  <c r="AP97" i="17"/>
  <c r="AL38" i="17"/>
  <c r="AT13" i="17"/>
  <c r="CH57" i="17"/>
  <c r="CF154" i="17"/>
  <c r="AT54" i="17"/>
  <c r="AN99" i="17"/>
  <c r="AR73" i="17"/>
  <c r="AT42" i="17"/>
  <c r="AP49" i="17"/>
  <c r="AL17" i="17"/>
  <c r="CJ31" i="17"/>
  <c r="CB33" i="17"/>
  <c r="CH110" i="17"/>
  <c r="AP106" i="17"/>
  <c r="CH129" i="17"/>
  <c r="CB95" i="17"/>
  <c r="CD40" i="17"/>
  <c r="CB101" i="17"/>
  <c r="CH81" i="17"/>
  <c r="AL63" i="17"/>
  <c r="AP48" i="17"/>
  <c r="AL69" i="17"/>
  <c r="AN41" i="17"/>
  <c r="CD37" i="17"/>
  <c r="AP54" i="17"/>
  <c r="CD99" i="17"/>
  <c r="AR47" i="17"/>
  <c r="CB139" i="17"/>
  <c r="AT130" i="17"/>
  <c r="AL83" i="17"/>
  <c r="CF31" i="17"/>
  <c r="CD20" i="17"/>
  <c r="CJ152" i="17"/>
  <c r="CH11" i="17"/>
  <c r="CD59" i="17"/>
  <c r="AL100" i="17"/>
  <c r="CD51" i="17"/>
  <c r="AT65" i="17"/>
  <c r="CF91" i="17"/>
  <c r="AN82" i="17"/>
  <c r="AN35" i="17"/>
  <c r="AN122" i="17"/>
  <c r="CH8" i="17"/>
  <c r="CH34" i="17"/>
  <c r="CH82" i="17"/>
  <c r="CH26" i="17"/>
  <c r="CH135" i="17"/>
  <c r="CH124" i="17"/>
  <c r="CH79" i="17"/>
  <c r="CH114" i="17"/>
  <c r="CH41" i="17"/>
  <c r="CH92" i="17"/>
  <c r="CH127" i="17"/>
  <c r="CH64" i="17"/>
  <c r="CH66" i="17"/>
  <c r="CH122" i="17"/>
  <c r="CH61" i="17"/>
  <c r="CH17" i="17"/>
  <c r="CH121" i="17"/>
  <c r="CH100" i="17"/>
  <c r="CH152" i="17"/>
  <c r="CH74" i="17"/>
  <c r="CH60" i="17"/>
  <c r="CH137" i="17"/>
  <c r="CH42" i="17"/>
  <c r="CH54" i="17"/>
  <c r="CH5" i="17"/>
  <c r="CH99" i="17"/>
  <c r="CH62" i="17"/>
  <c r="CH49" i="17"/>
  <c r="CH89" i="17"/>
  <c r="CH147" i="17"/>
  <c r="CH71" i="17"/>
  <c r="CH149" i="17"/>
  <c r="CH52" i="17"/>
  <c r="AP124" i="17"/>
  <c r="CB23" i="17"/>
  <c r="AL149" i="17"/>
  <c r="CB115" i="17"/>
  <c r="CB98" i="17"/>
  <c r="CH85" i="17"/>
  <c r="CJ41" i="17"/>
  <c r="AP150" i="17"/>
  <c r="CB19" i="17"/>
  <c r="CD27" i="17"/>
  <c r="CJ70" i="17"/>
  <c r="CF56" i="17"/>
  <c r="AN110" i="17"/>
  <c r="AR155" i="17"/>
  <c r="CF105" i="17"/>
  <c r="AL108" i="17"/>
  <c r="CB96" i="17"/>
  <c r="AN67" i="17"/>
  <c r="AN68" i="17"/>
  <c r="AR113" i="17"/>
  <c r="CB84" i="17"/>
  <c r="CB57" i="17"/>
  <c r="CH154" i="17"/>
  <c r="AR100" i="17"/>
  <c r="CF51" i="17"/>
  <c r="CF143" i="17"/>
  <c r="CB88" i="17"/>
  <c r="AL15" i="17"/>
  <c r="AP19" i="17"/>
  <c r="CH97" i="17"/>
  <c r="AR127" i="17"/>
  <c r="CJ156" i="17"/>
  <c r="AR106" i="17"/>
  <c r="AP89" i="17"/>
  <c r="CH95" i="17"/>
  <c r="CJ40" i="17"/>
  <c r="CF144" i="17"/>
  <c r="CF131" i="17"/>
  <c r="AN63" i="17"/>
  <c r="AR48" i="17"/>
  <c r="AN69" i="17"/>
  <c r="CH58" i="17"/>
  <c r="CF107" i="17"/>
  <c r="AN100" i="17"/>
  <c r="CH51" i="17"/>
  <c r="AT47" i="17"/>
  <c r="CD139" i="17"/>
  <c r="AP82" i="17"/>
  <c r="AN83" i="17"/>
  <c r="CB97" i="17"/>
  <c r="CH20" i="17"/>
  <c r="CJ11" i="17"/>
  <c r="CB59" i="17"/>
  <c r="CJ52" i="17"/>
  <c r="AN64" i="17"/>
  <c r="AN91" i="17"/>
  <c r="CJ34" i="17"/>
  <c r="AP35" i="17"/>
  <c r="AT74" i="17"/>
  <c r="CJ8" i="17"/>
  <c r="AL12" i="17"/>
  <c r="CF19" i="17"/>
  <c r="AR74" i="17"/>
  <c r="AT68" i="17"/>
  <c r="CH55" i="17"/>
  <c r="CD98" i="17"/>
  <c r="CB126" i="17"/>
  <c r="CB104" i="17"/>
  <c r="CF52" i="17"/>
  <c r="CD142" i="17"/>
  <c r="CH53" i="17"/>
  <c r="CJ82" i="17"/>
  <c r="AT86" i="17"/>
  <c r="AR156" i="17"/>
  <c r="AT155" i="17"/>
  <c r="CD53" i="17"/>
  <c r="CF32" i="17"/>
  <c r="AT119" i="17"/>
  <c r="AR29" i="17"/>
  <c r="AR69" i="17"/>
  <c r="AT60" i="17"/>
  <c r="AT107" i="17"/>
  <c r="AR61" i="17"/>
  <c r="CB87" i="17"/>
  <c r="AN4" i="17"/>
  <c r="AN77" i="17"/>
  <c r="AN87" i="17"/>
  <c r="AN81" i="17"/>
  <c r="AN138" i="17"/>
  <c r="AN150" i="17"/>
  <c r="AN152" i="17"/>
  <c r="AN125" i="17"/>
  <c r="AN124" i="17"/>
  <c r="AN145" i="17"/>
  <c r="AN39" i="17"/>
  <c r="AN101" i="17"/>
  <c r="AN121" i="17"/>
  <c r="AN102" i="17"/>
  <c r="AN13" i="17"/>
  <c r="AN116" i="17"/>
  <c r="AN137" i="17"/>
  <c r="AN15" i="17"/>
  <c r="AN26" i="17"/>
  <c r="AN97" i="17"/>
  <c r="AN114" i="17"/>
  <c r="AN109" i="17"/>
  <c r="AN144" i="17"/>
  <c r="AN60" i="17"/>
  <c r="AN45" i="17"/>
  <c r="AN37" i="17"/>
  <c r="AN129" i="17"/>
  <c r="AN130" i="17"/>
  <c r="AN31" i="17"/>
  <c r="AN17" i="17"/>
  <c r="AN108" i="17"/>
  <c r="AN93" i="17"/>
  <c r="AN36" i="17"/>
  <c r="AN33" i="17"/>
  <c r="AN141" i="17"/>
  <c r="AN5" i="17"/>
  <c r="AN62" i="17"/>
  <c r="CJ154" i="17"/>
  <c r="AN52" i="17"/>
  <c r="CB44" i="17"/>
  <c r="CJ143" i="17"/>
  <c r="CD88" i="17"/>
  <c r="CH101" i="17"/>
  <c r="CD122" i="17"/>
  <c r="CH31" i="17"/>
  <c r="CH108" i="17"/>
  <c r="AT106" i="17"/>
  <c r="AT112" i="17"/>
  <c r="CF95" i="17"/>
  <c r="CF40" i="17"/>
  <c r="AR66" i="17"/>
  <c r="CB131" i="17"/>
  <c r="AT137" i="17"/>
  <c r="AP63" i="17"/>
  <c r="AT48" i="17"/>
  <c r="AP69" i="17"/>
  <c r="CB58" i="17"/>
  <c r="CH107" i="17"/>
  <c r="AT52" i="17"/>
  <c r="AP64" i="17"/>
  <c r="AT90" i="17"/>
  <c r="AN139" i="17"/>
  <c r="AL34" i="17"/>
  <c r="AP83" i="17"/>
  <c r="AL74" i="17"/>
  <c r="CJ20" i="17"/>
  <c r="AL39" i="17"/>
  <c r="CB11" i="17"/>
  <c r="CF59" i="17"/>
  <c r="CF115" i="17"/>
  <c r="AL73" i="17"/>
  <c r="AN42" i="17"/>
  <c r="AP91" i="17"/>
  <c r="CB17" i="17"/>
  <c r="AR35" i="17"/>
  <c r="AP26" i="17"/>
  <c r="AL8" i="17"/>
  <c r="AL71" i="17"/>
  <c r="AN12" i="17"/>
  <c r="CJ113" i="17"/>
  <c r="CD126" i="17"/>
  <c r="CF78" i="17"/>
  <c r="AL86" i="17"/>
  <c r="CF30" i="17"/>
  <c r="CD28" i="17"/>
  <c r="CD100" i="17"/>
  <c r="CH32" i="17"/>
  <c r="CJ72" i="17"/>
  <c r="AP51" i="17"/>
  <c r="AP24" i="17"/>
  <c r="AR110" i="17"/>
  <c r="CH151" i="17"/>
  <c r="CB63" i="17"/>
  <c r="CF6" i="17"/>
  <c r="CF71" i="17"/>
  <c r="CF137" i="17"/>
  <c r="CF102" i="17"/>
  <c r="CF130" i="17"/>
  <c r="CF82" i="17"/>
  <c r="CF89" i="17"/>
  <c r="CF73" i="17"/>
  <c r="CF156" i="17"/>
  <c r="CF77" i="17"/>
  <c r="CF64" i="17"/>
  <c r="CF79" i="17"/>
  <c r="CF99" i="17"/>
  <c r="CF61" i="17"/>
  <c r="CF49" i="17"/>
  <c r="CF41" i="17"/>
  <c r="CF121" i="17"/>
  <c r="CF138" i="17"/>
  <c r="CF92" i="17"/>
  <c r="CF108" i="17"/>
  <c r="CF90" i="17"/>
  <c r="CF149" i="17"/>
  <c r="CF66" i="17"/>
  <c r="CF13" i="17"/>
  <c r="CF60" i="17"/>
  <c r="CF9" i="17"/>
  <c r="CF45" i="17"/>
  <c r="CF127" i="17"/>
  <c r="CF42" i="17"/>
  <c r="CF54" i="17"/>
  <c r="CF119" i="17"/>
  <c r="CF147" i="17"/>
  <c r="CD57" i="17"/>
  <c r="AL154" i="17"/>
  <c r="AN115" i="17"/>
  <c r="CD44" i="17"/>
  <c r="CH143" i="17"/>
  <c r="CF88" i="17"/>
  <c r="CD144" i="17"/>
  <c r="CF33" i="17"/>
  <c r="AL26" i="17"/>
  <c r="AN74" i="17"/>
  <c r="AT149" i="17"/>
  <c r="CB114" i="17"/>
  <c r="CH67" i="17"/>
  <c r="CJ95" i="17"/>
  <c r="CH40" i="17"/>
  <c r="AP92" i="17"/>
  <c r="CJ131" i="17"/>
  <c r="AN79" i="17"/>
  <c r="AR63" i="17"/>
  <c r="CB61" i="17"/>
  <c r="AT34" i="17"/>
  <c r="CD58" i="17"/>
  <c r="CJ107" i="17"/>
  <c r="CH115" i="17"/>
  <c r="AN73" i="17"/>
  <c r="AP42" i="17"/>
  <c r="AP139" i="17"/>
  <c r="CD17" i="17"/>
  <c r="AR83" i="17"/>
  <c r="AR26" i="17"/>
  <c r="CF20" i="17"/>
  <c r="AN23" i="17"/>
  <c r="CD11" i="17"/>
  <c r="CH59" i="17"/>
  <c r="CJ93" i="17"/>
  <c r="CH65" i="17"/>
  <c r="AN105" i="17"/>
  <c r="AR91" i="17"/>
  <c r="CH19" i="17"/>
  <c r="AT35" i="17"/>
  <c r="CH9" i="17"/>
  <c r="AN8" i="17"/>
  <c r="CF29" i="17"/>
  <c r="CD123" i="17"/>
  <c r="CD75" i="17"/>
  <c r="CB118" i="17"/>
  <c r="AL25" i="17"/>
  <c r="CH30" i="17"/>
  <c r="CJ28" i="17"/>
  <c r="AL115" i="17"/>
  <c r="CF72" i="17"/>
  <c r="AR24" i="17"/>
  <c r="CH33" i="17"/>
  <c r="AL136" i="17"/>
  <c r="CJ151" i="17"/>
  <c r="AR102" i="17"/>
  <c r="AP123" i="17"/>
  <c r="CF34" i="17"/>
  <c r="AR57" i="17"/>
  <c r="AN154" i="17"/>
  <c r="CF93" i="17"/>
  <c r="CF44" i="17"/>
  <c r="CB143" i="17"/>
  <c r="CH88" i="17"/>
  <c r="AT66" i="17"/>
  <c r="CH45" i="17"/>
  <c r="AT9" i="17"/>
  <c r="AN119" i="17"/>
  <c r="AP41" i="17"/>
  <c r="CF37" i="17"/>
  <c r="CD62" i="17"/>
  <c r="AL95" i="17"/>
  <c r="AT40" i="17"/>
  <c r="AN135" i="17"/>
  <c r="CH131" i="17"/>
  <c r="AT26" i="17"/>
  <c r="AT63" i="17"/>
  <c r="CJ138" i="17"/>
  <c r="CB36" i="17"/>
  <c r="CF58" i="17"/>
  <c r="CB107" i="17"/>
  <c r="CH93" i="17"/>
  <c r="CJ47" i="17"/>
  <c r="AP105" i="17"/>
  <c r="AR139" i="17"/>
  <c r="CJ19" i="17"/>
  <c r="AT83" i="17"/>
  <c r="CJ9" i="17"/>
  <c r="AL20" i="17"/>
  <c r="AL109" i="17"/>
  <c r="CF11" i="17"/>
  <c r="CJ59" i="17"/>
  <c r="CD129" i="17"/>
  <c r="CF65" i="17"/>
  <c r="AN53" i="17"/>
  <c r="AT91" i="17"/>
  <c r="CB81" i="17"/>
  <c r="CH13" i="17"/>
  <c r="CB119" i="17"/>
  <c r="AP8" i="17"/>
  <c r="AP68" i="17"/>
  <c r="AP130" i="17"/>
  <c r="AP81" i="17"/>
  <c r="AP87" i="17"/>
  <c r="AP141" i="17"/>
  <c r="AP144" i="17"/>
  <c r="AP33" i="17"/>
  <c r="AP60" i="17"/>
  <c r="AP37" i="17"/>
  <c r="AP112" i="17"/>
  <c r="AP93" i="17"/>
  <c r="AP36" i="17"/>
  <c r="AP108" i="17"/>
  <c r="AP101" i="17"/>
  <c r="AP129" i="17"/>
  <c r="AP74" i="17"/>
  <c r="AP116" i="17"/>
  <c r="AP13" i="17"/>
  <c r="AP77" i="17"/>
  <c r="CF110" i="17"/>
  <c r="AR12" i="17"/>
  <c r="AR103" i="17"/>
  <c r="AN146" i="17"/>
  <c r="CJ75" i="17"/>
  <c r="CD118" i="17"/>
  <c r="CH128" i="17"/>
  <c r="AR18" i="17"/>
  <c r="CJ105" i="17"/>
  <c r="AL19" i="17"/>
  <c r="CF109" i="17"/>
  <c r="CH153" i="17"/>
  <c r="AN136" i="17"/>
  <c r="AL48" i="17"/>
  <c r="AL66" i="17"/>
  <c r="AT78" i="17"/>
  <c r="AT57" i="17"/>
  <c r="AP154" i="17"/>
  <c r="CF129" i="17"/>
  <c r="CH44" i="17"/>
  <c r="CD143" i="17"/>
  <c r="CJ88" i="17"/>
  <c r="AR92" i="17"/>
  <c r="AL13" i="17"/>
  <c r="AP119" i="17"/>
  <c r="CF116" i="17"/>
  <c r="CB106" i="17"/>
  <c r="CJ121" i="17"/>
  <c r="AT61" i="17"/>
  <c r="AN95" i="17"/>
  <c r="AL40" i="17"/>
  <c r="CD87" i="17"/>
  <c r="CD131" i="17"/>
  <c r="CF125" i="17"/>
  <c r="CJ48" i="17"/>
  <c r="CH69" i="17"/>
  <c r="AP125" i="17"/>
  <c r="CJ58" i="17"/>
  <c r="CD107" i="17"/>
  <c r="CB129" i="17"/>
  <c r="CB47" i="17"/>
  <c r="AT139" i="17"/>
  <c r="CF81" i="17"/>
  <c r="CJ13" i="17"/>
  <c r="AL119" i="17"/>
  <c r="AN20" i="17"/>
  <c r="AN71" i="17"/>
  <c r="AL11" i="17"/>
  <c r="AL59" i="17"/>
  <c r="AL89" i="17"/>
  <c r="CJ65" i="17"/>
  <c r="CD49" i="17"/>
  <c r="AL91" i="17"/>
  <c r="CD124" i="17"/>
  <c r="CJ125" i="17"/>
  <c r="AR8" i="17"/>
  <c r="AR112" i="17"/>
  <c r="AR108" i="17"/>
  <c r="AR51" i="17"/>
  <c r="AR141" i="17"/>
  <c r="AR37" i="17"/>
  <c r="AR122" i="17"/>
  <c r="AR150" i="17"/>
  <c r="AR99" i="17"/>
  <c r="AR39" i="17"/>
  <c r="AR97" i="17"/>
  <c r="AR121" i="17"/>
  <c r="AR36" i="17"/>
  <c r="AR77" i="17"/>
  <c r="AR13" i="17"/>
  <c r="AR115" i="17"/>
  <c r="AR62" i="17"/>
  <c r="AR116" i="17"/>
  <c r="AR105" i="17"/>
  <c r="AR138" i="17"/>
  <c r="AR152" i="17"/>
  <c r="AR125" i="17"/>
  <c r="AR33" i="17"/>
  <c r="AR109" i="17"/>
  <c r="AR101" i="17"/>
  <c r="AR114" i="17"/>
  <c r="AR67" i="17"/>
  <c r="AR23" i="17"/>
  <c r="AR45" i="17"/>
  <c r="AR145" i="17"/>
  <c r="AR144" i="17"/>
  <c r="CJ108" i="17"/>
  <c r="AT103" i="17"/>
  <c r="CJ89" i="17"/>
  <c r="AN43" i="17"/>
  <c r="CF55" i="17"/>
  <c r="AR98" i="17"/>
  <c r="CH104" i="17"/>
  <c r="CJ142" i="17"/>
  <c r="CD134" i="17"/>
  <c r="AT18" i="17"/>
  <c r="CF53" i="17"/>
  <c r="CD80" i="17"/>
  <c r="CF46" i="17"/>
  <c r="AR133" i="17"/>
  <c r="AR31" i="17"/>
  <c r="CF148" i="17"/>
  <c r="CJ153" i="17"/>
  <c r="AT21" i="17"/>
  <c r="CH130" i="17"/>
  <c r="AL147" i="17"/>
  <c r="CD79" i="17"/>
  <c r="AT145" i="17"/>
  <c r="AL57" i="17"/>
  <c r="AR154" i="17"/>
  <c r="AR89" i="17"/>
  <c r="CJ44" i="17"/>
  <c r="AL143" i="17"/>
  <c r="AT88" i="17"/>
  <c r="AP135" i="17"/>
  <c r="AL124" i="17"/>
  <c r="AL125" i="17"/>
  <c r="AN156" i="17"/>
  <c r="CD106" i="17"/>
  <c r="CF150" i="17"/>
  <c r="AP147" i="17"/>
  <c r="AP95" i="17"/>
  <c r="AN40" i="17"/>
  <c r="CF39" i="17"/>
  <c r="AL131" i="17"/>
  <c r="CF5" i="17"/>
  <c r="CD48" i="17"/>
  <c r="CJ69" i="17"/>
  <c r="AP71" i="17"/>
  <c r="AL58" i="17"/>
  <c r="AL107" i="17"/>
  <c r="AN89" i="17"/>
  <c r="CH47" i="17"/>
  <c r="AL49" i="17"/>
  <c r="AL139" i="17"/>
  <c r="CD33" i="17"/>
  <c r="CB124" i="17"/>
  <c r="CH125" i="17"/>
  <c r="AP20" i="17"/>
  <c r="CD29" i="17"/>
  <c r="AN11" i="17"/>
  <c r="AN59" i="17"/>
  <c r="CH112" i="17"/>
  <c r="CB65" i="17"/>
  <c r="CF15" i="17"/>
  <c r="AN66" i="17"/>
  <c r="CB35" i="17"/>
  <c r="CD23" i="17"/>
  <c r="CH109" i="17"/>
  <c r="AT125" i="17"/>
  <c r="AN149" i="17"/>
  <c r="AP102" i="17"/>
  <c r="AL103" i="17"/>
  <c r="CF112" i="17"/>
  <c r="AP43" i="17"/>
  <c r="AL157" i="17"/>
  <c r="AP126" i="17"/>
  <c r="CJ50" i="17"/>
  <c r="CH134" i="17"/>
  <c r="CF74" i="17"/>
  <c r="CF100" i="17"/>
  <c r="CH80" i="17"/>
  <c r="CH46" i="17"/>
  <c r="AT14" i="17"/>
  <c r="AT133" i="17"/>
  <c r="AL97" i="17"/>
  <c r="CH148" i="17"/>
  <c r="CJ68" i="17"/>
  <c r="AL140" i="17"/>
  <c r="AL21" i="17"/>
  <c r="AT127" i="17"/>
  <c r="AT58" i="17"/>
  <c r="AP29" i="17"/>
  <c r="AN57" i="17"/>
  <c r="AT154" i="17"/>
  <c r="AL112" i="17"/>
  <c r="AL44" i="17"/>
  <c r="AN143" i="17"/>
  <c r="AL88" i="17"/>
  <c r="AL87" i="17"/>
  <c r="CF23" i="17"/>
  <c r="CJ109" i="17"/>
  <c r="CH105" i="17"/>
  <c r="CJ106" i="17"/>
  <c r="AR54" i="17"/>
  <c r="AL99" i="17"/>
  <c r="AR95" i="17"/>
  <c r="AP40" i="17"/>
  <c r="CD141" i="17"/>
  <c r="AN131" i="17"/>
  <c r="CF63" i="17"/>
  <c r="CH48" i="17"/>
  <c r="CF69" i="17"/>
  <c r="AL29" i="17"/>
  <c r="AN58" i="17"/>
  <c r="AN107" i="17"/>
  <c r="CB112" i="17"/>
  <c r="CD47" i="17"/>
  <c r="CH15" i="17"/>
  <c r="AP66" i="17"/>
  <c r="CJ83" i="17"/>
  <c r="CH23" i="17"/>
  <c r="CD109" i="17"/>
  <c r="AR20" i="17"/>
  <c r="CJ110" i="17"/>
  <c r="AP11" i="17"/>
  <c r="AP59" i="17"/>
  <c r="CD67" i="17"/>
  <c r="CD65" i="17"/>
  <c r="CF101" i="17"/>
  <c r="AL92" i="17"/>
  <c r="CJ35" i="17"/>
  <c r="AT36" i="17"/>
  <c r="CB5" i="17"/>
  <c r="CH119" i="17"/>
  <c r="CD41" i="17"/>
  <c r="AL54" i="17"/>
  <c r="AN61" i="17"/>
  <c r="AR43" i="17"/>
  <c r="AN157" i="17"/>
  <c r="AR85" i="17"/>
  <c r="AP50" i="17"/>
  <c r="CF68" i="17"/>
  <c r="CD52" i="17"/>
  <c r="AL14" i="17"/>
  <c r="CH90" i="17"/>
  <c r="CD60" i="17"/>
  <c r="AN140" i="17"/>
  <c r="AL127" i="17"/>
  <c r="AT82" i="17"/>
  <c r="AR42" i="17"/>
  <c r="CB91" i="17"/>
  <c r="AL105" i="17"/>
  <c r="CD71" i="17"/>
  <c r="AP110" i="17"/>
  <c r="AP57" i="17"/>
  <c r="AL114" i="17"/>
  <c r="CJ67" i="17"/>
  <c r="AN44" i="17"/>
  <c r="AP143" i="17"/>
  <c r="AN88" i="17"/>
  <c r="CH39" i="17"/>
  <c r="CD145" i="17"/>
  <c r="AL77" i="17"/>
  <c r="AT81" i="17"/>
  <c r="CF106" i="17"/>
  <c r="AP100" i="17"/>
  <c r="CJ51" i="17"/>
  <c r="AT95" i="17"/>
  <c r="AR40" i="17"/>
  <c r="AR82" i="17"/>
  <c r="AP131" i="17"/>
  <c r="CH63" i="17"/>
  <c r="CF48" i="17"/>
  <c r="CB69" i="17"/>
  <c r="CD110" i="17"/>
  <c r="AP58" i="17"/>
  <c r="AP107" i="17"/>
  <c r="CF67" i="17"/>
  <c r="CF47" i="17"/>
  <c r="CJ101" i="17"/>
  <c r="AN92" i="17"/>
  <c r="CB83" i="17"/>
  <c r="CJ145" i="17"/>
  <c r="CJ77" i="17"/>
  <c r="AT20" i="17"/>
  <c r="CD156" i="17"/>
  <c r="AR11" i="17"/>
  <c r="AR59" i="17"/>
  <c r="AT152" i="17"/>
  <c r="AL65" i="17"/>
  <c r="CD91" i="17"/>
  <c r="CF135" i="17"/>
  <c r="CF35" i="17"/>
  <c r="AP137" i="17"/>
  <c r="CB116" i="17"/>
  <c r="AR68" i="17"/>
  <c r="CD12" i="17"/>
  <c r="AT100" i="17"/>
  <c r="AP90" i="17"/>
  <c r="AN75" i="17"/>
  <c r="AR118" i="17"/>
  <c r="AT85" i="17"/>
  <c r="CJ135" i="17"/>
  <c r="AL31" i="17"/>
  <c r="CD119" i="17"/>
  <c r="AL37" i="17"/>
  <c r="CB132" i="17"/>
  <c r="CJ117" i="17"/>
  <c r="CB7" i="17"/>
  <c r="CB102" i="17"/>
  <c r="CB9" i="17"/>
  <c r="CB145" i="17"/>
  <c r="CB15" i="17"/>
  <c r="CB100" i="17"/>
  <c r="CB31" i="17"/>
  <c r="CB73" i="17"/>
  <c r="CB64" i="17"/>
  <c r="CB51" i="17"/>
  <c r="CB147" i="17"/>
  <c r="CB29" i="17"/>
  <c r="CB89" i="17"/>
  <c r="CB71" i="17"/>
  <c r="CB41" i="17"/>
  <c r="CB92" i="17"/>
  <c r="CB150" i="17"/>
  <c r="CB152" i="17"/>
  <c r="CB135" i="17"/>
  <c r="CB149" i="17"/>
  <c r="CB82" i="17"/>
  <c r="CB125" i="17"/>
  <c r="CB49" i="17"/>
  <c r="CB67" i="17"/>
  <c r="CB52" i="17"/>
  <c r="CB138" i="17"/>
  <c r="CB26" i="17"/>
  <c r="CB110" i="17"/>
  <c r="AR79" i="17"/>
  <c r="AP103" i="17"/>
  <c r="AL146" i="17"/>
  <c r="AT138" i="17"/>
  <c r="CJ43" i="17"/>
  <c r="AN113" i="17"/>
  <c r="AN123" i="17"/>
  <c r="CB75" i="17"/>
  <c r="CF118" i="17"/>
  <c r="CJ157" i="17"/>
  <c r="CJ98" i="17"/>
  <c r="AP85" i="17"/>
  <c r="CH126" i="17"/>
  <c r="AT37" i="17"/>
  <c r="CF50" i="17"/>
  <c r="CJ134" i="17"/>
  <c r="AR128" i="17"/>
  <c r="AP78" i="17"/>
  <c r="AR76" i="17"/>
  <c r="CF70" i="17"/>
  <c r="AT120" i="17"/>
  <c r="CB22" i="17"/>
  <c r="AT10" i="17"/>
  <c r="CD56" i="17"/>
  <c r="AP18" i="17"/>
  <c r="CB94" i="17"/>
  <c r="AR86" i="17"/>
  <c r="CB80" i="17"/>
  <c r="CB28" i="17"/>
  <c r="AP155" i="17"/>
  <c r="CD46" i="17"/>
  <c r="AR38" i="17"/>
  <c r="CD32" i="17"/>
  <c r="CH72" i="17"/>
  <c r="AP111" i="17"/>
  <c r="AR14" i="17"/>
  <c r="AP133" i="17"/>
  <c r="CJ6" i="17"/>
  <c r="CH117" i="17"/>
  <c r="AN24" i="17"/>
  <c r="CD7" i="17"/>
  <c r="CD148" i="17"/>
  <c r="AT4" i="17"/>
  <c r="CF153" i="17"/>
  <c r="AT89" i="17"/>
  <c r="CJ140" i="17"/>
  <c r="AR21" i="17"/>
  <c r="AT136" i="17"/>
  <c r="CJ84" i="17"/>
  <c r="CF141" i="17"/>
  <c r="CF36" i="17"/>
  <c r="CF151" i="17"/>
  <c r="AT123" i="17"/>
  <c r="CF75" i="17"/>
  <c r="AL118" i="17"/>
  <c r="AP157" i="17"/>
  <c r="CJ55" i="17"/>
  <c r="CF98" i="17"/>
  <c r="AT64" i="17"/>
  <c r="CF25" i="17"/>
  <c r="CF126" i="17"/>
  <c r="CF104" i="17"/>
  <c r="AR50" i="17"/>
  <c r="CH142" i="17"/>
  <c r="AP134" i="17"/>
  <c r="CJ76" i="17"/>
  <c r="CF27" i="17"/>
  <c r="CB70" i="17"/>
  <c r="CD120" i="17"/>
  <c r="CD22" i="17"/>
  <c r="CB10" i="17"/>
  <c r="CF132" i="17"/>
  <c r="AL56" i="17"/>
  <c r="AL94" i="17"/>
  <c r="AN86" i="17"/>
  <c r="CF80" i="17"/>
  <c r="CB30" i="17"/>
  <c r="CH28" i="17"/>
  <c r="AL46" i="17"/>
  <c r="AT15" i="17"/>
  <c r="AN38" i="17"/>
  <c r="CJ32" i="17"/>
  <c r="CD16" i="17"/>
  <c r="AL72" i="17"/>
  <c r="AT110" i="17"/>
  <c r="CF96" i="17"/>
  <c r="AN14" i="17"/>
  <c r="CB6" i="17"/>
  <c r="AR117" i="17"/>
  <c r="AT24" i="17"/>
  <c r="AN7" i="17"/>
  <c r="CJ148" i="17"/>
  <c r="AP4" i="17"/>
  <c r="AR153" i="17"/>
  <c r="AP140" i="17"/>
  <c r="AN21" i="17"/>
  <c r="AP136" i="17"/>
  <c r="AL84" i="17"/>
  <c r="CH145" i="17"/>
  <c r="AN151" i="17"/>
  <c r="CB12" i="17"/>
  <c r="CB146" i="17"/>
  <c r="AT43" i="17"/>
  <c r="CH75" i="17"/>
  <c r="AN118" i="17"/>
  <c r="AT108" i="17"/>
  <c r="AR157" i="17"/>
  <c r="CB55" i="17"/>
  <c r="CH98" i="17"/>
  <c r="CH25" i="17"/>
  <c r="AL126" i="17"/>
  <c r="CJ104" i="17"/>
  <c r="AT50" i="17"/>
  <c r="CB142" i="17"/>
  <c r="AR134" i="17"/>
  <c r="CB128" i="17"/>
  <c r="AT45" i="17"/>
  <c r="CH76" i="17"/>
  <c r="CH27" i="17"/>
  <c r="CD70" i="17"/>
  <c r="CF120" i="17"/>
  <c r="CF22" i="17"/>
  <c r="CD10" i="17"/>
  <c r="CH132" i="17"/>
  <c r="AN56" i="17"/>
  <c r="AN94" i="17"/>
  <c r="CJ80" i="17"/>
  <c r="CD30" i="17"/>
  <c r="AT28" i="17"/>
  <c r="AT67" i="17"/>
  <c r="AN46" i="17"/>
  <c r="CB32" i="17"/>
  <c r="CF16" i="17"/>
  <c r="AN72" i="17"/>
  <c r="CH96" i="17"/>
  <c r="AT99" i="17"/>
  <c r="AL6" i="17"/>
  <c r="AT117" i="17"/>
  <c r="AP7" i="17"/>
  <c r="AT148" i="17"/>
  <c r="AR4" i="17"/>
  <c r="AT153" i="17"/>
  <c r="AR140" i="17"/>
  <c r="AP21" i="17"/>
  <c r="AR136" i="17"/>
  <c r="AN84" i="17"/>
  <c r="AR19" i="17"/>
  <c r="CF97" i="17"/>
  <c r="AP151" i="17"/>
  <c r="CD146" i="17"/>
  <c r="AL43" i="17"/>
  <c r="AL75" i="17"/>
  <c r="AP118" i="17"/>
  <c r="AT157" i="17"/>
  <c r="CD55" i="17"/>
  <c r="AP98" i="17"/>
  <c r="CF85" i="17"/>
  <c r="CJ25" i="17"/>
  <c r="AN126" i="17"/>
  <c r="CD104" i="17"/>
  <c r="AL50" i="17"/>
  <c r="CF142" i="17"/>
  <c r="AT134" i="17"/>
  <c r="CD128" i="17"/>
  <c r="CH78" i="17"/>
  <c r="CB76" i="17"/>
  <c r="CJ27" i="17"/>
  <c r="AL70" i="17"/>
  <c r="CH120" i="17"/>
  <c r="CH22" i="17"/>
  <c r="CF10" i="17"/>
  <c r="CJ132" i="17"/>
  <c r="AT156" i="17"/>
  <c r="AP56" i="17"/>
  <c r="CD18" i="17"/>
  <c r="AT62" i="17"/>
  <c r="AP94" i="17"/>
  <c r="AL80" i="17"/>
  <c r="CJ30" i="17"/>
  <c r="AL28" i="17"/>
  <c r="CJ155" i="17"/>
  <c r="AP46" i="17"/>
  <c r="AL32" i="17"/>
  <c r="CH16" i="17"/>
  <c r="AT31" i="17"/>
  <c r="AP72" i="17"/>
  <c r="CF111" i="17"/>
  <c r="CJ96" i="17"/>
  <c r="CH133" i="17"/>
  <c r="CB42" i="17"/>
  <c r="AN6" i="17"/>
  <c r="AL117" i="17"/>
  <c r="AP9" i="17"/>
  <c r="AR7" i="17"/>
  <c r="AL148" i="17"/>
  <c r="CB60" i="17"/>
  <c r="AL153" i="17"/>
  <c r="AT147" i="17"/>
  <c r="AT140" i="17"/>
  <c r="CB105" i="17"/>
  <c r="AP84" i="17"/>
  <c r="AR81" i="17"/>
  <c r="CB122" i="17"/>
  <c r="AR9" i="17"/>
  <c r="AR151" i="17"/>
  <c r="CD76" i="17"/>
  <c r="CB27" i="17"/>
  <c r="AN70" i="17"/>
  <c r="CJ120" i="17"/>
  <c r="CJ22" i="17"/>
  <c r="CH10" i="17"/>
  <c r="AL132" i="17"/>
  <c r="AR56" i="17"/>
  <c r="CF18" i="17"/>
  <c r="AR94" i="17"/>
  <c r="CB86" i="17"/>
  <c r="AN80" i="17"/>
  <c r="AL30" i="17"/>
  <c r="AN28" i="17"/>
  <c r="CH155" i="17"/>
  <c r="AR46" i="17"/>
  <c r="CD38" i="17"/>
  <c r="AT87" i="17"/>
  <c r="AN32" i="17"/>
  <c r="CJ16" i="17"/>
  <c r="AR72" i="17"/>
  <c r="AT129" i="17"/>
  <c r="CH111" i="17"/>
  <c r="AL96" i="17"/>
  <c r="CB14" i="17"/>
  <c r="CJ133" i="17"/>
  <c r="AP6" i="17"/>
  <c r="AN117" i="17"/>
  <c r="CB24" i="17"/>
  <c r="AT7" i="17"/>
  <c r="AN148" i="17"/>
  <c r="AT41" i="17"/>
  <c r="CJ37" i="17"/>
  <c r="AN153" i="17"/>
  <c r="AP99" i="17"/>
  <c r="AT73" i="17"/>
  <c r="AR49" i="17"/>
  <c r="AR84" i="17"/>
  <c r="AT151" i="17"/>
  <c r="AP12" i="17"/>
  <c r="CD103" i="17"/>
  <c r="CH146" i="17"/>
  <c r="AT144" i="17"/>
  <c r="CB113" i="17"/>
  <c r="CJ123" i="17"/>
  <c r="AP75" i="17"/>
  <c r="AT118" i="17"/>
  <c r="AN55" i="17"/>
  <c r="AT98" i="17"/>
  <c r="CD85" i="17"/>
  <c r="AN25" i="17"/>
  <c r="AR126" i="17"/>
  <c r="AL104" i="17"/>
  <c r="AL142" i="17"/>
  <c r="AN134" i="17"/>
  <c r="CF128" i="17"/>
  <c r="CD78" i="17"/>
  <c r="CF76" i="17"/>
  <c r="AL27" i="17"/>
  <c r="AP70" i="17"/>
  <c r="CB120" i="17"/>
  <c r="AL22" i="17"/>
  <c r="CJ10" i="17"/>
  <c r="AN132" i="17"/>
  <c r="AT56" i="17"/>
  <c r="CH18" i="17"/>
  <c r="AT94" i="17"/>
  <c r="CD86" i="17"/>
  <c r="AP80" i="17"/>
  <c r="AN30" i="17"/>
  <c r="AP28" i="17"/>
  <c r="AT114" i="17"/>
  <c r="CB155" i="17"/>
  <c r="AT46" i="17"/>
  <c r="CF38" i="17"/>
  <c r="AP39" i="17"/>
  <c r="AP32" i="17"/>
  <c r="AT16" i="17"/>
  <c r="AT72" i="17"/>
  <c r="CB111" i="17"/>
  <c r="AN96" i="17"/>
  <c r="CD14" i="17"/>
  <c r="CB133" i="17"/>
  <c r="CB53" i="17"/>
  <c r="AR6" i="17"/>
  <c r="AP117" i="17"/>
  <c r="AR124" i="17"/>
  <c r="CJ24" i="17"/>
  <c r="AR5" i="17"/>
  <c r="AL7" i="17"/>
  <c r="AP148" i="17"/>
  <c r="CH4" i="17"/>
  <c r="AP153" i="17"/>
  <c r="CD21" i="17"/>
  <c r="CF136" i="17"/>
  <c r="AT84" i="17"/>
  <c r="CJ45" i="17"/>
  <c r="CH77" i="17"/>
  <c r="AL151" i="17"/>
  <c r="CJ103" i="17"/>
  <c r="CJ146" i="17"/>
  <c r="CB43" i="17"/>
  <c r="CD113" i="17"/>
  <c r="CB123" i="17"/>
  <c r="AR75" i="17"/>
  <c r="CB157" i="17"/>
  <c r="AP55" i="17"/>
  <c r="AL98" i="17"/>
  <c r="CJ85" i="17"/>
  <c r="AT105" i="17"/>
  <c r="AP25" i="17"/>
  <c r="AT126" i="17"/>
  <c r="AN104" i="17"/>
  <c r="AN142" i="17"/>
  <c r="AT101" i="17"/>
  <c r="CJ128" i="17"/>
  <c r="CJ78" i="17"/>
  <c r="AT76" i="17"/>
  <c r="AN27" i="17"/>
  <c r="AR70" i="17"/>
  <c r="AL120" i="17"/>
  <c r="AN22" i="17"/>
  <c r="AL10" i="17"/>
  <c r="AP132" i="17"/>
  <c r="CJ18" i="17"/>
  <c r="CF86" i="17"/>
  <c r="AT141" i="17"/>
  <c r="AR80" i="17"/>
  <c r="AP30" i="17"/>
  <c r="AR28" i="17"/>
  <c r="AT49" i="17"/>
  <c r="CD155" i="17"/>
  <c r="CH38" i="17"/>
  <c r="AR32" i="17"/>
  <c r="AL16" i="17"/>
  <c r="CB74" i="17"/>
  <c r="CJ144" i="17"/>
  <c r="CD111" i="17"/>
  <c r="CB54" i="17"/>
  <c r="AP96" i="17"/>
  <c r="CF14" i="17"/>
  <c r="CD133" i="17"/>
  <c r="AR15" i="17"/>
  <c r="AT6" i="17"/>
  <c r="AR87" i="17"/>
  <c r="AP23" i="17"/>
  <c r="CD24" i="17"/>
  <c r="AR52" i="17"/>
  <c r="AR148" i="17"/>
  <c r="CF4" i="17"/>
  <c r="CH150" i="17"/>
  <c r="AP52" i="17"/>
  <c r="CB140" i="17"/>
  <c r="CF21" i="17"/>
  <c r="CD136" i="17"/>
  <c r="CD101" i="17"/>
  <c r="AT92" i="17"/>
  <c r="AR119" i="17"/>
  <c r="AP15" i="17"/>
  <c r="AT8" i="17"/>
  <c r="AT12" i="17"/>
  <c r="CB103" i="17"/>
  <c r="AP146" i="17"/>
  <c r="CD43" i="17"/>
  <c r="CH113" i="17"/>
  <c r="CF123" i="17"/>
  <c r="AT122" i="17"/>
  <c r="AT75" i="17"/>
  <c r="CD157" i="17"/>
  <c r="AR55" i="17"/>
  <c r="AN98" i="17"/>
  <c r="CB85" i="17"/>
  <c r="AR25" i="17"/>
  <c r="AP104" i="17"/>
  <c r="CH50" i="17"/>
  <c r="AP142" i="17"/>
  <c r="AL128" i="17"/>
  <c r="CB78" i="17"/>
  <c r="AL76" i="17"/>
  <c r="AP27" i="17"/>
  <c r="AT70" i="17"/>
  <c r="AN120" i="17"/>
  <c r="AP22" i="17"/>
  <c r="AN10" i="17"/>
  <c r="AR132" i="17"/>
  <c r="CB18" i="17"/>
  <c r="AT51" i="17"/>
  <c r="CH86" i="17"/>
  <c r="AT80" i="17"/>
  <c r="AR30" i="17"/>
  <c r="AT23" i="17"/>
  <c r="AP17" i="17"/>
  <c r="CF155" i="17"/>
  <c r="CJ38" i="17"/>
  <c r="CB130" i="17"/>
  <c r="AT32" i="17"/>
  <c r="AN16" i="17"/>
  <c r="CJ26" i="17"/>
  <c r="AP109" i="17"/>
  <c r="AT19" i="17"/>
  <c r="CJ111" i="17"/>
  <c r="CJ100" i="17"/>
  <c r="AR96" i="17"/>
  <c r="CH14" i="17"/>
  <c r="CF133" i="17"/>
  <c r="CB66" i="17"/>
  <c r="CF24" i="17"/>
  <c r="AT29" i="17"/>
  <c r="AR93" i="17"/>
  <c r="CB4" i="17"/>
  <c r="CH102" i="17"/>
  <c r="AP115" i="17"/>
  <c r="CD140" i="17"/>
  <c r="CH21" i="17"/>
  <c r="CH136" i="17"/>
  <c r="CH144" i="17"/>
  <c r="AR135" i="17"/>
  <c r="CB45" i="17"/>
  <c r="CH103" i="17"/>
  <c r="AR146" i="17"/>
  <c r="CF43" i="17"/>
  <c r="CF113" i="17"/>
  <c r="CH123" i="17"/>
  <c r="CJ118" i="17"/>
  <c r="CF157" i="17"/>
  <c r="AT55" i="17"/>
  <c r="AL85" i="17"/>
  <c r="AT25" i="17"/>
  <c r="AR104" i="17"/>
  <c r="CB50" i="17"/>
  <c r="AR142" i="17"/>
  <c r="CB134" i="17"/>
  <c r="AN128" i="17"/>
  <c r="AL78" i="17"/>
  <c r="AN76" i="17"/>
  <c r="AR27" i="17"/>
  <c r="AT116" i="17"/>
  <c r="AP120" i="17"/>
  <c r="AR22" i="17"/>
  <c r="AP10" i="17"/>
  <c r="AT132" i="17"/>
  <c r="CJ56" i="17"/>
  <c r="AL18" i="17"/>
  <c r="CJ94" i="17"/>
  <c r="CJ86" i="17"/>
  <c r="AT30" i="17"/>
  <c r="AT79" i="17"/>
  <c r="AL155" i="17"/>
  <c r="CJ46" i="17"/>
  <c r="CB38" i="17"/>
  <c r="AP16" i="17"/>
  <c r="CB72" i="17"/>
  <c r="AT77" i="17"/>
  <c r="AP31" i="17"/>
  <c r="AL111" i="17"/>
  <c r="AT115" i="17"/>
  <c r="AT96" i="17"/>
  <c r="CJ14" i="17"/>
  <c r="AL133" i="17"/>
  <c r="CB144" i="17"/>
  <c r="CD117" i="17"/>
  <c r="CB141" i="17"/>
  <c r="CH24" i="17"/>
  <c r="CF7" i="17"/>
  <c r="AP67" i="17"/>
  <c r="CJ33" i="17"/>
  <c r="CJ4" i="17"/>
  <c r="CB153" i="17"/>
  <c r="CB93" i="17"/>
  <c r="CF140" i="17"/>
  <c r="CJ21" i="17"/>
  <c r="CJ136" i="17"/>
  <c r="CF84" i="17"/>
  <c r="CB109" i="17"/>
  <c r="CB151" i="17"/>
  <c r="CJ97" i="17"/>
  <c r="AN103" i="17"/>
  <c r="AT146" i="17"/>
  <c r="CH43" i="17"/>
  <c r="AL113" i="17"/>
  <c r="AL123" i="17"/>
  <c r="CH118" i="17"/>
  <c r="CH157" i="17"/>
  <c r="AL55" i="17"/>
  <c r="AN85" i="17"/>
  <c r="CJ126" i="17"/>
  <c r="AT104" i="17"/>
  <c r="CD50" i="17"/>
  <c r="AT142" i="17"/>
  <c r="CF134" i="17"/>
  <c r="AT39" i="17"/>
  <c r="AP128" i="17"/>
  <c r="AN78" i="17"/>
  <c r="AP76" i="17"/>
  <c r="AT27" i="17"/>
  <c r="AR120" i="17"/>
  <c r="AT22" i="17"/>
  <c r="AR10" i="17"/>
  <c r="CB56" i="17"/>
  <c r="AN18" i="17"/>
  <c r="CH94" i="17"/>
  <c r="AP86" i="17"/>
  <c r="CF28" i="17"/>
  <c r="AN155" i="17"/>
  <c r="CB46" i="17"/>
  <c r="AP38" i="17"/>
  <c r="AT17" i="17"/>
  <c r="AT33" i="17"/>
  <c r="AR16" i="17"/>
  <c r="CD72" i="17"/>
  <c r="AT5" i="17"/>
  <c r="AN111" i="17"/>
  <c r="AT93" i="17"/>
  <c r="AP14" i="17"/>
  <c r="AN133" i="17"/>
  <c r="CH6" i="17"/>
  <c r="CF117" i="17"/>
  <c r="CJ130" i="17"/>
  <c r="CB137" i="17"/>
  <c r="AL24" i="17"/>
  <c r="CH7" i="17"/>
  <c r="CB148" i="17"/>
  <c r="CJ137" i="17"/>
  <c r="CD4" i="17"/>
  <c r="CD153" i="17"/>
  <c r="AR129" i="17"/>
  <c r="CH140" i="17"/>
  <c r="CB21" i="17"/>
  <c r="CB136" i="17"/>
  <c r="CD84" i="17"/>
  <c r="CJ39" i="17"/>
  <c r="CF145" i="17"/>
  <c r="CD151" i="17"/>
  <c r="AP5" i="17"/>
  <c r="CB4" i="11"/>
  <c r="CD4" i="11"/>
  <c r="CH4" i="11"/>
  <c r="CF4" i="11"/>
  <c r="CJ4" i="11"/>
  <c r="N194" i="8" l="1"/>
  <c r="N187" i="8"/>
  <c r="N199" i="8"/>
  <c r="N192" i="8"/>
  <c r="N185" i="8"/>
  <c r="N197" i="8"/>
  <c r="N190" i="8"/>
  <c r="N183" i="8"/>
  <c r="N195" i="8"/>
  <c r="N188" i="8"/>
  <c r="N200" i="8"/>
  <c r="N182" i="8"/>
  <c r="N193" i="8"/>
  <c r="N186" i="8"/>
  <c r="N198" i="8"/>
  <c r="N191" i="8"/>
  <c r="N184" i="8"/>
  <c r="N196" i="8"/>
  <c r="N189" i="8"/>
  <c r="N201" i="8"/>
  <c r="M187" i="8"/>
  <c r="M199" i="8"/>
  <c r="M192" i="8"/>
  <c r="M185" i="8"/>
  <c r="M197" i="8"/>
  <c r="M190" i="8"/>
  <c r="M183" i="8"/>
  <c r="M195" i="8"/>
  <c r="M188" i="8"/>
  <c r="M200" i="8"/>
  <c r="M193" i="8"/>
  <c r="M186" i="8"/>
  <c r="M198" i="8"/>
  <c r="M182" i="8"/>
  <c r="M191" i="8"/>
  <c r="M184" i="8"/>
  <c r="M196" i="8"/>
  <c r="M189" i="8"/>
  <c r="M201" i="8"/>
  <c r="M194" i="8"/>
  <c r="X187" i="8"/>
  <c r="X199" i="8"/>
  <c r="X192" i="8"/>
  <c r="X185" i="8"/>
  <c r="X197" i="8"/>
  <c r="X190" i="8"/>
  <c r="X183" i="8"/>
  <c r="X195" i="8"/>
  <c r="X188" i="8"/>
  <c r="X200" i="8"/>
  <c r="X193" i="8"/>
  <c r="X186" i="8"/>
  <c r="X198" i="8"/>
  <c r="X191" i="8"/>
  <c r="X184" i="8"/>
  <c r="X196" i="8"/>
  <c r="X189" i="8"/>
  <c r="X201" i="8"/>
  <c r="X194" i="8"/>
  <c r="X182" i="8"/>
  <c r="U190" i="8"/>
  <c r="U183" i="8"/>
  <c r="U195" i="8"/>
  <c r="U188" i="8"/>
  <c r="U200" i="8"/>
  <c r="U182" i="8"/>
  <c r="U193" i="8"/>
  <c r="U186" i="8"/>
  <c r="U198" i="8"/>
  <c r="U191" i="8"/>
  <c r="U184" i="8"/>
  <c r="U196" i="8"/>
  <c r="U189" i="8"/>
  <c r="U201" i="8"/>
  <c r="U194" i="8"/>
  <c r="U187" i="8"/>
  <c r="U199" i="8"/>
  <c r="U192" i="8"/>
  <c r="U185" i="8"/>
  <c r="U197" i="8"/>
  <c r="P184" i="8"/>
  <c r="P196" i="8"/>
  <c r="P189" i="8"/>
  <c r="P201" i="8"/>
  <c r="P194" i="8"/>
  <c r="P187" i="8"/>
  <c r="P199" i="8"/>
  <c r="P192" i="8"/>
  <c r="P182" i="8"/>
  <c r="P185" i="8"/>
  <c r="P197" i="8"/>
  <c r="P190" i="8"/>
  <c r="P183" i="8"/>
  <c r="P195" i="8"/>
  <c r="P188" i="8"/>
  <c r="P200" i="8"/>
  <c r="P193" i="8"/>
  <c r="P186" i="8"/>
  <c r="P198" i="8"/>
  <c r="P191" i="8"/>
  <c r="O189" i="8"/>
  <c r="O201" i="8"/>
  <c r="O194" i="8"/>
  <c r="O187" i="8"/>
  <c r="O199" i="8"/>
  <c r="O192" i="8"/>
  <c r="O185" i="8"/>
  <c r="O197" i="8"/>
  <c r="O190" i="8"/>
  <c r="O182" i="8"/>
  <c r="O183" i="8"/>
  <c r="O195" i="8"/>
  <c r="O188" i="8"/>
  <c r="O200" i="8"/>
  <c r="O193" i="8"/>
  <c r="O186" i="8"/>
  <c r="O198" i="8"/>
  <c r="O191" i="8"/>
  <c r="O184" i="8"/>
  <c r="O196" i="8"/>
  <c r="T183" i="8"/>
  <c r="T195" i="8"/>
  <c r="T188" i="8"/>
  <c r="T200" i="8"/>
  <c r="T193" i="8"/>
  <c r="T186" i="8"/>
  <c r="T198" i="8"/>
  <c r="T182" i="8"/>
  <c r="T191" i="8"/>
  <c r="T184" i="8"/>
  <c r="T196" i="8"/>
  <c r="T189" i="8"/>
  <c r="T201" i="8"/>
  <c r="T194" i="8"/>
  <c r="T187" i="8"/>
  <c r="T199" i="8"/>
  <c r="T192" i="8"/>
  <c r="T185" i="8"/>
  <c r="T197" i="8"/>
  <c r="T190" i="8"/>
  <c r="V185" i="8"/>
  <c r="V197" i="8"/>
  <c r="V190" i="8"/>
  <c r="V182" i="8"/>
  <c r="V183" i="8"/>
  <c r="V195" i="8"/>
  <c r="V188" i="8"/>
  <c r="V200" i="8"/>
  <c r="V193" i="8"/>
  <c r="V186" i="8"/>
  <c r="V198" i="8"/>
  <c r="V191" i="8"/>
  <c r="V184" i="8"/>
  <c r="V196" i="8"/>
  <c r="V189" i="8"/>
  <c r="V201" i="8"/>
  <c r="V194" i="8"/>
  <c r="V187" i="8"/>
  <c r="V199" i="8"/>
  <c r="V192" i="8"/>
  <c r="Q191" i="8"/>
  <c r="Q184" i="8"/>
  <c r="Q196" i="8"/>
  <c r="Q189" i="8"/>
  <c r="Q201" i="8"/>
  <c r="Q194" i="8"/>
  <c r="Q182" i="8"/>
  <c r="Q187" i="8"/>
  <c r="Q199" i="8"/>
  <c r="Q192" i="8"/>
  <c r="Q185" i="8"/>
  <c r="Q197" i="8"/>
  <c r="Q190" i="8"/>
  <c r="Q183" i="8"/>
  <c r="Q195" i="8"/>
  <c r="Q188" i="8"/>
  <c r="Q200" i="8"/>
  <c r="Q193" i="8"/>
  <c r="Q186" i="8"/>
  <c r="Q198" i="8"/>
  <c r="W192" i="8"/>
  <c r="W182" i="8"/>
  <c r="W185" i="8"/>
  <c r="W197" i="8"/>
  <c r="W190" i="8"/>
  <c r="W183" i="8"/>
  <c r="W195" i="8"/>
  <c r="W188" i="8"/>
  <c r="W200" i="8"/>
  <c r="W193" i="8"/>
  <c r="W186" i="8"/>
  <c r="W198" i="8"/>
  <c r="W191" i="8"/>
  <c r="W184" i="8"/>
  <c r="W196" i="8"/>
  <c r="W189" i="8"/>
  <c r="W201" i="8"/>
  <c r="W194" i="8"/>
  <c r="W187" i="8"/>
  <c r="W199" i="8"/>
  <c r="X159" i="8"/>
  <c r="X171" i="8"/>
  <c r="X173" i="8"/>
  <c r="X164" i="8"/>
  <c r="X176" i="8"/>
  <c r="X169" i="8"/>
  <c r="X162" i="8"/>
  <c r="X174" i="8"/>
  <c r="X167" i="8"/>
  <c r="X160" i="8"/>
  <c r="X172" i="8"/>
  <c r="X161" i="8"/>
  <c r="X165" i="8"/>
  <c r="X177" i="8"/>
  <c r="X168" i="8"/>
  <c r="X170" i="8"/>
  <c r="X158" i="8"/>
  <c r="X163" i="8"/>
  <c r="X175" i="8"/>
  <c r="X166" i="8"/>
  <c r="V169" i="8"/>
  <c r="V162" i="8"/>
  <c r="V174" i="8"/>
  <c r="V167" i="8"/>
  <c r="V171" i="8"/>
  <c r="V160" i="8"/>
  <c r="V172" i="8"/>
  <c r="V165" i="8"/>
  <c r="V177" i="8"/>
  <c r="V170" i="8"/>
  <c r="V163" i="8"/>
  <c r="V175" i="8"/>
  <c r="V158" i="8"/>
  <c r="V159" i="8"/>
  <c r="V168" i="8"/>
  <c r="V166" i="8"/>
  <c r="V161" i="8"/>
  <c r="V173" i="8"/>
  <c r="V164" i="8"/>
  <c r="V176" i="8"/>
  <c r="W164" i="8"/>
  <c r="W176" i="8"/>
  <c r="W169" i="8"/>
  <c r="W166" i="8"/>
  <c r="W162" i="8"/>
  <c r="W174" i="8"/>
  <c r="W167" i="8"/>
  <c r="W161" i="8"/>
  <c r="W160" i="8"/>
  <c r="W172" i="8"/>
  <c r="W165" i="8"/>
  <c r="W177" i="8"/>
  <c r="W173" i="8"/>
  <c r="W170" i="8"/>
  <c r="W163" i="8"/>
  <c r="W175" i="8"/>
  <c r="W168" i="8"/>
  <c r="W158" i="8"/>
  <c r="W159" i="8"/>
  <c r="W171" i="8"/>
  <c r="U162" i="8"/>
  <c r="U174" i="8"/>
  <c r="U167" i="8"/>
  <c r="U160" i="8"/>
  <c r="U172" i="8"/>
  <c r="U159" i="8"/>
  <c r="U165" i="8"/>
  <c r="U177" i="8"/>
  <c r="U158" i="8"/>
  <c r="U170" i="8"/>
  <c r="U163" i="8"/>
  <c r="U175" i="8"/>
  <c r="U168" i="8"/>
  <c r="U161" i="8"/>
  <c r="U173" i="8"/>
  <c r="U176" i="8"/>
  <c r="U166" i="8"/>
  <c r="U169" i="8"/>
  <c r="U171" i="8"/>
  <c r="U164" i="8"/>
  <c r="T167" i="8"/>
  <c r="T160" i="8"/>
  <c r="T172" i="8"/>
  <c r="T164" i="8"/>
  <c r="T165" i="8"/>
  <c r="T177" i="8"/>
  <c r="T170" i="8"/>
  <c r="T163" i="8"/>
  <c r="T175" i="8"/>
  <c r="T176" i="8"/>
  <c r="T169" i="8"/>
  <c r="T168" i="8"/>
  <c r="T161" i="8"/>
  <c r="T173" i="8"/>
  <c r="T166" i="8"/>
  <c r="T159" i="8"/>
  <c r="T171" i="8"/>
  <c r="T162" i="8"/>
  <c r="T174" i="8"/>
  <c r="T158" i="8"/>
  <c r="N166" i="8"/>
  <c r="N159" i="8"/>
  <c r="N171" i="8"/>
  <c r="N164" i="8"/>
  <c r="N176" i="8"/>
  <c r="N158" i="8"/>
  <c r="N169" i="8"/>
  <c r="N162" i="8"/>
  <c r="N174" i="8"/>
  <c r="N167" i="8"/>
  <c r="N160" i="8"/>
  <c r="N172" i="8"/>
  <c r="N165" i="8"/>
  <c r="N177" i="8"/>
  <c r="N170" i="8"/>
  <c r="N163" i="8"/>
  <c r="N175" i="8"/>
  <c r="N168" i="8"/>
  <c r="N161" i="8"/>
  <c r="N173" i="8"/>
  <c r="Q163" i="8"/>
  <c r="Q175" i="8"/>
  <c r="Q168" i="8"/>
  <c r="Q161" i="8"/>
  <c r="Q173" i="8"/>
  <c r="Q166" i="8"/>
  <c r="Q159" i="8"/>
  <c r="Q171" i="8"/>
  <c r="Q164" i="8"/>
  <c r="Q176" i="8"/>
  <c r="Q169" i="8"/>
  <c r="Q162" i="8"/>
  <c r="Q174" i="8"/>
  <c r="Q167" i="8"/>
  <c r="Q160" i="8"/>
  <c r="Q172" i="8"/>
  <c r="Q165" i="8"/>
  <c r="Q177" i="8"/>
  <c r="Q170" i="8"/>
  <c r="Q158" i="8"/>
  <c r="O161" i="8"/>
  <c r="O173" i="8"/>
  <c r="O166" i="8"/>
  <c r="O158" i="8"/>
  <c r="O159" i="8"/>
  <c r="O171" i="8"/>
  <c r="O164" i="8"/>
  <c r="O176" i="8"/>
  <c r="O169" i="8"/>
  <c r="O162" i="8"/>
  <c r="O174" i="8"/>
  <c r="O167" i="8"/>
  <c r="O160" i="8"/>
  <c r="O172" i="8"/>
  <c r="O165" i="8"/>
  <c r="O177" i="8"/>
  <c r="O170" i="8"/>
  <c r="O163" i="8"/>
  <c r="O175" i="8"/>
  <c r="O168" i="8"/>
  <c r="M159" i="8"/>
  <c r="M171" i="8"/>
  <c r="M164" i="8"/>
  <c r="M176" i="8"/>
  <c r="M169" i="8"/>
  <c r="M162" i="8"/>
  <c r="M174" i="8"/>
  <c r="M158" i="8"/>
  <c r="M167" i="8"/>
  <c r="M160" i="8"/>
  <c r="M172" i="8"/>
  <c r="M165" i="8"/>
  <c r="M177" i="8"/>
  <c r="M170" i="8"/>
  <c r="M163" i="8"/>
  <c r="M175" i="8"/>
  <c r="M168" i="8"/>
  <c r="M161" i="8"/>
  <c r="M173" i="8"/>
  <c r="M166" i="8"/>
  <c r="P168" i="8"/>
  <c r="P158" i="8"/>
  <c r="P161" i="8"/>
  <c r="P173" i="8"/>
  <c r="P166" i="8"/>
  <c r="P159" i="8"/>
  <c r="P171" i="8"/>
  <c r="P164" i="8"/>
  <c r="P176" i="8"/>
  <c r="P169" i="8"/>
  <c r="P162" i="8"/>
  <c r="P174" i="8"/>
  <c r="P167" i="8"/>
  <c r="P160" i="8"/>
  <c r="P172" i="8"/>
  <c r="P165" i="8"/>
  <c r="P177" i="8"/>
  <c r="P170" i="8"/>
  <c r="P163" i="8"/>
  <c r="P175" i="8"/>
  <c r="N24" i="6"/>
  <c r="P23" i="6"/>
  <c r="O23" i="6"/>
  <c r="N25" i="6" l="1"/>
  <c r="P24" i="6"/>
  <c r="O24" i="6"/>
  <c r="AB159" i="8"/>
  <c r="AA168" i="8"/>
  <c r="AD158" i="8"/>
  <c r="AA169" i="8"/>
  <c r="AE171" i="8"/>
  <c r="AB166" i="8"/>
  <c r="AB173" i="8"/>
  <c r="AB165" i="8"/>
  <c r="AE161" i="8"/>
  <c r="AA159" i="8"/>
  <c r="AA176" i="8"/>
  <c r="AD168" i="8"/>
  <c r="AD165" i="8"/>
  <c r="AC177" i="8"/>
  <c r="AA163" i="8"/>
  <c r="AA165" i="8"/>
  <c r="AD173" i="8"/>
  <c r="AC175" i="8"/>
  <c r="AC167" i="8"/>
  <c r="AB158" i="8"/>
  <c r="AE169" i="8"/>
  <c r="AA161" i="8"/>
  <c r="AA171" i="8"/>
  <c r="AD175" i="8"/>
  <c r="AC169" i="8"/>
  <c r="AC176" i="8"/>
  <c r="AC174" i="8"/>
  <c r="AE167" i="8"/>
  <c r="AA166" i="8"/>
  <c r="AA160" i="8"/>
  <c r="AD176" i="8"/>
  <c r="AC159" i="8"/>
  <c r="AC170" i="8"/>
  <c r="AD172" i="8"/>
  <c r="AB168" i="8"/>
  <c r="AE172" i="8"/>
  <c r="AB169" i="8"/>
  <c r="AE174" i="8"/>
  <c r="AE165" i="8"/>
  <c r="AA167" i="8"/>
  <c r="AA170" i="8"/>
  <c r="AD170" i="8"/>
  <c r="AC158" i="8"/>
  <c r="AC173" i="8"/>
  <c r="AB174" i="8"/>
  <c r="AE175" i="8"/>
  <c r="AE160" i="8"/>
  <c r="AA162" i="8"/>
  <c r="AA173" i="8"/>
  <c r="AD164" i="8"/>
  <c r="AC161" i="8"/>
  <c r="AC160" i="8"/>
  <c r="AB172" i="8"/>
  <c r="AE177" i="8"/>
  <c r="AE173" i="8"/>
  <c r="AA177" i="8"/>
  <c r="AD161" i="8"/>
  <c r="AD159" i="8"/>
  <c r="AC171" i="8"/>
  <c r="AC163" i="8"/>
  <c r="AB167" i="8"/>
  <c r="AB160" i="8"/>
  <c r="AB176" i="8"/>
  <c r="AE168" i="8"/>
  <c r="AE162" i="8"/>
  <c r="AA172" i="8"/>
  <c r="AD177" i="8"/>
  <c r="AD171" i="8"/>
  <c r="AC166" i="8"/>
  <c r="AC168" i="8"/>
  <c r="AB175" i="8"/>
  <c r="AE176" i="8"/>
  <c r="AB170" i="8"/>
  <c r="AB162" i="8"/>
  <c r="AB161" i="8"/>
  <c r="AE159" i="8"/>
  <c r="AE164" i="8"/>
  <c r="AA175" i="8"/>
  <c r="AD169" i="8"/>
  <c r="AD174" i="8"/>
  <c r="AC162" i="8"/>
  <c r="AC164" i="8"/>
  <c r="AB177" i="8"/>
  <c r="AE163" i="8"/>
  <c r="AE170" i="8"/>
  <c r="AA164" i="8"/>
  <c r="AD162" i="8"/>
  <c r="AD167" i="8"/>
  <c r="AC165" i="8"/>
  <c r="AA158" i="8"/>
  <c r="AB164" i="8"/>
  <c r="AB163" i="8"/>
  <c r="AB171" i="8"/>
  <c r="AE166" i="8"/>
  <c r="AE158" i="8"/>
  <c r="AA174" i="8"/>
  <c r="AD166" i="8"/>
  <c r="AD160" i="8"/>
  <c r="AC172" i="8"/>
  <c r="AD163" i="8"/>
  <c r="N26" i="6" l="1"/>
  <c r="P25" i="6"/>
  <c r="O25" i="6"/>
  <c r="N27" i="6" l="1"/>
  <c r="P26" i="6"/>
  <c r="O26" i="6"/>
  <c r="N28" i="6" l="1"/>
  <c r="P27" i="6"/>
  <c r="O27" i="6"/>
  <c r="N29" i="6" l="1"/>
  <c r="P28" i="6"/>
  <c r="O28" i="6"/>
  <c r="N30" i="6" l="1"/>
  <c r="P29" i="6"/>
  <c r="O29" i="6"/>
  <c r="N31" i="6" l="1"/>
  <c r="P30" i="6"/>
  <c r="O30" i="6"/>
  <c r="N32" i="6" l="1"/>
  <c r="P31" i="6"/>
  <c r="O31" i="6"/>
  <c r="N33" i="6" l="1"/>
  <c r="P32" i="6"/>
  <c r="O32" i="6"/>
  <c r="N34" i="6" l="1"/>
  <c r="P33" i="6"/>
  <c r="O33" i="6"/>
  <c r="N35" i="6" l="1"/>
  <c r="P34" i="6"/>
  <c r="O34" i="6"/>
  <c r="N36" i="6" l="1"/>
  <c r="P35" i="6"/>
  <c r="O35" i="6"/>
  <c r="N37" i="6" l="1"/>
  <c r="P36" i="6"/>
  <c r="O36" i="6"/>
  <c r="N38" i="6" l="1"/>
  <c r="P37" i="6"/>
  <c r="O37" i="6"/>
  <c r="N39" i="6" l="1"/>
  <c r="P38" i="6"/>
  <c r="O38" i="6"/>
  <c r="N40" i="6" l="1"/>
  <c r="P39" i="6"/>
  <c r="O39" i="6"/>
  <c r="N41" i="6" l="1"/>
  <c r="P40" i="6"/>
  <c r="O40" i="6"/>
  <c r="N42" i="6" l="1"/>
  <c r="P41" i="6"/>
  <c r="O41" i="6"/>
  <c r="N43" i="6" l="1"/>
  <c r="P42" i="6"/>
  <c r="O42" i="6"/>
  <c r="N44" i="6" l="1"/>
  <c r="P43" i="6"/>
  <c r="O43" i="6"/>
  <c r="N45" i="6" l="1"/>
  <c r="P44" i="6"/>
  <c r="O44" i="6"/>
  <c r="N46" i="6" l="1"/>
  <c r="P45" i="6"/>
  <c r="O45" i="6"/>
  <c r="N47" i="6" l="1"/>
  <c r="P46" i="6"/>
  <c r="O46" i="6"/>
  <c r="N48" i="6" l="1"/>
  <c r="P47" i="6"/>
  <c r="O47" i="6"/>
  <c r="N49" i="6" l="1"/>
  <c r="P48" i="6"/>
  <c r="O48" i="6"/>
  <c r="N50" i="6" l="1"/>
  <c r="P49" i="6"/>
  <c r="O49" i="6"/>
  <c r="N51" i="6" l="1"/>
  <c r="P50" i="6"/>
  <c r="O50" i="6"/>
  <c r="N52" i="6" l="1"/>
  <c r="P51" i="6"/>
  <c r="O51" i="6"/>
  <c r="N53" i="6" l="1"/>
  <c r="P52" i="6"/>
  <c r="O52" i="6"/>
  <c r="N54" i="6" l="1"/>
  <c r="P53" i="6"/>
  <c r="O53" i="6"/>
  <c r="N55" i="6" l="1"/>
  <c r="P54" i="6"/>
  <c r="O54" i="6"/>
  <c r="N56" i="6" l="1"/>
  <c r="P55" i="6"/>
  <c r="O55" i="6"/>
  <c r="N57" i="6" l="1"/>
  <c r="P56" i="6"/>
  <c r="O56" i="6"/>
  <c r="N58" i="6" l="1"/>
  <c r="P57" i="6"/>
  <c r="O57" i="6"/>
  <c r="N59" i="6" l="1"/>
  <c r="P58" i="6"/>
  <c r="O58" i="6"/>
  <c r="N60" i="6" l="1"/>
  <c r="P59" i="6"/>
  <c r="O59" i="6"/>
  <c r="N61" i="6" l="1"/>
  <c r="P60" i="6"/>
  <c r="O60" i="6"/>
  <c r="N62" i="6" l="1"/>
  <c r="P61" i="6"/>
  <c r="O61" i="6"/>
  <c r="N63" i="6" l="1"/>
  <c r="P62" i="6"/>
  <c r="O62" i="6"/>
  <c r="N64" i="6" l="1"/>
  <c r="P63" i="6"/>
  <c r="O63" i="6"/>
  <c r="N65" i="6" l="1"/>
  <c r="P64" i="6"/>
  <c r="O64" i="6"/>
  <c r="N66" i="6" l="1"/>
  <c r="P65" i="6"/>
  <c r="O65" i="6"/>
  <c r="N67" i="6" l="1"/>
  <c r="P66" i="6"/>
  <c r="O66" i="6"/>
  <c r="N68" i="6" l="1"/>
  <c r="P67" i="6"/>
  <c r="O67" i="6"/>
  <c r="N69" i="6" l="1"/>
  <c r="P68" i="6"/>
  <c r="O68" i="6"/>
  <c r="N70" i="6" l="1"/>
  <c r="P69" i="6"/>
  <c r="O69" i="6"/>
  <c r="N71" i="6" l="1"/>
  <c r="P70" i="6"/>
  <c r="O70" i="6"/>
  <c r="N72" i="6" l="1"/>
  <c r="P71" i="6"/>
  <c r="O71" i="6"/>
  <c r="N73" i="6" l="1"/>
  <c r="P72" i="6"/>
  <c r="O72" i="6"/>
  <c r="N74" i="6" l="1"/>
  <c r="P73" i="6"/>
  <c r="O73" i="6"/>
  <c r="N75" i="6" l="1"/>
  <c r="P74" i="6"/>
  <c r="O74" i="6"/>
  <c r="N76" i="6" l="1"/>
  <c r="P75" i="6"/>
  <c r="O75" i="6"/>
  <c r="N77" i="6" l="1"/>
  <c r="P76" i="6"/>
  <c r="O76" i="6"/>
  <c r="N78" i="6" l="1"/>
  <c r="P77" i="6"/>
  <c r="O77" i="6"/>
  <c r="N79" i="6" l="1"/>
  <c r="P78" i="6"/>
  <c r="O78" i="6"/>
  <c r="N80" i="6" l="1"/>
  <c r="P79" i="6"/>
  <c r="O79" i="6"/>
  <c r="N81" i="6" l="1"/>
  <c r="P80" i="6"/>
  <c r="O80" i="6"/>
  <c r="N82" i="6" l="1"/>
  <c r="P81" i="6"/>
  <c r="O81" i="6"/>
  <c r="N83" i="6" l="1"/>
  <c r="P82" i="6"/>
  <c r="O82" i="6"/>
  <c r="N84" i="6" l="1"/>
  <c r="P83" i="6"/>
  <c r="O83" i="6"/>
  <c r="N85" i="6" l="1"/>
  <c r="P84" i="6"/>
  <c r="O84" i="6"/>
  <c r="N86" i="6" l="1"/>
  <c r="P85" i="6"/>
  <c r="O85" i="6"/>
  <c r="N87" i="6" l="1"/>
  <c r="P86" i="6"/>
  <c r="O86" i="6"/>
  <c r="N88" i="6" l="1"/>
  <c r="P87" i="6"/>
  <c r="O87" i="6"/>
  <c r="N89" i="6" l="1"/>
  <c r="P88" i="6"/>
  <c r="O88" i="6"/>
  <c r="N90" i="6" l="1"/>
  <c r="P89" i="6"/>
  <c r="O89" i="6"/>
  <c r="N91" i="6" l="1"/>
  <c r="P90" i="6"/>
  <c r="O90" i="6"/>
  <c r="N92" i="6" l="1"/>
  <c r="P91" i="6"/>
  <c r="O91" i="6"/>
  <c r="N93" i="6" l="1"/>
  <c r="P92" i="6"/>
  <c r="O92" i="6"/>
  <c r="N94" i="6" l="1"/>
  <c r="P93" i="6"/>
  <c r="O93" i="6"/>
  <c r="N95" i="6" l="1"/>
  <c r="P94" i="6"/>
  <c r="O94" i="6"/>
  <c r="N96" i="6" l="1"/>
  <c r="P95" i="6"/>
  <c r="O95" i="6"/>
  <c r="N97" i="6" l="1"/>
  <c r="P96" i="6"/>
  <c r="O96" i="6"/>
  <c r="N98" i="6" l="1"/>
  <c r="P97" i="6"/>
  <c r="O97" i="6"/>
  <c r="N99" i="6" l="1"/>
  <c r="P98" i="6"/>
  <c r="O98" i="6"/>
  <c r="N100" i="6" l="1"/>
  <c r="P99" i="6"/>
  <c r="O99" i="6"/>
  <c r="N101" i="6" l="1"/>
  <c r="P100" i="6"/>
  <c r="O100" i="6"/>
  <c r="N102" i="6" l="1"/>
  <c r="P101" i="6"/>
  <c r="O101" i="6"/>
  <c r="N103" i="6" l="1"/>
  <c r="P102" i="6"/>
  <c r="O102" i="6"/>
  <c r="N104" i="6" l="1"/>
  <c r="P103" i="6"/>
  <c r="O103" i="6"/>
  <c r="N105" i="6" l="1"/>
  <c r="P104" i="6"/>
  <c r="O104" i="6"/>
  <c r="N106" i="6" l="1"/>
  <c r="P105" i="6"/>
  <c r="O105" i="6"/>
  <c r="N107" i="6" l="1"/>
  <c r="P106" i="6"/>
  <c r="O106" i="6"/>
  <c r="N108" i="6" l="1"/>
  <c r="P107" i="6"/>
  <c r="O107" i="6"/>
  <c r="N109" i="6" l="1"/>
  <c r="P108" i="6"/>
  <c r="O108" i="6"/>
  <c r="N110" i="6" l="1"/>
  <c r="P109" i="6"/>
  <c r="O109" i="6"/>
  <c r="N111" i="6" l="1"/>
  <c r="P110" i="6"/>
  <c r="O110" i="6"/>
  <c r="N112" i="6" l="1"/>
  <c r="P111" i="6"/>
  <c r="O111" i="6"/>
  <c r="N113" i="6" l="1"/>
  <c r="P112" i="6"/>
  <c r="O112" i="6"/>
  <c r="N114" i="6" l="1"/>
  <c r="P113" i="6"/>
  <c r="O113" i="6"/>
  <c r="N115" i="6" l="1"/>
  <c r="P114" i="6"/>
  <c r="O114" i="6"/>
  <c r="N116" i="6" l="1"/>
  <c r="P115" i="6"/>
  <c r="O115" i="6"/>
  <c r="N117" i="6" l="1"/>
  <c r="P116" i="6"/>
  <c r="O116" i="6"/>
  <c r="N118" i="6" l="1"/>
  <c r="P117" i="6"/>
  <c r="O117" i="6"/>
  <c r="N119" i="6" l="1"/>
  <c r="P118" i="6"/>
  <c r="O118" i="6"/>
  <c r="N120" i="6" l="1"/>
  <c r="P119" i="6"/>
  <c r="O119" i="6"/>
  <c r="N121" i="6" l="1"/>
  <c r="P120" i="6"/>
  <c r="O120" i="6"/>
  <c r="N122" i="6" l="1"/>
  <c r="P121" i="6"/>
  <c r="O121" i="6"/>
  <c r="N123" i="6" l="1"/>
  <c r="P122" i="6"/>
  <c r="O122" i="6"/>
  <c r="N124" i="6" l="1"/>
  <c r="P123" i="6"/>
  <c r="O123" i="6"/>
  <c r="N125" i="6" l="1"/>
  <c r="P124" i="6"/>
  <c r="O124" i="6"/>
  <c r="N126" i="6" l="1"/>
  <c r="P125" i="6"/>
  <c r="O125" i="6"/>
  <c r="N127" i="6" l="1"/>
  <c r="P126" i="6"/>
  <c r="O126" i="6"/>
  <c r="N128" i="6" l="1"/>
  <c r="P127" i="6"/>
  <c r="O127" i="6"/>
  <c r="N129" i="6" l="1"/>
  <c r="O128" i="6"/>
  <c r="P128" i="6"/>
  <c r="N130" i="6" l="1"/>
  <c r="P129" i="6"/>
  <c r="O129" i="6"/>
  <c r="N131" i="6" l="1"/>
  <c r="P130" i="6"/>
  <c r="O130" i="6"/>
  <c r="N132" i="6" l="1"/>
  <c r="O131" i="6"/>
  <c r="P131" i="6"/>
  <c r="N133" i="6" l="1"/>
  <c r="P132" i="6"/>
  <c r="O132" i="6"/>
  <c r="N134" i="6" l="1"/>
  <c r="P133" i="6"/>
  <c r="O133" i="6"/>
  <c r="N135" i="6" l="1"/>
  <c r="P134" i="6"/>
  <c r="O134" i="6"/>
  <c r="N136" i="6" l="1"/>
  <c r="P135" i="6"/>
  <c r="O135" i="6"/>
  <c r="N137" i="6" l="1"/>
  <c r="P136" i="6"/>
  <c r="O136" i="6"/>
  <c r="N138" i="6" l="1"/>
  <c r="P137" i="6"/>
  <c r="O137" i="6"/>
  <c r="N139" i="6" l="1"/>
  <c r="P138" i="6"/>
  <c r="O138" i="6"/>
  <c r="N140" i="6" l="1"/>
  <c r="P139" i="6"/>
  <c r="O139" i="6"/>
  <c r="N141" i="6" l="1"/>
  <c r="P140" i="6"/>
  <c r="O140" i="6"/>
  <c r="N142" i="6" l="1"/>
  <c r="P141" i="6"/>
  <c r="O141" i="6"/>
  <c r="N143" i="6" l="1"/>
  <c r="P142" i="6"/>
  <c r="O142" i="6"/>
  <c r="N144" i="6" l="1"/>
  <c r="P143" i="6"/>
  <c r="O143" i="6"/>
  <c r="N145" i="6" l="1"/>
  <c r="P144" i="6"/>
  <c r="O144" i="6"/>
  <c r="N146" i="6" l="1"/>
  <c r="P145" i="6"/>
  <c r="O145" i="6"/>
  <c r="N147" i="6" l="1"/>
  <c r="P146" i="6"/>
  <c r="O146" i="6"/>
  <c r="N148" i="6" l="1"/>
  <c r="P147" i="6"/>
  <c r="O147" i="6"/>
  <c r="N149" i="6" l="1"/>
  <c r="P148" i="6"/>
  <c r="O148" i="6"/>
  <c r="N150" i="6" l="1"/>
  <c r="P149" i="6"/>
  <c r="O149" i="6"/>
  <c r="N151" i="6" l="1"/>
  <c r="P150" i="6"/>
  <c r="O150" i="6"/>
  <c r="N152" i="6" l="1"/>
  <c r="P151" i="6"/>
  <c r="O151" i="6"/>
  <c r="N153" i="6" l="1"/>
  <c r="P152" i="6"/>
  <c r="O152" i="6"/>
  <c r="N154" i="6" l="1"/>
  <c r="P153" i="6"/>
  <c r="O153" i="6"/>
  <c r="N155" i="6" l="1"/>
  <c r="P154" i="6"/>
  <c r="O154" i="6"/>
  <c r="N156" i="6" l="1"/>
  <c r="P155" i="6"/>
  <c r="O155" i="6"/>
  <c r="N157" i="6" l="1"/>
  <c r="P156" i="6"/>
  <c r="O156" i="6"/>
  <c r="N158" i="6" l="1"/>
  <c r="O157" i="6"/>
  <c r="P157" i="6"/>
  <c r="P158" i="6" l="1"/>
  <c r="O158" i="6"/>
  <c r="N159" i="6"/>
  <c r="P159" i="6" l="1"/>
  <c r="O159" i="6"/>
  <c r="N160" i="6"/>
  <c r="P160" i="6" l="1"/>
  <c r="O160" i="6"/>
  <c r="N161" i="6"/>
  <c r="P161" i="6" l="1"/>
  <c r="O161" i="6"/>
  <c r="N162" i="6"/>
  <c r="P162" i="6" l="1"/>
  <c r="O162" i="6"/>
  <c r="N163" i="6"/>
  <c r="P163" i="6" l="1"/>
  <c r="O163" i="6"/>
  <c r="N164" i="6"/>
  <c r="P164" i="6" l="1"/>
  <c r="O164" i="6"/>
</calcChain>
</file>

<file path=xl/sharedStrings.xml><?xml version="1.0" encoding="utf-8"?>
<sst xmlns="http://schemas.openxmlformats.org/spreadsheetml/2006/main" count="1484" uniqueCount="384">
  <si>
    <t>Sustain</t>
  </si>
  <si>
    <t>Mitigation</t>
  </si>
  <si>
    <t>Reposition</t>
  </si>
  <si>
    <t>CC Impact</t>
  </si>
  <si>
    <t>Attack</t>
  </si>
  <si>
    <t>Catch</t>
  </si>
  <si>
    <t>Protect</t>
  </si>
  <si>
    <t>Siege</t>
  </si>
  <si>
    <t>Split</t>
  </si>
  <si>
    <t>Aatrox</t>
  </si>
  <si>
    <t>Ahri</t>
  </si>
  <si>
    <t>Akali</t>
  </si>
  <si>
    <t>Alistar</t>
  </si>
  <si>
    <t>Amumu</t>
  </si>
  <si>
    <t>Anivia</t>
  </si>
  <si>
    <t>Annie</t>
  </si>
  <si>
    <t>Aphelios</t>
  </si>
  <si>
    <t>Ashe</t>
  </si>
  <si>
    <t>Aurelion Sol</t>
  </si>
  <si>
    <t>Azir</t>
  </si>
  <si>
    <t>Bard</t>
  </si>
  <si>
    <t>Blitzcrank</t>
  </si>
  <si>
    <t>Brand</t>
  </si>
  <si>
    <t>Braum</t>
  </si>
  <si>
    <t>Caitlyn</t>
  </si>
  <si>
    <t>Camille</t>
  </si>
  <si>
    <t>Cassiopeia</t>
  </si>
  <si>
    <t>Cho'Gath</t>
  </si>
  <si>
    <t>Corki</t>
  </si>
  <si>
    <t>Darius</t>
  </si>
  <si>
    <t>Diana</t>
  </si>
  <si>
    <t>Dr. Mundo</t>
  </si>
  <si>
    <t>Draven</t>
  </si>
  <si>
    <t>Ekko</t>
  </si>
  <si>
    <t>Elise</t>
  </si>
  <si>
    <t>Evelynn</t>
  </si>
  <si>
    <t>Ezreal</t>
  </si>
  <si>
    <t>Fiddlesticks</t>
  </si>
  <si>
    <t>Fiora</t>
  </si>
  <si>
    <t>Fizz</t>
  </si>
  <si>
    <t>Galio</t>
  </si>
  <si>
    <t>Gangplank</t>
  </si>
  <si>
    <t>Garen</t>
  </si>
  <si>
    <t>Gnar</t>
  </si>
  <si>
    <t>Gragas</t>
  </si>
  <si>
    <t>Graves</t>
  </si>
  <si>
    <t>Hecarim</t>
  </si>
  <si>
    <t>Heimerdinger</t>
  </si>
  <si>
    <t>Illaoi</t>
  </si>
  <si>
    <t>Irelia</t>
  </si>
  <si>
    <t>Ivern</t>
  </si>
  <si>
    <t>Janna</t>
  </si>
  <si>
    <t>Jarvan IV</t>
  </si>
  <si>
    <t>Jax</t>
  </si>
  <si>
    <t>Jayce</t>
  </si>
  <si>
    <t>Jhin</t>
  </si>
  <si>
    <t>Jinx</t>
  </si>
  <si>
    <t>Kai'Sa</t>
  </si>
  <si>
    <t>Kalista</t>
  </si>
  <si>
    <t>Karma</t>
  </si>
  <si>
    <t>Karthus</t>
  </si>
  <si>
    <t>Kassadin</t>
  </si>
  <si>
    <t>Katarina</t>
  </si>
  <si>
    <t>Kayle</t>
  </si>
  <si>
    <t>Kayn</t>
  </si>
  <si>
    <t>Kennen</t>
  </si>
  <si>
    <t>Kha'Zix</t>
  </si>
  <si>
    <t>Kindred</t>
  </si>
  <si>
    <t>Kled</t>
  </si>
  <si>
    <t>Kog'Maw</t>
  </si>
  <si>
    <t>LeBlanc</t>
  </si>
  <si>
    <t>Lee Sin</t>
  </si>
  <si>
    <t>Leona</t>
  </si>
  <si>
    <t>Lillia</t>
  </si>
  <si>
    <t>Lissandra</t>
  </si>
  <si>
    <t>Lucian</t>
  </si>
  <si>
    <t>Lulu</t>
  </si>
  <si>
    <t>Lux</t>
  </si>
  <si>
    <t>Malphite</t>
  </si>
  <si>
    <t>Malzahar</t>
  </si>
  <si>
    <t>Maokai</t>
  </si>
  <si>
    <t>Master Yi</t>
  </si>
  <si>
    <t>Miss Fortune</t>
  </si>
  <si>
    <t>Mordekaiser</t>
  </si>
  <si>
    <t>Morgana</t>
  </si>
  <si>
    <t>Nami</t>
  </si>
  <si>
    <t>Nasus</t>
  </si>
  <si>
    <t>Nautilus</t>
  </si>
  <si>
    <t>Neeko</t>
  </si>
  <si>
    <t>Nidalee</t>
  </si>
  <si>
    <t>Nocturne</t>
  </si>
  <si>
    <t>Nunu</t>
  </si>
  <si>
    <t>Olaf</t>
  </si>
  <si>
    <t>Orianna</t>
  </si>
  <si>
    <t>Ornn</t>
  </si>
  <si>
    <t>Pantheon</t>
  </si>
  <si>
    <t>Poppy</t>
  </si>
  <si>
    <t>Pyke</t>
  </si>
  <si>
    <t>Qiyana</t>
  </si>
  <si>
    <t>Quinn</t>
  </si>
  <si>
    <t>Rakan</t>
  </si>
  <si>
    <t>Rammus</t>
  </si>
  <si>
    <t>Rek'Sai</t>
  </si>
  <si>
    <t>Renekton</t>
  </si>
  <si>
    <t>Rengar</t>
  </si>
  <si>
    <t>Riven</t>
  </si>
  <si>
    <t>Rumble</t>
  </si>
  <si>
    <t>Ryze</t>
  </si>
  <si>
    <t>Samira</t>
  </si>
  <si>
    <t>Sejuani</t>
  </si>
  <si>
    <t>Senna</t>
  </si>
  <si>
    <t>Seraphine</t>
  </si>
  <si>
    <t>Sett</t>
  </si>
  <si>
    <t>Shaco</t>
  </si>
  <si>
    <t>Shen</t>
  </si>
  <si>
    <t>Shyvana</t>
  </si>
  <si>
    <t>Singed</t>
  </si>
  <si>
    <t>Sion</t>
  </si>
  <si>
    <t>Sivir</t>
  </si>
  <si>
    <t>Skarner</t>
  </si>
  <si>
    <t>Sona</t>
  </si>
  <si>
    <t>Soraka</t>
  </si>
  <si>
    <t>Swain</t>
  </si>
  <si>
    <t>Sylas</t>
  </si>
  <si>
    <t>Syndra</t>
  </si>
  <si>
    <t>Tahm Kench</t>
  </si>
  <si>
    <t>Taliyah</t>
  </si>
  <si>
    <t>Talon</t>
  </si>
  <si>
    <t>Taric</t>
  </si>
  <si>
    <t>Teemo</t>
  </si>
  <si>
    <t>Thresh</t>
  </si>
  <si>
    <t>Tristana</t>
  </si>
  <si>
    <t>Trundle</t>
  </si>
  <si>
    <t>Tryndamere</t>
  </si>
  <si>
    <t>Twisted Fate</t>
  </si>
  <si>
    <t>Twitch</t>
  </si>
  <si>
    <t>Udyr</t>
  </si>
  <si>
    <t>Urgot</t>
  </si>
  <si>
    <t>Varus</t>
  </si>
  <si>
    <t>Vayne</t>
  </si>
  <si>
    <t>Veigar</t>
  </si>
  <si>
    <t>Vel'Koz</t>
  </si>
  <si>
    <t>Vi</t>
  </si>
  <si>
    <t>Viktor</t>
  </si>
  <si>
    <t>Vladimir</t>
  </si>
  <si>
    <t>Volibear</t>
  </si>
  <si>
    <t>Warwick</t>
  </si>
  <si>
    <t>Wukong</t>
  </si>
  <si>
    <t>Xayah</t>
  </si>
  <si>
    <t>Xerath</t>
  </si>
  <si>
    <t>Xin Zhao</t>
  </si>
  <si>
    <t>Yasuo</t>
  </si>
  <si>
    <t>Yone</t>
  </si>
  <si>
    <t>Yorick</t>
  </si>
  <si>
    <t>Yuumi</t>
  </si>
  <si>
    <t>Zac</t>
  </si>
  <si>
    <t>Zed</t>
  </si>
  <si>
    <t>Ziggs</t>
  </si>
  <si>
    <t>Zilean</t>
  </si>
  <si>
    <t>Zoe</t>
  </si>
  <si>
    <t>Zyra</t>
  </si>
  <si>
    <t>Total</t>
  </si>
  <si>
    <t>Burst</t>
  </si>
  <si>
    <t>DPS</t>
  </si>
  <si>
    <t>Single</t>
  </si>
  <si>
    <t>AOE</t>
  </si>
  <si>
    <t>Range</t>
  </si>
  <si>
    <t>Poke</t>
  </si>
  <si>
    <t>Wave Clear</t>
  </si>
  <si>
    <t>Damage</t>
  </si>
  <si>
    <t>Toughness</t>
  </si>
  <si>
    <t>Impact</t>
  </si>
  <si>
    <t>Crowd Control</t>
  </si>
  <si>
    <t>Engage</t>
  </si>
  <si>
    <t>Mobility</t>
  </si>
  <si>
    <t>Utility</t>
  </si>
  <si>
    <t>Skirmishing</t>
  </si>
  <si>
    <t>Split Pushing</t>
  </si>
  <si>
    <t>Peel</t>
  </si>
  <si>
    <t>Zone Control</t>
  </si>
  <si>
    <t>Assassins</t>
  </si>
  <si>
    <t>Skirmishers</t>
  </si>
  <si>
    <t>Divers</t>
  </si>
  <si>
    <t>Juggernauts</t>
  </si>
  <si>
    <t>Vanguards</t>
  </si>
  <si>
    <t>Wardens</t>
  </si>
  <si>
    <t>Catchers</t>
  </si>
  <si>
    <t>Enchanters</t>
  </si>
  <si>
    <t>Artillery Mages</t>
  </si>
  <si>
    <t>Burst Mages</t>
  </si>
  <si>
    <t>Battle Mages</t>
  </si>
  <si>
    <t>Marksmen</t>
  </si>
  <si>
    <t>SUM</t>
  </si>
  <si>
    <t>Rell</t>
  </si>
  <si>
    <t>Viego</t>
  </si>
  <si>
    <t>Burst Damage</t>
  </si>
  <si>
    <t>DPS Damage</t>
  </si>
  <si>
    <t>Single Target Damage</t>
  </si>
  <si>
    <t>Area of Effect Damage</t>
  </si>
  <si>
    <t>Poke Damage</t>
  </si>
  <si>
    <t>Sieging</t>
  </si>
  <si>
    <t>Mitigation Toughness</t>
  </si>
  <si>
    <t>Sustain Toughness</t>
  </si>
  <si>
    <t>Single Target Crowd Control</t>
  </si>
  <si>
    <t>Area of Effect Crowd Control</t>
  </si>
  <si>
    <t>Crowd Control Range</t>
  </si>
  <si>
    <t>Crown Control Impact</t>
  </si>
  <si>
    <t>Reposition Mobility</t>
  </si>
  <si>
    <t>Engage Mobility</t>
  </si>
  <si>
    <t>Peel / Self Peel</t>
  </si>
  <si>
    <t>Score</t>
  </si>
  <si>
    <t>Total Score</t>
  </si>
  <si>
    <t>Damage that is consistent over time and is only gated by how long you can stay alive.  Very effective against high health and high resistance targets.</t>
  </si>
  <si>
    <t>Damage that is concentrated in a short period of time but has significant periods of down time where damage potenital is much lower.  Very effective against low health and low resistance targets.</t>
  </si>
  <si>
    <t>Kill potential in non-team fight situations.  Champions with high skirmishing are great in 1v1s, 2v2s, 3v3s or even fights when they are outnumbered but traditionally perform worse in 4v4 or 5v5 fights.</t>
  </si>
  <si>
    <t>Ability to safely and quickly clear minion waves.  Champions with high wave clear can push lanes quicker and can defend against sieges easier.</t>
  </si>
  <si>
    <t>Ability to control space around towers and quickly deal damage to towers as a group even if the enemy team has multiple champions defending.</t>
  </si>
  <si>
    <t>Ability to operate solo in a side lane and take towers by yourself.  Champions with high split pushing power are either good duelists or are very slippery, allowing them to escape if the enemy team tries to kill them.</t>
  </si>
  <si>
    <t>Toughness granted by shields, increased resistances or damage reduction.  Mitigation is traditionally better at dealing with burst damage.</t>
  </si>
  <si>
    <t>Toughness granted by healing from damaging abilities.  Sustain is traditionally better at dealing with DPS damage.</t>
  </si>
  <si>
    <t>Crowd control that effects a single enemy.  Single target crowd control is usually either more powerful or on a shorter cooldown than AoE crowd control.</t>
  </si>
  <si>
    <t>Crowd control that effects an area and can result in multiple enemies being crowd controlled.  AoE crowd control is usually easier to hit and is better at controlling choke points.</t>
  </si>
  <si>
    <t>How far away the champion can effect enemies with crowd control.</t>
  </si>
  <si>
    <t>How big of an impact the champion's crowd control has in a fight.  High impact crowd control can win fights if they hit.  High impact crowd control traditionally has longer cooldowns though.</t>
  </si>
  <si>
    <t>Increases in movement speed or short dashes designed to help your champion get to an optimal position to use their abilities.</t>
  </si>
  <si>
    <t>Buffs the champion can give to allies, either offensive or defensive.  Offensive utility is bonus attack speed, damage, on-hit damage, etc.  Defensive utility is healing, shielding, bonus resistances, etc.</t>
  </si>
  <si>
    <t>Try to have roughly 52 points total.  Tool will still work with more or less points but is most accurate with 52 total score.</t>
  </si>
  <si>
    <t>Ability of a champion to create space between an enemy and one of their carries.  Self peel is a carry champion's ability to peel for themselves without the assistance of an ally.</t>
  </si>
  <si>
    <t>Ability of the champion to control areas of the map, restrict enemy movement, control choke points, or otherwise discourage enemies from passing through certain areas of the map.</t>
  </si>
  <si>
    <t>Best Champions</t>
  </si>
  <si>
    <t>Rank</t>
  </si>
  <si>
    <t>Name</t>
  </si>
  <si>
    <t>Points</t>
  </si>
  <si>
    <t>Best Classes</t>
  </si>
  <si>
    <t>Champion</t>
  </si>
  <si>
    <t>Deltas</t>
  </si>
  <si>
    <t>Diff Square</t>
  </si>
  <si>
    <t>Reverse Rank</t>
  </si>
  <si>
    <t>Class</t>
  </si>
  <si>
    <t>Max Points</t>
  </si>
  <si>
    <t>Your Team</t>
  </si>
  <si>
    <t>Enemy Team</t>
  </si>
  <si>
    <t>Position</t>
  </si>
  <si>
    <t>Top</t>
  </si>
  <si>
    <t>Jungle</t>
  </si>
  <si>
    <t>Mid</t>
  </si>
  <si>
    <t>Bot</t>
  </si>
  <si>
    <t>Support</t>
  </si>
  <si>
    <t>Attributes</t>
  </si>
  <si>
    <t>Early</t>
  </si>
  <si>
    <t>Late</t>
  </si>
  <si>
    <t>Main Comp</t>
  </si>
  <si>
    <t>Pivot Comp</t>
  </si>
  <si>
    <t>Your Team Strengths</t>
  </si>
  <si>
    <t>Enemy Team Strengths</t>
  </si>
  <si>
    <t>Your Top</t>
  </si>
  <si>
    <t>Your Jungle</t>
  </si>
  <si>
    <t>Your Mid</t>
  </si>
  <si>
    <t>Your Support</t>
  </si>
  <si>
    <t>Your Team Totals</t>
  </si>
  <si>
    <t>Enemy Top</t>
  </si>
  <si>
    <t>Enemy Jungle</t>
  </si>
  <si>
    <t>Enemy Mid</t>
  </si>
  <si>
    <t>Enemy Bot</t>
  </si>
  <si>
    <t>Enemy Support</t>
  </si>
  <si>
    <t>Enemy Team Totals</t>
  </si>
  <si>
    <t>Your Bot</t>
  </si>
  <si>
    <t>Top Delta</t>
  </si>
  <si>
    <t>Jungle Delta</t>
  </si>
  <si>
    <t>Mid Delta</t>
  </si>
  <si>
    <t>Bot Delta</t>
  </si>
  <si>
    <t>Support Delta</t>
  </si>
  <si>
    <t>Team Delta</t>
  </si>
  <si>
    <t>Avg</t>
  </si>
  <si>
    <t>0-15</t>
  </si>
  <si>
    <t>15-20</t>
  </si>
  <si>
    <t>20-25</t>
  </si>
  <si>
    <t>25-30</t>
  </si>
  <si>
    <t>30-35</t>
  </si>
  <si>
    <t>35-40</t>
  </si>
  <si>
    <t>40+</t>
  </si>
  <si>
    <t>Comps</t>
  </si>
  <si>
    <t>Scaling</t>
  </si>
  <si>
    <t>Average</t>
  </si>
  <si>
    <t>Your Ideal</t>
  </si>
  <si>
    <t>Enemy Ideal</t>
  </si>
  <si>
    <t>AOE CC</t>
  </si>
  <si>
    <t>CC Range</t>
  </si>
  <si>
    <t>Factors</t>
  </si>
  <si>
    <t>Countered By</t>
  </si>
  <si>
    <t>Neutral</t>
  </si>
  <si>
    <t>Strongly Counter By</t>
  </si>
  <si>
    <t>Weakly Counter By</t>
  </si>
  <si>
    <t>Weakly Counters</t>
  </si>
  <si>
    <t>Strongly Counters</t>
  </si>
  <si>
    <t>Long range damage, normally on a short cooldown, that can chip away enemy health.  Poke damage is traditionally skill shot based so how much damage you deal is based on your accuracy with abilities.</t>
  </si>
  <si>
    <t>Damage that effects an area and deals damage to all enemies in the area.  Extremely dependent on hitting with your abilities.  Deals more overall damage but that damage is distributed over multiple targets.</t>
  </si>
  <si>
    <t>Damage that only hurts a single enemy.  Concentrates damage into a single target but can result in less overall damage than AoE damage.  Also traditionally has shorter range but easier to hit.</t>
  </si>
  <si>
    <t>Long range dashes primarily used to start fights.  Engage mobility often has CC tied to it like stuns or knockups and a lot of engage mobility abilities make the champion unstoppable during the dash.</t>
  </si>
  <si>
    <t>The "Champ Scores" tab is the backbone for the calculations for both the "Find Your Champion" and "Comp Calculator" tools.  If you're curious how a particular champion scores in a particular area this is where to look.</t>
  </si>
  <si>
    <t>The "Comps &amp; Class Scores" tab is the cheat sheet for comps and classes and is used for calculations in both tools.  This tab can show you what classes are good in what areas or what attributes each team composition prioritizes.</t>
  </si>
  <si>
    <t>The "(FYC) Data" tab is the back end for the "Find Your Champion" tool.  Unless you're interested in how some of the magic happens there's nothing to see here.</t>
  </si>
  <si>
    <t>The "Find Your Champion" tab is in decent shape.  To use the tool give each attribute a score from 1 to 5 where 1 means not important and 5 means extremely important.  Ideally try to have 52 total points (but the tool will work with more or less total points).  On the right you'll see both classes and champions ordered from most recommended to least recommended.  Max points you can get for any class or champion recommendation is 100.  If you get a 100 then your attributes match that class/champion exactly.</t>
  </si>
  <si>
    <t>By using this file you agree to the following statement.  This is a closed beta release of my 2021 "Find Your Champion" and "Team Composition" tools.  Unauthorize use, reproduction or distribution of this tool is prohibited without written permission by Randomonium.  The Google sheet is read only.  In order to edit anything you will have to download the file or save it to your own Google sheet.</t>
  </si>
  <si>
    <t>AVG</t>
  </si>
  <si>
    <t>Your Comp</t>
  </si>
  <si>
    <t>Eng. Mob.</t>
  </si>
  <si>
    <t>AOE Dam.</t>
  </si>
  <si>
    <t>Bur. Dam</t>
  </si>
  <si>
    <t>Bur. Dam.</t>
  </si>
  <si>
    <t>Mit. Tough.</t>
  </si>
  <si>
    <t>Sus. Tough.</t>
  </si>
  <si>
    <t>DPS Dam.</t>
  </si>
  <si>
    <t>Repo. Mob.</t>
  </si>
  <si>
    <t>Zone Cont.</t>
  </si>
  <si>
    <t>Split Push.</t>
  </si>
  <si>
    <t>ST Damage</t>
  </si>
  <si>
    <t>ST CC</t>
  </si>
  <si>
    <t>Enemy Comp</t>
  </si>
  <si>
    <t>ST Dam.</t>
  </si>
  <si>
    <t>Good
To
Have</t>
  </si>
  <si>
    <t>Must
Haves</t>
  </si>
  <si>
    <t>&lt;-Your Team</t>
  </si>
  <si>
    <t>&lt;-Enemy Team</t>
  </si>
  <si>
    <t>Needs</t>
  </si>
  <si>
    <t>Goods</t>
  </si>
  <si>
    <t>Sub1</t>
  </si>
  <si>
    <t>Sub2</t>
  </si>
  <si>
    <t>Sub3</t>
  </si>
  <si>
    <t>Your Meta</t>
  </si>
  <si>
    <t>Comfort</t>
  </si>
  <si>
    <t>Filter</t>
  </si>
  <si>
    <t>Their Team</t>
  </si>
  <si>
    <t>Your Team Into Their Team</t>
  </si>
  <si>
    <t>Delta</t>
  </si>
  <si>
    <t>Their Team Into Your Team</t>
  </si>
  <si>
    <t>Attribute</t>
  </si>
  <si>
    <t>If 0 then</t>
  </si>
  <si>
    <t>Players</t>
  </si>
  <si>
    <t>Champions</t>
  </si>
  <si>
    <t>Chosen Attribute</t>
  </si>
  <si>
    <t>Starter1</t>
  </si>
  <si>
    <t>Starter2</t>
  </si>
  <si>
    <t>Starter3</t>
  </si>
  <si>
    <t>Starter4</t>
  </si>
  <si>
    <t>Starter5</t>
  </si>
  <si>
    <t>Desired Scaling</t>
  </si>
  <si>
    <t>Your Chosen Comp</t>
  </si>
  <si>
    <t>Enemy Chosen Comp</t>
  </si>
  <si>
    <t>Your Chosen Attribute</t>
  </si>
  <si>
    <t>Enemy Chosen Attribute</t>
  </si>
  <si>
    <t>Your Best Chosen Comp Champion</t>
  </si>
  <si>
    <t>Your Best Chosen Attribute Champion</t>
  </si>
  <si>
    <t>Balance</t>
  </si>
  <si>
    <t>Team</t>
  </si>
  <si>
    <t>Comp Score</t>
  </si>
  <si>
    <t>Comp Rank</t>
  </si>
  <si>
    <t>Row</t>
  </si>
  <si>
    <t>Attribute Score</t>
  </si>
  <si>
    <t>Attribute Balance</t>
  </si>
  <si>
    <t>Enemy Best Chosen Comp Champion</t>
  </si>
  <si>
    <t>Enemy Best Chosen Attribute Champion</t>
  </si>
  <si>
    <t>Enemy Meta</t>
  </si>
  <si>
    <t>The "Comp Calculator" tab is now in decent shape.  You'll need to configure the tool using the drop down menus in Columns B and C in order for it to provide you with good recommendations.  As the draft progresses entering in chosen champions in columns F and G will update your recommendations on the right accordingly and also give you updated information regarding your comp and attributes in the bottom left.</t>
  </si>
  <si>
    <t>The "Champ Pools" tab is a way to personalize the recommendations for your team and the enemy team.  Assign each champ a score from 1 to 5 with 5 being your favorite/most comfortable champions and 1 being your least favorite/least comfortable champions.  The meta score allows you to give champions you feel are overpowered in the current meta more points.  Changing the meta score to 0 for a certain role will allow you to filter that champion from being recommmended in that role (i.e. make sure junglers are not recommended for bot lane.)</t>
  </si>
  <si>
    <t xml:space="preserve">The "(CC) Team Data" tab is one of the back end tabs for the "Comp Calculator" which calculates values for both teams based on the champions selected.  </t>
  </si>
  <si>
    <t>The "(CC) Attribute Counter" tab is a back end tab that I haven't implemented yet and may not implement for a while.</t>
  </si>
  <si>
    <t>The "(CC) Needs" tab is a back end tab that I haven't implemented yet and may not implement for a while.</t>
  </si>
  <si>
    <t>The "(CC) Your Champ Data" tab is the back end tab which calculates the best champions to recommend for your team.</t>
  </si>
  <si>
    <t>The "(CC) Enemy Champ Data" tab is the back end tab which calculates the best champions to recommend for the enemy team.</t>
  </si>
  <si>
    <t>Akshan</t>
  </si>
  <si>
    <t>Gwen</t>
  </si>
  <si>
    <t>Player</t>
  </si>
  <si>
    <t>1s</t>
  </si>
  <si>
    <t>Average Team</t>
  </si>
  <si>
    <t>Minimum Team</t>
  </si>
  <si>
    <t>Average Game</t>
  </si>
  <si>
    <t>ADC</t>
  </si>
  <si>
    <t>Renata</t>
  </si>
  <si>
    <t>Zeri</t>
  </si>
  <si>
    <t>Bel'Veth</t>
  </si>
  <si>
    <t>Vex</t>
  </si>
  <si>
    <t>Maximum Team</t>
  </si>
  <si>
    <t>Coder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</si>
</sst>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1" x14ac:knownFonts="1">
    <font>
      <sz val="11"/>
      <color theme="1"/>
      <name val="Calibri"/>
      <family val="2"/>
      <scheme val="minor"/>
    </font>
    <font>
      <b/>
      <sz val="11"/>
      <color theme="1"/>
      <name val="Calibri"/>
      <family val="2"/>
      <scheme val="minor"/>
    </font>
    <font>
      <sz val="16"/>
      <color theme="1"/>
      <name val="Calibri"/>
      <family val="2"/>
      <scheme val="minor"/>
    </font>
    <font>
      <b/>
      <sz val="16"/>
      <color theme="1"/>
      <name val="Calibri"/>
      <family val="2"/>
      <scheme val="minor"/>
    </font>
    <font>
      <b/>
      <u/>
      <sz val="16"/>
      <color theme="1"/>
      <name val="Calibri"/>
      <family val="2"/>
      <scheme val="minor"/>
    </font>
    <font>
      <b/>
      <u/>
      <sz val="11"/>
      <color theme="1"/>
      <name val="Calibri"/>
      <family val="2"/>
      <scheme val="minor"/>
    </font>
    <font>
      <u/>
      <sz val="11"/>
      <color theme="1"/>
      <name val="Calibri"/>
      <family val="2"/>
      <scheme val="minor"/>
    </font>
    <font>
      <sz val="8"/>
      <name val="Calibri"/>
      <family val="2"/>
      <scheme val="minor"/>
    </font>
    <font>
      <sz val="11"/>
      <color theme="1"/>
      <name val="Calibri"/>
      <family val="2"/>
      <scheme val="minor"/>
    </font>
    <font>
      <sz val="10"/>
      <color theme="1"/>
      <name val="Arial"/>
      <family val="2"/>
    </font>
    <font>
      <sz val="11"/>
      <color theme="1"/>
      <name val="Calibri"/>
      <family val="2"/>
    </font>
  </fonts>
  <fills count="9">
    <fill>
      <patternFill patternType="none"/>
    </fill>
    <fill>
      <patternFill patternType="gray125"/>
    </fill>
    <fill>
      <patternFill patternType="solid">
        <fgColor theme="0" tint="-0.499984740745262"/>
        <bgColor indexed="64"/>
      </patternFill>
    </fill>
    <fill>
      <patternFill patternType="solid">
        <fgColor rgb="FFFFFFFF"/>
        <bgColor indexed="64"/>
      </patternFill>
    </fill>
    <fill>
      <patternFill patternType="solid">
        <fgColor rgb="FFBCE4D1"/>
        <bgColor indexed="64"/>
      </patternFill>
    </fill>
    <fill>
      <patternFill patternType="solid">
        <fgColor rgb="FFDEF2E8"/>
        <bgColor indexed="64"/>
      </patternFill>
    </fill>
    <fill>
      <patternFill patternType="solid">
        <fgColor rgb="FF79C9A2"/>
        <bgColor indexed="64"/>
      </patternFill>
    </fill>
    <fill>
      <patternFill patternType="solid">
        <fgColor rgb="FF9BD7B9"/>
        <bgColor indexed="64"/>
      </patternFill>
    </fill>
    <fill>
      <patternFill patternType="solid">
        <fgColor rgb="FF57BB8A"/>
        <bgColor indexed="64"/>
      </patternFill>
    </fill>
  </fills>
  <borders count="17">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style="medium">
        <color indexed="64"/>
      </right>
      <top/>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rgb="FFCCCCCC"/>
      </left>
      <right style="medium">
        <color rgb="FFCCCCCC"/>
      </right>
      <top style="medium">
        <color rgb="FFCCCCCC"/>
      </top>
      <bottom style="medium">
        <color rgb="FFCCCCCC"/>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9" fontId="8" fillId="0" borderId="0" applyFont="0" applyFill="0" applyBorder="0" applyAlignment="0" applyProtection="0"/>
  </cellStyleXfs>
  <cellXfs count="125">
    <xf numFmtId="0" fontId="0" fillId="0" borderId="0" xfId="0"/>
    <xf numFmtId="0" fontId="0" fillId="0" borderId="0" xfId="0" applyAlignment="1">
      <alignment wrapText="1"/>
    </xf>
    <xf numFmtId="0" fontId="0" fillId="0" borderId="0" xfId="0" applyAlignment="1">
      <alignment horizontal="center" wrapText="1"/>
    </xf>
    <xf numFmtId="0" fontId="0" fillId="0" borderId="0" xfId="0" applyAlignment="1">
      <alignment horizontal="center"/>
    </xf>
    <xf numFmtId="0" fontId="0" fillId="0" borderId="0" xfId="0" applyAlignment="1">
      <alignment horizontal="center"/>
    </xf>
    <xf numFmtId="0" fontId="1" fillId="0" borderId="0" xfId="0" applyFont="1"/>
    <xf numFmtId="0" fontId="1" fillId="0" borderId="0" xfId="0" applyFont="1" applyAlignment="1">
      <alignment horizontal="center"/>
    </xf>
    <xf numFmtId="0" fontId="0" fillId="0" borderId="0" xfId="0" applyFont="1" applyAlignment="1">
      <alignment horizontal="center"/>
    </xf>
    <xf numFmtId="1" fontId="0" fillId="0" borderId="0" xfId="0" applyNumberFormat="1" applyAlignment="1">
      <alignment horizontal="center"/>
    </xf>
    <xf numFmtId="0" fontId="0" fillId="0" borderId="0" xfId="0" applyAlignment="1">
      <alignment horizontal="center" vertical="top"/>
    </xf>
    <xf numFmtId="0" fontId="4" fillId="0" borderId="0" xfId="0" applyFont="1" applyAlignment="1">
      <alignment vertical="top"/>
    </xf>
    <xf numFmtId="0" fontId="0" fillId="0" borderId="0" xfId="0" applyAlignment="1">
      <alignment vertical="top"/>
    </xf>
    <xf numFmtId="0" fontId="3" fillId="0" borderId="0" xfId="0" applyFont="1" applyBorder="1" applyAlignment="1">
      <alignment horizontal="center" vertical="top"/>
    </xf>
    <xf numFmtId="0" fontId="0" fillId="0" borderId="0" xfId="0" applyAlignment="1">
      <alignment horizontal="left" vertical="top" wrapText="1"/>
    </xf>
    <xf numFmtId="0" fontId="5" fillId="0" borderId="0" xfId="0" applyFont="1" applyAlignment="1">
      <alignment wrapText="1"/>
    </xf>
    <xf numFmtId="0" fontId="5" fillId="0" borderId="0" xfId="0" applyFont="1" applyAlignment="1">
      <alignment horizontal="center"/>
    </xf>
    <xf numFmtId="0" fontId="6" fillId="0" borderId="0" xfId="0" applyFont="1" applyAlignment="1">
      <alignment wrapText="1"/>
    </xf>
    <xf numFmtId="0" fontId="0" fillId="0" borderId="0" xfId="0" applyAlignment="1">
      <alignment horizontal="center"/>
    </xf>
    <xf numFmtId="0" fontId="5" fillId="0" borderId="0" xfId="0" applyFont="1" applyAlignment="1">
      <alignment horizontal="center"/>
    </xf>
    <xf numFmtId="0" fontId="5" fillId="0" borderId="0" xfId="0" applyFont="1"/>
    <xf numFmtId="0" fontId="5" fillId="0" borderId="0" xfId="0" applyFont="1" applyAlignment="1">
      <alignment vertical="top"/>
    </xf>
    <xf numFmtId="0" fontId="5" fillId="0" borderId="0" xfId="0" applyFont="1" applyAlignment="1">
      <alignment horizontal="center" vertical="top"/>
    </xf>
    <xf numFmtId="1" fontId="0" fillId="0" borderId="0" xfId="0" applyNumberFormat="1" applyAlignment="1">
      <alignment horizontal="center" vertical="top"/>
    </xf>
    <xf numFmtId="0" fontId="5" fillId="0" borderId="0" xfId="0" applyFont="1" applyAlignment="1">
      <alignment horizontal="center" wrapText="1"/>
    </xf>
    <xf numFmtId="164" fontId="0" fillId="0" borderId="0" xfId="0" applyNumberFormat="1" applyAlignment="1">
      <alignment horizontal="center"/>
    </xf>
    <xf numFmtId="164" fontId="5" fillId="0" borderId="0" xfId="0" applyNumberFormat="1" applyFont="1" applyFill="1" applyAlignment="1">
      <alignment horizontal="center" vertical="center"/>
    </xf>
    <xf numFmtId="0" fontId="5" fillId="0" borderId="0" xfId="0" applyFont="1" applyFill="1" applyAlignment="1">
      <alignment horizontal="center" vertical="center"/>
    </xf>
    <xf numFmtId="10" fontId="5" fillId="0" borderId="0" xfId="0" applyNumberFormat="1" applyFont="1" applyFill="1" applyAlignment="1">
      <alignment horizontal="center" vertical="center"/>
    </xf>
    <xf numFmtId="164" fontId="0" fillId="0" borderId="0" xfId="0" applyNumberFormat="1" applyFill="1" applyAlignment="1">
      <alignment horizontal="center" vertical="center"/>
    </xf>
    <xf numFmtId="0" fontId="0" fillId="0" borderId="0" xfId="0" applyFill="1" applyAlignment="1">
      <alignment horizontal="center" vertical="center"/>
    </xf>
    <xf numFmtId="1" fontId="0" fillId="0" borderId="0" xfId="0" applyNumberFormat="1" applyFill="1" applyAlignment="1">
      <alignment horizontal="center" vertical="center"/>
    </xf>
    <xf numFmtId="10" fontId="0" fillId="0" borderId="0" xfId="0" applyNumberFormat="1" applyFill="1" applyAlignment="1">
      <alignment horizontal="center" vertical="center"/>
    </xf>
    <xf numFmtId="164" fontId="0" fillId="0" borderId="0" xfId="0" applyNumberFormat="1"/>
    <xf numFmtId="2" fontId="0" fillId="0" borderId="0" xfId="0" applyNumberFormat="1" applyAlignment="1">
      <alignment horizontal="center" wrapText="1"/>
    </xf>
    <xf numFmtId="0" fontId="5" fillId="0" borderId="0" xfId="0" applyFont="1" applyAlignment="1">
      <alignment horizontal="center"/>
    </xf>
    <xf numFmtId="0" fontId="0" fillId="0" borderId="0" xfId="0" applyAlignment="1">
      <alignment horizontal="center"/>
    </xf>
    <xf numFmtId="0" fontId="0" fillId="0" borderId="0" xfId="0" applyFill="1" applyAlignment="1">
      <alignment wrapText="1"/>
    </xf>
    <xf numFmtId="0" fontId="0" fillId="0" borderId="0" xfId="0" applyFont="1" applyAlignment="1">
      <alignment horizontal="left"/>
    </xf>
    <xf numFmtId="0" fontId="0" fillId="2" borderId="0" xfId="0" applyFill="1" applyAlignment="1">
      <alignment horizontal="center"/>
    </xf>
    <xf numFmtId="0" fontId="0" fillId="2" borderId="0" xfId="0" applyFont="1" applyFill="1" applyAlignment="1">
      <alignment horizontal="center"/>
    </xf>
    <xf numFmtId="0" fontId="0" fillId="0" borderId="0" xfId="0" applyFill="1" applyAlignment="1">
      <alignment horizontal="center"/>
    </xf>
    <xf numFmtId="0" fontId="1" fillId="0" borderId="0" xfId="0" applyFont="1" applyAlignment="1">
      <alignment wrapText="1"/>
    </xf>
    <xf numFmtId="0" fontId="0" fillId="0" borderId="0" xfId="0" applyAlignment="1">
      <alignment horizontal="center"/>
    </xf>
    <xf numFmtId="0" fontId="5" fillId="0" borderId="0" xfId="0" applyFont="1" applyAlignment="1">
      <alignment horizontal="center"/>
    </xf>
    <xf numFmtId="2" fontId="0" fillId="0" borderId="0" xfId="0" applyNumberFormat="1" applyAlignment="1">
      <alignment horizontal="center"/>
    </xf>
    <xf numFmtId="0" fontId="0" fillId="0" borderId="0" xfId="0" applyAlignment="1">
      <alignment horizontal="center"/>
    </xf>
    <xf numFmtId="0" fontId="5" fillId="0" borderId="0" xfId="0" applyFont="1" applyAlignment="1">
      <alignment horizontal="center"/>
    </xf>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xf numFmtId="0" fontId="0" fillId="0" borderId="12" xfId="0" applyBorder="1"/>
    <xf numFmtId="0" fontId="0" fillId="0" borderId="13" xfId="0" applyBorder="1"/>
    <xf numFmtId="0" fontId="5" fillId="0" borderId="0" xfId="0" applyFont="1" applyAlignment="1">
      <alignment horizontal="left"/>
    </xf>
    <xf numFmtId="0" fontId="0" fillId="0" borderId="0" xfId="0" applyAlignment="1">
      <alignment horizontal="left"/>
    </xf>
    <xf numFmtId="164" fontId="1" fillId="0" borderId="0" xfId="0" applyNumberFormat="1" applyFont="1" applyAlignment="1">
      <alignment horizontal="center"/>
    </xf>
    <xf numFmtId="0" fontId="5" fillId="0" borderId="0" xfId="0" applyFont="1" applyAlignment="1">
      <alignment horizontal="left" wrapText="1"/>
    </xf>
    <xf numFmtId="0" fontId="0" fillId="0" borderId="0" xfId="0" applyNumberFormat="1"/>
    <xf numFmtId="0" fontId="1" fillId="0" borderId="0" xfId="0" applyFont="1" applyAlignment="1">
      <alignment horizontal="right"/>
    </xf>
    <xf numFmtId="1" fontId="0" fillId="0" borderId="0" xfId="0" applyNumberFormat="1"/>
    <xf numFmtId="2" fontId="0" fillId="0" borderId="0" xfId="0" applyNumberFormat="1"/>
    <xf numFmtId="2" fontId="5" fillId="0" borderId="0" xfId="0" applyNumberFormat="1" applyFont="1"/>
    <xf numFmtId="2" fontId="5" fillId="0" borderId="0" xfId="0" applyNumberFormat="1" applyFont="1" applyAlignment="1">
      <alignment horizontal="center"/>
    </xf>
    <xf numFmtId="0" fontId="5" fillId="0" borderId="0" xfId="0" applyFont="1" applyAlignment="1">
      <alignment horizontal="center"/>
    </xf>
    <xf numFmtId="0" fontId="0" fillId="0" borderId="0" xfId="0" applyAlignment="1">
      <alignment horizontal="center" wrapText="1"/>
    </xf>
    <xf numFmtId="0" fontId="0" fillId="0" borderId="0" xfId="0" applyAlignment="1">
      <alignment horizontal="center"/>
    </xf>
    <xf numFmtId="0" fontId="5" fillId="0" borderId="14" xfId="0" applyFont="1" applyFill="1" applyBorder="1" applyAlignment="1">
      <alignment horizontal="center" wrapText="1"/>
    </xf>
    <xf numFmtId="0" fontId="0" fillId="0" borderId="14" xfId="0" applyFill="1" applyBorder="1" applyAlignment="1">
      <alignment horizontal="center" wrapText="1"/>
    </xf>
    <xf numFmtId="0" fontId="0" fillId="0" borderId="0" xfId="0" applyAlignment="1">
      <alignment horizontal="center" vertical="center"/>
    </xf>
    <xf numFmtId="0" fontId="0" fillId="0" borderId="0" xfId="0" applyAlignment="1">
      <alignment vertical="center" wrapText="1"/>
    </xf>
    <xf numFmtId="0" fontId="0" fillId="0" borderId="0" xfId="0" applyAlignment="1">
      <alignment horizontal="center" vertical="center" wrapText="1"/>
    </xf>
    <xf numFmtId="164" fontId="0" fillId="0" borderId="0" xfId="0" applyNumberFormat="1" applyAlignment="1">
      <alignment horizontal="center" vertical="center"/>
    </xf>
    <xf numFmtId="10" fontId="0" fillId="0" borderId="0" xfId="0" applyNumberFormat="1" applyAlignment="1">
      <alignment horizontal="center" vertical="center"/>
    </xf>
    <xf numFmtId="0" fontId="5" fillId="0" borderId="7" xfId="0" applyFont="1" applyBorder="1"/>
    <xf numFmtId="0" fontId="5" fillId="0" borderId="7" xfId="0" applyFont="1" applyFill="1" applyBorder="1" applyAlignment="1">
      <alignment horizontal="center" wrapText="1"/>
    </xf>
    <xf numFmtId="0" fontId="0" fillId="0" borderId="7" xfId="0" applyFill="1" applyBorder="1" applyAlignment="1">
      <alignment horizontal="center" wrapText="1"/>
    </xf>
    <xf numFmtId="0" fontId="5" fillId="0" borderId="7" xfId="0" applyFont="1" applyBorder="1" applyAlignment="1">
      <alignment horizontal="left"/>
    </xf>
    <xf numFmtId="0" fontId="5" fillId="0" borderId="7" xfId="0" applyFont="1" applyBorder="1" applyAlignment="1">
      <alignment horizontal="left" wrapText="1"/>
    </xf>
    <xf numFmtId="0" fontId="5" fillId="0" borderId="7" xfId="0" applyFont="1" applyBorder="1" applyAlignment="1">
      <alignment horizontal="center"/>
    </xf>
    <xf numFmtId="0" fontId="0" fillId="0" borderId="7" xfId="0" applyBorder="1" applyAlignment="1">
      <alignment horizontal="left"/>
    </xf>
    <xf numFmtId="0" fontId="0" fillId="0" borderId="7" xfId="0" applyBorder="1" applyAlignment="1">
      <alignment horizontal="center"/>
    </xf>
    <xf numFmtId="0" fontId="5" fillId="0" borderId="0" xfId="0" applyFont="1" applyBorder="1" applyAlignment="1">
      <alignment horizontal="center"/>
    </xf>
    <xf numFmtId="0" fontId="0" fillId="0" borderId="0" xfId="0" applyBorder="1"/>
    <xf numFmtId="2" fontId="0" fillId="0" borderId="7" xfId="0" applyNumberFormat="1" applyBorder="1"/>
    <xf numFmtId="0" fontId="5" fillId="0" borderId="0" xfId="0" applyFont="1" applyBorder="1"/>
    <xf numFmtId="0" fontId="5" fillId="0" borderId="0" xfId="0" applyFont="1" applyFill="1" applyBorder="1" applyAlignment="1">
      <alignment horizontal="center" wrapText="1"/>
    </xf>
    <xf numFmtId="0" fontId="0" fillId="0" borderId="0" xfId="0" applyAlignment="1">
      <alignment horizontal="center"/>
    </xf>
    <xf numFmtId="0" fontId="5" fillId="0" borderId="14" xfId="0" applyFont="1" applyFill="1" applyBorder="1" applyAlignment="1">
      <alignment horizontal="center" vertical="center" wrapText="1"/>
    </xf>
    <xf numFmtId="0" fontId="0" fillId="0" borderId="0" xfId="0" applyAlignment="1">
      <alignment horizontal="center" wrapText="1"/>
    </xf>
    <xf numFmtId="0" fontId="0" fillId="0" borderId="0" xfId="0" applyAlignment="1">
      <alignment horizontal="center"/>
    </xf>
    <xf numFmtId="0" fontId="0" fillId="0" borderId="0" xfId="0" applyAlignment="1">
      <alignment horizontal="center" wrapText="1"/>
    </xf>
    <xf numFmtId="0" fontId="0" fillId="0" borderId="0" xfId="0" applyAlignment="1">
      <alignment horizontal="center"/>
    </xf>
    <xf numFmtId="0" fontId="0" fillId="0" borderId="0" xfId="0" applyAlignment="1">
      <alignment horizontal="center" wrapText="1"/>
    </xf>
    <xf numFmtId="0" fontId="0" fillId="0" borderId="0" xfId="0" applyAlignment="1">
      <alignment horizontal="center"/>
    </xf>
    <xf numFmtId="9" fontId="0" fillId="0" borderId="7" xfId="1" applyFont="1" applyBorder="1"/>
    <xf numFmtId="0" fontId="9" fillId="0" borderId="14" xfId="0" applyFont="1" applyBorder="1" applyAlignment="1">
      <alignment horizontal="center" vertical="center" wrapText="1"/>
    </xf>
    <xf numFmtId="0" fontId="0" fillId="0" borderId="0" xfId="0" applyAlignment="1">
      <alignment horizontal="center"/>
    </xf>
    <xf numFmtId="0" fontId="10" fillId="3" borderId="14" xfId="0" applyFont="1" applyFill="1" applyBorder="1" applyAlignment="1">
      <alignment horizontal="center" wrapText="1"/>
    </xf>
    <xf numFmtId="0" fontId="10" fillId="4" borderId="14" xfId="0" applyFont="1" applyFill="1" applyBorder="1" applyAlignment="1">
      <alignment horizontal="center" wrapText="1"/>
    </xf>
    <xf numFmtId="0" fontId="10" fillId="5" borderId="14" xfId="0" applyFont="1" applyFill="1" applyBorder="1" applyAlignment="1">
      <alignment horizontal="center" wrapText="1"/>
    </xf>
    <xf numFmtId="0" fontId="10" fillId="6" borderId="14" xfId="0" applyFont="1" applyFill="1" applyBorder="1" applyAlignment="1">
      <alignment horizontal="center" wrapText="1"/>
    </xf>
    <xf numFmtId="0" fontId="10" fillId="7" borderId="14" xfId="0" applyFont="1" applyFill="1" applyBorder="1" applyAlignment="1">
      <alignment horizontal="center" wrapText="1"/>
    </xf>
    <xf numFmtId="0" fontId="10" fillId="8" borderId="14" xfId="0" applyFont="1" applyFill="1" applyBorder="1" applyAlignment="1">
      <alignment horizontal="center" wrapText="1"/>
    </xf>
    <xf numFmtId="0" fontId="9" fillId="0" borderId="14" xfId="0" applyFont="1" applyBorder="1" applyAlignment="1">
      <alignment horizontal="center" wrapText="1"/>
    </xf>
    <xf numFmtId="0" fontId="5" fillId="0" borderId="15" xfId="0" applyFont="1" applyBorder="1" applyAlignment="1">
      <alignment wrapText="1"/>
    </xf>
    <xf numFmtId="0" fontId="0" fillId="0" borderId="15" xfId="0" applyBorder="1"/>
    <xf numFmtId="0" fontId="5" fillId="0" borderId="16" xfId="0" applyFont="1" applyFill="1" applyBorder="1" applyAlignment="1">
      <alignment horizontal="center" wrapText="1"/>
    </xf>
    <xf numFmtId="0" fontId="0" fillId="0" borderId="16" xfId="0" applyFill="1" applyBorder="1" applyAlignment="1">
      <alignment horizontal="center" wrapText="1"/>
    </xf>
    <xf numFmtId="0" fontId="9" fillId="0" borderId="7" xfId="0" applyFont="1" applyBorder="1" applyAlignment="1">
      <alignment horizontal="center" vertical="center" wrapText="1"/>
    </xf>
    <xf numFmtId="0" fontId="2" fillId="0" borderId="1" xfId="0" applyFont="1" applyBorder="1" applyAlignment="1">
      <alignment horizontal="center" vertical="center"/>
    </xf>
    <xf numFmtId="0" fontId="2" fillId="0" borderId="2" xfId="0" applyFont="1" applyBorder="1" applyAlignment="1">
      <alignment horizontal="center" vertical="center"/>
    </xf>
    <xf numFmtId="0" fontId="4" fillId="0" borderId="3" xfId="0" applyFont="1" applyBorder="1" applyAlignment="1">
      <alignment horizontal="left" vertical="center"/>
    </xf>
    <xf numFmtId="0" fontId="4" fillId="0" borderId="0" xfId="0" applyFont="1" applyAlignment="1">
      <alignment horizontal="left" vertical="center"/>
    </xf>
    <xf numFmtId="0" fontId="0" fillId="0" borderId="0" xfId="0" applyAlignment="1">
      <alignment horizontal="left" vertical="top" wrapText="1"/>
    </xf>
    <xf numFmtId="0" fontId="3" fillId="0" borderId="0" xfId="0" applyFont="1" applyFill="1" applyBorder="1" applyAlignment="1">
      <alignment horizontal="center" vertical="center"/>
    </xf>
    <xf numFmtId="0" fontId="0" fillId="0" borderId="4" xfId="0" applyBorder="1" applyAlignment="1">
      <alignment horizontal="center" vertical="center" wrapText="1"/>
    </xf>
    <xf numFmtId="0" fontId="0" fillId="0" borderId="5" xfId="0" applyBorder="1" applyAlignment="1">
      <alignment horizontal="center" vertical="center"/>
    </xf>
    <xf numFmtId="0" fontId="0" fillId="0" borderId="6" xfId="0" applyBorder="1" applyAlignment="1">
      <alignment horizontal="center" vertical="center"/>
    </xf>
    <xf numFmtId="0" fontId="5" fillId="0" borderId="0" xfId="0" applyFont="1" applyAlignment="1">
      <alignment horizontal="center"/>
    </xf>
    <xf numFmtId="0" fontId="5" fillId="0" borderId="0" xfId="0" applyFont="1" applyBorder="1" applyAlignment="1">
      <alignment horizontal="center"/>
    </xf>
    <xf numFmtId="0" fontId="5" fillId="0" borderId="7" xfId="0" applyFont="1" applyBorder="1" applyAlignment="1">
      <alignment horizontal="center"/>
    </xf>
    <xf numFmtId="0" fontId="0" fillId="0" borderId="0" xfId="0" applyAlignment="1">
      <alignment horizontal="center" wrapText="1"/>
    </xf>
    <xf numFmtId="0" fontId="0" fillId="0" borderId="0" xfId="0" applyAlignment="1">
      <alignment horizontal="center"/>
    </xf>
    <xf numFmtId="0" fontId="1" fillId="0" borderId="0" xfId="0" applyFont="1" applyAlignment="1">
      <alignment horizontal="center"/>
    </xf>
  </cellXfs>
  <cellStyles count="2">
    <cellStyle name="Normal" xfId="0" builtinId="0"/>
    <cellStyle name="Percent" xfId="1" builtinId="5"/>
  </cellStyles>
  <dxfs count="324">
    <dxf>
      <fill>
        <patternFill>
          <bgColor rgb="FFFF0000"/>
        </patternFill>
      </fill>
    </dxf>
    <dxf>
      <fill>
        <patternFill>
          <bgColor theme="1"/>
        </patternFill>
      </fill>
    </dxf>
    <dxf>
      <fill>
        <patternFill>
          <bgColor rgb="FF92D050"/>
        </patternFill>
      </fill>
    </dxf>
    <dxf>
      <fill>
        <patternFill>
          <bgColor rgb="FF00B0F0"/>
        </patternFill>
      </fill>
    </dxf>
    <dxf>
      <fill>
        <patternFill>
          <bgColor rgb="FF92D050"/>
        </patternFill>
      </fill>
    </dxf>
    <dxf>
      <fill>
        <patternFill>
          <bgColor rgb="FFFFFF00"/>
        </patternFill>
      </fill>
    </dxf>
    <dxf>
      <fill>
        <patternFill>
          <bgColor rgb="FFFF0000"/>
        </patternFill>
      </fill>
    </dxf>
    <dxf>
      <fill>
        <patternFill>
          <bgColor rgb="FF00B0F0"/>
        </patternFill>
      </fill>
    </dxf>
    <dxf>
      <fill>
        <patternFill>
          <bgColor rgb="FF92D050"/>
        </patternFill>
      </fill>
    </dxf>
    <dxf>
      <fill>
        <patternFill>
          <bgColor rgb="FFFFFF00"/>
        </patternFill>
      </fill>
    </dxf>
    <dxf>
      <fill>
        <patternFill>
          <bgColor rgb="FFFF0000"/>
        </patternFill>
      </fill>
    </dxf>
    <dxf>
      <fill>
        <patternFill>
          <bgColor rgb="FF00B0F0"/>
        </patternFill>
      </fill>
    </dxf>
    <dxf>
      <fill>
        <patternFill>
          <bgColor rgb="FF92D050"/>
        </patternFill>
      </fill>
    </dxf>
    <dxf>
      <fill>
        <patternFill>
          <bgColor rgb="FFFFFF00"/>
        </patternFill>
      </fill>
    </dxf>
    <dxf>
      <fill>
        <patternFill>
          <bgColor rgb="FFFF0000"/>
        </patternFill>
      </fill>
    </dxf>
    <dxf>
      <fill>
        <patternFill>
          <bgColor rgb="FF00B0F0"/>
        </patternFill>
      </fill>
    </dxf>
    <dxf>
      <fill>
        <patternFill>
          <bgColor rgb="FF92D050"/>
        </patternFill>
      </fill>
    </dxf>
    <dxf>
      <fill>
        <patternFill>
          <bgColor rgb="FFFFFF00"/>
        </patternFill>
      </fill>
    </dxf>
    <dxf>
      <fill>
        <patternFill>
          <bgColor rgb="FFFF0000"/>
        </patternFill>
      </fill>
    </dxf>
    <dxf>
      <fill>
        <patternFill>
          <bgColor rgb="FF00B0F0"/>
        </patternFill>
      </fill>
    </dxf>
    <dxf>
      <fill>
        <patternFill>
          <bgColor rgb="FF92D050"/>
        </patternFill>
      </fill>
    </dxf>
    <dxf>
      <fill>
        <patternFill>
          <bgColor rgb="FFFFFF00"/>
        </patternFill>
      </fill>
    </dxf>
    <dxf>
      <fill>
        <patternFill>
          <bgColor rgb="FFFF0000"/>
        </patternFill>
      </fill>
    </dxf>
    <dxf>
      <fill>
        <patternFill>
          <bgColor rgb="FF00B0F0"/>
        </patternFill>
      </fill>
    </dxf>
    <dxf>
      <fill>
        <patternFill>
          <bgColor rgb="FF92D050"/>
        </patternFill>
      </fill>
    </dxf>
    <dxf>
      <fill>
        <patternFill>
          <bgColor rgb="FFFFFF00"/>
        </patternFill>
      </fill>
    </dxf>
    <dxf>
      <fill>
        <patternFill>
          <bgColor rgb="FFFF0000"/>
        </patternFill>
      </fill>
    </dxf>
    <dxf>
      <fill>
        <patternFill>
          <bgColor rgb="FF00B0F0"/>
        </patternFill>
      </fill>
    </dxf>
    <dxf>
      <fill>
        <patternFill>
          <bgColor rgb="FF92D050"/>
        </patternFill>
      </fill>
    </dxf>
    <dxf>
      <fill>
        <patternFill>
          <bgColor rgb="FFFFFF00"/>
        </patternFill>
      </fill>
    </dxf>
    <dxf>
      <fill>
        <patternFill>
          <bgColor rgb="FFFF0000"/>
        </patternFill>
      </fill>
    </dxf>
    <dxf>
      <fill>
        <patternFill>
          <bgColor rgb="FF00B0F0"/>
        </patternFill>
      </fill>
    </dxf>
    <dxf>
      <fill>
        <patternFill>
          <bgColor rgb="FF92D050"/>
        </patternFill>
      </fill>
    </dxf>
    <dxf>
      <fill>
        <patternFill>
          <bgColor rgb="FFFFFF00"/>
        </patternFill>
      </fill>
    </dxf>
    <dxf>
      <fill>
        <patternFill>
          <bgColor rgb="FFFF0000"/>
        </patternFill>
      </fill>
    </dxf>
    <dxf>
      <fill>
        <patternFill>
          <bgColor rgb="FF00B0F0"/>
        </patternFill>
      </fill>
    </dxf>
    <dxf>
      <fill>
        <patternFill>
          <bgColor rgb="FF92D050"/>
        </patternFill>
      </fill>
    </dxf>
    <dxf>
      <fill>
        <patternFill>
          <bgColor rgb="FFFFFF00"/>
        </patternFill>
      </fill>
    </dxf>
    <dxf>
      <fill>
        <patternFill>
          <bgColor rgb="FFFF0000"/>
        </patternFill>
      </fill>
    </dxf>
    <dxf>
      <fill>
        <patternFill>
          <bgColor rgb="FF00B0F0"/>
        </patternFill>
      </fill>
    </dxf>
    <dxf>
      <fill>
        <patternFill>
          <bgColor rgb="FF92D050"/>
        </patternFill>
      </fill>
    </dxf>
    <dxf>
      <fill>
        <patternFill>
          <bgColor rgb="FFFFFF00"/>
        </patternFill>
      </fill>
    </dxf>
    <dxf>
      <fill>
        <patternFill>
          <bgColor rgb="FFFF0000"/>
        </patternFill>
      </fill>
    </dxf>
    <dxf>
      <fill>
        <patternFill>
          <bgColor rgb="FF00B0F0"/>
        </patternFill>
      </fill>
    </dxf>
    <dxf>
      <fill>
        <patternFill>
          <bgColor rgb="FF92D050"/>
        </patternFill>
      </fill>
    </dxf>
    <dxf>
      <fill>
        <patternFill>
          <bgColor rgb="FFFFFF00"/>
        </patternFill>
      </fill>
    </dxf>
    <dxf>
      <fill>
        <patternFill>
          <bgColor rgb="FFFF0000"/>
        </patternFill>
      </fill>
    </dxf>
    <dxf>
      <fill>
        <patternFill>
          <bgColor rgb="FF00B0F0"/>
        </patternFill>
      </fill>
    </dxf>
    <dxf>
      <fill>
        <patternFill>
          <bgColor rgb="FF92D050"/>
        </patternFill>
      </fill>
    </dxf>
    <dxf>
      <fill>
        <patternFill>
          <bgColor rgb="FFFFFF00"/>
        </patternFill>
      </fill>
    </dxf>
    <dxf>
      <fill>
        <patternFill>
          <bgColor rgb="FFFF0000"/>
        </patternFill>
      </fill>
    </dxf>
    <dxf>
      <fill>
        <patternFill>
          <bgColor rgb="FF00B0F0"/>
        </patternFill>
      </fill>
    </dxf>
    <dxf>
      <fill>
        <patternFill>
          <bgColor rgb="FF92D050"/>
        </patternFill>
      </fill>
    </dxf>
    <dxf>
      <fill>
        <patternFill>
          <bgColor rgb="FFFFFF00"/>
        </patternFill>
      </fill>
    </dxf>
    <dxf>
      <fill>
        <patternFill>
          <bgColor rgb="FFFF0000"/>
        </patternFill>
      </fill>
    </dxf>
    <dxf>
      <fill>
        <patternFill>
          <bgColor rgb="FF00B0F0"/>
        </patternFill>
      </fill>
    </dxf>
    <dxf>
      <fill>
        <patternFill>
          <bgColor rgb="FF92D050"/>
        </patternFill>
      </fill>
    </dxf>
    <dxf>
      <fill>
        <patternFill>
          <bgColor rgb="FFFFFF00"/>
        </patternFill>
      </fill>
    </dxf>
    <dxf>
      <fill>
        <patternFill>
          <bgColor rgb="FFFF0000"/>
        </patternFill>
      </fill>
    </dxf>
    <dxf>
      <fill>
        <patternFill>
          <bgColor rgb="FF00B0F0"/>
        </patternFill>
      </fill>
    </dxf>
    <dxf>
      <fill>
        <patternFill>
          <bgColor rgb="FF92D050"/>
        </patternFill>
      </fill>
    </dxf>
    <dxf>
      <fill>
        <patternFill>
          <bgColor rgb="FFFFFF00"/>
        </patternFill>
      </fill>
    </dxf>
    <dxf>
      <fill>
        <patternFill>
          <bgColor rgb="FFFF0000"/>
        </patternFill>
      </fill>
    </dxf>
    <dxf>
      <fill>
        <patternFill>
          <bgColor rgb="FF00B0F0"/>
        </patternFill>
      </fill>
    </dxf>
    <dxf>
      <fill>
        <patternFill>
          <bgColor rgb="FF92D050"/>
        </patternFill>
      </fill>
    </dxf>
    <dxf>
      <fill>
        <patternFill>
          <bgColor rgb="FFFFFF00"/>
        </patternFill>
      </fill>
    </dxf>
    <dxf>
      <fill>
        <patternFill>
          <bgColor rgb="FFFF0000"/>
        </patternFill>
      </fill>
    </dxf>
    <dxf>
      <fill>
        <patternFill>
          <bgColor rgb="FF00B0F0"/>
        </patternFill>
      </fill>
    </dxf>
    <dxf>
      <fill>
        <patternFill>
          <bgColor rgb="FF92D050"/>
        </patternFill>
      </fill>
    </dxf>
    <dxf>
      <fill>
        <patternFill>
          <bgColor rgb="FFFFFF00"/>
        </patternFill>
      </fill>
    </dxf>
    <dxf>
      <fill>
        <patternFill>
          <bgColor rgb="FFFF0000"/>
        </patternFill>
      </fill>
    </dxf>
    <dxf>
      <fill>
        <patternFill>
          <bgColor rgb="FF00B0F0"/>
        </patternFill>
      </fill>
    </dxf>
    <dxf>
      <fill>
        <patternFill>
          <bgColor rgb="FF92D050"/>
        </patternFill>
      </fill>
    </dxf>
    <dxf>
      <fill>
        <patternFill>
          <bgColor rgb="FFFFFF00"/>
        </patternFill>
      </fill>
    </dxf>
    <dxf>
      <fill>
        <patternFill>
          <bgColor rgb="FFFF0000"/>
        </patternFill>
      </fill>
    </dxf>
    <dxf>
      <fill>
        <patternFill>
          <bgColor rgb="FF00B0F0"/>
        </patternFill>
      </fill>
    </dxf>
    <dxf>
      <fill>
        <patternFill>
          <bgColor rgb="FF92D050"/>
        </patternFill>
      </fill>
    </dxf>
    <dxf>
      <fill>
        <patternFill>
          <bgColor rgb="FFFFFF00"/>
        </patternFill>
      </fill>
    </dxf>
    <dxf>
      <fill>
        <patternFill>
          <bgColor rgb="FFFF0000"/>
        </patternFill>
      </fill>
    </dxf>
    <dxf>
      <fill>
        <patternFill>
          <bgColor rgb="FF00B0F0"/>
        </patternFill>
      </fill>
    </dxf>
    <dxf>
      <fill>
        <patternFill>
          <bgColor rgb="FF92D050"/>
        </patternFill>
      </fill>
    </dxf>
    <dxf>
      <fill>
        <patternFill>
          <bgColor rgb="FFFFFF00"/>
        </patternFill>
      </fill>
    </dxf>
    <dxf>
      <fill>
        <patternFill>
          <bgColor rgb="FFFF0000"/>
        </patternFill>
      </fill>
    </dxf>
    <dxf>
      <fill>
        <patternFill>
          <bgColor rgb="FF00B0F0"/>
        </patternFill>
      </fill>
    </dxf>
    <dxf>
      <fill>
        <patternFill>
          <bgColor rgb="FF92D050"/>
        </patternFill>
      </fill>
    </dxf>
    <dxf>
      <fill>
        <patternFill>
          <bgColor rgb="FFFFFF00"/>
        </patternFill>
      </fill>
    </dxf>
    <dxf>
      <fill>
        <patternFill>
          <bgColor rgb="FFFF0000"/>
        </patternFill>
      </fill>
    </dxf>
    <dxf>
      <fill>
        <patternFill>
          <bgColor rgb="FF00B0F0"/>
        </patternFill>
      </fill>
    </dxf>
    <dxf>
      <fill>
        <patternFill>
          <bgColor rgb="FF92D050"/>
        </patternFill>
      </fill>
    </dxf>
    <dxf>
      <fill>
        <patternFill>
          <bgColor rgb="FFFFFF00"/>
        </patternFill>
      </fill>
    </dxf>
    <dxf>
      <fill>
        <patternFill>
          <bgColor rgb="FFFF0000"/>
        </patternFill>
      </fill>
    </dxf>
    <dxf>
      <fill>
        <patternFill>
          <bgColor rgb="FF00B0F0"/>
        </patternFill>
      </fill>
    </dxf>
    <dxf>
      <fill>
        <patternFill>
          <bgColor rgb="FF92D050"/>
        </patternFill>
      </fill>
    </dxf>
    <dxf>
      <fill>
        <patternFill>
          <bgColor rgb="FFFFFF00"/>
        </patternFill>
      </fill>
    </dxf>
    <dxf>
      <fill>
        <patternFill>
          <bgColor rgb="FFFF0000"/>
        </patternFill>
      </fill>
    </dxf>
    <dxf>
      <fill>
        <patternFill>
          <bgColor rgb="FF00B0F0"/>
        </patternFill>
      </fill>
    </dxf>
    <dxf>
      <fill>
        <patternFill>
          <bgColor rgb="FF92D050"/>
        </patternFill>
      </fill>
    </dxf>
    <dxf>
      <fill>
        <patternFill>
          <bgColor rgb="FFFFFF00"/>
        </patternFill>
      </fill>
    </dxf>
    <dxf>
      <fill>
        <patternFill>
          <bgColor rgb="FFFF0000"/>
        </patternFill>
      </fill>
    </dxf>
    <dxf>
      <fill>
        <patternFill>
          <bgColor rgb="FF00B0F0"/>
        </patternFill>
      </fill>
    </dxf>
    <dxf>
      <fill>
        <patternFill>
          <bgColor rgb="FF92D050"/>
        </patternFill>
      </fill>
    </dxf>
    <dxf>
      <fill>
        <patternFill>
          <bgColor rgb="FFFFFF00"/>
        </patternFill>
      </fill>
    </dxf>
    <dxf>
      <fill>
        <patternFill>
          <bgColor rgb="FFFF0000"/>
        </patternFill>
      </fill>
    </dxf>
    <dxf>
      <fill>
        <patternFill>
          <bgColor rgb="FF00B0F0"/>
        </patternFill>
      </fill>
    </dxf>
    <dxf>
      <fill>
        <patternFill>
          <bgColor rgb="FF92D050"/>
        </patternFill>
      </fill>
    </dxf>
    <dxf>
      <fill>
        <patternFill>
          <bgColor rgb="FFFFFF00"/>
        </patternFill>
      </fill>
    </dxf>
    <dxf>
      <fill>
        <patternFill>
          <bgColor rgb="FFFF0000"/>
        </patternFill>
      </fill>
    </dxf>
    <dxf>
      <fill>
        <patternFill>
          <bgColor rgb="FF00B0F0"/>
        </patternFill>
      </fill>
    </dxf>
    <dxf>
      <fill>
        <patternFill>
          <bgColor rgb="FF92D050"/>
        </patternFill>
      </fill>
    </dxf>
    <dxf>
      <fill>
        <patternFill>
          <bgColor rgb="FFFFFF00"/>
        </patternFill>
      </fill>
    </dxf>
    <dxf>
      <fill>
        <patternFill>
          <bgColor rgb="FFFF0000"/>
        </patternFill>
      </fill>
    </dxf>
    <dxf>
      <fill>
        <patternFill>
          <bgColor rgb="FF00B0F0"/>
        </patternFill>
      </fill>
    </dxf>
    <dxf>
      <fill>
        <patternFill>
          <bgColor rgb="FF92D050"/>
        </patternFill>
      </fill>
    </dxf>
    <dxf>
      <fill>
        <patternFill>
          <bgColor rgb="FFFFFF00"/>
        </patternFill>
      </fill>
    </dxf>
    <dxf>
      <fill>
        <patternFill>
          <bgColor rgb="FFFF0000"/>
        </patternFill>
      </fill>
    </dxf>
    <dxf>
      <fill>
        <patternFill>
          <bgColor rgb="FF00B0F0"/>
        </patternFill>
      </fill>
    </dxf>
    <dxf>
      <fill>
        <patternFill>
          <bgColor rgb="FF92D050"/>
        </patternFill>
      </fill>
    </dxf>
    <dxf>
      <fill>
        <patternFill>
          <bgColor rgb="FFFFFF00"/>
        </patternFill>
      </fill>
    </dxf>
    <dxf>
      <fill>
        <patternFill>
          <bgColor rgb="FFFF0000"/>
        </patternFill>
      </fill>
    </dxf>
    <dxf>
      <fill>
        <patternFill>
          <bgColor rgb="FF00B0F0"/>
        </patternFill>
      </fill>
    </dxf>
    <dxf>
      <fill>
        <patternFill>
          <bgColor rgb="FF92D050"/>
        </patternFill>
      </fill>
    </dxf>
    <dxf>
      <fill>
        <patternFill>
          <bgColor rgb="FFFFFF00"/>
        </patternFill>
      </fill>
    </dxf>
    <dxf>
      <fill>
        <patternFill>
          <bgColor rgb="FFFF0000"/>
        </patternFill>
      </fill>
    </dxf>
    <dxf>
      <fill>
        <patternFill>
          <bgColor rgb="FF00B0F0"/>
        </patternFill>
      </fill>
    </dxf>
    <dxf>
      <fill>
        <patternFill>
          <bgColor rgb="FF92D050"/>
        </patternFill>
      </fill>
    </dxf>
    <dxf>
      <fill>
        <patternFill>
          <bgColor rgb="FFFFFF00"/>
        </patternFill>
      </fill>
    </dxf>
    <dxf>
      <fill>
        <patternFill>
          <bgColor rgb="FFFF0000"/>
        </patternFill>
      </fill>
    </dxf>
    <dxf>
      <fill>
        <patternFill>
          <bgColor rgb="FF00B0F0"/>
        </patternFill>
      </fill>
    </dxf>
    <dxf>
      <fill>
        <patternFill>
          <bgColor rgb="FF92D050"/>
        </patternFill>
      </fill>
    </dxf>
    <dxf>
      <fill>
        <patternFill>
          <bgColor rgb="FFFFFF00"/>
        </patternFill>
      </fill>
    </dxf>
    <dxf>
      <fill>
        <patternFill>
          <bgColor rgb="FFFF0000"/>
        </patternFill>
      </fill>
    </dxf>
    <dxf>
      <fill>
        <patternFill>
          <bgColor rgb="FF00B0F0"/>
        </patternFill>
      </fill>
    </dxf>
    <dxf>
      <fill>
        <patternFill>
          <bgColor rgb="FF92D050"/>
        </patternFill>
      </fill>
    </dxf>
    <dxf>
      <fill>
        <patternFill>
          <bgColor rgb="FFFFFF00"/>
        </patternFill>
      </fill>
    </dxf>
    <dxf>
      <fill>
        <patternFill>
          <bgColor rgb="FFFF0000"/>
        </patternFill>
      </fill>
    </dxf>
    <dxf>
      <fill>
        <patternFill>
          <bgColor rgb="FF00B0F0"/>
        </patternFill>
      </fill>
    </dxf>
    <dxf>
      <fill>
        <patternFill>
          <bgColor rgb="FF92D050"/>
        </patternFill>
      </fill>
    </dxf>
    <dxf>
      <fill>
        <patternFill>
          <bgColor rgb="FFFFFF00"/>
        </patternFill>
      </fill>
    </dxf>
    <dxf>
      <fill>
        <patternFill>
          <bgColor rgb="FFFF0000"/>
        </patternFill>
      </fill>
    </dxf>
    <dxf>
      <fill>
        <patternFill>
          <bgColor rgb="FF00B0F0"/>
        </patternFill>
      </fill>
    </dxf>
    <dxf>
      <fill>
        <patternFill>
          <bgColor rgb="FF92D050"/>
        </patternFill>
      </fill>
    </dxf>
    <dxf>
      <fill>
        <patternFill>
          <bgColor rgb="FFFFFF00"/>
        </patternFill>
      </fill>
    </dxf>
    <dxf>
      <fill>
        <patternFill>
          <bgColor rgb="FFFF0000"/>
        </patternFill>
      </fill>
    </dxf>
    <dxf>
      <fill>
        <patternFill>
          <bgColor rgb="FF00B0F0"/>
        </patternFill>
      </fill>
    </dxf>
    <dxf>
      <fill>
        <patternFill>
          <bgColor rgb="FF92D050"/>
        </patternFill>
      </fill>
    </dxf>
    <dxf>
      <fill>
        <patternFill>
          <bgColor rgb="FFFFFF00"/>
        </patternFill>
      </fill>
    </dxf>
    <dxf>
      <fill>
        <patternFill>
          <bgColor rgb="FFFF0000"/>
        </patternFill>
      </fill>
    </dxf>
    <dxf>
      <fill>
        <patternFill>
          <bgColor rgb="FF00B0F0"/>
        </patternFill>
      </fill>
    </dxf>
    <dxf>
      <fill>
        <patternFill>
          <bgColor rgb="FF92D050"/>
        </patternFill>
      </fill>
    </dxf>
    <dxf>
      <fill>
        <patternFill>
          <bgColor rgb="FFFFFF00"/>
        </patternFill>
      </fill>
    </dxf>
    <dxf>
      <fill>
        <patternFill>
          <bgColor rgb="FFFF0000"/>
        </patternFill>
      </fill>
    </dxf>
    <dxf>
      <fill>
        <patternFill>
          <bgColor rgb="FF00B0F0"/>
        </patternFill>
      </fill>
    </dxf>
    <dxf>
      <fill>
        <patternFill>
          <bgColor rgb="FF92D050"/>
        </patternFill>
      </fill>
    </dxf>
    <dxf>
      <fill>
        <patternFill>
          <bgColor rgb="FFFFFF00"/>
        </patternFill>
      </fill>
    </dxf>
    <dxf>
      <fill>
        <patternFill>
          <bgColor rgb="FFFF0000"/>
        </patternFill>
      </fill>
    </dxf>
    <dxf>
      <fill>
        <patternFill>
          <bgColor rgb="FF00B0F0"/>
        </patternFill>
      </fill>
    </dxf>
    <dxf>
      <fill>
        <patternFill>
          <bgColor rgb="FF92D050"/>
        </patternFill>
      </fill>
    </dxf>
    <dxf>
      <fill>
        <patternFill>
          <bgColor rgb="FFFFFF00"/>
        </patternFill>
      </fill>
    </dxf>
    <dxf>
      <fill>
        <patternFill>
          <bgColor rgb="FFFF0000"/>
        </patternFill>
      </fill>
    </dxf>
    <dxf>
      <fill>
        <patternFill>
          <bgColor rgb="FF00B0F0"/>
        </patternFill>
      </fill>
    </dxf>
    <dxf>
      <fill>
        <patternFill>
          <bgColor rgb="FF92D050"/>
        </patternFill>
      </fill>
    </dxf>
    <dxf>
      <fill>
        <patternFill>
          <bgColor rgb="FFFFFF00"/>
        </patternFill>
      </fill>
    </dxf>
    <dxf>
      <fill>
        <patternFill>
          <bgColor rgb="FFFF0000"/>
        </patternFill>
      </fill>
    </dxf>
    <dxf>
      <fill>
        <patternFill>
          <bgColor rgb="FF00B0F0"/>
        </patternFill>
      </fill>
    </dxf>
    <dxf>
      <fill>
        <patternFill>
          <bgColor rgb="FF92D050"/>
        </patternFill>
      </fill>
    </dxf>
    <dxf>
      <fill>
        <patternFill>
          <bgColor rgb="FFFFFF00"/>
        </patternFill>
      </fill>
    </dxf>
    <dxf>
      <fill>
        <patternFill>
          <bgColor rgb="FFFF0000"/>
        </patternFill>
      </fill>
    </dxf>
    <dxf>
      <fill>
        <patternFill>
          <bgColor rgb="FF00B0F0"/>
        </patternFill>
      </fill>
    </dxf>
    <dxf>
      <fill>
        <patternFill>
          <bgColor rgb="FF92D050"/>
        </patternFill>
      </fill>
    </dxf>
    <dxf>
      <fill>
        <patternFill>
          <bgColor rgb="FFFFFF00"/>
        </patternFill>
      </fill>
    </dxf>
    <dxf>
      <fill>
        <patternFill>
          <bgColor rgb="FFFF0000"/>
        </patternFill>
      </fill>
    </dxf>
    <dxf>
      <fill>
        <patternFill>
          <bgColor rgb="FF00B0F0"/>
        </patternFill>
      </fill>
    </dxf>
    <dxf>
      <fill>
        <patternFill>
          <bgColor rgb="FF92D050"/>
        </patternFill>
      </fill>
    </dxf>
    <dxf>
      <fill>
        <patternFill>
          <bgColor rgb="FFFFFF00"/>
        </patternFill>
      </fill>
    </dxf>
    <dxf>
      <fill>
        <patternFill>
          <bgColor rgb="FFFF0000"/>
        </patternFill>
      </fill>
    </dxf>
    <dxf>
      <fill>
        <patternFill>
          <bgColor rgb="FF00B0F0"/>
        </patternFill>
      </fill>
    </dxf>
    <dxf>
      <fill>
        <patternFill>
          <bgColor rgb="FF92D050"/>
        </patternFill>
      </fill>
    </dxf>
    <dxf>
      <fill>
        <patternFill>
          <bgColor rgb="FFFFFF00"/>
        </patternFill>
      </fill>
    </dxf>
    <dxf>
      <fill>
        <patternFill>
          <bgColor rgb="FFFF0000"/>
        </patternFill>
      </fill>
    </dxf>
    <dxf>
      <fill>
        <patternFill>
          <bgColor rgb="FF00B0F0"/>
        </patternFill>
      </fill>
    </dxf>
    <dxf>
      <fill>
        <patternFill>
          <bgColor rgb="FF92D050"/>
        </patternFill>
      </fill>
    </dxf>
    <dxf>
      <fill>
        <patternFill>
          <bgColor rgb="FFFFFF00"/>
        </patternFill>
      </fill>
    </dxf>
    <dxf>
      <fill>
        <patternFill>
          <bgColor rgb="FFFF0000"/>
        </patternFill>
      </fill>
    </dxf>
    <dxf>
      <fill>
        <patternFill>
          <bgColor rgb="FF00B0F0"/>
        </patternFill>
      </fill>
    </dxf>
    <dxf>
      <fill>
        <patternFill>
          <bgColor rgb="FF92D050"/>
        </patternFill>
      </fill>
    </dxf>
    <dxf>
      <fill>
        <patternFill>
          <bgColor rgb="FFFFFF00"/>
        </patternFill>
      </fill>
    </dxf>
    <dxf>
      <fill>
        <patternFill>
          <bgColor rgb="FFFF0000"/>
        </patternFill>
      </fill>
    </dxf>
    <dxf>
      <fill>
        <patternFill>
          <bgColor rgb="FF00B0F0"/>
        </patternFill>
      </fill>
    </dxf>
    <dxf>
      <fill>
        <patternFill>
          <bgColor rgb="FF92D050"/>
        </patternFill>
      </fill>
    </dxf>
    <dxf>
      <fill>
        <patternFill>
          <bgColor rgb="FFFFFF00"/>
        </patternFill>
      </fill>
    </dxf>
    <dxf>
      <fill>
        <patternFill>
          <bgColor rgb="FFFF0000"/>
        </patternFill>
      </fill>
    </dxf>
    <dxf>
      <fill>
        <patternFill>
          <bgColor rgb="FF00B0F0"/>
        </patternFill>
      </fill>
    </dxf>
    <dxf>
      <fill>
        <patternFill>
          <bgColor rgb="FF92D050"/>
        </patternFill>
      </fill>
    </dxf>
    <dxf>
      <fill>
        <patternFill>
          <bgColor rgb="FFFFFF00"/>
        </patternFill>
      </fill>
    </dxf>
    <dxf>
      <fill>
        <patternFill>
          <bgColor rgb="FFFF0000"/>
        </patternFill>
      </fill>
    </dxf>
    <dxf>
      <fill>
        <patternFill>
          <bgColor rgb="FF00B0F0"/>
        </patternFill>
      </fill>
    </dxf>
    <dxf>
      <fill>
        <patternFill>
          <bgColor rgb="FF92D050"/>
        </patternFill>
      </fill>
    </dxf>
    <dxf>
      <fill>
        <patternFill>
          <bgColor rgb="FFFFFF00"/>
        </patternFill>
      </fill>
    </dxf>
    <dxf>
      <fill>
        <patternFill>
          <bgColor rgb="FFFF0000"/>
        </patternFill>
      </fill>
    </dxf>
    <dxf>
      <fill>
        <patternFill>
          <bgColor rgb="FF00B0F0"/>
        </patternFill>
      </fill>
    </dxf>
    <dxf>
      <fill>
        <patternFill>
          <bgColor rgb="FF92D050"/>
        </patternFill>
      </fill>
    </dxf>
    <dxf>
      <fill>
        <patternFill>
          <bgColor rgb="FFFFFF00"/>
        </patternFill>
      </fill>
    </dxf>
    <dxf>
      <fill>
        <patternFill>
          <bgColor rgb="FFFF0000"/>
        </patternFill>
      </fill>
    </dxf>
    <dxf>
      <fill>
        <patternFill>
          <bgColor rgb="FF00B0F0"/>
        </patternFill>
      </fill>
    </dxf>
    <dxf>
      <fill>
        <patternFill>
          <bgColor rgb="FF92D050"/>
        </patternFill>
      </fill>
    </dxf>
    <dxf>
      <fill>
        <patternFill>
          <bgColor rgb="FFFFFF00"/>
        </patternFill>
      </fill>
    </dxf>
    <dxf>
      <fill>
        <patternFill>
          <bgColor rgb="FFFF0000"/>
        </patternFill>
      </fill>
    </dxf>
    <dxf>
      <fill>
        <patternFill>
          <bgColor rgb="FF00B0F0"/>
        </patternFill>
      </fill>
    </dxf>
    <dxf>
      <fill>
        <patternFill>
          <bgColor rgb="FF92D050"/>
        </patternFill>
      </fill>
    </dxf>
    <dxf>
      <fill>
        <patternFill>
          <bgColor rgb="FFFFFF00"/>
        </patternFill>
      </fill>
    </dxf>
    <dxf>
      <fill>
        <patternFill>
          <bgColor rgb="FFFF0000"/>
        </patternFill>
      </fill>
    </dxf>
    <dxf>
      <fill>
        <patternFill>
          <bgColor rgb="FF00B0F0"/>
        </patternFill>
      </fill>
    </dxf>
    <dxf>
      <fill>
        <patternFill>
          <bgColor rgb="FF92D050"/>
        </patternFill>
      </fill>
    </dxf>
    <dxf>
      <fill>
        <patternFill>
          <bgColor rgb="FFFFFF00"/>
        </patternFill>
      </fill>
    </dxf>
    <dxf>
      <fill>
        <patternFill>
          <bgColor rgb="FFFF0000"/>
        </patternFill>
      </fill>
    </dxf>
    <dxf>
      <fill>
        <patternFill>
          <bgColor rgb="FF00B0F0"/>
        </patternFill>
      </fill>
    </dxf>
    <dxf>
      <fill>
        <patternFill>
          <bgColor rgb="FF92D050"/>
        </patternFill>
      </fill>
    </dxf>
    <dxf>
      <fill>
        <patternFill>
          <bgColor rgb="FFFFFF00"/>
        </patternFill>
      </fill>
    </dxf>
    <dxf>
      <fill>
        <patternFill>
          <bgColor rgb="FFFF0000"/>
        </patternFill>
      </fill>
    </dxf>
    <dxf>
      <fill>
        <patternFill>
          <bgColor rgb="FF00B0F0"/>
        </patternFill>
      </fill>
    </dxf>
    <dxf>
      <fill>
        <patternFill>
          <bgColor rgb="FF92D050"/>
        </patternFill>
      </fill>
    </dxf>
    <dxf>
      <fill>
        <patternFill>
          <bgColor rgb="FFFFFF00"/>
        </patternFill>
      </fill>
    </dxf>
    <dxf>
      <fill>
        <patternFill>
          <bgColor rgb="FFFF0000"/>
        </patternFill>
      </fill>
    </dxf>
    <dxf>
      <fill>
        <patternFill>
          <bgColor rgb="FF00B0F0"/>
        </patternFill>
      </fill>
    </dxf>
    <dxf>
      <fill>
        <patternFill>
          <bgColor rgb="FF92D050"/>
        </patternFill>
      </fill>
    </dxf>
    <dxf>
      <fill>
        <patternFill>
          <bgColor rgb="FFFFFF00"/>
        </patternFill>
      </fill>
    </dxf>
    <dxf>
      <fill>
        <patternFill>
          <bgColor rgb="FFFF0000"/>
        </patternFill>
      </fill>
    </dxf>
    <dxf>
      <fill>
        <patternFill>
          <bgColor rgb="FF00B0F0"/>
        </patternFill>
      </fill>
    </dxf>
    <dxf>
      <fill>
        <patternFill>
          <bgColor rgb="FF92D050"/>
        </patternFill>
      </fill>
    </dxf>
    <dxf>
      <fill>
        <patternFill>
          <bgColor rgb="FFFFFF00"/>
        </patternFill>
      </fill>
    </dxf>
    <dxf>
      <fill>
        <patternFill>
          <bgColor rgb="FFFF0000"/>
        </patternFill>
      </fill>
    </dxf>
    <dxf>
      <fill>
        <patternFill>
          <bgColor rgb="FF00B0F0"/>
        </patternFill>
      </fill>
    </dxf>
    <dxf>
      <fill>
        <patternFill>
          <bgColor rgb="FF92D050"/>
        </patternFill>
      </fill>
    </dxf>
    <dxf>
      <fill>
        <patternFill>
          <bgColor rgb="FFFFFF00"/>
        </patternFill>
      </fill>
    </dxf>
    <dxf>
      <fill>
        <patternFill>
          <bgColor rgb="FFFF0000"/>
        </patternFill>
      </fill>
    </dxf>
    <dxf>
      <fill>
        <patternFill>
          <bgColor rgb="FF00B0F0"/>
        </patternFill>
      </fill>
    </dxf>
    <dxf>
      <fill>
        <patternFill>
          <bgColor rgb="FF92D050"/>
        </patternFill>
      </fill>
    </dxf>
    <dxf>
      <fill>
        <patternFill>
          <bgColor rgb="FFFFFF00"/>
        </patternFill>
      </fill>
    </dxf>
    <dxf>
      <fill>
        <patternFill>
          <bgColor rgb="FFFF0000"/>
        </patternFill>
      </fill>
    </dxf>
    <dxf>
      <fill>
        <patternFill>
          <bgColor rgb="FF00B0F0"/>
        </patternFill>
      </fill>
    </dxf>
    <dxf>
      <fill>
        <patternFill>
          <bgColor rgb="FF92D050"/>
        </patternFill>
      </fill>
    </dxf>
    <dxf>
      <fill>
        <patternFill>
          <bgColor rgb="FFFFFF00"/>
        </patternFill>
      </fill>
    </dxf>
    <dxf>
      <fill>
        <patternFill>
          <bgColor rgb="FFFF0000"/>
        </patternFill>
      </fill>
    </dxf>
    <dxf>
      <fill>
        <patternFill>
          <bgColor rgb="FF00B0F0"/>
        </patternFill>
      </fill>
    </dxf>
    <dxf>
      <fill>
        <patternFill>
          <bgColor rgb="FF92D050"/>
        </patternFill>
      </fill>
    </dxf>
    <dxf>
      <fill>
        <patternFill>
          <bgColor rgb="FFFFFF00"/>
        </patternFill>
      </fill>
    </dxf>
    <dxf>
      <fill>
        <patternFill>
          <bgColor rgb="FFFF0000"/>
        </patternFill>
      </fill>
    </dxf>
    <dxf>
      <fill>
        <patternFill>
          <bgColor rgb="FF00B0F0"/>
        </patternFill>
      </fill>
    </dxf>
    <dxf>
      <fill>
        <patternFill>
          <bgColor rgb="FF92D050"/>
        </patternFill>
      </fill>
    </dxf>
    <dxf>
      <fill>
        <patternFill>
          <bgColor rgb="FFFFFF00"/>
        </patternFill>
      </fill>
    </dxf>
    <dxf>
      <fill>
        <patternFill>
          <bgColor rgb="FFFF0000"/>
        </patternFill>
      </fill>
    </dxf>
    <dxf>
      <fill>
        <patternFill>
          <bgColor rgb="FF00B0F0"/>
        </patternFill>
      </fill>
    </dxf>
    <dxf>
      <fill>
        <patternFill>
          <bgColor rgb="FF92D050"/>
        </patternFill>
      </fill>
    </dxf>
    <dxf>
      <fill>
        <patternFill>
          <bgColor rgb="FFFFFF00"/>
        </patternFill>
      </fill>
    </dxf>
    <dxf>
      <fill>
        <patternFill>
          <bgColor rgb="FFFF0000"/>
        </patternFill>
      </fill>
    </dxf>
    <dxf>
      <fill>
        <patternFill>
          <bgColor rgb="FF00B0F0"/>
        </patternFill>
      </fill>
    </dxf>
    <dxf>
      <fill>
        <patternFill>
          <bgColor rgb="FF92D050"/>
        </patternFill>
      </fill>
    </dxf>
    <dxf>
      <fill>
        <patternFill>
          <bgColor rgb="FFFFFF00"/>
        </patternFill>
      </fill>
    </dxf>
    <dxf>
      <fill>
        <patternFill>
          <bgColor rgb="FFFF0000"/>
        </patternFill>
      </fill>
    </dxf>
    <dxf>
      <fill>
        <patternFill>
          <bgColor rgb="FF00B0F0"/>
        </patternFill>
      </fill>
    </dxf>
    <dxf>
      <fill>
        <patternFill>
          <bgColor rgb="FF92D050"/>
        </patternFill>
      </fill>
    </dxf>
    <dxf>
      <fill>
        <patternFill>
          <bgColor rgb="FFFFFF00"/>
        </patternFill>
      </fill>
    </dxf>
    <dxf>
      <fill>
        <patternFill>
          <bgColor rgb="FFFF0000"/>
        </patternFill>
      </fill>
    </dxf>
    <dxf>
      <fill>
        <patternFill>
          <bgColor rgb="FF00B0F0"/>
        </patternFill>
      </fill>
    </dxf>
    <dxf>
      <fill>
        <patternFill>
          <bgColor rgb="FF92D050"/>
        </patternFill>
      </fill>
    </dxf>
    <dxf>
      <fill>
        <patternFill>
          <bgColor rgb="FFFFFF00"/>
        </patternFill>
      </fill>
    </dxf>
    <dxf>
      <fill>
        <patternFill>
          <bgColor rgb="FFFF0000"/>
        </patternFill>
      </fill>
    </dxf>
    <dxf>
      <fill>
        <patternFill>
          <bgColor rgb="FF00B0F0"/>
        </patternFill>
      </fill>
    </dxf>
    <dxf>
      <fill>
        <patternFill>
          <bgColor rgb="FF92D050"/>
        </patternFill>
      </fill>
    </dxf>
    <dxf>
      <fill>
        <patternFill>
          <bgColor rgb="FFFFFF00"/>
        </patternFill>
      </fill>
    </dxf>
    <dxf>
      <fill>
        <patternFill>
          <bgColor rgb="FFFF0000"/>
        </patternFill>
      </fill>
    </dxf>
    <dxf>
      <fill>
        <patternFill>
          <bgColor rgb="FF00B0F0"/>
        </patternFill>
      </fill>
    </dxf>
    <dxf>
      <fill>
        <patternFill>
          <bgColor rgb="FF92D050"/>
        </patternFill>
      </fill>
    </dxf>
    <dxf>
      <fill>
        <patternFill>
          <bgColor rgb="FFFFFF00"/>
        </patternFill>
      </fill>
    </dxf>
    <dxf>
      <fill>
        <patternFill>
          <bgColor rgb="FFFF0000"/>
        </patternFill>
      </fill>
    </dxf>
    <dxf>
      <fill>
        <patternFill>
          <bgColor rgb="FF00B0F0"/>
        </patternFill>
      </fill>
    </dxf>
    <dxf>
      <fill>
        <patternFill>
          <bgColor rgb="FF92D050"/>
        </patternFill>
      </fill>
    </dxf>
    <dxf>
      <fill>
        <patternFill>
          <bgColor rgb="FFFFFF00"/>
        </patternFill>
      </fill>
    </dxf>
    <dxf>
      <fill>
        <patternFill>
          <bgColor rgb="FFFF0000"/>
        </patternFill>
      </fill>
    </dxf>
    <dxf>
      <fill>
        <patternFill>
          <bgColor rgb="FF00B0F0"/>
        </patternFill>
      </fill>
    </dxf>
    <dxf>
      <fill>
        <patternFill>
          <bgColor rgb="FF92D050"/>
        </patternFill>
      </fill>
    </dxf>
    <dxf>
      <fill>
        <patternFill>
          <bgColor rgb="FFFFFF00"/>
        </patternFill>
      </fill>
    </dxf>
    <dxf>
      <fill>
        <patternFill>
          <bgColor rgb="FFFF0000"/>
        </patternFill>
      </fill>
    </dxf>
    <dxf>
      <fill>
        <patternFill>
          <bgColor rgb="FF00B0F0"/>
        </patternFill>
      </fill>
    </dxf>
    <dxf>
      <fill>
        <patternFill>
          <bgColor rgb="FF92D050"/>
        </patternFill>
      </fill>
    </dxf>
    <dxf>
      <fill>
        <patternFill>
          <bgColor rgb="FFFFFF00"/>
        </patternFill>
      </fill>
    </dxf>
    <dxf>
      <fill>
        <patternFill>
          <bgColor rgb="FFFF0000"/>
        </patternFill>
      </fill>
    </dxf>
    <dxf>
      <fill>
        <patternFill>
          <bgColor rgb="FF00B0F0"/>
        </patternFill>
      </fill>
    </dxf>
    <dxf>
      <fill>
        <patternFill>
          <bgColor rgb="FF92D050"/>
        </patternFill>
      </fill>
    </dxf>
    <dxf>
      <fill>
        <patternFill>
          <bgColor rgb="FFFFFF00"/>
        </patternFill>
      </fill>
    </dxf>
    <dxf>
      <fill>
        <patternFill>
          <bgColor rgb="FFFF0000"/>
        </patternFill>
      </fill>
    </dxf>
    <dxf>
      <fill>
        <patternFill>
          <bgColor rgb="FF00B0F0"/>
        </patternFill>
      </fill>
    </dxf>
    <dxf>
      <fill>
        <patternFill>
          <bgColor rgb="FF92D050"/>
        </patternFill>
      </fill>
    </dxf>
    <dxf>
      <fill>
        <patternFill>
          <bgColor rgb="FFFFFF00"/>
        </patternFill>
      </fill>
    </dxf>
    <dxf>
      <fill>
        <patternFill>
          <bgColor rgb="FFFF0000"/>
        </patternFill>
      </fill>
    </dxf>
    <dxf>
      <fill>
        <patternFill>
          <bgColor rgb="FF00B0F0"/>
        </patternFill>
      </fill>
    </dxf>
    <dxf>
      <fill>
        <patternFill>
          <bgColor rgb="FF92D050"/>
        </patternFill>
      </fill>
    </dxf>
    <dxf>
      <fill>
        <patternFill>
          <bgColor rgb="FFFFFF00"/>
        </patternFill>
      </fill>
    </dxf>
    <dxf>
      <fill>
        <patternFill>
          <bgColor rgb="FFFF0000"/>
        </patternFill>
      </fill>
    </dxf>
    <dxf>
      <fill>
        <patternFill>
          <bgColor rgb="FF00B0F0"/>
        </patternFill>
      </fill>
    </dxf>
    <dxf>
      <fill>
        <patternFill>
          <bgColor rgb="FF92D050"/>
        </patternFill>
      </fill>
    </dxf>
    <dxf>
      <fill>
        <patternFill>
          <bgColor rgb="FFFFFF00"/>
        </patternFill>
      </fill>
    </dxf>
    <dxf>
      <fill>
        <patternFill>
          <bgColor rgb="FFFF0000"/>
        </patternFill>
      </fill>
    </dxf>
    <dxf>
      <fill>
        <patternFill>
          <bgColor rgb="FF00B0F0"/>
        </patternFill>
      </fill>
    </dxf>
    <dxf>
      <fill>
        <patternFill>
          <bgColor rgb="FF92D050"/>
        </patternFill>
      </fill>
    </dxf>
    <dxf>
      <fill>
        <patternFill>
          <bgColor rgb="FFFFFF00"/>
        </patternFill>
      </fill>
    </dxf>
    <dxf>
      <fill>
        <patternFill>
          <bgColor rgb="FFFF0000"/>
        </patternFill>
      </fill>
    </dxf>
    <dxf>
      <fill>
        <patternFill>
          <bgColor rgb="FF00B0F0"/>
        </patternFill>
      </fill>
    </dxf>
    <dxf>
      <fill>
        <patternFill>
          <bgColor rgb="FF92D050"/>
        </patternFill>
      </fill>
    </dxf>
    <dxf>
      <fill>
        <patternFill>
          <bgColor rgb="FFFFFF00"/>
        </patternFill>
      </fill>
    </dxf>
    <dxf>
      <fill>
        <patternFill>
          <bgColor rgb="FFFF0000"/>
        </patternFill>
      </fill>
    </dxf>
    <dxf>
      <fill>
        <patternFill>
          <bgColor rgb="FF00B0F0"/>
        </patternFill>
      </fill>
    </dxf>
    <dxf>
      <fill>
        <patternFill>
          <bgColor rgb="FF92D050"/>
        </patternFill>
      </fill>
    </dxf>
    <dxf>
      <fill>
        <patternFill>
          <bgColor rgb="FFFFFF00"/>
        </patternFill>
      </fill>
    </dxf>
    <dxf>
      <fill>
        <patternFill>
          <bgColor rgb="FFFF0000"/>
        </patternFill>
      </fill>
    </dxf>
    <dxf>
      <fill>
        <patternFill>
          <bgColor rgb="FF00B0F0"/>
        </patternFill>
      </fill>
    </dxf>
    <dxf>
      <fill>
        <patternFill>
          <bgColor rgb="FF92D050"/>
        </patternFill>
      </fill>
    </dxf>
    <dxf>
      <fill>
        <patternFill>
          <bgColor rgb="FFFFFF00"/>
        </patternFill>
      </fill>
    </dxf>
    <dxf>
      <fill>
        <patternFill>
          <bgColor rgb="FFFF0000"/>
        </patternFill>
      </fill>
    </dxf>
    <dxf>
      <fill>
        <patternFill>
          <bgColor rgb="FF00B0F0"/>
        </patternFill>
      </fill>
    </dxf>
    <dxf>
      <fill>
        <patternFill>
          <bgColor rgb="FF92D050"/>
        </patternFill>
      </fill>
    </dxf>
    <dxf>
      <fill>
        <patternFill>
          <bgColor rgb="FFFFFF00"/>
        </patternFill>
      </fill>
    </dxf>
    <dxf>
      <fill>
        <patternFill>
          <bgColor rgb="FFFF0000"/>
        </patternFill>
      </fill>
    </dxf>
    <dxf>
      <fill>
        <patternFill>
          <bgColor rgb="FFFFC000"/>
        </patternFill>
      </fill>
    </dxf>
  </dxfs>
  <tableStyles count="0" defaultTableStyle="TableStyleMedium2" defaultPivotStyle="PivotStyleLight16"/>
  <colors>
    <mruColors>
      <color rgb="FF33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Attributes preferences</a:t>
            </a:r>
          </a:p>
        </c:rich>
      </c:tx>
      <c:layout>
        <c:manualLayout>
          <c:xMode val="edge"/>
          <c:yMode val="edge"/>
          <c:x val="0.78208456661195391"/>
          <c:y val="3.642660866485297E-2"/>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radarChart>
        <c:radarStyle val="marker"/>
        <c:varyColors val="0"/>
        <c:ser>
          <c:idx val="0"/>
          <c:order val="0"/>
          <c:tx>
            <c:strRef>
              <c:f>'5M NLC Analysis'!$S$4</c:f>
              <c:strCache>
                <c:ptCount val="1"/>
                <c:pt idx="0">
                  <c:v>Top</c:v>
                </c:pt>
              </c:strCache>
              <c:extLst xmlns:c16r2="http://schemas.microsoft.com/office/drawing/2015/06/chart" xmlns:c15="http://schemas.microsoft.com/office/drawing/2012/chart"/>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'5M NLC Analysis'!$T$3:$AM$3</c:f>
              <c:strCache>
                <c:ptCount val="20"/>
                <c:pt idx="0">
                  <c:v>Bur. Dam.</c:v>
                </c:pt>
                <c:pt idx="1">
                  <c:v>DPS Dam.</c:v>
                </c:pt>
                <c:pt idx="2">
                  <c:v>ST Dam.</c:v>
                </c:pt>
                <c:pt idx="3">
                  <c:v>AOE Dam.</c:v>
                </c:pt>
                <c:pt idx="4">
                  <c:v>Skirmishing</c:v>
                </c:pt>
                <c:pt idx="5">
                  <c:v>Wave Clear</c:v>
                </c:pt>
                <c:pt idx="6">
                  <c:v>Poke</c:v>
                </c:pt>
                <c:pt idx="7">
                  <c:v>Siege</c:v>
                </c:pt>
                <c:pt idx="8">
                  <c:v>Split Pushing</c:v>
                </c:pt>
                <c:pt idx="9">
                  <c:v>Mit. Tough.</c:v>
                </c:pt>
                <c:pt idx="10">
                  <c:v>Sus. Tough.</c:v>
                </c:pt>
                <c:pt idx="11">
                  <c:v>ST CC</c:v>
                </c:pt>
                <c:pt idx="12">
                  <c:v>AOE CC</c:v>
                </c:pt>
                <c:pt idx="13">
                  <c:v>CC Range</c:v>
                </c:pt>
                <c:pt idx="14">
                  <c:v>CC Impact</c:v>
                </c:pt>
                <c:pt idx="15">
                  <c:v>Repo. Mob.</c:v>
                </c:pt>
                <c:pt idx="16">
                  <c:v>Eng. Mob.</c:v>
                </c:pt>
                <c:pt idx="17">
                  <c:v>Utility</c:v>
                </c:pt>
                <c:pt idx="18">
                  <c:v>Zone Cont.</c:v>
                </c:pt>
                <c:pt idx="19">
                  <c:v>Peel</c:v>
                </c:pt>
              </c:strCache>
              <c:extLst xmlns:c16r2="http://schemas.microsoft.com/office/drawing/2015/06/chart" xmlns:c15="http://schemas.microsoft.com/office/drawing/2012/chart"/>
            </c:strRef>
          </c:cat>
          <c:val>
            <c:numRef>
              <c:f>'5M NLC Analysis'!$T$4:$AM$4</c:f>
              <c:numCache>
                <c:formatCode>0.00</c:formatCode>
                <c:ptCount val="20"/>
                <c:pt idx="0">
                  <c:v>2.6216216216216215</c:v>
                </c:pt>
                <c:pt idx="1">
                  <c:v>3.3783783783783785</c:v>
                </c:pt>
                <c:pt idx="2">
                  <c:v>2.810810810810811</c:v>
                </c:pt>
                <c:pt idx="3">
                  <c:v>2.7837837837837838</c:v>
                </c:pt>
                <c:pt idx="4">
                  <c:v>3.3513513513513513</c:v>
                </c:pt>
                <c:pt idx="5">
                  <c:v>2.189189189189189</c:v>
                </c:pt>
                <c:pt idx="6">
                  <c:v>1.8108108108108107</c:v>
                </c:pt>
                <c:pt idx="7">
                  <c:v>1.6486486486486487</c:v>
                </c:pt>
                <c:pt idx="8">
                  <c:v>3.189189189189189</c:v>
                </c:pt>
                <c:pt idx="9">
                  <c:v>2.7567567567567566</c:v>
                </c:pt>
                <c:pt idx="10">
                  <c:v>3.1621621621621623</c:v>
                </c:pt>
                <c:pt idx="11">
                  <c:v>2.3243243243243241</c:v>
                </c:pt>
                <c:pt idx="12">
                  <c:v>2.7297297297297298</c:v>
                </c:pt>
                <c:pt idx="13">
                  <c:v>2.2972972972972974</c:v>
                </c:pt>
                <c:pt idx="14">
                  <c:v>3.3243243243243241</c:v>
                </c:pt>
                <c:pt idx="15">
                  <c:v>2.810810810810811</c:v>
                </c:pt>
                <c:pt idx="16">
                  <c:v>2.4864864864864864</c:v>
                </c:pt>
                <c:pt idx="17">
                  <c:v>1.2702702702702702</c:v>
                </c:pt>
                <c:pt idx="18">
                  <c:v>2.7297297297297298</c:v>
                </c:pt>
                <c:pt idx="19">
                  <c:v>2.3243243243243241</c:v>
                </c:pt>
              </c:numCache>
              <c:extLst xmlns:c16r2="http://schemas.microsoft.com/office/drawing/2015/06/chart" xmlns:c15="http://schemas.microsoft.com/office/drawing/2012/chart"/>
            </c:numRef>
          </c:val>
          <c:extLst xmlns:c16r2="http://schemas.microsoft.com/office/drawing/2015/06/chart" xmlns:c15="http://schemas.microsoft.com/office/drawing/2012/chart">
            <c:ext xmlns:c16="http://schemas.microsoft.com/office/drawing/2014/chart" uri="{C3380CC4-5D6E-409C-BE32-E72D297353CC}">
              <c16:uniqueId val="{00000000-02E4-410A-A6A5-A0AF59DD7337}"/>
            </c:ext>
          </c:extLst>
        </c:ser>
        <c:dLbls>
          <c:showLegendKey val="0"/>
          <c:showVal val="0"/>
          <c:showCatName val="0"/>
          <c:showSerName val="0"/>
          <c:showPercent val="0"/>
          <c:showBubbleSize val="0"/>
        </c:dLbls>
        <c:axId val="-118472704"/>
        <c:axId val="-118469440"/>
        <c:extLst xmlns:c16r2="http://schemas.microsoft.com/office/drawing/2015/06/chart">
          <c:ext xmlns:c15="http://schemas.microsoft.com/office/drawing/2012/chart" uri="{02D57815-91ED-43cb-92C2-25804820EDAC}">
            <c15:filteredRadarSeries>
              <c15:ser>
                <c:idx val="1"/>
                <c:order val="1"/>
                <c:tx>
                  <c:strRef>
                    <c:extLst xmlns:c16r2="http://schemas.microsoft.com/office/drawing/2015/06/chart">
                      <c:ext uri="{02D57815-91ED-43cb-92C2-25804820EDAC}">
                        <c15:formulaRef>
                          <c15:sqref>'5M NLC Analysis'!$S$5</c15:sqref>
                        </c15:formulaRef>
                      </c:ext>
                    </c:extLst>
                    <c:strCache>
                      <c:ptCount val="1"/>
                      <c:pt idx="0">
                        <c:v>Jungle</c:v>
                      </c:pt>
                    </c:strCache>
                  </c:strRef>
                </c:tx>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cat>
                  <c:strRef>
                    <c:extLst xmlns:c16r2="http://schemas.microsoft.com/office/drawing/2015/06/chart">
                      <c:ext uri="{02D57815-91ED-43cb-92C2-25804820EDAC}">
                        <c15:formulaRef>
                          <c15:sqref>'5M NLC Analysis'!$T$3:$AM$3</c15:sqref>
                        </c15:formulaRef>
                      </c:ext>
                    </c:extLst>
                    <c:strCache>
                      <c:ptCount val="20"/>
                      <c:pt idx="0">
                        <c:v>Bur. Dam.</c:v>
                      </c:pt>
                      <c:pt idx="1">
                        <c:v>DPS Dam.</c:v>
                      </c:pt>
                      <c:pt idx="2">
                        <c:v>ST Dam.</c:v>
                      </c:pt>
                      <c:pt idx="3">
                        <c:v>AOE Dam.</c:v>
                      </c:pt>
                      <c:pt idx="4">
                        <c:v>Skirmishing</c:v>
                      </c:pt>
                      <c:pt idx="5">
                        <c:v>Wave Clear</c:v>
                      </c:pt>
                      <c:pt idx="6">
                        <c:v>Poke</c:v>
                      </c:pt>
                      <c:pt idx="7">
                        <c:v>Siege</c:v>
                      </c:pt>
                      <c:pt idx="8">
                        <c:v>Split Pushing</c:v>
                      </c:pt>
                      <c:pt idx="9">
                        <c:v>Mit. Tough.</c:v>
                      </c:pt>
                      <c:pt idx="10">
                        <c:v>Sus. Tough.</c:v>
                      </c:pt>
                      <c:pt idx="11">
                        <c:v>ST CC</c:v>
                      </c:pt>
                      <c:pt idx="12">
                        <c:v>AOE CC</c:v>
                      </c:pt>
                      <c:pt idx="13">
                        <c:v>CC Range</c:v>
                      </c:pt>
                      <c:pt idx="14">
                        <c:v>CC Impact</c:v>
                      </c:pt>
                      <c:pt idx="15">
                        <c:v>Repo. Mob.</c:v>
                      </c:pt>
                      <c:pt idx="16">
                        <c:v>Eng. Mob.</c:v>
                      </c:pt>
                      <c:pt idx="17">
                        <c:v>Utility</c:v>
                      </c:pt>
                      <c:pt idx="18">
                        <c:v>Zone Cont.</c:v>
                      </c:pt>
                      <c:pt idx="19">
                        <c:v>Peel</c:v>
                      </c:pt>
                    </c:strCache>
                  </c:strRef>
                </c:cat>
                <c:val>
                  <c:numRef>
                    <c:extLst xmlns:c16r2="http://schemas.microsoft.com/office/drawing/2015/06/chart">
                      <c:ext uri="{02D57815-91ED-43cb-92C2-25804820EDAC}">
                        <c15:formulaRef>
                          <c15:sqref>'5M NLC Analysis'!$T$5:$AM$5</c15:sqref>
                        </c15:formulaRef>
                      </c:ext>
                    </c:extLst>
                    <c:numCache>
                      <c:formatCode>0.00</c:formatCode>
                      <c:ptCount val="20"/>
                      <c:pt idx="0">
                        <c:v>2.8235294117647061</c:v>
                      </c:pt>
                      <c:pt idx="1">
                        <c:v>3.0588235294117645</c:v>
                      </c:pt>
                      <c:pt idx="2">
                        <c:v>3.2941176470588234</c:v>
                      </c:pt>
                      <c:pt idx="3">
                        <c:v>2.2941176470588234</c:v>
                      </c:pt>
                      <c:pt idx="4">
                        <c:v>3.7058823529411766</c:v>
                      </c:pt>
                      <c:pt idx="5">
                        <c:v>1.7647058823529411</c:v>
                      </c:pt>
                      <c:pt idx="6">
                        <c:v>1.588235294117647</c:v>
                      </c:pt>
                      <c:pt idx="7">
                        <c:v>1.5294117647058822</c:v>
                      </c:pt>
                      <c:pt idx="8">
                        <c:v>2.8823529411764706</c:v>
                      </c:pt>
                      <c:pt idx="9">
                        <c:v>2.6470588235294117</c:v>
                      </c:pt>
                      <c:pt idx="10">
                        <c:v>3</c:v>
                      </c:pt>
                      <c:pt idx="11">
                        <c:v>2.8235294117647061</c:v>
                      </c:pt>
                      <c:pt idx="12">
                        <c:v>2.5882352941176472</c:v>
                      </c:pt>
                      <c:pt idx="13">
                        <c:v>2.4705882352941178</c:v>
                      </c:pt>
                      <c:pt idx="14">
                        <c:v>3.4705882352941178</c:v>
                      </c:pt>
                      <c:pt idx="15">
                        <c:v>3.1176470588235294</c:v>
                      </c:pt>
                      <c:pt idx="16">
                        <c:v>3.4705882352941178</c:v>
                      </c:pt>
                      <c:pt idx="17">
                        <c:v>1.1176470588235294</c:v>
                      </c:pt>
                      <c:pt idx="18">
                        <c:v>2.5294117647058822</c:v>
                      </c:pt>
                      <c:pt idx="19">
                        <c:v>1.8235294117647058</c:v>
                      </c:pt>
                    </c:numCache>
                  </c:numRef>
                </c:val>
                <c:extLst xmlns:c16r2="http://schemas.microsoft.com/office/drawing/2015/06/chart">
                  <c:ext xmlns:c16="http://schemas.microsoft.com/office/drawing/2014/chart" uri="{C3380CC4-5D6E-409C-BE32-E72D297353CC}">
                    <c16:uniqueId val="{00000001-02E4-410A-A6A5-A0AF59DD7337}"/>
                  </c:ext>
                </c:extLst>
              </c15:ser>
            </c15:filteredRadarSeries>
            <c15:filteredRadarSeries>
              <c15:ser>
                <c:idx val="2"/>
                <c:order val="2"/>
                <c:tx>
                  <c:strRef>
                    <c:extLst xmlns:c16r2="http://schemas.microsoft.com/office/drawing/2015/06/chart" xmlns:c15="http://schemas.microsoft.com/office/drawing/2012/chart">
                      <c:ext xmlns:c15="http://schemas.microsoft.com/office/drawing/2012/chart" uri="{02D57815-91ED-43cb-92C2-25804820EDAC}">
                        <c15:formulaRef>
                          <c15:sqref>'5M NLC Analysis'!$S$6</c15:sqref>
                        </c15:formulaRef>
                      </c:ext>
                    </c:extLst>
                    <c:strCache>
                      <c:ptCount val="1"/>
                      <c:pt idx="0">
                        <c:v>Mid</c:v>
                      </c:pt>
                    </c:strCache>
                  </c:strRef>
                </c:tx>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cat>
                  <c:strRef>
                    <c:extLst xmlns:c16r2="http://schemas.microsoft.com/office/drawing/2015/06/chart" xmlns:c15="http://schemas.microsoft.com/office/drawing/2012/chart">
                      <c:ext xmlns:c15="http://schemas.microsoft.com/office/drawing/2012/chart" uri="{02D57815-91ED-43cb-92C2-25804820EDAC}">
                        <c15:formulaRef>
                          <c15:sqref>'5M NLC Analysis'!$T$3:$AM$3</c15:sqref>
                        </c15:formulaRef>
                      </c:ext>
                    </c:extLst>
                    <c:strCache>
                      <c:ptCount val="20"/>
                      <c:pt idx="0">
                        <c:v>Bur. Dam.</c:v>
                      </c:pt>
                      <c:pt idx="1">
                        <c:v>DPS Dam.</c:v>
                      </c:pt>
                      <c:pt idx="2">
                        <c:v>ST Dam.</c:v>
                      </c:pt>
                      <c:pt idx="3">
                        <c:v>AOE Dam.</c:v>
                      </c:pt>
                      <c:pt idx="4">
                        <c:v>Skirmishing</c:v>
                      </c:pt>
                      <c:pt idx="5">
                        <c:v>Wave Clear</c:v>
                      </c:pt>
                      <c:pt idx="6">
                        <c:v>Poke</c:v>
                      </c:pt>
                      <c:pt idx="7">
                        <c:v>Siege</c:v>
                      </c:pt>
                      <c:pt idx="8">
                        <c:v>Split Pushing</c:v>
                      </c:pt>
                      <c:pt idx="9">
                        <c:v>Mit. Tough.</c:v>
                      </c:pt>
                      <c:pt idx="10">
                        <c:v>Sus. Tough.</c:v>
                      </c:pt>
                      <c:pt idx="11">
                        <c:v>ST CC</c:v>
                      </c:pt>
                      <c:pt idx="12">
                        <c:v>AOE CC</c:v>
                      </c:pt>
                      <c:pt idx="13">
                        <c:v>CC Range</c:v>
                      </c:pt>
                      <c:pt idx="14">
                        <c:v>CC Impact</c:v>
                      </c:pt>
                      <c:pt idx="15">
                        <c:v>Repo. Mob.</c:v>
                      </c:pt>
                      <c:pt idx="16">
                        <c:v>Eng. Mob.</c:v>
                      </c:pt>
                      <c:pt idx="17">
                        <c:v>Utility</c:v>
                      </c:pt>
                      <c:pt idx="18">
                        <c:v>Zone Cont.</c:v>
                      </c:pt>
                      <c:pt idx="19">
                        <c:v>Peel</c:v>
                      </c:pt>
                    </c:strCache>
                  </c:strRef>
                </c:cat>
                <c:val>
                  <c:numRef>
                    <c:extLst xmlns:c16r2="http://schemas.microsoft.com/office/drawing/2015/06/chart" xmlns:c15="http://schemas.microsoft.com/office/drawing/2012/chart">
                      <c:ext xmlns:c15="http://schemas.microsoft.com/office/drawing/2012/chart" uri="{02D57815-91ED-43cb-92C2-25804820EDAC}">
                        <c15:formulaRef>
                          <c15:sqref>'5M NLC Analysis'!$T$6:$AM$6</c15:sqref>
                        </c15:formulaRef>
                      </c:ext>
                    </c:extLst>
                    <c:numCache>
                      <c:formatCode>0.00</c:formatCode>
                      <c:ptCount val="20"/>
                      <c:pt idx="0">
                        <c:v>2.9636363636363638</c:v>
                      </c:pt>
                      <c:pt idx="1">
                        <c:v>3.3363636363636364</c:v>
                      </c:pt>
                      <c:pt idx="2">
                        <c:v>3.1727272727272728</c:v>
                      </c:pt>
                      <c:pt idx="3">
                        <c:v>3.0454545454545454</c:v>
                      </c:pt>
                      <c:pt idx="4">
                        <c:v>2.9818181818181819</c:v>
                      </c:pt>
                      <c:pt idx="5">
                        <c:v>3.0181818181818181</c:v>
                      </c:pt>
                      <c:pt idx="6">
                        <c:v>2.5727272727272728</c:v>
                      </c:pt>
                      <c:pt idx="7">
                        <c:v>2.4727272727272727</c:v>
                      </c:pt>
                      <c:pt idx="8">
                        <c:v>2.6909090909090909</c:v>
                      </c:pt>
                      <c:pt idx="9">
                        <c:v>1.9545454545454546</c:v>
                      </c:pt>
                      <c:pt idx="10">
                        <c:v>2</c:v>
                      </c:pt>
                      <c:pt idx="11">
                        <c:v>2.0909090909090908</c:v>
                      </c:pt>
                      <c:pt idx="12">
                        <c:v>2.6090909090909089</c:v>
                      </c:pt>
                      <c:pt idx="13">
                        <c:v>2.7818181818181817</c:v>
                      </c:pt>
                      <c:pt idx="14">
                        <c:v>3.1727272727272728</c:v>
                      </c:pt>
                      <c:pt idx="15">
                        <c:v>2.7272727272727271</c:v>
                      </c:pt>
                      <c:pt idx="16">
                        <c:v>2.3727272727272726</c:v>
                      </c:pt>
                      <c:pt idx="17">
                        <c:v>1.490909090909091</c:v>
                      </c:pt>
                      <c:pt idx="18">
                        <c:v>2.5727272727272728</c:v>
                      </c:pt>
                      <c:pt idx="19">
                        <c:v>1.9727272727272727</c:v>
                      </c:pt>
                    </c:numCache>
                  </c:numRef>
                </c:val>
                <c:extLst xmlns:c16r2="http://schemas.microsoft.com/office/drawing/2015/06/chart" xmlns:c15="http://schemas.microsoft.com/office/drawing/2012/chart">
                  <c:ext xmlns:c16="http://schemas.microsoft.com/office/drawing/2014/chart" uri="{C3380CC4-5D6E-409C-BE32-E72D297353CC}">
                    <c16:uniqueId val="{00000002-02E4-410A-A6A5-A0AF59DD7337}"/>
                  </c:ext>
                </c:extLst>
              </c15:ser>
            </c15:filteredRadarSeries>
            <c15:filteredRadarSeries>
              <c15:ser>
                <c:idx val="3"/>
                <c:order val="3"/>
                <c:tx>
                  <c:strRef>
                    <c:extLst xmlns:c16r2="http://schemas.microsoft.com/office/drawing/2015/06/chart" xmlns:c15="http://schemas.microsoft.com/office/drawing/2012/chart">
                      <c:ext xmlns:c15="http://schemas.microsoft.com/office/drawing/2012/chart" uri="{02D57815-91ED-43cb-92C2-25804820EDAC}">
                        <c15:formulaRef>
                          <c15:sqref>'5M NLC Analysis'!$S$7</c15:sqref>
                        </c15:formulaRef>
                      </c:ext>
                    </c:extLst>
                    <c:strCache>
                      <c:ptCount val="1"/>
                      <c:pt idx="0">
                        <c:v>ADC</c:v>
                      </c:pt>
                    </c:strCache>
                  </c:strRef>
                </c:tx>
                <c:spPr>
                  <a:ln w="34925" cap="rnd">
                    <a:solidFill>
                      <a:schemeClr val="accent2">
                        <a:lumMod val="6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9525">
                      <a:solidFill>
                        <a:schemeClr val="accent2">
                          <a:lumMod val="60000"/>
                        </a:schemeClr>
                      </a:solidFill>
                      <a:round/>
                    </a:ln>
                    <a:effectLst>
                      <a:outerShdw blurRad="57150" dist="19050" dir="5400000" algn="ctr" rotWithShape="0">
                        <a:srgbClr val="000000">
                          <a:alpha val="63000"/>
                        </a:srgbClr>
                      </a:outerShdw>
                    </a:effectLst>
                  </c:spPr>
                </c:marker>
                <c:cat>
                  <c:strRef>
                    <c:extLst xmlns:c16r2="http://schemas.microsoft.com/office/drawing/2015/06/chart" xmlns:c15="http://schemas.microsoft.com/office/drawing/2012/chart">
                      <c:ext xmlns:c15="http://schemas.microsoft.com/office/drawing/2012/chart" uri="{02D57815-91ED-43cb-92C2-25804820EDAC}">
                        <c15:formulaRef>
                          <c15:sqref>'5M NLC Analysis'!$T$3:$AM$3</c15:sqref>
                        </c15:formulaRef>
                      </c:ext>
                    </c:extLst>
                    <c:strCache>
                      <c:ptCount val="20"/>
                      <c:pt idx="0">
                        <c:v>Bur. Dam.</c:v>
                      </c:pt>
                      <c:pt idx="1">
                        <c:v>DPS Dam.</c:v>
                      </c:pt>
                      <c:pt idx="2">
                        <c:v>ST Dam.</c:v>
                      </c:pt>
                      <c:pt idx="3">
                        <c:v>AOE Dam.</c:v>
                      </c:pt>
                      <c:pt idx="4">
                        <c:v>Skirmishing</c:v>
                      </c:pt>
                      <c:pt idx="5">
                        <c:v>Wave Clear</c:v>
                      </c:pt>
                      <c:pt idx="6">
                        <c:v>Poke</c:v>
                      </c:pt>
                      <c:pt idx="7">
                        <c:v>Siege</c:v>
                      </c:pt>
                      <c:pt idx="8">
                        <c:v>Split Pushing</c:v>
                      </c:pt>
                      <c:pt idx="9">
                        <c:v>Mit. Tough.</c:v>
                      </c:pt>
                      <c:pt idx="10">
                        <c:v>Sus. Tough.</c:v>
                      </c:pt>
                      <c:pt idx="11">
                        <c:v>ST CC</c:v>
                      </c:pt>
                      <c:pt idx="12">
                        <c:v>AOE CC</c:v>
                      </c:pt>
                      <c:pt idx="13">
                        <c:v>CC Range</c:v>
                      </c:pt>
                      <c:pt idx="14">
                        <c:v>CC Impact</c:v>
                      </c:pt>
                      <c:pt idx="15">
                        <c:v>Repo. Mob.</c:v>
                      </c:pt>
                      <c:pt idx="16">
                        <c:v>Eng. Mob.</c:v>
                      </c:pt>
                      <c:pt idx="17">
                        <c:v>Utility</c:v>
                      </c:pt>
                      <c:pt idx="18">
                        <c:v>Zone Cont.</c:v>
                      </c:pt>
                      <c:pt idx="19">
                        <c:v>Peel</c:v>
                      </c:pt>
                    </c:strCache>
                  </c:strRef>
                </c:cat>
                <c:val>
                  <c:numRef>
                    <c:extLst xmlns:c16r2="http://schemas.microsoft.com/office/drawing/2015/06/chart" xmlns:c15="http://schemas.microsoft.com/office/drawing/2012/chart">
                      <c:ext xmlns:c15="http://schemas.microsoft.com/office/drawing/2012/chart" uri="{02D57815-91ED-43cb-92C2-25804820EDAC}">
                        <c15:formulaRef>
                          <c15:sqref>'5M NLC Analysis'!$T$7:$AM$7</c15:sqref>
                        </c15:formulaRef>
                      </c:ext>
                    </c:extLst>
                    <c:numCache>
                      <c:formatCode>0.00</c:formatCode>
                      <c:ptCount val="20"/>
                      <c:pt idx="0">
                        <c:v>1.7777777777777777</c:v>
                      </c:pt>
                      <c:pt idx="1">
                        <c:v>4.5</c:v>
                      </c:pt>
                      <c:pt idx="2">
                        <c:v>4.333333333333333</c:v>
                      </c:pt>
                      <c:pt idx="3">
                        <c:v>2.9444444444444446</c:v>
                      </c:pt>
                      <c:pt idx="4">
                        <c:v>2.0555555555555554</c:v>
                      </c:pt>
                      <c:pt idx="5">
                        <c:v>4.4444444444444446</c:v>
                      </c:pt>
                      <c:pt idx="6">
                        <c:v>4.2222222222222223</c:v>
                      </c:pt>
                      <c:pt idx="7">
                        <c:v>4.4444444444444446</c:v>
                      </c:pt>
                      <c:pt idx="8">
                        <c:v>1.5555555555555556</c:v>
                      </c:pt>
                      <c:pt idx="9">
                        <c:v>1.1111111111111112</c:v>
                      </c:pt>
                      <c:pt idx="10">
                        <c:v>1.1111111111111112</c:v>
                      </c:pt>
                      <c:pt idx="11">
                        <c:v>1.7777777777777777</c:v>
                      </c:pt>
                      <c:pt idx="12">
                        <c:v>1.5555555555555556</c:v>
                      </c:pt>
                      <c:pt idx="13">
                        <c:v>3.2222222222222223</c:v>
                      </c:pt>
                      <c:pt idx="14">
                        <c:v>2</c:v>
                      </c:pt>
                      <c:pt idx="15">
                        <c:v>2.8333333333333335</c:v>
                      </c:pt>
                      <c:pt idx="16">
                        <c:v>1.5555555555555556</c:v>
                      </c:pt>
                      <c:pt idx="17">
                        <c:v>1.6111111111111112</c:v>
                      </c:pt>
                      <c:pt idx="18">
                        <c:v>2.2222222222222223</c:v>
                      </c:pt>
                      <c:pt idx="19">
                        <c:v>2.7222222222222223</c:v>
                      </c:pt>
                    </c:numCache>
                  </c:numRef>
                </c:val>
                <c:extLst xmlns:c16r2="http://schemas.microsoft.com/office/drawing/2015/06/chart" xmlns:c15="http://schemas.microsoft.com/office/drawing/2012/chart">
                  <c:ext xmlns:c16="http://schemas.microsoft.com/office/drawing/2014/chart" uri="{C3380CC4-5D6E-409C-BE32-E72D297353CC}">
                    <c16:uniqueId val="{00000003-02E4-410A-A6A5-A0AF59DD7337}"/>
                  </c:ext>
                </c:extLst>
              </c15:ser>
            </c15:filteredRadarSeries>
            <c15:filteredRadarSeries>
              <c15:ser>
                <c:idx val="4"/>
                <c:order val="4"/>
                <c:tx>
                  <c:strRef>
                    <c:extLst xmlns:c16r2="http://schemas.microsoft.com/office/drawing/2015/06/chart" xmlns:c15="http://schemas.microsoft.com/office/drawing/2012/chart">
                      <c:ext xmlns:c15="http://schemas.microsoft.com/office/drawing/2012/chart" uri="{02D57815-91ED-43cb-92C2-25804820EDAC}">
                        <c15:formulaRef>
                          <c15:sqref>'5M NLC Analysis'!$S$8</c15:sqref>
                        </c15:formulaRef>
                      </c:ext>
                    </c:extLst>
                    <c:strCache>
                      <c:ptCount val="1"/>
                      <c:pt idx="0">
                        <c:v>Support</c:v>
                      </c:pt>
                    </c:strCache>
                  </c:strRef>
                </c:tx>
                <c:spPr>
                  <a:ln w="34925" cap="rnd">
                    <a:solidFill>
                      <a:schemeClr val="accent4">
                        <a:lumMod val="6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w="9525">
                      <a:solidFill>
                        <a:schemeClr val="accent4">
                          <a:lumMod val="60000"/>
                        </a:schemeClr>
                      </a:solidFill>
                      <a:round/>
                    </a:ln>
                    <a:effectLst>
                      <a:outerShdw blurRad="57150" dist="19050" dir="5400000" algn="ctr" rotWithShape="0">
                        <a:srgbClr val="000000">
                          <a:alpha val="63000"/>
                        </a:srgbClr>
                      </a:outerShdw>
                    </a:effectLst>
                  </c:spPr>
                </c:marker>
                <c:cat>
                  <c:strRef>
                    <c:extLst xmlns:c16r2="http://schemas.microsoft.com/office/drawing/2015/06/chart" xmlns:c15="http://schemas.microsoft.com/office/drawing/2012/chart">
                      <c:ext xmlns:c15="http://schemas.microsoft.com/office/drawing/2012/chart" uri="{02D57815-91ED-43cb-92C2-25804820EDAC}">
                        <c15:formulaRef>
                          <c15:sqref>'5M NLC Analysis'!$T$3:$AM$3</c15:sqref>
                        </c15:formulaRef>
                      </c:ext>
                    </c:extLst>
                    <c:strCache>
                      <c:ptCount val="20"/>
                      <c:pt idx="0">
                        <c:v>Bur. Dam.</c:v>
                      </c:pt>
                      <c:pt idx="1">
                        <c:v>DPS Dam.</c:v>
                      </c:pt>
                      <c:pt idx="2">
                        <c:v>ST Dam.</c:v>
                      </c:pt>
                      <c:pt idx="3">
                        <c:v>AOE Dam.</c:v>
                      </c:pt>
                      <c:pt idx="4">
                        <c:v>Skirmishing</c:v>
                      </c:pt>
                      <c:pt idx="5">
                        <c:v>Wave Clear</c:v>
                      </c:pt>
                      <c:pt idx="6">
                        <c:v>Poke</c:v>
                      </c:pt>
                      <c:pt idx="7">
                        <c:v>Siege</c:v>
                      </c:pt>
                      <c:pt idx="8">
                        <c:v>Split Pushing</c:v>
                      </c:pt>
                      <c:pt idx="9">
                        <c:v>Mit. Tough.</c:v>
                      </c:pt>
                      <c:pt idx="10">
                        <c:v>Sus. Tough.</c:v>
                      </c:pt>
                      <c:pt idx="11">
                        <c:v>ST CC</c:v>
                      </c:pt>
                      <c:pt idx="12">
                        <c:v>AOE CC</c:v>
                      </c:pt>
                      <c:pt idx="13">
                        <c:v>CC Range</c:v>
                      </c:pt>
                      <c:pt idx="14">
                        <c:v>CC Impact</c:v>
                      </c:pt>
                      <c:pt idx="15">
                        <c:v>Repo. Mob.</c:v>
                      </c:pt>
                      <c:pt idx="16">
                        <c:v>Eng. Mob.</c:v>
                      </c:pt>
                      <c:pt idx="17">
                        <c:v>Utility</c:v>
                      </c:pt>
                      <c:pt idx="18">
                        <c:v>Zone Cont.</c:v>
                      </c:pt>
                      <c:pt idx="19">
                        <c:v>Peel</c:v>
                      </c:pt>
                    </c:strCache>
                  </c:strRef>
                </c:cat>
                <c:val>
                  <c:numRef>
                    <c:extLst xmlns:c16r2="http://schemas.microsoft.com/office/drawing/2015/06/chart" xmlns:c15="http://schemas.microsoft.com/office/drawing/2012/chart">
                      <c:ext xmlns:c15="http://schemas.microsoft.com/office/drawing/2012/chart" uri="{02D57815-91ED-43cb-92C2-25804820EDAC}">
                        <c15:formulaRef>
                          <c15:sqref>'5M NLC Analysis'!$T$8:$AM$8</c15:sqref>
                        </c15:formulaRef>
                      </c:ext>
                    </c:extLst>
                    <c:numCache>
                      <c:formatCode>0.00</c:formatCode>
                      <c:ptCount val="20"/>
                      <c:pt idx="0">
                        <c:v>2.3333333333333335</c:v>
                      </c:pt>
                      <c:pt idx="1">
                        <c:v>2.4561403508771931</c:v>
                      </c:pt>
                      <c:pt idx="2">
                        <c:v>2.1578947368421053</c:v>
                      </c:pt>
                      <c:pt idx="3">
                        <c:v>2.6140350877192984</c:v>
                      </c:pt>
                      <c:pt idx="4">
                        <c:v>1.8421052631578947</c:v>
                      </c:pt>
                      <c:pt idx="5">
                        <c:v>2.1403508771929824</c:v>
                      </c:pt>
                      <c:pt idx="6">
                        <c:v>2.4736842105263159</c:v>
                      </c:pt>
                      <c:pt idx="7">
                        <c:v>2.4035087719298245</c:v>
                      </c:pt>
                      <c:pt idx="8">
                        <c:v>1.4736842105263157</c:v>
                      </c:pt>
                      <c:pt idx="9">
                        <c:v>2.5789473684210527</c:v>
                      </c:pt>
                      <c:pt idx="10">
                        <c:v>1.736842105263158</c:v>
                      </c:pt>
                      <c:pt idx="11">
                        <c:v>3</c:v>
                      </c:pt>
                      <c:pt idx="12">
                        <c:v>3.3859649122807016</c:v>
                      </c:pt>
                      <c:pt idx="13">
                        <c:v>3.4736842105263159</c:v>
                      </c:pt>
                      <c:pt idx="14">
                        <c:v>4.192982456140351</c:v>
                      </c:pt>
                      <c:pt idx="15">
                        <c:v>2.263157894736842</c:v>
                      </c:pt>
                      <c:pt idx="16">
                        <c:v>2.4035087719298245</c:v>
                      </c:pt>
                      <c:pt idx="17">
                        <c:v>2.2982456140350878</c:v>
                      </c:pt>
                      <c:pt idx="18">
                        <c:v>3.6491228070175437</c:v>
                      </c:pt>
                      <c:pt idx="19">
                        <c:v>3.1228070175438596</c:v>
                      </c:pt>
                    </c:numCache>
                  </c:numRef>
                </c:val>
                <c:extLst xmlns:c16r2="http://schemas.microsoft.com/office/drawing/2015/06/chart" xmlns:c15="http://schemas.microsoft.com/office/drawing/2012/chart">
                  <c:ext xmlns:c16="http://schemas.microsoft.com/office/drawing/2014/chart" uri="{C3380CC4-5D6E-409C-BE32-E72D297353CC}">
                    <c16:uniqueId val="{00000004-02E4-410A-A6A5-A0AF59DD7337}"/>
                  </c:ext>
                </c:extLst>
              </c15:ser>
            </c15:filteredRadarSeries>
            <c15:filteredRadarSeries>
              <c15:ser>
                <c:idx val="5"/>
                <c:order val="5"/>
                <c:tx>
                  <c:strRef>
                    <c:extLst xmlns:c16r2="http://schemas.microsoft.com/office/drawing/2015/06/chart" xmlns:c15="http://schemas.microsoft.com/office/drawing/2012/chart">
                      <c:ext xmlns:c15="http://schemas.microsoft.com/office/drawing/2012/chart" uri="{02D57815-91ED-43cb-92C2-25804820EDAC}">
                        <c15:formulaRef>
                          <c15:sqref>'5M NLC Analysis'!$S$9</c15:sqref>
                        </c15:formulaRef>
                      </c:ext>
                    </c:extLst>
                    <c:strCache>
                      <c:ptCount val="1"/>
                      <c:pt idx="0">
                        <c:v>Coder</c:v>
                      </c:pt>
                    </c:strCache>
                  </c:strRef>
                </c:tx>
                <c:spPr>
                  <a:ln w="34925" cap="rnd">
                    <a:solidFill>
                      <a:schemeClr val="accent6">
                        <a:lumMod val="6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w="9525">
                      <a:solidFill>
                        <a:schemeClr val="accent6">
                          <a:lumMod val="60000"/>
                        </a:schemeClr>
                      </a:solidFill>
                      <a:round/>
                    </a:ln>
                    <a:effectLst>
                      <a:outerShdw blurRad="57150" dist="19050" dir="5400000" algn="ctr" rotWithShape="0">
                        <a:srgbClr val="000000">
                          <a:alpha val="63000"/>
                        </a:srgbClr>
                      </a:outerShdw>
                    </a:effectLst>
                  </c:spPr>
                </c:marker>
                <c:cat>
                  <c:strRef>
                    <c:extLst xmlns:c16r2="http://schemas.microsoft.com/office/drawing/2015/06/chart" xmlns:c15="http://schemas.microsoft.com/office/drawing/2012/chart">
                      <c:ext xmlns:c15="http://schemas.microsoft.com/office/drawing/2012/chart" uri="{02D57815-91ED-43cb-92C2-25804820EDAC}">
                        <c15:formulaRef>
                          <c15:sqref>'5M NLC Analysis'!$T$3:$AM$3</c15:sqref>
                        </c15:formulaRef>
                      </c:ext>
                    </c:extLst>
                    <c:strCache>
                      <c:ptCount val="20"/>
                      <c:pt idx="0">
                        <c:v>Bur. Dam.</c:v>
                      </c:pt>
                      <c:pt idx="1">
                        <c:v>DPS Dam.</c:v>
                      </c:pt>
                      <c:pt idx="2">
                        <c:v>ST Dam.</c:v>
                      </c:pt>
                      <c:pt idx="3">
                        <c:v>AOE Dam.</c:v>
                      </c:pt>
                      <c:pt idx="4">
                        <c:v>Skirmishing</c:v>
                      </c:pt>
                      <c:pt idx="5">
                        <c:v>Wave Clear</c:v>
                      </c:pt>
                      <c:pt idx="6">
                        <c:v>Poke</c:v>
                      </c:pt>
                      <c:pt idx="7">
                        <c:v>Siege</c:v>
                      </c:pt>
                      <c:pt idx="8">
                        <c:v>Split Pushing</c:v>
                      </c:pt>
                      <c:pt idx="9">
                        <c:v>Mit. Tough.</c:v>
                      </c:pt>
                      <c:pt idx="10">
                        <c:v>Sus. Tough.</c:v>
                      </c:pt>
                      <c:pt idx="11">
                        <c:v>ST CC</c:v>
                      </c:pt>
                      <c:pt idx="12">
                        <c:v>AOE CC</c:v>
                      </c:pt>
                      <c:pt idx="13">
                        <c:v>CC Range</c:v>
                      </c:pt>
                      <c:pt idx="14">
                        <c:v>CC Impact</c:v>
                      </c:pt>
                      <c:pt idx="15">
                        <c:v>Repo. Mob.</c:v>
                      </c:pt>
                      <c:pt idx="16">
                        <c:v>Eng. Mob.</c:v>
                      </c:pt>
                      <c:pt idx="17">
                        <c:v>Utility</c:v>
                      </c:pt>
                      <c:pt idx="18">
                        <c:v>Zone Cont.</c:v>
                      </c:pt>
                      <c:pt idx="19">
                        <c:v>Peel</c:v>
                      </c:pt>
                    </c:strCache>
                  </c:strRef>
                </c:cat>
                <c:val>
                  <c:numRef>
                    <c:extLst xmlns:c16r2="http://schemas.microsoft.com/office/drawing/2015/06/chart" xmlns:c15="http://schemas.microsoft.com/office/drawing/2012/chart">
                      <c:ext xmlns:c15="http://schemas.microsoft.com/office/drawing/2012/chart" uri="{02D57815-91ED-43cb-92C2-25804820EDAC}">
                        <c15:formulaRef>
                          <c15:sqref>'5M NLC Analysis'!$T$9:$AM$9</c15:sqref>
                        </c15:formulaRef>
                      </c:ext>
                    </c:extLst>
                    <c:numCache>
                      <c:formatCode>0.00</c:formatCode>
                      <c:ptCount val="20"/>
                      <c:pt idx="0">
                        <c:v>2.7647058823529411</c:v>
                      </c:pt>
                      <c:pt idx="1">
                        <c:v>3.0588235294117645</c:v>
                      </c:pt>
                      <c:pt idx="2">
                        <c:v>3.0588235294117645</c:v>
                      </c:pt>
                      <c:pt idx="3">
                        <c:v>2.4705882352941178</c:v>
                      </c:pt>
                      <c:pt idx="4">
                        <c:v>3.7647058823529411</c:v>
                      </c:pt>
                      <c:pt idx="5">
                        <c:v>2.1764705882352939</c:v>
                      </c:pt>
                      <c:pt idx="6">
                        <c:v>1.5294117647058822</c:v>
                      </c:pt>
                      <c:pt idx="7">
                        <c:v>1.411764705882353</c:v>
                      </c:pt>
                      <c:pt idx="8">
                        <c:v>3.1176470588235294</c:v>
                      </c:pt>
                      <c:pt idx="9">
                        <c:v>3.1176470588235294</c:v>
                      </c:pt>
                      <c:pt idx="10">
                        <c:v>3</c:v>
                      </c:pt>
                      <c:pt idx="11">
                        <c:v>2.7647058823529411</c:v>
                      </c:pt>
                      <c:pt idx="12">
                        <c:v>2.5294117647058822</c:v>
                      </c:pt>
                      <c:pt idx="13">
                        <c:v>1.7058823529411764</c:v>
                      </c:pt>
                      <c:pt idx="14">
                        <c:v>3.4117647058823528</c:v>
                      </c:pt>
                      <c:pt idx="15">
                        <c:v>2.8235294117647061</c:v>
                      </c:pt>
                      <c:pt idx="16">
                        <c:v>3.5882352941176472</c:v>
                      </c:pt>
                      <c:pt idx="17">
                        <c:v>1.2352941176470589</c:v>
                      </c:pt>
                      <c:pt idx="18">
                        <c:v>2.5294117647058822</c:v>
                      </c:pt>
                      <c:pt idx="19">
                        <c:v>1.9411764705882353</c:v>
                      </c:pt>
                    </c:numCache>
                  </c:numRef>
                </c:val>
                <c:extLst xmlns:c16r2="http://schemas.microsoft.com/office/drawing/2015/06/chart" xmlns:c15="http://schemas.microsoft.com/office/drawing/2012/chart">
                  <c:ext xmlns:c16="http://schemas.microsoft.com/office/drawing/2014/chart" uri="{C3380CC4-5D6E-409C-BE32-E72D297353CC}">
                    <c16:uniqueId val="{00000005-02E4-410A-A6A5-A0AF59DD7337}"/>
                  </c:ext>
                </c:extLst>
              </c15:ser>
            </c15:filteredRadarSeries>
            <c15:filteredRadarSeries>
              <c15:ser>
                <c:idx val="6"/>
                <c:order val="6"/>
                <c:tx>
                  <c:strRef>
                    <c:extLst xmlns:c16r2="http://schemas.microsoft.com/office/drawing/2015/06/chart" xmlns:c15="http://schemas.microsoft.com/office/drawing/2012/chart">
                      <c:ext xmlns:c15="http://schemas.microsoft.com/office/drawing/2012/chart" uri="{02D57815-91ED-43cb-92C2-25804820EDAC}">
                        <c15:formulaRef>
                          <c15:sqref>'5M NLC Analysis'!$S$10</c15:sqref>
                        </c15:formulaRef>
                      </c:ext>
                    </c:extLst>
                    <c:strCache>
                      <c:ptCount val="1"/>
                      <c:pt idx="0">
                        <c:v>0</c:v>
                      </c:pt>
                    </c:strCache>
                  </c:strRef>
                </c:tx>
                <c:spPr>
                  <a:ln w="34925" cap="rnd">
                    <a:solidFill>
                      <a:schemeClr val="accent2">
                        <a:lumMod val="80000"/>
                        <a:lumOff val="2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w="9525">
                      <a:solidFill>
                        <a:schemeClr val="accent2">
                          <a:lumMod val="80000"/>
                          <a:lumOff val="20000"/>
                        </a:schemeClr>
                      </a:solidFill>
                      <a:round/>
                    </a:ln>
                    <a:effectLst>
                      <a:outerShdw blurRad="57150" dist="19050" dir="5400000" algn="ctr" rotWithShape="0">
                        <a:srgbClr val="000000">
                          <a:alpha val="63000"/>
                        </a:srgbClr>
                      </a:outerShdw>
                    </a:effectLst>
                  </c:spPr>
                </c:marker>
                <c:cat>
                  <c:strRef>
                    <c:extLst xmlns:c16r2="http://schemas.microsoft.com/office/drawing/2015/06/chart" xmlns:c15="http://schemas.microsoft.com/office/drawing/2012/chart">
                      <c:ext xmlns:c15="http://schemas.microsoft.com/office/drawing/2012/chart" uri="{02D57815-91ED-43cb-92C2-25804820EDAC}">
                        <c15:formulaRef>
                          <c15:sqref>'5M NLC Analysis'!$T$3:$AM$3</c15:sqref>
                        </c15:formulaRef>
                      </c:ext>
                    </c:extLst>
                    <c:strCache>
                      <c:ptCount val="20"/>
                      <c:pt idx="0">
                        <c:v>Bur. Dam.</c:v>
                      </c:pt>
                      <c:pt idx="1">
                        <c:v>DPS Dam.</c:v>
                      </c:pt>
                      <c:pt idx="2">
                        <c:v>ST Dam.</c:v>
                      </c:pt>
                      <c:pt idx="3">
                        <c:v>AOE Dam.</c:v>
                      </c:pt>
                      <c:pt idx="4">
                        <c:v>Skirmishing</c:v>
                      </c:pt>
                      <c:pt idx="5">
                        <c:v>Wave Clear</c:v>
                      </c:pt>
                      <c:pt idx="6">
                        <c:v>Poke</c:v>
                      </c:pt>
                      <c:pt idx="7">
                        <c:v>Siege</c:v>
                      </c:pt>
                      <c:pt idx="8">
                        <c:v>Split Pushing</c:v>
                      </c:pt>
                      <c:pt idx="9">
                        <c:v>Mit. Tough.</c:v>
                      </c:pt>
                      <c:pt idx="10">
                        <c:v>Sus. Tough.</c:v>
                      </c:pt>
                      <c:pt idx="11">
                        <c:v>ST CC</c:v>
                      </c:pt>
                      <c:pt idx="12">
                        <c:v>AOE CC</c:v>
                      </c:pt>
                      <c:pt idx="13">
                        <c:v>CC Range</c:v>
                      </c:pt>
                      <c:pt idx="14">
                        <c:v>CC Impact</c:v>
                      </c:pt>
                      <c:pt idx="15">
                        <c:v>Repo. Mob.</c:v>
                      </c:pt>
                      <c:pt idx="16">
                        <c:v>Eng. Mob.</c:v>
                      </c:pt>
                      <c:pt idx="17">
                        <c:v>Utility</c:v>
                      </c:pt>
                      <c:pt idx="18">
                        <c:v>Zone Cont.</c:v>
                      </c:pt>
                      <c:pt idx="19">
                        <c:v>Peel</c:v>
                      </c:pt>
                    </c:strCache>
                  </c:strRef>
                </c:cat>
                <c:val>
                  <c:numRef>
                    <c:extLst xmlns:c16r2="http://schemas.microsoft.com/office/drawing/2015/06/chart" xmlns:c15="http://schemas.microsoft.com/office/drawing/2012/chart">
                      <c:ext xmlns:c15="http://schemas.microsoft.com/office/drawing/2012/chart" uri="{02D57815-91ED-43cb-92C2-25804820EDAC}">
                        <c15:formulaRef>
                          <c15:sqref>'5M NLC Analysis'!$T$10:$AM$10</c15:sqref>
                        </c15:formulaRef>
                      </c:ext>
                    </c:extLst>
                    <c:numCache>
                      <c:formatCode>0.00</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numCache>
                  </c:numRef>
                </c:val>
                <c:extLst xmlns:c16r2="http://schemas.microsoft.com/office/drawing/2015/06/chart" xmlns:c15="http://schemas.microsoft.com/office/drawing/2012/chart">
                  <c:ext xmlns:c16="http://schemas.microsoft.com/office/drawing/2014/chart" uri="{C3380CC4-5D6E-409C-BE32-E72D297353CC}">
                    <c16:uniqueId val="{00000006-02E4-410A-A6A5-A0AF59DD7337}"/>
                  </c:ext>
                </c:extLst>
              </c15:ser>
            </c15:filteredRadarSeries>
            <c15:filteredRadarSeries>
              <c15:ser>
                <c:idx val="7"/>
                <c:order val="7"/>
                <c:tx>
                  <c:strRef>
                    <c:extLst xmlns:c16r2="http://schemas.microsoft.com/office/drawing/2015/06/chart" xmlns:c15="http://schemas.microsoft.com/office/drawing/2012/chart">
                      <c:ext xmlns:c15="http://schemas.microsoft.com/office/drawing/2012/chart" uri="{02D57815-91ED-43cb-92C2-25804820EDAC}">
                        <c15:formulaRef>
                          <c15:sqref>'5M NLC Analysis'!$S$11</c15:sqref>
                        </c15:formulaRef>
                      </c:ext>
                    </c:extLst>
                    <c:strCache>
                      <c:ptCount val="1"/>
                      <c:pt idx="0">
                        <c:v>0</c:v>
                      </c:pt>
                    </c:strCache>
                  </c:strRef>
                </c:tx>
                <c:spPr>
                  <a:ln w="34925" cap="rnd">
                    <a:solidFill>
                      <a:schemeClr val="accent4">
                        <a:lumMod val="80000"/>
                        <a:lumOff val="2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w="9525">
                      <a:solidFill>
                        <a:schemeClr val="accent4">
                          <a:lumMod val="80000"/>
                          <a:lumOff val="20000"/>
                        </a:schemeClr>
                      </a:solidFill>
                      <a:round/>
                    </a:ln>
                    <a:effectLst>
                      <a:outerShdw blurRad="57150" dist="19050" dir="5400000" algn="ctr" rotWithShape="0">
                        <a:srgbClr val="000000">
                          <a:alpha val="63000"/>
                        </a:srgbClr>
                      </a:outerShdw>
                    </a:effectLst>
                  </c:spPr>
                </c:marker>
                <c:cat>
                  <c:strRef>
                    <c:extLst xmlns:c16r2="http://schemas.microsoft.com/office/drawing/2015/06/chart" xmlns:c15="http://schemas.microsoft.com/office/drawing/2012/chart">
                      <c:ext xmlns:c15="http://schemas.microsoft.com/office/drawing/2012/chart" uri="{02D57815-91ED-43cb-92C2-25804820EDAC}">
                        <c15:formulaRef>
                          <c15:sqref>'5M NLC Analysis'!$T$3:$AM$3</c15:sqref>
                        </c15:formulaRef>
                      </c:ext>
                    </c:extLst>
                    <c:strCache>
                      <c:ptCount val="20"/>
                      <c:pt idx="0">
                        <c:v>Bur. Dam.</c:v>
                      </c:pt>
                      <c:pt idx="1">
                        <c:v>DPS Dam.</c:v>
                      </c:pt>
                      <c:pt idx="2">
                        <c:v>ST Dam.</c:v>
                      </c:pt>
                      <c:pt idx="3">
                        <c:v>AOE Dam.</c:v>
                      </c:pt>
                      <c:pt idx="4">
                        <c:v>Skirmishing</c:v>
                      </c:pt>
                      <c:pt idx="5">
                        <c:v>Wave Clear</c:v>
                      </c:pt>
                      <c:pt idx="6">
                        <c:v>Poke</c:v>
                      </c:pt>
                      <c:pt idx="7">
                        <c:v>Siege</c:v>
                      </c:pt>
                      <c:pt idx="8">
                        <c:v>Split Pushing</c:v>
                      </c:pt>
                      <c:pt idx="9">
                        <c:v>Mit. Tough.</c:v>
                      </c:pt>
                      <c:pt idx="10">
                        <c:v>Sus. Tough.</c:v>
                      </c:pt>
                      <c:pt idx="11">
                        <c:v>ST CC</c:v>
                      </c:pt>
                      <c:pt idx="12">
                        <c:v>AOE CC</c:v>
                      </c:pt>
                      <c:pt idx="13">
                        <c:v>CC Range</c:v>
                      </c:pt>
                      <c:pt idx="14">
                        <c:v>CC Impact</c:v>
                      </c:pt>
                      <c:pt idx="15">
                        <c:v>Repo. Mob.</c:v>
                      </c:pt>
                      <c:pt idx="16">
                        <c:v>Eng. Mob.</c:v>
                      </c:pt>
                      <c:pt idx="17">
                        <c:v>Utility</c:v>
                      </c:pt>
                      <c:pt idx="18">
                        <c:v>Zone Cont.</c:v>
                      </c:pt>
                      <c:pt idx="19">
                        <c:v>Peel</c:v>
                      </c:pt>
                    </c:strCache>
                  </c:strRef>
                </c:cat>
                <c:val>
                  <c:numRef>
                    <c:extLst xmlns:c16r2="http://schemas.microsoft.com/office/drawing/2015/06/chart" xmlns:c15="http://schemas.microsoft.com/office/drawing/2012/chart">
                      <c:ext xmlns:c15="http://schemas.microsoft.com/office/drawing/2012/chart" uri="{02D57815-91ED-43cb-92C2-25804820EDAC}">
                        <c15:formulaRef>
                          <c15:sqref>'5M NLC Analysis'!$T$11:$AM$11</c15:sqref>
                        </c15:formulaRef>
                      </c:ext>
                    </c:extLst>
                    <c:numCache>
                      <c:formatCode>0.00</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numCache>
                  </c:numRef>
                </c:val>
                <c:extLst xmlns:c16r2="http://schemas.microsoft.com/office/drawing/2015/06/chart" xmlns:c15="http://schemas.microsoft.com/office/drawing/2012/chart">
                  <c:ext xmlns:c16="http://schemas.microsoft.com/office/drawing/2014/chart" uri="{C3380CC4-5D6E-409C-BE32-E72D297353CC}">
                    <c16:uniqueId val="{00000007-02E4-410A-A6A5-A0AF59DD7337}"/>
                  </c:ext>
                </c:extLst>
              </c15:ser>
            </c15:filteredRadarSeries>
            <c15:filteredRadarSeries>
              <c15:ser>
                <c:idx val="8"/>
                <c:order val="8"/>
                <c:tx>
                  <c:strRef>
                    <c:extLst xmlns:c16r2="http://schemas.microsoft.com/office/drawing/2015/06/chart" xmlns:c15="http://schemas.microsoft.com/office/drawing/2012/chart">
                      <c:ext xmlns:c15="http://schemas.microsoft.com/office/drawing/2012/chart" uri="{02D57815-91ED-43cb-92C2-25804820EDAC}">
                        <c15:formulaRef>
                          <c15:sqref>'5M NLC Analysis'!$S$12</c15:sqref>
                        </c15:formulaRef>
                      </c:ext>
                    </c:extLst>
                    <c:strCache>
                      <c:ptCount val="1"/>
                      <c:pt idx="0">
                        <c:v>Average Team</c:v>
                      </c:pt>
                    </c:strCache>
                  </c:strRef>
                </c:tx>
                <c:spPr>
                  <a:ln w="34925" cap="rnd">
                    <a:solidFill>
                      <a:schemeClr val="accent6">
                        <a:lumMod val="80000"/>
                        <a:lumOff val="2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w="9525">
                      <a:solidFill>
                        <a:schemeClr val="accent6">
                          <a:lumMod val="80000"/>
                          <a:lumOff val="20000"/>
                        </a:schemeClr>
                      </a:solidFill>
                      <a:round/>
                    </a:ln>
                    <a:effectLst>
                      <a:outerShdw blurRad="57150" dist="19050" dir="5400000" algn="ctr" rotWithShape="0">
                        <a:srgbClr val="000000">
                          <a:alpha val="63000"/>
                        </a:srgbClr>
                      </a:outerShdw>
                    </a:effectLst>
                  </c:spPr>
                </c:marker>
                <c:cat>
                  <c:strRef>
                    <c:extLst xmlns:c16r2="http://schemas.microsoft.com/office/drawing/2015/06/chart" xmlns:c15="http://schemas.microsoft.com/office/drawing/2012/chart">
                      <c:ext xmlns:c15="http://schemas.microsoft.com/office/drawing/2012/chart" uri="{02D57815-91ED-43cb-92C2-25804820EDAC}">
                        <c15:formulaRef>
                          <c15:sqref>'5M NLC Analysis'!$T$3:$AM$3</c15:sqref>
                        </c15:formulaRef>
                      </c:ext>
                    </c:extLst>
                    <c:strCache>
                      <c:ptCount val="20"/>
                      <c:pt idx="0">
                        <c:v>Bur. Dam.</c:v>
                      </c:pt>
                      <c:pt idx="1">
                        <c:v>DPS Dam.</c:v>
                      </c:pt>
                      <c:pt idx="2">
                        <c:v>ST Dam.</c:v>
                      </c:pt>
                      <c:pt idx="3">
                        <c:v>AOE Dam.</c:v>
                      </c:pt>
                      <c:pt idx="4">
                        <c:v>Skirmishing</c:v>
                      </c:pt>
                      <c:pt idx="5">
                        <c:v>Wave Clear</c:v>
                      </c:pt>
                      <c:pt idx="6">
                        <c:v>Poke</c:v>
                      </c:pt>
                      <c:pt idx="7">
                        <c:v>Siege</c:v>
                      </c:pt>
                      <c:pt idx="8">
                        <c:v>Split Pushing</c:v>
                      </c:pt>
                      <c:pt idx="9">
                        <c:v>Mit. Tough.</c:v>
                      </c:pt>
                      <c:pt idx="10">
                        <c:v>Sus. Tough.</c:v>
                      </c:pt>
                      <c:pt idx="11">
                        <c:v>ST CC</c:v>
                      </c:pt>
                      <c:pt idx="12">
                        <c:v>AOE CC</c:v>
                      </c:pt>
                      <c:pt idx="13">
                        <c:v>CC Range</c:v>
                      </c:pt>
                      <c:pt idx="14">
                        <c:v>CC Impact</c:v>
                      </c:pt>
                      <c:pt idx="15">
                        <c:v>Repo. Mob.</c:v>
                      </c:pt>
                      <c:pt idx="16">
                        <c:v>Eng. Mob.</c:v>
                      </c:pt>
                      <c:pt idx="17">
                        <c:v>Utility</c:v>
                      </c:pt>
                      <c:pt idx="18">
                        <c:v>Zone Cont.</c:v>
                      </c:pt>
                      <c:pt idx="19">
                        <c:v>Peel</c:v>
                      </c:pt>
                    </c:strCache>
                  </c:strRef>
                </c:cat>
                <c:val>
                  <c:numRef>
                    <c:extLst xmlns:c16r2="http://schemas.microsoft.com/office/drawing/2015/06/chart" xmlns:c15="http://schemas.microsoft.com/office/drawing/2012/chart">
                      <c:ext xmlns:c15="http://schemas.microsoft.com/office/drawing/2012/chart" uri="{02D57815-91ED-43cb-92C2-25804820EDAC}">
                        <c15:formulaRef>
                          <c15:sqref>'5M NLC Analysis'!$T$12:$AM$12</c15:sqref>
                        </c15:formulaRef>
                      </c:ext>
                    </c:extLst>
                    <c:numCache>
                      <c:formatCode>0.00</c:formatCode>
                      <c:ptCount val="20"/>
                      <c:pt idx="0">
                        <c:v>2.5039797016267609</c:v>
                      </c:pt>
                      <c:pt idx="1">
                        <c:v>3.3459411790061941</c:v>
                      </c:pt>
                      <c:pt idx="2">
                        <c:v>3.1537767601544693</c:v>
                      </c:pt>
                      <c:pt idx="3">
                        <c:v>2.7363671016921787</c:v>
                      </c:pt>
                      <c:pt idx="4">
                        <c:v>2.7873425409648318</c:v>
                      </c:pt>
                      <c:pt idx="5">
                        <c:v>2.7113744422722754</c:v>
                      </c:pt>
                      <c:pt idx="6">
                        <c:v>2.5335359620808537</c:v>
                      </c:pt>
                      <c:pt idx="7">
                        <c:v>2.4997481804912147</c:v>
                      </c:pt>
                      <c:pt idx="8">
                        <c:v>2.358338197471324</c:v>
                      </c:pt>
                      <c:pt idx="9">
                        <c:v>2.2096839028727571</c:v>
                      </c:pt>
                      <c:pt idx="10">
                        <c:v>2.2020230757072858</c:v>
                      </c:pt>
                      <c:pt idx="11">
                        <c:v>2.4033081209551796</c:v>
                      </c:pt>
                      <c:pt idx="12">
                        <c:v>2.5737152801549086</c:v>
                      </c:pt>
                      <c:pt idx="13">
                        <c:v>2.8491220294316273</c:v>
                      </c:pt>
                      <c:pt idx="14">
                        <c:v>3.2321244576972132</c:v>
                      </c:pt>
                      <c:pt idx="15">
                        <c:v>2.7504443649954489</c:v>
                      </c:pt>
                      <c:pt idx="16">
                        <c:v>2.4577732643986514</c:v>
                      </c:pt>
                      <c:pt idx="17">
                        <c:v>1.5576366290298178</c:v>
                      </c:pt>
                      <c:pt idx="18">
                        <c:v>2.7406427592805302</c:v>
                      </c:pt>
                      <c:pt idx="19">
                        <c:v>2.3931220497164771</c:v>
                      </c:pt>
                    </c:numCache>
                  </c:numRef>
                </c:val>
                <c:extLst xmlns:c16r2="http://schemas.microsoft.com/office/drawing/2015/06/chart" xmlns:c15="http://schemas.microsoft.com/office/drawing/2012/chart">
                  <c:ext xmlns:c16="http://schemas.microsoft.com/office/drawing/2014/chart" uri="{C3380CC4-5D6E-409C-BE32-E72D297353CC}">
                    <c16:uniqueId val="{00000008-02E4-410A-A6A5-A0AF59DD7337}"/>
                  </c:ext>
                </c:extLst>
              </c15:ser>
            </c15:filteredRadarSeries>
            <c15:filteredRadarSeries>
              <c15:ser>
                <c:idx val="9"/>
                <c:order val="9"/>
                <c:tx>
                  <c:strRef>
                    <c:extLst xmlns:c16r2="http://schemas.microsoft.com/office/drawing/2015/06/chart" xmlns:c15="http://schemas.microsoft.com/office/drawing/2012/chart">
                      <c:ext xmlns:c15="http://schemas.microsoft.com/office/drawing/2012/chart" uri="{02D57815-91ED-43cb-92C2-25804820EDAC}">
                        <c15:formulaRef>
                          <c15:sqref>'5M NLC Analysis'!$S$13</c15:sqref>
                        </c15:formulaRef>
                      </c:ext>
                    </c:extLst>
                    <c:strCache>
                      <c:ptCount val="1"/>
                      <c:pt idx="0">
                        <c:v>Minimum Team</c:v>
                      </c:pt>
                    </c:strCache>
                  </c:strRef>
                </c:tx>
                <c:spPr>
                  <a:ln w="34925" cap="rnd">
                    <a:solidFill>
                      <a:schemeClr val="accent2">
                        <a:lumMod val="8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w="9525">
                      <a:solidFill>
                        <a:schemeClr val="accent2">
                          <a:lumMod val="80000"/>
                        </a:schemeClr>
                      </a:solidFill>
                      <a:round/>
                    </a:ln>
                    <a:effectLst>
                      <a:outerShdw blurRad="57150" dist="19050" dir="5400000" algn="ctr" rotWithShape="0">
                        <a:srgbClr val="000000">
                          <a:alpha val="63000"/>
                        </a:srgbClr>
                      </a:outerShdw>
                    </a:effectLst>
                  </c:spPr>
                </c:marker>
                <c:cat>
                  <c:strRef>
                    <c:extLst xmlns:c16r2="http://schemas.microsoft.com/office/drawing/2015/06/chart" xmlns:c15="http://schemas.microsoft.com/office/drawing/2012/chart">
                      <c:ext xmlns:c15="http://schemas.microsoft.com/office/drawing/2012/chart" uri="{02D57815-91ED-43cb-92C2-25804820EDAC}">
                        <c15:formulaRef>
                          <c15:sqref>'5M NLC Analysis'!$T$3:$AM$3</c15:sqref>
                        </c15:formulaRef>
                      </c:ext>
                    </c:extLst>
                    <c:strCache>
                      <c:ptCount val="20"/>
                      <c:pt idx="0">
                        <c:v>Bur. Dam.</c:v>
                      </c:pt>
                      <c:pt idx="1">
                        <c:v>DPS Dam.</c:v>
                      </c:pt>
                      <c:pt idx="2">
                        <c:v>ST Dam.</c:v>
                      </c:pt>
                      <c:pt idx="3">
                        <c:v>AOE Dam.</c:v>
                      </c:pt>
                      <c:pt idx="4">
                        <c:v>Skirmishing</c:v>
                      </c:pt>
                      <c:pt idx="5">
                        <c:v>Wave Clear</c:v>
                      </c:pt>
                      <c:pt idx="6">
                        <c:v>Poke</c:v>
                      </c:pt>
                      <c:pt idx="7">
                        <c:v>Siege</c:v>
                      </c:pt>
                      <c:pt idx="8">
                        <c:v>Split Pushing</c:v>
                      </c:pt>
                      <c:pt idx="9">
                        <c:v>Mit. Tough.</c:v>
                      </c:pt>
                      <c:pt idx="10">
                        <c:v>Sus. Tough.</c:v>
                      </c:pt>
                      <c:pt idx="11">
                        <c:v>ST CC</c:v>
                      </c:pt>
                      <c:pt idx="12">
                        <c:v>AOE CC</c:v>
                      </c:pt>
                      <c:pt idx="13">
                        <c:v>CC Range</c:v>
                      </c:pt>
                      <c:pt idx="14">
                        <c:v>CC Impact</c:v>
                      </c:pt>
                      <c:pt idx="15">
                        <c:v>Repo. Mob.</c:v>
                      </c:pt>
                      <c:pt idx="16">
                        <c:v>Eng. Mob.</c:v>
                      </c:pt>
                      <c:pt idx="17">
                        <c:v>Utility</c:v>
                      </c:pt>
                      <c:pt idx="18">
                        <c:v>Zone Cont.</c:v>
                      </c:pt>
                      <c:pt idx="19">
                        <c:v>Peel</c:v>
                      </c:pt>
                    </c:strCache>
                  </c:strRef>
                </c:cat>
                <c:val>
                  <c:numRef>
                    <c:extLst xmlns:c16r2="http://schemas.microsoft.com/office/drawing/2015/06/chart" xmlns:c15="http://schemas.microsoft.com/office/drawing/2012/chart">
                      <c:ext xmlns:c15="http://schemas.microsoft.com/office/drawing/2012/chart" uri="{02D57815-91ED-43cb-92C2-25804820EDAC}">
                        <c15:formulaRef>
                          <c15:sqref>'5M NLC Analysis'!$T$13:$AM$13</c15:sqref>
                        </c15:formulaRef>
                      </c:ext>
                    </c:extLst>
                    <c:numCache>
                      <c:formatCode>0.00</c:formatCode>
                      <c:ptCount val="20"/>
                      <c:pt idx="0">
                        <c:v>1.7777777777777777</c:v>
                      </c:pt>
                      <c:pt idx="1">
                        <c:v>2.4561403508771931</c:v>
                      </c:pt>
                      <c:pt idx="2">
                        <c:v>2.1578947368421053</c:v>
                      </c:pt>
                      <c:pt idx="3">
                        <c:v>2.2941176470588234</c:v>
                      </c:pt>
                      <c:pt idx="4">
                        <c:v>1.8421052631578947</c:v>
                      </c:pt>
                      <c:pt idx="5">
                        <c:v>1.7647058823529411</c:v>
                      </c:pt>
                      <c:pt idx="6">
                        <c:v>1.588235294117647</c:v>
                      </c:pt>
                      <c:pt idx="7">
                        <c:v>1.5294117647058822</c:v>
                      </c:pt>
                      <c:pt idx="8">
                        <c:v>1.4736842105263157</c:v>
                      </c:pt>
                      <c:pt idx="9">
                        <c:v>1.1111111111111112</c:v>
                      </c:pt>
                      <c:pt idx="10">
                        <c:v>1.1111111111111112</c:v>
                      </c:pt>
                      <c:pt idx="11">
                        <c:v>1.7777777777777777</c:v>
                      </c:pt>
                      <c:pt idx="12">
                        <c:v>1.5555555555555556</c:v>
                      </c:pt>
                      <c:pt idx="13">
                        <c:v>2.2972972972972974</c:v>
                      </c:pt>
                      <c:pt idx="14">
                        <c:v>2</c:v>
                      </c:pt>
                      <c:pt idx="15">
                        <c:v>2.263157894736842</c:v>
                      </c:pt>
                      <c:pt idx="16">
                        <c:v>1.5555555555555556</c:v>
                      </c:pt>
                      <c:pt idx="17">
                        <c:v>1.1176470588235294</c:v>
                      </c:pt>
                      <c:pt idx="18">
                        <c:v>2.2222222222222223</c:v>
                      </c:pt>
                      <c:pt idx="19">
                        <c:v>1.8235294117647058</c:v>
                      </c:pt>
                    </c:numCache>
                  </c:numRef>
                </c:val>
                <c:extLst xmlns:c16r2="http://schemas.microsoft.com/office/drawing/2015/06/chart" xmlns:c15="http://schemas.microsoft.com/office/drawing/2012/chart">
                  <c:ext xmlns:c16="http://schemas.microsoft.com/office/drawing/2014/chart" uri="{C3380CC4-5D6E-409C-BE32-E72D297353CC}">
                    <c16:uniqueId val="{00000009-02E4-410A-A6A5-A0AF59DD7337}"/>
                  </c:ext>
                </c:extLst>
              </c15:ser>
            </c15:filteredRadarSeries>
            <c15:filteredRadarSeries>
              <c15:ser>
                <c:idx val="10"/>
                <c:order val="10"/>
                <c:tx>
                  <c:strRef>
                    <c:extLst xmlns:c16r2="http://schemas.microsoft.com/office/drawing/2015/06/chart" xmlns:c15="http://schemas.microsoft.com/office/drawing/2012/chart">
                      <c:ext xmlns:c15="http://schemas.microsoft.com/office/drawing/2012/chart" uri="{02D57815-91ED-43cb-92C2-25804820EDAC}">
                        <c15:formulaRef>
                          <c15:sqref>'5M NLC Analysis'!$S$14</c15:sqref>
                        </c15:formulaRef>
                      </c:ext>
                    </c:extLst>
                    <c:strCache>
                      <c:ptCount val="1"/>
                      <c:pt idx="0">
                        <c:v>Average Game</c:v>
                      </c:pt>
                    </c:strCache>
                  </c:strRef>
                </c:tx>
                <c:spPr>
                  <a:ln w="34925" cap="rnd">
                    <a:solidFill>
                      <a:schemeClr val="accent4">
                        <a:lumMod val="8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w="9525">
                      <a:solidFill>
                        <a:schemeClr val="accent4">
                          <a:lumMod val="80000"/>
                        </a:schemeClr>
                      </a:solidFill>
                      <a:round/>
                    </a:ln>
                    <a:effectLst>
                      <a:outerShdw blurRad="57150" dist="19050" dir="5400000" algn="ctr" rotWithShape="0">
                        <a:srgbClr val="000000">
                          <a:alpha val="63000"/>
                        </a:srgbClr>
                      </a:outerShdw>
                    </a:effectLst>
                  </c:spPr>
                </c:marker>
                <c:cat>
                  <c:strRef>
                    <c:extLst xmlns:c16r2="http://schemas.microsoft.com/office/drawing/2015/06/chart" xmlns:c15="http://schemas.microsoft.com/office/drawing/2012/chart">
                      <c:ext xmlns:c15="http://schemas.microsoft.com/office/drawing/2012/chart" uri="{02D57815-91ED-43cb-92C2-25804820EDAC}">
                        <c15:formulaRef>
                          <c15:sqref>'5M NLC Analysis'!$T$3:$AM$3</c15:sqref>
                        </c15:formulaRef>
                      </c:ext>
                    </c:extLst>
                    <c:strCache>
                      <c:ptCount val="20"/>
                      <c:pt idx="0">
                        <c:v>Bur. Dam.</c:v>
                      </c:pt>
                      <c:pt idx="1">
                        <c:v>DPS Dam.</c:v>
                      </c:pt>
                      <c:pt idx="2">
                        <c:v>ST Dam.</c:v>
                      </c:pt>
                      <c:pt idx="3">
                        <c:v>AOE Dam.</c:v>
                      </c:pt>
                      <c:pt idx="4">
                        <c:v>Skirmishing</c:v>
                      </c:pt>
                      <c:pt idx="5">
                        <c:v>Wave Clear</c:v>
                      </c:pt>
                      <c:pt idx="6">
                        <c:v>Poke</c:v>
                      </c:pt>
                      <c:pt idx="7">
                        <c:v>Siege</c:v>
                      </c:pt>
                      <c:pt idx="8">
                        <c:v>Split Pushing</c:v>
                      </c:pt>
                      <c:pt idx="9">
                        <c:v>Mit. Tough.</c:v>
                      </c:pt>
                      <c:pt idx="10">
                        <c:v>Sus. Tough.</c:v>
                      </c:pt>
                      <c:pt idx="11">
                        <c:v>ST CC</c:v>
                      </c:pt>
                      <c:pt idx="12">
                        <c:v>AOE CC</c:v>
                      </c:pt>
                      <c:pt idx="13">
                        <c:v>CC Range</c:v>
                      </c:pt>
                      <c:pt idx="14">
                        <c:v>CC Impact</c:v>
                      </c:pt>
                      <c:pt idx="15">
                        <c:v>Repo. Mob.</c:v>
                      </c:pt>
                      <c:pt idx="16">
                        <c:v>Eng. Mob.</c:v>
                      </c:pt>
                      <c:pt idx="17">
                        <c:v>Utility</c:v>
                      </c:pt>
                      <c:pt idx="18">
                        <c:v>Zone Cont.</c:v>
                      </c:pt>
                      <c:pt idx="19">
                        <c:v>Peel</c:v>
                      </c:pt>
                    </c:strCache>
                  </c:strRef>
                </c:cat>
                <c:val>
                  <c:numRef>
                    <c:extLst xmlns:c16r2="http://schemas.microsoft.com/office/drawing/2015/06/chart" xmlns:c15="http://schemas.microsoft.com/office/drawing/2012/chart">
                      <c:ext xmlns:c15="http://schemas.microsoft.com/office/drawing/2012/chart" uri="{02D57815-91ED-43cb-92C2-25804820EDAC}">
                        <c15:formulaRef>
                          <c15:sqref>'5M NLC Analysis'!$T$14:$AM$14</c15:sqref>
                        </c15:formulaRef>
                      </c:ext>
                    </c:extLst>
                    <c:numCache>
                      <c:formatCode>0.00</c:formatCode>
                      <c:ptCount val="20"/>
                      <c:pt idx="0">
                        <c:v>2.7437499999999999</c:v>
                      </c:pt>
                      <c:pt idx="1">
                        <c:v>3.2374999999999998</c:v>
                      </c:pt>
                      <c:pt idx="2">
                        <c:v>3.1312500000000001</c:v>
                      </c:pt>
                      <c:pt idx="3">
                        <c:v>2.8250000000000002</c:v>
                      </c:pt>
                      <c:pt idx="4">
                        <c:v>2.9437500000000001</c:v>
                      </c:pt>
                      <c:pt idx="5">
                        <c:v>2.6749999999999998</c:v>
                      </c:pt>
                      <c:pt idx="6">
                        <c:v>2.4562499999999998</c:v>
                      </c:pt>
                      <c:pt idx="7">
                        <c:v>2.3374999999999999</c:v>
                      </c:pt>
                      <c:pt idx="8">
                        <c:v>2.4937499999999999</c:v>
                      </c:pt>
                      <c:pt idx="9">
                        <c:v>2.1749999999999998</c:v>
                      </c:pt>
                      <c:pt idx="10">
                        <c:v>2.0750000000000002</c:v>
                      </c:pt>
                      <c:pt idx="11">
                        <c:v>2.2999999999999998</c:v>
                      </c:pt>
                      <c:pt idx="12">
                        <c:v>2.6375000000000002</c:v>
                      </c:pt>
                      <c:pt idx="13">
                        <c:v>2.8125</c:v>
                      </c:pt>
                      <c:pt idx="14">
                        <c:v>3.2937500000000002</c:v>
                      </c:pt>
                      <c:pt idx="15">
                        <c:v>2.875</c:v>
                      </c:pt>
                      <c:pt idx="16">
                        <c:v>2.4624999999999999</c:v>
                      </c:pt>
                      <c:pt idx="17">
                        <c:v>1.6187499999999999</c:v>
                      </c:pt>
                      <c:pt idx="18">
                        <c:v>2.7124999999999999</c:v>
                      </c:pt>
                      <c:pt idx="19">
                        <c:v>2.1937500000000001</c:v>
                      </c:pt>
                    </c:numCache>
                  </c:numRef>
                </c:val>
                <c:extLst xmlns:c16r2="http://schemas.microsoft.com/office/drawing/2015/06/chart" xmlns:c15="http://schemas.microsoft.com/office/drawing/2012/chart">
                  <c:ext xmlns:c16="http://schemas.microsoft.com/office/drawing/2014/chart" uri="{C3380CC4-5D6E-409C-BE32-E72D297353CC}">
                    <c16:uniqueId val="{0000000B-02E4-410A-A6A5-A0AF59DD7337}"/>
                  </c:ext>
                </c:extLst>
              </c15:ser>
            </c15:filteredRadarSeries>
            <c15:filteredRadarSeries>
              <c15:ser>
                <c:idx val="11"/>
                <c:order val="11"/>
                <c:tx>
                  <c:strRef>
                    <c:extLst xmlns:c16r2="http://schemas.microsoft.com/office/drawing/2015/06/chart" xmlns:c15="http://schemas.microsoft.com/office/drawing/2012/chart">
                      <c:ext xmlns:c15="http://schemas.microsoft.com/office/drawing/2012/chart" uri="{02D57815-91ED-43cb-92C2-25804820EDAC}">
                        <c15:formulaRef>
                          <c15:sqref>'5M NLC Analysis'!$S$15</c15:sqref>
                        </c15:formulaRef>
                      </c:ext>
                    </c:extLst>
                    <c:strCache>
                      <c:ptCount val="1"/>
                      <c:pt idx="0">
                        <c:v>Maximum Team</c:v>
                      </c:pt>
                    </c:strCache>
                  </c:strRef>
                </c:tx>
                <c:spPr>
                  <a:ln w="34925" cap="rnd">
                    <a:solidFill>
                      <a:schemeClr val="accent6">
                        <a:lumMod val="8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w="9525">
                      <a:solidFill>
                        <a:schemeClr val="accent6">
                          <a:lumMod val="80000"/>
                        </a:schemeClr>
                      </a:solidFill>
                      <a:round/>
                    </a:ln>
                    <a:effectLst>
                      <a:outerShdw blurRad="57150" dist="19050" dir="5400000" algn="ctr" rotWithShape="0">
                        <a:srgbClr val="000000">
                          <a:alpha val="63000"/>
                        </a:srgbClr>
                      </a:outerShdw>
                    </a:effectLst>
                  </c:spPr>
                </c:marker>
                <c:cat>
                  <c:strRef>
                    <c:extLst xmlns:c16r2="http://schemas.microsoft.com/office/drawing/2015/06/chart" xmlns:c15="http://schemas.microsoft.com/office/drawing/2012/chart">
                      <c:ext xmlns:c15="http://schemas.microsoft.com/office/drawing/2012/chart" uri="{02D57815-91ED-43cb-92C2-25804820EDAC}">
                        <c15:formulaRef>
                          <c15:sqref>'5M NLC Analysis'!$T$3:$AM$3</c15:sqref>
                        </c15:formulaRef>
                      </c:ext>
                    </c:extLst>
                    <c:strCache>
                      <c:ptCount val="20"/>
                      <c:pt idx="0">
                        <c:v>Bur. Dam.</c:v>
                      </c:pt>
                      <c:pt idx="1">
                        <c:v>DPS Dam.</c:v>
                      </c:pt>
                      <c:pt idx="2">
                        <c:v>ST Dam.</c:v>
                      </c:pt>
                      <c:pt idx="3">
                        <c:v>AOE Dam.</c:v>
                      </c:pt>
                      <c:pt idx="4">
                        <c:v>Skirmishing</c:v>
                      </c:pt>
                      <c:pt idx="5">
                        <c:v>Wave Clear</c:v>
                      </c:pt>
                      <c:pt idx="6">
                        <c:v>Poke</c:v>
                      </c:pt>
                      <c:pt idx="7">
                        <c:v>Siege</c:v>
                      </c:pt>
                      <c:pt idx="8">
                        <c:v>Split Pushing</c:v>
                      </c:pt>
                      <c:pt idx="9">
                        <c:v>Mit. Tough.</c:v>
                      </c:pt>
                      <c:pt idx="10">
                        <c:v>Sus. Tough.</c:v>
                      </c:pt>
                      <c:pt idx="11">
                        <c:v>ST CC</c:v>
                      </c:pt>
                      <c:pt idx="12">
                        <c:v>AOE CC</c:v>
                      </c:pt>
                      <c:pt idx="13">
                        <c:v>CC Range</c:v>
                      </c:pt>
                      <c:pt idx="14">
                        <c:v>CC Impact</c:v>
                      </c:pt>
                      <c:pt idx="15">
                        <c:v>Repo. Mob.</c:v>
                      </c:pt>
                      <c:pt idx="16">
                        <c:v>Eng. Mob.</c:v>
                      </c:pt>
                      <c:pt idx="17">
                        <c:v>Utility</c:v>
                      </c:pt>
                      <c:pt idx="18">
                        <c:v>Zone Cont.</c:v>
                      </c:pt>
                      <c:pt idx="19">
                        <c:v>Peel</c:v>
                      </c:pt>
                    </c:strCache>
                  </c:strRef>
                </c:cat>
                <c:val>
                  <c:numRef>
                    <c:extLst xmlns:c16r2="http://schemas.microsoft.com/office/drawing/2015/06/chart" xmlns:c15="http://schemas.microsoft.com/office/drawing/2012/chart">
                      <c:ext xmlns:c15="http://schemas.microsoft.com/office/drawing/2012/chart" uri="{02D57815-91ED-43cb-92C2-25804820EDAC}">
                        <c15:formulaRef>
                          <c15:sqref>'5M NLC Analysis'!$T$15:$AM$15</c15:sqref>
                        </c15:formulaRef>
                      </c:ext>
                    </c:extLst>
                    <c:numCache>
                      <c:formatCode>0.00</c:formatCode>
                      <c:ptCount val="20"/>
                      <c:pt idx="0">
                        <c:v>2.9636363636363638</c:v>
                      </c:pt>
                      <c:pt idx="1">
                        <c:v>4.5</c:v>
                      </c:pt>
                      <c:pt idx="2">
                        <c:v>4.333333333333333</c:v>
                      </c:pt>
                      <c:pt idx="3">
                        <c:v>3.0454545454545454</c:v>
                      </c:pt>
                      <c:pt idx="4">
                        <c:v>3.7058823529411766</c:v>
                      </c:pt>
                      <c:pt idx="5">
                        <c:v>4.4444444444444446</c:v>
                      </c:pt>
                      <c:pt idx="6">
                        <c:v>4.2222222222222223</c:v>
                      </c:pt>
                      <c:pt idx="7">
                        <c:v>4.4444444444444446</c:v>
                      </c:pt>
                      <c:pt idx="8">
                        <c:v>3.189189189189189</c:v>
                      </c:pt>
                      <c:pt idx="9">
                        <c:v>2.7567567567567566</c:v>
                      </c:pt>
                      <c:pt idx="10">
                        <c:v>3.1621621621621623</c:v>
                      </c:pt>
                      <c:pt idx="11">
                        <c:v>3</c:v>
                      </c:pt>
                      <c:pt idx="12">
                        <c:v>3.3859649122807016</c:v>
                      </c:pt>
                      <c:pt idx="13">
                        <c:v>3.4736842105263159</c:v>
                      </c:pt>
                      <c:pt idx="14">
                        <c:v>4.192982456140351</c:v>
                      </c:pt>
                      <c:pt idx="15">
                        <c:v>3.1176470588235294</c:v>
                      </c:pt>
                      <c:pt idx="16">
                        <c:v>3.4705882352941178</c:v>
                      </c:pt>
                      <c:pt idx="17">
                        <c:v>2.2982456140350878</c:v>
                      </c:pt>
                      <c:pt idx="18">
                        <c:v>3.6491228070175437</c:v>
                      </c:pt>
                      <c:pt idx="19">
                        <c:v>3.1228070175438596</c:v>
                      </c:pt>
                    </c:numCache>
                  </c:numRef>
                </c:val>
                <c:extLst xmlns:c16r2="http://schemas.microsoft.com/office/drawing/2015/06/chart" xmlns:c15="http://schemas.microsoft.com/office/drawing/2012/chart">
                  <c:ext xmlns:c16="http://schemas.microsoft.com/office/drawing/2014/chart" uri="{C3380CC4-5D6E-409C-BE32-E72D297353CC}">
                    <c16:uniqueId val="{00000000-9311-4F79-8EA5-01404A83F2E9}"/>
                  </c:ext>
                </c:extLst>
              </c15:ser>
            </c15:filteredRadarSeries>
          </c:ext>
        </c:extLst>
      </c:radarChart>
      <c:catAx>
        <c:axId val="-118472704"/>
        <c:scaling>
          <c:orientation val="minMax"/>
        </c:scaling>
        <c:delete val="0"/>
        <c:axPos val="b"/>
        <c:numFmt formatCode="General" sourceLinked="1"/>
        <c:majorTickMark val="none"/>
        <c:minorTickMark val="none"/>
        <c:tickLblPos val="nextTo"/>
        <c:spPr>
          <a:noFill/>
          <a:ln w="25400" cap="flat" cmpd="sng" algn="ctr">
            <a:no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8469440"/>
        <c:crosses val="autoZero"/>
        <c:auto val="1"/>
        <c:lblAlgn val="ctr"/>
        <c:lblOffset val="100"/>
        <c:noMultiLvlLbl val="0"/>
      </c:catAx>
      <c:valAx>
        <c:axId val="-118469440"/>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184727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Composition preferences</a:t>
            </a:r>
          </a:p>
        </c:rich>
      </c:tx>
      <c:layout>
        <c:manualLayout>
          <c:xMode val="edge"/>
          <c:yMode val="edge"/>
          <c:x val="0.76062728199844765"/>
          <c:y val="2.7590937640173851E-2"/>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manualLayout>
          <c:layoutTarget val="inner"/>
          <c:xMode val="edge"/>
          <c:yMode val="edge"/>
          <c:x val="0.11099791579442064"/>
          <c:y val="0.10601080746405446"/>
          <c:w val="0.70789007562338913"/>
          <c:h val="0.86090217165240157"/>
        </c:manualLayout>
      </c:layout>
      <c:radarChart>
        <c:radarStyle val="marker"/>
        <c:varyColors val="0"/>
        <c:ser>
          <c:idx val="0"/>
          <c:order val="0"/>
          <c:tx>
            <c:strRef>
              <c:f>'5M NLC Analysis'!$S$4</c:f>
              <c:strCache>
                <c:ptCount val="1"/>
                <c:pt idx="0">
                  <c:v>Top</c:v>
                </c:pt>
              </c:strCache>
              <c:extLst xmlns:c16r2="http://schemas.microsoft.com/office/drawing/2015/06/chart" xmlns:c15="http://schemas.microsoft.com/office/drawing/2012/chart"/>
            </c:strRef>
          </c:tx>
          <c:spPr>
            <a:ln w="34925" cap="rnd">
              <a:solidFill>
                <a:schemeClr val="accent2"/>
              </a:solidFill>
              <a:round/>
            </a:ln>
            <a:effectLst>
              <a:outerShdw blurRad="57150" dist="19050" dir="5400000" algn="ctr" rotWithShape="0">
                <a:srgbClr val="000000">
                  <a:alpha val="63000"/>
                </a:srgbClr>
              </a:outerShdw>
            </a:effectLst>
          </c:spPr>
          <c:marker>
            <c:symbol val="none"/>
          </c:marker>
          <c:cat>
            <c:strRef>
              <c:f>'5M NLC Analysis'!$AQ$3:$AU$3</c:f>
              <c:strCache>
                <c:ptCount val="5"/>
                <c:pt idx="0">
                  <c:v>Attack</c:v>
                </c:pt>
                <c:pt idx="1">
                  <c:v>Catch</c:v>
                </c:pt>
                <c:pt idx="2">
                  <c:v>Protect</c:v>
                </c:pt>
                <c:pt idx="3">
                  <c:v>Siege</c:v>
                </c:pt>
                <c:pt idx="4">
                  <c:v>Split</c:v>
                </c:pt>
              </c:strCache>
              <c:extLst xmlns:c16r2="http://schemas.microsoft.com/office/drawing/2015/06/chart" xmlns:c15="http://schemas.microsoft.com/office/drawing/2012/chart"/>
            </c:strRef>
          </c:cat>
          <c:val>
            <c:numRef>
              <c:f>'5M NLC Analysis'!$AQ$4:$AU$4</c:f>
              <c:numCache>
                <c:formatCode>0.00</c:formatCode>
                <c:ptCount val="5"/>
                <c:pt idx="0">
                  <c:v>2092.7837837837837</c:v>
                </c:pt>
                <c:pt idx="1">
                  <c:v>2028.3783783783783</c:v>
                </c:pt>
                <c:pt idx="2">
                  <c:v>1828.081081081081</c:v>
                </c:pt>
                <c:pt idx="3">
                  <c:v>1613.0540540540539</c:v>
                </c:pt>
                <c:pt idx="4">
                  <c:v>1926</c:v>
                </c:pt>
              </c:numCache>
              <c:extLst xmlns:c16r2="http://schemas.microsoft.com/office/drawing/2015/06/chart" xmlns:c15="http://schemas.microsoft.com/office/drawing/2012/chart"/>
            </c:numRef>
          </c:val>
          <c:extLst xmlns:c16r2="http://schemas.microsoft.com/office/drawing/2015/06/chart" xmlns:c15="http://schemas.microsoft.com/office/drawing/2012/chart">
            <c:ext xmlns:c16="http://schemas.microsoft.com/office/drawing/2014/chart" uri="{C3380CC4-5D6E-409C-BE32-E72D297353CC}">
              <c16:uniqueId val="{00000000-FDD1-40E8-BD01-42E4E7B22008}"/>
            </c:ext>
          </c:extLst>
        </c:ser>
        <c:dLbls>
          <c:showLegendKey val="0"/>
          <c:showVal val="0"/>
          <c:showCatName val="0"/>
          <c:showSerName val="0"/>
          <c:showPercent val="0"/>
          <c:showBubbleSize val="0"/>
        </c:dLbls>
        <c:axId val="-118474336"/>
        <c:axId val="-118466176"/>
        <c:extLst xmlns:c16r2="http://schemas.microsoft.com/office/drawing/2015/06/chart">
          <c:ext xmlns:c15="http://schemas.microsoft.com/office/drawing/2012/chart" uri="{02D57815-91ED-43cb-92C2-25804820EDAC}">
            <c15:filteredRadarSeries>
              <c15:ser>
                <c:idx val="1"/>
                <c:order val="1"/>
                <c:tx>
                  <c:strRef>
                    <c:extLst xmlns:c16r2="http://schemas.microsoft.com/office/drawing/2015/06/chart">
                      <c:ext uri="{02D57815-91ED-43cb-92C2-25804820EDAC}">
                        <c15:formulaRef>
                          <c15:sqref>'5M NLC Analysis'!$S$5</c15:sqref>
                        </c15:formulaRef>
                      </c:ext>
                    </c:extLst>
                    <c:strCache>
                      <c:ptCount val="1"/>
                      <c:pt idx="0">
                        <c:v>Jungle</c:v>
                      </c:pt>
                    </c:strCache>
                  </c:strRef>
                </c:tx>
                <c:spPr>
                  <a:ln w="34925" cap="rnd">
                    <a:solidFill>
                      <a:schemeClr val="accent4"/>
                    </a:solidFill>
                    <a:round/>
                  </a:ln>
                  <a:effectLst>
                    <a:outerShdw blurRad="57150" dist="19050" dir="5400000" algn="ctr" rotWithShape="0">
                      <a:srgbClr val="000000">
                        <a:alpha val="63000"/>
                      </a:srgbClr>
                    </a:outerShdw>
                  </a:effectLst>
                </c:spPr>
                <c:marker>
                  <c:symbol val="none"/>
                </c:marker>
                <c:cat>
                  <c:strRef>
                    <c:extLst xmlns:c16r2="http://schemas.microsoft.com/office/drawing/2015/06/chart">
                      <c:ext uri="{02D57815-91ED-43cb-92C2-25804820EDAC}">
                        <c15:formulaRef>
                          <c15:sqref>'5M NLC Analysis'!$AQ$3:$AU$3</c15:sqref>
                        </c15:formulaRef>
                      </c:ext>
                    </c:extLst>
                    <c:strCache>
                      <c:ptCount val="5"/>
                      <c:pt idx="0">
                        <c:v>Attack</c:v>
                      </c:pt>
                      <c:pt idx="1">
                        <c:v>Catch</c:v>
                      </c:pt>
                      <c:pt idx="2">
                        <c:v>Protect</c:v>
                      </c:pt>
                      <c:pt idx="3">
                        <c:v>Siege</c:v>
                      </c:pt>
                      <c:pt idx="4">
                        <c:v>Split</c:v>
                      </c:pt>
                    </c:strCache>
                  </c:strRef>
                </c:cat>
                <c:val>
                  <c:numRef>
                    <c:extLst xmlns:c16r2="http://schemas.microsoft.com/office/drawing/2015/06/chart">
                      <c:ext uri="{02D57815-91ED-43cb-92C2-25804820EDAC}">
                        <c15:formulaRef>
                          <c15:sqref>'5M NLC Analysis'!$AQ$5:$AU$5</c15:sqref>
                        </c15:formulaRef>
                      </c:ext>
                    </c:extLst>
                    <c:numCache>
                      <c:formatCode>0.00</c:formatCode>
                      <c:ptCount val="5"/>
                      <c:pt idx="0">
                        <c:v>2217.5294117647059</c:v>
                      </c:pt>
                      <c:pt idx="1">
                        <c:v>2336</c:v>
                      </c:pt>
                      <c:pt idx="2">
                        <c:v>1623.7647058823529</c:v>
                      </c:pt>
                      <c:pt idx="3">
                        <c:v>1420.7647058823529</c:v>
                      </c:pt>
                      <c:pt idx="4">
                        <c:v>1809.1176470588234</c:v>
                      </c:pt>
                    </c:numCache>
                  </c:numRef>
                </c:val>
                <c:extLst xmlns:c16r2="http://schemas.microsoft.com/office/drawing/2015/06/chart">
                  <c:ext xmlns:c16="http://schemas.microsoft.com/office/drawing/2014/chart" uri="{C3380CC4-5D6E-409C-BE32-E72D297353CC}">
                    <c16:uniqueId val="{00000001-FDD1-40E8-BD01-42E4E7B22008}"/>
                  </c:ext>
                </c:extLst>
              </c15:ser>
            </c15:filteredRadarSeries>
            <c15:filteredRadarSeries>
              <c15:ser>
                <c:idx val="2"/>
                <c:order val="2"/>
                <c:tx>
                  <c:strRef>
                    <c:extLst xmlns:c16r2="http://schemas.microsoft.com/office/drawing/2015/06/chart" xmlns:c15="http://schemas.microsoft.com/office/drawing/2012/chart">
                      <c:ext xmlns:c15="http://schemas.microsoft.com/office/drawing/2012/chart" uri="{02D57815-91ED-43cb-92C2-25804820EDAC}">
                        <c15:formulaRef>
                          <c15:sqref>'5M NLC Analysis'!$S$6</c15:sqref>
                        </c15:formulaRef>
                      </c:ext>
                    </c:extLst>
                    <c:strCache>
                      <c:ptCount val="1"/>
                      <c:pt idx="0">
                        <c:v>Mid</c:v>
                      </c:pt>
                    </c:strCache>
                  </c:strRef>
                </c:tx>
                <c:spPr>
                  <a:ln w="34925" cap="rnd">
                    <a:solidFill>
                      <a:schemeClr val="accent6"/>
                    </a:solidFill>
                    <a:round/>
                  </a:ln>
                  <a:effectLst>
                    <a:outerShdw blurRad="57150" dist="19050" dir="5400000" algn="ctr" rotWithShape="0">
                      <a:srgbClr val="000000">
                        <a:alpha val="63000"/>
                      </a:srgbClr>
                    </a:outerShdw>
                  </a:effectLst>
                </c:spPr>
                <c:marker>
                  <c:symbol val="none"/>
                </c:marker>
                <c:cat>
                  <c:strRef>
                    <c:extLst xmlns:c16r2="http://schemas.microsoft.com/office/drawing/2015/06/chart" xmlns:c15="http://schemas.microsoft.com/office/drawing/2012/chart">
                      <c:ext xmlns:c15="http://schemas.microsoft.com/office/drawing/2012/chart" uri="{02D57815-91ED-43cb-92C2-25804820EDAC}">
                        <c15:formulaRef>
                          <c15:sqref>'5M NLC Analysis'!$AQ$3:$AU$3</c15:sqref>
                        </c15:formulaRef>
                      </c:ext>
                    </c:extLst>
                    <c:strCache>
                      <c:ptCount val="5"/>
                      <c:pt idx="0">
                        <c:v>Attack</c:v>
                      </c:pt>
                      <c:pt idx="1">
                        <c:v>Catch</c:v>
                      </c:pt>
                      <c:pt idx="2">
                        <c:v>Protect</c:v>
                      </c:pt>
                      <c:pt idx="3">
                        <c:v>Siege</c:v>
                      </c:pt>
                      <c:pt idx="4">
                        <c:v>Split</c:v>
                      </c:pt>
                    </c:strCache>
                  </c:strRef>
                </c:cat>
                <c:val>
                  <c:numRef>
                    <c:extLst xmlns:c16r2="http://schemas.microsoft.com/office/drawing/2015/06/chart" xmlns:c15="http://schemas.microsoft.com/office/drawing/2012/chart">
                      <c:ext xmlns:c15="http://schemas.microsoft.com/office/drawing/2012/chart" uri="{02D57815-91ED-43cb-92C2-25804820EDAC}">
                        <c15:formulaRef>
                          <c15:sqref>'5M NLC Analysis'!$AQ$6:$AU$6</c15:sqref>
                        </c15:formulaRef>
                      </c:ext>
                    </c:extLst>
                    <c:numCache>
                      <c:formatCode>0.00</c:formatCode>
                      <c:ptCount val="5"/>
                      <c:pt idx="0">
                        <c:v>2021.2</c:v>
                      </c:pt>
                      <c:pt idx="1">
                        <c:v>2076.3636363636365</c:v>
                      </c:pt>
                      <c:pt idx="2">
                        <c:v>1826.5</c:v>
                      </c:pt>
                      <c:pt idx="3">
                        <c:v>1885.6363636363637</c:v>
                      </c:pt>
                      <c:pt idx="4">
                        <c:v>2040.4454545454546</c:v>
                      </c:pt>
                    </c:numCache>
                  </c:numRef>
                </c:val>
                <c:extLst xmlns:c16r2="http://schemas.microsoft.com/office/drawing/2015/06/chart" xmlns:c15="http://schemas.microsoft.com/office/drawing/2012/chart">
                  <c:ext xmlns:c16="http://schemas.microsoft.com/office/drawing/2014/chart" uri="{C3380CC4-5D6E-409C-BE32-E72D297353CC}">
                    <c16:uniqueId val="{00000002-FDD1-40E8-BD01-42E4E7B22008}"/>
                  </c:ext>
                </c:extLst>
              </c15:ser>
            </c15:filteredRadarSeries>
            <c15:filteredRadarSeries>
              <c15:ser>
                <c:idx val="3"/>
                <c:order val="3"/>
                <c:tx>
                  <c:strRef>
                    <c:extLst xmlns:c16r2="http://schemas.microsoft.com/office/drawing/2015/06/chart" xmlns:c15="http://schemas.microsoft.com/office/drawing/2012/chart">
                      <c:ext xmlns:c15="http://schemas.microsoft.com/office/drawing/2012/chart" uri="{02D57815-91ED-43cb-92C2-25804820EDAC}">
                        <c15:formulaRef>
                          <c15:sqref>'5M NLC Analysis'!$S$7</c15:sqref>
                        </c15:formulaRef>
                      </c:ext>
                    </c:extLst>
                    <c:strCache>
                      <c:ptCount val="1"/>
                      <c:pt idx="0">
                        <c:v>ADC</c:v>
                      </c:pt>
                    </c:strCache>
                  </c:strRef>
                </c:tx>
                <c:spPr>
                  <a:ln w="34925" cap="rnd">
                    <a:solidFill>
                      <a:schemeClr val="accent2">
                        <a:lumMod val="60000"/>
                      </a:schemeClr>
                    </a:solidFill>
                    <a:round/>
                  </a:ln>
                  <a:effectLst>
                    <a:outerShdw blurRad="57150" dist="19050" dir="5400000" algn="ctr" rotWithShape="0">
                      <a:srgbClr val="000000">
                        <a:alpha val="63000"/>
                      </a:srgbClr>
                    </a:outerShdw>
                  </a:effectLst>
                </c:spPr>
                <c:marker>
                  <c:symbol val="none"/>
                </c:marker>
                <c:cat>
                  <c:strRef>
                    <c:extLst xmlns:c16r2="http://schemas.microsoft.com/office/drawing/2015/06/chart" xmlns:c15="http://schemas.microsoft.com/office/drawing/2012/chart">
                      <c:ext xmlns:c15="http://schemas.microsoft.com/office/drawing/2012/chart" uri="{02D57815-91ED-43cb-92C2-25804820EDAC}">
                        <c15:formulaRef>
                          <c15:sqref>'5M NLC Analysis'!$AQ$3:$AU$3</c15:sqref>
                        </c15:formulaRef>
                      </c:ext>
                    </c:extLst>
                    <c:strCache>
                      <c:ptCount val="5"/>
                      <c:pt idx="0">
                        <c:v>Attack</c:v>
                      </c:pt>
                      <c:pt idx="1">
                        <c:v>Catch</c:v>
                      </c:pt>
                      <c:pt idx="2">
                        <c:v>Protect</c:v>
                      </c:pt>
                      <c:pt idx="3">
                        <c:v>Siege</c:v>
                      </c:pt>
                      <c:pt idx="4">
                        <c:v>Split</c:v>
                      </c:pt>
                    </c:strCache>
                  </c:strRef>
                </c:cat>
                <c:val>
                  <c:numRef>
                    <c:extLst xmlns:c16r2="http://schemas.microsoft.com/office/drawing/2015/06/chart" xmlns:c15="http://schemas.microsoft.com/office/drawing/2012/chart">
                      <c:ext xmlns:c15="http://schemas.microsoft.com/office/drawing/2012/chart" uri="{02D57815-91ED-43cb-92C2-25804820EDAC}">
                        <c15:formulaRef>
                          <c15:sqref>'5M NLC Analysis'!$AQ$7:$AU$7</c15:sqref>
                        </c15:formulaRef>
                      </c:ext>
                    </c:extLst>
                    <c:numCache>
                      <c:formatCode>0.00</c:formatCode>
                      <c:ptCount val="5"/>
                      <c:pt idx="0">
                        <c:v>1569.5</c:v>
                      </c:pt>
                      <c:pt idx="1">
                        <c:v>1809.1111111111111</c:v>
                      </c:pt>
                      <c:pt idx="2">
                        <c:v>2286.2777777777778</c:v>
                      </c:pt>
                      <c:pt idx="3">
                        <c:v>2684.0555555555557</c:v>
                      </c:pt>
                      <c:pt idx="4">
                        <c:v>2400.3333333333335</c:v>
                      </c:pt>
                    </c:numCache>
                  </c:numRef>
                </c:val>
                <c:extLst xmlns:c16r2="http://schemas.microsoft.com/office/drawing/2015/06/chart" xmlns:c15="http://schemas.microsoft.com/office/drawing/2012/chart">
                  <c:ext xmlns:c16="http://schemas.microsoft.com/office/drawing/2014/chart" uri="{C3380CC4-5D6E-409C-BE32-E72D297353CC}">
                    <c16:uniqueId val="{00000003-FDD1-40E8-BD01-42E4E7B22008}"/>
                  </c:ext>
                </c:extLst>
              </c15:ser>
            </c15:filteredRadarSeries>
            <c15:filteredRadarSeries>
              <c15:ser>
                <c:idx val="4"/>
                <c:order val="4"/>
                <c:tx>
                  <c:strRef>
                    <c:extLst xmlns:c16r2="http://schemas.microsoft.com/office/drawing/2015/06/chart" xmlns:c15="http://schemas.microsoft.com/office/drawing/2012/chart">
                      <c:ext xmlns:c15="http://schemas.microsoft.com/office/drawing/2012/chart" uri="{02D57815-91ED-43cb-92C2-25804820EDAC}">
                        <c15:formulaRef>
                          <c15:sqref>'5M NLC Analysis'!$S$8</c15:sqref>
                        </c15:formulaRef>
                      </c:ext>
                    </c:extLst>
                    <c:strCache>
                      <c:ptCount val="1"/>
                      <c:pt idx="0">
                        <c:v>Support</c:v>
                      </c:pt>
                    </c:strCache>
                  </c:strRef>
                </c:tx>
                <c:spPr>
                  <a:ln w="34925" cap="rnd">
                    <a:solidFill>
                      <a:schemeClr val="accent4">
                        <a:lumMod val="60000"/>
                      </a:schemeClr>
                    </a:solidFill>
                    <a:round/>
                  </a:ln>
                  <a:effectLst>
                    <a:outerShdw blurRad="57150" dist="19050" dir="5400000" algn="ctr" rotWithShape="0">
                      <a:srgbClr val="000000">
                        <a:alpha val="63000"/>
                      </a:srgbClr>
                    </a:outerShdw>
                  </a:effectLst>
                </c:spPr>
                <c:marker>
                  <c:symbol val="none"/>
                </c:marker>
                <c:cat>
                  <c:strRef>
                    <c:extLst xmlns:c16r2="http://schemas.microsoft.com/office/drawing/2015/06/chart" xmlns:c15="http://schemas.microsoft.com/office/drawing/2012/chart">
                      <c:ext xmlns:c15="http://schemas.microsoft.com/office/drawing/2012/chart" uri="{02D57815-91ED-43cb-92C2-25804820EDAC}">
                        <c15:formulaRef>
                          <c15:sqref>'5M NLC Analysis'!$AQ$3:$AU$3</c15:sqref>
                        </c15:formulaRef>
                      </c:ext>
                    </c:extLst>
                    <c:strCache>
                      <c:ptCount val="5"/>
                      <c:pt idx="0">
                        <c:v>Attack</c:v>
                      </c:pt>
                      <c:pt idx="1">
                        <c:v>Catch</c:v>
                      </c:pt>
                      <c:pt idx="2">
                        <c:v>Protect</c:v>
                      </c:pt>
                      <c:pt idx="3">
                        <c:v>Siege</c:v>
                      </c:pt>
                      <c:pt idx="4">
                        <c:v>Split</c:v>
                      </c:pt>
                    </c:strCache>
                  </c:strRef>
                </c:cat>
                <c:val>
                  <c:numRef>
                    <c:extLst xmlns:c16r2="http://schemas.microsoft.com/office/drawing/2015/06/chart" xmlns:c15="http://schemas.microsoft.com/office/drawing/2012/chart">
                      <c:ext xmlns:c15="http://schemas.microsoft.com/office/drawing/2012/chart" uri="{02D57815-91ED-43cb-92C2-25804820EDAC}">
                        <c15:formulaRef>
                          <c15:sqref>'5M NLC Analysis'!$AQ$8:$AU$8</c15:sqref>
                        </c15:formulaRef>
                      </c:ext>
                    </c:extLst>
                    <c:numCache>
                      <c:formatCode>0.00</c:formatCode>
                      <c:ptCount val="5"/>
                      <c:pt idx="0">
                        <c:v>2187.0350877192982</c:v>
                      </c:pt>
                      <c:pt idx="1">
                        <c:v>1882.9824561403509</c:v>
                      </c:pt>
                      <c:pt idx="2">
                        <c:v>2019.1754385964912</c:v>
                      </c:pt>
                      <c:pt idx="3">
                        <c:v>2009.8070175438597</c:v>
                      </c:pt>
                      <c:pt idx="4">
                        <c:v>1674.859649122807</c:v>
                      </c:pt>
                    </c:numCache>
                  </c:numRef>
                </c:val>
                <c:extLst xmlns:c16r2="http://schemas.microsoft.com/office/drawing/2015/06/chart" xmlns:c15="http://schemas.microsoft.com/office/drawing/2012/chart">
                  <c:ext xmlns:c16="http://schemas.microsoft.com/office/drawing/2014/chart" uri="{C3380CC4-5D6E-409C-BE32-E72D297353CC}">
                    <c16:uniqueId val="{00000004-FDD1-40E8-BD01-42E4E7B22008}"/>
                  </c:ext>
                </c:extLst>
              </c15:ser>
            </c15:filteredRadarSeries>
            <c15:filteredRadarSeries>
              <c15:ser>
                <c:idx val="5"/>
                <c:order val="5"/>
                <c:tx>
                  <c:strRef>
                    <c:extLst xmlns:c16r2="http://schemas.microsoft.com/office/drawing/2015/06/chart" xmlns:c15="http://schemas.microsoft.com/office/drawing/2012/chart">
                      <c:ext xmlns:c15="http://schemas.microsoft.com/office/drawing/2012/chart" uri="{02D57815-91ED-43cb-92C2-25804820EDAC}">
                        <c15:formulaRef>
                          <c15:sqref>'5M NLC Analysis'!$S$9</c15:sqref>
                        </c15:formulaRef>
                      </c:ext>
                    </c:extLst>
                    <c:strCache>
                      <c:ptCount val="1"/>
                      <c:pt idx="0">
                        <c:v>Coder</c:v>
                      </c:pt>
                    </c:strCache>
                  </c:strRef>
                </c:tx>
                <c:spPr>
                  <a:ln w="34925" cap="rnd">
                    <a:solidFill>
                      <a:schemeClr val="accent6">
                        <a:lumMod val="60000"/>
                      </a:schemeClr>
                    </a:solidFill>
                    <a:round/>
                  </a:ln>
                  <a:effectLst>
                    <a:outerShdw blurRad="57150" dist="19050" dir="5400000" algn="ctr" rotWithShape="0">
                      <a:srgbClr val="000000">
                        <a:alpha val="63000"/>
                      </a:srgbClr>
                    </a:outerShdw>
                  </a:effectLst>
                </c:spPr>
                <c:marker>
                  <c:symbol val="none"/>
                </c:marker>
                <c:cat>
                  <c:strRef>
                    <c:extLst xmlns:c16r2="http://schemas.microsoft.com/office/drawing/2015/06/chart" xmlns:c15="http://schemas.microsoft.com/office/drawing/2012/chart">
                      <c:ext xmlns:c15="http://schemas.microsoft.com/office/drawing/2012/chart" uri="{02D57815-91ED-43cb-92C2-25804820EDAC}">
                        <c15:formulaRef>
                          <c15:sqref>'5M NLC Analysis'!$AQ$3:$AU$3</c15:sqref>
                        </c15:formulaRef>
                      </c:ext>
                    </c:extLst>
                    <c:strCache>
                      <c:ptCount val="5"/>
                      <c:pt idx="0">
                        <c:v>Attack</c:v>
                      </c:pt>
                      <c:pt idx="1">
                        <c:v>Catch</c:v>
                      </c:pt>
                      <c:pt idx="2">
                        <c:v>Protect</c:v>
                      </c:pt>
                      <c:pt idx="3">
                        <c:v>Siege</c:v>
                      </c:pt>
                      <c:pt idx="4">
                        <c:v>Split</c:v>
                      </c:pt>
                    </c:strCache>
                  </c:strRef>
                </c:cat>
                <c:val>
                  <c:numRef>
                    <c:extLst xmlns:c16r2="http://schemas.microsoft.com/office/drawing/2015/06/chart" xmlns:c15="http://schemas.microsoft.com/office/drawing/2012/chart">
                      <c:ext xmlns:c15="http://schemas.microsoft.com/office/drawing/2012/chart" uri="{02D57815-91ED-43cb-92C2-25804820EDAC}">
                        <c15:formulaRef>
                          <c15:sqref>'5M NLC Analysis'!$AQ$9:$AU$9</c15:sqref>
                        </c15:formulaRef>
                      </c:ext>
                    </c:extLst>
                    <c:numCache>
                      <c:formatCode>0.00</c:formatCode>
                      <c:ptCount val="5"/>
                      <c:pt idx="0">
                        <c:v>2169.8235294117649</c:v>
                      </c:pt>
                      <c:pt idx="1">
                        <c:v>2209.0588235294117</c:v>
                      </c:pt>
                      <c:pt idx="2">
                        <c:v>1644.8823529411766</c:v>
                      </c:pt>
                      <c:pt idx="3">
                        <c:v>1416.6470588235295</c:v>
                      </c:pt>
                      <c:pt idx="4">
                        <c:v>1858.7647058823529</c:v>
                      </c:pt>
                    </c:numCache>
                  </c:numRef>
                </c:val>
                <c:extLst xmlns:c16r2="http://schemas.microsoft.com/office/drawing/2015/06/chart" xmlns:c15="http://schemas.microsoft.com/office/drawing/2012/chart">
                  <c:ext xmlns:c16="http://schemas.microsoft.com/office/drawing/2014/chart" uri="{C3380CC4-5D6E-409C-BE32-E72D297353CC}">
                    <c16:uniqueId val="{00000005-FDD1-40E8-BD01-42E4E7B22008}"/>
                  </c:ext>
                </c:extLst>
              </c15:ser>
            </c15:filteredRadarSeries>
            <c15:filteredRadarSeries>
              <c15:ser>
                <c:idx val="6"/>
                <c:order val="6"/>
                <c:tx>
                  <c:strRef>
                    <c:extLst xmlns:c16r2="http://schemas.microsoft.com/office/drawing/2015/06/chart" xmlns:c15="http://schemas.microsoft.com/office/drawing/2012/chart">
                      <c:ext xmlns:c15="http://schemas.microsoft.com/office/drawing/2012/chart" uri="{02D57815-91ED-43cb-92C2-25804820EDAC}">
                        <c15:formulaRef>
                          <c15:sqref>'5M NLC Analysis'!$S$10</c15:sqref>
                        </c15:formulaRef>
                      </c:ext>
                    </c:extLst>
                    <c:strCache>
                      <c:ptCount val="1"/>
                      <c:pt idx="0">
                        <c:v>0</c:v>
                      </c:pt>
                    </c:strCache>
                  </c:strRef>
                </c:tx>
                <c:spPr>
                  <a:ln w="34925" cap="rnd">
                    <a:solidFill>
                      <a:schemeClr val="accent2">
                        <a:lumMod val="80000"/>
                        <a:lumOff val="20000"/>
                      </a:schemeClr>
                    </a:solidFill>
                    <a:round/>
                  </a:ln>
                  <a:effectLst>
                    <a:outerShdw blurRad="57150" dist="19050" dir="5400000" algn="ctr" rotWithShape="0">
                      <a:srgbClr val="000000">
                        <a:alpha val="63000"/>
                      </a:srgbClr>
                    </a:outerShdw>
                  </a:effectLst>
                </c:spPr>
                <c:marker>
                  <c:symbol val="none"/>
                </c:marker>
                <c:cat>
                  <c:strRef>
                    <c:extLst xmlns:c16r2="http://schemas.microsoft.com/office/drawing/2015/06/chart" xmlns:c15="http://schemas.microsoft.com/office/drawing/2012/chart">
                      <c:ext xmlns:c15="http://schemas.microsoft.com/office/drawing/2012/chart" uri="{02D57815-91ED-43cb-92C2-25804820EDAC}">
                        <c15:formulaRef>
                          <c15:sqref>'5M NLC Analysis'!$AQ$3:$AU$3</c15:sqref>
                        </c15:formulaRef>
                      </c:ext>
                    </c:extLst>
                    <c:strCache>
                      <c:ptCount val="5"/>
                      <c:pt idx="0">
                        <c:v>Attack</c:v>
                      </c:pt>
                      <c:pt idx="1">
                        <c:v>Catch</c:v>
                      </c:pt>
                      <c:pt idx="2">
                        <c:v>Protect</c:v>
                      </c:pt>
                      <c:pt idx="3">
                        <c:v>Siege</c:v>
                      </c:pt>
                      <c:pt idx="4">
                        <c:v>Split</c:v>
                      </c:pt>
                    </c:strCache>
                  </c:strRef>
                </c:cat>
                <c:val>
                  <c:numRef>
                    <c:extLst xmlns:c16r2="http://schemas.microsoft.com/office/drawing/2015/06/chart" xmlns:c15="http://schemas.microsoft.com/office/drawing/2012/chart">
                      <c:ext xmlns:c15="http://schemas.microsoft.com/office/drawing/2012/chart" uri="{02D57815-91ED-43cb-92C2-25804820EDAC}">
                        <c15:formulaRef>
                          <c15:sqref>'5M NLC Analysis'!$AQ$10:$AU$10</c15:sqref>
                        </c15:formulaRef>
                      </c:ext>
                    </c:extLst>
                    <c:numCache>
                      <c:formatCode>0.00</c:formatCode>
                      <c:ptCount val="5"/>
                      <c:pt idx="0">
                        <c:v>0</c:v>
                      </c:pt>
                      <c:pt idx="1">
                        <c:v>0</c:v>
                      </c:pt>
                      <c:pt idx="2">
                        <c:v>0</c:v>
                      </c:pt>
                      <c:pt idx="3">
                        <c:v>0</c:v>
                      </c:pt>
                      <c:pt idx="4">
                        <c:v>0</c:v>
                      </c:pt>
                    </c:numCache>
                  </c:numRef>
                </c:val>
                <c:extLst xmlns:c16r2="http://schemas.microsoft.com/office/drawing/2015/06/chart" xmlns:c15="http://schemas.microsoft.com/office/drawing/2012/chart">
                  <c:ext xmlns:c16="http://schemas.microsoft.com/office/drawing/2014/chart" uri="{C3380CC4-5D6E-409C-BE32-E72D297353CC}">
                    <c16:uniqueId val="{00000006-FDD1-40E8-BD01-42E4E7B22008}"/>
                  </c:ext>
                </c:extLst>
              </c15:ser>
            </c15:filteredRadarSeries>
            <c15:filteredRadarSeries>
              <c15:ser>
                <c:idx val="7"/>
                <c:order val="7"/>
                <c:tx>
                  <c:strRef>
                    <c:extLst xmlns:c16r2="http://schemas.microsoft.com/office/drawing/2015/06/chart" xmlns:c15="http://schemas.microsoft.com/office/drawing/2012/chart">
                      <c:ext xmlns:c15="http://schemas.microsoft.com/office/drawing/2012/chart" uri="{02D57815-91ED-43cb-92C2-25804820EDAC}">
                        <c15:formulaRef>
                          <c15:sqref>'5M NLC Analysis'!$S$11</c15:sqref>
                        </c15:formulaRef>
                      </c:ext>
                    </c:extLst>
                    <c:strCache>
                      <c:ptCount val="1"/>
                      <c:pt idx="0">
                        <c:v>0</c:v>
                      </c:pt>
                    </c:strCache>
                  </c:strRef>
                </c:tx>
                <c:spPr>
                  <a:ln w="34925" cap="rnd">
                    <a:solidFill>
                      <a:schemeClr val="accent4">
                        <a:lumMod val="80000"/>
                        <a:lumOff val="20000"/>
                      </a:schemeClr>
                    </a:solidFill>
                    <a:round/>
                  </a:ln>
                  <a:effectLst>
                    <a:outerShdw blurRad="57150" dist="19050" dir="5400000" algn="ctr" rotWithShape="0">
                      <a:srgbClr val="000000">
                        <a:alpha val="63000"/>
                      </a:srgbClr>
                    </a:outerShdw>
                  </a:effectLst>
                </c:spPr>
                <c:marker>
                  <c:symbol val="none"/>
                </c:marker>
                <c:cat>
                  <c:strRef>
                    <c:extLst xmlns:c16r2="http://schemas.microsoft.com/office/drawing/2015/06/chart" xmlns:c15="http://schemas.microsoft.com/office/drawing/2012/chart">
                      <c:ext xmlns:c15="http://schemas.microsoft.com/office/drawing/2012/chart" uri="{02D57815-91ED-43cb-92C2-25804820EDAC}">
                        <c15:formulaRef>
                          <c15:sqref>'5M NLC Analysis'!$AQ$3:$AU$3</c15:sqref>
                        </c15:formulaRef>
                      </c:ext>
                    </c:extLst>
                    <c:strCache>
                      <c:ptCount val="5"/>
                      <c:pt idx="0">
                        <c:v>Attack</c:v>
                      </c:pt>
                      <c:pt idx="1">
                        <c:v>Catch</c:v>
                      </c:pt>
                      <c:pt idx="2">
                        <c:v>Protect</c:v>
                      </c:pt>
                      <c:pt idx="3">
                        <c:v>Siege</c:v>
                      </c:pt>
                      <c:pt idx="4">
                        <c:v>Split</c:v>
                      </c:pt>
                    </c:strCache>
                  </c:strRef>
                </c:cat>
                <c:val>
                  <c:numRef>
                    <c:extLst xmlns:c16r2="http://schemas.microsoft.com/office/drawing/2015/06/chart" xmlns:c15="http://schemas.microsoft.com/office/drawing/2012/chart">
                      <c:ext xmlns:c15="http://schemas.microsoft.com/office/drawing/2012/chart" uri="{02D57815-91ED-43cb-92C2-25804820EDAC}">
                        <c15:formulaRef>
                          <c15:sqref>'5M NLC Analysis'!$AQ$11:$AU$11</c15:sqref>
                        </c15:formulaRef>
                      </c:ext>
                    </c:extLst>
                    <c:numCache>
                      <c:formatCode>0.00</c:formatCode>
                      <c:ptCount val="5"/>
                      <c:pt idx="0">
                        <c:v>0</c:v>
                      </c:pt>
                      <c:pt idx="1">
                        <c:v>0</c:v>
                      </c:pt>
                      <c:pt idx="2">
                        <c:v>0</c:v>
                      </c:pt>
                      <c:pt idx="3">
                        <c:v>0</c:v>
                      </c:pt>
                      <c:pt idx="4">
                        <c:v>0</c:v>
                      </c:pt>
                    </c:numCache>
                  </c:numRef>
                </c:val>
                <c:extLst xmlns:c16r2="http://schemas.microsoft.com/office/drawing/2015/06/chart" xmlns:c15="http://schemas.microsoft.com/office/drawing/2012/chart">
                  <c:ext xmlns:c16="http://schemas.microsoft.com/office/drawing/2014/chart" uri="{C3380CC4-5D6E-409C-BE32-E72D297353CC}">
                    <c16:uniqueId val="{00000007-FDD1-40E8-BD01-42E4E7B22008}"/>
                  </c:ext>
                </c:extLst>
              </c15:ser>
            </c15:filteredRadarSeries>
            <c15:filteredRadarSeries>
              <c15:ser>
                <c:idx val="8"/>
                <c:order val="8"/>
                <c:tx>
                  <c:strRef>
                    <c:extLst xmlns:c16r2="http://schemas.microsoft.com/office/drawing/2015/06/chart" xmlns:c15="http://schemas.microsoft.com/office/drawing/2012/chart">
                      <c:ext xmlns:c15="http://schemas.microsoft.com/office/drawing/2012/chart" uri="{02D57815-91ED-43cb-92C2-25804820EDAC}">
                        <c15:formulaRef>
                          <c15:sqref>'5M NLC Analysis'!$S$12</c15:sqref>
                        </c15:formulaRef>
                      </c:ext>
                    </c:extLst>
                    <c:strCache>
                      <c:ptCount val="1"/>
                      <c:pt idx="0">
                        <c:v>Average Team</c:v>
                      </c:pt>
                    </c:strCache>
                  </c:strRef>
                </c:tx>
                <c:spPr>
                  <a:ln w="34925" cap="rnd">
                    <a:solidFill>
                      <a:schemeClr val="accent6">
                        <a:lumMod val="80000"/>
                        <a:lumOff val="20000"/>
                      </a:schemeClr>
                    </a:solidFill>
                    <a:round/>
                  </a:ln>
                  <a:effectLst>
                    <a:outerShdw blurRad="57150" dist="19050" dir="5400000" algn="ctr" rotWithShape="0">
                      <a:srgbClr val="000000">
                        <a:alpha val="63000"/>
                      </a:srgbClr>
                    </a:outerShdw>
                  </a:effectLst>
                </c:spPr>
                <c:marker>
                  <c:symbol val="none"/>
                </c:marker>
                <c:cat>
                  <c:strRef>
                    <c:extLst xmlns:c16r2="http://schemas.microsoft.com/office/drawing/2015/06/chart" xmlns:c15="http://schemas.microsoft.com/office/drawing/2012/chart">
                      <c:ext xmlns:c15="http://schemas.microsoft.com/office/drawing/2012/chart" uri="{02D57815-91ED-43cb-92C2-25804820EDAC}">
                        <c15:formulaRef>
                          <c15:sqref>'5M NLC Analysis'!$AQ$3:$AU$3</c15:sqref>
                        </c15:formulaRef>
                      </c:ext>
                    </c:extLst>
                    <c:strCache>
                      <c:ptCount val="5"/>
                      <c:pt idx="0">
                        <c:v>Attack</c:v>
                      </c:pt>
                      <c:pt idx="1">
                        <c:v>Catch</c:v>
                      </c:pt>
                      <c:pt idx="2">
                        <c:v>Protect</c:v>
                      </c:pt>
                      <c:pt idx="3">
                        <c:v>Siege</c:v>
                      </c:pt>
                      <c:pt idx="4">
                        <c:v>Split</c:v>
                      </c:pt>
                    </c:strCache>
                  </c:strRef>
                </c:cat>
                <c:val>
                  <c:numRef>
                    <c:extLst xmlns:c16r2="http://schemas.microsoft.com/office/drawing/2015/06/chart" xmlns:c15="http://schemas.microsoft.com/office/drawing/2012/chart">
                      <c:ext xmlns:c15="http://schemas.microsoft.com/office/drawing/2012/chart" uri="{02D57815-91ED-43cb-92C2-25804820EDAC}">
                        <c15:formulaRef>
                          <c15:sqref>'5M NLC Analysis'!$AQ$12:$AU$12</c15:sqref>
                        </c15:formulaRef>
                      </c:ext>
                    </c:extLst>
                    <c:numCache>
                      <c:formatCode>0.00</c:formatCode>
                      <c:ptCount val="5"/>
                      <c:pt idx="0">
                        <c:v>2017.6096566535575</c:v>
                      </c:pt>
                      <c:pt idx="1">
                        <c:v>2026.5671163986954</c:v>
                      </c:pt>
                      <c:pt idx="2">
                        <c:v>1916.7598006675405</c:v>
                      </c:pt>
                      <c:pt idx="3">
                        <c:v>1922.6635393344372</c:v>
                      </c:pt>
                      <c:pt idx="4">
                        <c:v>1970.1512168120837</c:v>
                      </c:pt>
                    </c:numCache>
                  </c:numRef>
                </c:val>
                <c:extLst xmlns:c16r2="http://schemas.microsoft.com/office/drawing/2015/06/chart" xmlns:c15="http://schemas.microsoft.com/office/drawing/2012/chart">
                  <c:ext xmlns:c16="http://schemas.microsoft.com/office/drawing/2014/chart" uri="{C3380CC4-5D6E-409C-BE32-E72D297353CC}">
                    <c16:uniqueId val="{00000008-FDD1-40E8-BD01-42E4E7B22008}"/>
                  </c:ext>
                </c:extLst>
              </c15:ser>
            </c15:filteredRadarSeries>
            <c15:filteredRadarSeries>
              <c15:ser>
                <c:idx val="9"/>
                <c:order val="9"/>
                <c:tx>
                  <c:strRef>
                    <c:extLst xmlns:c16r2="http://schemas.microsoft.com/office/drawing/2015/06/chart" xmlns:c15="http://schemas.microsoft.com/office/drawing/2012/chart">
                      <c:ext xmlns:c15="http://schemas.microsoft.com/office/drawing/2012/chart" uri="{02D57815-91ED-43cb-92C2-25804820EDAC}">
                        <c15:formulaRef>
                          <c15:sqref>'5M NLC Analysis'!$S$13</c15:sqref>
                        </c15:formulaRef>
                      </c:ext>
                    </c:extLst>
                    <c:strCache>
                      <c:ptCount val="1"/>
                      <c:pt idx="0">
                        <c:v>Minimum Team</c:v>
                      </c:pt>
                    </c:strCache>
                  </c:strRef>
                </c:tx>
                <c:spPr>
                  <a:ln w="34925" cap="rnd">
                    <a:solidFill>
                      <a:schemeClr val="accent2">
                        <a:lumMod val="80000"/>
                      </a:schemeClr>
                    </a:solidFill>
                    <a:round/>
                  </a:ln>
                  <a:effectLst>
                    <a:outerShdw blurRad="57150" dist="19050" dir="5400000" algn="ctr" rotWithShape="0">
                      <a:srgbClr val="000000">
                        <a:alpha val="63000"/>
                      </a:srgbClr>
                    </a:outerShdw>
                  </a:effectLst>
                </c:spPr>
                <c:marker>
                  <c:symbol val="none"/>
                </c:marker>
                <c:cat>
                  <c:strRef>
                    <c:extLst xmlns:c16r2="http://schemas.microsoft.com/office/drawing/2015/06/chart" xmlns:c15="http://schemas.microsoft.com/office/drawing/2012/chart">
                      <c:ext xmlns:c15="http://schemas.microsoft.com/office/drawing/2012/chart" uri="{02D57815-91ED-43cb-92C2-25804820EDAC}">
                        <c15:formulaRef>
                          <c15:sqref>'5M NLC Analysis'!$AQ$3:$AU$3</c15:sqref>
                        </c15:formulaRef>
                      </c:ext>
                    </c:extLst>
                    <c:strCache>
                      <c:ptCount val="5"/>
                      <c:pt idx="0">
                        <c:v>Attack</c:v>
                      </c:pt>
                      <c:pt idx="1">
                        <c:v>Catch</c:v>
                      </c:pt>
                      <c:pt idx="2">
                        <c:v>Protect</c:v>
                      </c:pt>
                      <c:pt idx="3">
                        <c:v>Siege</c:v>
                      </c:pt>
                      <c:pt idx="4">
                        <c:v>Split</c:v>
                      </c:pt>
                    </c:strCache>
                  </c:strRef>
                </c:cat>
                <c:val>
                  <c:numRef>
                    <c:extLst xmlns:c16r2="http://schemas.microsoft.com/office/drawing/2015/06/chart" xmlns:c15="http://schemas.microsoft.com/office/drawing/2012/chart">
                      <c:ext xmlns:c15="http://schemas.microsoft.com/office/drawing/2012/chart" uri="{02D57815-91ED-43cb-92C2-25804820EDAC}">
                        <c15:formulaRef>
                          <c15:sqref>'5M NLC Analysis'!$AQ$13:$AU$13</c15:sqref>
                        </c15:formulaRef>
                      </c:ext>
                    </c:extLst>
                    <c:numCache>
                      <c:formatCode>0.00</c:formatCode>
                      <c:ptCount val="5"/>
                      <c:pt idx="0">
                        <c:v>1569.5</c:v>
                      </c:pt>
                      <c:pt idx="1">
                        <c:v>1809.1111111111111</c:v>
                      </c:pt>
                      <c:pt idx="2">
                        <c:v>1623.7647058823529</c:v>
                      </c:pt>
                      <c:pt idx="3">
                        <c:v>1420.7647058823529</c:v>
                      </c:pt>
                      <c:pt idx="4">
                        <c:v>1674.859649122807</c:v>
                      </c:pt>
                    </c:numCache>
                  </c:numRef>
                </c:val>
                <c:extLst xmlns:c16r2="http://schemas.microsoft.com/office/drawing/2015/06/chart" xmlns:c15="http://schemas.microsoft.com/office/drawing/2012/chart">
                  <c:ext xmlns:c16="http://schemas.microsoft.com/office/drawing/2014/chart" uri="{C3380CC4-5D6E-409C-BE32-E72D297353CC}">
                    <c16:uniqueId val="{00000009-FDD1-40E8-BD01-42E4E7B22008}"/>
                  </c:ext>
                </c:extLst>
              </c15:ser>
            </c15:filteredRadarSeries>
            <c15:filteredRadarSeries>
              <c15:ser>
                <c:idx val="10"/>
                <c:order val="10"/>
                <c:tx>
                  <c:strRef>
                    <c:extLst xmlns:c16r2="http://schemas.microsoft.com/office/drawing/2015/06/chart" xmlns:c15="http://schemas.microsoft.com/office/drawing/2012/chart">
                      <c:ext xmlns:c15="http://schemas.microsoft.com/office/drawing/2012/chart" uri="{02D57815-91ED-43cb-92C2-25804820EDAC}">
                        <c15:formulaRef>
                          <c15:sqref>'5M NLC Analysis'!$S$14</c15:sqref>
                        </c15:formulaRef>
                      </c:ext>
                    </c:extLst>
                    <c:strCache>
                      <c:ptCount val="1"/>
                      <c:pt idx="0">
                        <c:v>Average Game</c:v>
                      </c:pt>
                    </c:strCache>
                  </c:strRef>
                </c:tx>
                <c:spPr>
                  <a:ln w="34925" cap="rnd">
                    <a:solidFill>
                      <a:schemeClr val="accent4">
                        <a:lumMod val="80000"/>
                      </a:schemeClr>
                    </a:solidFill>
                    <a:round/>
                  </a:ln>
                  <a:effectLst>
                    <a:outerShdw blurRad="57150" dist="19050" dir="5400000" algn="ctr" rotWithShape="0">
                      <a:srgbClr val="000000">
                        <a:alpha val="63000"/>
                      </a:srgbClr>
                    </a:outerShdw>
                  </a:effectLst>
                </c:spPr>
                <c:marker>
                  <c:symbol val="none"/>
                </c:marker>
                <c:cat>
                  <c:strRef>
                    <c:extLst xmlns:c16r2="http://schemas.microsoft.com/office/drawing/2015/06/chart" xmlns:c15="http://schemas.microsoft.com/office/drawing/2012/chart">
                      <c:ext xmlns:c15="http://schemas.microsoft.com/office/drawing/2012/chart" uri="{02D57815-91ED-43cb-92C2-25804820EDAC}">
                        <c15:formulaRef>
                          <c15:sqref>'5M NLC Analysis'!$AQ$3:$AU$3</c15:sqref>
                        </c15:formulaRef>
                      </c:ext>
                    </c:extLst>
                    <c:strCache>
                      <c:ptCount val="5"/>
                      <c:pt idx="0">
                        <c:v>Attack</c:v>
                      </c:pt>
                      <c:pt idx="1">
                        <c:v>Catch</c:v>
                      </c:pt>
                      <c:pt idx="2">
                        <c:v>Protect</c:v>
                      </c:pt>
                      <c:pt idx="3">
                        <c:v>Siege</c:v>
                      </c:pt>
                      <c:pt idx="4">
                        <c:v>Split</c:v>
                      </c:pt>
                    </c:strCache>
                  </c:strRef>
                </c:cat>
                <c:val>
                  <c:numRef>
                    <c:extLst xmlns:c16r2="http://schemas.microsoft.com/office/drawing/2015/06/chart" xmlns:c15="http://schemas.microsoft.com/office/drawing/2012/chart">
                      <c:ext xmlns:c15="http://schemas.microsoft.com/office/drawing/2012/chart" uri="{02D57815-91ED-43cb-92C2-25804820EDAC}">
                        <c15:formulaRef>
                          <c15:sqref>'5M NLC Analysis'!$AQ$14:$AU$14</c15:sqref>
                        </c15:formulaRef>
                      </c:ext>
                    </c:extLst>
                    <c:numCache>
                      <c:formatCode>0.00</c:formatCode>
                      <c:ptCount val="5"/>
                      <c:pt idx="0">
                        <c:v>2045.1187500000001</c:v>
                      </c:pt>
                      <c:pt idx="1">
                        <c:v>2090.9562500000002</c:v>
                      </c:pt>
                      <c:pt idx="2">
                        <c:v>1868.9124999999999</c:v>
                      </c:pt>
                      <c:pt idx="3">
                        <c:v>1871.0875000000001</c:v>
                      </c:pt>
                      <c:pt idx="4">
                        <c:v>1992.7874999999999</c:v>
                      </c:pt>
                    </c:numCache>
                  </c:numRef>
                </c:val>
                <c:extLst xmlns:c16r2="http://schemas.microsoft.com/office/drawing/2015/06/chart" xmlns:c15="http://schemas.microsoft.com/office/drawing/2012/chart">
                  <c:ext xmlns:c16="http://schemas.microsoft.com/office/drawing/2014/chart" uri="{C3380CC4-5D6E-409C-BE32-E72D297353CC}">
                    <c16:uniqueId val="{0000000B-FDD1-40E8-BD01-42E4E7B22008}"/>
                  </c:ext>
                </c:extLst>
              </c15:ser>
            </c15:filteredRadarSeries>
            <c15:filteredRadarSeries>
              <c15:ser>
                <c:idx val="11"/>
                <c:order val="11"/>
                <c:tx>
                  <c:strRef>
                    <c:extLst xmlns:c16r2="http://schemas.microsoft.com/office/drawing/2015/06/chart" xmlns:c15="http://schemas.microsoft.com/office/drawing/2012/chart">
                      <c:ext xmlns:c15="http://schemas.microsoft.com/office/drawing/2012/chart" uri="{02D57815-91ED-43cb-92C2-25804820EDAC}">
                        <c15:formulaRef>
                          <c15:sqref>'5M NLC Analysis'!$S$15</c15:sqref>
                        </c15:formulaRef>
                      </c:ext>
                    </c:extLst>
                    <c:strCache>
                      <c:ptCount val="1"/>
                      <c:pt idx="0">
                        <c:v>Maximum Team</c:v>
                      </c:pt>
                    </c:strCache>
                  </c:strRef>
                </c:tx>
                <c:spPr>
                  <a:ln w="34925" cap="rnd">
                    <a:solidFill>
                      <a:schemeClr val="accent6">
                        <a:lumMod val="80000"/>
                      </a:schemeClr>
                    </a:solidFill>
                    <a:round/>
                  </a:ln>
                  <a:effectLst>
                    <a:outerShdw blurRad="57150" dist="19050" dir="5400000" algn="ctr" rotWithShape="0">
                      <a:srgbClr val="000000">
                        <a:alpha val="63000"/>
                      </a:srgbClr>
                    </a:outerShdw>
                  </a:effectLst>
                </c:spPr>
                <c:marker>
                  <c:symbol val="none"/>
                </c:marker>
                <c:cat>
                  <c:strRef>
                    <c:extLst xmlns:c16r2="http://schemas.microsoft.com/office/drawing/2015/06/chart" xmlns:c15="http://schemas.microsoft.com/office/drawing/2012/chart">
                      <c:ext xmlns:c15="http://schemas.microsoft.com/office/drawing/2012/chart" uri="{02D57815-91ED-43cb-92C2-25804820EDAC}">
                        <c15:formulaRef>
                          <c15:sqref>'5M NLC Analysis'!$AQ$3:$AU$3</c15:sqref>
                        </c15:formulaRef>
                      </c:ext>
                    </c:extLst>
                    <c:strCache>
                      <c:ptCount val="5"/>
                      <c:pt idx="0">
                        <c:v>Attack</c:v>
                      </c:pt>
                      <c:pt idx="1">
                        <c:v>Catch</c:v>
                      </c:pt>
                      <c:pt idx="2">
                        <c:v>Protect</c:v>
                      </c:pt>
                      <c:pt idx="3">
                        <c:v>Siege</c:v>
                      </c:pt>
                      <c:pt idx="4">
                        <c:v>Split</c:v>
                      </c:pt>
                    </c:strCache>
                  </c:strRef>
                </c:cat>
                <c:val>
                  <c:numRef>
                    <c:extLst xmlns:c16r2="http://schemas.microsoft.com/office/drawing/2015/06/chart" xmlns:c15="http://schemas.microsoft.com/office/drawing/2012/chart">
                      <c:ext xmlns:c15="http://schemas.microsoft.com/office/drawing/2012/chart" uri="{02D57815-91ED-43cb-92C2-25804820EDAC}">
                        <c15:formulaRef>
                          <c15:sqref>'5M NLC Analysis'!$AQ$15:$AU$15</c15:sqref>
                        </c15:formulaRef>
                      </c:ext>
                    </c:extLst>
                    <c:numCache>
                      <c:formatCode>0.00</c:formatCode>
                      <c:ptCount val="5"/>
                      <c:pt idx="0">
                        <c:v>2217.5294117647059</c:v>
                      </c:pt>
                      <c:pt idx="1">
                        <c:v>2336</c:v>
                      </c:pt>
                      <c:pt idx="2">
                        <c:v>2286.2777777777778</c:v>
                      </c:pt>
                      <c:pt idx="3">
                        <c:v>2684.0555555555557</c:v>
                      </c:pt>
                      <c:pt idx="4">
                        <c:v>2400.3333333333335</c:v>
                      </c:pt>
                    </c:numCache>
                  </c:numRef>
                </c:val>
                <c:extLst xmlns:c16r2="http://schemas.microsoft.com/office/drawing/2015/06/chart" xmlns:c15="http://schemas.microsoft.com/office/drawing/2012/chart">
                  <c:ext xmlns:c16="http://schemas.microsoft.com/office/drawing/2014/chart" uri="{C3380CC4-5D6E-409C-BE32-E72D297353CC}">
                    <c16:uniqueId val="{00000000-28F2-4AF4-A4AC-4466F832544B}"/>
                  </c:ext>
                </c:extLst>
              </c15:ser>
            </c15:filteredRadarSeries>
          </c:ext>
        </c:extLst>
      </c:radarChart>
      <c:catAx>
        <c:axId val="-118474336"/>
        <c:scaling>
          <c:orientation val="minMax"/>
        </c:scaling>
        <c:delete val="0"/>
        <c:axPos val="b"/>
        <c:numFmt formatCode="General" sourceLinked="1"/>
        <c:majorTickMark val="none"/>
        <c:minorTickMark val="none"/>
        <c:tickLblPos val="nextTo"/>
        <c:spPr>
          <a:noFill/>
          <a:ln w="25400" cap="flat" cmpd="sng" algn="ctr">
            <a:no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8466176"/>
        <c:crosses val="autoZero"/>
        <c:auto val="1"/>
        <c:lblAlgn val="ctr"/>
        <c:lblOffset val="100"/>
        <c:noMultiLvlLbl val="0"/>
      </c:catAx>
      <c:valAx>
        <c:axId val="-118466176"/>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184743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21">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7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21">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7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19</xdr:col>
      <xdr:colOff>16564</xdr:colOff>
      <xdr:row>15</xdr:row>
      <xdr:rowOff>8284</xdr:rowOff>
    </xdr:from>
    <xdr:to>
      <xdr:col>32</xdr:col>
      <xdr:colOff>579782</xdr:colOff>
      <xdr:row>55</xdr:row>
      <xdr:rowOff>0</xdr:rowOff>
    </xdr:to>
    <xdr:graphicFrame macro="">
      <xdr:nvGraphicFramePr>
        <xdr:cNvPr id="2" name="Chart 1">
          <a:extLst>
            <a:ext uri="{FF2B5EF4-FFF2-40B4-BE49-F238E27FC236}">
              <a16:creationId xmlns:a16="http://schemas.microsoft.com/office/drawing/2014/main" xmlns="" id="{D2E8BEF9-D2F4-4CD8-8FD7-0841774D509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32</xdr:col>
      <xdr:colOff>554935</xdr:colOff>
      <xdr:row>15</xdr:row>
      <xdr:rowOff>8281</xdr:rowOff>
    </xdr:from>
    <xdr:to>
      <xdr:col>46</xdr:col>
      <xdr:colOff>8283</xdr:colOff>
      <xdr:row>55</xdr:row>
      <xdr:rowOff>8283</xdr:rowOff>
    </xdr:to>
    <xdr:graphicFrame macro="">
      <xdr:nvGraphicFramePr>
        <xdr:cNvPr id="3" name="Chart 2">
          <a:extLst>
            <a:ext uri="{FF2B5EF4-FFF2-40B4-BE49-F238E27FC236}">
              <a16:creationId xmlns:a16="http://schemas.microsoft.com/office/drawing/2014/main" xmlns="" id="{0D6531B3-A49F-44D6-B5A7-95D2E20840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24"/>
  <sheetViews>
    <sheetView workbookViewId="0">
      <selection activeCell="A4" sqref="A4"/>
    </sheetView>
  </sheetViews>
  <sheetFormatPr defaultRowHeight="15" x14ac:dyDescent="0.25"/>
  <cols>
    <col min="1" max="1" width="95.28515625" style="1" customWidth="1"/>
  </cols>
  <sheetData>
    <row r="2" spans="1:1" ht="60" x14ac:dyDescent="0.25">
      <c r="A2" s="41" t="s">
        <v>303</v>
      </c>
    </row>
    <row r="4" spans="1:1" ht="90" x14ac:dyDescent="0.25">
      <c r="A4" s="1" t="s">
        <v>302</v>
      </c>
    </row>
    <row r="6" spans="1:1" ht="75" x14ac:dyDescent="0.25">
      <c r="A6" s="1" t="s">
        <v>363</v>
      </c>
    </row>
    <row r="8" spans="1:1" ht="90" x14ac:dyDescent="0.25">
      <c r="A8" s="1" t="s">
        <v>364</v>
      </c>
    </row>
    <row r="10" spans="1:1" ht="45" x14ac:dyDescent="0.25">
      <c r="A10" s="1" t="s">
        <v>299</v>
      </c>
    </row>
    <row r="12" spans="1:1" ht="45" x14ac:dyDescent="0.25">
      <c r="A12" s="1" t="s">
        <v>300</v>
      </c>
    </row>
    <row r="14" spans="1:1" ht="30" x14ac:dyDescent="0.25">
      <c r="A14" s="1" t="s">
        <v>301</v>
      </c>
    </row>
    <row r="16" spans="1:1" ht="30" x14ac:dyDescent="0.25">
      <c r="A16" s="1" t="s">
        <v>365</v>
      </c>
    </row>
    <row r="18" spans="1:1" ht="30" x14ac:dyDescent="0.25">
      <c r="A18" s="1" t="s">
        <v>368</v>
      </c>
    </row>
    <row r="20" spans="1:1" ht="30" x14ac:dyDescent="0.25">
      <c r="A20" s="1" t="s">
        <v>369</v>
      </c>
    </row>
    <row r="22" spans="1:1" ht="30" x14ac:dyDescent="0.25">
      <c r="A22" s="1" t="s">
        <v>366</v>
      </c>
    </row>
    <row r="24" spans="1:1" ht="30" x14ac:dyDescent="0.25">
      <c r="A24" s="1" t="s">
        <v>367</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F164"/>
  <sheetViews>
    <sheetView topLeftCell="E11" zoomScale="85" zoomScaleNormal="85" workbookViewId="0">
      <selection activeCell="AF4" sqref="AF4"/>
    </sheetView>
  </sheetViews>
  <sheetFormatPr defaultRowHeight="15" x14ac:dyDescent="0.25"/>
  <cols>
    <col min="1" max="1" width="16.42578125" customWidth="1"/>
    <col min="32" max="32" width="10.85546875" bestFit="1" customWidth="1"/>
    <col min="39" max="39" width="11.5703125" customWidth="1"/>
    <col min="41" max="41" width="11.5703125" customWidth="1"/>
    <col min="43" max="43" width="11.140625" customWidth="1"/>
    <col min="45" max="45" width="10.5703125" customWidth="1"/>
    <col min="47" max="47" width="13.140625" customWidth="1"/>
    <col min="72" max="72" width="8.7109375" style="61"/>
  </cols>
  <sheetData>
    <row r="1" spans="1:110" s="19" customFormat="1" x14ac:dyDescent="0.25">
      <c r="BT1" s="62"/>
    </row>
    <row r="2" spans="1:110" s="19" customFormat="1" x14ac:dyDescent="0.25">
      <c r="B2" s="19" t="s">
        <v>330</v>
      </c>
      <c r="H2" s="19" t="s">
        <v>331</v>
      </c>
      <c r="N2" s="19" t="s">
        <v>234</v>
      </c>
      <c r="T2" s="19" t="s">
        <v>354</v>
      </c>
      <c r="U2" s="19">
        <f>_xlfn.STDEV.S(U4:Y4)</f>
        <v>368.48446371590757</v>
      </c>
      <c r="V2" s="19">
        <f>_xlfn.STDEV.P(U4:Y4)</f>
        <v>329.58252380852963</v>
      </c>
      <c r="AA2" s="19" t="s">
        <v>282</v>
      </c>
      <c r="AF2" s="19" t="s">
        <v>355</v>
      </c>
      <c r="AL2" s="19" t="s">
        <v>356</v>
      </c>
      <c r="AW2" s="19" t="s">
        <v>248</v>
      </c>
      <c r="BT2" s="62"/>
      <c r="BV2" s="19" t="s">
        <v>358</v>
      </c>
      <c r="CB2" s="19" t="s">
        <v>356</v>
      </c>
      <c r="CM2" s="19" t="s">
        <v>359</v>
      </c>
    </row>
    <row r="3" spans="1:110" s="19" customFormat="1" ht="30" x14ac:dyDescent="0.25">
      <c r="A3" s="14" t="s">
        <v>234</v>
      </c>
      <c r="B3" s="19" t="s">
        <v>243</v>
      </c>
      <c r="C3" s="19" t="s">
        <v>244</v>
      </c>
      <c r="D3" s="19" t="s">
        <v>245</v>
      </c>
      <c r="E3" s="19" t="s">
        <v>246</v>
      </c>
      <c r="F3" s="19" t="s">
        <v>247</v>
      </c>
      <c r="H3" s="19" t="s">
        <v>243</v>
      </c>
      <c r="I3" s="19" t="s">
        <v>244</v>
      </c>
      <c r="J3" s="19" t="s">
        <v>245</v>
      </c>
      <c r="K3" s="19" t="s">
        <v>246</v>
      </c>
      <c r="L3" s="19" t="s">
        <v>247</v>
      </c>
      <c r="N3" s="19" t="s">
        <v>4</v>
      </c>
      <c r="O3" s="19" t="s">
        <v>5</v>
      </c>
      <c r="P3" s="19" t="s">
        <v>6</v>
      </c>
      <c r="Q3" s="19" t="s">
        <v>7</v>
      </c>
      <c r="R3" s="19" t="s">
        <v>8</v>
      </c>
      <c r="T3" s="19" t="s">
        <v>353</v>
      </c>
      <c r="U3" s="19" t="s">
        <v>4</v>
      </c>
      <c r="V3" s="19" t="s">
        <v>5</v>
      </c>
      <c r="W3" s="19" t="s">
        <v>6</v>
      </c>
      <c r="X3" s="19" t="s">
        <v>7</v>
      </c>
      <c r="Y3" s="19" t="s">
        <v>8</v>
      </c>
      <c r="AA3" s="19" t="s">
        <v>249</v>
      </c>
      <c r="AB3" s="19" t="s">
        <v>245</v>
      </c>
      <c r="AC3" s="19" t="s">
        <v>250</v>
      </c>
      <c r="AD3" s="19" t="s">
        <v>161</v>
      </c>
      <c r="AF3" s="19" t="s">
        <v>243</v>
      </c>
      <c r="AG3" s="19" t="s">
        <v>244</v>
      </c>
      <c r="AH3" s="19" t="s">
        <v>245</v>
      </c>
      <c r="AI3" s="19" t="s">
        <v>246</v>
      </c>
      <c r="AJ3" s="19" t="s">
        <v>247</v>
      </c>
      <c r="AL3" s="19" t="s">
        <v>243</v>
      </c>
      <c r="AM3" s="14" t="s">
        <v>234</v>
      </c>
      <c r="AN3" s="19" t="s">
        <v>244</v>
      </c>
      <c r="AO3" s="14" t="s">
        <v>234</v>
      </c>
      <c r="AP3" s="19" t="s">
        <v>245</v>
      </c>
      <c r="AQ3" s="14" t="s">
        <v>234</v>
      </c>
      <c r="AR3" s="19" t="s">
        <v>246</v>
      </c>
      <c r="AS3" s="14" t="s">
        <v>234</v>
      </c>
      <c r="AT3" s="19" t="s">
        <v>247</v>
      </c>
      <c r="AU3" s="14" t="s">
        <v>234</v>
      </c>
      <c r="AW3" s="14" t="s">
        <v>357</v>
      </c>
      <c r="AX3" s="14" t="s">
        <v>353</v>
      </c>
      <c r="AY3" s="46" t="s">
        <v>309</v>
      </c>
      <c r="AZ3" s="46" t="s">
        <v>312</v>
      </c>
      <c r="BA3" s="46" t="s">
        <v>319</v>
      </c>
      <c r="BB3" s="46" t="s">
        <v>307</v>
      </c>
      <c r="BC3" s="46" t="s">
        <v>176</v>
      </c>
      <c r="BD3" s="46" t="s">
        <v>168</v>
      </c>
      <c r="BE3" s="46" t="s">
        <v>167</v>
      </c>
      <c r="BF3" s="46" t="s">
        <v>7</v>
      </c>
      <c r="BG3" s="46" t="s">
        <v>177</v>
      </c>
      <c r="BH3" s="46" t="s">
        <v>310</v>
      </c>
      <c r="BI3" s="46" t="s">
        <v>311</v>
      </c>
      <c r="BJ3" s="46" t="s">
        <v>317</v>
      </c>
      <c r="BK3" s="46" t="s">
        <v>286</v>
      </c>
      <c r="BL3" s="46" t="s">
        <v>287</v>
      </c>
      <c r="BM3" s="46" t="s">
        <v>3</v>
      </c>
      <c r="BN3" s="46" t="s">
        <v>313</v>
      </c>
      <c r="BO3" s="46" t="s">
        <v>306</v>
      </c>
      <c r="BP3" s="46" t="s">
        <v>175</v>
      </c>
      <c r="BQ3" s="46" t="s">
        <v>314</v>
      </c>
      <c r="BR3" s="46" t="s">
        <v>178</v>
      </c>
      <c r="BT3" s="63" t="s">
        <v>340</v>
      </c>
      <c r="BV3" s="19" t="s">
        <v>243</v>
      </c>
      <c r="BW3" s="19" t="s">
        <v>244</v>
      </c>
      <c r="BX3" s="19" t="s">
        <v>245</v>
      </c>
      <c r="BY3" s="19" t="s">
        <v>246</v>
      </c>
      <c r="BZ3" s="19" t="s">
        <v>247</v>
      </c>
      <c r="CB3" s="19" t="s">
        <v>243</v>
      </c>
      <c r="CC3" s="14" t="s">
        <v>234</v>
      </c>
      <c r="CD3" s="19" t="s">
        <v>244</v>
      </c>
      <c r="CE3" s="14" t="s">
        <v>234</v>
      </c>
      <c r="CF3" s="19" t="s">
        <v>245</v>
      </c>
      <c r="CG3" s="14" t="s">
        <v>234</v>
      </c>
      <c r="CH3" s="19" t="s">
        <v>246</v>
      </c>
      <c r="CI3" s="14" t="s">
        <v>234</v>
      </c>
      <c r="CJ3" s="19" t="s">
        <v>247</v>
      </c>
      <c r="CK3" s="14" t="s">
        <v>234</v>
      </c>
      <c r="CM3" s="46" t="s">
        <v>309</v>
      </c>
      <c r="CN3" s="46" t="s">
        <v>312</v>
      </c>
      <c r="CO3" s="46" t="s">
        <v>319</v>
      </c>
      <c r="CP3" s="46" t="s">
        <v>307</v>
      </c>
      <c r="CQ3" s="46" t="s">
        <v>176</v>
      </c>
      <c r="CR3" s="46" t="s">
        <v>168</v>
      </c>
      <c r="CS3" s="46" t="s">
        <v>167</v>
      </c>
      <c r="CT3" s="46" t="s">
        <v>7</v>
      </c>
      <c r="CU3" s="46" t="s">
        <v>177</v>
      </c>
      <c r="CV3" s="46" t="s">
        <v>310</v>
      </c>
      <c r="CW3" s="46" t="s">
        <v>311</v>
      </c>
      <c r="CX3" s="46" t="s">
        <v>317</v>
      </c>
      <c r="CY3" s="46" t="s">
        <v>286</v>
      </c>
      <c r="CZ3" s="46" t="s">
        <v>287</v>
      </c>
      <c r="DA3" s="46" t="s">
        <v>3</v>
      </c>
      <c r="DB3" s="46" t="s">
        <v>313</v>
      </c>
      <c r="DC3" s="46" t="s">
        <v>306</v>
      </c>
      <c r="DD3" s="46" t="s">
        <v>175</v>
      </c>
      <c r="DE3" s="46" t="s">
        <v>314</v>
      </c>
      <c r="DF3" s="46" t="s">
        <v>178</v>
      </c>
    </row>
    <row r="4" spans="1:110" x14ac:dyDescent="0.25">
      <c r="A4" t="str">
        <f>'Champ Pools'!A4</f>
        <v>Aatrox</v>
      </c>
      <c r="B4">
        <f>'Champ Pools'!B4</f>
        <v>0</v>
      </c>
      <c r="C4">
        <f>'Champ Pools'!C4</f>
        <v>0</v>
      </c>
      <c r="D4">
        <f>'Champ Pools'!D4</f>
        <v>5</v>
      </c>
      <c r="E4">
        <f>'Champ Pools'!E4</f>
        <v>0</v>
      </c>
      <c r="F4">
        <f>'Champ Pools'!F4</f>
        <v>0</v>
      </c>
      <c r="H4">
        <f>B4*B4*'Champ Pools'!L4</f>
        <v>0</v>
      </c>
      <c r="I4">
        <f>C4*C4*'Champ Pools'!M4</f>
        <v>0</v>
      </c>
      <c r="J4">
        <f>D4*D4*'Champ Pools'!N4</f>
        <v>75</v>
      </c>
      <c r="K4">
        <f>E4*E4*'Champ Pools'!O4</f>
        <v>0</v>
      </c>
      <c r="L4">
        <f>F4*F4*'Champ Pools'!P4</f>
        <v>0</v>
      </c>
      <c r="N4">
        <f>'Champ Scores'!Y3</f>
        <v>2088</v>
      </c>
      <c r="O4">
        <f>'Champ Scores'!Z3</f>
        <v>1732</v>
      </c>
      <c r="P4">
        <f>'Champ Scores'!AA3</f>
        <v>1752</v>
      </c>
      <c r="Q4">
        <f>'Champ Scores'!AB3</f>
        <v>1617</v>
      </c>
      <c r="R4">
        <f>'Champ Scores'!AC3</f>
        <v>1922</v>
      </c>
      <c r="T4" s="60">
        <f>(3000-STDEV(U4:Y4))</f>
        <v>2631.5155362840924</v>
      </c>
      <c r="U4">
        <f>'(CC) Team Data'!W$36+'(CC) Your Champ Data'!N4</f>
        <v>4176</v>
      </c>
      <c r="V4">
        <f>'(CC) Team Data'!X$36+'(CC) Your Champ Data'!O4</f>
        <v>3464</v>
      </c>
      <c r="W4">
        <f>'(CC) Team Data'!Y$36+'(CC) Your Champ Data'!P4</f>
        <v>3504</v>
      </c>
      <c r="X4">
        <f>'(CC) Team Data'!Z$36+'(CC) Your Champ Data'!Q4</f>
        <v>3234</v>
      </c>
      <c r="Y4">
        <f>'(CC) Team Data'!AA$36+'(CC) Your Champ Data'!R4</f>
        <v>3844</v>
      </c>
      <c r="AA4">
        <f>ABS('Champ Scores'!AG3-33.3-'Comp Calculator'!H$164+'Comp Calculator'!H$163)</f>
        <v>30.033017002613676</v>
      </c>
      <c r="AB4">
        <f>ABS('Champ Scores'!AH3-33.3-'Comp Calculator'!I$164+'Comp Calculator'!I$163)</f>
        <v>6.349395967143721</v>
      </c>
      <c r="AC4">
        <f>ABS('Champ Scores'!AI3-33.3-'Comp Calculator'!J$164+'Comp Calculator'!J$163)</f>
        <v>23.483621035469945</v>
      </c>
      <c r="AD4">
        <f>SUM(AA4:AC4)</f>
        <v>59.866034005227341</v>
      </c>
      <c r="AF4" s="60">
        <f>(IF('Comp Calculator'!$C$164='(CC) Your Champ Data'!$N$3,'(CC) Your Champ Data'!$N4,IF('Comp Calculator'!$C$164='(CC) Your Champ Data'!$O$3,'(CC) Your Champ Data'!$O4,IF('Comp Calculator'!$C$164='(CC) Your Champ Data'!$P$3,'(CC) Your Champ Data'!$P4,IF('Comp Calculator'!$C$164='(CC) Your Champ Data'!$Q$3,'(CC) Your Champ Data'!$Q4,IF('Comp Calculator'!$C$164='(CC) Your Champ Data'!$R$3,'(CC) Your Champ Data'!$R4,IF('Comp Calculator'!$C$164='(CC) Your Champ Data'!$T$3,'(CC) Your Champ Data'!$T4,1000))))))*H4*(100-$AD4))/1000</f>
        <v>0</v>
      </c>
      <c r="AG4" s="60">
        <f>(IF('Comp Calculator'!$C$164='(CC) Your Champ Data'!$N$3,'(CC) Your Champ Data'!$N4,IF('Comp Calculator'!$C$164='(CC) Your Champ Data'!$O$3,'(CC) Your Champ Data'!$O4,IF('Comp Calculator'!$C$164='(CC) Your Champ Data'!$P$3,'(CC) Your Champ Data'!$P4,IF('Comp Calculator'!$C$164='(CC) Your Champ Data'!$Q$3,'(CC) Your Champ Data'!$Q4,IF('Comp Calculator'!$C$164='(CC) Your Champ Data'!$R$3,'(CC) Your Champ Data'!$R4,IF('Comp Calculator'!$C$164='(CC) Your Champ Data'!$T$3,'(CC) Your Champ Data'!$T4,1000))))))*I4*(100-$AD4))/1000</f>
        <v>0</v>
      </c>
      <c r="AH4" s="60">
        <f>(IF('Comp Calculator'!$C$164='(CC) Your Champ Data'!$N$3,'(CC) Your Champ Data'!$N4,IF('Comp Calculator'!$C$164='(CC) Your Champ Data'!$O$3,'(CC) Your Champ Data'!$O4,IF('Comp Calculator'!$C$164='(CC) Your Champ Data'!$P$3,'(CC) Your Champ Data'!$P4,IF('Comp Calculator'!$C$164='(CC) Your Champ Data'!$Q$3,'(CC) Your Champ Data'!$Q4,IF('Comp Calculator'!$C$164='(CC) Your Champ Data'!$R$3,'(CC) Your Champ Data'!$R4,IF('Comp Calculator'!$C$164='(CC) Your Champ Data'!$T$3,'(CC) Your Champ Data'!$T4,1000))))))*J4*(100-$AD4))/1000</f>
        <v>7920.9866285956277</v>
      </c>
      <c r="AI4" s="60">
        <f>(IF('Comp Calculator'!$C$164='(CC) Your Champ Data'!$N$3,'(CC) Your Champ Data'!$N4,IF('Comp Calculator'!$C$164='(CC) Your Champ Data'!$O$3,'(CC) Your Champ Data'!$O4,IF('Comp Calculator'!$C$164='(CC) Your Champ Data'!$P$3,'(CC) Your Champ Data'!$P4,IF('Comp Calculator'!$C$164='(CC) Your Champ Data'!$Q$3,'(CC) Your Champ Data'!$Q4,IF('Comp Calculator'!$C$164='(CC) Your Champ Data'!$R$3,'(CC) Your Champ Data'!$R4,IF('Comp Calculator'!$C$164='(CC) Your Champ Data'!$T$3,'(CC) Your Champ Data'!$T4,1000))))))*K4*(100-$AD4))/1000</f>
        <v>0</v>
      </c>
      <c r="AJ4" s="60">
        <f>(IF('Comp Calculator'!$C$164='(CC) Your Champ Data'!$N$3,'(CC) Your Champ Data'!$N4,IF('Comp Calculator'!$C$164='(CC) Your Champ Data'!$O$3,'(CC) Your Champ Data'!$O4,IF('Comp Calculator'!$C$164='(CC) Your Champ Data'!$P$3,'(CC) Your Champ Data'!$P4,IF('Comp Calculator'!$C$164='(CC) Your Champ Data'!$Q$3,'(CC) Your Champ Data'!$Q4,IF('Comp Calculator'!$C$164='(CC) Your Champ Data'!$R$3,'(CC) Your Champ Data'!$R4,IF('Comp Calculator'!$C$164='(CC) Your Champ Data'!$T$3,'(CC) Your Champ Data'!$T4,1000))))))*L4*(100-$AD4))/1000</f>
        <v>0</v>
      </c>
      <c r="AL4" s="60">
        <f>RANK(AF4,AF$4:AF$163,0)+COUNTIF(AF$4:AF4,AF4)-1</f>
        <v>39</v>
      </c>
      <c r="AM4" t="str">
        <f>$A4</f>
        <v>Aatrox</v>
      </c>
      <c r="AN4" s="60">
        <f>RANK(AG4,AG$4:AG$163,0)+COUNTIF(AG$4:AG4,AG4)-1</f>
        <v>25</v>
      </c>
      <c r="AO4" t="str">
        <f>$A4</f>
        <v>Aatrox</v>
      </c>
      <c r="AP4" s="60">
        <f>RANK(AH4,AH$4:AH$163,0)+COUNTIF(AH$4:AH4,AH4)-1</f>
        <v>34</v>
      </c>
      <c r="AQ4" t="str">
        <f>$A4</f>
        <v>Aatrox</v>
      </c>
      <c r="AR4" s="60">
        <f>RANK(AI4,AI$4:AI$163,0)+COUNTIF(AI$4:AI4,AI4)-1</f>
        <v>20</v>
      </c>
      <c r="AS4" t="str">
        <f>$A4</f>
        <v>Aatrox</v>
      </c>
      <c r="AT4" s="60">
        <f>RANK(AJ4,AJ$4:AJ$163,0)+COUNTIF(AJ$4:AJ4,AJ4)-1</f>
        <v>58</v>
      </c>
      <c r="AU4" t="str">
        <f>$A4</f>
        <v>Aatrox</v>
      </c>
      <c r="AW4">
        <v>2</v>
      </c>
      <c r="AX4" s="61">
        <f>5-STDEV(CM4:DF4)</f>
        <v>2.2932832084841817</v>
      </c>
      <c r="AY4">
        <f>'Champ Scores'!B3</f>
        <v>3</v>
      </c>
      <c r="AZ4">
        <f>'Champ Scores'!C3</f>
        <v>4</v>
      </c>
      <c r="BA4">
        <f>'Champ Scores'!D3</f>
        <v>1</v>
      </c>
      <c r="BB4">
        <f>'Champ Scores'!E3</f>
        <v>4</v>
      </c>
      <c r="BC4">
        <f>'Champ Scores'!F3</f>
        <v>4</v>
      </c>
      <c r="BD4">
        <f>'Champ Scores'!G3</f>
        <v>3</v>
      </c>
      <c r="BE4">
        <f>'Champ Scores'!H3</f>
        <v>2</v>
      </c>
      <c r="BF4">
        <f>'Champ Scores'!I3</f>
        <v>1</v>
      </c>
      <c r="BG4">
        <f>'Champ Scores'!J3</f>
        <v>4</v>
      </c>
      <c r="BH4">
        <f>'Champ Scores'!K3</f>
        <v>1</v>
      </c>
      <c r="BI4">
        <f>'Champ Scores'!L3</f>
        <v>5</v>
      </c>
      <c r="BJ4">
        <f>'Champ Scores'!M3</f>
        <v>1</v>
      </c>
      <c r="BK4">
        <f>'Champ Scores'!N3</f>
        <v>4</v>
      </c>
      <c r="BL4">
        <f>'Champ Scores'!O3</f>
        <v>3</v>
      </c>
      <c r="BM4">
        <f>'Champ Scores'!P3</f>
        <v>3</v>
      </c>
      <c r="BN4">
        <f>'Champ Scores'!Q3</f>
        <v>3</v>
      </c>
      <c r="BO4">
        <f>'Champ Scores'!R3</f>
        <v>1</v>
      </c>
      <c r="BP4">
        <f>'Champ Scores'!S3</f>
        <v>1</v>
      </c>
      <c r="BQ4">
        <f>'Champ Scores'!T3</f>
        <v>3</v>
      </c>
      <c r="BR4">
        <f>'Champ Scores'!U3</f>
        <v>1</v>
      </c>
      <c r="BT4" s="61">
        <f>INDEX($AX$3:BR4,AW4,MATCH('Comp Calculator'!$C$165,'(CC) Your Champ Data'!$AX$3:$BR$3,0))</f>
        <v>2.2932832084841817</v>
      </c>
      <c r="BV4" s="60">
        <f t="shared" ref="BV4" si="0">$BT4*H4*(100-$AD4)</f>
        <v>0</v>
      </c>
      <c r="BW4" s="60">
        <f t="shared" ref="BW4" si="1">$BT4*I4*(100-$AD4)</f>
        <v>0</v>
      </c>
      <c r="BX4" s="60">
        <f t="shared" ref="BX4" si="2">$BT4*J4*(100-$AD4)</f>
        <v>6902.8912729265458</v>
      </c>
      <c r="BY4" s="60">
        <f t="shared" ref="BY4" si="3">$BT4*K4*(100-$AD4)</f>
        <v>0</v>
      </c>
      <c r="BZ4" s="60">
        <f t="shared" ref="BZ4" si="4">$BT4*L4*(100-$AD4)</f>
        <v>0</v>
      </c>
      <c r="CB4" s="60">
        <f>RANK(BV4,BV$4:BV$157,0)+COUNTIF(BV$4:BV4,BV4)-1</f>
        <v>39</v>
      </c>
      <c r="CC4" t="str">
        <f>$A4</f>
        <v>Aatrox</v>
      </c>
      <c r="CD4">
        <f>RANK(BW4,BW$4:BW$157,0)+COUNTIF(BW$4:BW4,BW4)-1</f>
        <v>25</v>
      </c>
      <c r="CE4" t="str">
        <f>$A4</f>
        <v>Aatrox</v>
      </c>
      <c r="CF4">
        <f>RANK(BX4,BX$4:BX$157,0)+COUNTIF(BX$4:BX4,BX4)-1</f>
        <v>49</v>
      </c>
      <c r="CG4" t="str">
        <f>$A4</f>
        <v>Aatrox</v>
      </c>
      <c r="CH4">
        <f>RANK(BY4,BY$4:BY$157,0)+COUNTIF(BY$4:BY4,BY4)-1</f>
        <v>19</v>
      </c>
      <c r="CI4" t="str">
        <f>$A4</f>
        <v>Aatrox</v>
      </c>
      <c r="CJ4">
        <f>RANK(BZ4,BZ$4:BZ$157,0)+COUNTIF(BZ$4:BZ4,BZ4)-1</f>
        <v>55</v>
      </c>
      <c r="CK4" t="str">
        <f>$A4</f>
        <v>Aatrox</v>
      </c>
      <c r="CM4">
        <f>'Champ Scores'!B3+'(CC) Team Data'!B$36-'(CC) Team Data'!$B$28</f>
        <v>9</v>
      </c>
      <c r="CN4">
        <f>'Champ Scores'!C3+'(CC) Team Data'!C$36-'(CC) Team Data'!$B$28</f>
        <v>11</v>
      </c>
      <c r="CO4">
        <f>'Champ Scores'!D3+'(CC) Team Data'!D$36-'(CC) Team Data'!$B$28</f>
        <v>5</v>
      </c>
      <c r="CP4">
        <f>'Champ Scores'!E3+'(CC) Team Data'!E$36-'(CC) Team Data'!$B$28</f>
        <v>11</v>
      </c>
      <c r="CQ4">
        <f>'Champ Scores'!F3+'(CC) Team Data'!F$36-'(CC) Team Data'!$B$28</f>
        <v>11</v>
      </c>
      <c r="CR4">
        <f>'Champ Scores'!G3+'(CC) Team Data'!G$36-'(CC) Team Data'!$B$28</f>
        <v>9</v>
      </c>
      <c r="CS4">
        <f>'Champ Scores'!H3+'(CC) Team Data'!H$36-'(CC) Team Data'!$B$28</f>
        <v>7</v>
      </c>
      <c r="CT4">
        <f>'Champ Scores'!I3+'(CC) Team Data'!I$36-'(CC) Team Data'!$B$28</f>
        <v>5</v>
      </c>
      <c r="CU4">
        <f>'Champ Scores'!J3+'(CC) Team Data'!J$36-'(CC) Team Data'!$B$28</f>
        <v>11</v>
      </c>
      <c r="CV4">
        <f>'Champ Scores'!K3+'(CC) Team Data'!K$36-'(CC) Team Data'!$B$28</f>
        <v>5</v>
      </c>
      <c r="CW4">
        <f>'Champ Scores'!L3+'(CC) Team Data'!L$36-'(CC) Team Data'!$B$28</f>
        <v>13</v>
      </c>
      <c r="CX4">
        <f>'Champ Scores'!M3+'(CC) Team Data'!M$36-'(CC) Team Data'!$B$28</f>
        <v>5</v>
      </c>
      <c r="CY4">
        <f>'Champ Scores'!N3+'(CC) Team Data'!N$36-'(CC) Team Data'!$B$28</f>
        <v>11</v>
      </c>
      <c r="CZ4">
        <f>'Champ Scores'!O3+'(CC) Team Data'!O$36-'(CC) Team Data'!$B$28</f>
        <v>9</v>
      </c>
      <c r="DA4">
        <f>'Champ Scores'!P3+'(CC) Team Data'!P$36-'(CC) Team Data'!$B$28</f>
        <v>9</v>
      </c>
      <c r="DB4">
        <f>'Champ Scores'!Q3+'(CC) Team Data'!Q$36-'(CC) Team Data'!$B$28</f>
        <v>9</v>
      </c>
      <c r="DC4">
        <f>'Champ Scores'!R3+'(CC) Team Data'!R$36-'(CC) Team Data'!$B$28</f>
        <v>5</v>
      </c>
      <c r="DD4">
        <f>'Champ Scores'!S3+'(CC) Team Data'!S$36-'(CC) Team Data'!$B$28</f>
        <v>5</v>
      </c>
      <c r="DE4">
        <f>'Champ Scores'!T3+'(CC) Team Data'!T$36-'(CC) Team Data'!$B$28</f>
        <v>9</v>
      </c>
      <c r="DF4">
        <f>'Champ Scores'!U3+'(CC) Team Data'!U$36-'(CC) Team Data'!$B$28</f>
        <v>5</v>
      </c>
    </row>
    <row r="5" spans="1:110" x14ac:dyDescent="0.25">
      <c r="A5" t="str">
        <f>'Champ Pools'!A5</f>
        <v>Ahri</v>
      </c>
      <c r="B5">
        <f>'Champ Pools'!B5</f>
        <v>0</v>
      </c>
      <c r="C5">
        <f>'Champ Pools'!C5</f>
        <v>0</v>
      </c>
      <c r="D5">
        <f>'Champ Pools'!D5</f>
        <v>4</v>
      </c>
      <c r="E5">
        <f>'Champ Pools'!E5</f>
        <v>0</v>
      </c>
      <c r="F5">
        <f>'Champ Pools'!F5</f>
        <v>0</v>
      </c>
      <c r="H5">
        <f>B5*B5*'Champ Pools'!L5</f>
        <v>0</v>
      </c>
      <c r="I5">
        <f>C5*C5*'Champ Pools'!M5</f>
        <v>0</v>
      </c>
      <c r="J5">
        <f>D5*D5*'Champ Pools'!N5</f>
        <v>48</v>
      </c>
      <c r="K5">
        <f>E5*E5*'Champ Pools'!O5</f>
        <v>0</v>
      </c>
      <c r="L5">
        <f>F5*F5*'Champ Pools'!P5</f>
        <v>0</v>
      </c>
      <c r="N5">
        <f>'Champ Scores'!Y4</f>
        <v>1892</v>
      </c>
      <c r="O5">
        <f>'Champ Scores'!Z4</f>
        <v>2567</v>
      </c>
      <c r="P5">
        <f>'Champ Scores'!AA4</f>
        <v>1251</v>
      </c>
      <c r="Q5">
        <f>'Champ Scores'!AB4</f>
        <v>1739</v>
      </c>
      <c r="R5">
        <f>'Champ Scores'!AC4</f>
        <v>1911</v>
      </c>
      <c r="T5" s="60">
        <f t="shared" ref="T5:T68" si="5">(3000-STDEV(U5:Y5))</f>
        <v>2485.4937318166094</v>
      </c>
      <c r="U5">
        <f>'(CC) Team Data'!W$36+'(CC) Your Champ Data'!N5</f>
        <v>3980</v>
      </c>
      <c r="V5">
        <f>'(CC) Team Data'!X$36+'(CC) Your Champ Data'!O5</f>
        <v>4299</v>
      </c>
      <c r="W5">
        <f>'(CC) Team Data'!Y$36+'(CC) Your Champ Data'!P5</f>
        <v>3003</v>
      </c>
      <c r="X5">
        <f>'(CC) Team Data'!Z$36+'(CC) Your Champ Data'!Q5</f>
        <v>3356</v>
      </c>
      <c r="Y5">
        <f>'(CC) Team Data'!AA$36+'(CC) Your Champ Data'!R5</f>
        <v>3833</v>
      </c>
      <c r="AA5">
        <f>ABS('Champ Scores'!AG4-33.3-'Comp Calculator'!H$164+'Comp Calculator'!H$163)</f>
        <v>28.913902983440025</v>
      </c>
      <c r="AB5">
        <f>ABS('Champ Scores'!AH4-33.3-'Comp Calculator'!I$164+'Comp Calculator'!I$163)</f>
        <v>0.53237283667886715</v>
      </c>
      <c r="AC5">
        <f>ABS('Champ Scores'!AI4-33.3-'Comp Calculator'!J$164+'Comp Calculator'!J$163)</f>
        <v>28.181530146761144</v>
      </c>
      <c r="AD5">
        <f t="shared" ref="AD5:AD68" si="6">SUM(AA5:AC5)</f>
        <v>57.627805966880032</v>
      </c>
      <c r="AF5" s="60">
        <f>(IF('Comp Calculator'!$C$164='(CC) Your Champ Data'!$N$3,'(CC) Your Champ Data'!$N5,IF('Comp Calculator'!$C$164='(CC) Your Champ Data'!$O$3,'(CC) Your Champ Data'!$O5,IF('Comp Calculator'!$C$164='(CC) Your Champ Data'!$P$3,'(CC) Your Champ Data'!$P5,IF('Comp Calculator'!$C$164='(CC) Your Champ Data'!$Q$3,'(CC) Your Champ Data'!$Q5,IF('Comp Calculator'!$C$164='(CC) Your Champ Data'!$R$3,'(CC) Your Champ Data'!$R5,IF('Comp Calculator'!$C$164='(CC) Your Champ Data'!$T$3,'(CC) Your Champ Data'!$T5,1000))))))*H5*(100-$AD5))/1000</f>
        <v>0</v>
      </c>
      <c r="AG5" s="60">
        <f>(IF('Comp Calculator'!$C$164='(CC) Your Champ Data'!$N$3,'(CC) Your Champ Data'!$N5,IF('Comp Calculator'!$C$164='(CC) Your Champ Data'!$O$3,'(CC) Your Champ Data'!$O5,IF('Comp Calculator'!$C$164='(CC) Your Champ Data'!$P$3,'(CC) Your Champ Data'!$P5,IF('Comp Calculator'!$C$164='(CC) Your Champ Data'!$Q$3,'(CC) Your Champ Data'!$Q5,IF('Comp Calculator'!$C$164='(CC) Your Champ Data'!$R$3,'(CC) Your Champ Data'!$R5,IF('Comp Calculator'!$C$164='(CC) Your Champ Data'!$T$3,'(CC) Your Champ Data'!$T5,1000))))))*I5*(100-$AD5))/1000</f>
        <v>0</v>
      </c>
      <c r="AH5" s="60">
        <f>(IF('Comp Calculator'!$C$164='(CC) Your Champ Data'!$N$3,'(CC) Your Champ Data'!$N5,IF('Comp Calculator'!$C$164='(CC) Your Champ Data'!$O$3,'(CC) Your Champ Data'!$O5,IF('Comp Calculator'!$C$164='(CC) Your Champ Data'!$P$3,'(CC) Your Champ Data'!$P5,IF('Comp Calculator'!$C$164='(CC) Your Champ Data'!$Q$3,'(CC) Your Champ Data'!$Q5,IF('Comp Calculator'!$C$164='(CC) Your Champ Data'!$R$3,'(CC) Your Champ Data'!$R5,IF('Comp Calculator'!$C$164='(CC) Your Champ Data'!$T$3,'(CC) Your Champ Data'!$T5,1000))))))*J5*(100-$AD5))/1000</f>
        <v>5055.1594882865666</v>
      </c>
      <c r="AI5" s="60">
        <f>(IF('Comp Calculator'!$C$164='(CC) Your Champ Data'!$N$3,'(CC) Your Champ Data'!$N5,IF('Comp Calculator'!$C$164='(CC) Your Champ Data'!$O$3,'(CC) Your Champ Data'!$O5,IF('Comp Calculator'!$C$164='(CC) Your Champ Data'!$P$3,'(CC) Your Champ Data'!$P5,IF('Comp Calculator'!$C$164='(CC) Your Champ Data'!$Q$3,'(CC) Your Champ Data'!$Q5,IF('Comp Calculator'!$C$164='(CC) Your Champ Data'!$R$3,'(CC) Your Champ Data'!$R5,IF('Comp Calculator'!$C$164='(CC) Your Champ Data'!$T$3,'(CC) Your Champ Data'!$T5,1000))))))*K5*(100-$AD5))/1000</f>
        <v>0</v>
      </c>
      <c r="AJ5" s="60">
        <f>(IF('Comp Calculator'!$C$164='(CC) Your Champ Data'!$N$3,'(CC) Your Champ Data'!$N5,IF('Comp Calculator'!$C$164='(CC) Your Champ Data'!$O$3,'(CC) Your Champ Data'!$O5,IF('Comp Calculator'!$C$164='(CC) Your Champ Data'!$P$3,'(CC) Your Champ Data'!$P5,IF('Comp Calculator'!$C$164='(CC) Your Champ Data'!$Q$3,'(CC) Your Champ Data'!$Q5,IF('Comp Calculator'!$C$164='(CC) Your Champ Data'!$R$3,'(CC) Your Champ Data'!$R5,IF('Comp Calculator'!$C$164='(CC) Your Champ Data'!$T$3,'(CC) Your Champ Data'!$T5,1000))))))*L5*(100-$AD5))/1000</f>
        <v>0</v>
      </c>
      <c r="AL5" s="60">
        <f>RANK(AF5,AF$4:AF$163,0)+COUNTIF(AF$4:AF5,AF5)-1</f>
        <v>40</v>
      </c>
      <c r="AM5" t="str">
        <f t="shared" ref="AM5:AM68" si="7">$A5</f>
        <v>Ahri</v>
      </c>
      <c r="AN5" s="60">
        <f>RANK(AG5,AG$4:AG$163,0)+COUNTIF(AG$4:AG5,AG5)-1</f>
        <v>26</v>
      </c>
      <c r="AO5" t="str">
        <f t="shared" ref="AO5:AO68" si="8">$A5</f>
        <v>Ahri</v>
      </c>
      <c r="AP5" s="60">
        <f>RANK(AH5,AH$4:AH$163,0)+COUNTIF(AH$4:AH5,AH5)-1</f>
        <v>66</v>
      </c>
      <c r="AQ5" t="str">
        <f t="shared" ref="AQ5:AQ68" si="9">$A5</f>
        <v>Ahri</v>
      </c>
      <c r="AR5" s="60">
        <f>RANK(AI5,AI$4:AI$163,0)+COUNTIF(AI$4:AI5,AI5)-1</f>
        <v>21</v>
      </c>
      <c r="AS5" t="str">
        <f t="shared" ref="AS5:AS68" si="10">$A5</f>
        <v>Ahri</v>
      </c>
      <c r="AT5" s="60">
        <f>RANK(AJ5,AJ$4:AJ$163,0)+COUNTIF(AJ$4:AJ5,AJ5)-1</f>
        <v>59</v>
      </c>
      <c r="AU5" t="str">
        <f t="shared" ref="AU5:AU68" si="11">$A5</f>
        <v>Ahri</v>
      </c>
      <c r="AW5">
        <v>3</v>
      </c>
      <c r="AX5" s="61">
        <f t="shared" ref="AX5:AX68" si="12">5-STDEV(CM5:DF5)</f>
        <v>3.2649131676514065</v>
      </c>
      <c r="AY5">
        <f>'Champ Scores'!B4</f>
        <v>4</v>
      </c>
      <c r="AZ5">
        <f>'Champ Scores'!C4</f>
        <v>1</v>
      </c>
      <c r="BA5">
        <f>'Champ Scores'!D4</f>
        <v>4</v>
      </c>
      <c r="BB5">
        <f>'Champ Scores'!E4</f>
        <v>3</v>
      </c>
      <c r="BC5">
        <f>'Champ Scores'!F4</f>
        <v>3</v>
      </c>
      <c r="BD5">
        <f>'Champ Scores'!G4</f>
        <v>4</v>
      </c>
      <c r="BE5">
        <f>'Champ Scores'!H4</f>
        <v>4</v>
      </c>
      <c r="BF5">
        <f>'Champ Scores'!I4</f>
        <v>3</v>
      </c>
      <c r="BG5">
        <f>'Champ Scores'!J4</f>
        <v>2</v>
      </c>
      <c r="BH5">
        <f>'Champ Scores'!K4</f>
        <v>1</v>
      </c>
      <c r="BI5">
        <f>'Champ Scores'!L4</f>
        <v>1</v>
      </c>
      <c r="BJ5">
        <f>'Champ Scores'!M4</f>
        <v>4</v>
      </c>
      <c r="BK5">
        <f>'Champ Scores'!N4</f>
        <v>1</v>
      </c>
      <c r="BL5">
        <f>'Champ Scores'!O4</f>
        <v>4</v>
      </c>
      <c r="BM5">
        <f>'Champ Scores'!P4</f>
        <v>3</v>
      </c>
      <c r="BN5">
        <f>'Champ Scores'!Q4</f>
        <v>4</v>
      </c>
      <c r="BO5">
        <f>'Champ Scores'!R4</f>
        <v>3</v>
      </c>
      <c r="BP5">
        <f>'Champ Scores'!S4</f>
        <v>1</v>
      </c>
      <c r="BQ5">
        <f>'Champ Scores'!T4</f>
        <v>1</v>
      </c>
      <c r="BR5">
        <f>'Champ Scores'!U4</f>
        <v>1</v>
      </c>
      <c r="BT5" s="61">
        <f>INDEX($AX$3:BR5,AW5,MATCH('Comp Calculator'!$C$165,'(CC) Your Champ Data'!$AX$3:$BR$3,0))</f>
        <v>3.2649131676514065</v>
      </c>
      <c r="BV5" s="60">
        <f t="shared" ref="BV5:BV68" si="13">$BT5*H5*(100-$AD5)</f>
        <v>0</v>
      </c>
      <c r="BW5" s="60">
        <f t="shared" ref="BW5:BW68" si="14">$BT5*I5*(100-$AD5)</f>
        <v>0</v>
      </c>
      <c r="BX5" s="60">
        <f t="shared" ref="BX5:BX68" si="15">$BT5*J5*(100-$AD5)</f>
        <v>6640.3936435686592</v>
      </c>
      <c r="BY5" s="60">
        <f t="shared" ref="BY5:BY68" si="16">$BT5*K5*(100-$AD5)</f>
        <v>0</v>
      </c>
      <c r="BZ5" s="60">
        <f t="shared" ref="BZ5:BZ68" si="17">$BT5*L5*(100-$AD5)</f>
        <v>0</v>
      </c>
      <c r="CB5" s="60">
        <f>RANK(BV5,BV$4:BV$157,0)+COUNTIF(BV$4:BV5,BV5)-1</f>
        <v>40</v>
      </c>
      <c r="CC5" t="str">
        <f t="shared" ref="CC5:CC68" si="18">$A5</f>
        <v>Ahri</v>
      </c>
      <c r="CD5">
        <f>RANK(BW5,BW$4:BW$157,0)+COUNTIF(BW$4:BW5,BW5)-1</f>
        <v>26</v>
      </c>
      <c r="CE5" t="str">
        <f t="shared" ref="CE5:CE68" si="19">$A5</f>
        <v>Ahri</v>
      </c>
      <c r="CF5">
        <f>RANK(BX5,BX$4:BX$157,0)+COUNTIF(BX$4:BX5,BX5)-1</f>
        <v>54</v>
      </c>
      <c r="CG5" t="str">
        <f t="shared" ref="CG5:CG68" si="20">$A5</f>
        <v>Ahri</v>
      </c>
      <c r="CH5">
        <f>RANK(BY5,BY$4:BY$157,0)+COUNTIF(BY$4:BY5,BY5)-1</f>
        <v>20</v>
      </c>
      <c r="CI5" t="str">
        <f t="shared" ref="CI5:CI68" si="21">$A5</f>
        <v>Ahri</v>
      </c>
      <c r="CJ5">
        <f>RANK(BZ5,BZ$4:BZ$157,0)+COUNTIF(BZ$4:BZ5,BZ5)-1</f>
        <v>56</v>
      </c>
      <c r="CK5" t="str">
        <f t="shared" ref="CK5:CK68" si="22">$A5</f>
        <v>Ahri</v>
      </c>
      <c r="CM5">
        <f>'Champ Scores'!B4+'(CC) Team Data'!B$36-'(CC) Team Data'!$B$28</f>
        <v>10</v>
      </c>
      <c r="CN5">
        <f>'Champ Scores'!C4+'(CC) Team Data'!C$36-'(CC) Team Data'!$B$28</f>
        <v>8</v>
      </c>
      <c r="CO5">
        <f>'Champ Scores'!D4+'(CC) Team Data'!D$36-'(CC) Team Data'!$B$28</f>
        <v>8</v>
      </c>
      <c r="CP5">
        <f>'Champ Scores'!E4+'(CC) Team Data'!E$36-'(CC) Team Data'!$B$28</f>
        <v>10</v>
      </c>
      <c r="CQ5">
        <f>'Champ Scores'!F4+'(CC) Team Data'!F$36-'(CC) Team Data'!$B$28</f>
        <v>10</v>
      </c>
      <c r="CR5">
        <f>'Champ Scores'!G4+'(CC) Team Data'!G$36-'(CC) Team Data'!$B$28</f>
        <v>10</v>
      </c>
      <c r="CS5">
        <f>'Champ Scores'!H4+'(CC) Team Data'!H$36-'(CC) Team Data'!$B$28</f>
        <v>9</v>
      </c>
      <c r="CT5">
        <f>'Champ Scores'!I4+'(CC) Team Data'!I$36-'(CC) Team Data'!$B$28</f>
        <v>7</v>
      </c>
      <c r="CU5">
        <f>'Champ Scores'!J4+'(CC) Team Data'!J$36-'(CC) Team Data'!$B$28</f>
        <v>9</v>
      </c>
      <c r="CV5">
        <f>'Champ Scores'!K4+'(CC) Team Data'!K$36-'(CC) Team Data'!$B$28</f>
        <v>5</v>
      </c>
      <c r="CW5">
        <f>'Champ Scores'!L4+'(CC) Team Data'!L$36-'(CC) Team Data'!$B$28</f>
        <v>9</v>
      </c>
      <c r="CX5">
        <f>'Champ Scores'!M4+'(CC) Team Data'!M$36-'(CC) Team Data'!$B$28</f>
        <v>8</v>
      </c>
      <c r="CY5">
        <f>'Champ Scores'!N4+'(CC) Team Data'!N$36-'(CC) Team Data'!$B$28</f>
        <v>8</v>
      </c>
      <c r="CZ5">
        <f>'Champ Scores'!O4+'(CC) Team Data'!O$36-'(CC) Team Data'!$B$28</f>
        <v>10</v>
      </c>
      <c r="DA5">
        <f>'Champ Scores'!P4+'(CC) Team Data'!P$36-'(CC) Team Data'!$B$28</f>
        <v>9</v>
      </c>
      <c r="DB5">
        <f>'Champ Scores'!Q4+'(CC) Team Data'!Q$36-'(CC) Team Data'!$B$28</f>
        <v>10</v>
      </c>
      <c r="DC5">
        <f>'Champ Scores'!R4+'(CC) Team Data'!R$36-'(CC) Team Data'!$B$28</f>
        <v>7</v>
      </c>
      <c r="DD5">
        <f>'Champ Scores'!S4+'(CC) Team Data'!S$36-'(CC) Team Data'!$B$28</f>
        <v>5</v>
      </c>
      <c r="DE5">
        <f>'Champ Scores'!T4+'(CC) Team Data'!T$36-'(CC) Team Data'!$B$28</f>
        <v>7</v>
      </c>
      <c r="DF5">
        <f>'Champ Scores'!U4+'(CC) Team Data'!U$36-'(CC) Team Data'!$B$28</f>
        <v>5</v>
      </c>
    </row>
    <row r="6" spans="1:110" x14ac:dyDescent="0.25">
      <c r="A6" t="str">
        <f>'Champ Pools'!A6</f>
        <v>Akali</v>
      </c>
      <c r="B6">
        <f>'Champ Pools'!B6</f>
        <v>0</v>
      </c>
      <c r="C6">
        <f>'Champ Pools'!C6</f>
        <v>0</v>
      </c>
      <c r="D6">
        <f>'Champ Pools'!D6</f>
        <v>3</v>
      </c>
      <c r="E6">
        <f>'Champ Pools'!E6</f>
        <v>0</v>
      </c>
      <c r="F6">
        <f>'Champ Pools'!F6</f>
        <v>0</v>
      </c>
      <c r="H6">
        <f>B6*B6*'Champ Pools'!L6</f>
        <v>0</v>
      </c>
      <c r="I6">
        <f>C6*C6*'Champ Pools'!M6</f>
        <v>0</v>
      </c>
      <c r="J6">
        <f>D6*D6*'Champ Pools'!N6</f>
        <v>27</v>
      </c>
      <c r="K6">
        <f>E6*E6*'Champ Pools'!O6</f>
        <v>0</v>
      </c>
      <c r="L6">
        <f>F6*F6*'Champ Pools'!P6</f>
        <v>0</v>
      </c>
      <c r="N6">
        <f>'Champ Scores'!Y5</f>
        <v>2099</v>
      </c>
      <c r="O6">
        <f>'Champ Scores'!Z5</f>
        <v>3037</v>
      </c>
      <c r="P6">
        <f>'Champ Scores'!AA5</f>
        <v>1537</v>
      </c>
      <c r="Q6">
        <f>'Champ Scores'!AB5</f>
        <v>1537</v>
      </c>
      <c r="R6">
        <f>'Champ Scores'!AC5</f>
        <v>2589</v>
      </c>
      <c r="T6" s="60">
        <f t="shared" si="5"/>
        <v>2274.2128411166259</v>
      </c>
      <c r="U6">
        <f>'(CC) Team Data'!W$36+'(CC) Your Champ Data'!N6</f>
        <v>4187</v>
      </c>
      <c r="V6">
        <f>'(CC) Team Data'!X$36+'(CC) Your Champ Data'!O6</f>
        <v>4769</v>
      </c>
      <c r="W6">
        <f>'(CC) Team Data'!Y$36+'(CC) Your Champ Data'!P6</f>
        <v>3289</v>
      </c>
      <c r="X6">
        <f>'(CC) Team Data'!Z$36+'(CC) Your Champ Data'!Q6</f>
        <v>3154</v>
      </c>
      <c r="Y6">
        <f>'(CC) Team Data'!AA$36+'(CC) Your Champ Data'!R6</f>
        <v>4511</v>
      </c>
      <c r="AA6">
        <f>ABS('Champ Scores'!AG5-33.3-'Comp Calculator'!H$164+'Comp Calculator'!H$163)</f>
        <v>6.3266793565762782</v>
      </c>
      <c r="AB6">
        <f>ABS('Champ Scores'!AH5-33.3-'Comp Calculator'!I$164+'Comp Calculator'!I$163)</f>
        <v>8.1146714605169876</v>
      </c>
      <c r="AC6">
        <f>ABS('Champ Scores'!AI5-33.3-'Comp Calculator'!J$164+'Comp Calculator'!J$163)</f>
        <v>1.9879921039407229</v>
      </c>
      <c r="AD6">
        <f t="shared" si="6"/>
        <v>16.429342921033989</v>
      </c>
      <c r="AF6" s="60">
        <f>(IF('Comp Calculator'!$C$164='(CC) Your Champ Data'!$N$3,'(CC) Your Champ Data'!$N6,IF('Comp Calculator'!$C$164='(CC) Your Champ Data'!$O$3,'(CC) Your Champ Data'!$O6,IF('Comp Calculator'!$C$164='(CC) Your Champ Data'!$P$3,'(CC) Your Champ Data'!$P6,IF('Comp Calculator'!$C$164='(CC) Your Champ Data'!$Q$3,'(CC) Your Champ Data'!$Q6,IF('Comp Calculator'!$C$164='(CC) Your Champ Data'!$R$3,'(CC) Your Champ Data'!$R6,IF('Comp Calculator'!$C$164='(CC) Your Champ Data'!$T$3,'(CC) Your Champ Data'!$T6,1000))))))*H6*(100-$AD6))/1000</f>
        <v>0</v>
      </c>
      <c r="AG6" s="60">
        <f>(IF('Comp Calculator'!$C$164='(CC) Your Champ Data'!$N$3,'(CC) Your Champ Data'!$N6,IF('Comp Calculator'!$C$164='(CC) Your Champ Data'!$O$3,'(CC) Your Champ Data'!$O6,IF('Comp Calculator'!$C$164='(CC) Your Champ Data'!$P$3,'(CC) Your Champ Data'!$P6,IF('Comp Calculator'!$C$164='(CC) Your Champ Data'!$Q$3,'(CC) Your Champ Data'!$Q6,IF('Comp Calculator'!$C$164='(CC) Your Champ Data'!$R$3,'(CC) Your Champ Data'!$R6,IF('Comp Calculator'!$C$164='(CC) Your Champ Data'!$T$3,'(CC) Your Champ Data'!$T6,1000))))))*I6*(100-$AD6))/1000</f>
        <v>0</v>
      </c>
      <c r="AH6" s="60">
        <f>(IF('Comp Calculator'!$C$164='(CC) Your Champ Data'!$N$3,'(CC) Your Champ Data'!$N6,IF('Comp Calculator'!$C$164='(CC) Your Champ Data'!$O$3,'(CC) Your Champ Data'!$O6,IF('Comp Calculator'!$C$164='(CC) Your Champ Data'!$P$3,'(CC) Your Champ Data'!$P6,IF('Comp Calculator'!$C$164='(CC) Your Champ Data'!$Q$3,'(CC) Your Champ Data'!$Q6,IF('Comp Calculator'!$C$164='(CC) Your Champ Data'!$R$3,'(CC) Your Champ Data'!$R6,IF('Comp Calculator'!$C$164='(CC) Your Champ Data'!$T$3,'(CC) Your Champ Data'!$T6,1000))))))*J6*(100-$AD6))/1000</f>
        <v>5131.5514596775411</v>
      </c>
      <c r="AI6" s="60">
        <f>(IF('Comp Calculator'!$C$164='(CC) Your Champ Data'!$N$3,'(CC) Your Champ Data'!$N6,IF('Comp Calculator'!$C$164='(CC) Your Champ Data'!$O$3,'(CC) Your Champ Data'!$O6,IF('Comp Calculator'!$C$164='(CC) Your Champ Data'!$P$3,'(CC) Your Champ Data'!$P6,IF('Comp Calculator'!$C$164='(CC) Your Champ Data'!$Q$3,'(CC) Your Champ Data'!$Q6,IF('Comp Calculator'!$C$164='(CC) Your Champ Data'!$R$3,'(CC) Your Champ Data'!$R6,IF('Comp Calculator'!$C$164='(CC) Your Champ Data'!$T$3,'(CC) Your Champ Data'!$T6,1000))))))*K6*(100-$AD6))/1000</f>
        <v>0</v>
      </c>
      <c r="AJ6" s="60">
        <f>(IF('Comp Calculator'!$C$164='(CC) Your Champ Data'!$N$3,'(CC) Your Champ Data'!$N6,IF('Comp Calculator'!$C$164='(CC) Your Champ Data'!$O$3,'(CC) Your Champ Data'!$O6,IF('Comp Calculator'!$C$164='(CC) Your Champ Data'!$P$3,'(CC) Your Champ Data'!$P6,IF('Comp Calculator'!$C$164='(CC) Your Champ Data'!$Q$3,'(CC) Your Champ Data'!$Q6,IF('Comp Calculator'!$C$164='(CC) Your Champ Data'!$R$3,'(CC) Your Champ Data'!$R6,IF('Comp Calculator'!$C$164='(CC) Your Champ Data'!$T$3,'(CC) Your Champ Data'!$T6,1000))))))*L6*(100-$AD6))/1000</f>
        <v>0</v>
      </c>
      <c r="AL6" s="60">
        <f>RANK(AF6,AF$4:AF$163,0)+COUNTIF(AF$4:AF6,AF6)-1</f>
        <v>41</v>
      </c>
      <c r="AM6" t="str">
        <f t="shared" si="7"/>
        <v>Akali</v>
      </c>
      <c r="AN6" s="60">
        <f>RANK(AG6,AG$4:AG$163,0)+COUNTIF(AG$4:AG6,AG6)-1</f>
        <v>27</v>
      </c>
      <c r="AO6" t="str">
        <f t="shared" si="8"/>
        <v>Akali</v>
      </c>
      <c r="AP6" s="60">
        <f>RANK(AH6,AH$4:AH$163,0)+COUNTIF(AH$4:AH6,AH6)-1</f>
        <v>64</v>
      </c>
      <c r="AQ6" t="str">
        <f t="shared" si="9"/>
        <v>Akali</v>
      </c>
      <c r="AR6" s="60">
        <f>RANK(AI6,AI$4:AI$163,0)+COUNTIF(AI$4:AI6,AI6)-1</f>
        <v>22</v>
      </c>
      <c r="AS6" t="str">
        <f t="shared" si="10"/>
        <v>Akali</v>
      </c>
      <c r="AT6" s="60">
        <f>RANK(AJ6,AJ$4:AJ$163,0)+COUNTIF(AJ$4:AJ6,AJ6)-1</f>
        <v>60</v>
      </c>
      <c r="AU6" t="str">
        <f t="shared" si="11"/>
        <v>Akali</v>
      </c>
      <c r="AW6">
        <v>4</v>
      </c>
      <c r="AX6" s="61">
        <f t="shared" si="12"/>
        <v>2.6469504668912811</v>
      </c>
      <c r="AY6">
        <f>'Champ Scores'!B5</f>
        <v>5</v>
      </c>
      <c r="AZ6">
        <f>'Champ Scores'!C5</f>
        <v>3</v>
      </c>
      <c r="BA6">
        <f>'Champ Scores'!D5</f>
        <v>5</v>
      </c>
      <c r="BB6">
        <f>'Champ Scores'!E5</f>
        <v>3</v>
      </c>
      <c r="BC6">
        <f>'Champ Scores'!F5</f>
        <v>5</v>
      </c>
      <c r="BD6">
        <f>'Champ Scores'!G5</f>
        <v>2</v>
      </c>
      <c r="BE6">
        <f>'Champ Scores'!H5</f>
        <v>2</v>
      </c>
      <c r="BF6">
        <f>'Champ Scores'!I5</f>
        <v>1</v>
      </c>
      <c r="BG6">
        <f>'Champ Scores'!J5</f>
        <v>4</v>
      </c>
      <c r="BH6">
        <f>'Champ Scores'!K5</f>
        <v>1</v>
      </c>
      <c r="BI6">
        <f>'Champ Scores'!L5</f>
        <v>2</v>
      </c>
      <c r="BJ6">
        <f>'Champ Scores'!M5</f>
        <v>1</v>
      </c>
      <c r="BK6">
        <f>'Champ Scores'!N5</f>
        <v>1</v>
      </c>
      <c r="BL6">
        <f>'Champ Scores'!O5</f>
        <v>1</v>
      </c>
      <c r="BM6">
        <f>'Champ Scores'!P5</f>
        <v>1</v>
      </c>
      <c r="BN6">
        <f>'Champ Scores'!Q5</f>
        <v>5</v>
      </c>
      <c r="BO6">
        <f>'Champ Scores'!R5</f>
        <v>5</v>
      </c>
      <c r="BP6">
        <f>'Champ Scores'!S5</f>
        <v>1</v>
      </c>
      <c r="BQ6">
        <f>'Champ Scores'!T5</f>
        <v>3</v>
      </c>
      <c r="BR6">
        <f>'Champ Scores'!U5</f>
        <v>1</v>
      </c>
      <c r="BT6" s="61">
        <f>INDEX($AX$3:BR6,AW6,MATCH('Comp Calculator'!$C$165,'(CC) Your Champ Data'!$AX$3:$BR$3,0))</f>
        <v>2.6469504668912811</v>
      </c>
      <c r="BV6" s="60">
        <f t="shared" si="13"/>
        <v>0</v>
      </c>
      <c r="BW6" s="60">
        <f t="shared" si="14"/>
        <v>0</v>
      </c>
      <c r="BX6" s="60">
        <f t="shared" si="15"/>
        <v>5972.5995238866662</v>
      </c>
      <c r="BY6" s="60">
        <f t="shared" si="16"/>
        <v>0</v>
      </c>
      <c r="BZ6" s="60">
        <f t="shared" si="17"/>
        <v>0</v>
      </c>
      <c r="CB6" s="60">
        <f>RANK(BV6,BV$4:BV$157,0)+COUNTIF(BV$4:BV6,BV6)-1</f>
        <v>41</v>
      </c>
      <c r="CC6" t="str">
        <f t="shared" si="18"/>
        <v>Akali</v>
      </c>
      <c r="CD6">
        <f>RANK(BW6,BW$4:BW$157,0)+COUNTIF(BW$4:BW6,BW6)-1</f>
        <v>27</v>
      </c>
      <c r="CE6" t="str">
        <f t="shared" si="19"/>
        <v>Akali</v>
      </c>
      <c r="CF6">
        <f>RANK(BX6,BX$4:BX$157,0)+COUNTIF(BX$4:BX6,BX6)-1</f>
        <v>63</v>
      </c>
      <c r="CG6" t="str">
        <f t="shared" si="20"/>
        <v>Akali</v>
      </c>
      <c r="CH6">
        <f>RANK(BY6,BY$4:BY$157,0)+COUNTIF(BY$4:BY6,BY6)-1</f>
        <v>21</v>
      </c>
      <c r="CI6" t="str">
        <f t="shared" si="21"/>
        <v>Akali</v>
      </c>
      <c r="CJ6">
        <f>RANK(BZ6,BZ$4:BZ$157,0)+COUNTIF(BZ$4:BZ6,BZ6)-1</f>
        <v>57</v>
      </c>
      <c r="CK6" t="str">
        <f t="shared" si="22"/>
        <v>Akali</v>
      </c>
      <c r="CM6">
        <f>'Champ Scores'!B5+'(CC) Team Data'!B$36-'(CC) Team Data'!$B$28</f>
        <v>11</v>
      </c>
      <c r="CN6">
        <f>'Champ Scores'!C5+'(CC) Team Data'!C$36-'(CC) Team Data'!$B$28</f>
        <v>10</v>
      </c>
      <c r="CO6">
        <f>'Champ Scores'!D5+'(CC) Team Data'!D$36-'(CC) Team Data'!$B$28</f>
        <v>9</v>
      </c>
      <c r="CP6">
        <f>'Champ Scores'!E5+'(CC) Team Data'!E$36-'(CC) Team Data'!$B$28</f>
        <v>10</v>
      </c>
      <c r="CQ6">
        <f>'Champ Scores'!F5+'(CC) Team Data'!F$36-'(CC) Team Data'!$B$28</f>
        <v>12</v>
      </c>
      <c r="CR6">
        <f>'Champ Scores'!G5+'(CC) Team Data'!G$36-'(CC) Team Data'!$B$28</f>
        <v>8</v>
      </c>
      <c r="CS6">
        <f>'Champ Scores'!H5+'(CC) Team Data'!H$36-'(CC) Team Data'!$B$28</f>
        <v>7</v>
      </c>
      <c r="CT6">
        <f>'Champ Scores'!I5+'(CC) Team Data'!I$36-'(CC) Team Data'!$B$28</f>
        <v>5</v>
      </c>
      <c r="CU6">
        <f>'Champ Scores'!J5+'(CC) Team Data'!J$36-'(CC) Team Data'!$B$28</f>
        <v>11</v>
      </c>
      <c r="CV6">
        <f>'Champ Scores'!K5+'(CC) Team Data'!K$36-'(CC) Team Data'!$B$28</f>
        <v>5</v>
      </c>
      <c r="CW6">
        <f>'Champ Scores'!L5+'(CC) Team Data'!L$36-'(CC) Team Data'!$B$28</f>
        <v>10</v>
      </c>
      <c r="CX6">
        <f>'Champ Scores'!M5+'(CC) Team Data'!M$36-'(CC) Team Data'!$B$28</f>
        <v>5</v>
      </c>
      <c r="CY6">
        <f>'Champ Scores'!N5+'(CC) Team Data'!N$36-'(CC) Team Data'!$B$28</f>
        <v>8</v>
      </c>
      <c r="CZ6">
        <f>'Champ Scores'!O5+'(CC) Team Data'!O$36-'(CC) Team Data'!$B$28</f>
        <v>7</v>
      </c>
      <c r="DA6">
        <f>'Champ Scores'!P5+'(CC) Team Data'!P$36-'(CC) Team Data'!$B$28</f>
        <v>7</v>
      </c>
      <c r="DB6">
        <f>'Champ Scores'!Q5+'(CC) Team Data'!Q$36-'(CC) Team Data'!$B$28</f>
        <v>11</v>
      </c>
      <c r="DC6">
        <f>'Champ Scores'!R5+'(CC) Team Data'!R$36-'(CC) Team Data'!$B$28</f>
        <v>9</v>
      </c>
      <c r="DD6">
        <f>'Champ Scores'!S5+'(CC) Team Data'!S$36-'(CC) Team Data'!$B$28</f>
        <v>5</v>
      </c>
      <c r="DE6">
        <f>'Champ Scores'!T5+'(CC) Team Data'!T$36-'(CC) Team Data'!$B$28</f>
        <v>9</v>
      </c>
      <c r="DF6">
        <f>'Champ Scores'!U5+'(CC) Team Data'!U$36-'(CC) Team Data'!$B$28</f>
        <v>5</v>
      </c>
    </row>
    <row r="7" spans="1:110" x14ac:dyDescent="0.25">
      <c r="A7" t="str">
        <f>'Champ Pools'!A7</f>
        <v>Akshan</v>
      </c>
      <c r="B7">
        <f>'Champ Pools'!B7</f>
        <v>0</v>
      </c>
      <c r="C7">
        <f>'Champ Pools'!C7</f>
        <v>0</v>
      </c>
      <c r="D7">
        <f>'Champ Pools'!D7</f>
        <v>5</v>
      </c>
      <c r="E7">
        <f>'Champ Pools'!E7</f>
        <v>0</v>
      </c>
      <c r="F7">
        <f>'Champ Pools'!F7</f>
        <v>0</v>
      </c>
      <c r="H7">
        <f>B7*B7*'Champ Pools'!L7</f>
        <v>0</v>
      </c>
      <c r="I7">
        <f>C7*C7*'Champ Pools'!M7</f>
        <v>0</v>
      </c>
      <c r="J7">
        <f>D7*D7*'Champ Pools'!N7</f>
        <v>75</v>
      </c>
      <c r="K7">
        <f>E7*E7*'Champ Pools'!O7</f>
        <v>0</v>
      </c>
      <c r="L7">
        <f>F7*F7*'Champ Pools'!P7</f>
        <v>0</v>
      </c>
      <c r="N7">
        <f>'Champ Scores'!Y6</f>
        <v>1823</v>
      </c>
      <c r="O7">
        <f>'Champ Scores'!Z6</f>
        <v>2621</v>
      </c>
      <c r="P7">
        <f>'Champ Scores'!AA6</f>
        <v>2220</v>
      </c>
      <c r="Q7">
        <f>'Champ Scores'!AB6</f>
        <v>1991</v>
      </c>
      <c r="R7">
        <f>'Champ Scores'!AC6</f>
        <v>2585</v>
      </c>
      <c r="T7" s="60">
        <f t="shared" si="5"/>
        <v>2639.6575240136126</v>
      </c>
      <c r="U7">
        <f>'(CC) Team Data'!W$36+'(CC) Your Champ Data'!N7</f>
        <v>3911</v>
      </c>
      <c r="V7">
        <f>'(CC) Team Data'!X$36+'(CC) Your Champ Data'!O7</f>
        <v>4353</v>
      </c>
      <c r="W7">
        <f>'(CC) Team Data'!Y$36+'(CC) Your Champ Data'!P7</f>
        <v>3972</v>
      </c>
      <c r="X7">
        <f>'(CC) Team Data'!Z$36+'(CC) Your Champ Data'!Q7</f>
        <v>3608</v>
      </c>
      <c r="Y7">
        <f>'(CC) Team Data'!AA$36+'(CC) Your Champ Data'!R7</f>
        <v>4507</v>
      </c>
      <c r="AA7">
        <f>ABS('Champ Scores'!AG6-33.3-'Comp Calculator'!H$164+'Comp Calculator'!H$163)</f>
        <v>30.599817253257136</v>
      </c>
      <c r="AB7">
        <f>ABS('Champ Scores'!AH6-33.3-'Comp Calculator'!I$164+'Comp Calculator'!I$163)</f>
        <v>8.8484200811072391</v>
      </c>
      <c r="AC7">
        <f>ABS('Champ Scores'!AI6-33.3-'Comp Calculator'!J$164+'Comp Calculator'!J$163)</f>
        <v>21.551397172149883</v>
      </c>
      <c r="AD7">
        <f t="shared" si="6"/>
        <v>60.999634506514262</v>
      </c>
      <c r="AF7" s="60">
        <f>(IF('Comp Calculator'!$C$164='(CC) Your Champ Data'!$N$3,'(CC) Your Champ Data'!$N7,IF('Comp Calculator'!$C$164='(CC) Your Champ Data'!$O$3,'(CC) Your Champ Data'!$O7,IF('Comp Calculator'!$C$164='(CC) Your Champ Data'!$P$3,'(CC) Your Champ Data'!$P7,IF('Comp Calculator'!$C$164='(CC) Your Champ Data'!$Q$3,'(CC) Your Champ Data'!$Q7,IF('Comp Calculator'!$C$164='(CC) Your Champ Data'!$R$3,'(CC) Your Champ Data'!$R7,IF('Comp Calculator'!$C$164='(CC) Your Champ Data'!$T$3,'(CC) Your Champ Data'!$T7,1000))))))*H7*(100-$AD7))/1000</f>
        <v>0</v>
      </c>
      <c r="AG7" s="60">
        <f>(IF('Comp Calculator'!$C$164='(CC) Your Champ Data'!$N$3,'(CC) Your Champ Data'!$N7,IF('Comp Calculator'!$C$164='(CC) Your Champ Data'!$O$3,'(CC) Your Champ Data'!$O7,IF('Comp Calculator'!$C$164='(CC) Your Champ Data'!$P$3,'(CC) Your Champ Data'!$P7,IF('Comp Calculator'!$C$164='(CC) Your Champ Data'!$Q$3,'(CC) Your Champ Data'!$Q7,IF('Comp Calculator'!$C$164='(CC) Your Champ Data'!$R$3,'(CC) Your Champ Data'!$R7,IF('Comp Calculator'!$C$164='(CC) Your Champ Data'!$T$3,'(CC) Your Champ Data'!$T7,1000))))))*I7*(100-$AD7))/1000</f>
        <v>0</v>
      </c>
      <c r="AH7" s="60">
        <f>(IF('Comp Calculator'!$C$164='(CC) Your Champ Data'!$N$3,'(CC) Your Champ Data'!$N7,IF('Comp Calculator'!$C$164='(CC) Your Champ Data'!$O$3,'(CC) Your Champ Data'!$O7,IF('Comp Calculator'!$C$164='(CC) Your Champ Data'!$P$3,'(CC) Your Champ Data'!$P7,IF('Comp Calculator'!$C$164='(CC) Your Champ Data'!$Q$3,'(CC) Your Champ Data'!$Q7,IF('Comp Calculator'!$C$164='(CC) Your Champ Data'!$R$3,'(CC) Your Champ Data'!$R7,IF('Comp Calculator'!$C$164='(CC) Your Champ Data'!$T$3,'(CC) Your Champ Data'!$T7,1000))))))*J7*(100-$AD7))/1000</f>
        <v>7721.0706160620366</v>
      </c>
      <c r="AI7" s="60">
        <f>(IF('Comp Calculator'!$C$164='(CC) Your Champ Data'!$N$3,'(CC) Your Champ Data'!$N7,IF('Comp Calculator'!$C$164='(CC) Your Champ Data'!$O$3,'(CC) Your Champ Data'!$O7,IF('Comp Calculator'!$C$164='(CC) Your Champ Data'!$P$3,'(CC) Your Champ Data'!$P7,IF('Comp Calculator'!$C$164='(CC) Your Champ Data'!$Q$3,'(CC) Your Champ Data'!$Q7,IF('Comp Calculator'!$C$164='(CC) Your Champ Data'!$R$3,'(CC) Your Champ Data'!$R7,IF('Comp Calculator'!$C$164='(CC) Your Champ Data'!$T$3,'(CC) Your Champ Data'!$T7,1000))))))*K7*(100-$AD7))/1000</f>
        <v>0</v>
      </c>
      <c r="AJ7" s="60">
        <f>(IF('Comp Calculator'!$C$164='(CC) Your Champ Data'!$N$3,'(CC) Your Champ Data'!$N7,IF('Comp Calculator'!$C$164='(CC) Your Champ Data'!$O$3,'(CC) Your Champ Data'!$O7,IF('Comp Calculator'!$C$164='(CC) Your Champ Data'!$P$3,'(CC) Your Champ Data'!$P7,IF('Comp Calculator'!$C$164='(CC) Your Champ Data'!$Q$3,'(CC) Your Champ Data'!$Q7,IF('Comp Calculator'!$C$164='(CC) Your Champ Data'!$R$3,'(CC) Your Champ Data'!$R7,IF('Comp Calculator'!$C$164='(CC) Your Champ Data'!$T$3,'(CC) Your Champ Data'!$T7,1000))))))*L7*(100-$AD7))/1000</f>
        <v>0</v>
      </c>
      <c r="AL7" s="60">
        <f>RANK(AF7,AF$4:AF$163,0)+COUNTIF(AF$4:AF7,AF7)-1</f>
        <v>42</v>
      </c>
      <c r="AM7" t="str">
        <f t="shared" si="7"/>
        <v>Akshan</v>
      </c>
      <c r="AN7" s="60">
        <f>RANK(AG7,AG$4:AG$163,0)+COUNTIF(AG$4:AG7,AG7)-1</f>
        <v>28</v>
      </c>
      <c r="AO7" t="str">
        <f t="shared" si="8"/>
        <v>Akshan</v>
      </c>
      <c r="AP7" s="60">
        <f>RANK(AH7,AH$4:AH$163,0)+COUNTIF(AH$4:AH7,AH7)-1</f>
        <v>36</v>
      </c>
      <c r="AQ7" t="str">
        <f t="shared" si="9"/>
        <v>Akshan</v>
      </c>
      <c r="AR7" s="60">
        <f>RANK(AI7,AI$4:AI$163,0)+COUNTIF(AI$4:AI7,AI7)-1</f>
        <v>23</v>
      </c>
      <c r="AS7" t="str">
        <f t="shared" si="10"/>
        <v>Akshan</v>
      </c>
      <c r="AT7" s="60">
        <f>RANK(AJ7,AJ$4:AJ$163,0)+COUNTIF(AJ$4:AJ7,AJ7)-1</f>
        <v>61</v>
      </c>
      <c r="AU7" t="str">
        <f t="shared" si="11"/>
        <v>Akshan</v>
      </c>
      <c r="AW7">
        <v>5</v>
      </c>
      <c r="AX7" s="61">
        <f t="shared" si="12"/>
        <v>2.8824045413923387</v>
      </c>
      <c r="AY7">
        <f>'Champ Scores'!B6</f>
        <v>5</v>
      </c>
      <c r="AZ7">
        <f>'Champ Scores'!C6</f>
        <v>5</v>
      </c>
      <c r="BA7">
        <f>'Champ Scores'!D6</f>
        <v>5</v>
      </c>
      <c r="BB7">
        <f>'Champ Scores'!E6</f>
        <v>2</v>
      </c>
      <c r="BC7">
        <f>'Champ Scores'!F6</f>
        <v>5</v>
      </c>
      <c r="BD7">
        <f>'Champ Scores'!G6</f>
        <v>3</v>
      </c>
      <c r="BE7">
        <f>'Champ Scores'!H6</f>
        <v>1</v>
      </c>
      <c r="BF7">
        <f>'Champ Scores'!I6</f>
        <v>1</v>
      </c>
      <c r="BG7">
        <f>'Champ Scores'!J6</f>
        <v>1</v>
      </c>
      <c r="BH7">
        <f>'Champ Scores'!K6</f>
        <v>1</v>
      </c>
      <c r="BI7">
        <f>'Champ Scores'!L6</f>
        <v>2</v>
      </c>
      <c r="BJ7">
        <f>'Champ Scores'!M6</f>
        <v>1</v>
      </c>
      <c r="BK7">
        <f>'Champ Scores'!N6</f>
        <v>1</v>
      </c>
      <c r="BL7">
        <f>'Champ Scores'!O6</f>
        <v>1</v>
      </c>
      <c r="BM7">
        <f>'Champ Scores'!P6</f>
        <v>1</v>
      </c>
      <c r="BN7">
        <f>'Champ Scores'!Q6</f>
        <v>4</v>
      </c>
      <c r="BO7">
        <f>'Champ Scores'!R6</f>
        <v>4</v>
      </c>
      <c r="BP7">
        <f>'Champ Scores'!S6</f>
        <v>3</v>
      </c>
      <c r="BQ7">
        <f>'Champ Scores'!T6</f>
        <v>2</v>
      </c>
      <c r="BR7">
        <f>'Champ Scores'!U6</f>
        <v>4</v>
      </c>
      <c r="BT7" s="61">
        <f>INDEX($AX$3:BR7,AW7,MATCH('Comp Calculator'!$C$165,'(CC) Your Champ Data'!$AX$3:$BR$3,0))</f>
        <v>2.8824045413923387</v>
      </c>
      <c r="BV7" s="60">
        <f t="shared" si="13"/>
        <v>0</v>
      </c>
      <c r="BW7" s="60">
        <f t="shared" si="14"/>
        <v>0</v>
      </c>
      <c r="BX7" s="60">
        <f t="shared" si="15"/>
        <v>8431.1122960788252</v>
      </c>
      <c r="BY7" s="60">
        <f t="shared" si="16"/>
        <v>0</v>
      </c>
      <c r="BZ7" s="60">
        <f t="shared" si="17"/>
        <v>0</v>
      </c>
      <c r="CB7" s="60">
        <f>RANK(BV7,BV$4:BV$157,0)+COUNTIF(BV$4:BV7,BV7)-1</f>
        <v>42</v>
      </c>
      <c r="CC7" t="str">
        <f t="shared" si="18"/>
        <v>Akshan</v>
      </c>
      <c r="CD7">
        <f>RANK(BW7,BW$4:BW$157,0)+COUNTIF(BW$4:BW7,BW7)-1</f>
        <v>28</v>
      </c>
      <c r="CE7" t="str">
        <f t="shared" si="19"/>
        <v>Akshan</v>
      </c>
      <c r="CF7">
        <f>RANK(BX7,BX$4:BX$157,0)+COUNTIF(BX$4:BX7,BX7)-1</f>
        <v>35</v>
      </c>
      <c r="CG7" t="str">
        <f t="shared" si="20"/>
        <v>Akshan</v>
      </c>
      <c r="CH7">
        <f>RANK(BY7,BY$4:BY$157,0)+COUNTIF(BY$4:BY7,BY7)-1</f>
        <v>22</v>
      </c>
      <c r="CI7" t="str">
        <f t="shared" si="21"/>
        <v>Akshan</v>
      </c>
      <c r="CJ7">
        <f>RANK(BZ7,BZ$4:BZ$157,0)+COUNTIF(BZ$4:BZ7,BZ7)-1</f>
        <v>58</v>
      </c>
      <c r="CK7" t="str">
        <f t="shared" si="22"/>
        <v>Akshan</v>
      </c>
      <c r="CM7">
        <f>'Champ Scores'!B6+'(CC) Team Data'!B$36-'(CC) Team Data'!$B$28</f>
        <v>11</v>
      </c>
      <c r="CN7">
        <f>'Champ Scores'!C6+'(CC) Team Data'!C$36-'(CC) Team Data'!$B$28</f>
        <v>12</v>
      </c>
      <c r="CO7">
        <f>'Champ Scores'!D6+'(CC) Team Data'!D$36-'(CC) Team Data'!$B$28</f>
        <v>9</v>
      </c>
      <c r="CP7">
        <f>'Champ Scores'!E6+'(CC) Team Data'!E$36-'(CC) Team Data'!$B$28</f>
        <v>9</v>
      </c>
      <c r="CQ7">
        <f>'Champ Scores'!F6+'(CC) Team Data'!F$36-'(CC) Team Data'!$B$28</f>
        <v>12</v>
      </c>
      <c r="CR7">
        <f>'Champ Scores'!G6+'(CC) Team Data'!G$36-'(CC) Team Data'!$B$28</f>
        <v>9</v>
      </c>
      <c r="CS7">
        <f>'Champ Scores'!H6+'(CC) Team Data'!H$36-'(CC) Team Data'!$B$28</f>
        <v>6</v>
      </c>
      <c r="CT7">
        <f>'Champ Scores'!I6+'(CC) Team Data'!I$36-'(CC) Team Data'!$B$28</f>
        <v>5</v>
      </c>
      <c r="CU7">
        <f>'Champ Scores'!J6+'(CC) Team Data'!J$36-'(CC) Team Data'!$B$28</f>
        <v>8</v>
      </c>
      <c r="CV7">
        <f>'Champ Scores'!K6+'(CC) Team Data'!K$36-'(CC) Team Data'!$B$28</f>
        <v>5</v>
      </c>
      <c r="CW7">
        <f>'Champ Scores'!L6+'(CC) Team Data'!L$36-'(CC) Team Data'!$B$28</f>
        <v>10</v>
      </c>
      <c r="CX7">
        <f>'Champ Scores'!M6+'(CC) Team Data'!M$36-'(CC) Team Data'!$B$28</f>
        <v>5</v>
      </c>
      <c r="CY7">
        <f>'Champ Scores'!N6+'(CC) Team Data'!N$36-'(CC) Team Data'!$B$28</f>
        <v>8</v>
      </c>
      <c r="CZ7">
        <f>'Champ Scores'!O6+'(CC) Team Data'!O$36-'(CC) Team Data'!$B$28</f>
        <v>7</v>
      </c>
      <c r="DA7">
        <f>'Champ Scores'!P6+'(CC) Team Data'!P$36-'(CC) Team Data'!$B$28</f>
        <v>7</v>
      </c>
      <c r="DB7">
        <f>'Champ Scores'!Q6+'(CC) Team Data'!Q$36-'(CC) Team Data'!$B$28</f>
        <v>10</v>
      </c>
      <c r="DC7">
        <f>'Champ Scores'!R6+'(CC) Team Data'!R$36-'(CC) Team Data'!$B$28</f>
        <v>8</v>
      </c>
      <c r="DD7">
        <f>'Champ Scores'!S6+'(CC) Team Data'!S$36-'(CC) Team Data'!$B$28</f>
        <v>7</v>
      </c>
      <c r="DE7">
        <f>'Champ Scores'!T6+'(CC) Team Data'!T$36-'(CC) Team Data'!$B$28</f>
        <v>8</v>
      </c>
      <c r="DF7">
        <f>'Champ Scores'!U6+'(CC) Team Data'!U$36-'(CC) Team Data'!$B$28</f>
        <v>8</v>
      </c>
    </row>
    <row r="8" spans="1:110" x14ac:dyDescent="0.25">
      <c r="A8" t="str">
        <f>'Champ Pools'!A8</f>
        <v>Alistar</v>
      </c>
      <c r="B8">
        <f>'Champ Pools'!B8</f>
        <v>0</v>
      </c>
      <c r="C8">
        <f>'Champ Pools'!C8</f>
        <v>0</v>
      </c>
      <c r="D8">
        <f>'Champ Pools'!D8</f>
        <v>0</v>
      </c>
      <c r="E8">
        <f>'Champ Pools'!E8</f>
        <v>0</v>
      </c>
      <c r="F8">
        <f>'Champ Pools'!F8</f>
        <v>5</v>
      </c>
      <c r="H8">
        <f>B8*B8*'Champ Pools'!L8</f>
        <v>0</v>
      </c>
      <c r="I8">
        <f>C8*C8*'Champ Pools'!M8</f>
        <v>0</v>
      </c>
      <c r="J8">
        <f>D8*D8*'Champ Pools'!N8</f>
        <v>0</v>
      </c>
      <c r="K8">
        <f>E8*E8*'Champ Pools'!O8</f>
        <v>0</v>
      </c>
      <c r="L8">
        <f>F8*F8*'Champ Pools'!P8</f>
        <v>75</v>
      </c>
      <c r="N8">
        <f>'Champ Scores'!Y7</f>
        <v>3095</v>
      </c>
      <c r="O8">
        <f>'Champ Scores'!Z7</f>
        <v>2123</v>
      </c>
      <c r="P8">
        <f>'Champ Scores'!AA7</f>
        <v>2183</v>
      </c>
      <c r="Q8">
        <f>'Champ Scores'!AB7</f>
        <v>1646</v>
      </c>
      <c r="R8">
        <f>'Champ Scores'!AC7</f>
        <v>1352</v>
      </c>
      <c r="T8" s="60">
        <f t="shared" si="5"/>
        <v>2217.8612655033635</v>
      </c>
      <c r="U8">
        <f>'(CC) Team Data'!W$36+'(CC) Your Champ Data'!N8</f>
        <v>5183</v>
      </c>
      <c r="V8">
        <f>'(CC) Team Data'!X$36+'(CC) Your Champ Data'!O8</f>
        <v>3855</v>
      </c>
      <c r="W8">
        <f>'(CC) Team Data'!Y$36+'(CC) Your Champ Data'!P8</f>
        <v>3935</v>
      </c>
      <c r="X8">
        <f>'(CC) Team Data'!Z$36+'(CC) Your Champ Data'!Q8</f>
        <v>3263</v>
      </c>
      <c r="Y8">
        <f>'(CC) Team Data'!AA$36+'(CC) Your Champ Data'!R8</f>
        <v>3274</v>
      </c>
      <c r="AA8">
        <f>ABS('Champ Scores'!AG7-33.3-'Comp Calculator'!H$164+'Comp Calculator'!H$163)</f>
        <v>1.5414687006081422</v>
      </c>
      <c r="AB8">
        <f>ABS('Champ Scores'!AH7-33.3-'Comp Calculator'!I$164+'Comp Calculator'!I$163)</f>
        <v>2.3467544658836772</v>
      </c>
      <c r="AC8">
        <f>ABS('Champ Scores'!AI7-33.3-'Comp Calculator'!J$164+'Comp Calculator'!J$163)</f>
        <v>1.0052857652755485</v>
      </c>
      <c r="AD8">
        <f t="shared" si="6"/>
        <v>4.8935089317673679</v>
      </c>
      <c r="AF8" s="60">
        <f>(IF('Comp Calculator'!$C$164='(CC) Your Champ Data'!$N$3,'(CC) Your Champ Data'!$N8,IF('Comp Calculator'!$C$164='(CC) Your Champ Data'!$O$3,'(CC) Your Champ Data'!$O8,IF('Comp Calculator'!$C$164='(CC) Your Champ Data'!$P$3,'(CC) Your Champ Data'!$P8,IF('Comp Calculator'!$C$164='(CC) Your Champ Data'!$Q$3,'(CC) Your Champ Data'!$Q8,IF('Comp Calculator'!$C$164='(CC) Your Champ Data'!$R$3,'(CC) Your Champ Data'!$R8,IF('Comp Calculator'!$C$164='(CC) Your Champ Data'!$T$3,'(CC) Your Champ Data'!$T8,1000))))))*H8*(100-$AD8))/1000</f>
        <v>0</v>
      </c>
      <c r="AG8" s="60">
        <f>(IF('Comp Calculator'!$C$164='(CC) Your Champ Data'!$N$3,'(CC) Your Champ Data'!$N8,IF('Comp Calculator'!$C$164='(CC) Your Champ Data'!$O$3,'(CC) Your Champ Data'!$O8,IF('Comp Calculator'!$C$164='(CC) Your Champ Data'!$P$3,'(CC) Your Champ Data'!$P8,IF('Comp Calculator'!$C$164='(CC) Your Champ Data'!$Q$3,'(CC) Your Champ Data'!$Q8,IF('Comp Calculator'!$C$164='(CC) Your Champ Data'!$R$3,'(CC) Your Champ Data'!$R8,IF('Comp Calculator'!$C$164='(CC) Your Champ Data'!$T$3,'(CC) Your Champ Data'!$T8,1000))))))*I8*(100-$AD8))/1000</f>
        <v>0</v>
      </c>
      <c r="AH8" s="60">
        <f>(IF('Comp Calculator'!$C$164='(CC) Your Champ Data'!$N$3,'(CC) Your Champ Data'!$N8,IF('Comp Calculator'!$C$164='(CC) Your Champ Data'!$O$3,'(CC) Your Champ Data'!$O8,IF('Comp Calculator'!$C$164='(CC) Your Champ Data'!$P$3,'(CC) Your Champ Data'!$P8,IF('Comp Calculator'!$C$164='(CC) Your Champ Data'!$Q$3,'(CC) Your Champ Data'!$Q8,IF('Comp Calculator'!$C$164='(CC) Your Champ Data'!$R$3,'(CC) Your Champ Data'!$R8,IF('Comp Calculator'!$C$164='(CC) Your Champ Data'!$T$3,'(CC) Your Champ Data'!$T8,1000))))))*J8*(100-$AD8))/1000</f>
        <v>0</v>
      </c>
      <c r="AI8" s="60">
        <f>(IF('Comp Calculator'!$C$164='(CC) Your Champ Data'!$N$3,'(CC) Your Champ Data'!$N8,IF('Comp Calculator'!$C$164='(CC) Your Champ Data'!$O$3,'(CC) Your Champ Data'!$O8,IF('Comp Calculator'!$C$164='(CC) Your Champ Data'!$P$3,'(CC) Your Champ Data'!$P8,IF('Comp Calculator'!$C$164='(CC) Your Champ Data'!$Q$3,'(CC) Your Champ Data'!$Q8,IF('Comp Calculator'!$C$164='(CC) Your Champ Data'!$R$3,'(CC) Your Champ Data'!$R8,IF('Comp Calculator'!$C$164='(CC) Your Champ Data'!$T$3,'(CC) Your Champ Data'!$T8,1000))))))*K8*(100-$AD8))/1000</f>
        <v>0</v>
      </c>
      <c r="AJ8" s="60">
        <f>(IF('Comp Calculator'!$C$164='(CC) Your Champ Data'!$N$3,'(CC) Your Champ Data'!$N8,IF('Comp Calculator'!$C$164='(CC) Your Champ Data'!$O$3,'(CC) Your Champ Data'!$O8,IF('Comp Calculator'!$C$164='(CC) Your Champ Data'!$P$3,'(CC) Your Champ Data'!$P8,IF('Comp Calculator'!$C$164='(CC) Your Champ Data'!$Q$3,'(CC) Your Champ Data'!$Q8,IF('Comp Calculator'!$C$164='(CC) Your Champ Data'!$R$3,'(CC) Your Champ Data'!$R8,IF('Comp Calculator'!$C$164='(CC) Your Champ Data'!$T$3,'(CC) Your Champ Data'!$T8,1000))))))*L8*(100-$AD8))/1000</f>
        <v>15819.975197863107</v>
      </c>
      <c r="AL8" s="60">
        <f>RANK(AF8,AF$4:AF$163,0)+COUNTIF(AF$4:AF8,AF8)-1</f>
        <v>43</v>
      </c>
      <c r="AM8" t="str">
        <f t="shared" si="7"/>
        <v>Alistar</v>
      </c>
      <c r="AN8" s="60">
        <f>RANK(AG8,AG$4:AG$163,0)+COUNTIF(AG$4:AG8,AG8)-1</f>
        <v>29</v>
      </c>
      <c r="AO8" t="str">
        <f t="shared" si="8"/>
        <v>Alistar</v>
      </c>
      <c r="AP8" s="60">
        <f>RANK(AH8,AH$4:AH$163,0)+COUNTIF(AH$4:AH8,AH8)-1</f>
        <v>111</v>
      </c>
      <c r="AQ8" t="str">
        <f t="shared" si="9"/>
        <v>Alistar</v>
      </c>
      <c r="AR8" s="60">
        <f>RANK(AI8,AI$4:AI$163,0)+COUNTIF(AI$4:AI8,AI8)-1</f>
        <v>24</v>
      </c>
      <c r="AS8" t="str">
        <f t="shared" si="10"/>
        <v>Alistar</v>
      </c>
      <c r="AT8" s="60">
        <f>RANK(AJ8,AJ$4:AJ$163,0)+COUNTIF(AJ$4:AJ8,AJ8)-1</f>
        <v>5</v>
      </c>
      <c r="AU8" t="str">
        <f t="shared" si="11"/>
        <v>Alistar</v>
      </c>
      <c r="AW8">
        <v>6</v>
      </c>
      <c r="AX8" s="61">
        <f t="shared" si="12"/>
        <v>3.0641879169060253</v>
      </c>
      <c r="AY8">
        <f>'Champ Scores'!B7</f>
        <v>1</v>
      </c>
      <c r="AZ8">
        <f>'Champ Scores'!C7</f>
        <v>1</v>
      </c>
      <c r="BA8">
        <f>'Champ Scores'!D7</f>
        <v>1</v>
      </c>
      <c r="BB8">
        <f>'Champ Scores'!E7</f>
        <v>1</v>
      </c>
      <c r="BC8">
        <f>'Champ Scores'!F7</f>
        <v>1</v>
      </c>
      <c r="BD8">
        <f>'Champ Scores'!G7</f>
        <v>1</v>
      </c>
      <c r="BE8">
        <f>'Champ Scores'!H7</f>
        <v>1</v>
      </c>
      <c r="BF8">
        <f>'Champ Scores'!I7</f>
        <v>1</v>
      </c>
      <c r="BG8">
        <f>'Champ Scores'!J7</f>
        <v>1</v>
      </c>
      <c r="BH8">
        <f>'Champ Scores'!K7</f>
        <v>5</v>
      </c>
      <c r="BI8">
        <f>'Champ Scores'!L7</f>
        <v>4</v>
      </c>
      <c r="BJ8">
        <f>'Champ Scores'!M7</f>
        <v>5</v>
      </c>
      <c r="BK8">
        <f>'Champ Scores'!N7</f>
        <v>5</v>
      </c>
      <c r="BL8">
        <f>'Champ Scores'!O7</f>
        <v>1</v>
      </c>
      <c r="BM8">
        <f>'Champ Scores'!P7</f>
        <v>5</v>
      </c>
      <c r="BN8">
        <f>'Champ Scores'!Q7</f>
        <v>2</v>
      </c>
      <c r="BO8">
        <f>'Champ Scores'!R7</f>
        <v>5</v>
      </c>
      <c r="BP8">
        <f>'Champ Scores'!S7</f>
        <v>3</v>
      </c>
      <c r="BQ8">
        <f>'Champ Scores'!T7</f>
        <v>3</v>
      </c>
      <c r="BR8">
        <f>'Champ Scores'!U7</f>
        <v>5</v>
      </c>
      <c r="BT8" s="61">
        <f>INDEX($AX$3:BR8,AW8,MATCH('Comp Calculator'!$C$165,'(CC) Your Champ Data'!$AX$3:$BR$3,0))</f>
        <v>3.0641879169060253</v>
      </c>
      <c r="BV8" s="60">
        <f t="shared" si="13"/>
        <v>0</v>
      </c>
      <c r="BW8" s="60">
        <f t="shared" si="14"/>
        <v>0</v>
      </c>
      <c r="BX8" s="60">
        <f t="shared" si="15"/>
        <v>0</v>
      </c>
      <c r="BY8" s="60">
        <f t="shared" si="16"/>
        <v>0</v>
      </c>
      <c r="BZ8" s="60">
        <f t="shared" si="17"/>
        <v>21856.812056295694</v>
      </c>
      <c r="CB8" s="60">
        <f>RANK(BV8,BV$4:BV$157,0)+COUNTIF(BV$4:BV8,BV8)-1</f>
        <v>43</v>
      </c>
      <c r="CC8" t="str">
        <f t="shared" si="18"/>
        <v>Alistar</v>
      </c>
      <c r="CD8">
        <f>RANK(BW8,BW$4:BW$157,0)+COUNTIF(BW$4:BW8,BW8)-1</f>
        <v>29</v>
      </c>
      <c r="CE8" t="str">
        <f t="shared" si="19"/>
        <v>Alistar</v>
      </c>
      <c r="CF8">
        <f>RANK(BX8,BX$4:BX$157,0)+COUNTIF(BX$4:BX8,BX8)-1</f>
        <v>106</v>
      </c>
      <c r="CG8" t="str">
        <f t="shared" si="20"/>
        <v>Alistar</v>
      </c>
      <c r="CH8">
        <f>RANK(BY8,BY$4:BY$157,0)+COUNTIF(BY$4:BY8,BY8)-1</f>
        <v>23</v>
      </c>
      <c r="CI8" t="str">
        <f t="shared" si="21"/>
        <v>Alistar</v>
      </c>
      <c r="CJ8">
        <f>RANK(BZ8,BZ$4:BZ$157,0)+COUNTIF(BZ$4:BZ8,BZ8)-1</f>
        <v>2</v>
      </c>
      <c r="CK8" t="str">
        <f t="shared" si="22"/>
        <v>Alistar</v>
      </c>
      <c r="CM8">
        <f>'Champ Scores'!B7+'(CC) Team Data'!B$36-'(CC) Team Data'!$B$28</f>
        <v>7</v>
      </c>
      <c r="CN8">
        <f>'Champ Scores'!C7+'(CC) Team Data'!C$36-'(CC) Team Data'!$B$28</f>
        <v>8</v>
      </c>
      <c r="CO8">
        <f>'Champ Scores'!D7+'(CC) Team Data'!D$36-'(CC) Team Data'!$B$28</f>
        <v>5</v>
      </c>
      <c r="CP8">
        <f>'Champ Scores'!E7+'(CC) Team Data'!E$36-'(CC) Team Data'!$B$28</f>
        <v>8</v>
      </c>
      <c r="CQ8">
        <f>'Champ Scores'!F7+'(CC) Team Data'!F$36-'(CC) Team Data'!$B$28</f>
        <v>8</v>
      </c>
      <c r="CR8">
        <f>'Champ Scores'!G7+'(CC) Team Data'!G$36-'(CC) Team Data'!$B$28</f>
        <v>7</v>
      </c>
      <c r="CS8">
        <f>'Champ Scores'!H7+'(CC) Team Data'!H$36-'(CC) Team Data'!$B$28</f>
        <v>6</v>
      </c>
      <c r="CT8">
        <f>'Champ Scores'!I7+'(CC) Team Data'!I$36-'(CC) Team Data'!$B$28</f>
        <v>5</v>
      </c>
      <c r="CU8">
        <f>'Champ Scores'!J7+'(CC) Team Data'!J$36-'(CC) Team Data'!$B$28</f>
        <v>8</v>
      </c>
      <c r="CV8">
        <f>'Champ Scores'!K7+'(CC) Team Data'!K$36-'(CC) Team Data'!$B$28</f>
        <v>9</v>
      </c>
      <c r="CW8">
        <f>'Champ Scores'!L7+'(CC) Team Data'!L$36-'(CC) Team Data'!$B$28</f>
        <v>12</v>
      </c>
      <c r="CX8">
        <f>'Champ Scores'!M7+'(CC) Team Data'!M$36-'(CC) Team Data'!$B$28</f>
        <v>9</v>
      </c>
      <c r="CY8">
        <f>'Champ Scores'!N7+'(CC) Team Data'!N$36-'(CC) Team Data'!$B$28</f>
        <v>12</v>
      </c>
      <c r="CZ8">
        <f>'Champ Scores'!O7+'(CC) Team Data'!O$36-'(CC) Team Data'!$B$28</f>
        <v>7</v>
      </c>
      <c r="DA8">
        <f>'Champ Scores'!P7+'(CC) Team Data'!P$36-'(CC) Team Data'!$B$28</f>
        <v>11</v>
      </c>
      <c r="DB8">
        <f>'Champ Scores'!Q7+'(CC) Team Data'!Q$36-'(CC) Team Data'!$B$28</f>
        <v>8</v>
      </c>
      <c r="DC8">
        <f>'Champ Scores'!R7+'(CC) Team Data'!R$36-'(CC) Team Data'!$B$28</f>
        <v>9</v>
      </c>
      <c r="DD8">
        <f>'Champ Scores'!S7+'(CC) Team Data'!S$36-'(CC) Team Data'!$B$28</f>
        <v>7</v>
      </c>
      <c r="DE8">
        <f>'Champ Scores'!T7+'(CC) Team Data'!T$36-'(CC) Team Data'!$B$28</f>
        <v>9</v>
      </c>
      <c r="DF8">
        <f>'Champ Scores'!U7+'(CC) Team Data'!U$36-'(CC) Team Data'!$B$28</f>
        <v>9</v>
      </c>
    </row>
    <row r="9" spans="1:110" x14ac:dyDescent="0.25">
      <c r="A9" t="str">
        <f>'Champ Pools'!A9</f>
        <v>Amumu</v>
      </c>
      <c r="B9">
        <f>'Champ Pools'!B9</f>
        <v>0</v>
      </c>
      <c r="C9">
        <f>'Champ Pools'!C9</f>
        <v>2</v>
      </c>
      <c r="D9">
        <f>'Champ Pools'!D9</f>
        <v>0</v>
      </c>
      <c r="E9">
        <f>'Champ Pools'!E9</f>
        <v>0</v>
      </c>
      <c r="F9">
        <f>'Champ Pools'!F9</f>
        <v>5</v>
      </c>
      <c r="H9">
        <f>B9*B9*'Champ Pools'!L9</f>
        <v>0</v>
      </c>
      <c r="I9">
        <f>C9*C9*'Champ Pools'!M9</f>
        <v>12</v>
      </c>
      <c r="J9">
        <f>D9*D9*'Champ Pools'!N9</f>
        <v>0</v>
      </c>
      <c r="K9">
        <f>E9*E9*'Champ Pools'!O9</f>
        <v>0</v>
      </c>
      <c r="L9">
        <f>F9*F9*'Champ Pools'!P9</f>
        <v>75</v>
      </c>
      <c r="N9">
        <f>'Champ Scores'!Y8</f>
        <v>3104</v>
      </c>
      <c r="O9">
        <f>'Champ Scores'!Z8</f>
        <v>2096</v>
      </c>
      <c r="P9">
        <f>'Champ Scores'!AA8</f>
        <v>1748</v>
      </c>
      <c r="Q9">
        <f>'Champ Scores'!AB8</f>
        <v>1385</v>
      </c>
      <c r="R9">
        <f>'Champ Scores'!AC8</f>
        <v>1077</v>
      </c>
      <c r="T9" s="60">
        <f t="shared" si="5"/>
        <v>2097.0929172943656</v>
      </c>
      <c r="U9">
        <f>'(CC) Team Data'!W$36+'(CC) Your Champ Data'!N9</f>
        <v>5192</v>
      </c>
      <c r="V9">
        <f>'(CC) Team Data'!X$36+'(CC) Your Champ Data'!O9</f>
        <v>3828</v>
      </c>
      <c r="W9">
        <f>'(CC) Team Data'!Y$36+'(CC) Your Champ Data'!P9</f>
        <v>3500</v>
      </c>
      <c r="X9">
        <f>'(CC) Team Data'!Z$36+'(CC) Your Champ Data'!Q9</f>
        <v>3002</v>
      </c>
      <c r="Y9">
        <f>'(CC) Team Data'!AA$36+'(CC) Your Champ Data'!R9</f>
        <v>2999</v>
      </c>
      <c r="AA9">
        <f>ABS('Champ Scores'!AG8-33.3-'Comp Calculator'!H$164+'Comp Calculator'!H$163)</f>
        <v>4.3497523122612947</v>
      </c>
      <c r="AB9">
        <f>ABS('Champ Scores'!AH8-33.3-'Comp Calculator'!I$164+'Comp Calculator'!I$163)</f>
        <v>0.77487603088105317</v>
      </c>
      <c r="AC9">
        <f>ABS('Champ Scores'!AI8-33.3-'Comp Calculator'!J$164+'Comp Calculator'!J$163)</f>
        <v>3.774876281380255</v>
      </c>
      <c r="AD9">
        <f t="shared" si="6"/>
        <v>8.8995046245226028</v>
      </c>
      <c r="AF9" s="60">
        <f>(IF('Comp Calculator'!$C$164='(CC) Your Champ Data'!$N$3,'(CC) Your Champ Data'!$N9,IF('Comp Calculator'!$C$164='(CC) Your Champ Data'!$O$3,'(CC) Your Champ Data'!$O9,IF('Comp Calculator'!$C$164='(CC) Your Champ Data'!$P$3,'(CC) Your Champ Data'!$P9,IF('Comp Calculator'!$C$164='(CC) Your Champ Data'!$Q$3,'(CC) Your Champ Data'!$Q9,IF('Comp Calculator'!$C$164='(CC) Your Champ Data'!$R$3,'(CC) Your Champ Data'!$R9,IF('Comp Calculator'!$C$164='(CC) Your Champ Data'!$T$3,'(CC) Your Champ Data'!$T9,1000))))))*H9*(100-$AD9))/1000</f>
        <v>0</v>
      </c>
      <c r="AG9" s="60">
        <f>(IF('Comp Calculator'!$C$164='(CC) Your Champ Data'!$N$3,'(CC) Your Champ Data'!$N9,IF('Comp Calculator'!$C$164='(CC) Your Champ Data'!$O$3,'(CC) Your Champ Data'!$O9,IF('Comp Calculator'!$C$164='(CC) Your Champ Data'!$P$3,'(CC) Your Champ Data'!$P9,IF('Comp Calculator'!$C$164='(CC) Your Champ Data'!$Q$3,'(CC) Your Champ Data'!$Q9,IF('Comp Calculator'!$C$164='(CC) Your Champ Data'!$R$3,'(CC) Your Champ Data'!$R9,IF('Comp Calculator'!$C$164='(CC) Your Champ Data'!$T$3,'(CC) Your Champ Data'!$T9,1000))))))*I9*(100-$AD9))/1000</f>
        <v>2292.5544433670611</v>
      </c>
      <c r="AH9" s="60">
        <f>(IF('Comp Calculator'!$C$164='(CC) Your Champ Data'!$N$3,'(CC) Your Champ Data'!$N9,IF('Comp Calculator'!$C$164='(CC) Your Champ Data'!$O$3,'(CC) Your Champ Data'!$O9,IF('Comp Calculator'!$C$164='(CC) Your Champ Data'!$P$3,'(CC) Your Champ Data'!$P9,IF('Comp Calculator'!$C$164='(CC) Your Champ Data'!$Q$3,'(CC) Your Champ Data'!$Q9,IF('Comp Calculator'!$C$164='(CC) Your Champ Data'!$R$3,'(CC) Your Champ Data'!$R9,IF('Comp Calculator'!$C$164='(CC) Your Champ Data'!$T$3,'(CC) Your Champ Data'!$T9,1000))))))*J9*(100-$AD9))/1000</f>
        <v>0</v>
      </c>
      <c r="AI9" s="60">
        <f>(IF('Comp Calculator'!$C$164='(CC) Your Champ Data'!$N$3,'(CC) Your Champ Data'!$N9,IF('Comp Calculator'!$C$164='(CC) Your Champ Data'!$O$3,'(CC) Your Champ Data'!$O9,IF('Comp Calculator'!$C$164='(CC) Your Champ Data'!$P$3,'(CC) Your Champ Data'!$P9,IF('Comp Calculator'!$C$164='(CC) Your Champ Data'!$Q$3,'(CC) Your Champ Data'!$Q9,IF('Comp Calculator'!$C$164='(CC) Your Champ Data'!$R$3,'(CC) Your Champ Data'!$R9,IF('Comp Calculator'!$C$164='(CC) Your Champ Data'!$T$3,'(CC) Your Champ Data'!$T9,1000))))))*K9*(100-$AD9))/1000</f>
        <v>0</v>
      </c>
      <c r="AJ9" s="60">
        <f>(IF('Comp Calculator'!$C$164='(CC) Your Champ Data'!$N$3,'(CC) Your Champ Data'!$N9,IF('Comp Calculator'!$C$164='(CC) Your Champ Data'!$O$3,'(CC) Your Champ Data'!$O9,IF('Comp Calculator'!$C$164='(CC) Your Champ Data'!$P$3,'(CC) Your Champ Data'!$P9,IF('Comp Calculator'!$C$164='(CC) Your Champ Data'!$Q$3,'(CC) Your Champ Data'!$Q9,IF('Comp Calculator'!$C$164='(CC) Your Champ Data'!$R$3,'(CC) Your Champ Data'!$R9,IF('Comp Calculator'!$C$164='(CC) Your Champ Data'!$T$3,'(CC) Your Champ Data'!$T9,1000))))))*L9*(100-$AD9))/1000</f>
        <v>14328.465271044131</v>
      </c>
      <c r="AL9" s="60">
        <f>RANK(AF9,AF$4:AF$163,0)+COUNTIF(AF$4:AF9,AF9)-1</f>
        <v>44</v>
      </c>
      <c r="AM9" t="str">
        <f t="shared" si="7"/>
        <v>Amumu</v>
      </c>
      <c r="AN9" s="60">
        <f>RANK(AG9,AG$4:AG$163,0)+COUNTIF(AG$4:AG9,AG9)-1</f>
        <v>16</v>
      </c>
      <c r="AO9" t="str">
        <f t="shared" si="8"/>
        <v>Amumu</v>
      </c>
      <c r="AP9" s="60">
        <f>RANK(AH9,AH$4:AH$163,0)+COUNTIF(AH$4:AH9,AH9)-1</f>
        <v>112</v>
      </c>
      <c r="AQ9" t="str">
        <f t="shared" si="9"/>
        <v>Amumu</v>
      </c>
      <c r="AR9" s="60">
        <f>RANK(AI9,AI$4:AI$163,0)+COUNTIF(AI$4:AI9,AI9)-1</f>
        <v>25</v>
      </c>
      <c r="AS9" t="str">
        <f t="shared" si="10"/>
        <v>Amumu</v>
      </c>
      <c r="AT9" s="60">
        <f>RANK(AJ9,AJ$4:AJ$163,0)+COUNTIF(AJ$4:AJ9,AJ9)-1</f>
        <v>10</v>
      </c>
      <c r="AU9" t="str">
        <f t="shared" si="11"/>
        <v>Amumu</v>
      </c>
      <c r="AW9">
        <v>7</v>
      </c>
      <c r="AX9" s="61">
        <f t="shared" si="12"/>
        <v>3.0371878391075295</v>
      </c>
      <c r="AY9">
        <f>'Champ Scores'!B8</f>
        <v>2</v>
      </c>
      <c r="AZ9">
        <f>'Champ Scores'!C8</f>
        <v>2</v>
      </c>
      <c r="BA9">
        <f>'Champ Scores'!D8</f>
        <v>1</v>
      </c>
      <c r="BB9">
        <f>'Champ Scores'!E8</f>
        <v>3</v>
      </c>
      <c r="BC9">
        <f>'Champ Scores'!F8</f>
        <v>1</v>
      </c>
      <c r="BD9">
        <f>'Champ Scores'!G8</f>
        <v>1</v>
      </c>
      <c r="BE9">
        <f>'Champ Scores'!H8</f>
        <v>1</v>
      </c>
      <c r="BF9">
        <f>'Champ Scores'!I8</f>
        <v>1</v>
      </c>
      <c r="BG9">
        <f>'Champ Scores'!J8</f>
        <v>1</v>
      </c>
      <c r="BH9">
        <f>'Champ Scores'!K8</f>
        <v>5</v>
      </c>
      <c r="BI9">
        <f>'Champ Scores'!L8</f>
        <v>1</v>
      </c>
      <c r="BJ9">
        <f>'Champ Scores'!M8</f>
        <v>4</v>
      </c>
      <c r="BK9">
        <f>'Champ Scores'!N8</f>
        <v>5</v>
      </c>
      <c r="BL9">
        <f>'Champ Scores'!O8</f>
        <v>4</v>
      </c>
      <c r="BM9">
        <f>'Champ Scores'!P8</f>
        <v>5</v>
      </c>
      <c r="BN9">
        <f>'Champ Scores'!Q8</f>
        <v>2</v>
      </c>
      <c r="BO9">
        <f>'Champ Scores'!R8</f>
        <v>5</v>
      </c>
      <c r="BP9">
        <f>'Champ Scores'!S8</f>
        <v>1</v>
      </c>
      <c r="BQ9">
        <f>'Champ Scores'!T8</f>
        <v>4</v>
      </c>
      <c r="BR9">
        <f>'Champ Scores'!U8</f>
        <v>3</v>
      </c>
      <c r="BT9" s="61">
        <f>INDEX($AX$3:BR9,AW9,MATCH('Comp Calculator'!$C$165,'(CC) Your Champ Data'!$AX$3:$BR$3,0))</f>
        <v>3.0371878391075295</v>
      </c>
      <c r="BV9" s="60">
        <f t="shared" si="13"/>
        <v>0</v>
      </c>
      <c r="BW9" s="60">
        <f t="shared" si="14"/>
        <v>3320.27180029286</v>
      </c>
      <c r="BX9" s="60">
        <f t="shared" si="15"/>
        <v>0</v>
      </c>
      <c r="BY9" s="60">
        <f t="shared" si="16"/>
        <v>0</v>
      </c>
      <c r="BZ9" s="60">
        <f t="shared" si="17"/>
        <v>20751.698751830376</v>
      </c>
      <c r="CB9" s="60">
        <f>RANK(BV9,BV$4:BV$157,0)+COUNTIF(BV$4:BV9,BV9)-1</f>
        <v>44</v>
      </c>
      <c r="CC9" t="str">
        <f t="shared" si="18"/>
        <v>Amumu</v>
      </c>
      <c r="CD9">
        <f>RANK(BW9,BW$4:BW$157,0)+COUNTIF(BW$4:BW9,BW9)-1</f>
        <v>15</v>
      </c>
      <c r="CE9" t="str">
        <f t="shared" si="19"/>
        <v>Amumu</v>
      </c>
      <c r="CF9">
        <f>RANK(BX9,BX$4:BX$157,0)+COUNTIF(BX$4:BX9,BX9)-1</f>
        <v>107</v>
      </c>
      <c r="CG9" t="str">
        <f t="shared" si="20"/>
        <v>Amumu</v>
      </c>
      <c r="CH9">
        <f>RANK(BY9,BY$4:BY$157,0)+COUNTIF(BY$4:BY9,BY9)-1</f>
        <v>24</v>
      </c>
      <c r="CI9" t="str">
        <f t="shared" si="21"/>
        <v>Amumu</v>
      </c>
      <c r="CJ9">
        <f>RANK(BZ9,BZ$4:BZ$157,0)+COUNTIF(BZ$4:BZ9,BZ9)-1</f>
        <v>4</v>
      </c>
      <c r="CK9" t="str">
        <f t="shared" si="22"/>
        <v>Amumu</v>
      </c>
      <c r="CM9">
        <f>'Champ Scores'!B8+'(CC) Team Data'!B$36-'(CC) Team Data'!$B$28</f>
        <v>8</v>
      </c>
      <c r="CN9">
        <f>'Champ Scores'!C8+'(CC) Team Data'!C$36-'(CC) Team Data'!$B$28</f>
        <v>9</v>
      </c>
      <c r="CO9">
        <f>'Champ Scores'!D8+'(CC) Team Data'!D$36-'(CC) Team Data'!$B$28</f>
        <v>5</v>
      </c>
      <c r="CP9">
        <f>'Champ Scores'!E8+'(CC) Team Data'!E$36-'(CC) Team Data'!$B$28</f>
        <v>10</v>
      </c>
      <c r="CQ9">
        <f>'Champ Scores'!F8+'(CC) Team Data'!F$36-'(CC) Team Data'!$B$28</f>
        <v>8</v>
      </c>
      <c r="CR9">
        <f>'Champ Scores'!G8+'(CC) Team Data'!G$36-'(CC) Team Data'!$B$28</f>
        <v>7</v>
      </c>
      <c r="CS9">
        <f>'Champ Scores'!H8+'(CC) Team Data'!H$36-'(CC) Team Data'!$B$28</f>
        <v>6</v>
      </c>
      <c r="CT9">
        <f>'Champ Scores'!I8+'(CC) Team Data'!I$36-'(CC) Team Data'!$B$28</f>
        <v>5</v>
      </c>
      <c r="CU9">
        <f>'Champ Scores'!J8+'(CC) Team Data'!J$36-'(CC) Team Data'!$B$28</f>
        <v>8</v>
      </c>
      <c r="CV9">
        <f>'Champ Scores'!K8+'(CC) Team Data'!K$36-'(CC) Team Data'!$B$28</f>
        <v>9</v>
      </c>
      <c r="CW9">
        <f>'Champ Scores'!L8+'(CC) Team Data'!L$36-'(CC) Team Data'!$B$28</f>
        <v>9</v>
      </c>
      <c r="CX9">
        <f>'Champ Scores'!M8+'(CC) Team Data'!M$36-'(CC) Team Data'!$B$28</f>
        <v>8</v>
      </c>
      <c r="CY9">
        <f>'Champ Scores'!N8+'(CC) Team Data'!N$36-'(CC) Team Data'!$B$28</f>
        <v>12</v>
      </c>
      <c r="CZ9">
        <f>'Champ Scores'!O8+'(CC) Team Data'!O$36-'(CC) Team Data'!$B$28</f>
        <v>10</v>
      </c>
      <c r="DA9">
        <f>'Champ Scores'!P8+'(CC) Team Data'!P$36-'(CC) Team Data'!$B$28</f>
        <v>11</v>
      </c>
      <c r="DB9">
        <f>'Champ Scores'!Q8+'(CC) Team Data'!Q$36-'(CC) Team Data'!$B$28</f>
        <v>8</v>
      </c>
      <c r="DC9">
        <f>'Champ Scores'!R8+'(CC) Team Data'!R$36-'(CC) Team Data'!$B$28</f>
        <v>9</v>
      </c>
      <c r="DD9">
        <f>'Champ Scores'!S8+'(CC) Team Data'!S$36-'(CC) Team Data'!$B$28</f>
        <v>5</v>
      </c>
      <c r="DE9">
        <f>'Champ Scores'!T8+'(CC) Team Data'!T$36-'(CC) Team Data'!$B$28</f>
        <v>10</v>
      </c>
      <c r="DF9">
        <f>'Champ Scores'!U8+'(CC) Team Data'!U$36-'(CC) Team Data'!$B$28</f>
        <v>7</v>
      </c>
    </row>
    <row r="10" spans="1:110" x14ac:dyDescent="0.25">
      <c r="A10" t="str">
        <f>'Champ Pools'!A10</f>
        <v>Anivia</v>
      </c>
      <c r="B10">
        <f>'Champ Pools'!B10</f>
        <v>0</v>
      </c>
      <c r="C10">
        <f>'Champ Pools'!C10</f>
        <v>0</v>
      </c>
      <c r="D10">
        <f>'Champ Pools'!D10</f>
        <v>4</v>
      </c>
      <c r="E10">
        <f>'Champ Pools'!E10</f>
        <v>0</v>
      </c>
      <c r="F10">
        <f>'Champ Pools'!F10</f>
        <v>0</v>
      </c>
      <c r="H10">
        <f>B10*B10*'Champ Pools'!L10</f>
        <v>0</v>
      </c>
      <c r="I10">
        <f>C10*C10*'Champ Pools'!M10</f>
        <v>0</v>
      </c>
      <c r="J10">
        <f>D10*D10*'Champ Pools'!N10</f>
        <v>48</v>
      </c>
      <c r="K10">
        <f>E10*E10*'Champ Pools'!O10</f>
        <v>0</v>
      </c>
      <c r="L10">
        <f>F10*F10*'Champ Pools'!P10</f>
        <v>0</v>
      </c>
      <c r="N10">
        <f>'Champ Scores'!Y9</f>
        <v>2487</v>
      </c>
      <c r="O10">
        <f>'Champ Scores'!Z9</f>
        <v>1341</v>
      </c>
      <c r="P10">
        <f>'Champ Scores'!AA9</f>
        <v>2422</v>
      </c>
      <c r="Q10">
        <f>'Champ Scores'!AB9</f>
        <v>2553</v>
      </c>
      <c r="R10">
        <f>'Champ Scores'!AC9</f>
        <v>1893</v>
      </c>
      <c r="T10" s="60">
        <f t="shared" si="5"/>
        <v>2435.2201313786045</v>
      </c>
      <c r="U10">
        <f>'(CC) Team Data'!W$36+'(CC) Your Champ Data'!N10</f>
        <v>4575</v>
      </c>
      <c r="V10">
        <f>'(CC) Team Data'!X$36+'(CC) Your Champ Data'!O10</f>
        <v>3073</v>
      </c>
      <c r="W10">
        <f>'(CC) Team Data'!Y$36+'(CC) Your Champ Data'!P10</f>
        <v>4174</v>
      </c>
      <c r="X10">
        <f>'(CC) Team Data'!Z$36+'(CC) Your Champ Data'!Q10</f>
        <v>4170</v>
      </c>
      <c r="Y10">
        <f>'(CC) Team Data'!AA$36+'(CC) Your Champ Data'!R10</f>
        <v>3815</v>
      </c>
      <c r="AA10">
        <f>ABS('Champ Scores'!AG9-33.3-'Comp Calculator'!H$164+'Comp Calculator'!H$163)</f>
        <v>31.109750280882665</v>
      </c>
      <c r="AB10">
        <f>ABS('Champ Scores'!AH9-33.3-'Comp Calculator'!I$164+'Comp Calculator'!I$163)</f>
        <v>4.341893772454128</v>
      </c>
      <c r="AC10">
        <f>ABS('Champ Scores'!AI9-33.3-'Comp Calculator'!J$164+'Comp Calculator'!J$163)</f>
        <v>26.56785650842852</v>
      </c>
      <c r="AD10">
        <f t="shared" si="6"/>
        <v>62.019500561765312</v>
      </c>
      <c r="AF10" s="60">
        <f>(IF('Comp Calculator'!$C$164='(CC) Your Champ Data'!$N$3,'(CC) Your Champ Data'!$N10,IF('Comp Calculator'!$C$164='(CC) Your Champ Data'!$O$3,'(CC) Your Champ Data'!$O10,IF('Comp Calculator'!$C$164='(CC) Your Champ Data'!$P$3,'(CC) Your Champ Data'!$P10,IF('Comp Calculator'!$C$164='(CC) Your Champ Data'!$Q$3,'(CC) Your Champ Data'!$Q10,IF('Comp Calculator'!$C$164='(CC) Your Champ Data'!$R$3,'(CC) Your Champ Data'!$R10,IF('Comp Calculator'!$C$164='(CC) Your Champ Data'!$T$3,'(CC) Your Champ Data'!$T10,1000))))))*H10*(100-$AD10))/1000</f>
        <v>0</v>
      </c>
      <c r="AG10" s="60">
        <f>(IF('Comp Calculator'!$C$164='(CC) Your Champ Data'!$N$3,'(CC) Your Champ Data'!$N10,IF('Comp Calculator'!$C$164='(CC) Your Champ Data'!$O$3,'(CC) Your Champ Data'!$O10,IF('Comp Calculator'!$C$164='(CC) Your Champ Data'!$P$3,'(CC) Your Champ Data'!$P10,IF('Comp Calculator'!$C$164='(CC) Your Champ Data'!$Q$3,'(CC) Your Champ Data'!$Q10,IF('Comp Calculator'!$C$164='(CC) Your Champ Data'!$R$3,'(CC) Your Champ Data'!$R10,IF('Comp Calculator'!$C$164='(CC) Your Champ Data'!$T$3,'(CC) Your Champ Data'!$T10,1000))))))*I10*(100-$AD10))/1000</f>
        <v>0</v>
      </c>
      <c r="AH10" s="60">
        <f>(IF('Comp Calculator'!$C$164='(CC) Your Champ Data'!$N$3,'(CC) Your Champ Data'!$N10,IF('Comp Calculator'!$C$164='(CC) Your Champ Data'!$O$3,'(CC) Your Champ Data'!$O10,IF('Comp Calculator'!$C$164='(CC) Your Champ Data'!$P$3,'(CC) Your Champ Data'!$P10,IF('Comp Calculator'!$C$164='(CC) Your Champ Data'!$Q$3,'(CC) Your Champ Data'!$Q10,IF('Comp Calculator'!$C$164='(CC) Your Champ Data'!$R$3,'(CC) Your Champ Data'!$R10,IF('Comp Calculator'!$C$164='(CC) Your Champ Data'!$T$3,'(CC) Your Champ Data'!$T10,1000))))))*J10*(100-$AD10))/1000</f>
        <v>4439.5620879265389</v>
      </c>
      <c r="AI10" s="60">
        <f>(IF('Comp Calculator'!$C$164='(CC) Your Champ Data'!$N$3,'(CC) Your Champ Data'!$N10,IF('Comp Calculator'!$C$164='(CC) Your Champ Data'!$O$3,'(CC) Your Champ Data'!$O10,IF('Comp Calculator'!$C$164='(CC) Your Champ Data'!$P$3,'(CC) Your Champ Data'!$P10,IF('Comp Calculator'!$C$164='(CC) Your Champ Data'!$Q$3,'(CC) Your Champ Data'!$Q10,IF('Comp Calculator'!$C$164='(CC) Your Champ Data'!$R$3,'(CC) Your Champ Data'!$R10,IF('Comp Calculator'!$C$164='(CC) Your Champ Data'!$T$3,'(CC) Your Champ Data'!$T10,1000))))))*K10*(100-$AD10))/1000</f>
        <v>0</v>
      </c>
      <c r="AJ10" s="60">
        <f>(IF('Comp Calculator'!$C$164='(CC) Your Champ Data'!$N$3,'(CC) Your Champ Data'!$N10,IF('Comp Calculator'!$C$164='(CC) Your Champ Data'!$O$3,'(CC) Your Champ Data'!$O10,IF('Comp Calculator'!$C$164='(CC) Your Champ Data'!$P$3,'(CC) Your Champ Data'!$P10,IF('Comp Calculator'!$C$164='(CC) Your Champ Data'!$Q$3,'(CC) Your Champ Data'!$Q10,IF('Comp Calculator'!$C$164='(CC) Your Champ Data'!$R$3,'(CC) Your Champ Data'!$R10,IF('Comp Calculator'!$C$164='(CC) Your Champ Data'!$T$3,'(CC) Your Champ Data'!$T10,1000))))))*L10*(100-$AD10))/1000</f>
        <v>0</v>
      </c>
      <c r="AL10" s="60">
        <f>RANK(AF10,AF$4:AF$163,0)+COUNTIF(AF$4:AF10,AF10)-1</f>
        <v>45</v>
      </c>
      <c r="AM10" t="str">
        <f t="shared" si="7"/>
        <v>Anivia</v>
      </c>
      <c r="AN10" s="60">
        <f>RANK(AG10,AG$4:AG$163,0)+COUNTIF(AG$4:AG10,AG10)-1</f>
        <v>30</v>
      </c>
      <c r="AO10" t="str">
        <f t="shared" si="8"/>
        <v>Anivia</v>
      </c>
      <c r="AP10" s="60">
        <f>RANK(AH10,AH$4:AH$163,0)+COUNTIF(AH$4:AH10,AH10)-1</f>
        <v>73</v>
      </c>
      <c r="AQ10" t="str">
        <f t="shared" si="9"/>
        <v>Anivia</v>
      </c>
      <c r="AR10" s="60">
        <f>RANK(AI10,AI$4:AI$163,0)+COUNTIF(AI$4:AI10,AI10)-1</f>
        <v>26</v>
      </c>
      <c r="AS10" t="str">
        <f t="shared" si="10"/>
        <v>Anivia</v>
      </c>
      <c r="AT10" s="60">
        <f>RANK(AJ10,AJ$4:AJ$163,0)+COUNTIF(AJ$4:AJ10,AJ10)-1</f>
        <v>62</v>
      </c>
      <c r="AU10" t="str">
        <f t="shared" si="11"/>
        <v>Anivia</v>
      </c>
      <c r="AW10">
        <v>8</v>
      </c>
      <c r="AX10" s="61">
        <f t="shared" si="12"/>
        <v>2.2932832084841817</v>
      </c>
      <c r="AY10">
        <f>'Champ Scores'!B9</f>
        <v>2</v>
      </c>
      <c r="AZ10">
        <f>'Champ Scores'!C9</f>
        <v>5</v>
      </c>
      <c r="BA10">
        <f>'Champ Scores'!D9</f>
        <v>1</v>
      </c>
      <c r="BB10">
        <f>'Champ Scores'!E9</f>
        <v>5</v>
      </c>
      <c r="BC10">
        <f>'Champ Scores'!F9</f>
        <v>1</v>
      </c>
      <c r="BD10">
        <f>'Champ Scores'!G9</f>
        <v>5</v>
      </c>
      <c r="BE10">
        <f>'Champ Scores'!H9</f>
        <v>2</v>
      </c>
      <c r="BF10">
        <f>'Champ Scores'!I9</f>
        <v>3</v>
      </c>
      <c r="BG10">
        <f>'Champ Scores'!J9</f>
        <v>1</v>
      </c>
      <c r="BH10">
        <f>'Champ Scores'!K9</f>
        <v>1</v>
      </c>
      <c r="BI10">
        <f>'Champ Scores'!L9</f>
        <v>2</v>
      </c>
      <c r="BJ10">
        <f>'Champ Scores'!M9</f>
        <v>1</v>
      </c>
      <c r="BK10">
        <f>'Champ Scores'!N9</f>
        <v>5</v>
      </c>
      <c r="BL10">
        <f>'Champ Scores'!O9</f>
        <v>5</v>
      </c>
      <c r="BM10">
        <f>'Champ Scores'!P9</f>
        <v>4</v>
      </c>
      <c r="BN10">
        <f>'Champ Scores'!Q9</f>
        <v>1</v>
      </c>
      <c r="BO10">
        <f>'Champ Scores'!R9</f>
        <v>1</v>
      </c>
      <c r="BP10">
        <f>'Champ Scores'!S9</f>
        <v>1</v>
      </c>
      <c r="BQ10">
        <f>'Champ Scores'!T9</f>
        <v>5</v>
      </c>
      <c r="BR10">
        <f>'Champ Scores'!U9</f>
        <v>1</v>
      </c>
      <c r="BT10" s="61">
        <f>INDEX($AX$3:BR10,AW10,MATCH('Comp Calculator'!$C$165,'(CC) Your Champ Data'!$AX$3:$BR$3,0))</f>
        <v>2.2932832084841817</v>
      </c>
      <c r="BV10" s="60">
        <f t="shared" si="13"/>
        <v>0</v>
      </c>
      <c r="BW10" s="60">
        <f t="shared" si="14"/>
        <v>0</v>
      </c>
      <c r="BX10" s="60">
        <f t="shared" si="15"/>
        <v>4180.8019973542323</v>
      </c>
      <c r="BY10" s="60">
        <f t="shared" si="16"/>
        <v>0</v>
      </c>
      <c r="BZ10" s="60">
        <f t="shared" si="17"/>
        <v>0</v>
      </c>
      <c r="CB10" s="60">
        <f>RANK(BV10,BV$4:BV$157,0)+COUNTIF(BV$4:BV10,BV10)-1</f>
        <v>45</v>
      </c>
      <c r="CC10" t="str">
        <f t="shared" si="18"/>
        <v>Anivia</v>
      </c>
      <c r="CD10">
        <f>RANK(BW10,BW$4:BW$157,0)+COUNTIF(BW$4:BW10,BW10)-1</f>
        <v>30</v>
      </c>
      <c r="CE10" t="str">
        <f t="shared" si="19"/>
        <v>Anivia</v>
      </c>
      <c r="CF10">
        <f>RANK(BX10,BX$4:BX$157,0)+COUNTIF(BX$4:BX10,BX10)-1</f>
        <v>79</v>
      </c>
      <c r="CG10" t="str">
        <f t="shared" si="20"/>
        <v>Anivia</v>
      </c>
      <c r="CH10">
        <f>RANK(BY10,BY$4:BY$157,0)+COUNTIF(BY$4:BY10,BY10)-1</f>
        <v>25</v>
      </c>
      <c r="CI10" t="str">
        <f t="shared" si="21"/>
        <v>Anivia</v>
      </c>
      <c r="CJ10">
        <f>RANK(BZ10,BZ$4:BZ$157,0)+COUNTIF(BZ$4:BZ10,BZ10)-1</f>
        <v>59</v>
      </c>
      <c r="CK10" t="str">
        <f t="shared" si="22"/>
        <v>Anivia</v>
      </c>
      <c r="CM10">
        <f>'Champ Scores'!B9+'(CC) Team Data'!B$36-'(CC) Team Data'!$B$28</f>
        <v>8</v>
      </c>
      <c r="CN10">
        <f>'Champ Scores'!C9+'(CC) Team Data'!C$36-'(CC) Team Data'!$B$28</f>
        <v>12</v>
      </c>
      <c r="CO10">
        <f>'Champ Scores'!D9+'(CC) Team Data'!D$36-'(CC) Team Data'!$B$28</f>
        <v>5</v>
      </c>
      <c r="CP10">
        <f>'Champ Scores'!E9+'(CC) Team Data'!E$36-'(CC) Team Data'!$B$28</f>
        <v>12</v>
      </c>
      <c r="CQ10">
        <f>'Champ Scores'!F9+'(CC) Team Data'!F$36-'(CC) Team Data'!$B$28</f>
        <v>8</v>
      </c>
      <c r="CR10">
        <f>'Champ Scores'!G9+'(CC) Team Data'!G$36-'(CC) Team Data'!$B$28</f>
        <v>11</v>
      </c>
      <c r="CS10">
        <f>'Champ Scores'!H9+'(CC) Team Data'!H$36-'(CC) Team Data'!$B$28</f>
        <v>7</v>
      </c>
      <c r="CT10">
        <f>'Champ Scores'!I9+'(CC) Team Data'!I$36-'(CC) Team Data'!$B$28</f>
        <v>7</v>
      </c>
      <c r="CU10">
        <f>'Champ Scores'!J9+'(CC) Team Data'!J$36-'(CC) Team Data'!$B$28</f>
        <v>8</v>
      </c>
      <c r="CV10">
        <f>'Champ Scores'!K9+'(CC) Team Data'!K$36-'(CC) Team Data'!$B$28</f>
        <v>5</v>
      </c>
      <c r="CW10">
        <f>'Champ Scores'!L9+'(CC) Team Data'!L$36-'(CC) Team Data'!$B$28</f>
        <v>10</v>
      </c>
      <c r="CX10">
        <f>'Champ Scores'!M9+'(CC) Team Data'!M$36-'(CC) Team Data'!$B$28</f>
        <v>5</v>
      </c>
      <c r="CY10">
        <f>'Champ Scores'!N9+'(CC) Team Data'!N$36-'(CC) Team Data'!$B$28</f>
        <v>12</v>
      </c>
      <c r="CZ10">
        <f>'Champ Scores'!O9+'(CC) Team Data'!O$36-'(CC) Team Data'!$B$28</f>
        <v>11</v>
      </c>
      <c r="DA10">
        <f>'Champ Scores'!P9+'(CC) Team Data'!P$36-'(CC) Team Data'!$B$28</f>
        <v>10</v>
      </c>
      <c r="DB10">
        <f>'Champ Scores'!Q9+'(CC) Team Data'!Q$36-'(CC) Team Data'!$B$28</f>
        <v>7</v>
      </c>
      <c r="DC10">
        <f>'Champ Scores'!R9+'(CC) Team Data'!R$36-'(CC) Team Data'!$B$28</f>
        <v>5</v>
      </c>
      <c r="DD10">
        <f>'Champ Scores'!S9+'(CC) Team Data'!S$36-'(CC) Team Data'!$B$28</f>
        <v>5</v>
      </c>
      <c r="DE10">
        <f>'Champ Scores'!T9+'(CC) Team Data'!T$36-'(CC) Team Data'!$B$28</f>
        <v>11</v>
      </c>
      <c r="DF10">
        <f>'Champ Scores'!U9+'(CC) Team Data'!U$36-'(CC) Team Data'!$B$28</f>
        <v>5</v>
      </c>
    </row>
    <row r="11" spans="1:110" x14ac:dyDescent="0.25">
      <c r="A11" t="str">
        <f>'Champ Pools'!A11</f>
        <v>Annie</v>
      </c>
      <c r="B11">
        <f>'Champ Pools'!B11</f>
        <v>0</v>
      </c>
      <c r="C11">
        <f>'Champ Pools'!C11</f>
        <v>0</v>
      </c>
      <c r="D11">
        <f>'Champ Pools'!D11</f>
        <v>5</v>
      </c>
      <c r="E11">
        <f>'Champ Pools'!E11</f>
        <v>0</v>
      </c>
      <c r="F11">
        <f>'Champ Pools'!F11</f>
        <v>5</v>
      </c>
      <c r="H11">
        <f>B11*B11*'Champ Pools'!L11</f>
        <v>0</v>
      </c>
      <c r="I11">
        <f>C11*C11*'Champ Pools'!M11</f>
        <v>0</v>
      </c>
      <c r="J11">
        <f>D11*D11*'Champ Pools'!N11</f>
        <v>75</v>
      </c>
      <c r="K11">
        <f>E11*E11*'Champ Pools'!O11</f>
        <v>0</v>
      </c>
      <c r="L11">
        <f>F11*F11*'Champ Pools'!P11</f>
        <v>75</v>
      </c>
      <c r="N11">
        <f>'Champ Scores'!Y10</f>
        <v>2396</v>
      </c>
      <c r="O11">
        <f>'Champ Scores'!Z10</f>
        <v>2117</v>
      </c>
      <c r="P11">
        <f>'Champ Scores'!AA10</f>
        <v>1450</v>
      </c>
      <c r="Q11">
        <f>'Champ Scores'!AB10</f>
        <v>1549</v>
      </c>
      <c r="R11">
        <f>'Champ Scores'!AC10</f>
        <v>1370</v>
      </c>
      <c r="T11" s="60">
        <f t="shared" si="5"/>
        <v>2433.195095292921</v>
      </c>
      <c r="U11">
        <f>'(CC) Team Data'!W$36+'(CC) Your Champ Data'!N11</f>
        <v>4484</v>
      </c>
      <c r="V11">
        <f>'(CC) Team Data'!X$36+'(CC) Your Champ Data'!O11</f>
        <v>3849</v>
      </c>
      <c r="W11">
        <f>'(CC) Team Data'!Y$36+'(CC) Your Champ Data'!P11</f>
        <v>3202</v>
      </c>
      <c r="X11">
        <f>'(CC) Team Data'!Z$36+'(CC) Your Champ Data'!Q11</f>
        <v>3166</v>
      </c>
      <c r="Y11">
        <f>'(CC) Team Data'!AA$36+'(CC) Your Champ Data'!R11</f>
        <v>3292</v>
      </c>
      <c r="AA11">
        <f>ABS('Champ Scores'!AG10-33.3-'Comp Calculator'!H$164+'Comp Calculator'!H$163)</f>
        <v>4.5807520121485652</v>
      </c>
      <c r="AB11">
        <f>ABS('Champ Scores'!AH10-33.3-'Comp Calculator'!I$164+'Comp Calculator'!I$163)</f>
        <v>6.7707937559524893</v>
      </c>
      <c r="AC11">
        <f>ABS('Champ Scores'!AI10-33.3-'Comp Calculator'!J$164+'Comp Calculator'!J$163)</f>
        <v>1.9900417438039106</v>
      </c>
      <c r="AD11">
        <f t="shared" si="6"/>
        <v>13.341587511904965</v>
      </c>
      <c r="AF11" s="60">
        <f>(IF('Comp Calculator'!$C$164='(CC) Your Champ Data'!$N$3,'(CC) Your Champ Data'!$N11,IF('Comp Calculator'!$C$164='(CC) Your Champ Data'!$O$3,'(CC) Your Champ Data'!$O11,IF('Comp Calculator'!$C$164='(CC) Your Champ Data'!$P$3,'(CC) Your Champ Data'!$P11,IF('Comp Calculator'!$C$164='(CC) Your Champ Data'!$Q$3,'(CC) Your Champ Data'!$Q11,IF('Comp Calculator'!$C$164='(CC) Your Champ Data'!$R$3,'(CC) Your Champ Data'!$R11,IF('Comp Calculator'!$C$164='(CC) Your Champ Data'!$T$3,'(CC) Your Champ Data'!$T11,1000))))))*H11*(100-$AD11))/1000</f>
        <v>0</v>
      </c>
      <c r="AG11" s="60">
        <f>(IF('Comp Calculator'!$C$164='(CC) Your Champ Data'!$N$3,'(CC) Your Champ Data'!$N11,IF('Comp Calculator'!$C$164='(CC) Your Champ Data'!$O$3,'(CC) Your Champ Data'!$O11,IF('Comp Calculator'!$C$164='(CC) Your Champ Data'!$P$3,'(CC) Your Champ Data'!$P11,IF('Comp Calculator'!$C$164='(CC) Your Champ Data'!$Q$3,'(CC) Your Champ Data'!$Q11,IF('Comp Calculator'!$C$164='(CC) Your Champ Data'!$R$3,'(CC) Your Champ Data'!$R11,IF('Comp Calculator'!$C$164='(CC) Your Champ Data'!$T$3,'(CC) Your Champ Data'!$T11,1000))))))*I11*(100-$AD11))/1000</f>
        <v>0</v>
      </c>
      <c r="AH11" s="60">
        <f>(IF('Comp Calculator'!$C$164='(CC) Your Champ Data'!$N$3,'(CC) Your Champ Data'!$N11,IF('Comp Calculator'!$C$164='(CC) Your Champ Data'!$O$3,'(CC) Your Champ Data'!$O11,IF('Comp Calculator'!$C$164='(CC) Your Champ Data'!$P$3,'(CC) Your Champ Data'!$P11,IF('Comp Calculator'!$C$164='(CC) Your Champ Data'!$Q$3,'(CC) Your Champ Data'!$Q11,IF('Comp Calculator'!$C$164='(CC) Your Champ Data'!$R$3,'(CC) Your Champ Data'!$R11,IF('Comp Calculator'!$C$164='(CC) Your Champ Data'!$T$3,'(CC) Your Champ Data'!$T11,1000))))))*J11*(100-$AD11))/1000</f>
        <v>15814.261817392775</v>
      </c>
      <c r="AI11" s="60">
        <f>(IF('Comp Calculator'!$C$164='(CC) Your Champ Data'!$N$3,'(CC) Your Champ Data'!$N11,IF('Comp Calculator'!$C$164='(CC) Your Champ Data'!$O$3,'(CC) Your Champ Data'!$O11,IF('Comp Calculator'!$C$164='(CC) Your Champ Data'!$P$3,'(CC) Your Champ Data'!$P11,IF('Comp Calculator'!$C$164='(CC) Your Champ Data'!$Q$3,'(CC) Your Champ Data'!$Q11,IF('Comp Calculator'!$C$164='(CC) Your Champ Data'!$R$3,'(CC) Your Champ Data'!$R11,IF('Comp Calculator'!$C$164='(CC) Your Champ Data'!$T$3,'(CC) Your Champ Data'!$T11,1000))))))*K11*(100-$AD11))/1000</f>
        <v>0</v>
      </c>
      <c r="AJ11" s="60">
        <f>(IF('Comp Calculator'!$C$164='(CC) Your Champ Data'!$N$3,'(CC) Your Champ Data'!$N11,IF('Comp Calculator'!$C$164='(CC) Your Champ Data'!$O$3,'(CC) Your Champ Data'!$O11,IF('Comp Calculator'!$C$164='(CC) Your Champ Data'!$P$3,'(CC) Your Champ Data'!$P11,IF('Comp Calculator'!$C$164='(CC) Your Champ Data'!$Q$3,'(CC) Your Champ Data'!$Q11,IF('Comp Calculator'!$C$164='(CC) Your Champ Data'!$R$3,'(CC) Your Champ Data'!$R11,IF('Comp Calculator'!$C$164='(CC) Your Champ Data'!$T$3,'(CC) Your Champ Data'!$T11,1000))))))*L11*(100-$AD11))/1000</f>
        <v>15814.261817392775</v>
      </c>
      <c r="AL11" s="60">
        <f>RANK(AF11,AF$4:AF$163,0)+COUNTIF(AF$4:AF11,AF11)-1</f>
        <v>46</v>
      </c>
      <c r="AM11" t="str">
        <f t="shared" si="7"/>
        <v>Annie</v>
      </c>
      <c r="AN11" s="60">
        <f>RANK(AG11,AG$4:AG$163,0)+COUNTIF(AG$4:AG11,AG11)-1</f>
        <v>31</v>
      </c>
      <c r="AO11" t="str">
        <f t="shared" si="8"/>
        <v>Annie</v>
      </c>
      <c r="AP11" s="60">
        <f>RANK(AH11,AH$4:AH$163,0)+COUNTIF(AH$4:AH11,AH11)-1</f>
        <v>10</v>
      </c>
      <c r="AQ11" t="str">
        <f t="shared" si="9"/>
        <v>Annie</v>
      </c>
      <c r="AR11" s="60">
        <f>RANK(AI11,AI$4:AI$163,0)+COUNTIF(AI$4:AI11,AI11)-1</f>
        <v>27</v>
      </c>
      <c r="AS11" t="str">
        <f t="shared" si="10"/>
        <v>Annie</v>
      </c>
      <c r="AT11" s="60">
        <f>RANK(AJ11,AJ$4:AJ$163,0)+COUNTIF(AJ$4:AJ11,AJ11)-1</f>
        <v>6</v>
      </c>
      <c r="AU11" t="str">
        <f t="shared" si="11"/>
        <v>Annie</v>
      </c>
      <c r="AW11">
        <v>9</v>
      </c>
      <c r="AX11" s="61">
        <f t="shared" si="12"/>
        <v>3.234840099683824</v>
      </c>
      <c r="AY11">
        <f>'Champ Scores'!B10</f>
        <v>4</v>
      </c>
      <c r="AZ11">
        <f>'Champ Scores'!C10</f>
        <v>1</v>
      </c>
      <c r="BA11">
        <f>'Champ Scores'!D10</f>
        <v>3</v>
      </c>
      <c r="BB11">
        <f>'Champ Scores'!E10</f>
        <v>4</v>
      </c>
      <c r="BC11">
        <f>'Champ Scores'!F10</f>
        <v>2</v>
      </c>
      <c r="BD11">
        <f>'Champ Scores'!G10</f>
        <v>3</v>
      </c>
      <c r="BE11">
        <f>'Champ Scores'!H10</f>
        <v>2</v>
      </c>
      <c r="BF11">
        <f>'Champ Scores'!I10</f>
        <v>2</v>
      </c>
      <c r="BG11">
        <f>'Champ Scores'!J10</f>
        <v>1</v>
      </c>
      <c r="BH11">
        <f>'Champ Scores'!K10</f>
        <v>2</v>
      </c>
      <c r="BI11">
        <f>'Champ Scores'!L10</f>
        <v>1</v>
      </c>
      <c r="BJ11">
        <f>'Champ Scores'!M10</f>
        <v>4</v>
      </c>
      <c r="BK11">
        <f>'Champ Scores'!N10</f>
        <v>4</v>
      </c>
      <c r="BL11">
        <f>'Champ Scores'!O10</f>
        <v>3</v>
      </c>
      <c r="BM11">
        <f>'Champ Scores'!P10</f>
        <v>5</v>
      </c>
      <c r="BN11">
        <f>'Champ Scores'!Q10</f>
        <v>3</v>
      </c>
      <c r="BO11">
        <f>'Champ Scores'!R10</f>
        <v>1</v>
      </c>
      <c r="BP11">
        <f>'Champ Scores'!S10</f>
        <v>3</v>
      </c>
      <c r="BQ11">
        <f>'Champ Scores'!T10</f>
        <v>2</v>
      </c>
      <c r="BR11">
        <f>'Champ Scores'!U10</f>
        <v>2</v>
      </c>
      <c r="BT11" s="61">
        <f>INDEX($AX$3:BR11,AW11,MATCH('Comp Calculator'!$C$165,'(CC) Your Champ Data'!$AX$3:$BR$3,0))</f>
        <v>3.234840099683824</v>
      </c>
      <c r="BV11" s="60">
        <f t="shared" si="13"/>
        <v>0</v>
      </c>
      <c r="BW11" s="60">
        <f t="shared" si="14"/>
        <v>0</v>
      </c>
      <c r="BX11" s="60">
        <f t="shared" si="15"/>
        <v>21024.458076857347</v>
      </c>
      <c r="BY11" s="60">
        <f t="shared" si="16"/>
        <v>0</v>
      </c>
      <c r="BZ11" s="60">
        <f t="shared" si="17"/>
        <v>21024.458076857347</v>
      </c>
      <c r="CB11" s="60">
        <f>RANK(BV11,BV$4:BV$157,0)+COUNTIF(BV$4:BV11,BV11)-1</f>
        <v>46</v>
      </c>
      <c r="CC11" t="str">
        <f t="shared" si="18"/>
        <v>Annie</v>
      </c>
      <c r="CD11">
        <f>RANK(BW11,BW$4:BW$157,0)+COUNTIF(BW$4:BW11,BW11)-1</f>
        <v>31</v>
      </c>
      <c r="CE11" t="str">
        <f t="shared" si="19"/>
        <v>Annie</v>
      </c>
      <c r="CF11">
        <f>RANK(BX11,BX$4:BX$157,0)+COUNTIF(BX$4:BX11,BX11)-1</f>
        <v>4</v>
      </c>
      <c r="CG11" t="str">
        <f t="shared" si="20"/>
        <v>Annie</v>
      </c>
      <c r="CH11">
        <f>RANK(BY11,BY$4:BY$157,0)+COUNTIF(BY$4:BY11,BY11)-1</f>
        <v>26</v>
      </c>
      <c r="CI11" t="str">
        <f t="shared" si="21"/>
        <v>Annie</v>
      </c>
      <c r="CJ11">
        <f>RANK(BZ11,BZ$4:BZ$157,0)+COUNTIF(BZ$4:BZ11,BZ11)-1</f>
        <v>3</v>
      </c>
      <c r="CK11" t="str">
        <f t="shared" si="22"/>
        <v>Annie</v>
      </c>
      <c r="CM11">
        <f>'Champ Scores'!B10+'(CC) Team Data'!B$36-'(CC) Team Data'!$B$28</f>
        <v>10</v>
      </c>
      <c r="CN11">
        <f>'Champ Scores'!C10+'(CC) Team Data'!C$36-'(CC) Team Data'!$B$28</f>
        <v>8</v>
      </c>
      <c r="CO11">
        <f>'Champ Scores'!D10+'(CC) Team Data'!D$36-'(CC) Team Data'!$B$28</f>
        <v>7</v>
      </c>
      <c r="CP11">
        <f>'Champ Scores'!E10+'(CC) Team Data'!E$36-'(CC) Team Data'!$B$28</f>
        <v>11</v>
      </c>
      <c r="CQ11">
        <f>'Champ Scores'!F10+'(CC) Team Data'!F$36-'(CC) Team Data'!$B$28</f>
        <v>9</v>
      </c>
      <c r="CR11">
        <f>'Champ Scores'!G10+'(CC) Team Data'!G$36-'(CC) Team Data'!$B$28</f>
        <v>9</v>
      </c>
      <c r="CS11">
        <f>'Champ Scores'!H10+'(CC) Team Data'!H$36-'(CC) Team Data'!$B$28</f>
        <v>7</v>
      </c>
      <c r="CT11">
        <f>'Champ Scores'!I10+'(CC) Team Data'!I$36-'(CC) Team Data'!$B$28</f>
        <v>6</v>
      </c>
      <c r="CU11">
        <f>'Champ Scores'!J10+'(CC) Team Data'!J$36-'(CC) Team Data'!$B$28</f>
        <v>8</v>
      </c>
      <c r="CV11">
        <f>'Champ Scores'!K10+'(CC) Team Data'!K$36-'(CC) Team Data'!$B$28</f>
        <v>6</v>
      </c>
      <c r="CW11">
        <f>'Champ Scores'!L10+'(CC) Team Data'!L$36-'(CC) Team Data'!$B$28</f>
        <v>9</v>
      </c>
      <c r="CX11">
        <f>'Champ Scores'!M10+'(CC) Team Data'!M$36-'(CC) Team Data'!$B$28</f>
        <v>8</v>
      </c>
      <c r="CY11">
        <f>'Champ Scores'!N10+'(CC) Team Data'!N$36-'(CC) Team Data'!$B$28</f>
        <v>11</v>
      </c>
      <c r="CZ11">
        <f>'Champ Scores'!O10+'(CC) Team Data'!O$36-'(CC) Team Data'!$B$28</f>
        <v>9</v>
      </c>
      <c r="DA11">
        <f>'Champ Scores'!P10+'(CC) Team Data'!P$36-'(CC) Team Data'!$B$28</f>
        <v>11</v>
      </c>
      <c r="DB11">
        <f>'Champ Scores'!Q10+'(CC) Team Data'!Q$36-'(CC) Team Data'!$B$28</f>
        <v>9</v>
      </c>
      <c r="DC11">
        <f>'Champ Scores'!R10+'(CC) Team Data'!R$36-'(CC) Team Data'!$B$28</f>
        <v>5</v>
      </c>
      <c r="DD11">
        <f>'Champ Scores'!S10+'(CC) Team Data'!S$36-'(CC) Team Data'!$B$28</f>
        <v>7</v>
      </c>
      <c r="DE11">
        <f>'Champ Scores'!T10+'(CC) Team Data'!T$36-'(CC) Team Data'!$B$28</f>
        <v>8</v>
      </c>
      <c r="DF11">
        <f>'Champ Scores'!U10+'(CC) Team Data'!U$36-'(CC) Team Data'!$B$28</f>
        <v>6</v>
      </c>
    </row>
    <row r="12" spans="1:110" x14ac:dyDescent="0.25">
      <c r="A12" t="str">
        <f>'Champ Pools'!A12</f>
        <v>Aphelios</v>
      </c>
      <c r="B12">
        <f>'Champ Pools'!B12</f>
        <v>0</v>
      </c>
      <c r="C12">
        <f>'Champ Pools'!C12</f>
        <v>0</v>
      </c>
      <c r="D12">
        <f>'Champ Pools'!D12</f>
        <v>3</v>
      </c>
      <c r="E12">
        <f>'Champ Pools'!E12</f>
        <v>0</v>
      </c>
      <c r="F12">
        <f>'Champ Pools'!F12</f>
        <v>0</v>
      </c>
      <c r="H12">
        <f>B12*B12*'Champ Pools'!L12</f>
        <v>0</v>
      </c>
      <c r="I12">
        <f>C12*C12*'Champ Pools'!M12</f>
        <v>0</v>
      </c>
      <c r="J12">
        <f>D12*D12*'Champ Pools'!N12</f>
        <v>27</v>
      </c>
      <c r="K12">
        <f>E12*E12*'Champ Pools'!O12</f>
        <v>0</v>
      </c>
      <c r="L12">
        <f>F12*F12*'Champ Pools'!P12</f>
        <v>0</v>
      </c>
      <c r="N12">
        <f>'Champ Scores'!Y11</f>
        <v>1756</v>
      </c>
      <c r="O12">
        <f>'Champ Scores'!Z11</f>
        <v>1879</v>
      </c>
      <c r="P12">
        <f>'Champ Scores'!AA11</f>
        <v>2188</v>
      </c>
      <c r="Q12">
        <f>'Champ Scores'!AB11</f>
        <v>2599</v>
      </c>
      <c r="R12">
        <f>'Champ Scores'!AC11</f>
        <v>2293</v>
      </c>
      <c r="T12" s="60">
        <f t="shared" si="5"/>
        <v>2742.0839283797923</v>
      </c>
      <c r="U12">
        <f>'(CC) Team Data'!W$36+'(CC) Your Champ Data'!N12</f>
        <v>3844</v>
      </c>
      <c r="V12">
        <f>'(CC) Team Data'!X$36+'(CC) Your Champ Data'!O12</f>
        <v>3611</v>
      </c>
      <c r="W12">
        <f>'(CC) Team Data'!Y$36+'(CC) Your Champ Data'!P12</f>
        <v>3940</v>
      </c>
      <c r="X12">
        <f>'(CC) Team Data'!Z$36+'(CC) Your Champ Data'!Q12</f>
        <v>4216</v>
      </c>
      <c r="Y12">
        <f>'(CC) Team Data'!AA$36+'(CC) Your Champ Data'!R12</f>
        <v>4215</v>
      </c>
      <c r="AA12">
        <f>ABS('Champ Scores'!AG11-33.3-'Comp Calculator'!H$164+'Comp Calculator'!H$163)</f>
        <v>9.4310897952491324</v>
      </c>
      <c r="AB12">
        <f>ABS('Champ Scores'!AH11-33.3-'Comp Calculator'!I$164+'Comp Calculator'!I$163)</f>
        <v>9.1724279903618537</v>
      </c>
      <c r="AC12">
        <f>ABS('Champ Scores'!AI11-33.3-'Comp Calculator'!J$164+'Comp Calculator'!J$163)</f>
        <v>5.8661804887268687E-2</v>
      </c>
      <c r="AD12">
        <f t="shared" si="6"/>
        <v>18.662179590498255</v>
      </c>
      <c r="AF12" s="60">
        <f>(IF('Comp Calculator'!$C$164='(CC) Your Champ Data'!$N$3,'(CC) Your Champ Data'!$N12,IF('Comp Calculator'!$C$164='(CC) Your Champ Data'!$O$3,'(CC) Your Champ Data'!$O12,IF('Comp Calculator'!$C$164='(CC) Your Champ Data'!$P$3,'(CC) Your Champ Data'!$P12,IF('Comp Calculator'!$C$164='(CC) Your Champ Data'!$Q$3,'(CC) Your Champ Data'!$Q12,IF('Comp Calculator'!$C$164='(CC) Your Champ Data'!$R$3,'(CC) Your Champ Data'!$R12,IF('Comp Calculator'!$C$164='(CC) Your Champ Data'!$T$3,'(CC) Your Champ Data'!$T12,1000))))))*H12*(100-$AD12))/1000</f>
        <v>0</v>
      </c>
      <c r="AG12" s="60">
        <f>(IF('Comp Calculator'!$C$164='(CC) Your Champ Data'!$N$3,'(CC) Your Champ Data'!$N12,IF('Comp Calculator'!$C$164='(CC) Your Champ Data'!$O$3,'(CC) Your Champ Data'!$O12,IF('Comp Calculator'!$C$164='(CC) Your Champ Data'!$P$3,'(CC) Your Champ Data'!$P12,IF('Comp Calculator'!$C$164='(CC) Your Champ Data'!$Q$3,'(CC) Your Champ Data'!$Q12,IF('Comp Calculator'!$C$164='(CC) Your Champ Data'!$R$3,'(CC) Your Champ Data'!$R12,IF('Comp Calculator'!$C$164='(CC) Your Champ Data'!$T$3,'(CC) Your Champ Data'!$T12,1000))))))*I12*(100-$AD12))/1000</f>
        <v>0</v>
      </c>
      <c r="AH12" s="60">
        <f>(IF('Comp Calculator'!$C$164='(CC) Your Champ Data'!$N$3,'(CC) Your Champ Data'!$N12,IF('Comp Calculator'!$C$164='(CC) Your Champ Data'!$O$3,'(CC) Your Champ Data'!$O12,IF('Comp Calculator'!$C$164='(CC) Your Champ Data'!$P$3,'(CC) Your Champ Data'!$P12,IF('Comp Calculator'!$C$164='(CC) Your Champ Data'!$Q$3,'(CC) Your Champ Data'!$Q12,IF('Comp Calculator'!$C$164='(CC) Your Champ Data'!$R$3,'(CC) Your Champ Data'!$R12,IF('Comp Calculator'!$C$164='(CC) Your Champ Data'!$T$3,'(CC) Your Champ Data'!$T12,1000))))))*J12*(100-$AD12))/1000</f>
        <v>6021.948513087088</v>
      </c>
      <c r="AI12" s="60">
        <f>(IF('Comp Calculator'!$C$164='(CC) Your Champ Data'!$N$3,'(CC) Your Champ Data'!$N12,IF('Comp Calculator'!$C$164='(CC) Your Champ Data'!$O$3,'(CC) Your Champ Data'!$O12,IF('Comp Calculator'!$C$164='(CC) Your Champ Data'!$P$3,'(CC) Your Champ Data'!$P12,IF('Comp Calculator'!$C$164='(CC) Your Champ Data'!$Q$3,'(CC) Your Champ Data'!$Q12,IF('Comp Calculator'!$C$164='(CC) Your Champ Data'!$R$3,'(CC) Your Champ Data'!$R12,IF('Comp Calculator'!$C$164='(CC) Your Champ Data'!$T$3,'(CC) Your Champ Data'!$T12,1000))))))*K12*(100-$AD12))/1000</f>
        <v>0</v>
      </c>
      <c r="AJ12" s="60">
        <f>(IF('Comp Calculator'!$C$164='(CC) Your Champ Data'!$N$3,'(CC) Your Champ Data'!$N12,IF('Comp Calculator'!$C$164='(CC) Your Champ Data'!$O$3,'(CC) Your Champ Data'!$O12,IF('Comp Calculator'!$C$164='(CC) Your Champ Data'!$P$3,'(CC) Your Champ Data'!$P12,IF('Comp Calculator'!$C$164='(CC) Your Champ Data'!$Q$3,'(CC) Your Champ Data'!$Q12,IF('Comp Calculator'!$C$164='(CC) Your Champ Data'!$R$3,'(CC) Your Champ Data'!$R12,IF('Comp Calculator'!$C$164='(CC) Your Champ Data'!$T$3,'(CC) Your Champ Data'!$T12,1000))))))*L12*(100-$AD12))/1000</f>
        <v>0</v>
      </c>
      <c r="AL12" s="60">
        <f>RANK(AF12,AF$4:AF$163,0)+COUNTIF(AF$4:AF12,AF12)-1</f>
        <v>47</v>
      </c>
      <c r="AM12" t="str">
        <f t="shared" si="7"/>
        <v>Aphelios</v>
      </c>
      <c r="AN12" s="60">
        <f>RANK(AG12,AG$4:AG$163,0)+COUNTIF(AG$4:AG12,AG12)-1</f>
        <v>32</v>
      </c>
      <c r="AO12" t="str">
        <f t="shared" si="8"/>
        <v>Aphelios</v>
      </c>
      <c r="AP12" s="60">
        <f>RANK(AH12,AH$4:AH$163,0)+COUNTIF(AH$4:AH12,AH12)-1</f>
        <v>51</v>
      </c>
      <c r="AQ12" t="str">
        <f t="shared" si="9"/>
        <v>Aphelios</v>
      </c>
      <c r="AR12" s="60">
        <f>RANK(AI12,AI$4:AI$163,0)+COUNTIF(AI$4:AI12,AI12)-1</f>
        <v>28</v>
      </c>
      <c r="AS12" t="str">
        <f t="shared" si="10"/>
        <v>Aphelios</v>
      </c>
      <c r="AT12" s="60">
        <f>RANK(AJ12,AJ$4:AJ$163,0)+COUNTIF(AJ$4:AJ12,AJ12)-1</f>
        <v>63</v>
      </c>
      <c r="AU12" t="str">
        <f t="shared" si="11"/>
        <v>Aphelios</v>
      </c>
      <c r="AW12">
        <v>10</v>
      </c>
      <c r="AX12" s="61">
        <f t="shared" si="12"/>
        <v>2.7150377176900822</v>
      </c>
      <c r="AY12">
        <f>'Champ Scores'!B11</f>
        <v>2</v>
      </c>
      <c r="AZ12">
        <f>'Champ Scores'!C11</f>
        <v>5</v>
      </c>
      <c r="BA12">
        <f>'Champ Scores'!D11</f>
        <v>5</v>
      </c>
      <c r="BB12">
        <f>'Champ Scores'!E11</f>
        <v>4</v>
      </c>
      <c r="BC12">
        <f>'Champ Scores'!F11</f>
        <v>2</v>
      </c>
      <c r="BD12">
        <f>'Champ Scores'!G11</f>
        <v>5</v>
      </c>
      <c r="BE12">
        <f>'Champ Scores'!H11</f>
        <v>4</v>
      </c>
      <c r="BF12">
        <f>'Champ Scores'!I11</f>
        <v>5</v>
      </c>
      <c r="BG12">
        <f>'Champ Scores'!J11</f>
        <v>2</v>
      </c>
      <c r="BH12">
        <f>'Champ Scores'!K11</f>
        <v>1</v>
      </c>
      <c r="BI12">
        <f>'Champ Scores'!L11</f>
        <v>2</v>
      </c>
      <c r="BJ12">
        <f>'Champ Scores'!M11</f>
        <v>1</v>
      </c>
      <c r="BK12">
        <f>'Champ Scores'!N11</f>
        <v>2</v>
      </c>
      <c r="BL12">
        <f>'Champ Scores'!O11</f>
        <v>5</v>
      </c>
      <c r="BM12">
        <f>'Champ Scores'!P11</f>
        <v>2</v>
      </c>
      <c r="BN12">
        <f>'Champ Scores'!Q11</f>
        <v>1</v>
      </c>
      <c r="BO12">
        <f>'Champ Scores'!R11</f>
        <v>1</v>
      </c>
      <c r="BP12">
        <f>'Champ Scores'!S11</f>
        <v>1</v>
      </c>
      <c r="BQ12">
        <f>'Champ Scores'!T11</f>
        <v>1</v>
      </c>
      <c r="BR12">
        <f>'Champ Scores'!U11</f>
        <v>1</v>
      </c>
      <c r="BT12" s="61">
        <f>INDEX($AX$3:BR12,AW12,MATCH('Comp Calculator'!$C$165,'(CC) Your Champ Data'!$AX$3:$BR$3,0))</f>
        <v>2.7150377176900822</v>
      </c>
      <c r="BV12" s="60">
        <f t="shared" si="13"/>
        <v>0</v>
      </c>
      <c r="BW12" s="60">
        <f t="shared" si="14"/>
        <v>0</v>
      </c>
      <c r="BX12" s="60">
        <f t="shared" si="15"/>
        <v>5962.5517577354831</v>
      </c>
      <c r="BY12" s="60">
        <f t="shared" si="16"/>
        <v>0</v>
      </c>
      <c r="BZ12" s="60">
        <f t="shared" si="17"/>
        <v>0</v>
      </c>
      <c r="CB12" s="60">
        <f>RANK(BV12,BV$4:BV$157,0)+COUNTIF(BV$4:BV12,BV12)-1</f>
        <v>47</v>
      </c>
      <c r="CC12" t="str">
        <f t="shared" si="18"/>
        <v>Aphelios</v>
      </c>
      <c r="CD12">
        <f>RANK(BW12,BW$4:BW$157,0)+COUNTIF(BW$4:BW12,BW12)-1</f>
        <v>32</v>
      </c>
      <c r="CE12" t="str">
        <f t="shared" si="19"/>
        <v>Aphelios</v>
      </c>
      <c r="CF12">
        <f>RANK(BX12,BX$4:BX$157,0)+COUNTIF(BX$4:BX12,BX12)-1</f>
        <v>64</v>
      </c>
      <c r="CG12" t="str">
        <f t="shared" si="20"/>
        <v>Aphelios</v>
      </c>
      <c r="CH12">
        <f>RANK(BY12,BY$4:BY$157,0)+COUNTIF(BY$4:BY12,BY12)-1</f>
        <v>27</v>
      </c>
      <c r="CI12" t="str">
        <f t="shared" si="21"/>
        <v>Aphelios</v>
      </c>
      <c r="CJ12">
        <f>RANK(BZ12,BZ$4:BZ$157,0)+COUNTIF(BZ$4:BZ12,BZ12)-1</f>
        <v>60</v>
      </c>
      <c r="CK12" t="str">
        <f t="shared" si="22"/>
        <v>Aphelios</v>
      </c>
      <c r="CM12">
        <f>'Champ Scores'!B11+'(CC) Team Data'!B$36-'(CC) Team Data'!$B$28</f>
        <v>8</v>
      </c>
      <c r="CN12">
        <f>'Champ Scores'!C11+'(CC) Team Data'!C$36-'(CC) Team Data'!$B$28</f>
        <v>12</v>
      </c>
      <c r="CO12">
        <f>'Champ Scores'!D11+'(CC) Team Data'!D$36-'(CC) Team Data'!$B$28</f>
        <v>9</v>
      </c>
      <c r="CP12">
        <f>'Champ Scores'!E11+'(CC) Team Data'!E$36-'(CC) Team Data'!$B$28</f>
        <v>11</v>
      </c>
      <c r="CQ12">
        <f>'Champ Scores'!F11+'(CC) Team Data'!F$36-'(CC) Team Data'!$B$28</f>
        <v>9</v>
      </c>
      <c r="CR12">
        <f>'Champ Scores'!G11+'(CC) Team Data'!G$36-'(CC) Team Data'!$B$28</f>
        <v>11</v>
      </c>
      <c r="CS12">
        <f>'Champ Scores'!H11+'(CC) Team Data'!H$36-'(CC) Team Data'!$B$28</f>
        <v>9</v>
      </c>
      <c r="CT12">
        <f>'Champ Scores'!I11+'(CC) Team Data'!I$36-'(CC) Team Data'!$B$28</f>
        <v>9</v>
      </c>
      <c r="CU12">
        <f>'Champ Scores'!J11+'(CC) Team Data'!J$36-'(CC) Team Data'!$B$28</f>
        <v>9</v>
      </c>
      <c r="CV12">
        <f>'Champ Scores'!K11+'(CC) Team Data'!K$36-'(CC) Team Data'!$B$28</f>
        <v>5</v>
      </c>
      <c r="CW12">
        <f>'Champ Scores'!L11+'(CC) Team Data'!L$36-'(CC) Team Data'!$B$28</f>
        <v>10</v>
      </c>
      <c r="CX12">
        <f>'Champ Scores'!M11+'(CC) Team Data'!M$36-'(CC) Team Data'!$B$28</f>
        <v>5</v>
      </c>
      <c r="CY12">
        <f>'Champ Scores'!N11+'(CC) Team Data'!N$36-'(CC) Team Data'!$B$28</f>
        <v>9</v>
      </c>
      <c r="CZ12">
        <f>'Champ Scores'!O11+'(CC) Team Data'!O$36-'(CC) Team Data'!$B$28</f>
        <v>11</v>
      </c>
      <c r="DA12">
        <f>'Champ Scores'!P11+'(CC) Team Data'!P$36-'(CC) Team Data'!$B$28</f>
        <v>8</v>
      </c>
      <c r="DB12">
        <f>'Champ Scores'!Q11+'(CC) Team Data'!Q$36-'(CC) Team Data'!$B$28</f>
        <v>7</v>
      </c>
      <c r="DC12">
        <f>'Champ Scores'!R11+'(CC) Team Data'!R$36-'(CC) Team Data'!$B$28</f>
        <v>5</v>
      </c>
      <c r="DD12">
        <f>'Champ Scores'!S11+'(CC) Team Data'!S$36-'(CC) Team Data'!$B$28</f>
        <v>5</v>
      </c>
      <c r="DE12">
        <f>'Champ Scores'!T11+'(CC) Team Data'!T$36-'(CC) Team Data'!$B$28</f>
        <v>7</v>
      </c>
      <c r="DF12">
        <f>'Champ Scores'!U11+'(CC) Team Data'!U$36-'(CC) Team Data'!$B$28</f>
        <v>5</v>
      </c>
    </row>
    <row r="13" spans="1:110" x14ac:dyDescent="0.25">
      <c r="A13" t="str">
        <f>'Champ Pools'!A13</f>
        <v>Ashe</v>
      </c>
      <c r="B13">
        <f>'Champ Pools'!B13</f>
        <v>0</v>
      </c>
      <c r="C13">
        <f>'Champ Pools'!C13</f>
        <v>0</v>
      </c>
      <c r="D13">
        <f>'Champ Pools'!D13</f>
        <v>0</v>
      </c>
      <c r="E13">
        <f>'Champ Pools'!E13</f>
        <v>5</v>
      </c>
      <c r="F13">
        <f>'Champ Pools'!F13</f>
        <v>3</v>
      </c>
      <c r="H13">
        <f>B13*B13*'Champ Pools'!L13</f>
        <v>0</v>
      </c>
      <c r="I13">
        <f>C13*C13*'Champ Pools'!M13</f>
        <v>0</v>
      </c>
      <c r="J13">
        <f>D13*D13*'Champ Pools'!N13</f>
        <v>0</v>
      </c>
      <c r="K13">
        <f>E13*E13*'Champ Pools'!O13</f>
        <v>75</v>
      </c>
      <c r="L13">
        <f>F13*F13*'Champ Pools'!P13</f>
        <v>27</v>
      </c>
      <c r="N13">
        <f>'Champ Scores'!Y12</f>
        <v>1853</v>
      </c>
      <c r="O13">
        <f>'Champ Scores'!Z12</f>
        <v>2072</v>
      </c>
      <c r="P13">
        <f>'Champ Scores'!AA12</f>
        <v>2021</v>
      </c>
      <c r="Q13">
        <f>'Champ Scores'!AB12</f>
        <v>2510</v>
      </c>
      <c r="R13">
        <f>'Champ Scores'!AC12</f>
        <v>1952</v>
      </c>
      <c r="T13" s="60">
        <f t="shared" si="5"/>
        <v>2859.3241314226211</v>
      </c>
      <c r="U13">
        <f>'(CC) Team Data'!W$36+'(CC) Your Champ Data'!N13</f>
        <v>3941</v>
      </c>
      <c r="V13">
        <f>'(CC) Team Data'!X$36+'(CC) Your Champ Data'!O13</f>
        <v>3804</v>
      </c>
      <c r="W13">
        <f>'(CC) Team Data'!Y$36+'(CC) Your Champ Data'!P13</f>
        <v>3773</v>
      </c>
      <c r="X13">
        <f>'(CC) Team Data'!Z$36+'(CC) Your Champ Data'!Q13</f>
        <v>4127</v>
      </c>
      <c r="Y13">
        <f>'(CC) Team Data'!AA$36+'(CC) Your Champ Data'!R13</f>
        <v>3874</v>
      </c>
      <c r="AA13">
        <f>ABS('Champ Scores'!AG12-33.3-'Comp Calculator'!H$164+'Comp Calculator'!H$163)</f>
        <v>7.8978366719323354</v>
      </c>
      <c r="AB13">
        <f>ABS('Champ Scores'!AH12-33.3-'Comp Calculator'!I$164+'Comp Calculator'!I$163)</f>
        <v>12.208171853623895</v>
      </c>
      <c r="AC13">
        <f>ABS('Champ Scores'!AI12-33.3-'Comp Calculator'!J$164+'Comp Calculator'!J$163)</f>
        <v>19.90600852555621</v>
      </c>
      <c r="AD13">
        <f t="shared" si="6"/>
        <v>40.012017051112437</v>
      </c>
      <c r="AF13" s="60">
        <f>(IF('Comp Calculator'!$C$164='(CC) Your Champ Data'!$N$3,'(CC) Your Champ Data'!$N13,IF('Comp Calculator'!$C$164='(CC) Your Champ Data'!$O$3,'(CC) Your Champ Data'!$O13,IF('Comp Calculator'!$C$164='(CC) Your Champ Data'!$P$3,'(CC) Your Champ Data'!$P13,IF('Comp Calculator'!$C$164='(CC) Your Champ Data'!$Q$3,'(CC) Your Champ Data'!$Q13,IF('Comp Calculator'!$C$164='(CC) Your Champ Data'!$R$3,'(CC) Your Champ Data'!$R13,IF('Comp Calculator'!$C$164='(CC) Your Champ Data'!$T$3,'(CC) Your Champ Data'!$T13,1000))))))*H13*(100-$AD13))/1000</f>
        <v>0</v>
      </c>
      <c r="AG13" s="60">
        <f>(IF('Comp Calculator'!$C$164='(CC) Your Champ Data'!$N$3,'(CC) Your Champ Data'!$N13,IF('Comp Calculator'!$C$164='(CC) Your Champ Data'!$O$3,'(CC) Your Champ Data'!$O13,IF('Comp Calculator'!$C$164='(CC) Your Champ Data'!$P$3,'(CC) Your Champ Data'!$P13,IF('Comp Calculator'!$C$164='(CC) Your Champ Data'!$Q$3,'(CC) Your Champ Data'!$Q13,IF('Comp Calculator'!$C$164='(CC) Your Champ Data'!$R$3,'(CC) Your Champ Data'!$R13,IF('Comp Calculator'!$C$164='(CC) Your Champ Data'!$T$3,'(CC) Your Champ Data'!$T13,1000))))))*I13*(100-$AD13))/1000</f>
        <v>0</v>
      </c>
      <c r="AH13" s="60">
        <f>(IF('Comp Calculator'!$C$164='(CC) Your Champ Data'!$N$3,'(CC) Your Champ Data'!$N13,IF('Comp Calculator'!$C$164='(CC) Your Champ Data'!$O$3,'(CC) Your Champ Data'!$O13,IF('Comp Calculator'!$C$164='(CC) Your Champ Data'!$P$3,'(CC) Your Champ Data'!$P13,IF('Comp Calculator'!$C$164='(CC) Your Champ Data'!$Q$3,'(CC) Your Champ Data'!$Q13,IF('Comp Calculator'!$C$164='(CC) Your Champ Data'!$R$3,'(CC) Your Champ Data'!$R13,IF('Comp Calculator'!$C$164='(CC) Your Champ Data'!$T$3,'(CC) Your Champ Data'!$T13,1000))))))*J13*(100-$AD13))/1000</f>
        <v>0</v>
      </c>
      <c r="AI13" s="60">
        <f>(IF('Comp Calculator'!$C$164='(CC) Your Champ Data'!$N$3,'(CC) Your Champ Data'!$N13,IF('Comp Calculator'!$C$164='(CC) Your Champ Data'!$O$3,'(CC) Your Champ Data'!$O13,IF('Comp Calculator'!$C$164='(CC) Your Champ Data'!$P$3,'(CC) Your Champ Data'!$P13,IF('Comp Calculator'!$C$164='(CC) Your Champ Data'!$Q$3,'(CC) Your Champ Data'!$Q13,IF('Comp Calculator'!$C$164='(CC) Your Champ Data'!$R$3,'(CC) Your Champ Data'!$R13,IF('Comp Calculator'!$C$164='(CC) Your Champ Data'!$T$3,'(CC) Your Champ Data'!$T13,1000))))))*K13*(100-$AD13))/1000</f>
        <v>12864.381543084219</v>
      </c>
      <c r="AJ13" s="60">
        <f>(IF('Comp Calculator'!$C$164='(CC) Your Champ Data'!$N$3,'(CC) Your Champ Data'!$N13,IF('Comp Calculator'!$C$164='(CC) Your Champ Data'!$O$3,'(CC) Your Champ Data'!$O13,IF('Comp Calculator'!$C$164='(CC) Your Champ Data'!$P$3,'(CC) Your Champ Data'!$P13,IF('Comp Calculator'!$C$164='(CC) Your Champ Data'!$Q$3,'(CC) Your Champ Data'!$Q13,IF('Comp Calculator'!$C$164='(CC) Your Champ Data'!$R$3,'(CC) Your Champ Data'!$R13,IF('Comp Calculator'!$C$164='(CC) Your Champ Data'!$T$3,'(CC) Your Champ Data'!$T13,1000))))))*L13*(100-$AD13))/1000</f>
        <v>4631.17735551032</v>
      </c>
      <c r="AL13" s="60">
        <f>RANK(AF13,AF$4:AF$163,0)+COUNTIF(AF$4:AF13,AF13)-1</f>
        <v>48</v>
      </c>
      <c r="AM13" t="str">
        <f t="shared" si="7"/>
        <v>Ashe</v>
      </c>
      <c r="AN13" s="60">
        <f>RANK(AG13,AG$4:AG$163,0)+COUNTIF(AG$4:AG13,AG13)-1</f>
        <v>33</v>
      </c>
      <c r="AO13" t="str">
        <f t="shared" si="8"/>
        <v>Ashe</v>
      </c>
      <c r="AP13" s="60">
        <f>RANK(AH13,AH$4:AH$163,0)+COUNTIF(AH$4:AH13,AH13)-1</f>
        <v>113</v>
      </c>
      <c r="AQ13" t="str">
        <f t="shared" si="9"/>
        <v>Ashe</v>
      </c>
      <c r="AR13" s="60">
        <f>RANK(AI13,AI$4:AI$163,0)+COUNTIF(AI$4:AI13,AI13)-1</f>
        <v>1</v>
      </c>
      <c r="AS13" t="str">
        <f t="shared" si="10"/>
        <v>Ashe</v>
      </c>
      <c r="AT13" s="60">
        <f>RANK(AJ13,AJ$4:AJ$163,0)+COUNTIF(AJ$4:AJ13,AJ13)-1</f>
        <v>46</v>
      </c>
      <c r="AU13" t="str">
        <f t="shared" si="11"/>
        <v>Ashe</v>
      </c>
      <c r="AW13">
        <v>11</v>
      </c>
      <c r="AX13" s="61">
        <f t="shared" si="12"/>
        <v>3.1475478555794152</v>
      </c>
      <c r="AY13">
        <f>'Champ Scores'!B12</f>
        <v>1</v>
      </c>
      <c r="AZ13">
        <f>'Champ Scores'!C12</f>
        <v>4</v>
      </c>
      <c r="BA13">
        <f>'Champ Scores'!D12</f>
        <v>4</v>
      </c>
      <c r="BB13">
        <f>'Champ Scores'!E12</f>
        <v>2</v>
      </c>
      <c r="BC13">
        <f>'Champ Scores'!F12</f>
        <v>1</v>
      </c>
      <c r="BD13">
        <f>'Champ Scores'!G12</f>
        <v>4</v>
      </c>
      <c r="BE13">
        <f>'Champ Scores'!H12</f>
        <v>4</v>
      </c>
      <c r="BF13">
        <f>'Champ Scores'!I12</f>
        <v>5</v>
      </c>
      <c r="BG13">
        <f>'Champ Scores'!J12</f>
        <v>1</v>
      </c>
      <c r="BH13">
        <f>'Champ Scores'!K12</f>
        <v>1</v>
      </c>
      <c r="BI13">
        <f>'Champ Scores'!L12</f>
        <v>1</v>
      </c>
      <c r="BJ13">
        <f>'Champ Scores'!M12</f>
        <v>4</v>
      </c>
      <c r="BK13">
        <f>'Champ Scores'!N12</f>
        <v>1</v>
      </c>
      <c r="BL13">
        <f>'Champ Scores'!O12</f>
        <v>5</v>
      </c>
      <c r="BM13">
        <f>'Champ Scores'!P12</f>
        <v>5</v>
      </c>
      <c r="BN13">
        <f>'Champ Scores'!Q12</f>
        <v>1</v>
      </c>
      <c r="BO13">
        <f>'Champ Scores'!R12</f>
        <v>1</v>
      </c>
      <c r="BP13">
        <f>'Champ Scores'!S12</f>
        <v>1</v>
      </c>
      <c r="BQ13">
        <f>'Champ Scores'!T12</f>
        <v>3</v>
      </c>
      <c r="BR13">
        <f>'Champ Scores'!U12</f>
        <v>3</v>
      </c>
      <c r="BT13" s="61">
        <f>INDEX($AX$3:BR13,AW13,MATCH('Comp Calculator'!$C$165,'(CC) Your Champ Data'!$AX$3:$BR$3,0))</f>
        <v>3.1475478555794152</v>
      </c>
      <c r="BV13" s="60">
        <f t="shared" si="13"/>
        <v>0</v>
      </c>
      <c r="BW13" s="60">
        <f t="shared" si="14"/>
        <v>0</v>
      </c>
      <c r="BX13" s="60">
        <f t="shared" si="15"/>
        <v>0</v>
      </c>
      <c r="BY13" s="60">
        <f t="shared" si="16"/>
        <v>14161.128531847917</v>
      </c>
      <c r="BZ13" s="60">
        <f t="shared" si="17"/>
        <v>5098.0062714652504</v>
      </c>
      <c r="CB13" s="60">
        <f>RANK(BV13,BV$4:BV$157,0)+COUNTIF(BV$4:BV13,BV13)-1</f>
        <v>48</v>
      </c>
      <c r="CC13" t="str">
        <f t="shared" si="18"/>
        <v>Ashe</v>
      </c>
      <c r="CD13">
        <f>RANK(BW13,BW$4:BW$157,0)+COUNTIF(BW$4:BW13,BW13)-1</f>
        <v>33</v>
      </c>
      <c r="CE13" t="str">
        <f t="shared" si="19"/>
        <v>Ashe</v>
      </c>
      <c r="CF13">
        <f>RANK(BX13,BX$4:BX$157,0)+COUNTIF(BX$4:BX13,BX13)-1</f>
        <v>108</v>
      </c>
      <c r="CG13" t="str">
        <f t="shared" si="20"/>
        <v>Ashe</v>
      </c>
      <c r="CH13">
        <f>RANK(BY13,BY$4:BY$157,0)+COUNTIF(BY$4:BY13,BY13)-1</f>
        <v>1</v>
      </c>
      <c r="CI13" t="str">
        <f t="shared" si="21"/>
        <v>Ashe</v>
      </c>
      <c r="CJ13">
        <f>RANK(BZ13,BZ$4:BZ$157,0)+COUNTIF(BZ$4:BZ13,BZ13)-1</f>
        <v>45</v>
      </c>
      <c r="CK13" t="str">
        <f t="shared" si="22"/>
        <v>Ashe</v>
      </c>
      <c r="CM13">
        <f>'Champ Scores'!B12+'(CC) Team Data'!B$36-'(CC) Team Data'!$B$28</f>
        <v>7</v>
      </c>
      <c r="CN13">
        <f>'Champ Scores'!C12+'(CC) Team Data'!C$36-'(CC) Team Data'!$B$28</f>
        <v>11</v>
      </c>
      <c r="CO13">
        <f>'Champ Scores'!D12+'(CC) Team Data'!D$36-'(CC) Team Data'!$B$28</f>
        <v>8</v>
      </c>
      <c r="CP13">
        <f>'Champ Scores'!E12+'(CC) Team Data'!E$36-'(CC) Team Data'!$B$28</f>
        <v>9</v>
      </c>
      <c r="CQ13">
        <f>'Champ Scores'!F12+'(CC) Team Data'!F$36-'(CC) Team Data'!$B$28</f>
        <v>8</v>
      </c>
      <c r="CR13">
        <f>'Champ Scores'!G12+'(CC) Team Data'!G$36-'(CC) Team Data'!$B$28</f>
        <v>10</v>
      </c>
      <c r="CS13">
        <f>'Champ Scores'!H12+'(CC) Team Data'!H$36-'(CC) Team Data'!$B$28</f>
        <v>9</v>
      </c>
      <c r="CT13">
        <f>'Champ Scores'!I12+'(CC) Team Data'!I$36-'(CC) Team Data'!$B$28</f>
        <v>9</v>
      </c>
      <c r="CU13">
        <f>'Champ Scores'!J12+'(CC) Team Data'!J$36-'(CC) Team Data'!$B$28</f>
        <v>8</v>
      </c>
      <c r="CV13">
        <f>'Champ Scores'!K12+'(CC) Team Data'!K$36-'(CC) Team Data'!$B$28</f>
        <v>5</v>
      </c>
      <c r="CW13">
        <f>'Champ Scores'!L12+'(CC) Team Data'!L$36-'(CC) Team Data'!$B$28</f>
        <v>9</v>
      </c>
      <c r="CX13">
        <f>'Champ Scores'!M12+'(CC) Team Data'!M$36-'(CC) Team Data'!$B$28</f>
        <v>8</v>
      </c>
      <c r="CY13">
        <f>'Champ Scores'!N12+'(CC) Team Data'!N$36-'(CC) Team Data'!$B$28</f>
        <v>8</v>
      </c>
      <c r="CZ13">
        <f>'Champ Scores'!O12+'(CC) Team Data'!O$36-'(CC) Team Data'!$B$28</f>
        <v>11</v>
      </c>
      <c r="DA13">
        <f>'Champ Scores'!P12+'(CC) Team Data'!P$36-'(CC) Team Data'!$B$28</f>
        <v>11</v>
      </c>
      <c r="DB13">
        <f>'Champ Scores'!Q12+'(CC) Team Data'!Q$36-'(CC) Team Data'!$B$28</f>
        <v>7</v>
      </c>
      <c r="DC13">
        <f>'Champ Scores'!R12+'(CC) Team Data'!R$36-'(CC) Team Data'!$B$28</f>
        <v>5</v>
      </c>
      <c r="DD13">
        <f>'Champ Scores'!S12+'(CC) Team Data'!S$36-'(CC) Team Data'!$B$28</f>
        <v>5</v>
      </c>
      <c r="DE13">
        <f>'Champ Scores'!T12+'(CC) Team Data'!T$36-'(CC) Team Data'!$B$28</f>
        <v>9</v>
      </c>
      <c r="DF13">
        <f>'Champ Scores'!U12+'(CC) Team Data'!U$36-'(CC) Team Data'!$B$28</f>
        <v>7</v>
      </c>
    </row>
    <row r="14" spans="1:110" x14ac:dyDescent="0.25">
      <c r="A14" t="str">
        <f>'Champ Pools'!A14</f>
        <v>Aurelion Sol</v>
      </c>
      <c r="B14">
        <f>'Champ Pools'!B14</f>
        <v>0</v>
      </c>
      <c r="C14">
        <f>'Champ Pools'!C14</f>
        <v>0</v>
      </c>
      <c r="D14">
        <f>'Champ Pools'!D14</f>
        <v>2</v>
      </c>
      <c r="E14">
        <f>'Champ Pools'!E14</f>
        <v>0</v>
      </c>
      <c r="F14">
        <f>'Champ Pools'!F14</f>
        <v>0</v>
      </c>
      <c r="H14">
        <f>B14*B14*'Champ Pools'!L14</f>
        <v>0</v>
      </c>
      <c r="I14">
        <f>C14*C14*'Champ Pools'!M14</f>
        <v>0</v>
      </c>
      <c r="J14">
        <f>D14*D14*'Champ Pools'!N14</f>
        <v>12</v>
      </c>
      <c r="K14">
        <f>E14*E14*'Champ Pools'!O14</f>
        <v>0</v>
      </c>
      <c r="L14">
        <f>F14*F14*'Champ Pools'!P14</f>
        <v>0</v>
      </c>
      <c r="N14">
        <f>'Champ Scores'!Y13</f>
        <v>2191</v>
      </c>
      <c r="O14">
        <f>'Champ Scores'!Z13</f>
        <v>1495</v>
      </c>
      <c r="P14">
        <f>'Champ Scores'!AA13</f>
        <v>1910</v>
      </c>
      <c r="Q14">
        <f>'Champ Scores'!AB13</f>
        <v>2160</v>
      </c>
      <c r="R14">
        <f>'Champ Scores'!AC13</f>
        <v>1948</v>
      </c>
      <c r="T14" s="60">
        <f t="shared" si="5"/>
        <v>2620.7250337815585</v>
      </c>
      <c r="U14">
        <f>'(CC) Team Data'!W$36+'(CC) Your Champ Data'!N14</f>
        <v>4279</v>
      </c>
      <c r="V14">
        <f>'(CC) Team Data'!X$36+'(CC) Your Champ Data'!O14</f>
        <v>3227</v>
      </c>
      <c r="W14">
        <f>'(CC) Team Data'!Y$36+'(CC) Your Champ Data'!P14</f>
        <v>3662</v>
      </c>
      <c r="X14">
        <f>'(CC) Team Data'!Z$36+'(CC) Your Champ Data'!Q14</f>
        <v>3777</v>
      </c>
      <c r="Y14">
        <f>'(CC) Team Data'!AA$36+'(CC) Your Champ Data'!R14</f>
        <v>3870</v>
      </c>
      <c r="AA14">
        <f>ABS('Champ Scores'!AG13-33.3-'Comp Calculator'!H$164+'Comp Calculator'!H$163)</f>
        <v>24.384269038340548</v>
      </c>
      <c r="AB14">
        <f>ABS('Champ Scores'!AH13-33.3-'Comp Calculator'!I$164+'Comp Calculator'!I$163)</f>
        <v>5.1614458391326785</v>
      </c>
      <c r="AC14">
        <f>ABS('Champ Scores'!AI13-33.3-'Comp Calculator'!J$164+'Comp Calculator'!J$163)</f>
        <v>19.022823199207856</v>
      </c>
      <c r="AD14">
        <f t="shared" si="6"/>
        <v>48.568538076681079</v>
      </c>
      <c r="AF14" s="60">
        <f>(IF('Comp Calculator'!$C$164='(CC) Your Champ Data'!$N$3,'(CC) Your Champ Data'!$N14,IF('Comp Calculator'!$C$164='(CC) Your Champ Data'!$O$3,'(CC) Your Champ Data'!$O14,IF('Comp Calculator'!$C$164='(CC) Your Champ Data'!$P$3,'(CC) Your Champ Data'!$P14,IF('Comp Calculator'!$C$164='(CC) Your Champ Data'!$Q$3,'(CC) Your Champ Data'!$Q14,IF('Comp Calculator'!$C$164='(CC) Your Champ Data'!$R$3,'(CC) Your Champ Data'!$R14,IF('Comp Calculator'!$C$164='(CC) Your Champ Data'!$T$3,'(CC) Your Champ Data'!$T14,1000))))))*H14*(100-$AD14))/1000</f>
        <v>0</v>
      </c>
      <c r="AG14" s="60">
        <f>(IF('Comp Calculator'!$C$164='(CC) Your Champ Data'!$N$3,'(CC) Your Champ Data'!$N14,IF('Comp Calculator'!$C$164='(CC) Your Champ Data'!$O$3,'(CC) Your Champ Data'!$O14,IF('Comp Calculator'!$C$164='(CC) Your Champ Data'!$P$3,'(CC) Your Champ Data'!$P14,IF('Comp Calculator'!$C$164='(CC) Your Champ Data'!$Q$3,'(CC) Your Champ Data'!$Q14,IF('Comp Calculator'!$C$164='(CC) Your Champ Data'!$R$3,'(CC) Your Champ Data'!$R14,IF('Comp Calculator'!$C$164='(CC) Your Champ Data'!$T$3,'(CC) Your Champ Data'!$T14,1000))))))*I14*(100-$AD14))/1000</f>
        <v>0</v>
      </c>
      <c r="AH14" s="60">
        <f>(IF('Comp Calculator'!$C$164='(CC) Your Champ Data'!$N$3,'(CC) Your Champ Data'!$N14,IF('Comp Calculator'!$C$164='(CC) Your Champ Data'!$O$3,'(CC) Your Champ Data'!$O14,IF('Comp Calculator'!$C$164='(CC) Your Champ Data'!$P$3,'(CC) Your Champ Data'!$P14,IF('Comp Calculator'!$C$164='(CC) Your Champ Data'!$Q$3,'(CC) Your Champ Data'!$Q14,IF('Comp Calculator'!$C$164='(CC) Your Champ Data'!$R$3,'(CC) Your Champ Data'!$R14,IF('Comp Calculator'!$C$164='(CC) Your Champ Data'!$T$3,'(CC) Your Champ Data'!$T14,1000))))))*J14*(100-$AD14))/1000</f>
        <v>1617.4526374370992</v>
      </c>
      <c r="AI14" s="60">
        <f>(IF('Comp Calculator'!$C$164='(CC) Your Champ Data'!$N$3,'(CC) Your Champ Data'!$N14,IF('Comp Calculator'!$C$164='(CC) Your Champ Data'!$O$3,'(CC) Your Champ Data'!$O14,IF('Comp Calculator'!$C$164='(CC) Your Champ Data'!$P$3,'(CC) Your Champ Data'!$P14,IF('Comp Calculator'!$C$164='(CC) Your Champ Data'!$Q$3,'(CC) Your Champ Data'!$Q14,IF('Comp Calculator'!$C$164='(CC) Your Champ Data'!$R$3,'(CC) Your Champ Data'!$R14,IF('Comp Calculator'!$C$164='(CC) Your Champ Data'!$T$3,'(CC) Your Champ Data'!$T14,1000))))))*K14*(100-$AD14))/1000</f>
        <v>0</v>
      </c>
      <c r="AJ14" s="60">
        <f>(IF('Comp Calculator'!$C$164='(CC) Your Champ Data'!$N$3,'(CC) Your Champ Data'!$N14,IF('Comp Calculator'!$C$164='(CC) Your Champ Data'!$O$3,'(CC) Your Champ Data'!$O14,IF('Comp Calculator'!$C$164='(CC) Your Champ Data'!$P$3,'(CC) Your Champ Data'!$P14,IF('Comp Calculator'!$C$164='(CC) Your Champ Data'!$Q$3,'(CC) Your Champ Data'!$Q14,IF('Comp Calculator'!$C$164='(CC) Your Champ Data'!$R$3,'(CC) Your Champ Data'!$R14,IF('Comp Calculator'!$C$164='(CC) Your Champ Data'!$T$3,'(CC) Your Champ Data'!$T14,1000))))))*L14*(100-$AD14))/1000</f>
        <v>0</v>
      </c>
      <c r="AL14" s="60">
        <f>RANK(AF14,AF$4:AF$163,0)+COUNTIF(AF$4:AF14,AF14)-1</f>
        <v>49</v>
      </c>
      <c r="AM14" t="str">
        <f t="shared" si="7"/>
        <v>Aurelion Sol</v>
      </c>
      <c r="AN14" s="60">
        <f>RANK(AG14,AG$4:AG$163,0)+COUNTIF(AG$4:AG14,AG14)-1</f>
        <v>34</v>
      </c>
      <c r="AO14" t="str">
        <f t="shared" si="8"/>
        <v>Aurelion Sol</v>
      </c>
      <c r="AP14" s="60">
        <f>RANK(AH14,AH$4:AH$163,0)+COUNTIF(AH$4:AH14,AH14)-1</f>
        <v>105</v>
      </c>
      <c r="AQ14" t="str">
        <f t="shared" si="9"/>
        <v>Aurelion Sol</v>
      </c>
      <c r="AR14" s="60">
        <f>RANK(AI14,AI$4:AI$163,0)+COUNTIF(AI$4:AI14,AI14)-1</f>
        <v>29</v>
      </c>
      <c r="AS14" t="str">
        <f t="shared" si="10"/>
        <v>Aurelion Sol</v>
      </c>
      <c r="AT14" s="60">
        <f>RANK(AJ14,AJ$4:AJ$163,0)+COUNTIF(AJ$4:AJ14,AJ14)-1</f>
        <v>64</v>
      </c>
      <c r="AU14" t="str">
        <f t="shared" si="11"/>
        <v>Aurelion Sol</v>
      </c>
      <c r="AW14">
        <v>12</v>
      </c>
      <c r="AX14" s="61">
        <f t="shared" si="12"/>
        <v>2.6469504668912811</v>
      </c>
      <c r="AY14">
        <f>'Champ Scores'!B13</f>
        <v>2</v>
      </c>
      <c r="AZ14">
        <f>'Champ Scores'!C13</f>
        <v>4</v>
      </c>
      <c r="BA14">
        <f>'Champ Scores'!D13</f>
        <v>1</v>
      </c>
      <c r="BB14">
        <f>'Champ Scores'!E13</f>
        <v>5</v>
      </c>
      <c r="BC14">
        <f>'Champ Scores'!F13</f>
        <v>2</v>
      </c>
      <c r="BD14">
        <f>'Champ Scores'!G13</f>
        <v>4</v>
      </c>
      <c r="BE14">
        <f>'Champ Scores'!H13</f>
        <v>3</v>
      </c>
      <c r="BF14">
        <f>'Champ Scores'!I13</f>
        <v>3</v>
      </c>
      <c r="BG14">
        <f>'Champ Scores'!J13</f>
        <v>2</v>
      </c>
      <c r="BH14">
        <f>'Champ Scores'!K13</f>
        <v>1</v>
      </c>
      <c r="BI14">
        <f>'Champ Scores'!L13</f>
        <v>1</v>
      </c>
      <c r="BJ14">
        <f>'Champ Scores'!M13</f>
        <v>1</v>
      </c>
      <c r="BK14">
        <f>'Champ Scores'!N13</f>
        <v>4</v>
      </c>
      <c r="BL14">
        <f>'Champ Scores'!O13</f>
        <v>3</v>
      </c>
      <c r="BM14">
        <f>'Champ Scores'!P13</f>
        <v>4</v>
      </c>
      <c r="BN14">
        <f>'Champ Scores'!Q13</f>
        <v>5</v>
      </c>
      <c r="BO14">
        <f>'Champ Scores'!R13</f>
        <v>1</v>
      </c>
      <c r="BP14">
        <f>'Champ Scores'!S13</f>
        <v>1</v>
      </c>
      <c r="BQ14">
        <f>'Champ Scores'!T13</f>
        <v>3</v>
      </c>
      <c r="BR14">
        <f>'Champ Scores'!U13</f>
        <v>2</v>
      </c>
      <c r="BT14" s="61">
        <f>INDEX($AX$3:BR14,AW14,MATCH('Comp Calculator'!$C$165,'(CC) Your Champ Data'!$AX$3:$BR$3,0))</f>
        <v>2.6469504668912811</v>
      </c>
      <c r="BV14" s="60">
        <f t="shared" si="13"/>
        <v>0</v>
      </c>
      <c r="BW14" s="60">
        <f t="shared" si="14"/>
        <v>0</v>
      </c>
      <c r="BX14" s="60">
        <f t="shared" si="15"/>
        <v>1633.6383858099618</v>
      </c>
      <c r="BY14" s="60">
        <f t="shared" si="16"/>
        <v>0</v>
      </c>
      <c r="BZ14" s="60">
        <f t="shared" si="17"/>
        <v>0</v>
      </c>
      <c r="CB14" s="60">
        <f>RANK(BV14,BV$4:BV$157,0)+COUNTIF(BV$4:BV14,BV14)-1</f>
        <v>49</v>
      </c>
      <c r="CC14" t="str">
        <f t="shared" si="18"/>
        <v>Aurelion Sol</v>
      </c>
      <c r="CD14">
        <f>RANK(BW14,BW$4:BW$157,0)+COUNTIF(BW$4:BW14,BW14)-1</f>
        <v>34</v>
      </c>
      <c r="CE14" t="str">
        <f t="shared" si="19"/>
        <v>Aurelion Sol</v>
      </c>
      <c r="CF14">
        <f>RANK(BX14,BX$4:BX$157,0)+COUNTIF(BX$4:BX14,BX14)-1</f>
        <v>101</v>
      </c>
      <c r="CG14" t="str">
        <f t="shared" si="20"/>
        <v>Aurelion Sol</v>
      </c>
      <c r="CH14">
        <f>RANK(BY14,BY$4:BY$157,0)+COUNTIF(BY$4:BY14,BY14)-1</f>
        <v>28</v>
      </c>
      <c r="CI14" t="str">
        <f t="shared" si="21"/>
        <v>Aurelion Sol</v>
      </c>
      <c r="CJ14">
        <f>RANK(BZ14,BZ$4:BZ$157,0)+COUNTIF(BZ$4:BZ14,BZ14)-1</f>
        <v>61</v>
      </c>
      <c r="CK14" t="str">
        <f t="shared" si="22"/>
        <v>Aurelion Sol</v>
      </c>
      <c r="CM14">
        <f>'Champ Scores'!B13+'(CC) Team Data'!B$36-'(CC) Team Data'!$B$28</f>
        <v>8</v>
      </c>
      <c r="CN14">
        <f>'Champ Scores'!C13+'(CC) Team Data'!C$36-'(CC) Team Data'!$B$28</f>
        <v>11</v>
      </c>
      <c r="CO14">
        <f>'Champ Scores'!D13+'(CC) Team Data'!D$36-'(CC) Team Data'!$B$28</f>
        <v>5</v>
      </c>
      <c r="CP14">
        <f>'Champ Scores'!E13+'(CC) Team Data'!E$36-'(CC) Team Data'!$B$28</f>
        <v>12</v>
      </c>
      <c r="CQ14">
        <f>'Champ Scores'!F13+'(CC) Team Data'!F$36-'(CC) Team Data'!$B$28</f>
        <v>9</v>
      </c>
      <c r="CR14">
        <f>'Champ Scores'!G13+'(CC) Team Data'!G$36-'(CC) Team Data'!$B$28</f>
        <v>10</v>
      </c>
      <c r="CS14">
        <f>'Champ Scores'!H13+'(CC) Team Data'!H$36-'(CC) Team Data'!$B$28</f>
        <v>8</v>
      </c>
      <c r="CT14">
        <f>'Champ Scores'!I13+'(CC) Team Data'!I$36-'(CC) Team Data'!$B$28</f>
        <v>7</v>
      </c>
      <c r="CU14">
        <f>'Champ Scores'!J13+'(CC) Team Data'!J$36-'(CC) Team Data'!$B$28</f>
        <v>9</v>
      </c>
      <c r="CV14">
        <f>'Champ Scores'!K13+'(CC) Team Data'!K$36-'(CC) Team Data'!$B$28</f>
        <v>5</v>
      </c>
      <c r="CW14">
        <f>'Champ Scores'!L13+'(CC) Team Data'!L$36-'(CC) Team Data'!$B$28</f>
        <v>9</v>
      </c>
      <c r="CX14">
        <f>'Champ Scores'!M13+'(CC) Team Data'!M$36-'(CC) Team Data'!$B$28</f>
        <v>5</v>
      </c>
      <c r="CY14">
        <f>'Champ Scores'!N13+'(CC) Team Data'!N$36-'(CC) Team Data'!$B$28</f>
        <v>11</v>
      </c>
      <c r="CZ14">
        <f>'Champ Scores'!O13+'(CC) Team Data'!O$36-'(CC) Team Data'!$B$28</f>
        <v>9</v>
      </c>
      <c r="DA14">
        <f>'Champ Scores'!P13+'(CC) Team Data'!P$36-'(CC) Team Data'!$B$28</f>
        <v>10</v>
      </c>
      <c r="DB14">
        <f>'Champ Scores'!Q13+'(CC) Team Data'!Q$36-'(CC) Team Data'!$B$28</f>
        <v>11</v>
      </c>
      <c r="DC14">
        <f>'Champ Scores'!R13+'(CC) Team Data'!R$36-'(CC) Team Data'!$B$28</f>
        <v>5</v>
      </c>
      <c r="DD14">
        <f>'Champ Scores'!S13+'(CC) Team Data'!S$36-'(CC) Team Data'!$B$28</f>
        <v>5</v>
      </c>
      <c r="DE14">
        <f>'Champ Scores'!T13+'(CC) Team Data'!T$36-'(CC) Team Data'!$B$28</f>
        <v>9</v>
      </c>
      <c r="DF14">
        <f>'Champ Scores'!U13+'(CC) Team Data'!U$36-'(CC) Team Data'!$B$28</f>
        <v>6</v>
      </c>
    </row>
    <row r="15" spans="1:110" x14ac:dyDescent="0.25">
      <c r="A15" t="str">
        <f>'Champ Pools'!A15</f>
        <v>Azir</v>
      </c>
      <c r="B15">
        <f>'Champ Pools'!B15</f>
        <v>0</v>
      </c>
      <c r="C15">
        <f>'Champ Pools'!C15</f>
        <v>0</v>
      </c>
      <c r="D15">
        <f>'Champ Pools'!D15</f>
        <v>5</v>
      </c>
      <c r="E15">
        <f>'Champ Pools'!E15</f>
        <v>0</v>
      </c>
      <c r="F15">
        <f>'Champ Pools'!F15</f>
        <v>0</v>
      </c>
      <c r="H15">
        <f>B15*B15*'Champ Pools'!L15</f>
        <v>0</v>
      </c>
      <c r="I15">
        <f>C15*C15*'Champ Pools'!M15</f>
        <v>0</v>
      </c>
      <c r="J15">
        <f>D15*D15*'Champ Pools'!N15</f>
        <v>75</v>
      </c>
      <c r="K15">
        <f>E15*E15*'Champ Pools'!O15</f>
        <v>0</v>
      </c>
      <c r="L15">
        <f>F15*F15*'Champ Pools'!P15</f>
        <v>0</v>
      </c>
      <c r="N15">
        <f>'Champ Scores'!Y14</f>
        <v>1838</v>
      </c>
      <c r="O15">
        <f>'Champ Scores'!Z14</f>
        <v>1703</v>
      </c>
      <c r="P15">
        <f>'Champ Scores'!AA14</f>
        <v>2163</v>
      </c>
      <c r="Q15">
        <f>'Champ Scores'!AB14</f>
        <v>2294</v>
      </c>
      <c r="R15">
        <f>'Champ Scores'!AC14</f>
        <v>2108</v>
      </c>
      <c r="T15" s="60">
        <f t="shared" si="5"/>
        <v>2766.4784806489988</v>
      </c>
      <c r="U15">
        <f>'(CC) Team Data'!W$36+'(CC) Your Champ Data'!N15</f>
        <v>3926</v>
      </c>
      <c r="V15">
        <f>'(CC) Team Data'!X$36+'(CC) Your Champ Data'!O15</f>
        <v>3435</v>
      </c>
      <c r="W15">
        <f>'(CC) Team Data'!Y$36+'(CC) Your Champ Data'!P15</f>
        <v>3915</v>
      </c>
      <c r="X15">
        <f>'(CC) Team Data'!Z$36+'(CC) Your Champ Data'!Q15</f>
        <v>3911</v>
      </c>
      <c r="Y15">
        <f>'(CC) Team Data'!AA$36+'(CC) Your Champ Data'!R15</f>
        <v>4030</v>
      </c>
      <c r="AA15">
        <f>ABS('Champ Scores'!AG14-33.3-'Comp Calculator'!H$164+'Comp Calculator'!H$163)</f>
        <v>21.485880986271511</v>
      </c>
      <c r="AB15">
        <f>ABS('Champ Scores'!AH14-33.3-'Comp Calculator'!I$164+'Comp Calculator'!I$163)</f>
        <v>5.9644454599314116</v>
      </c>
      <c r="AC15">
        <f>ABS('Champ Scores'!AI14-33.3-'Comp Calculator'!J$164+'Comp Calculator'!J$163)</f>
        <v>15.321435526340085</v>
      </c>
      <c r="AD15">
        <f t="shared" si="6"/>
        <v>42.771761972543004</v>
      </c>
      <c r="AF15" s="60">
        <f>(IF('Comp Calculator'!$C$164='(CC) Your Champ Data'!$N$3,'(CC) Your Champ Data'!$N15,IF('Comp Calculator'!$C$164='(CC) Your Champ Data'!$O$3,'(CC) Your Champ Data'!$O15,IF('Comp Calculator'!$C$164='(CC) Your Champ Data'!$P$3,'(CC) Your Champ Data'!$P15,IF('Comp Calculator'!$C$164='(CC) Your Champ Data'!$Q$3,'(CC) Your Champ Data'!$Q15,IF('Comp Calculator'!$C$164='(CC) Your Champ Data'!$R$3,'(CC) Your Champ Data'!$R15,IF('Comp Calculator'!$C$164='(CC) Your Champ Data'!$T$3,'(CC) Your Champ Data'!$T15,1000))))))*H15*(100-$AD15))/1000</f>
        <v>0</v>
      </c>
      <c r="AG15" s="60">
        <f>(IF('Comp Calculator'!$C$164='(CC) Your Champ Data'!$N$3,'(CC) Your Champ Data'!$N15,IF('Comp Calculator'!$C$164='(CC) Your Champ Data'!$O$3,'(CC) Your Champ Data'!$O15,IF('Comp Calculator'!$C$164='(CC) Your Champ Data'!$P$3,'(CC) Your Champ Data'!$P15,IF('Comp Calculator'!$C$164='(CC) Your Champ Data'!$Q$3,'(CC) Your Champ Data'!$Q15,IF('Comp Calculator'!$C$164='(CC) Your Champ Data'!$R$3,'(CC) Your Champ Data'!$R15,IF('Comp Calculator'!$C$164='(CC) Your Champ Data'!$T$3,'(CC) Your Champ Data'!$T15,1000))))))*I15*(100-$AD15))/1000</f>
        <v>0</v>
      </c>
      <c r="AH15" s="60">
        <f>(IF('Comp Calculator'!$C$164='(CC) Your Champ Data'!$N$3,'(CC) Your Champ Data'!$N15,IF('Comp Calculator'!$C$164='(CC) Your Champ Data'!$O$3,'(CC) Your Champ Data'!$O15,IF('Comp Calculator'!$C$164='(CC) Your Champ Data'!$P$3,'(CC) Your Champ Data'!$P15,IF('Comp Calculator'!$C$164='(CC) Your Champ Data'!$Q$3,'(CC) Your Champ Data'!$Q15,IF('Comp Calculator'!$C$164='(CC) Your Champ Data'!$R$3,'(CC) Your Champ Data'!$R15,IF('Comp Calculator'!$C$164='(CC) Your Champ Data'!$T$3,'(CC) Your Champ Data'!$T15,1000))))))*J15*(100-$AD15))/1000</f>
        <v>11874.051674131386</v>
      </c>
      <c r="AI15" s="60">
        <f>(IF('Comp Calculator'!$C$164='(CC) Your Champ Data'!$N$3,'(CC) Your Champ Data'!$N15,IF('Comp Calculator'!$C$164='(CC) Your Champ Data'!$O$3,'(CC) Your Champ Data'!$O15,IF('Comp Calculator'!$C$164='(CC) Your Champ Data'!$P$3,'(CC) Your Champ Data'!$P15,IF('Comp Calculator'!$C$164='(CC) Your Champ Data'!$Q$3,'(CC) Your Champ Data'!$Q15,IF('Comp Calculator'!$C$164='(CC) Your Champ Data'!$R$3,'(CC) Your Champ Data'!$R15,IF('Comp Calculator'!$C$164='(CC) Your Champ Data'!$T$3,'(CC) Your Champ Data'!$T15,1000))))))*K15*(100-$AD15))/1000</f>
        <v>0</v>
      </c>
      <c r="AJ15" s="60">
        <f>(IF('Comp Calculator'!$C$164='(CC) Your Champ Data'!$N$3,'(CC) Your Champ Data'!$N15,IF('Comp Calculator'!$C$164='(CC) Your Champ Data'!$O$3,'(CC) Your Champ Data'!$O15,IF('Comp Calculator'!$C$164='(CC) Your Champ Data'!$P$3,'(CC) Your Champ Data'!$P15,IF('Comp Calculator'!$C$164='(CC) Your Champ Data'!$Q$3,'(CC) Your Champ Data'!$Q15,IF('Comp Calculator'!$C$164='(CC) Your Champ Data'!$R$3,'(CC) Your Champ Data'!$R15,IF('Comp Calculator'!$C$164='(CC) Your Champ Data'!$T$3,'(CC) Your Champ Data'!$T15,1000))))))*L15*(100-$AD15))/1000</f>
        <v>0</v>
      </c>
      <c r="AL15" s="60">
        <f>RANK(AF15,AF$4:AF$163,0)+COUNTIF(AF$4:AF15,AF15)-1</f>
        <v>50</v>
      </c>
      <c r="AM15" t="str">
        <f t="shared" si="7"/>
        <v>Azir</v>
      </c>
      <c r="AN15" s="60">
        <f>RANK(AG15,AG$4:AG$163,0)+COUNTIF(AG$4:AG15,AG15)-1</f>
        <v>35</v>
      </c>
      <c r="AO15" t="str">
        <f t="shared" si="8"/>
        <v>Azir</v>
      </c>
      <c r="AP15" s="60">
        <f>RANK(AH15,AH$4:AH$163,0)+COUNTIF(AH$4:AH15,AH15)-1</f>
        <v>16</v>
      </c>
      <c r="AQ15" t="str">
        <f t="shared" si="9"/>
        <v>Azir</v>
      </c>
      <c r="AR15" s="60">
        <f>RANK(AI15,AI$4:AI$163,0)+COUNTIF(AI$4:AI15,AI15)-1</f>
        <v>30</v>
      </c>
      <c r="AS15" t="str">
        <f t="shared" si="10"/>
        <v>Azir</v>
      </c>
      <c r="AT15" s="60">
        <f>RANK(AJ15,AJ$4:AJ$163,0)+COUNTIF(AJ$4:AJ15,AJ15)-1</f>
        <v>65</v>
      </c>
      <c r="AU15" t="str">
        <f t="shared" si="11"/>
        <v>Azir</v>
      </c>
      <c r="AW15">
        <v>13</v>
      </c>
      <c r="AX15" s="61">
        <f t="shared" si="12"/>
        <v>2.9583288578638376</v>
      </c>
      <c r="AY15">
        <f>'Champ Scores'!B14</f>
        <v>2</v>
      </c>
      <c r="AZ15">
        <f>'Champ Scores'!C14</f>
        <v>5</v>
      </c>
      <c r="BA15">
        <f>'Champ Scores'!D14</f>
        <v>5</v>
      </c>
      <c r="BB15">
        <f>'Champ Scores'!E14</f>
        <v>2</v>
      </c>
      <c r="BC15">
        <f>'Champ Scores'!F14</f>
        <v>2</v>
      </c>
      <c r="BD15">
        <f>'Champ Scores'!G14</f>
        <v>5</v>
      </c>
      <c r="BE15">
        <f>'Champ Scores'!H14</f>
        <v>4</v>
      </c>
      <c r="BF15">
        <f>'Champ Scores'!I14</f>
        <v>3</v>
      </c>
      <c r="BG15">
        <f>'Champ Scores'!J14</f>
        <v>1</v>
      </c>
      <c r="BH15">
        <f>'Champ Scores'!K14</f>
        <v>2</v>
      </c>
      <c r="BI15">
        <f>'Champ Scores'!L14</f>
        <v>1</v>
      </c>
      <c r="BJ15">
        <f>'Champ Scores'!M14</f>
        <v>1</v>
      </c>
      <c r="BK15">
        <f>'Champ Scores'!N14</f>
        <v>4</v>
      </c>
      <c r="BL15">
        <f>'Champ Scores'!O14</f>
        <v>2</v>
      </c>
      <c r="BM15">
        <f>'Champ Scores'!P14</f>
        <v>4</v>
      </c>
      <c r="BN15">
        <f>'Champ Scores'!Q14</f>
        <v>2</v>
      </c>
      <c r="BO15">
        <f>'Champ Scores'!R14</f>
        <v>1</v>
      </c>
      <c r="BP15">
        <f>'Champ Scores'!S14</f>
        <v>1</v>
      </c>
      <c r="BQ15">
        <f>'Champ Scores'!T14</f>
        <v>3</v>
      </c>
      <c r="BR15">
        <f>'Champ Scores'!U14</f>
        <v>2</v>
      </c>
      <c r="BT15" s="61">
        <f>INDEX($AX$3:BR15,AW15,MATCH('Comp Calculator'!$C$165,'(CC) Your Champ Data'!$AX$3:$BR$3,0))</f>
        <v>2.9583288578638376</v>
      </c>
      <c r="BV15" s="60">
        <f t="shared" si="13"/>
        <v>0</v>
      </c>
      <c r="BW15" s="60">
        <f t="shared" si="14"/>
        <v>0</v>
      </c>
      <c r="BX15" s="60">
        <f t="shared" si="15"/>
        <v>12697.496103099502</v>
      </c>
      <c r="BY15" s="60">
        <f t="shared" si="16"/>
        <v>0</v>
      </c>
      <c r="BZ15" s="60">
        <f t="shared" si="17"/>
        <v>0</v>
      </c>
      <c r="CB15" s="60">
        <f>RANK(BV15,BV$4:BV$157,0)+COUNTIF(BV$4:BV15,BV15)-1</f>
        <v>50</v>
      </c>
      <c r="CC15" t="str">
        <f t="shared" si="18"/>
        <v>Azir</v>
      </c>
      <c r="CD15">
        <f>RANK(BW15,BW$4:BW$157,0)+COUNTIF(BW$4:BW15,BW15)-1</f>
        <v>35</v>
      </c>
      <c r="CE15" t="str">
        <f t="shared" si="19"/>
        <v>Azir</v>
      </c>
      <c r="CF15">
        <f>RANK(BX15,BX$4:BX$157,0)+COUNTIF(BX$4:BX15,BX15)-1</f>
        <v>19</v>
      </c>
      <c r="CG15" t="str">
        <f t="shared" si="20"/>
        <v>Azir</v>
      </c>
      <c r="CH15">
        <f>RANK(BY15,BY$4:BY$157,0)+COUNTIF(BY$4:BY15,BY15)-1</f>
        <v>29</v>
      </c>
      <c r="CI15" t="str">
        <f t="shared" si="21"/>
        <v>Azir</v>
      </c>
      <c r="CJ15">
        <f>RANK(BZ15,BZ$4:BZ$157,0)+COUNTIF(BZ$4:BZ15,BZ15)-1</f>
        <v>62</v>
      </c>
      <c r="CK15" t="str">
        <f t="shared" si="22"/>
        <v>Azir</v>
      </c>
      <c r="CM15">
        <f>'Champ Scores'!B14+'(CC) Team Data'!B$36-'(CC) Team Data'!$B$28</f>
        <v>8</v>
      </c>
      <c r="CN15">
        <f>'Champ Scores'!C14+'(CC) Team Data'!C$36-'(CC) Team Data'!$B$28</f>
        <v>12</v>
      </c>
      <c r="CO15">
        <f>'Champ Scores'!D14+'(CC) Team Data'!D$36-'(CC) Team Data'!$B$28</f>
        <v>9</v>
      </c>
      <c r="CP15">
        <f>'Champ Scores'!E14+'(CC) Team Data'!E$36-'(CC) Team Data'!$B$28</f>
        <v>9</v>
      </c>
      <c r="CQ15">
        <f>'Champ Scores'!F14+'(CC) Team Data'!F$36-'(CC) Team Data'!$B$28</f>
        <v>9</v>
      </c>
      <c r="CR15">
        <f>'Champ Scores'!G14+'(CC) Team Data'!G$36-'(CC) Team Data'!$B$28</f>
        <v>11</v>
      </c>
      <c r="CS15">
        <f>'Champ Scores'!H14+'(CC) Team Data'!H$36-'(CC) Team Data'!$B$28</f>
        <v>9</v>
      </c>
      <c r="CT15">
        <f>'Champ Scores'!I14+'(CC) Team Data'!I$36-'(CC) Team Data'!$B$28</f>
        <v>7</v>
      </c>
      <c r="CU15">
        <f>'Champ Scores'!J14+'(CC) Team Data'!J$36-'(CC) Team Data'!$B$28</f>
        <v>8</v>
      </c>
      <c r="CV15">
        <f>'Champ Scores'!K14+'(CC) Team Data'!K$36-'(CC) Team Data'!$B$28</f>
        <v>6</v>
      </c>
      <c r="CW15">
        <f>'Champ Scores'!L14+'(CC) Team Data'!L$36-'(CC) Team Data'!$B$28</f>
        <v>9</v>
      </c>
      <c r="CX15">
        <f>'Champ Scores'!M14+'(CC) Team Data'!M$36-'(CC) Team Data'!$B$28</f>
        <v>5</v>
      </c>
      <c r="CY15">
        <f>'Champ Scores'!N14+'(CC) Team Data'!N$36-'(CC) Team Data'!$B$28</f>
        <v>11</v>
      </c>
      <c r="CZ15">
        <f>'Champ Scores'!O14+'(CC) Team Data'!O$36-'(CC) Team Data'!$B$28</f>
        <v>8</v>
      </c>
      <c r="DA15">
        <f>'Champ Scores'!P14+'(CC) Team Data'!P$36-'(CC) Team Data'!$B$28</f>
        <v>10</v>
      </c>
      <c r="DB15">
        <f>'Champ Scores'!Q14+'(CC) Team Data'!Q$36-'(CC) Team Data'!$B$28</f>
        <v>8</v>
      </c>
      <c r="DC15">
        <f>'Champ Scores'!R14+'(CC) Team Data'!R$36-'(CC) Team Data'!$B$28</f>
        <v>5</v>
      </c>
      <c r="DD15">
        <f>'Champ Scores'!S14+'(CC) Team Data'!S$36-'(CC) Team Data'!$B$28</f>
        <v>5</v>
      </c>
      <c r="DE15">
        <f>'Champ Scores'!T14+'(CC) Team Data'!T$36-'(CC) Team Data'!$B$28</f>
        <v>9</v>
      </c>
      <c r="DF15">
        <f>'Champ Scores'!U14+'(CC) Team Data'!U$36-'(CC) Team Data'!$B$28</f>
        <v>6</v>
      </c>
    </row>
    <row r="16" spans="1:110" x14ac:dyDescent="0.25">
      <c r="A16" t="str">
        <f>'Champ Pools'!A16</f>
        <v>Bard</v>
      </c>
      <c r="B16">
        <f>'Champ Pools'!B16</f>
        <v>0</v>
      </c>
      <c r="C16">
        <f>'Champ Pools'!C16</f>
        <v>0</v>
      </c>
      <c r="D16">
        <f>'Champ Pools'!D16</f>
        <v>0</v>
      </c>
      <c r="E16">
        <f>'Champ Pools'!E16</f>
        <v>0</v>
      </c>
      <c r="F16">
        <f>'Champ Pools'!F16</f>
        <v>3</v>
      </c>
      <c r="H16">
        <f>B16*B16*'Champ Pools'!L16</f>
        <v>0</v>
      </c>
      <c r="I16">
        <f>C16*C16*'Champ Pools'!M16</f>
        <v>0</v>
      </c>
      <c r="J16">
        <f>D16*D16*'Champ Pools'!N16</f>
        <v>0</v>
      </c>
      <c r="K16">
        <f>E16*E16*'Champ Pools'!O16</f>
        <v>0</v>
      </c>
      <c r="L16">
        <f>F16*F16*'Champ Pools'!P16</f>
        <v>27</v>
      </c>
      <c r="N16">
        <f>'Champ Scores'!Y15</f>
        <v>1982</v>
      </c>
      <c r="O16">
        <f>'Champ Scores'!Z15</f>
        <v>2117</v>
      </c>
      <c r="P16">
        <f>'Champ Scores'!AA15</f>
        <v>1758</v>
      </c>
      <c r="Q16">
        <f>'Champ Scores'!AB15</f>
        <v>1950</v>
      </c>
      <c r="R16">
        <f>'Champ Scores'!AC15</f>
        <v>1626</v>
      </c>
      <c r="T16" s="60">
        <f t="shared" si="5"/>
        <v>2757.303275671055</v>
      </c>
      <c r="U16">
        <f>'(CC) Team Data'!W$36+'(CC) Your Champ Data'!N16</f>
        <v>4070</v>
      </c>
      <c r="V16">
        <f>'(CC) Team Data'!X$36+'(CC) Your Champ Data'!O16</f>
        <v>3849</v>
      </c>
      <c r="W16">
        <f>'(CC) Team Data'!Y$36+'(CC) Your Champ Data'!P16</f>
        <v>3510</v>
      </c>
      <c r="X16">
        <f>'(CC) Team Data'!Z$36+'(CC) Your Champ Data'!Q16</f>
        <v>3567</v>
      </c>
      <c r="Y16">
        <f>'(CC) Team Data'!AA$36+'(CC) Your Champ Data'!R16</f>
        <v>3548</v>
      </c>
      <c r="AA16">
        <f>ABS('Champ Scores'!AG15-33.3-'Comp Calculator'!H$164+'Comp Calculator'!H$163)</f>
        <v>13.229051425547475</v>
      </c>
      <c r="AB16">
        <f>ABS('Champ Scores'!AH15-33.3-'Comp Calculator'!I$164+'Comp Calculator'!I$163)</f>
        <v>7.6347418525549458</v>
      </c>
      <c r="AC16">
        <f>ABS('Champ Scores'!AI15-33.3-'Comp Calculator'!J$164+'Comp Calculator'!J$163)</f>
        <v>20.663793278102403</v>
      </c>
      <c r="AD16">
        <f t="shared" si="6"/>
        <v>41.527586556204824</v>
      </c>
      <c r="AF16" s="60">
        <f>(IF('Comp Calculator'!$C$164='(CC) Your Champ Data'!$N$3,'(CC) Your Champ Data'!$N16,IF('Comp Calculator'!$C$164='(CC) Your Champ Data'!$O$3,'(CC) Your Champ Data'!$O16,IF('Comp Calculator'!$C$164='(CC) Your Champ Data'!$P$3,'(CC) Your Champ Data'!$P16,IF('Comp Calculator'!$C$164='(CC) Your Champ Data'!$Q$3,'(CC) Your Champ Data'!$Q16,IF('Comp Calculator'!$C$164='(CC) Your Champ Data'!$R$3,'(CC) Your Champ Data'!$R16,IF('Comp Calculator'!$C$164='(CC) Your Champ Data'!$T$3,'(CC) Your Champ Data'!$T16,1000))))))*H16*(100-$AD16))/1000</f>
        <v>0</v>
      </c>
      <c r="AG16" s="60">
        <f>(IF('Comp Calculator'!$C$164='(CC) Your Champ Data'!$N$3,'(CC) Your Champ Data'!$N16,IF('Comp Calculator'!$C$164='(CC) Your Champ Data'!$O$3,'(CC) Your Champ Data'!$O16,IF('Comp Calculator'!$C$164='(CC) Your Champ Data'!$P$3,'(CC) Your Champ Data'!$P16,IF('Comp Calculator'!$C$164='(CC) Your Champ Data'!$Q$3,'(CC) Your Champ Data'!$Q16,IF('Comp Calculator'!$C$164='(CC) Your Champ Data'!$R$3,'(CC) Your Champ Data'!$R16,IF('Comp Calculator'!$C$164='(CC) Your Champ Data'!$T$3,'(CC) Your Champ Data'!$T16,1000))))))*I16*(100-$AD16))/1000</f>
        <v>0</v>
      </c>
      <c r="AH16" s="60">
        <f>(IF('Comp Calculator'!$C$164='(CC) Your Champ Data'!$N$3,'(CC) Your Champ Data'!$N16,IF('Comp Calculator'!$C$164='(CC) Your Champ Data'!$O$3,'(CC) Your Champ Data'!$O16,IF('Comp Calculator'!$C$164='(CC) Your Champ Data'!$P$3,'(CC) Your Champ Data'!$P16,IF('Comp Calculator'!$C$164='(CC) Your Champ Data'!$Q$3,'(CC) Your Champ Data'!$Q16,IF('Comp Calculator'!$C$164='(CC) Your Champ Data'!$R$3,'(CC) Your Champ Data'!$R16,IF('Comp Calculator'!$C$164='(CC) Your Champ Data'!$T$3,'(CC) Your Champ Data'!$T16,1000))))))*J16*(100-$AD16))/1000</f>
        <v>0</v>
      </c>
      <c r="AI16" s="60">
        <f>(IF('Comp Calculator'!$C$164='(CC) Your Champ Data'!$N$3,'(CC) Your Champ Data'!$N16,IF('Comp Calculator'!$C$164='(CC) Your Champ Data'!$O$3,'(CC) Your Champ Data'!$O16,IF('Comp Calculator'!$C$164='(CC) Your Champ Data'!$P$3,'(CC) Your Champ Data'!$P16,IF('Comp Calculator'!$C$164='(CC) Your Champ Data'!$Q$3,'(CC) Your Champ Data'!$Q16,IF('Comp Calculator'!$C$164='(CC) Your Champ Data'!$R$3,'(CC) Your Champ Data'!$R16,IF('Comp Calculator'!$C$164='(CC) Your Champ Data'!$T$3,'(CC) Your Champ Data'!$T16,1000))))))*K16*(100-$AD16))/1000</f>
        <v>0</v>
      </c>
      <c r="AJ16" s="60">
        <f>(IF('Comp Calculator'!$C$164='(CC) Your Champ Data'!$N$3,'(CC) Your Champ Data'!$N16,IF('Comp Calculator'!$C$164='(CC) Your Champ Data'!$O$3,'(CC) Your Champ Data'!$O16,IF('Comp Calculator'!$C$164='(CC) Your Champ Data'!$P$3,'(CC) Your Champ Data'!$P16,IF('Comp Calculator'!$C$164='(CC) Your Champ Data'!$Q$3,'(CC) Your Champ Data'!$Q16,IF('Comp Calculator'!$C$164='(CC) Your Champ Data'!$R$3,'(CC) Your Champ Data'!$R16,IF('Comp Calculator'!$C$164='(CC) Your Champ Data'!$T$3,'(CC) Your Champ Data'!$T16,1000))))))*L16*(100-$AD16))/1000</f>
        <v>4353.106782374155</v>
      </c>
      <c r="AL16" s="60">
        <f>RANK(AF16,AF$4:AF$163,0)+COUNTIF(AF$4:AF16,AF16)-1</f>
        <v>51</v>
      </c>
      <c r="AM16" t="str">
        <f t="shared" si="7"/>
        <v>Bard</v>
      </c>
      <c r="AN16" s="60">
        <f>RANK(AG16,AG$4:AG$163,0)+COUNTIF(AG$4:AG16,AG16)-1</f>
        <v>36</v>
      </c>
      <c r="AO16" t="str">
        <f t="shared" si="8"/>
        <v>Bard</v>
      </c>
      <c r="AP16" s="60">
        <f>RANK(AH16,AH$4:AH$163,0)+COUNTIF(AH$4:AH16,AH16)-1</f>
        <v>114</v>
      </c>
      <c r="AQ16" t="str">
        <f t="shared" si="9"/>
        <v>Bard</v>
      </c>
      <c r="AR16" s="60">
        <f>RANK(AI16,AI$4:AI$163,0)+COUNTIF(AI$4:AI16,AI16)-1</f>
        <v>31</v>
      </c>
      <c r="AS16" t="str">
        <f t="shared" si="10"/>
        <v>Bard</v>
      </c>
      <c r="AT16" s="60">
        <f>RANK(AJ16,AJ$4:AJ$163,0)+COUNTIF(AJ$4:AJ16,AJ16)-1</f>
        <v>48</v>
      </c>
      <c r="AU16" t="str">
        <f t="shared" si="11"/>
        <v>Bard</v>
      </c>
      <c r="AW16">
        <v>14</v>
      </c>
      <c r="AX16" s="61">
        <f t="shared" si="12"/>
        <v>3.0915699480573311</v>
      </c>
      <c r="AY16">
        <f>'Champ Scores'!B15</f>
        <v>3</v>
      </c>
      <c r="AZ16">
        <f>'Champ Scores'!C15</f>
        <v>1</v>
      </c>
      <c r="BA16">
        <f>'Champ Scores'!D15</f>
        <v>3</v>
      </c>
      <c r="BB16">
        <f>'Champ Scores'!E15</f>
        <v>1</v>
      </c>
      <c r="BC16">
        <f>'Champ Scores'!F15</f>
        <v>2</v>
      </c>
      <c r="BD16">
        <f>'Champ Scores'!G15</f>
        <v>1</v>
      </c>
      <c r="BE16">
        <f>'Champ Scores'!H15</f>
        <v>3</v>
      </c>
      <c r="BF16">
        <f>'Champ Scores'!I15</f>
        <v>3</v>
      </c>
      <c r="BG16">
        <f>'Champ Scores'!J15</f>
        <v>1</v>
      </c>
      <c r="BH16">
        <f>'Champ Scores'!K15</f>
        <v>1</v>
      </c>
      <c r="BI16">
        <f>'Champ Scores'!L15</f>
        <v>1</v>
      </c>
      <c r="BJ16">
        <f>'Champ Scores'!M15</f>
        <v>2</v>
      </c>
      <c r="BK16">
        <f>'Champ Scores'!N15</f>
        <v>4</v>
      </c>
      <c r="BL16">
        <f>'Champ Scores'!O15</f>
        <v>5</v>
      </c>
      <c r="BM16">
        <f>'Champ Scores'!P15</f>
        <v>5</v>
      </c>
      <c r="BN16">
        <f>'Champ Scores'!Q15</f>
        <v>5</v>
      </c>
      <c r="BO16">
        <f>'Champ Scores'!R15</f>
        <v>1</v>
      </c>
      <c r="BP16">
        <f>'Champ Scores'!S15</f>
        <v>3</v>
      </c>
      <c r="BQ16">
        <f>'Champ Scores'!T15</f>
        <v>4</v>
      </c>
      <c r="BR16">
        <f>'Champ Scores'!U15</f>
        <v>3</v>
      </c>
      <c r="BT16" s="61">
        <f>INDEX($AX$3:BR16,AW16,MATCH('Comp Calculator'!$C$165,'(CC) Your Champ Data'!$AX$3:$BR$3,0))</f>
        <v>3.0915699480573311</v>
      </c>
      <c r="BV16" s="60">
        <f t="shared" si="13"/>
        <v>0</v>
      </c>
      <c r="BW16" s="60">
        <f t="shared" si="14"/>
        <v>0</v>
      </c>
      <c r="BX16" s="60">
        <f t="shared" si="15"/>
        <v>0</v>
      </c>
      <c r="BY16" s="60">
        <f t="shared" si="16"/>
        <v>0</v>
      </c>
      <c r="BZ16" s="60">
        <f t="shared" si="17"/>
        <v>4880.832017216957</v>
      </c>
      <c r="CB16" s="60">
        <f>RANK(BV16,BV$4:BV$157,0)+COUNTIF(BV$4:BV16,BV16)-1</f>
        <v>51</v>
      </c>
      <c r="CC16" t="str">
        <f t="shared" si="18"/>
        <v>Bard</v>
      </c>
      <c r="CD16">
        <f>RANK(BW16,BW$4:BW$157,0)+COUNTIF(BW$4:BW16,BW16)-1</f>
        <v>36</v>
      </c>
      <c r="CE16" t="str">
        <f t="shared" si="19"/>
        <v>Bard</v>
      </c>
      <c r="CF16">
        <f>RANK(BX16,BX$4:BX$157,0)+COUNTIF(BX$4:BX16,BX16)-1</f>
        <v>109</v>
      </c>
      <c r="CG16" t="str">
        <f t="shared" si="20"/>
        <v>Bard</v>
      </c>
      <c r="CH16">
        <f>RANK(BY16,BY$4:BY$157,0)+COUNTIF(BY$4:BY16,BY16)-1</f>
        <v>30</v>
      </c>
      <c r="CI16" t="str">
        <f t="shared" si="21"/>
        <v>Bard</v>
      </c>
      <c r="CJ16">
        <f>RANK(BZ16,BZ$4:BZ$157,0)+COUNTIF(BZ$4:BZ16,BZ16)-1</f>
        <v>46</v>
      </c>
      <c r="CK16" t="str">
        <f t="shared" si="22"/>
        <v>Bard</v>
      </c>
      <c r="CM16">
        <f>'Champ Scores'!B15+'(CC) Team Data'!B$36-'(CC) Team Data'!$B$28</f>
        <v>9</v>
      </c>
      <c r="CN16">
        <f>'Champ Scores'!C15+'(CC) Team Data'!C$36-'(CC) Team Data'!$B$28</f>
        <v>8</v>
      </c>
      <c r="CO16">
        <f>'Champ Scores'!D15+'(CC) Team Data'!D$36-'(CC) Team Data'!$B$28</f>
        <v>7</v>
      </c>
      <c r="CP16">
        <f>'Champ Scores'!E15+'(CC) Team Data'!E$36-'(CC) Team Data'!$B$28</f>
        <v>8</v>
      </c>
      <c r="CQ16">
        <f>'Champ Scores'!F15+'(CC) Team Data'!F$36-'(CC) Team Data'!$B$28</f>
        <v>9</v>
      </c>
      <c r="CR16">
        <f>'Champ Scores'!G15+'(CC) Team Data'!G$36-'(CC) Team Data'!$B$28</f>
        <v>7</v>
      </c>
      <c r="CS16">
        <f>'Champ Scores'!H15+'(CC) Team Data'!H$36-'(CC) Team Data'!$B$28</f>
        <v>8</v>
      </c>
      <c r="CT16">
        <f>'Champ Scores'!I15+'(CC) Team Data'!I$36-'(CC) Team Data'!$B$28</f>
        <v>7</v>
      </c>
      <c r="CU16">
        <f>'Champ Scores'!J15+'(CC) Team Data'!J$36-'(CC) Team Data'!$B$28</f>
        <v>8</v>
      </c>
      <c r="CV16">
        <f>'Champ Scores'!K15+'(CC) Team Data'!K$36-'(CC) Team Data'!$B$28</f>
        <v>5</v>
      </c>
      <c r="CW16">
        <f>'Champ Scores'!L15+'(CC) Team Data'!L$36-'(CC) Team Data'!$B$28</f>
        <v>9</v>
      </c>
      <c r="CX16">
        <f>'Champ Scores'!M15+'(CC) Team Data'!M$36-'(CC) Team Data'!$B$28</f>
        <v>6</v>
      </c>
      <c r="CY16">
        <f>'Champ Scores'!N15+'(CC) Team Data'!N$36-'(CC) Team Data'!$B$28</f>
        <v>11</v>
      </c>
      <c r="CZ16">
        <f>'Champ Scores'!O15+'(CC) Team Data'!O$36-'(CC) Team Data'!$B$28</f>
        <v>11</v>
      </c>
      <c r="DA16">
        <f>'Champ Scores'!P15+'(CC) Team Data'!P$36-'(CC) Team Data'!$B$28</f>
        <v>11</v>
      </c>
      <c r="DB16">
        <f>'Champ Scores'!Q15+'(CC) Team Data'!Q$36-'(CC) Team Data'!$B$28</f>
        <v>11</v>
      </c>
      <c r="DC16">
        <f>'Champ Scores'!R15+'(CC) Team Data'!R$36-'(CC) Team Data'!$B$28</f>
        <v>5</v>
      </c>
      <c r="DD16">
        <f>'Champ Scores'!S15+'(CC) Team Data'!S$36-'(CC) Team Data'!$B$28</f>
        <v>7</v>
      </c>
      <c r="DE16">
        <f>'Champ Scores'!T15+'(CC) Team Data'!T$36-'(CC) Team Data'!$B$28</f>
        <v>10</v>
      </c>
      <c r="DF16">
        <f>'Champ Scores'!U15+'(CC) Team Data'!U$36-'(CC) Team Data'!$B$28</f>
        <v>7</v>
      </c>
    </row>
    <row r="17" spans="1:110" x14ac:dyDescent="0.25">
      <c r="A17" t="str">
        <f>'Champ Pools'!A17</f>
        <v>Bel'Veth</v>
      </c>
      <c r="B17">
        <f>'Champ Pools'!B17</f>
        <v>0</v>
      </c>
      <c r="C17">
        <f>'Champ Pools'!C17</f>
        <v>1</v>
      </c>
      <c r="D17">
        <f>'Champ Pools'!D17</f>
        <v>0</v>
      </c>
      <c r="E17">
        <f>'Champ Pools'!E17</f>
        <v>0</v>
      </c>
      <c r="F17">
        <f>'Champ Pools'!F17</f>
        <v>0</v>
      </c>
      <c r="H17">
        <f>B17*B17*'Champ Pools'!L17</f>
        <v>0</v>
      </c>
      <c r="I17">
        <f>C17*C17*'Champ Pools'!M17</f>
        <v>3</v>
      </c>
      <c r="J17">
        <f>D17*D17*'Champ Pools'!N17</f>
        <v>0</v>
      </c>
      <c r="K17">
        <f>E17*E17*'Champ Pools'!O17</f>
        <v>0</v>
      </c>
      <c r="L17">
        <f>F17*F17*'Champ Pools'!P17</f>
        <v>0</v>
      </c>
      <c r="N17">
        <f>'Champ Scores'!Y16</f>
        <v>2107</v>
      </c>
      <c r="O17">
        <f>'Champ Scores'!Z16</f>
        <v>2448</v>
      </c>
      <c r="P17">
        <f>'Champ Scores'!AA16</f>
        <v>1849</v>
      </c>
      <c r="Q17">
        <f>'Champ Scores'!AB16</f>
        <v>1238</v>
      </c>
      <c r="R17">
        <f>'Champ Scores'!AC16</f>
        <v>2114</v>
      </c>
      <c r="T17" s="60">
        <f t="shared" si="5"/>
        <v>2433.1646623577526</v>
      </c>
      <c r="U17">
        <f>'(CC) Team Data'!W$36+'(CC) Your Champ Data'!N17</f>
        <v>4195</v>
      </c>
      <c r="V17">
        <f>'(CC) Team Data'!X$36+'(CC) Your Champ Data'!O17</f>
        <v>4180</v>
      </c>
      <c r="W17">
        <f>'(CC) Team Data'!Y$36+'(CC) Your Champ Data'!P17</f>
        <v>3601</v>
      </c>
      <c r="X17">
        <f>'(CC) Team Data'!Z$36+'(CC) Your Champ Data'!Q17</f>
        <v>2855</v>
      </c>
      <c r="Y17">
        <f>'(CC) Team Data'!AA$36+'(CC) Your Champ Data'!R17</f>
        <v>4036</v>
      </c>
      <c r="AA17">
        <f>ABS('Champ Scores'!AG16-33.3-'Comp Calculator'!H$164+'Comp Calculator'!H$163)</f>
        <v>13.229051425547475</v>
      </c>
      <c r="AB17">
        <f>ABS('Champ Scores'!AH16-33.3-'Comp Calculator'!I$164+'Comp Calculator'!I$163)</f>
        <v>7.6347418525549458</v>
      </c>
      <c r="AC17">
        <f>ABS('Champ Scores'!AI16-33.3-'Comp Calculator'!J$164+'Comp Calculator'!J$163)</f>
        <v>20.663793278102403</v>
      </c>
      <c r="AD17">
        <f t="shared" si="6"/>
        <v>41.527586556204824</v>
      </c>
      <c r="AF17" s="60">
        <f>(IF('Comp Calculator'!$C$164='(CC) Your Champ Data'!$N$3,'(CC) Your Champ Data'!$N17,IF('Comp Calculator'!$C$164='(CC) Your Champ Data'!$O$3,'(CC) Your Champ Data'!$O17,IF('Comp Calculator'!$C$164='(CC) Your Champ Data'!$P$3,'(CC) Your Champ Data'!$P17,IF('Comp Calculator'!$C$164='(CC) Your Champ Data'!$Q$3,'(CC) Your Champ Data'!$Q17,IF('Comp Calculator'!$C$164='(CC) Your Champ Data'!$R$3,'(CC) Your Champ Data'!$R17,IF('Comp Calculator'!$C$164='(CC) Your Champ Data'!$T$3,'(CC) Your Champ Data'!$T17,1000))))))*H17*(100-$AD17))/1000</f>
        <v>0</v>
      </c>
      <c r="AG17" s="60">
        <f>(IF('Comp Calculator'!$C$164='(CC) Your Champ Data'!$N$3,'(CC) Your Champ Data'!$N17,IF('Comp Calculator'!$C$164='(CC) Your Champ Data'!$O$3,'(CC) Your Champ Data'!$O17,IF('Comp Calculator'!$C$164='(CC) Your Champ Data'!$P$3,'(CC) Your Champ Data'!$P17,IF('Comp Calculator'!$C$164='(CC) Your Champ Data'!$Q$3,'(CC) Your Champ Data'!$Q17,IF('Comp Calculator'!$C$164='(CC) Your Champ Data'!$R$3,'(CC) Your Champ Data'!$R17,IF('Comp Calculator'!$C$164='(CC) Your Champ Data'!$T$3,'(CC) Your Champ Data'!$T17,1000))))))*I17*(100-$AD17))/1000</f>
        <v>426.81903034264445</v>
      </c>
      <c r="AH17" s="60">
        <f>(IF('Comp Calculator'!$C$164='(CC) Your Champ Data'!$N$3,'(CC) Your Champ Data'!$N17,IF('Comp Calculator'!$C$164='(CC) Your Champ Data'!$O$3,'(CC) Your Champ Data'!$O17,IF('Comp Calculator'!$C$164='(CC) Your Champ Data'!$P$3,'(CC) Your Champ Data'!$P17,IF('Comp Calculator'!$C$164='(CC) Your Champ Data'!$Q$3,'(CC) Your Champ Data'!$Q17,IF('Comp Calculator'!$C$164='(CC) Your Champ Data'!$R$3,'(CC) Your Champ Data'!$R17,IF('Comp Calculator'!$C$164='(CC) Your Champ Data'!$T$3,'(CC) Your Champ Data'!$T17,1000))))))*J17*(100-$AD17))/1000</f>
        <v>0</v>
      </c>
      <c r="AI17" s="60">
        <f>(IF('Comp Calculator'!$C$164='(CC) Your Champ Data'!$N$3,'(CC) Your Champ Data'!$N17,IF('Comp Calculator'!$C$164='(CC) Your Champ Data'!$O$3,'(CC) Your Champ Data'!$O17,IF('Comp Calculator'!$C$164='(CC) Your Champ Data'!$P$3,'(CC) Your Champ Data'!$P17,IF('Comp Calculator'!$C$164='(CC) Your Champ Data'!$Q$3,'(CC) Your Champ Data'!$Q17,IF('Comp Calculator'!$C$164='(CC) Your Champ Data'!$R$3,'(CC) Your Champ Data'!$R17,IF('Comp Calculator'!$C$164='(CC) Your Champ Data'!$T$3,'(CC) Your Champ Data'!$T17,1000))))))*K17*(100-$AD17))/1000</f>
        <v>0</v>
      </c>
      <c r="AJ17" s="60">
        <f>(IF('Comp Calculator'!$C$164='(CC) Your Champ Data'!$N$3,'(CC) Your Champ Data'!$N17,IF('Comp Calculator'!$C$164='(CC) Your Champ Data'!$O$3,'(CC) Your Champ Data'!$O17,IF('Comp Calculator'!$C$164='(CC) Your Champ Data'!$P$3,'(CC) Your Champ Data'!$P17,IF('Comp Calculator'!$C$164='(CC) Your Champ Data'!$Q$3,'(CC) Your Champ Data'!$Q17,IF('Comp Calculator'!$C$164='(CC) Your Champ Data'!$R$3,'(CC) Your Champ Data'!$R17,IF('Comp Calculator'!$C$164='(CC) Your Champ Data'!$T$3,'(CC) Your Champ Data'!$T17,1000))))))*L17*(100-$AD17))/1000</f>
        <v>0</v>
      </c>
      <c r="AL17" s="60">
        <f>RANK(AF17,AF$4:AF$163,0)+COUNTIF(AF$4:AF17,AF17)-1</f>
        <v>52</v>
      </c>
      <c r="AM17" t="str">
        <f t="shared" si="7"/>
        <v>Bel'Veth</v>
      </c>
      <c r="AN17" s="60">
        <f>RANK(AG17,AG$4:AG$163,0)+COUNTIF(AG$4:AG17,AG17)-1</f>
        <v>22</v>
      </c>
      <c r="AO17" t="str">
        <f t="shared" si="8"/>
        <v>Bel'Veth</v>
      </c>
      <c r="AP17" s="60">
        <f>RANK(AH17,AH$4:AH$163,0)+COUNTIF(AH$4:AH17,AH17)-1</f>
        <v>115</v>
      </c>
      <c r="AQ17" t="str">
        <f t="shared" si="9"/>
        <v>Bel'Veth</v>
      </c>
      <c r="AR17" s="60">
        <f>RANK(AI17,AI$4:AI$163,0)+COUNTIF(AI$4:AI17,AI17)-1</f>
        <v>32</v>
      </c>
      <c r="AS17" t="str">
        <f t="shared" si="10"/>
        <v>Bel'Veth</v>
      </c>
      <c r="AT17" s="60">
        <f>RANK(AJ17,AJ$4:AJ$163,0)+COUNTIF(AJ$4:AJ17,AJ17)-1</f>
        <v>66</v>
      </c>
      <c r="AU17" t="str">
        <f t="shared" si="11"/>
        <v>Bel'Veth</v>
      </c>
      <c r="AW17">
        <v>15</v>
      </c>
      <c r="AX17" s="61">
        <f t="shared" si="12"/>
        <v>2.6921187661680492</v>
      </c>
      <c r="AY17">
        <f>'Champ Scores'!B16</f>
        <v>2</v>
      </c>
      <c r="AZ17">
        <f>'Champ Scores'!C16</f>
        <v>4</v>
      </c>
      <c r="BA17">
        <f>'Champ Scores'!D16</f>
        <v>4</v>
      </c>
      <c r="BB17">
        <f>'Champ Scores'!E16</f>
        <v>3</v>
      </c>
      <c r="BC17">
        <f>'Champ Scores'!F16</f>
        <v>5</v>
      </c>
      <c r="BD17">
        <f>'Champ Scores'!G16</f>
        <v>2</v>
      </c>
      <c r="BE17">
        <f>'Champ Scores'!H16</f>
        <v>1</v>
      </c>
      <c r="BF17">
        <f>'Champ Scores'!I16</f>
        <v>1</v>
      </c>
      <c r="BG17">
        <f>'Champ Scores'!J16</f>
        <v>3</v>
      </c>
      <c r="BH17">
        <f>'Champ Scores'!K16</f>
        <v>5</v>
      </c>
      <c r="BI17">
        <f>'Champ Scores'!L16</f>
        <v>3</v>
      </c>
      <c r="BJ17">
        <f>'Champ Scores'!M16</f>
        <v>2</v>
      </c>
      <c r="BK17">
        <f>'Champ Scores'!N16</f>
        <v>2</v>
      </c>
      <c r="BL17">
        <f>'Champ Scores'!O16</f>
        <v>2</v>
      </c>
      <c r="BM17">
        <f>'Champ Scores'!P16</f>
        <v>4</v>
      </c>
      <c r="BN17">
        <f>'Champ Scores'!Q16</f>
        <v>5</v>
      </c>
      <c r="BO17">
        <f>'Champ Scores'!R16</f>
        <v>1</v>
      </c>
      <c r="BP17">
        <f>'Champ Scores'!S16</f>
        <v>1</v>
      </c>
      <c r="BQ17">
        <f>'Champ Scores'!T16</f>
        <v>1</v>
      </c>
      <c r="BR17">
        <f>'Champ Scores'!U16</f>
        <v>1</v>
      </c>
      <c r="BT17" s="61">
        <f>INDEX($AX$3:BR17,AW17,MATCH('Comp Calculator'!$C$165,'(CC) Your Champ Data'!$AX$3:$BR$3,0))</f>
        <v>2.6921187661680492</v>
      </c>
      <c r="BV17" s="60">
        <f t="shared" si="13"/>
        <v>0</v>
      </c>
      <c r="BW17" s="60">
        <f t="shared" si="14"/>
        <v>472.24404460553382</v>
      </c>
      <c r="BX17" s="60">
        <f t="shared" si="15"/>
        <v>0</v>
      </c>
      <c r="BY17" s="60">
        <f t="shared" si="16"/>
        <v>0</v>
      </c>
      <c r="BZ17" s="60">
        <f t="shared" si="17"/>
        <v>0</v>
      </c>
      <c r="CB17" s="60">
        <f>RANK(BV17,BV$4:BV$157,0)+COUNTIF(BV$4:BV17,BV17)-1</f>
        <v>52</v>
      </c>
      <c r="CC17" t="str">
        <f t="shared" si="18"/>
        <v>Bel'Veth</v>
      </c>
      <c r="CD17">
        <f>RANK(BW17,BW$4:BW$157,0)+COUNTIF(BW$4:BW17,BW17)-1</f>
        <v>24</v>
      </c>
      <c r="CE17" t="str">
        <f t="shared" si="19"/>
        <v>Bel'Veth</v>
      </c>
      <c r="CF17">
        <f>RANK(BX17,BX$4:BX$157,0)+COUNTIF(BX$4:BX17,BX17)-1</f>
        <v>110</v>
      </c>
      <c r="CG17" t="str">
        <f t="shared" si="20"/>
        <v>Bel'Veth</v>
      </c>
      <c r="CH17">
        <f>RANK(BY17,BY$4:BY$157,0)+COUNTIF(BY$4:BY17,BY17)-1</f>
        <v>31</v>
      </c>
      <c r="CI17" t="str">
        <f t="shared" si="21"/>
        <v>Bel'Veth</v>
      </c>
      <c r="CJ17">
        <f>RANK(BZ17,BZ$4:BZ$157,0)+COUNTIF(BZ$4:BZ17,BZ17)-1</f>
        <v>63</v>
      </c>
      <c r="CK17" t="str">
        <f t="shared" si="22"/>
        <v>Bel'Veth</v>
      </c>
      <c r="CM17">
        <f>'Champ Scores'!B16+'(CC) Team Data'!B$36-'(CC) Team Data'!$B$28</f>
        <v>8</v>
      </c>
      <c r="CN17">
        <f>'Champ Scores'!C16+'(CC) Team Data'!C$36-'(CC) Team Data'!$B$28</f>
        <v>11</v>
      </c>
      <c r="CO17">
        <f>'Champ Scores'!D16+'(CC) Team Data'!D$36-'(CC) Team Data'!$B$28</f>
        <v>8</v>
      </c>
      <c r="CP17">
        <f>'Champ Scores'!E16+'(CC) Team Data'!E$36-'(CC) Team Data'!$B$28</f>
        <v>10</v>
      </c>
      <c r="CQ17">
        <f>'Champ Scores'!F16+'(CC) Team Data'!F$36-'(CC) Team Data'!$B$28</f>
        <v>12</v>
      </c>
      <c r="CR17">
        <f>'Champ Scores'!G16+'(CC) Team Data'!G$36-'(CC) Team Data'!$B$28</f>
        <v>8</v>
      </c>
      <c r="CS17">
        <f>'Champ Scores'!H16+'(CC) Team Data'!H$36-'(CC) Team Data'!$B$28</f>
        <v>6</v>
      </c>
      <c r="CT17">
        <f>'Champ Scores'!I16+'(CC) Team Data'!I$36-'(CC) Team Data'!$B$28</f>
        <v>5</v>
      </c>
      <c r="CU17">
        <f>'Champ Scores'!J16+'(CC) Team Data'!J$36-'(CC) Team Data'!$B$28</f>
        <v>10</v>
      </c>
      <c r="CV17">
        <f>'Champ Scores'!K16+'(CC) Team Data'!K$36-'(CC) Team Data'!$B$28</f>
        <v>9</v>
      </c>
      <c r="CW17">
        <f>'Champ Scores'!L16+'(CC) Team Data'!L$36-'(CC) Team Data'!$B$28</f>
        <v>11</v>
      </c>
      <c r="CX17">
        <f>'Champ Scores'!M16+'(CC) Team Data'!M$36-'(CC) Team Data'!$B$28</f>
        <v>6</v>
      </c>
      <c r="CY17">
        <f>'Champ Scores'!N16+'(CC) Team Data'!N$36-'(CC) Team Data'!$B$28</f>
        <v>9</v>
      </c>
      <c r="CZ17">
        <f>'Champ Scores'!O16+'(CC) Team Data'!O$36-'(CC) Team Data'!$B$28</f>
        <v>8</v>
      </c>
      <c r="DA17">
        <f>'Champ Scores'!P16+'(CC) Team Data'!P$36-'(CC) Team Data'!$B$28</f>
        <v>10</v>
      </c>
      <c r="DB17">
        <f>'Champ Scores'!Q16+'(CC) Team Data'!Q$36-'(CC) Team Data'!$B$28</f>
        <v>11</v>
      </c>
      <c r="DC17">
        <f>'Champ Scores'!R16+'(CC) Team Data'!R$36-'(CC) Team Data'!$B$28</f>
        <v>5</v>
      </c>
      <c r="DD17">
        <f>'Champ Scores'!S16+'(CC) Team Data'!S$36-'(CC) Team Data'!$B$28</f>
        <v>5</v>
      </c>
      <c r="DE17">
        <f>'Champ Scores'!T16+'(CC) Team Data'!T$36-'(CC) Team Data'!$B$28</f>
        <v>7</v>
      </c>
      <c r="DF17">
        <f>'Champ Scores'!U16+'(CC) Team Data'!U$36-'(CC) Team Data'!$B$28</f>
        <v>5</v>
      </c>
    </row>
    <row r="18" spans="1:110" x14ac:dyDescent="0.25">
      <c r="A18" t="str">
        <f>'Champ Pools'!A18</f>
        <v>Blitzcrank</v>
      </c>
      <c r="B18">
        <f>'Champ Pools'!B18</f>
        <v>0</v>
      </c>
      <c r="C18">
        <f>'Champ Pools'!C18</f>
        <v>0</v>
      </c>
      <c r="D18">
        <f>'Champ Pools'!D18</f>
        <v>0</v>
      </c>
      <c r="E18">
        <f>'Champ Pools'!E18</f>
        <v>0</v>
      </c>
      <c r="F18">
        <f>'Champ Pools'!F18</f>
        <v>5</v>
      </c>
      <c r="H18">
        <f>B18*B18*'Champ Pools'!L18</f>
        <v>0</v>
      </c>
      <c r="I18">
        <f>C18*C18*'Champ Pools'!M18</f>
        <v>0</v>
      </c>
      <c r="J18">
        <f>D18*D18*'Champ Pools'!N18</f>
        <v>0</v>
      </c>
      <c r="K18">
        <f>E18*E18*'Champ Pools'!O18</f>
        <v>0</v>
      </c>
      <c r="L18">
        <f>F18*F18*'Champ Pools'!P18</f>
        <v>75</v>
      </c>
      <c r="N18">
        <f>'Champ Scores'!Y17</f>
        <v>2439</v>
      </c>
      <c r="O18">
        <f>'Champ Scores'!Z17</f>
        <v>2519</v>
      </c>
      <c r="P18">
        <f>'Champ Scores'!AA17</f>
        <v>1814</v>
      </c>
      <c r="Q18">
        <f>'Champ Scores'!AB17</f>
        <v>1750</v>
      </c>
      <c r="R18">
        <f>'Champ Scores'!AC17</f>
        <v>1422</v>
      </c>
      <c r="T18" s="60">
        <f t="shared" si="5"/>
        <v>2456.5144896135685</v>
      </c>
      <c r="U18">
        <f>'(CC) Team Data'!W$36+'(CC) Your Champ Data'!N18</f>
        <v>4527</v>
      </c>
      <c r="V18">
        <f>'(CC) Team Data'!X$36+'(CC) Your Champ Data'!O18</f>
        <v>4251</v>
      </c>
      <c r="W18">
        <f>'(CC) Team Data'!Y$36+'(CC) Your Champ Data'!P18</f>
        <v>3566</v>
      </c>
      <c r="X18">
        <f>'(CC) Team Data'!Z$36+'(CC) Your Champ Data'!Q18</f>
        <v>3367</v>
      </c>
      <c r="Y18">
        <f>'(CC) Team Data'!AA$36+'(CC) Your Champ Data'!R18</f>
        <v>3344</v>
      </c>
      <c r="AA18">
        <f>ABS('Champ Scores'!AG17-33.3-'Comp Calculator'!H$164+'Comp Calculator'!H$163)</f>
        <v>29.810003237075556</v>
      </c>
      <c r="AB18">
        <f>ABS('Champ Scores'!AH17-33.3-'Comp Calculator'!I$164+'Comp Calculator'!I$163)</f>
        <v>6.4812551865561012</v>
      </c>
      <c r="AC18">
        <f>ABS('Champ Scores'!AI17-33.3-'Comp Calculator'!J$164+'Comp Calculator'!J$163)</f>
        <v>23.128748050519448</v>
      </c>
      <c r="AD18">
        <f t="shared" si="6"/>
        <v>59.420006474151108</v>
      </c>
      <c r="AF18" s="60">
        <f>(IF('Comp Calculator'!$C$164='(CC) Your Champ Data'!$N$3,'(CC) Your Champ Data'!$N18,IF('Comp Calculator'!$C$164='(CC) Your Champ Data'!$O$3,'(CC) Your Champ Data'!$O18,IF('Comp Calculator'!$C$164='(CC) Your Champ Data'!$P$3,'(CC) Your Champ Data'!$P18,IF('Comp Calculator'!$C$164='(CC) Your Champ Data'!$Q$3,'(CC) Your Champ Data'!$Q18,IF('Comp Calculator'!$C$164='(CC) Your Champ Data'!$R$3,'(CC) Your Champ Data'!$R18,IF('Comp Calculator'!$C$164='(CC) Your Champ Data'!$T$3,'(CC) Your Champ Data'!$T18,1000))))))*H18*(100-$AD18))/1000</f>
        <v>0</v>
      </c>
      <c r="AG18" s="60">
        <f>(IF('Comp Calculator'!$C$164='(CC) Your Champ Data'!$N$3,'(CC) Your Champ Data'!$N18,IF('Comp Calculator'!$C$164='(CC) Your Champ Data'!$O$3,'(CC) Your Champ Data'!$O18,IF('Comp Calculator'!$C$164='(CC) Your Champ Data'!$P$3,'(CC) Your Champ Data'!$P18,IF('Comp Calculator'!$C$164='(CC) Your Champ Data'!$Q$3,'(CC) Your Champ Data'!$Q18,IF('Comp Calculator'!$C$164='(CC) Your Champ Data'!$R$3,'(CC) Your Champ Data'!$R18,IF('Comp Calculator'!$C$164='(CC) Your Champ Data'!$T$3,'(CC) Your Champ Data'!$T18,1000))))))*I18*(100-$AD18))/1000</f>
        <v>0</v>
      </c>
      <c r="AH18" s="60">
        <f>(IF('Comp Calculator'!$C$164='(CC) Your Champ Data'!$N$3,'(CC) Your Champ Data'!$N18,IF('Comp Calculator'!$C$164='(CC) Your Champ Data'!$O$3,'(CC) Your Champ Data'!$O18,IF('Comp Calculator'!$C$164='(CC) Your Champ Data'!$P$3,'(CC) Your Champ Data'!$P18,IF('Comp Calculator'!$C$164='(CC) Your Champ Data'!$Q$3,'(CC) Your Champ Data'!$Q18,IF('Comp Calculator'!$C$164='(CC) Your Champ Data'!$R$3,'(CC) Your Champ Data'!$R18,IF('Comp Calculator'!$C$164='(CC) Your Champ Data'!$T$3,'(CC) Your Champ Data'!$T18,1000))))))*J18*(100-$AD18))/1000</f>
        <v>0</v>
      </c>
      <c r="AI18" s="60">
        <f>(IF('Comp Calculator'!$C$164='(CC) Your Champ Data'!$N$3,'(CC) Your Champ Data'!$N18,IF('Comp Calculator'!$C$164='(CC) Your Champ Data'!$O$3,'(CC) Your Champ Data'!$O18,IF('Comp Calculator'!$C$164='(CC) Your Champ Data'!$P$3,'(CC) Your Champ Data'!$P18,IF('Comp Calculator'!$C$164='(CC) Your Champ Data'!$Q$3,'(CC) Your Champ Data'!$Q18,IF('Comp Calculator'!$C$164='(CC) Your Champ Data'!$R$3,'(CC) Your Champ Data'!$R18,IF('Comp Calculator'!$C$164='(CC) Your Champ Data'!$T$3,'(CC) Your Champ Data'!$T18,1000))))))*K18*(100-$AD18))/1000</f>
        <v>0</v>
      </c>
      <c r="AJ18" s="60">
        <f>(IF('Comp Calculator'!$C$164='(CC) Your Champ Data'!$N$3,'(CC) Your Champ Data'!$N18,IF('Comp Calculator'!$C$164='(CC) Your Champ Data'!$O$3,'(CC) Your Champ Data'!$O18,IF('Comp Calculator'!$C$164='(CC) Your Champ Data'!$P$3,'(CC) Your Champ Data'!$P18,IF('Comp Calculator'!$C$164='(CC) Your Champ Data'!$Q$3,'(CC) Your Champ Data'!$Q18,IF('Comp Calculator'!$C$164='(CC) Your Champ Data'!$R$3,'(CC) Your Champ Data'!$R18,IF('Comp Calculator'!$C$164='(CC) Your Champ Data'!$T$3,'(CC) Your Champ Data'!$T18,1000))))))*L18*(100-$AD18))/1000</f>
        <v>7476.4006563504454</v>
      </c>
      <c r="AL18" s="60">
        <f>RANK(AF18,AF$4:AF$163,0)+COUNTIF(AF$4:AF18,AF18)-1</f>
        <v>53</v>
      </c>
      <c r="AM18" t="str">
        <f t="shared" si="7"/>
        <v>Blitzcrank</v>
      </c>
      <c r="AN18" s="60">
        <f>RANK(AG18,AG$4:AG$163,0)+COUNTIF(AG$4:AG18,AG18)-1</f>
        <v>37</v>
      </c>
      <c r="AO18" t="str">
        <f t="shared" si="8"/>
        <v>Blitzcrank</v>
      </c>
      <c r="AP18" s="60">
        <f>RANK(AH18,AH$4:AH$163,0)+COUNTIF(AH$4:AH18,AH18)-1</f>
        <v>116</v>
      </c>
      <c r="AQ18" t="str">
        <f t="shared" si="9"/>
        <v>Blitzcrank</v>
      </c>
      <c r="AR18" s="60">
        <f>RANK(AI18,AI$4:AI$163,0)+COUNTIF(AI$4:AI18,AI18)-1</f>
        <v>33</v>
      </c>
      <c r="AS18" t="str">
        <f t="shared" si="10"/>
        <v>Blitzcrank</v>
      </c>
      <c r="AT18" s="60">
        <f>RANK(AJ18,AJ$4:AJ$163,0)+COUNTIF(AJ$4:AJ18,AJ18)-1</f>
        <v>30</v>
      </c>
      <c r="AU18" t="str">
        <f t="shared" si="11"/>
        <v>Blitzcrank</v>
      </c>
      <c r="AW18">
        <v>16</v>
      </c>
      <c r="AX18" s="61">
        <f t="shared" si="12"/>
        <v>3.2649131676514065</v>
      </c>
      <c r="AY18">
        <f>'Champ Scores'!B17</f>
        <v>3</v>
      </c>
      <c r="AZ18">
        <f>'Champ Scores'!C17</f>
        <v>1</v>
      </c>
      <c r="BA18">
        <f>'Champ Scores'!D17</f>
        <v>3</v>
      </c>
      <c r="BB18">
        <f>'Champ Scores'!E17</f>
        <v>3</v>
      </c>
      <c r="BC18">
        <f>'Champ Scores'!F17</f>
        <v>1</v>
      </c>
      <c r="BD18">
        <f>'Champ Scores'!G17</f>
        <v>1</v>
      </c>
      <c r="BE18">
        <f>'Champ Scores'!H17</f>
        <v>2</v>
      </c>
      <c r="BF18">
        <f>'Champ Scores'!I17</f>
        <v>1</v>
      </c>
      <c r="BG18">
        <f>'Champ Scores'!J17</f>
        <v>1</v>
      </c>
      <c r="BH18">
        <f>'Champ Scores'!K17</f>
        <v>3</v>
      </c>
      <c r="BI18">
        <f>'Champ Scores'!L17</f>
        <v>1</v>
      </c>
      <c r="BJ18">
        <f>'Champ Scores'!M17</f>
        <v>5</v>
      </c>
      <c r="BK18">
        <f>'Champ Scores'!N17</f>
        <v>1</v>
      </c>
      <c r="BL18">
        <f>'Champ Scores'!O17</f>
        <v>5</v>
      </c>
      <c r="BM18">
        <f>'Champ Scores'!P17</f>
        <v>5</v>
      </c>
      <c r="BN18">
        <f>'Champ Scores'!Q17</f>
        <v>3</v>
      </c>
      <c r="BO18">
        <f>'Champ Scores'!R17</f>
        <v>4</v>
      </c>
      <c r="BP18">
        <f>'Champ Scores'!S17</f>
        <v>1</v>
      </c>
      <c r="BQ18">
        <f>'Champ Scores'!T17</f>
        <v>5</v>
      </c>
      <c r="BR18">
        <f>'Champ Scores'!U17</f>
        <v>3</v>
      </c>
      <c r="BT18" s="61">
        <f>INDEX($AX$3:BR18,AW18,MATCH('Comp Calculator'!$C$165,'(CC) Your Champ Data'!$AX$3:$BR$3,0))</f>
        <v>3.2649131676514065</v>
      </c>
      <c r="BV18" s="60">
        <f t="shared" si="13"/>
        <v>0</v>
      </c>
      <c r="BW18" s="60">
        <f t="shared" si="14"/>
        <v>0</v>
      </c>
      <c r="BX18" s="60">
        <f t="shared" si="15"/>
        <v>0</v>
      </c>
      <c r="BY18" s="60">
        <f t="shared" si="16"/>
        <v>0</v>
      </c>
      <c r="BZ18" s="60">
        <f t="shared" si="17"/>
        <v>9936.7616404314649</v>
      </c>
      <c r="CB18" s="60">
        <f>RANK(BV18,BV$4:BV$157,0)+COUNTIF(BV$4:BV18,BV18)-1</f>
        <v>53</v>
      </c>
      <c r="CC18" t="str">
        <f t="shared" si="18"/>
        <v>Blitzcrank</v>
      </c>
      <c r="CD18">
        <f>RANK(BW18,BW$4:BW$157,0)+COUNTIF(BW$4:BW18,BW18)-1</f>
        <v>37</v>
      </c>
      <c r="CE18" t="str">
        <f t="shared" si="19"/>
        <v>Blitzcrank</v>
      </c>
      <c r="CF18">
        <f>RANK(BX18,BX$4:BX$157,0)+COUNTIF(BX$4:BX18,BX18)-1</f>
        <v>111</v>
      </c>
      <c r="CG18" t="str">
        <f t="shared" si="20"/>
        <v>Blitzcrank</v>
      </c>
      <c r="CH18">
        <f>RANK(BY18,BY$4:BY$157,0)+COUNTIF(BY$4:BY18,BY18)-1</f>
        <v>32</v>
      </c>
      <c r="CI18" t="str">
        <f t="shared" si="21"/>
        <v>Blitzcrank</v>
      </c>
      <c r="CJ18">
        <f>RANK(BZ18,BZ$4:BZ$157,0)+COUNTIF(BZ$4:BZ18,BZ18)-1</f>
        <v>30</v>
      </c>
      <c r="CK18" t="str">
        <f t="shared" si="22"/>
        <v>Blitzcrank</v>
      </c>
      <c r="CM18">
        <f>'Champ Scores'!B17+'(CC) Team Data'!B$36-'(CC) Team Data'!$B$28</f>
        <v>9</v>
      </c>
      <c r="CN18">
        <f>'Champ Scores'!C17+'(CC) Team Data'!C$36-'(CC) Team Data'!$B$28</f>
        <v>8</v>
      </c>
      <c r="CO18">
        <f>'Champ Scores'!D17+'(CC) Team Data'!D$36-'(CC) Team Data'!$B$28</f>
        <v>7</v>
      </c>
      <c r="CP18">
        <f>'Champ Scores'!E17+'(CC) Team Data'!E$36-'(CC) Team Data'!$B$28</f>
        <v>10</v>
      </c>
      <c r="CQ18">
        <f>'Champ Scores'!F17+'(CC) Team Data'!F$36-'(CC) Team Data'!$B$28</f>
        <v>8</v>
      </c>
      <c r="CR18">
        <f>'Champ Scores'!G17+'(CC) Team Data'!G$36-'(CC) Team Data'!$B$28</f>
        <v>7</v>
      </c>
      <c r="CS18">
        <f>'Champ Scores'!H17+'(CC) Team Data'!H$36-'(CC) Team Data'!$B$28</f>
        <v>7</v>
      </c>
      <c r="CT18">
        <f>'Champ Scores'!I17+'(CC) Team Data'!I$36-'(CC) Team Data'!$B$28</f>
        <v>5</v>
      </c>
      <c r="CU18">
        <f>'Champ Scores'!J17+'(CC) Team Data'!J$36-'(CC) Team Data'!$B$28</f>
        <v>8</v>
      </c>
      <c r="CV18">
        <f>'Champ Scores'!K17+'(CC) Team Data'!K$36-'(CC) Team Data'!$B$28</f>
        <v>7</v>
      </c>
      <c r="CW18">
        <f>'Champ Scores'!L17+'(CC) Team Data'!L$36-'(CC) Team Data'!$B$28</f>
        <v>9</v>
      </c>
      <c r="CX18">
        <f>'Champ Scores'!M17+'(CC) Team Data'!M$36-'(CC) Team Data'!$B$28</f>
        <v>9</v>
      </c>
      <c r="CY18">
        <f>'Champ Scores'!N17+'(CC) Team Data'!N$36-'(CC) Team Data'!$B$28</f>
        <v>8</v>
      </c>
      <c r="CZ18">
        <f>'Champ Scores'!O17+'(CC) Team Data'!O$36-'(CC) Team Data'!$B$28</f>
        <v>11</v>
      </c>
      <c r="DA18">
        <f>'Champ Scores'!P17+'(CC) Team Data'!P$36-'(CC) Team Data'!$B$28</f>
        <v>11</v>
      </c>
      <c r="DB18">
        <f>'Champ Scores'!Q17+'(CC) Team Data'!Q$36-'(CC) Team Data'!$B$28</f>
        <v>9</v>
      </c>
      <c r="DC18">
        <f>'Champ Scores'!R17+'(CC) Team Data'!R$36-'(CC) Team Data'!$B$28</f>
        <v>8</v>
      </c>
      <c r="DD18">
        <f>'Champ Scores'!S17+'(CC) Team Data'!S$36-'(CC) Team Data'!$B$28</f>
        <v>5</v>
      </c>
      <c r="DE18">
        <f>'Champ Scores'!T17+'(CC) Team Data'!T$36-'(CC) Team Data'!$B$28</f>
        <v>11</v>
      </c>
      <c r="DF18">
        <f>'Champ Scores'!U17+'(CC) Team Data'!U$36-'(CC) Team Data'!$B$28</f>
        <v>7</v>
      </c>
    </row>
    <row r="19" spans="1:110" x14ac:dyDescent="0.25">
      <c r="A19" t="str">
        <f>'Champ Pools'!A19</f>
        <v>Brand</v>
      </c>
      <c r="B19">
        <f>'Champ Pools'!B19</f>
        <v>0</v>
      </c>
      <c r="C19">
        <f>'Champ Pools'!C19</f>
        <v>0</v>
      </c>
      <c r="D19">
        <f>'Champ Pools'!D19</f>
        <v>5</v>
      </c>
      <c r="E19">
        <f>'Champ Pools'!E19</f>
        <v>0</v>
      </c>
      <c r="F19">
        <f>'Champ Pools'!F19</f>
        <v>5</v>
      </c>
      <c r="H19">
        <f>B19*B19*'Champ Pools'!L19</f>
        <v>0</v>
      </c>
      <c r="I19">
        <f>C19*C19*'Champ Pools'!M19</f>
        <v>0</v>
      </c>
      <c r="J19">
        <f>D19*D19*'Champ Pools'!N19</f>
        <v>75</v>
      </c>
      <c r="K19">
        <f>E19*E19*'Champ Pools'!O19</f>
        <v>0</v>
      </c>
      <c r="L19">
        <f>F19*F19*'Champ Pools'!P19</f>
        <v>75</v>
      </c>
      <c r="N19">
        <f>'Champ Scores'!Y18</f>
        <v>2235</v>
      </c>
      <c r="O19">
        <f>'Champ Scores'!Z18</f>
        <v>2091</v>
      </c>
      <c r="P19">
        <f>'Champ Scores'!AA18</f>
        <v>2068</v>
      </c>
      <c r="Q19">
        <f>'Champ Scores'!AB18</f>
        <v>2412</v>
      </c>
      <c r="R19">
        <f>'Champ Scores'!AC18</f>
        <v>2007</v>
      </c>
      <c r="T19" s="60">
        <f t="shared" si="5"/>
        <v>2792.1630446720314</v>
      </c>
      <c r="U19">
        <f>'(CC) Team Data'!W$36+'(CC) Your Champ Data'!N19</f>
        <v>4323</v>
      </c>
      <c r="V19">
        <f>'(CC) Team Data'!X$36+'(CC) Your Champ Data'!O19</f>
        <v>3823</v>
      </c>
      <c r="W19">
        <f>'(CC) Team Data'!Y$36+'(CC) Your Champ Data'!P19</f>
        <v>3820</v>
      </c>
      <c r="X19">
        <f>'(CC) Team Data'!Z$36+'(CC) Your Champ Data'!Q19</f>
        <v>4029</v>
      </c>
      <c r="Y19">
        <f>'(CC) Team Data'!AA$36+'(CC) Your Champ Data'!R19</f>
        <v>3929</v>
      </c>
      <c r="AA19">
        <f>ABS('Champ Scores'!AG18-33.3-'Comp Calculator'!H$164+'Comp Calculator'!H$163)</f>
        <v>12.721480124527027</v>
      </c>
      <c r="AB19">
        <f>ABS('Champ Scores'!AH18-33.3-'Comp Calculator'!I$164+'Comp Calculator'!I$163)</f>
        <v>1.2695444519122674</v>
      </c>
      <c r="AC19">
        <f>ABS('Champ Scores'!AI18-33.3-'Comp Calculator'!J$164+'Comp Calculator'!J$163)</f>
        <v>11.251935672614746</v>
      </c>
      <c r="AD19">
        <f t="shared" si="6"/>
        <v>25.24296024905404</v>
      </c>
      <c r="AF19" s="60">
        <f>(IF('Comp Calculator'!$C$164='(CC) Your Champ Data'!$N$3,'(CC) Your Champ Data'!$N19,IF('Comp Calculator'!$C$164='(CC) Your Champ Data'!$O$3,'(CC) Your Champ Data'!$O19,IF('Comp Calculator'!$C$164='(CC) Your Champ Data'!$P$3,'(CC) Your Champ Data'!$P19,IF('Comp Calculator'!$C$164='(CC) Your Champ Data'!$Q$3,'(CC) Your Champ Data'!$Q19,IF('Comp Calculator'!$C$164='(CC) Your Champ Data'!$R$3,'(CC) Your Champ Data'!$R19,IF('Comp Calculator'!$C$164='(CC) Your Champ Data'!$T$3,'(CC) Your Champ Data'!$T19,1000))))))*H19*(100-$AD19))/1000</f>
        <v>0</v>
      </c>
      <c r="AG19" s="60">
        <f>(IF('Comp Calculator'!$C$164='(CC) Your Champ Data'!$N$3,'(CC) Your Champ Data'!$N19,IF('Comp Calculator'!$C$164='(CC) Your Champ Data'!$O$3,'(CC) Your Champ Data'!$O19,IF('Comp Calculator'!$C$164='(CC) Your Champ Data'!$P$3,'(CC) Your Champ Data'!$P19,IF('Comp Calculator'!$C$164='(CC) Your Champ Data'!$Q$3,'(CC) Your Champ Data'!$Q19,IF('Comp Calculator'!$C$164='(CC) Your Champ Data'!$R$3,'(CC) Your Champ Data'!$R19,IF('Comp Calculator'!$C$164='(CC) Your Champ Data'!$T$3,'(CC) Your Champ Data'!$T19,1000))))))*I19*(100-$AD19))/1000</f>
        <v>0</v>
      </c>
      <c r="AH19" s="60">
        <f>(IF('Comp Calculator'!$C$164='(CC) Your Champ Data'!$N$3,'(CC) Your Champ Data'!$N19,IF('Comp Calculator'!$C$164='(CC) Your Champ Data'!$O$3,'(CC) Your Champ Data'!$O19,IF('Comp Calculator'!$C$164='(CC) Your Champ Data'!$P$3,'(CC) Your Champ Data'!$P19,IF('Comp Calculator'!$C$164='(CC) Your Champ Data'!$Q$3,'(CC) Your Champ Data'!$Q19,IF('Comp Calculator'!$C$164='(CC) Your Champ Data'!$R$3,'(CC) Your Champ Data'!$R19,IF('Comp Calculator'!$C$164='(CC) Your Champ Data'!$T$3,'(CC) Your Champ Data'!$T19,1000))))))*J19*(100-$AD19))/1000</f>
        <v>15655.038279125203</v>
      </c>
      <c r="AI19" s="60">
        <f>(IF('Comp Calculator'!$C$164='(CC) Your Champ Data'!$N$3,'(CC) Your Champ Data'!$N19,IF('Comp Calculator'!$C$164='(CC) Your Champ Data'!$O$3,'(CC) Your Champ Data'!$O19,IF('Comp Calculator'!$C$164='(CC) Your Champ Data'!$P$3,'(CC) Your Champ Data'!$P19,IF('Comp Calculator'!$C$164='(CC) Your Champ Data'!$Q$3,'(CC) Your Champ Data'!$Q19,IF('Comp Calculator'!$C$164='(CC) Your Champ Data'!$R$3,'(CC) Your Champ Data'!$R19,IF('Comp Calculator'!$C$164='(CC) Your Champ Data'!$T$3,'(CC) Your Champ Data'!$T19,1000))))))*K19*(100-$AD19))/1000</f>
        <v>0</v>
      </c>
      <c r="AJ19" s="60">
        <f>(IF('Comp Calculator'!$C$164='(CC) Your Champ Data'!$N$3,'(CC) Your Champ Data'!$N19,IF('Comp Calculator'!$C$164='(CC) Your Champ Data'!$O$3,'(CC) Your Champ Data'!$O19,IF('Comp Calculator'!$C$164='(CC) Your Champ Data'!$P$3,'(CC) Your Champ Data'!$P19,IF('Comp Calculator'!$C$164='(CC) Your Champ Data'!$Q$3,'(CC) Your Champ Data'!$Q19,IF('Comp Calculator'!$C$164='(CC) Your Champ Data'!$R$3,'(CC) Your Champ Data'!$R19,IF('Comp Calculator'!$C$164='(CC) Your Champ Data'!$T$3,'(CC) Your Champ Data'!$T19,1000))))))*L19*(100-$AD19))/1000</f>
        <v>15655.038279125203</v>
      </c>
      <c r="AL19" s="60">
        <f>RANK(AF19,AF$4:AF$163,0)+COUNTIF(AF$4:AF19,AF19)-1</f>
        <v>54</v>
      </c>
      <c r="AM19" t="str">
        <f t="shared" si="7"/>
        <v>Brand</v>
      </c>
      <c r="AN19" s="60">
        <f>RANK(AG19,AG$4:AG$163,0)+COUNTIF(AG$4:AG19,AG19)-1</f>
        <v>38</v>
      </c>
      <c r="AO19" t="str">
        <f t="shared" si="8"/>
        <v>Brand</v>
      </c>
      <c r="AP19" s="60">
        <f>RANK(AH19,AH$4:AH$163,0)+COUNTIF(AH$4:AH19,AH19)-1</f>
        <v>11</v>
      </c>
      <c r="AQ19" t="str">
        <f t="shared" si="9"/>
        <v>Brand</v>
      </c>
      <c r="AR19" s="60">
        <f>RANK(AI19,AI$4:AI$163,0)+COUNTIF(AI$4:AI19,AI19)-1</f>
        <v>34</v>
      </c>
      <c r="AS19" t="str">
        <f t="shared" si="10"/>
        <v>Brand</v>
      </c>
      <c r="AT19" s="60">
        <f>RANK(AJ19,AJ$4:AJ$163,0)+COUNTIF(AJ$4:AJ19,AJ19)-1</f>
        <v>7</v>
      </c>
      <c r="AU19" t="str">
        <f t="shared" si="11"/>
        <v>Brand</v>
      </c>
      <c r="AW19">
        <v>17</v>
      </c>
      <c r="AX19" s="61">
        <f t="shared" si="12"/>
        <v>2.7615795042509381</v>
      </c>
      <c r="AY19">
        <f>'Champ Scores'!B18</f>
        <v>5</v>
      </c>
      <c r="AZ19">
        <f>'Champ Scores'!C18</f>
        <v>5</v>
      </c>
      <c r="BA19">
        <f>'Champ Scores'!D18</f>
        <v>3</v>
      </c>
      <c r="BB19">
        <f>'Champ Scores'!E18</f>
        <v>5</v>
      </c>
      <c r="BC19">
        <f>'Champ Scores'!F18</f>
        <v>1</v>
      </c>
      <c r="BD19">
        <f>'Champ Scores'!G18</f>
        <v>5</v>
      </c>
      <c r="BE19">
        <f>'Champ Scores'!H18</f>
        <v>3</v>
      </c>
      <c r="BF19">
        <f>'Champ Scores'!I18</f>
        <v>3</v>
      </c>
      <c r="BG19">
        <f>'Champ Scores'!J18</f>
        <v>1</v>
      </c>
      <c r="BH19">
        <f>'Champ Scores'!K18</f>
        <v>1</v>
      </c>
      <c r="BI19">
        <f>'Champ Scores'!L18</f>
        <v>1</v>
      </c>
      <c r="BJ19">
        <f>'Champ Scores'!M18</f>
        <v>4</v>
      </c>
      <c r="BK19">
        <f>'Champ Scores'!N18</f>
        <v>1</v>
      </c>
      <c r="BL19">
        <f>'Champ Scores'!O18</f>
        <v>4</v>
      </c>
      <c r="BM19">
        <f>'Champ Scores'!P18</f>
        <v>3</v>
      </c>
      <c r="BN19">
        <f>'Champ Scores'!Q18</f>
        <v>1</v>
      </c>
      <c r="BO19">
        <f>'Champ Scores'!R18</f>
        <v>1</v>
      </c>
      <c r="BP19">
        <f>'Champ Scores'!S18</f>
        <v>1</v>
      </c>
      <c r="BQ19">
        <f>'Champ Scores'!T18</f>
        <v>3</v>
      </c>
      <c r="BR19">
        <f>'Champ Scores'!U18</f>
        <v>1</v>
      </c>
      <c r="BT19" s="61">
        <f>INDEX($AX$3:BR19,AW19,MATCH('Comp Calculator'!$C$165,'(CC) Your Champ Data'!$AX$3:$BR$3,0))</f>
        <v>2.7615795042509381</v>
      </c>
      <c r="BV19" s="60">
        <f t="shared" si="13"/>
        <v>0</v>
      </c>
      <c r="BW19" s="60">
        <f t="shared" si="14"/>
        <v>0</v>
      </c>
      <c r="BX19" s="60">
        <f t="shared" si="15"/>
        <v>15483.563158101377</v>
      </c>
      <c r="BY19" s="60">
        <f t="shared" si="16"/>
        <v>0</v>
      </c>
      <c r="BZ19" s="60">
        <f t="shared" si="17"/>
        <v>15483.563158101377</v>
      </c>
      <c r="CB19" s="60">
        <f>RANK(BV19,BV$4:BV$157,0)+COUNTIF(BV$4:BV19,BV19)-1</f>
        <v>54</v>
      </c>
      <c r="CC19" t="str">
        <f t="shared" si="18"/>
        <v>Brand</v>
      </c>
      <c r="CD19">
        <f>RANK(BW19,BW$4:BW$157,0)+COUNTIF(BW$4:BW19,BW19)-1</f>
        <v>38</v>
      </c>
      <c r="CE19" t="str">
        <f t="shared" si="19"/>
        <v>Brand</v>
      </c>
      <c r="CF19">
        <f>RANK(BX19,BX$4:BX$157,0)+COUNTIF(BX$4:BX19,BX19)-1</f>
        <v>13</v>
      </c>
      <c r="CG19" t="str">
        <f t="shared" si="20"/>
        <v>Brand</v>
      </c>
      <c r="CH19">
        <f>RANK(BY19,BY$4:BY$157,0)+COUNTIF(BY$4:BY19,BY19)-1</f>
        <v>33</v>
      </c>
      <c r="CI19" t="str">
        <f t="shared" si="21"/>
        <v>Brand</v>
      </c>
      <c r="CJ19">
        <f>RANK(BZ19,BZ$4:BZ$157,0)+COUNTIF(BZ$4:BZ19,BZ19)-1</f>
        <v>12</v>
      </c>
      <c r="CK19" t="str">
        <f t="shared" si="22"/>
        <v>Brand</v>
      </c>
      <c r="CM19">
        <f>'Champ Scores'!B18+'(CC) Team Data'!B$36-'(CC) Team Data'!$B$28</f>
        <v>11</v>
      </c>
      <c r="CN19">
        <f>'Champ Scores'!C18+'(CC) Team Data'!C$36-'(CC) Team Data'!$B$28</f>
        <v>12</v>
      </c>
      <c r="CO19">
        <f>'Champ Scores'!D18+'(CC) Team Data'!D$36-'(CC) Team Data'!$B$28</f>
        <v>7</v>
      </c>
      <c r="CP19">
        <f>'Champ Scores'!E18+'(CC) Team Data'!E$36-'(CC) Team Data'!$B$28</f>
        <v>12</v>
      </c>
      <c r="CQ19">
        <f>'Champ Scores'!F18+'(CC) Team Data'!F$36-'(CC) Team Data'!$B$28</f>
        <v>8</v>
      </c>
      <c r="CR19">
        <f>'Champ Scores'!G18+'(CC) Team Data'!G$36-'(CC) Team Data'!$B$28</f>
        <v>11</v>
      </c>
      <c r="CS19">
        <f>'Champ Scores'!H18+'(CC) Team Data'!H$36-'(CC) Team Data'!$B$28</f>
        <v>8</v>
      </c>
      <c r="CT19">
        <f>'Champ Scores'!I18+'(CC) Team Data'!I$36-'(CC) Team Data'!$B$28</f>
        <v>7</v>
      </c>
      <c r="CU19">
        <f>'Champ Scores'!J18+'(CC) Team Data'!J$36-'(CC) Team Data'!$B$28</f>
        <v>8</v>
      </c>
      <c r="CV19">
        <f>'Champ Scores'!K18+'(CC) Team Data'!K$36-'(CC) Team Data'!$B$28</f>
        <v>5</v>
      </c>
      <c r="CW19">
        <f>'Champ Scores'!L18+'(CC) Team Data'!L$36-'(CC) Team Data'!$B$28</f>
        <v>9</v>
      </c>
      <c r="CX19">
        <f>'Champ Scores'!M18+'(CC) Team Data'!M$36-'(CC) Team Data'!$B$28</f>
        <v>8</v>
      </c>
      <c r="CY19">
        <f>'Champ Scores'!N18+'(CC) Team Data'!N$36-'(CC) Team Data'!$B$28</f>
        <v>8</v>
      </c>
      <c r="CZ19">
        <f>'Champ Scores'!O18+'(CC) Team Data'!O$36-'(CC) Team Data'!$B$28</f>
        <v>10</v>
      </c>
      <c r="DA19">
        <f>'Champ Scores'!P18+'(CC) Team Data'!P$36-'(CC) Team Data'!$B$28</f>
        <v>9</v>
      </c>
      <c r="DB19">
        <f>'Champ Scores'!Q18+'(CC) Team Data'!Q$36-'(CC) Team Data'!$B$28</f>
        <v>7</v>
      </c>
      <c r="DC19">
        <f>'Champ Scores'!R18+'(CC) Team Data'!R$36-'(CC) Team Data'!$B$28</f>
        <v>5</v>
      </c>
      <c r="DD19">
        <f>'Champ Scores'!S18+'(CC) Team Data'!S$36-'(CC) Team Data'!$B$28</f>
        <v>5</v>
      </c>
      <c r="DE19">
        <f>'Champ Scores'!T18+'(CC) Team Data'!T$36-'(CC) Team Data'!$B$28</f>
        <v>9</v>
      </c>
      <c r="DF19">
        <f>'Champ Scores'!U18+'(CC) Team Data'!U$36-'(CC) Team Data'!$B$28</f>
        <v>5</v>
      </c>
    </row>
    <row r="20" spans="1:110" x14ac:dyDescent="0.25">
      <c r="A20" t="str">
        <f>'Champ Pools'!A20</f>
        <v>Braum</v>
      </c>
      <c r="B20">
        <f>'Champ Pools'!B20</f>
        <v>0</v>
      </c>
      <c r="C20">
        <f>'Champ Pools'!C20</f>
        <v>0</v>
      </c>
      <c r="D20">
        <f>'Champ Pools'!D20</f>
        <v>0</v>
      </c>
      <c r="E20">
        <f>'Champ Pools'!E20</f>
        <v>0</v>
      </c>
      <c r="F20">
        <f>'Champ Pools'!F20</f>
        <v>5</v>
      </c>
      <c r="H20">
        <f>B20*B20*'Champ Pools'!L20</f>
        <v>0</v>
      </c>
      <c r="I20">
        <f>C20*C20*'Champ Pools'!M20</f>
        <v>0</v>
      </c>
      <c r="J20">
        <f>D20*D20*'Champ Pools'!N20</f>
        <v>0</v>
      </c>
      <c r="K20">
        <f>E20*E20*'Champ Pools'!O20</f>
        <v>0</v>
      </c>
      <c r="L20">
        <f>F20*F20*'Champ Pools'!P20</f>
        <v>75</v>
      </c>
      <c r="N20">
        <f>'Champ Scores'!Y19</f>
        <v>1983</v>
      </c>
      <c r="O20">
        <f>'Champ Scores'!Z19</f>
        <v>1397</v>
      </c>
      <c r="P20">
        <f>'Champ Scores'!AA19</f>
        <v>2466</v>
      </c>
      <c r="Q20">
        <f>'Champ Scores'!AB19</f>
        <v>2162</v>
      </c>
      <c r="R20">
        <f>'Champ Scores'!AC19</f>
        <v>1667</v>
      </c>
      <c r="T20" s="60">
        <f t="shared" si="5"/>
        <v>2571.5700757416689</v>
      </c>
      <c r="U20">
        <f>'(CC) Team Data'!W$36+'(CC) Your Champ Data'!N20</f>
        <v>4071</v>
      </c>
      <c r="V20">
        <f>'(CC) Team Data'!X$36+'(CC) Your Champ Data'!O20</f>
        <v>3129</v>
      </c>
      <c r="W20">
        <f>'(CC) Team Data'!Y$36+'(CC) Your Champ Data'!P20</f>
        <v>4218</v>
      </c>
      <c r="X20">
        <f>'(CC) Team Data'!Z$36+'(CC) Your Champ Data'!Q20</f>
        <v>3779</v>
      </c>
      <c r="Y20">
        <f>'(CC) Team Data'!AA$36+'(CC) Your Champ Data'!R20</f>
        <v>3589</v>
      </c>
      <c r="AA20">
        <f>ABS('Champ Scores'!AG19-33.3-'Comp Calculator'!H$164+'Comp Calculator'!H$163)</f>
        <v>0.47387594406585265</v>
      </c>
      <c r="AB20">
        <f>ABS('Champ Scores'!AH19-33.3-'Comp Calculator'!I$164+'Comp Calculator'!I$163)</f>
        <v>4.4841951220369936E-2</v>
      </c>
      <c r="AC20">
        <f>ABS('Champ Scores'!AI19-33.3-'Comp Calculator'!J$164+'Comp Calculator'!J$163)</f>
        <v>0.71871789528623609</v>
      </c>
      <c r="AD20">
        <f t="shared" si="6"/>
        <v>1.2374357905724587</v>
      </c>
      <c r="AF20" s="60">
        <f>(IF('Comp Calculator'!$C$164='(CC) Your Champ Data'!$N$3,'(CC) Your Champ Data'!$N20,IF('Comp Calculator'!$C$164='(CC) Your Champ Data'!$O$3,'(CC) Your Champ Data'!$O20,IF('Comp Calculator'!$C$164='(CC) Your Champ Data'!$P$3,'(CC) Your Champ Data'!$P20,IF('Comp Calculator'!$C$164='(CC) Your Champ Data'!$Q$3,'(CC) Your Champ Data'!$Q20,IF('Comp Calculator'!$C$164='(CC) Your Champ Data'!$R$3,'(CC) Your Champ Data'!$R20,IF('Comp Calculator'!$C$164='(CC) Your Champ Data'!$T$3,'(CC) Your Champ Data'!$T20,1000))))))*H20*(100-$AD20))/1000</f>
        <v>0</v>
      </c>
      <c r="AG20" s="60">
        <f>(IF('Comp Calculator'!$C$164='(CC) Your Champ Data'!$N$3,'(CC) Your Champ Data'!$N20,IF('Comp Calculator'!$C$164='(CC) Your Champ Data'!$O$3,'(CC) Your Champ Data'!$O20,IF('Comp Calculator'!$C$164='(CC) Your Champ Data'!$P$3,'(CC) Your Champ Data'!$P20,IF('Comp Calculator'!$C$164='(CC) Your Champ Data'!$Q$3,'(CC) Your Champ Data'!$Q20,IF('Comp Calculator'!$C$164='(CC) Your Champ Data'!$R$3,'(CC) Your Champ Data'!$R20,IF('Comp Calculator'!$C$164='(CC) Your Champ Data'!$T$3,'(CC) Your Champ Data'!$T20,1000))))))*I20*(100-$AD20))/1000</f>
        <v>0</v>
      </c>
      <c r="AH20" s="60">
        <f>(IF('Comp Calculator'!$C$164='(CC) Your Champ Data'!$N$3,'(CC) Your Champ Data'!$N20,IF('Comp Calculator'!$C$164='(CC) Your Champ Data'!$O$3,'(CC) Your Champ Data'!$O20,IF('Comp Calculator'!$C$164='(CC) Your Champ Data'!$P$3,'(CC) Your Champ Data'!$P20,IF('Comp Calculator'!$C$164='(CC) Your Champ Data'!$Q$3,'(CC) Your Champ Data'!$Q20,IF('Comp Calculator'!$C$164='(CC) Your Champ Data'!$R$3,'(CC) Your Champ Data'!$R20,IF('Comp Calculator'!$C$164='(CC) Your Champ Data'!$T$3,'(CC) Your Champ Data'!$T20,1000))))))*J20*(100-$AD20))/1000</f>
        <v>0</v>
      </c>
      <c r="AI20" s="60">
        <f>(IF('Comp Calculator'!$C$164='(CC) Your Champ Data'!$N$3,'(CC) Your Champ Data'!$N20,IF('Comp Calculator'!$C$164='(CC) Your Champ Data'!$O$3,'(CC) Your Champ Data'!$O20,IF('Comp Calculator'!$C$164='(CC) Your Champ Data'!$P$3,'(CC) Your Champ Data'!$P20,IF('Comp Calculator'!$C$164='(CC) Your Champ Data'!$Q$3,'(CC) Your Champ Data'!$Q20,IF('Comp Calculator'!$C$164='(CC) Your Champ Data'!$R$3,'(CC) Your Champ Data'!$R20,IF('Comp Calculator'!$C$164='(CC) Your Champ Data'!$T$3,'(CC) Your Champ Data'!$T20,1000))))))*K20*(100-$AD20))/1000</f>
        <v>0</v>
      </c>
      <c r="AJ20" s="60">
        <f>(IF('Comp Calculator'!$C$164='(CC) Your Champ Data'!$N$3,'(CC) Your Champ Data'!$N20,IF('Comp Calculator'!$C$164='(CC) Your Champ Data'!$O$3,'(CC) Your Champ Data'!$O20,IF('Comp Calculator'!$C$164='(CC) Your Champ Data'!$P$3,'(CC) Your Champ Data'!$P20,IF('Comp Calculator'!$C$164='(CC) Your Champ Data'!$Q$3,'(CC) Your Champ Data'!$Q20,IF('Comp Calculator'!$C$164='(CC) Your Champ Data'!$R$3,'(CC) Your Champ Data'!$R20,IF('Comp Calculator'!$C$164='(CC) Your Champ Data'!$T$3,'(CC) Your Champ Data'!$T20,1000))))))*L20*(100-$AD20))/1000</f>
        <v>19048.114104335928</v>
      </c>
      <c r="AL20" s="60">
        <f>RANK(AF20,AF$4:AF$163,0)+COUNTIF(AF$4:AF20,AF20)-1</f>
        <v>55</v>
      </c>
      <c r="AM20" t="str">
        <f t="shared" si="7"/>
        <v>Braum</v>
      </c>
      <c r="AN20" s="60">
        <f>RANK(AG20,AG$4:AG$163,0)+COUNTIF(AG$4:AG20,AG20)-1</f>
        <v>39</v>
      </c>
      <c r="AO20" t="str">
        <f t="shared" si="8"/>
        <v>Braum</v>
      </c>
      <c r="AP20" s="60">
        <f>RANK(AH20,AH$4:AH$163,0)+COUNTIF(AH$4:AH20,AH20)-1</f>
        <v>117</v>
      </c>
      <c r="AQ20" t="str">
        <f t="shared" si="9"/>
        <v>Braum</v>
      </c>
      <c r="AR20" s="60">
        <f>RANK(AI20,AI$4:AI$163,0)+COUNTIF(AI$4:AI20,AI20)-1</f>
        <v>35</v>
      </c>
      <c r="AS20" t="str">
        <f t="shared" si="10"/>
        <v>Braum</v>
      </c>
      <c r="AT20" s="60">
        <f>RANK(AJ20,AJ$4:AJ$163,0)+COUNTIF(AJ$4:AJ20,AJ20)-1</f>
        <v>1</v>
      </c>
      <c r="AU20" t="str">
        <f t="shared" si="11"/>
        <v>Braum</v>
      </c>
      <c r="AW20">
        <v>18</v>
      </c>
      <c r="AX20" s="61">
        <f t="shared" si="12"/>
        <v>3.5636303070807833</v>
      </c>
      <c r="AY20">
        <f>'Champ Scores'!B19</f>
        <v>1</v>
      </c>
      <c r="AZ20">
        <f>'Champ Scores'!C19</f>
        <v>2</v>
      </c>
      <c r="BA20">
        <f>'Champ Scores'!D19</f>
        <v>2</v>
      </c>
      <c r="BB20">
        <f>'Champ Scores'!E19</f>
        <v>2</v>
      </c>
      <c r="BC20">
        <f>'Champ Scores'!F19</f>
        <v>1</v>
      </c>
      <c r="BD20">
        <f>'Champ Scores'!G19</f>
        <v>1</v>
      </c>
      <c r="BE20">
        <f>'Champ Scores'!H19</f>
        <v>2</v>
      </c>
      <c r="BF20">
        <f>'Champ Scores'!I19</f>
        <v>3</v>
      </c>
      <c r="BG20">
        <f>'Champ Scores'!J19</f>
        <v>1</v>
      </c>
      <c r="BH20">
        <f>'Champ Scores'!K19</f>
        <v>5</v>
      </c>
      <c r="BI20">
        <f>'Champ Scores'!L19</f>
        <v>1</v>
      </c>
      <c r="BJ20">
        <f>'Champ Scores'!M19</f>
        <v>3</v>
      </c>
      <c r="BK20">
        <f>'Champ Scores'!N19</f>
        <v>4</v>
      </c>
      <c r="BL20">
        <f>'Champ Scores'!O19</f>
        <v>3</v>
      </c>
      <c r="BM20">
        <f>'Champ Scores'!P19</f>
        <v>4</v>
      </c>
      <c r="BN20">
        <f>'Champ Scores'!Q19</f>
        <v>1</v>
      </c>
      <c r="BO20">
        <f>'Champ Scores'!R19</f>
        <v>3</v>
      </c>
      <c r="BP20">
        <f>'Champ Scores'!S19</f>
        <v>3</v>
      </c>
      <c r="BQ20">
        <f>'Champ Scores'!T19</f>
        <v>5</v>
      </c>
      <c r="BR20">
        <f>'Champ Scores'!U19</f>
        <v>5</v>
      </c>
      <c r="BT20" s="61">
        <f>INDEX($AX$3:BR20,AW20,MATCH('Comp Calculator'!$C$165,'(CC) Your Champ Data'!$AX$3:$BR$3,0))</f>
        <v>3.5636303070807833</v>
      </c>
      <c r="BV20" s="60">
        <f t="shared" si="13"/>
        <v>0</v>
      </c>
      <c r="BW20" s="60">
        <f t="shared" si="14"/>
        <v>0</v>
      </c>
      <c r="BX20" s="60">
        <f t="shared" si="15"/>
        <v>0</v>
      </c>
      <c r="BY20" s="60">
        <f t="shared" si="16"/>
        <v>0</v>
      </c>
      <c r="BZ20" s="60">
        <f t="shared" si="17"/>
        <v>26396.495026629589</v>
      </c>
      <c r="CB20" s="60">
        <f>RANK(BV20,BV$4:BV$157,0)+COUNTIF(BV$4:BV20,BV20)-1</f>
        <v>55</v>
      </c>
      <c r="CC20" t="str">
        <f t="shared" si="18"/>
        <v>Braum</v>
      </c>
      <c r="CD20">
        <f>RANK(BW20,BW$4:BW$157,0)+COUNTIF(BW$4:BW20,BW20)-1</f>
        <v>39</v>
      </c>
      <c r="CE20" t="str">
        <f t="shared" si="19"/>
        <v>Braum</v>
      </c>
      <c r="CF20">
        <f>RANK(BX20,BX$4:BX$157,0)+COUNTIF(BX$4:BX20,BX20)-1</f>
        <v>112</v>
      </c>
      <c r="CG20" t="str">
        <f t="shared" si="20"/>
        <v>Braum</v>
      </c>
      <c r="CH20">
        <f>RANK(BY20,BY$4:BY$157,0)+COUNTIF(BY$4:BY20,BY20)-1</f>
        <v>34</v>
      </c>
      <c r="CI20" t="str">
        <f t="shared" si="21"/>
        <v>Braum</v>
      </c>
      <c r="CJ20">
        <f>RANK(BZ20,BZ$4:BZ$157,0)+COUNTIF(BZ$4:BZ20,BZ20)-1</f>
        <v>1</v>
      </c>
      <c r="CK20" t="str">
        <f t="shared" si="22"/>
        <v>Braum</v>
      </c>
      <c r="CM20">
        <f>'Champ Scores'!B19+'(CC) Team Data'!B$36-'(CC) Team Data'!$B$28</f>
        <v>7</v>
      </c>
      <c r="CN20">
        <f>'Champ Scores'!C19+'(CC) Team Data'!C$36-'(CC) Team Data'!$B$28</f>
        <v>9</v>
      </c>
      <c r="CO20">
        <f>'Champ Scores'!D19+'(CC) Team Data'!D$36-'(CC) Team Data'!$B$28</f>
        <v>6</v>
      </c>
      <c r="CP20">
        <f>'Champ Scores'!E19+'(CC) Team Data'!E$36-'(CC) Team Data'!$B$28</f>
        <v>9</v>
      </c>
      <c r="CQ20">
        <f>'Champ Scores'!F19+'(CC) Team Data'!F$36-'(CC) Team Data'!$B$28</f>
        <v>8</v>
      </c>
      <c r="CR20">
        <f>'Champ Scores'!G19+'(CC) Team Data'!G$36-'(CC) Team Data'!$B$28</f>
        <v>7</v>
      </c>
      <c r="CS20">
        <f>'Champ Scores'!H19+'(CC) Team Data'!H$36-'(CC) Team Data'!$B$28</f>
        <v>7</v>
      </c>
      <c r="CT20">
        <f>'Champ Scores'!I19+'(CC) Team Data'!I$36-'(CC) Team Data'!$B$28</f>
        <v>7</v>
      </c>
      <c r="CU20">
        <f>'Champ Scores'!J19+'(CC) Team Data'!J$36-'(CC) Team Data'!$B$28</f>
        <v>8</v>
      </c>
      <c r="CV20">
        <f>'Champ Scores'!K19+'(CC) Team Data'!K$36-'(CC) Team Data'!$B$28</f>
        <v>9</v>
      </c>
      <c r="CW20">
        <f>'Champ Scores'!L19+'(CC) Team Data'!L$36-'(CC) Team Data'!$B$28</f>
        <v>9</v>
      </c>
      <c r="CX20">
        <f>'Champ Scores'!M19+'(CC) Team Data'!M$36-'(CC) Team Data'!$B$28</f>
        <v>7</v>
      </c>
      <c r="CY20">
        <f>'Champ Scores'!N19+'(CC) Team Data'!N$36-'(CC) Team Data'!$B$28</f>
        <v>11</v>
      </c>
      <c r="CZ20">
        <f>'Champ Scores'!O19+'(CC) Team Data'!O$36-'(CC) Team Data'!$B$28</f>
        <v>9</v>
      </c>
      <c r="DA20">
        <f>'Champ Scores'!P19+'(CC) Team Data'!P$36-'(CC) Team Data'!$B$28</f>
        <v>10</v>
      </c>
      <c r="DB20">
        <f>'Champ Scores'!Q19+'(CC) Team Data'!Q$36-'(CC) Team Data'!$B$28</f>
        <v>7</v>
      </c>
      <c r="DC20">
        <f>'Champ Scores'!R19+'(CC) Team Data'!R$36-'(CC) Team Data'!$B$28</f>
        <v>7</v>
      </c>
      <c r="DD20">
        <f>'Champ Scores'!S19+'(CC) Team Data'!S$36-'(CC) Team Data'!$B$28</f>
        <v>7</v>
      </c>
      <c r="DE20">
        <f>'Champ Scores'!T19+'(CC) Team Data'!T$36-'(CC) Team Data'!$B$28</f>
        <v>11</v>
      </c>
      <c r="DF20">
        <f>'Champ Scores'!U19+'(CC) Team Data'!U$36-'(CC) Team Data'!$B$28</f>
        <v>9</v>
      </c>
    </row>
    <row r="21" spans="1:110" x14ac:dyDescent="0.25">
      <c r="A21" t="str">
        <f>'Champ Pools'!A21</f>
        <v>Caitlyn</v>
      </c>
      <c r="B21">
        <f>'Champ Pools'!B21</f>
        <v>0</v>
      </c>
      <c r="C21">
        <f>'Champ Pools'!C21</f>
        <v>0</v>
      </c>
      <c r="D21">
        <f>'Champ Pools'!D21</f>
        <v>0</v>
      </c>
      <c r="E21">
        <f>'Champ Pools'!E21</f>
        <v>3</v>
      </c>
      <c r="F21">
        <f>'Champ Pools'!F21</f>
        <v>0</v>
      </c>
      <c r="H21">
        <f>B21*B21*'Champ Pools'!L21</f>
        <v>0</v>
      </c>
      <c r="I21">
        <f>C21*C21*'Champ Pools'!M21</f>
        <v>0</v>
      </c>
      <c r="J21">
        <f>D21*D21*'Champ Pools'!N21</f>
        <v>0</v>
      </c>
      <c r="K21">
        <f>E21*E21*'Champ Pools'!O21</f>
        <v>27</v>
      </c>
      <c r="L21">
        <f>F21*F21*'Champ Pools'!P21</f>
        <v>0</v>
      </c>
      <c r="N21">
        <f>'Champ Scores'!Y20</f>
        <v>1305</v>
      </c>
      <c r="O21">
        <f>'Champ Scores'!Z20</f>
        <v>1666</v>
      </c>
      <c r="P21">
        <f>'Champ Scores'!AA20</f>
        <v>2603</v>
      </c>
      <c r="Q21">
        <f>'Champ Scores'!AB20</f>
        <v>3155</v>
      </c>
      <c r="R21">
        <f>'Champ Scores'!AC20</f>
        <v>2638</v>
      </c>
      <c r="T21" s="60">
        <f t="shared" si="5"/>
        <v>2344.1102989068963</v>
      </c>
      <c r="U21">
        <f>'(CC) Team Data'!W$36+'(CC) Your Champ Data'!N21</f>
        <v>3393</v>
      </c>
      <c r="V21">
        <f>'(CC) Team Data'!X$36+'(CC) Your Champ Data'!O21</f>
        <v>3398</v>
      </c>
      <c r="W21">
        <f>'(CC) Team Data'!Y$36+'(CC) Your Champ Data'!P21</f>
        <v>4355</v>
      </c>
      <c r="X21">
        <f>'(CC) Team Data'!Z$36+'(CC) Your Champ Data'!Q21</f>
        <v>4772</v>
      </c>
      <c r="Y21">
        <f>'(CC) Team Data'!AA$36+'(CC) Your Champ Data'!R21</f>
        <v>4560</v>
      </c>
      <c r="AA21">
        <f>ABS('Champ Scores'!AG20-33.3-'Comp Calculator'!H$164+'Comp Calculator'!H$163)</f>
        <v>21.125372220395036</v>
      </c>
      <c r="AB21">
        <f>ABS('Champ Scores'!AH20-33.3-'Comp Calculator'!I$164+'Comp Calculator'!I$163)</f>
        <v>10.301811176306792</v>
      </c>
      <c r="AC21">
        <f>ABS('Champ Scores'!AI20-33.3-'Comp Calculator'!J$164+'Comp Calculator'!J$163)</f>
        <v>10.623561044088223</v>
      </c>
      <c r="AD21">
        <f t="shared" si="6"/>
        <v>42.050744440790055</v>
      </c>
      <c r="AF21" s="60">
        <f>(IF('Comp Calculator'!$C$164='(CC) Your Champ Data'!$N$3,'(CC) Your Champ Data'!$N21,IF('Comp Calculator'!$C$164='(CC) Your Champ Data'!$O$3,'(CC) Your Champ Data'!$O21,IF('Comp Calculator'!$C$164='(CC) Your Champ Data'!$P$3,'(CC) Your Champ Data'!$P21,IF('Comp Calculator'!$C$164='(CC) Your Champ Data'!$Q$3,'(CC) Your Champ Data'!$Q21,IF('Comp Calculator'!$C$164='(CC) Your Champ Data'!$R$3,'(CC) Your Champ Data'!$R21,IF('Comp Calculator'!$C$164='(CC) Your Champ Data'!$T$3,'(CC) Your Champ Data'!$T21,1000))))))*H21*(100-$AD21))/1000</f>
        <v>0</v>
      </c>
      <c r="AG21" s="60">
        <f>(IF('Comp Calculator'!$C$164='(CC) Your Champ Data'!$N$3,'(CC) Your Champ Data'!$N21,IF('Comp Calculator'!$C$164='(CC) Your Champ Data'!$O$3,'(CC) Your Champ Data'!$O21,IF('Comp Calculator'!$C$164='(CC) Your Champ Data'!$P$3,'(CC) Your Champ Data'!$P21,IF('Comp Calculator'!$C$164='(CC) Your Champ Data'!$Q$3,'(CC) Your Champ Data'!$Q21,IF('Comp Calculator'!$C$164='(CC) Your Champ Data'!$R$3,'(CC) Your Champ Data'!$R21,IF('Comp Calculator'!$C$164='(CC) Your Champ Data'!$T$3,'(CC) Your Champ Data'!$T21,1000))))))*I21*(100-$AD21))/1000</f>
        <v>0</v>
      </c>
      <c r="AH21" s="60">
        <f>(IF('Comp Calculator'!$C$164='(CC) Your Champ Data'!$N$3,'(CC) Your Champ Data'!$N21,IF('Comp Calculator'!$C$164='(CC) Your Champ Data'!$O$3,'(CC) Your Champ Data'!$O21,IF('Comp Calculator'!$C$164='(CC) Your Champ Data'!$P$3,'(CC) Your Champ Data'!$P21,IF('Comp Calculator'!$C$164='(CC) Your Champ Data'!$Q$3,'(CC) Your Champ Data'!$Q21,IF('Comp Calculator'!$C$164='(CC) Your Champ Data'!$R$3,'(CC) Your Champ Data'!$R21,IF('Comp Calculator'!$C$164='(CC) Your Champ Data'!$T$3,'(CC) Your Champ Data'!$T21,1000))))))*J21*(100-$AD21))/1000</f>
        <v>0</v>
      </c>
      <c r="AI21" s="60">
        <f>(IF('Comp Calculator'!$C$164='(CC) Your Champ Data'!$N$3,'(CC) Your Champ Data'!$N21,IF('Comp Calculator'!$C$164='(CC) Your Champ Data'!$O$3,'(CC) Your Champ Data'!$O21,IF('Comp Calculator'!$C$164='(CC) Your Champ Data'!$P$3,'(CC) Your Champ Data'!$P21,IF('Comp Calculator'!$C$164='(CC) Your Champ Data'!$Q$3,'(CC) Your Champ Data'!$Q21,IF('Comp Calculator'!$C$164='(CC) Your Champ Data'!$R$3,'(CC) Your Champ Data'!$R21,IF('Comp Calculator'!$C$164='(CC) Your Champ Data'!$T$3,'(CC) Your Champ Data'!$T21,1000))))))*K21*(100-$AD21))/1000</f>
        <v>3667.665062798957</v>
      </c>
      <c r="AJ21" s="60">
        <f>(IF('Comp Calculator'!$C$164='(CC) Your Champ Data'!$N$3,'(CC) Your Champ Data'!$N21,IF('Comp Calculator'!$C$164='(CC) Your Champ Data'!$O$3,'(CC) Your Champ Data'!$O21,IF('Comp Calculator'!$C$164='(CC) Your Champ Data'!$P$3,'(CC) Your Champ Data'!$P21,IF('Comp Calculator'!$C$164='(CC) Your Champ Data'!$Q$3,'(CC) Your Champ Data'!$Q21,IF('Comp Calculator'!$C$164='(CC) Your Champ Data'!$R$3,'(CC) Your Champ Data'!$R21,IF('Comp Calculator'!$C$164='(CC) Your Champ Data'!$T$3,'(CC) Your Champ Data'!$T21,1000))))))*L21*(100-$AD21))/1000</f>
        <v>0</v>
      </c>
      <c r="AL21" s="60">
        <f>RANK(AF21,AF$4:AF$163,0)+COUNTIF(AF$4:AF21,AF21)-1</f>
        <v>56</v>
      </c>
      <c r="AM21" t="str">
        <f t="shared" si="7"/>
        <v>Caitlyn</v>
      </c>
      <c r="AN21" s="60">
        <f>RANK(AG21,AG$4:AG$163,0)+COUNTIF(AG$4:AG21,AG21)-1</f>
        <v>40</v>
      </c>
      <c r="AO21" t="str">
        <f t="shared" si="8"/>
        <v>Caitlyn</v>
      </c>
      <c r="AP21" s="60">
        <f>RANK(AH21,AH$4:AH$163,0)+COUNTIF(AH$4:AH21,AH21)-1</f>
        <v>118</v>
      </c>
      <c r="AQ21" t="str">
        <f t="shared" si="9"/>
        <v>Caitlyn</v>
      </c>
      <c r="AR21" s="60">
        <f>RANK(AI21,AI$4:AI$163,0)+COUNTIF(AI$4:AI21,AI21)-1</f>
        <v>14</v>
      </c>
      <c r="AS21" t="str">
        <f t="shared" si="10"/>
        <v>Caitlyn</v>
      </c>
      <c r="AT21" s="60">
        <f>RANK(AJ21,AJ$4:AJ$163,0)+COUNTIF(AJ$4:AJ21,AJ21)-1</f>
        <v>67</v>
      </c>
      <c r="AU21" t="str">
        <f t="shared" si="11"/>
        <v>Caitlyn</v>
      </c>
      <c r="AW21">
        <v>19</v>
      </c>
      <c r="AX21" s="61">
        <f t="shared" si="12"/>
        <v>3.0641879169060253</v>
      </c>
      <c r="AY21">
        <f>'Champ Scores'!B20</f>
        <v>1</v>
      </c>
      <c r="AZ21">
        <f>'Champ Scores'!C20</f>
        <v>5</v>
      </c>
      <c r="BA21">
        <f>'Champ Scores'!D20</f>
        <v>5</v>
      </c>
      <c r="BB21">
        <f>'Champ Scores'!E20</f>
        <v>2</v>
      </c>
      <c r="BC21">
        <f>'Champ Scores'!F20</f>
        <v>1</v>
      </c>
      <c r="BD21">
        <f>'Champ Scores'!G20</f>
        <v>5</v>
      </c>
      <c r="BE21">
        <f>'Champ Scores'!H20</f>
        <v>5</v>
      </c>
      <c r="BF21">
        <f>'Champ Scores'!I20</f>
        <v>5</v>
      </c>
      <c r="BG21">
        <f>'Champ Scores'!J20</f>
        <v>1</v>
      </c>
      <c r="BH21">
        <f>'Champ Scores'!K20</f>
        <v>1</v>
      </c>
      <c r="BI21">
        <f>'Champ Scores'!L20</f>
        <v>1</v>
      </c>
      <c r="BJ21">
        <f>'Champ Scores'!M20</f>
        <v>2</v>
      </c>
      <c r="BK21">
        <f>'Champ Scores'!N20</f>
        <v>1</v>
      </c>
      <c r="BL21">
        <f>'Champ Scores'!O20</f>
        <v>3</v>
      </c>
      <c r="BM21">
        <f>'Champ Scores'!P20</f>
        <v>2</v>
      </c>
      <c r="BN21">
        <f>'Champ Scores'!Q20</f>
        <v>3</v>
      </c>
      <c r="BO21">
        <f>'Champ Scores'!R20</f>
        <v>1</v>
      </c>
      <c r="BP21">
        <f>'Champ Scores'!S20</f>
        <v>1</v>
      </c>
      <c r="BQ21">
        <f>'Champ Scores'!T20</f>
        <v>4</v>
      </c>
      <c r="BR21">
        <f>'Champ Scores'!U20</f>
        <v>3</v>
      </c>
      <c r="BT21" s="61">
        <f>INDEX($AX$3:BR21,AW21,MATCH('Comp Calculator'!$C$165,'(CC) Your Champ Data'!$AX$3:$BR$3,0))</f>
        <v>3.0641879169060253</v>
      </c>
      <c r="BV21" s="60">
        <f t="shared" si="13"/>
        <v>0</v>
      </c>
      <c r="BW21" s="60">
        <f t="shared" si="14"/>
        <v>0</v>
      </c>
      <c r="BX21" s="60">
        <f t="shared" si="15"/>
        <v>0</v>
      </c>
      <c r="BY21" s="60">
        <f t="shared" si="16"/>
        <v>4794.3200343122217</v>
      </c>
      <c r="BZ21" s="60">
        <f t="shared" si="17"/>
        <v>0</v>
      </c>
      <c r="CB21" s="60">
        <f>RANK(BV21,BV$4:BV$157,0)+COUNTIF(BV$4:BV21,BV21)-1</f>
        <v>56</v>
      </c>
      <c r="CC21" t="str">
        <f t="shared" si="18"/>
        <v>Caitlyn</v>
      </c>
      <c r="CD21">
        <f>RANK(BW21,BW$4:BW$157,0)+COUNTIF(BW$4:BW21,BW21)-1</f>
        <v>40</v>
      </c>
      <c r="CE21" t="str">
        <f t="shared" si="19"/>
        <v>Caitlyn</v>
      </c>
      <c r="CF21">
        <f>RANK(BX21,BX$4:BX$157,0)+COUNTIF(BX$4:BX21,BX21)-1</f>
        <v>113</v>
      </c>
      <c r="CG21" t="str">
        <f t="shared" si="20"/>
        <v>Caitlyn</v>
      </c>
      <c r="CH21">
        <f>RANK(BY21,BY$4:BY$157,0)+COUNTIF(BY$4:BY21,BY21)-1</f>
        <v>14</v>
      </c>
      <c r="CI21" t="str">
        <f t="shared" si="21"/>
        <v>Caitlyn</v>
      </c>
      <c r="CJ21">
        <f>RANK(BZ21,BZ$4:BZ$157,0)+COUNTIF(BZ$4:BZ21,BZ21)-1</f>
        <v>64</v>
      </c>
      <c r="CK21" t="str">
        <f t="shared" si="22"/>
        <v>Caitlyn</v>
      </c>
      <c r="CM21">
        <f>'Champ Scores'!B20+'(CC) Team Data'!B$36-'(CC) Team Data'!$B$28</f>
        <v>7</v>
      </c>
      <c r="CN21">
        <f>'Champ Scores'!C20+'(CC) Team Data'!C$36-'(CC) Team Data'!$B$28</f>
        <v>12</v>
      </c>
      <c r="CO21">
        <f>'Champ Scores'!D20+'(CC) Team Data'!D$36-'(CC) Team Data'!$B$28</f>
        <v>9</v>
      </c>
      <c r="CP21">
        <f>'Champ Scores'!E20+'(CC) Team Data'!E$36-'(CC) Team Data'!$B$28</f>
        <v>9</v>
      </c>
      <c r="CQ21">
        <f>'Champ Scores'!F20+'(CC) Team Data'!F$36-'(CC) Team Data'!$B$28</f>
        <v>8</v>
      </c>
      <c r="CR21">
        <f>'Champ Scores'!G20+'(CC) Team Data'!G$36-'(CC) Team Data'!$B$28</f>
        <v>11</v>
      </c>
      <c r="CS21">
        <f>'Champ Scores'!H20+'(CC) Team Data'!H$36-'(CC) Team Data'!$B$28</f>
        <v>10</v>
      </c>
      <c r="CT21">
        <f>'Champ Scores'!I20+'(CC) Team Data'!I$36-'(CC) Team Data'!$B$28</f>
        <v>9</v>
      </c>
      <c r="CU21">
        <f>'Champ Scores'!J20+'(CC) Team Data'!J$36-'(CC) Team Data'!$B$28</f>
        <v>8</v>
      </c>
      <c r="CV21">
        <f>'Champ Scores'!K20+'(CC) Team Data'!K$36-'(CC) Team Data'!$B$28</f>
        <v>5</v>
      </c>
      <c r="CW21">
        <f>'Champ Scores'!L20+'(CC) Team Data'!L$36-'(CC) Team Data'!$B$28</f>
        <v>9</v>
      </c>
      <c r="CX21">
        <f>'Champ Scores'!M20+'(CC) Team Data'!M$36-'(CC) Team Data'!$B$28</f>
        <v>6</v>
      </c>
      <c r="CY21">
        <f>'Champ Scores'!N20+'(CC) Team Data'!N$36-'(CC) Team Data'!$B$28</f>
        <v>8</v>
      </c>
      <c r="CZ21">
        <f>'Champ Scores'!O20+'(CC) Team Data'!O$36-'(CC) Team Data'!$B$28</f>
        <v>9</v>
      </c>
      <c r="DA21">
        <f>'Champ Scores'!P20+'(CC) Team Data'!P$36-'(CC) Team Data'!$B$28</f>
        <v>8</v>
      </c>
      <c r="DB21">
        <f>'Champ Scores'!Q20+'(CC) Team Data'!Q$36-'(CC) Team Data'!$B$28</f>
        <v>9</v>
      </c>
      <c r="DC21">
        <f>'Champ Scores'!R20+'(CC) Team Data'!R$36-'(CC) Team Data'!$B$28</f>
        <v>5</v>
      </c>
      <c r="DD21">
        <f>'Champ Scores'!S20+'(CC) Team Data'!S$36-'(CC) Team Data'!$B$28</f>
        <v>5</v>
      </c>
      <c r="DE21">
        <f>'Champ Scores'!T20+'(CC) Team Data'!T$36-'(CC) Team Data'!$B$28</f>
        <v>10</v>
      </c>
      <c r="DF21">
        <f>'Champ Scores'!U20+'(CC) Team Data'!U$36-'(CC) Team Data'!$B$28</f>
        <v>7</v>
      </c>
    </row>
    <row r="22" spans="1:110" x14ac:dyDescent="0.25">
      <c r="A22" t="str">
        <f>'Champ Pools'!A22</f>
        <v>Camille</v>
      </c>
      <c r="B22">
        <f>'Champ Pools'!B22</f>
        <v>0</v>
      </c>
      <c r="C22">
        <f>'Champ Pools'!C22</f>
        <v>0</v>
      </c>
      <c r="D22">
        <f>'Champ Pools'!D22</f>
        <v>2</v>
      </c>
      <c r="E22">
        <f>'Champ Pools'!E22</f>
        <v>0</v>
      </c>
      <c r="F22">
        <f>'Champ Pools'!F22</f>
        <v>3</v>
      </c>
      <c r="H22">
        <f>B22*B22*'Champ Pools'!L22</f>
        <v>0</v>
      </c>
      <c r="I22">
        <f>C22*C22*'Champ Pools'!M22</f>
        <v>0</v>
      </c>
      <c r="J22">
        <f>D22*D22*'Champ Pools'!N22</f>
        <v>12</v>
      </c>
      <c r="K22">
        <f>E22*E22*'Champ Pools'!O22</f>
        <v>0</v>
      </c>
      <c r="L22">
        <f>F22*F22*'Champ Pools'!P22</f>
        <v>27</v>
      </c>
      <c r="N22">
        <f>'Champ Scores'!Y21</f>
        <v>2137</v>
      </c>
      <c r="O22">
        <f>'Champ Scores'!Z21</f>
        <v>3004</v>
      </c>
      <c r="P22">
        <f>'Champ Scores'!AA21</f>
        <v>1552</v>
      </c>
      <c r="Q22">
        <f>'Champ Scores'!AB21</f>
        <v>1243</v>
      </c>
      <c r="R22">
        <f>'Champ Scores'!AC21</f>
        <v>2392</v>
      </c>
      <c r="T22" s="60">
        <f t="shared" si="5"/>
        <v>2223.471056560028</v>
      </c>
      <c r="U22">
        <f>'(CC) Team Data'!W$36+'(CC) Your Champ Data'!N22</f>
        <v>4225</v>
      </c>
      <c r="V22">
        <f>'(CC) Team Data'!X$36+'(CC) Your Champ Data'!O22</f>
        <v>4736</v>
      </c>
      <c r="W22">
        <f>'(CC) Team Data'!Y$36+'(CC) Your Champ Data'!P22</f>
        <v>3304</v>
      </c>
      <c r="X22">
        <f>'(CC) Team Data'!Z$36+'(CC) Your Champ Data'!Q22</f>
        <v>2860</v>
      </c>
      <c r="Y22">
        <f>'(CC) Team Data'!AA$36+'(CC) Your Champ Data'!R22</f>
        <v>4314</v>
      </c>
      <c r="AA22">
        <f>ABS('Champ Scores'!AG21-33.3-'Comp Calculator'!H$164+'Comp Calculator'!H$163)</f>
        <v>2.4759694452998851</v>
      </c>
      <c r="AB22">
        <f>ABS('Champ Scores'!AH21-33.3-'Comp Calculator'!I$164+'Comp Calculator'!I$163)</f>
        <v>5.6973009808551538</v>
      </c>
      <c r="AC22">
        <f>ABS('Champ Scores'!AI21-33.3-'Comp Calculator'!J$164+'Comp Calculator'!J$163)</f>
        <v>3.0213315355552588</v>
      </c>
      <c r="AD22">
        <f t="shared" si="6"/>
        <v>11.194601961710298</v>
      </c>
      <c r="AF22" s="60">
        <f>(IF('Comp Calculator'!$C$164='(CC) Your Champ Data'!$N$3,'(CC) Your Champ Data'!$N22,IF('Comp Calculator'!$C$164='(CC) Your Champ Data'!$O$3,'(CC) Your Champ Data'!$O22,IF('Comp Calculator'!$C$164='(CC) Your Champ Data'!$P$3,'(CC) Your Champ Data'!$P22,IF('Comp Calculator'!$C$164='(CC) Your Champ Data'!$Q$3,'(CC) Your Champ Data'!$Q22,IF('Comp Calculator'!$C$164='(CC) Your Champ Data'!$R$3,'(CC) Your Champ Data'!$R22,IF('Comp Calculator'!$C$164='(CC) Your Champ Data'!$T$3,'(CC) Your Champ Data'!$T22,1000))))))*H22*(100-$AD22))/1000</f>
        <v>0</v>
      </c>
      <c r="AG22" s="60">
        <f>(IF('Comp Calculator'!$C$164='(CC) Your Champ Data'!$N$3,'(CC) Your Champ Data'!$N22,IF('Comp Calculator'!$C$164='(CC) Your Champ Data'!$O$3,'(CC) Your Champ Data'!$O22,IF('Comp Calculator'!$C$164='(CC) Your Champ Data'!$P$3,'(CC) Your Champ Data'!$P22,IF('Comp Calculator'!$C$164='(CC) Your Champ Data'!$Q$3,'(CC) Your Champ Data'!$Q22,IF('Comp Calculator'!$C$164='(CC) Your Champ Data'!$R$3,'(CC) Your Champ Data'!$R22,IF('Comp Calculator'!$C$164='(CC) Your Champ Data'!$T$3,'(CC) Your Champ Data'!$T22,1000))))))*I22*(100-$AD22))/1000</f>
        <v>0</v>
      </c>
      <c r="AH22" s="60">
        <f>(IF('Comp Calculator'!$C$164='(CC) Your Champ Data'!$N$3,'(CC) Your Champ Data'!$N22,IF('Comp Calculator'!$C$164='(CC) Your Champ Data'!$O$3,'(CC) Your Champ Data'!$O22,IF('Comp Calculator'!$C$164='(CC) Your Champ Data'!$P$3,'(CC) Your Champ Data'!$P22,IF('Comp Calculator'!$C$164='(CC) Your Champ Data'!$Q$3,'(CC) Your Champ Data'!$Q22,IF('Comp Calculator'!$C$164='(CC) Your Champ Data'!$R$3,'(CC) Your Champ Data'!$R22,IF('Comp Calculator'!$C$164='(CC) Your Champ Data'!$T$3,'(CC) Your Champ Data'!$T22,1000))))))*J22*(100-$AD22))/1000</f>
        <v>2369.4747864531582</v>
      </c>
      <c r="AI22" s="60">
        <f>(IF('Comp Calculator'!$C$164='(CC) Your Champ Data'!$N$3,'(CC) Your Champ Data'!$N22,IF('Comp Calculator'!$C$164='(CC) Your Champ Data'!$O$3,'(CC) Your Champ Data'!$O22,IF('Comp Calculator'!$C$164='(CC) Your Champ Data'!$P$3,'(CC) Your Champ Data'!$P22,IF('Comp Calculator'!$C$164='(CC) Your Champ Data'!$Q$3,'(CC) Your Champ Data'!$Q22,IF('Comp Calculator'!$C$164='(CC) Your Champ Data'!$R$3,'(CC) Your Champ Data'!$R22,IF('Comp Calculator'!$C$164='(CC) Your Champ Data'!$T$3,'(CC) Your Champ Data'!$T22,1000))))))*K22*(100-$AD22))/1000</f>
        <v>0</v>
      </c>
      <c r="AJ22" s="60">
        <f>(IF('Comp Calculator'!$C$164='(CC) Your Champ Data'!$N$3,'(CC) Your Champ Data'!$N22,IF('Comp Calculator'!$C$164='(CC) Your Champ Data'!$O$3,'(CC) Your Champ Data'!$O22,IF('Comp Calculator'!$C$164='(CC) Your Champ Data'!$P$3,'(CC) Your Champ Data'!$P22,IF('Comp Calculator'!$C$164='(CC) Your Champ Data'!$Q$3,'(CC) Your Champ Data'!$Q22,IF('Comp Calculator'!$C$164='(CC) Your Champ Data'!$R$3,'(CC) Your Champ Data'!$R22,IF('Comp Calculator'!$C$164='(CC) Your Champ Data'!$T$3,'(CC) Your Champ Data'!$T22,1000))))))*L22*(100-$AD22))/1000</f>
        <v>5331.3182695196056</v>
      </c>
      <c r="AL22" s="60">
        <f>RANK(AF22,AF$4:AF$163,0)+COUNTIF(AF$4:AF22,AF22)-1</f>
        <v>57</v>
      </c>
      <c r="AM22" t="str">
        <f t="shared" si="7"/>
        <v>Camille</v>
      </c>
      <c r="AN22" s="60">
        <f>RANK(AG22,AG$4:AG$163,0)+COUNTIF(AG$4:AG22,AG22)-1</f>
        <v>41</v>
      </c>
      <c r="AO22" t="str">
        <f t="shared" si="8"/>
        <v>Camille</v>
      </c>
      <c r="AP22" s="60">
        <f>RANK(AH22,AH$4:AH$163,0)+COUNTIF(AH$4:AH22,AH22)-1</f>
        <v>100</v>
      </c>
      <c r="AQ22" t="str">
        <f t="shared" si="9"/>
        <v>Camille</v>
      </c>
      <c r="AR22" s="60">
        <f>RANK(AI22,AI$4:AI$163,0)+COUNTIF(AI$4:AI22,AI22)-1</f>
        <v>36</v>
      </c>
      <c r="AS22" t="str">
        <f t="shared" si="10"/>
        <v>Camille</v>
      </c>
      <c r="AT22" s="60">
        <f>RANK(AJ22,AJ$4:AJ$163,0)+COUNTIF(AJ$4:AJ22,AJ22)-1</f>
        <v>40</v>
      </c>
      <c r="AU22" t="str">
        <f t="shared" si="11"/>
        <v>Camille</v>
      </c>
      <c r="AW22">
        <v>20</v>
      </c>
      <c r="AX22" s="61">
        <f t="shared" si="12"/>
        <v>2.7381888952248437</v>
      </c>
      <c r="AY22">
        <f>'Champ Scores'!B21</f>
        <v>4</v>
      </c>
      <c r="AZ22">
        <f>'Champ Scores'!C21</f>
        <v>5</v>
      </c>
      <c r="BA22">
        <f>'Champ Scores'!D21</f>
        <v>5</v>
      </c>
      <c r="BB22">
        <f>'Champ Scores'!E21</f>
        <v>1</v>
      </c>
      <c r="BC22">
        <f>'Champ Scores'!F21</f>
        <v>5</v>
      </c>
      <c r="BD22">
        <f>'Champ Scores'!G21</f>
        <v>2</v>
      </c>
      <c r="BE22">
        <f>'Champ Scores'!H21</f>
        <v>1</v>
      </c>
      <c r="BF22">
        <f>'Champ Scores'!I21</f>
        <v>1</v>
      </c>
      <c r="BG22">
        <f>'Champ Scores'!J21</f>
        <v>5</v>
      </c>
      <c r="BH22">
        <f>'Champ Scores'!K21</f>
        <v>2</v>
      </c>
      <c r="BI22">
        <f>'Champ Scores'!L21</f>
        <v>2</v>
      </c>
      <c r="BJ22">
        <f>'Champ Scores'!M21</f>
        <v>4</v>
      </c>
      <c r="BK22">
        <f>'Champ Scores'!N21</f>
        <v>1</v>
      </c>
      <c r="BL22">
        <f>'Champ Scores'!O21</f>
        <v>1</v>
      </c>
      <c r="BM22">
        <f>'Champ Scores'!P21</f>
        <v>4</v>
      </c>
      <c r="BN22">
        <f>'Champ Scores'!Q21</f>
        <v>2</v>
      </c>
      <c r="BO22">
        <f>'Champ Scores'!R21</f>
        <v>4</v>
      </c>
      <c r="BP22">
        <f>'Champ Scores'!S21</f>
        <v>1</v>
      </c>
      <c r="BQ22">
        <f>'Champ Scores'!T21</f>
        <v>1</v>
      </c>
      <c r="BR22">
        <f>'Champ Scores'!U21</f>
        <v>1</v>
      </c>
      <c r="BT22" s="61">
        <f>INDEX($AX$3:BR22,AW22,MATCH('Comp Calculator'!$C$165,'(CC) Your Champ Data'!$AX$3:$BR$3,0))</f>
        <v>2.7381888952248437</v>
      </c>
      <c r="BV22" s="60">
        <f t="shared" si="13"/>
        <v>0</v>
      </c>
      <c r="BW22" s="60">
        <f t="shared" si="14"/>
        <v>0</v>
      </c>
      <c r="BX22" s="60">
        <f t="shared" si="15"/>
        <v>2917.9914569336033</v>
      </c>
      <c r="BY22" s="60">
        <f t="shared" si="16"/>
        <v>0</v>
      </c>
      <c r="BZ22" s="60">
        <f t="shared" si="17"/>
        <v>6565.4807781006084</v>
      </c>
      <c r="CB22" s="60">
        <f>RANK(BV22,BV$4:BV$157,0)+COUNTIF(BV$4:BV22,BV22)-1</f>
        <v>57</v>
      </c>
      <c r="CC22" t="str">
        <f t="shared" si="18"/>
        <v>Camille</v>
      </c>
      <c r="CD22">
        <f>RANK(BW22,BW$4:BW$157,0)+COUNTIF(BW$4:BW22,BW22)-1</f>
        <v>41</v>
      </c>
      <c r="CE22" t="str">
        <f t="shared" si="19"/>
        <v>Camille</v>
      </c>
      <c r="CF22">
        <f>RANK(BX22,BX$4:BX$157,0)+COUNTIF(BX$4:BX22,BX22)-1</f>
        <v>93</v>
      </c>
      <c r="CG22" t="str">
        <f t="shared" si="20"/>
        <v>Camille</v>
      </c>
      <c r="CH22">
        <f>RANK(BY22,BY$4:BY$157,0)+COUNTIF(BY$4:BY22,BY22)-1</f>
        <v>35</v>
      </c>
      <c r="CI22" t="str">
        <f t="shared" si="21"/>
        <v>Camille</v>
      </c>
      <c r="CJ22">
        <f>RANK(BZ22,BZ$4:BZ$157,0)+COUNTIF(BZ$4:BZ22,BZ22)-1</f>
        <v>37</v>
      </c>
      <c r="CK22" t="str">
        <f t="shared" si="22"/>
        <v>Camille</v>
      </c>
      <c r="CM22">
        <f>'Champ Scores'!B21+'(CC) Team Data'!B$36-'(CC) Team Data'!$B$28</f>
        <v>10</v>
      </c>
      <c r="CN22">
        <f>'Champ Scores'!C21+'(CC) Team Data'!C$36-'(CC) Team Data'!$B$28</f>
        <v>12</v>
      </c>
      <c r="CO22">
        <f>'Champ Scores'!D21+'(CC) Team Data'!D$36-'(CC) Team Data'!$B$28</f>
        <v>9</v>
      </c>
      <c r="CP22">
        <f>'Champ Scores'!E21+'(CC) Team Data'!E$36-'(CC) Team Data'!$B$28</f>
        <v>8</v>
      </c>
      <c r="CQ22">
        <f>'Champ Scores'!F21+'(CC) Team Data'!F$36-'(CC) Team Data'!$B$28</f>
        <v>12</v>
      </c>
      <c r="CR22">
        <f>'Champ Scores'!G21+'(CC) Team Data'!G$36-'(CC) Team Data'!$B$28</f>
        <v>8</v>
      </c>
      <c r="CS22">
        <f>'Champ Scores'!H21+'(CC) Team Data'!H$36-'(CC) Team Data'!$B$28</f>
        <v>6</v>
      </c>
      <c r="CT22">
        <f>'Champ Scores'!I21+'(CC) Team Data'!I$36-'(CC) Team Data'!$B$28</f>
        <v>5</v>
      </c>
      <c r="CU22">
        <f>'Champ Scores'!J21+'(CC) Team Data'!J$36-'(CC) Team Data'!$B$28</f>
        <v>12</v>
      </c>
      <c r="CV22">
        <f>'Champ Scores'!K21+'(CC) Team Data'!K$36-'(CC) Team Data'!$B$28</f>
        <v>6</v>
      </c>
      <c r="CW22">
        <f>'Champ Scores'!L21+'(CC) Team Data'!L$36-'(CC) Team Data'!$B$28</f>
        <v>10</v>
      </c>
      <c r="CX22">
        <f>'Champ Scores'!M21+'(CC) Team Data'!M$36-'(CC) Team Data'!$B$28</f>
        <v>8</v>
      </c>
      <c r="CY22">
        <f>'Champ Scores'!N21+'(CC) Team Data'!N$36-'(CC) Team Data'!$B$28</f>
        <v>8</v>
      </c>
      <c r="CZ22">
        <f>'Champ Scores'!O21+'(CC) Team Data'!O$36-'(CC) Team Data'!$B$28</f>
        <v>7</v>
      </c>
      <c r="DA22">
        <f>'Champ Scores'!P21+'(CC) Team Data'!P$36-'(CC) Team Data'!$B$28</f>
        <v>10</v>
      </c>
      <c r="DB22">
        <f>'Champ Scores'!Q21+'(CC) Team Data'!Q$36-'(CC) Team Data'!$B$28</f>
        <v>8</v>
      </c>
      <c r="DC22">
        <f>'Champ Scores'!R21+'(CC) Team Data'!R$36-'(CC) Team Data'!$B$28</f>
        <v>8</v>
      </c>
      <c r="DD22">
        <f>'Champ Scores'!S21+'(CC) Team Data'!S$36-'(CC) Team Data'!$B$28</f>
        <v>5</v>
      </c>
      <c r="DE22">
        <f>'Champ Scores'!T21+'(CC) Team Data'!T$36-'(CC) Team Data'!$B$28</f>
        <v>7</v>
      </c>
      <c r="DF22">
        <f>'Champ Scores'!U21+'(CC) Team Data'!U$36-'(CC) Team Data'!$B$28</f>
        <v>5</v>
      </c>
    </row>
    <row r="23" spans="1:110" x14ac:dyDescent="0.25">
      <c r="A23" t="str">
        <f>'Champ Pools'!A23</f>
        <v>Cassiopeia</v>
      </c>
      <c r="B23">
        <f>'Champ Pools'!B23</f>
        <v>0</v>
      </c>
      <c r="C23">
        <f>'Champ Pools'!C23</f>
        <v>0</v>
      </c>
      <c r="D23">
        <f>'Champ Pools'!D23</f>
        <v>3</v>
      </c>
      <c r="E23">
        <f>'Champ Pools'!E23</f>
        <v>0</v>
      </c>
      <c r="F23">
        <f>'Champ Pools'!F23</f>
        <v>0</v>
      </c>
      <c r="H23">
        <f>B23*B23*'Champ Pools'!L23</f>
        <v>0</v>
      </c>
      <c r="I23">
        <f>C23*C23*'Champ Pools'!M23</f>
        <v>0</v>
      </c>
      <c r="J23">
        <f>D23*D23*'Champ Pools'!N23</f>
        <v>27</v>
      </c>
      <c r="K23">
        <f>E23*E23*'Champ Pools'!O23</f>
        <v>0</v>
      </c>
      <c r="L23">
        <f>F23*F23*'Champ Pools'!P23</f>
        <v>0</v>
      </c>
      <c r="N23">
        <f>'Champ Scores'!Y22</f>
        <v>2004</v>
      </c>
      <c r="O23">
        <f>'Champ Scores'!Z22</f>
        <v>1827</v>
      </c>
      <c r="P23">
        <f>'Champ Scores'!AA22</f>
        <v>1984</v>
      </c>
      <c r="Q23">
        <f>'Champ Scores'!AB22</f>
        <v>1811</v>
      </c>
      <c r="R23">
        <f>'Champ Scores'!AC22</f>
        <v>1799</v>
      </c>
      <c r="T23" s="60">
        <f t="shared" si="5"/>
        <v>2750.4970942052978</v>
      </c>
      <c r="U23">
        <f>'(CC) Team Data'!W$36+'(CC) Your Champ Data'!N23</f>
        <v>4092</v>
      </c>
      <c r="V23">
        <f>'(CC) Team Data'!X$36+'(CC) Your Champ Data'!O23</f>
        <v>3559</v>
      </c>
      <c r="W23">
        <f>'(CC) Team Data'!Y$36+'(CC) Your Champ Data'!P23</f>
        <v>3736</v>
      </c>
      <c r="X23">
        <f>'(CC) Team Data'!Z$36+'(CC) Your Champ Data'!Q23</f>
        <v>3428</v>
      </c>
      <c r="Y23">
        <f>'(CC) Team Data'!AA$36+'(CC) Your Champ Data'!R23</f>
        <v>3721</v>
      </c>
      <c r="AA23">
        <f>ABS('Champ Scores'!AG22-33.3-'Comp Calculator'!H$164+'Comp Calculator'!H$163)</f>
        <v>1.6647882687771194</v>
      </c>
      <c r="AB23">
        <f>ABS('Champ Scores'!AH22-33.3-'Comp Calculator'!I$164+'Comp Calculator'!I$163)</f>
        <v>6.1116955386408378</v>
      </c>
      <c r="AC23">
        <f>ABS('Champ Scores'!AI22-33.3-'Comp Calculator'!J$164+'Comp Calculator'!J$163)</f>
        <v>4.6469072698637355</v>
      </c>
      <c r="AD23">
        <f t="shared" si="6"/>
        <v>12.423391077281693</v>
      </c>
      <c r="AF23" s="60">
        <f>(IF('Comp Calculator'!$C$164='(CC) Your Champ Data'!$N$3,'(CC) Your Champ Data'!$N23,IF('Comp Calculator'!$C$164='(CC) Your Champ Data'!$O$3,'(CC) Your Champ Data'!$O23,IF('Comp Calculator'!$C$164='(CC) Your Champ Data'!$P$3,'(CC) Your Champ Data'!$P23,IF('Comp Calculator'!$C$164='(CC) Your Champ Data'!$Q$3,'(CC) Your Champ Data'!$Q23,IF('Comp Calculator'!$C$164='(CC) Your Champ Data'!$R$3,'(CC) Your Champ Data'!$R23,IF('Comp Calculator'!$C$164='(CC) Your Champ Data'!$T$3,'(CC) Your Champ Data'!$T23,1000))))))*H23*(100-$AD23))/1000</f>
        <v>0</v>
      </c>
      <c r="AG23" s="60">
        <f>(IF('Comp Calculator'!$C$164='(CC) Your Champ Data'!$N$3,'(CC) Your Champ Data'!$N23,IF('Comp Calculator'!$C$164='(CC) Your Champ Data'!$O$3,'(CC) Your Champ Data'!$O23,IF('Comp Calculator'!$C$164='(CC) Your Champ Data'!$P$3,'(CC) Your Champ Data'!$P23,IF('Comp Calculator'!$C$164='(CC) Your Champ Data'!$Q$3,'(CC) Your Champ Data'!$Q23,IF('Comp Calculator'!$C$164='(CC) Your Champ Data'!$R$3,'(CC) Your Champ Data'!$R23,IF('Comp Calculator'!$C$164='(CC) Your Champ Data'!$T$3,'(CC) Your Champ Data'!$T23,1000))))))*I23*(100-$AD23))/1000</f>
        <v>0</v>
      </c>
      <c r="AH23" s="60">
        <f>(IF('Comp Calculator'!$C$164='(CC) Your Champ Data'!$N$3,'(CC) Your Champ Data'!$N23,IF('Comp Calculator'!$C$164='(CC) Your Champ Data'!$O$3,'(CC) Your Champ Data'!$O23,IF('Comp Calculator'!$C$164='(CC) Your Champ Data'!$P$3,'(CC) Your Champ Data'!$P23,IF('Comp Calculator'!$C$164='(CC) Your Champ Data'!$Q$3,'(CC) Your Champ Data'!$Q23,IF('Comp Calculator'!$C$164='(CC) Your Champ Data'!$R$3,'(CC) Your Champ Data'!$R23,IF('Comp Calculator'!$C$164='(CC) Your Champ Data'!$T$3,'(CC) Your Champ Data'!$T23,1000))))))*J23*(100-$AD23))/1000</f>
        <v>6503.7386257818425</v>
      </c>
      <c r="AI23" s="60">
        <f>(IF('Comp Calculator'!$C$164='(CC) Your Champ Data'!$N$3,'(CC) Your Champ Data'!$N23,IF('Comp Calculator'!$C$164='(CC) Your Champ Data'!$O$3,'(CC) Your Champ Data'!$O23,IF('Comp Calculator'!$C$164='(CC) Your Champ Data'!$P$3,'(CC) Your Champ Data'!$P23,IF('Comp Calculator'!$C$164='(CC) Your Champ Data'!$Q$3,'(CC) Your Champ Data'!$Q23,IF('Comp Calculator'!$C$164='(CC) Your Champ Data'!$R$3,'(CC) Your Champ Data'!$R23,IF('Comp Calculator'!$C$164='(CC) Your Champ Data'!$T$3,'(CC) Your Champ Data'!$T23,1000))))))*K23*(100-$AD23))/1000</f>
        <v>0</v>
      </c>
      <c r="AJ23" s="60">
        <f>(IF('Comp Calculator'!$C$164='(CC) Your Champ Data'!$N$3,'(CC) Your Champ Data'!$N23,IF('Comp Calculator'!$C$164='(CC) Your Champ Data'!$O$3,'(CC) Your Champ Data'!$O23,IF('Comp Calculator'!$C$164='(CC) Your Champ Data'!$P$3,'(CC) Your Champ Data'!$P23,IF('Comp Calculator'!$C$164='(CC) Your Champ Data'!$Q$3,'(CC) Your Champ Data'!$Q23,IF('Comp Calculator'!$C$164='(CC) Your Champ Data'!$R$3,'(CC) Your Champ Data'!$R23,IF('Comp Calculator'!$C$164='(CC) Your Champ Data'!$T$3,'(CC) Your Champ Data'!$T23,1000))))))*L23*(100-$AD23))/1000</f>
        <v>0</v>
      </c>
      <c r="AL23" s="60">
        <f>RANK(AF23,AF$4:AF$163,0)+COUNTIF(AF$4:AF23,AF23)-1</f>
        <v>58</v>
      </c>
      <c r="AM23" t="str">
        <f t="shared" si="7"/>
        <v>Cassiopeia</v>
      </c>
      <c r="AN23" s="60">
        <f>RANK(AG23,AG$4:AG$163,0)+COUNTIF(AG$4:AG23,AG23)-1</f>
        <v>42</v>
      </c>
      <c r="AO23" t="str">
        <f t="shared" si="8"/>
        <v>Cassiopeia</v>
      </c>
      <c r="AP23" s="60">
        <f>RANK(AH23,AH$4:AH$163,0)+COUNTIF(AH$4:AH23,AH23)-1</f>
        <v>42</v>
      </c>
      <c r="AQ23" t="str">
        <f t="shared" si="9"/>
        <v>Cassiopeia</v>
      </c>
      <c r="AR23" s="60">
        <f>RANK(AI23,AI$4:AI$163,0)+COUNTIF(AI$4:AI23,AI23)-1</f>
        <v>37</v>
      </c>
      <c r="AS23" t="str">
        <f t="shared" si="10"/>
        <v>Cassiopeia</v>
      </c>
      <c r="AT23" s="60">
        <f>RANK(AJ23,AJ$4:AJ$163,0)+COUNTIF(AJ$4:AJ23,AJ23)-1</f>
        <v>68</v>
      </c>
      <c r="AU23" t="str">
        <f t="shared" si="11"/>
        <v>Cassiopeia</v>
      </c>
      <c r="AW23">
        <v>21</v>
      </c>
      <c r="AX23" s="61">
        <f t="shared" si="12"/>
        <v>2.8824045413923387</v>
      </c>
      <c r="AY23">
        <f>'Champ Scores'!B22</f>
        <v>1</v>
      </c>
      <c r="AZ23">
        <f>'Champ Scores'!C22</f>
        <v>5</v>
      </c>
      <c r="BA23">
        <f>'Champ Scores'!D22</f>
        <v>5</v>
      </c>
      <c r="BB23">
        <f>'Champ Scores'!E22</f>
        <v>2</v>
      </c>
      <c r="BC23">
        <f>'Champ Scores'!F22</f>
        <v>2</v>
      </c>
      <c r="BD23">
        <f>'Champ Scores'!G22</f>
        <v>3</v>
      </c>
      <c r="BE23">
        <f>'Champ Scores'!H22</f>
        <v>2</v>
      </c>
      <c r="BF23">
        <f>'Champ Scores'!I22</f>
        <v>3</v>
      </c>
      <c r="BG23">
        <f>'Champ Scores'!J22</f>
        <v>3</v>
      </c>
      <c r="BH23">
        <f>'Champ Scores'!K22</f>
        <v>1</v>
      </c>
      <c r="BI23">
        <f>'Champ Scores'!L22</f>
        <v>2</v>
      </c>
      <c r="BJ23">
        <f>'Champ Scores'!M22</f>
        <v>2</v>
      </c>
      <c r="BK23">
        <f>'Champ Scores'!N22</f>
        <v>4</v>
      </c>
      <c r="BL23">
        <f>'Champ Scores'!O22</f>
        <v>3</v>
      </c>
      <c r="BM23">
        <f>'Champ Scores'!P22</f>
        <v>5</v>
      </c>
      <c r="BN23">
        <f>'Champ Scores'!Q22</f>
        <v>2</v>
      </c>
      <c r="BO23">
        <f>'Champ Scores'!R22</f>
        <v>1</v>
      </c>
      <c r="BP23">
        <f>'Champ Scores'!S22</f>
        <v>1</v>
      </c>
      <c r="BQ23">
        <f>'Champ Scores'!T22</f>
        <v>3</v>
      </c>
      <c r="BR23">
        <f>'Champ Scores'!U22</f>
        <v>2</v>
      </c>
      <c r="BT23" s="61">
        <f>INDEX($AX$3:BR23,AW23,MATCH('Comp Calculator'!$C$165,'(CC) Your Champ Data'!$AX$3:$BR$3,0))</f>
        <v>2.8824045413923387</v>
      </c>
      <c r="BV23" s="60">
        <f t="shared" si="13"/>
        <v>0</v>
      </c>
      <c r="BW23" s="60">
        <f t="shared" si="14"/>
        <v>0</v>
      </c>
      <c r="BX23" s="60">
        <f t="shared" si="15"/>
        <v>6815.6428125217699</v>
      </c>
      <c r="BY23" s="60">
        <f t="shared" si="16"/>
        <v>0</v>
      </c>
      <c r="BZ23" s="60">
        <f t="shared" si="17"/>
        <v>0</v>
      </c>
      <c r="CB23" s="60">
        <f>RANK(BV23,BV$4:BV$157,0)+COUNTIF(BV$4:BV23,BV23)-1</f>
        <v>58</v>
      </c>
      <c r="CC23" t="str">
        <f t="shared" si="18"/>
        <v>Cassiopeia</v>
      </c>
      <c r="CD23">
        <f>RANK(BW23,BW$4:BW$157,0)+COUNTIF(BW$4:BW23,BW23)-1</f>
        <v>42</v>
      </c>
      <c r="CE23" t="str">
        <f t="shared" si="19"/>
        <v>Cassiopeia</v>
      </c>
      <c r="CF23">
        <f>RANK(BX23,BX$4:BX$157,0)+COUNTIF(BX$4:BX23,BX23)-1</f>
        <v>50</v>
      </c>
      <c r="CG23" t="str">
        <f t="shared" si="20"/>
        <v>Cassiopeia</v>
      </c>
      <c r="CH23">
        <f>RANK(BY23,BY$4:BY$157,0)+COUNTIF(BY$4:BY23,BY23)-1</f>
        <v>36</v>
      </c>
      <c r="CI23" t="str">
        <f t="shared" si="21"/>
        <v>Cassiopeia</v>
      </c>
      <c r="CJ23">
        <f>RANK(BZ23,BZ$4:BZ$157,0)+COUNTIF(BZ$4:BZ23,BZ23)-1</f>
        <v>65</v>
      </c>
      <c r="CK23" t="str">
        <f t="shared" si="22"/>
        <v>Cassiopeia</v>
      </c>
      <c r="CM23">
        <f>'Champ Scores'!B22+'(CC) Team Data'!B$36-'(CC) Team Data'!$B$28</f>
        <v>7</v>
      </c>
      <c r="CN23">
        <f>'Champ Scores'!C22+'(CC) Team Data'!C$36-'(CC) Team Data'!$B$28</f>
        <v>12</v>
      </c>
      <c r="CO23">
        <f>'Champ Scores'!D22+'(CC) Team Data'!D$36-'(CC) Team Data'!$B$28</f>
        <v>9</v>
      </c>
      <c r="CP23">
        <f>'Champ Scores'!E22+'(CC) Team Data'!E$36-'(CC) Team Data'!$B$28</f>
        <v>9</v>
      </c>
      <c r="CQ23">
        <f>'Champ Scores'!F22+'(CC) Team Data'!F$36-'(CC) Team Data'!$B$28</f>
        <v>9</v>
      </c>
      <c r="CR23">
        <f>'Champ Scores'!G22+'(CC) Team Data'!G$36-'(CC) Team Data'!$B$28</f>
        <v>9</v>
      </c>
      <c r="CS23">
        <f>'Champ Scores'!H22+'(CC) Team Data'!H$36-'(CC) Team Data'!$B$28</f>
        <v>7</v>
      </c>
      <c r="CT23">
        <f>'Champ Scores'!I22+'(CC) Team Data'!I$36-'(CC) Team Data'!$B$28</f>
        <v>7</v>
      </c>
      <c r="CU23">
        <f>'Champ Scores'!J22+'(CC) Team Data'!J$36-'(CC) Team Data'!$B$28</f>
        <v>10</v>
      </c>
      <c r="CV23">
        <f>'Champ Scores'!K22+'(CC) Team Data'!K$36-'(CC) Team Data'!$B$28</f>
        <v>5</v>
      </c>
      <c r="CW23">
        <f>'Champ Scores'!L22+'(CC) Team Data'!L$36-'(CC) Team Data'!$B$28</f>
        <v>10</v>
      </c>
      <c r="CX23">
        <f>'Champ Scores'!M22+'(CC) Team Data'!M$36-'(CC) Team Data'!$B$28</f>
        <v>6</v>
      </c>
      <c r="CY23">
        <f>'Champ Scores'!N22+'(CC) Team Data'!N$36-'(CC) Team Data'!$B$28</f>
        <v>11</v>
      </c>
      <c r="CZ23">
        <f>'Champ Scores'!O22+'(CC) Team Data'!O$36-'(CC) Team Data'!$B$28</f>
        <v>9</v>
      </c>
      <c r="DA23">
        <f>'Champ Scores'!P22+'(CC) Team Data'!P$36-'(CC) Team Data'!$B$28</f>
        <v>11</v>
      </c>
      <c r="DB23">
        <f>'Champ Scores'!Q22+'(CC) Team Data'!Q$36-'(CC) Team Data'!$B$28</f>
        <v>8</v>
      </c>
      <c r="DC23">
        <f>'Champ Scores'!R22+'(CC) Team Data'!R$36-'(CC) Team Data'!$B$28</f>
        <v>5</v>
      </c>
      <c r="DD23">
        <f>'Champ Scores'!S22+'(CC) Team Data'!S$36-'(CC) Team Data'!$B$28</f>
        <v>5</v>
      </c>
      <c r="DE23">
        <f>'Champ Scores'!T22+'(CC) Team Data'!T$36-'(CC) Team Data'!$B$28</f>
        <v>9</v>
      </c>
      <c r="DF23">
        <f>'Champ Scores'!U22+'(CC) Team Data'!U$36-'(CC) Team Data'!$B$28</f>
        <v>6</v>
      </c>
    </row>
    <row r="24" spans="1:110" x14ac:dyDescent="0.25">
      <c r="A24" t="str">
        <f>'Champ Pools'!A24</f>
        <v>Cho'Gath</v>
      </c>
      <c r="B24">
        <f>'Champ Pools'!B24</f>
        <v>2</v>
      </c>
      <c r="C24">
        <f>'Champ Pools'!C24</f>
        <v>0</v>
      </c>
      <c r="D24">
        <f>'Champ Pools'!D24</f>
        <v>5</v>
      </c>
      <c r="E24">
        <f>'Champ Pools'!E24</f>
        <v>0</v>
      </c>
      <c r="F24">
        <f>'Champ Pools'!F24</f>
        <v>0</v>
      </c>
      <c r="H24">
        <f>B24*B24*'Champ Pools'!L24</f>
        <v>12</v>
      </c>
      <c r="I24">
        <f>C24*C24*'Champ Pools'!M24</f>
        <v>0</v>
      </c>
      <c r="J24">
        <f>D24*D24*'Champ Pools'!N24</f>
        <v>75</v>
      </c>
      <c r="K24">
        <f>E24*E24*'Champ Pools'!O24</f>
        <v>0</v>
      </c>
      <c r="L24">
        <f>F24*F24*'Champ Pools'!P24</f>
        <v>0</v>
      </c>
      <c r="N24">
        <f>'Champ Scores'!Y23</f>
        <v>1960</v>
      </c>
      <c r="O24">
        <f>'Champ Scores'!Z23</f>
        <v>1496</v>
      </c>
      <c r="P24">
        <f>'Champ Scores'!AA23</f>
        <v>1909</v>
      </c>
      <c r="Q24">
        <f>'Champ Scores'!AB23</f>
        <v>1764</v>
      </c>
      <c r="R24">
        <f>'Champ Scores'!AC23</f>
        <v>1499</v>
      </c>
      <c r="T24" s="60">
        <f t="shared" si="5"/>
        <v>2680.1614469767601</v>
      </c>
      <c r="U24">
        <f>'(CC) Team Data'!W$36+'(CC) Your Champ Data'!N24</f>
        <v>4048</v>
      </c>
      <c r="V24">
        <f>'(CC) Team Data'!X$36+'(CC) Your Champ Data'!O24</f>
        <v>3228</v>
      </c>
      <c r="W24">
        <f>'(CC) Team Data'!Y$36+'(CC) Your Champ Data'!P24</f>
        <v>3661</v>
      </c>
      <c r="X24">
        <f>'(CC) Team Data'!Z$36+'(CC) Your Champ Data'!Q24</f>
        <v>3381</v>
      </c>
      <c r="Y24">
        <f>'(CC) Team Data'!AA$36+'(CC) Your Champ Data'!R24</f>
        <v>3421</v>
      </c>
      <c r="AA24">
        <f>ABS('Champ Scores'!AG23-33.3-'Comp Calculator'!H$164+'Comp Calculator'!H$163)</f>
        <v>0.85901445651552422</v>
      </c>
      <c r="AB24">
        <f>ABS('Champ Scores'!AH23-33.3-'Comp Calculator'!I$164+'Comp Calculator'!I$163)</f>
        <v>1.3418604960465785</v>
      </c>
      <c r="AC24">
        <f>ABS('Champ Scores'!AI23-33.3-'Comp Calculator'!J$164+'Comp Calculator'!J$163)</f>
        <v>0.28284603953104082</v>
      </c>
      <c r="AD24">
        <f t="shared" si="6"/>
        <v>2.4837209920931436</v>
      </c>
      <c r="AF24" s="60">
        <f>(IF('Comp Calculator'!$C$164='(CC) Your Champ Data'!$N$3,'(CC) Your Champ Data'!$N24,IF('Comp Calculator'!$C$164='(CC) Your Champ Data'!$O$3,'(CC) Your Champ Data'!$O24,IF('Comp Calculator'!$C$164='(CC) Your Champ Data'!$P$3,'(CC) Your Champ Data'!$P24,IF('Comp Calculator'!$C$164='(CC) Your Champ Data'!$Q$3,'(CC) Your Champ Data'!$Q24,IF('Comp Calculator'!$C$164='(CC) Your Champ Data'!$R$3,'(CC) Your Champ Data'!$R24,IF('Comp Calculator'!$C$164='(CC) Your Champ Data'!$T$3,'(CC) Your Champ Data'!$T24,1000))))))*H24*(100-$AD24))/1000</f>
        <v>3136.3124573954533</v>
      </c>
      <c r="AG24" s="60">
        <f>(IF('Comp Calculator'!$C$164='(CC) Your Champ Data'!$N$3,'(CC) Your Champ Data'!$N24,IF('Comp Calculator'!$C$164='(CC) Your Champ Data'!$O$3,'(CC) Your Champ Data'!$O24,IF('Comp Calculator'!$C$164='(CC) Your Champ Data'!$P$3,'(CC) Your Champ Data'!$P24,IF('Comp Calculator'!$C$164='(CC) Your Champ Data'!$Q$3,'(CC) Your Champ Data'!$Q24,IF('Comp Calculator'!$C$164='(CC) Your Champ Data'!$R$3,'(CC) Your Champ Data'!$R24,IF('Comp Calculator'!$C$164='(CC) Your Champ Data'!$T$3,'(CC) Your Champ Data'!$T24,1000))))))*I24*(100-$AD24))/1000</f>
        <v>0</v>
      </c>
      <c r="AH24" s="60">
        <f>(IF('Comp Calculator'!$C$164='(CC) Your Champ Data'!$N$3,'(CC) Your Champ Data'!$N24,IF('Comp Calculator'!$C$164='(CC) Your Champ Data'!$O$3,'(CC) Your Champ Data'!$O24,IF('Comp Calculator'!$C$164='(CC) Your Champ Data'!$P$3,'(CC) Your Champ Data'!$P24,IF('Comp Calculator'!$C$164='(CC) Your Champ Data'!$Q$3,'(CC) Your Champ Data'!$Q24,IF('Comp Calculator'!$C$164='(CC) Your Champ Data'!$R$3,'(CC) Your Champ Data'!$R24,IF('Comp Calculator'!$C$164='(CC) Your Champ Data'!$T$3,'(CC) Your Champ Data'!$T24,1000))))))*J24*(100-$AD24))/1000</f>
        <v>19601.952858721583</v>
      </c>
      <c r="AI24" s="60">
        <f>(IF('Comp Calculator'!$C$164='(CC) Your Champ Data'!$N$3,'(CC) Your Champ Data'!$N24,IF('Comp Calculator'!$C$164='(CC) Your Champ Data'!$O$3,'(CC) Your Champ Data'!$O24,IF('Comp Calculator'!$C$164='(CC) Your Champ Data'!$P$3,'(CC) Your Champ Data'!$P24,IF('Comp Calculator'!$C$164='(CC) Your Champ Data'!$Q$3,'(CC) Your Champ Data'!$Q24,IF('Comp Calculator'!$C$164='(CC) Your Champ Data'!$R$3,'(CC) Your Champ Data'!$R24,IF('Comp Calculator'!$C$164='(CC) Your Champ Data'!$T$3,'(CC) Your Champ Data'!$T24,1000))))))*K24*(100-$AD24))/1000</f>
        <v>0</v>
      </c>
      <c r="AJ24" s="60">
        <f>(IF('Comp Calculator'!$C$164='(CC) Your Champ Data'!$N$3,'(CC) Your Champ Data'!$N24,IF('Comp Calculator'!$C$164='(CC) Your Champ Data'!$O$3,'(CC) Your Champ Data'!$O24,IF('Comp Calculator'!$C$164='(CC) Your Champ Data'!$P$3,'(CC) Your Champ Data'!$P24,IF('Comp Calculator'!$C$164='(CC) Your Champ Data'!$Q$3,'(CC) Your Champ Data'!$Q24,IF('Comp Calculator'!$C$164='(CC) Your Champ Data'!$R$3,'(CC) Your Champ Data'!$R24,IF('Comp Calculator'!$C$164='(CC) Your Champ Data'!$T$3,'(CC) Your Champ Data'!$T24,1000))))))*L24*(100-$AD24))/1000</f>
        <v>0</v>
      </c>
      <c r="AL24" s="60">
        <f>RANK(AF24,AF$4:AF$163,0)+COUNTIF(AF$4:AF24,AF24)-1</f>
        <v>20</v>
      </c>
      <c r="AM24" t="str">
        <f t="shared" si="7"/>
        <v>Cho'Gath</v>
      </c>
      <c r="AN24" s="60">
        <f>RANK(AG24,AG$4:AG$163,0)+COUNTIF(AG$4:AG24,AG24)-1</f>
        <v>43</v>
      </c>
      <c r="AO24" t="str">
        <f t="shared" si="8"/>
        <v>Cho'Gath</v>
      </c>
      <c r="AP24" s="60">
        <f>RANK(AH24,AH$4:AH$163,0)+COUNTIF(AH$4:AH24,AH24)-1</f>
        <v>1</v>
      </c>
      <c r="AQ24" t="str">
        <f t="shared" si="9"/>
        <v>Cho'Gath</v>
      </c>
      <c r="AR24" s="60">
        <f>RANK(AI24,AI$4:AI$163,0)+COUNTIF(AI$4:AI24,AI24)-1</f>
        <v>38</v>
      </c>
      <c r="AS24" t="str">
        <f t="shared" si="10"/>
        <v>Cho'Gath</v>
      </c>
      <c r="AT24" s="60">
        <f>RANK(AJ24,AJ$4:AJ$163,0)+COUNTIF(AJ$4:AJ24,AJ24)-1</f>
        <v>69</v>
      </c>
      <c r="AU24" t="str">
        <f t="shared" si="11"/>
        <v>Cho'Gath</v>
      </c>
      <c r="AW24">
        <v>22</v>
      </c>
      <c r="AX24" s="61">
        <f t="shared" si="12"/>
        <v>2.9327109030117926</v>
      </c>
      <c r="AY24">
        <f>'Champ Scores'!B23</f>
        <v>3</v>
      </c>
      <c r="AZ24">
        <f>'Champ Scores'!C23</f>
        <v>3</v>
      </c>
      <c r="BA24">
        <f>'Champ Scores'!D23</f>
        <v>3</v>
      </c>
      <c r="BB24">
        <f>'Champ Scores'!E23</f>
        <v>3</v>
      </c>
      <c r="BC24">
        <f>'Champ Scores'!F23</f>
        <v>2</v>
      </c>
      <c r="BD24">
        <f>'Champ Scores'!G23</f>
        <v>3</v>
      </c>
      <c r="BE24">
        <f>'Champ Scores'!H23</f>
        <v>3</v>
      </c>
      <c r="BF24">
        <f>'Champ Scores'!I23</f>
        <v>3</v>
      </c>
      <c r="BG24">
        <f>'Champ Scores'!J23</f>
        <v>2</v>
      </c>
      <c r="BH24">
        <f>'Champ Scores'!K23</f>
        <v>4</v>
      </c>
      <c r="BI24">
        <f>'Champ Scores'!L23</f>
        <v>5</v>
      </c>
      <c r="BJ24">
        <f>'Champ Scores'!M23</f>
        <v>1</v>
      </c>
      <c r="BK24">
        <f>'Champ Scores'!N23</f>
        <v>4</v>
      </c>
      <c r="BL24">
        <f>'Champ Scores'!O23</f>
        <v>3</v>
      </c>
      <c r="BM24">
        <f>'Champ Scores'!P23</f>
        <v>2</v>
      </c>
      <c r="BN24">
        <f>'Champ Scores'!Q23</f>
        <v>1</v>
      </c>
      <c r="BO24">
        <f>'Champ Scores'!R23</f>
        <v>1</v>
      </c>
      <c r="BP24">
        <f>'Champ Scores'!S23</f>
        <v>1</v>
      </c>
      <c r="BQ24">
        <f>'Champ Scores'!T23</f>
        <v>3</v>
      </c>
      <c r="BR24">
        <f>'Champ Scores'!U23</f>
        <v>2</v>
      </c>
      <c r="BT24" s="61">
        <f>INDEX($AX$3:BR24,AW24,MATCH('Comp Calculator'!$C$165,'(CC) Your Champ Data'!$AX$3:$BR$3,0))</f>
        <v>2.9327109030117926</v>
      </c>
      <c r="BV24" s="60">
        <f t="shared" si="13"/>
        <v>3431.8446560115417</v>
      </c>
      <c r="BW24" s="60">
        <f t="shared" si="14"/>
        <v>0</v>
      </c>
      <c r="BX24" s="60">
        <f t="shared" si="15"/>
        <v>21449.029100072134</v>
      </c>
      <c r="BY24" s="60">
        <f t="shared" si="16"/>
        <v>0</v>
      </c>
      <c r="BZ24" s="60">
        <f t="shared" si="17"/>
        <v>0</v>
      </c>
      <c r="CB24" s="60">
        <f>RANK(BV24,BV$4:BV$157,0)+COUNTIF(BV$4:BV24,BV24)-1</f>
        <v>20</v>
      </c>
      <c r="CC24" t="str">
        <f t="shared" si="18"/>
        <v>Cho'Gath</v>
      </c>
      <c r="CD24">
        <f>RANK(BW24,BW$4:BW$157,0)+COUNTIF(BW$4:BW24,BW24)-1</f>
        <v>43</v>
      </c>
      <c r="CE24" t="str">
        <f t="shared" si="19"/>
        <v>Cho'Gath</v>
      </c>
      <c r="CF24">
        <f>RANK(BX24,BX$4:BX$157,0)+COUNTIF(BX$4:BX24,BX24)-1</f>
        <v>3</v>
      </c>
      <c r="CG24" t="str">
        <f t="shared" si="20"/>
        <v>Cho'Gath</v>
      </c>
      <c r="CH24">
        <f>RANK(BY24,BY$4:BY$157,0)+COUNTIF(BY$4:BY24,BY24)-1</f>
        <v>37</v>
      </c>
      <c r="CI24" t="str">
        <f t="shared" si="21"/>
        <v>Cho'Gath</v>
      </c>
      <c r="CJ24">
        <f>RANK(BZ24,BZ$4:BZ$157,0)+COUNTIF(BZ$4:BZ24,BZ24)-1</f>
        <v>66</v>
      </c>
      <c r="CK24" t="str">
        <f t="shared" si="22"/>
        <v>Cho'Gath</v>
      </c>
      <c r="CM24">
        <f>'Champ Scores'!B23+'(CC) Team Data'!B$36-'(CC) Team Data'!$B$28</f>
        <v>9</v>
      </c>
      <c r="CN24">
        <f>'Champ Scores'!C23+'(CC) Team Data'!C$36-'(CC) Team Data'!$B$28</f>
        <v>10</v>
      </c>
      <c r="CO24">
        <f>'Champ Scores'!D23+'(CC) Team Data'!D$36-'(CC) Team Data'!$B$28</f>
        <v>7</v>
      </c>
      <c r="CP24">
        <f>'Champ Scores'!E23+'(CC) Team Data'!E$36-'(CC) Team Data'!$B$28</f>
        <v>10</v>
      </c>
      <c r="CQ24">
        <f>'Champ Scores'!F23+'(CC) Team Data'!F$36-'(CC) Team Data'!$B$28</f>
        <v>9</v>
      </c>
      <c r="CR24">
        <f>'Champ Scores'!G23+'(CC) Team Data'!G$36-'(CC) Team Data'!$B$28</f>
        <v>9</v>
      </c>
      <c r="CS24">
        <f>'Champ Scores'!H23+'(CC) Team Data'!H$36-'(CC) Team Data'!$B$28</f>
        <v>8</v>
      </c>
      <c r="CT24">
        <f>'Champ Scores'!I23+'(CC) Team Data'!I$36-'(CC) Team Data'!$B$28</f>
        <v>7</v>
      </c>
      <c r="CU24">
        <f>'Champ Scores'!J23+'(CC) Team Data'!J$36-'(CC) Team Data'!$B$28</f>
        <v>9</v>
      </c>
      <c r="CV24">
        <f>'Champ Scores'!K23+'(CC) Team Data'!K$36-'(CC) Team Data'!$B$28</f>
        <v>8</v>
      </c>
      <c r="CW24">
        <f>'Champ Scores'!L23+'(CC) Team Data'!L$36-'(CC) Team Data'!$B$28</f>
        <v>13</v>
      </c>
      <c r="CX24">
        <f>'Champ Scores'!M23+'(CC) Team Data'!M$36-'(CC) Team Data'!$B$28</f>
        <v>5</v>
      </c>
      <c r="CY24">
        <f>'Champ Scores'!N23+'(CC) Team Data'!N$36-'(CC) Team Data'!$B$28</f>
        <v>11</v>
      </c>
      <c r="CZ24">
        <f>'Champ Scores'!O23+'(CC) Team Data'!O$36-'(CC) Team Data'!$B$28</f>
        <v>9</v>
      </c>
      <c r="DA24">
        <f>'Champ Scores'!P23+'(CC) Team Data'!P$36-'(CC) Team Data'!$B$28</f>
        <v>8</v>
      </c>
      <c r="DB24">
        <f>'Champ Scores'!Q23+'(CC) Team Data'!Q$36-'(CC) Team Data'!$B$28</f>
        <v>7</v>
      </c>
      <c r="DC24">
        <f>'Champ Scores'!R23+'(CC) Team Data'!R$36-'(CC) Team Data'!$B$28</f>
        <v>5</v>
      </c>
      <c r="DD24">
        <f>'Champ Scores'!S23+'(CC) Team Data'!S$36-'(CC) Team Data'!$B$28</f>
        <v>5</v>
      </c>
      <c r="DE24">
        <f>'Champ Scores'!T23+'(CC) Team Data'!T$36-'(CC) Team Data'!$B$28</f>
        <v>9</v>
      </c>
      <c r="DF24">
        <f>'Champ Scores'!U23+'(CC) Team Data'!U$36-'(CC) Team Data'!$B$28</f>
        <v>6</v>
      </c>
    </row>
    <row r="25" spans="1:110" x14ac:dyDescent="0.25">
      <c r="A25" t="str">
        <f>'Champ Pools'!A25</f>
        <v>Corki</v>
      </c>
      <c r="B25">
        <f>'Champ Pools'!B25</f>
        <v>0</v>
      </c>
      <c r="C25">
        <f>'Champ Pools'!C25</f>
        <v>0</v>
      </c>
      <c r="D25">
        <f>'Champ Pools'!D25</f>
        <v>5</v>
      </c>
      <c r="E25">
        <f>'Champ Pools'!E25</f>
        <v>4</v>
      </c>
      <c r="F25">
        <f>'Champ Pools'!F25</f>
        <v>0</v>
      </c>
      <c r="H25">
        <f>B25*B25*'Champ Pools'!L25</f>
        <v>0</v>
      </c>
      <c r="I25">
        <f>C25*C25*'Champ Pools'!M25</f>
        <v>0</v>
      </c>
      <c r="J25">
        <f>D25*D25*'Champ Pools'!N25</f>
        <v>75</v>
      </c>
      <c r="K25">
        <f>E25*E25*'Champ Pools'!O25</f>
        <v>48</v>
      </c>
      <c r="L25">
        <f>F25*F25*'Champ Pools'!P25</f>
        <v>0</v>
      </c>
      <c r="N25">
        <f>'Champ Scores'!Y24</f>
        <v>1756</v>
      </c>
      <c r="O25">
        <f>'Champ Scores'!Z24</f>
        <v>1628</v>
      </c>
      <c r="P25">
        <f>'Champ Scores'!AA24</f>
        <v>2004</v>
      </c>
      <c r="Q25">
        <f>'Champ Scores'!AB24</f>
        <v>2813</v>
      </c>
      <c r="R25">
        <f>'Champ Scores'!AC24</f>
        <v>2505</v>
      </c>
      <c r="T25" s="60">
        <f t="shared" si="5"/>
        <v>2537.9385322275825</v>
      </c>
      <c r="U25">
        <f>'(CC) Team Data'!W$36+'(CC) Your Champ Data'!N25</f>
        <v>3844</v>
      </c>
      <c r="V25">
        <f>'(CC) Team Data'!X$36+'(CC) Your Champ Data'!O25</f>
        <v>3360</v>
      </c>
      <c r="W25">
        <f>'(CC) Team Data'!Y$36+'(CC) Your Champ Data'!P25</f>
        <v>3756</v>
      </c>
      <c r="X25">
        <f>'(CC) Team Data'!Z$36+'(CC) Your Champ Data'!Q25</f>
        <v>4430</v>
      </c>
      <c r="Y25">
        <f>'(CC) Team Data'!AA$36+'(CC) Your Champ Data'!R25</f>
        <v>4427</v>
      </c>
      <c r="AA25">
        <f>ABS('Champ Scores'!AG24-33.3-'Comp Calculator'!H$164+'Comp Calculator'!H$163)</f>
        <v>1.5661203002156725</v>
      </c>
      <c r="AB25">
        <f>ABS('Champ Scores'!AH24-33.3-'Comp Calculator'!I$164+'Comp Calculator'!I$163)</f>
        <v>10.724049305133818</v>
      </c>
      <c r="AC25">
        <f>ABS('Champ Scores'!AI24-33.3-'Comp Calculator'!J$164+'Comp Calculator'!J$163)</f>
        <v>8.9579290049181317</v>
      </c>
      <c r="AD25">
        <f t="shared" si="6"/>
        <v>21.248098610267622</v>
      </c>
      <c r="AF25" s="60">
        <f>(IF('Comp Calculator'!$C$164='(CC) Your Champ Data'!$N$3,'(CC) Your Champ Data'!$N25,IF('Comp Calculator'!$C$164='(CC) Your Champ Data'!$O$3,'(CC) Your Champ Data'!$O25,IF('Comp Calculator'!$C$164='(CC) Your Champ Data'!$P$3,'(CC) Your Champ Data'!$P25,IF('Comp Calculator'!$C$164='(CC) Your Champ Data'!$Q$3,'(CC) Your Champ Data'!$Q25,IF('Comp Calculator'!$C$164='(CC) Your Champ Data'!$R$3,'(CC) Your Champ Data'!$R25,IF('Comp Calculator'!$C$164='(CC) Your Champ Data'!$T$3,'(CC) Your Champ Data'!$T25,1000))))))*H25*(100-$AD25))/1000</f>
        <v>0</v>
      </c>
      <c r="AG25" s="60">
        <f>(IF('Comp Calculator'!$C$164='(CC) Your Champ Data'!$N$3,'(CC) Your Champ Data'!$N25,IF('Comp Calculator'!$C$164='(CC) Your Champ Data'!$O$3,'(CC) Your Champ Data'!$O25,IF('Comp Calculator'!$C$164='(CC) Your Champ Data'!$P$3,'(CC) Your Champ Data'!$P25,IF('Comp Calculator'!$C$164='(CC) Your Champ Data'!$Q$3,'(CC) Your Champ Data'!$Q25,IF('Comp Calculator'!$C$164='(CC) Your Champ Data'!$R$3,'(CC) Your Champ Data'!$R25,IF('Comp Calculator'!$C$164='(CC) Your Champ Data'!$T$3,'(CC) Your Champ Data'!$T25,1000))))))*I25*(100-$AD25))/1000</f>
        <v>0</v>
      </c>
      <c r="AH25" s="60">
        <f>(IF('Comp Calculator'!$C$164='(CC) Your Champ Data'!$N$3,'(CC) Your Champ Data'!$N25,IF('Comp Calculator'!$C$164='(CC) Your Champ Data'!$O$3,'(CC) Your Champ Data'!$O25,IF('Comp Calculator'!$C$164='(CC) Your Champ Data'!$P$3,'(CC) Your Champ Data'!$P25,IF('Comp Calculator'!$C$164='(CC) Your Champ Data'!$Q$3,'(CC) Your Champ Data'!$Q25,IF('Comp Calculator'!$C$164='(CC) Your Champ Data'!$R$3,'(CC) Your Champ Data'!$R25,IF('Comp Calculator'!$C$164='(CC) Your Champ Data'!$T$3,'(CC) Your Champ Data'!$T25,1000))))))*J25*(100-$AD25))/1000</f>
        <v>14990.061376739153</v>
      </c>
      <c r="AI25" s="60">
        <f>(IF('Comp Calculator'!$C$164='(CC) Your Champ Data'!$N$3,'(CC) Your Champ Data'!$N25,IF('Comp Calculator'!$C$164='(CC) Your Champ Data'!$O$3,'(CC) Your Champ Data'!$O25,IF('Comp Calculator'!$C$164='(CC) Your Champ Data'!$P$3,'(CC) Your Champ Data'!$P25,IF('Comp Calculator'!$C$164='(CC) Your Champ Data'!$Q$3,'(CC) Your Champ Data'!$Q25,IF('Comp Calculator'!$C$164='(CC) Your Champ Data'!$R$3,'(CC) Your Champ Data'!$R25,IF('Comp Calculator'!$C$164='(CC) Your Champ Data'!$T$3,'(CC) Your Champ Data'!$T25,1000))))))*K25*(100-$AD25))/1000</f>
        <v>9593.639281113059</v>
      </c>
      <c r="AJ25" s="60">
        <f>(IF('Comp Calculator'!$C$164='(CC) Your Champ Data'!$N$3,'(CC) Your Champ Data'!$N25,IF('Comp Calculator'!$C$164='(CC) Your Champ Data'!$O$3,'(CC) Your Champ Data'!$O25,IF('Comp Calculator'!$C$164='(CC) Your Champ Data'!$P$3,'(CC) Your Champ Data'!$P25,IF('Comp Calculator'!$C$164='(CC) Your Champ Data'!$Q$3,'(CC) Your Champ Data'!$Q25,IF('Comp Calculator'!$C$164='(CC) Your Champ Data'!$R$3,'(CC) Your Champ Data'!$R25,IF('Comp Calculator'!$C$164='(CC) Your Champ Data'!$T$3,'(CC) Your Champ Data'!$T25,1000))))))*L25*(100-$AD25))/1000</f>
        <v>0</v>
      </c>
      <c r="AL25" s="60">
        <f>RANK(AF25,AF$4:AF$163,0)+COUNTIF(AF$4:AF25,AF25)-1</f>
        <v>59</v>
      </c>
      <c r="AM25" t="str">
        <f t="shared" si="7"/>
        <v>Corki</v>
      </c>
      <c r="AN25" s="60">
        <f>RANK(AG25,AG$4:AG$163,0)+COUNTIF(AG$4:AG25,AG25)-1</f>
        <v>44</v>
      </c>
      <c r="AO25" t="str">
        <f t="shared" si="8"/>
        <v>Corki</v>
      </c>
      <c r="AP25" s="60">
        <f>RANK(AH25,AH$4:AH$163,0)+COUNTIF(AH$4:AH25,AH25)-1</f>
        <v>14</v>
      </c>
      <c r="AQ25" t="str">
        <f t="shared" si="9"/>
        <v>Corki</v>
      </c>
      <c r="AR25" s="60">
        <f>RANK(AI25,AI$4:AI$163,0)+COUNTIF(AI$4:AI25,AI25)-1</f>
        <v>4</v>
      </c>
      <c r="AS25" t="str">
        <f t="shared" si="10"/>
        <v>Corki</v>
      </c>
      <c r="AT25" s="60">
        <f>RANK(AJ25,AJ$4:AJ$163,0)+COUNTIF(AJ$4:AJ25,AJ25)-1</f>
        <v>70</v>
      </c>
      <c r="AU25" t="str">
        <f t="shared" si="11"/>
        <v>Corki</v>
      </c>
      <c r="AW25">
        <v>23</v>
      </c>
      <c r="AX25" s="61">
        <f t="shared" si="12"/>
        <v>2.9327109030117926</v>
      </c>
      <c r="AY25">
        <f>'Champ Scores'!B24</f>
        <v>3</v>
      </c>
      <c r="AZ25">
        <f>'Champ Scores'!C24</f>
        <v>4</v>
      </c>
      <c r="BA25">
        <f>'Champ Scores'!D24</f>
        <v>3</v>
      </c>
      <c r="BB25">
        <f>'Champ Scores'!E24</f>
        <v>5</v>
      </c>
      <c r="BC25">
        <f>'Champ Scores'!F24</f>
        <v>3</v>
      </c>
      <c r="BD25">
        <f>'Champ Scores'!G24</f>
        <v>5</v>
      </c>
      <c r="BE25">
        <f>'Champ Scores'!H24</f>
        <v>5</v>
      </c>
      <c r="BF25">
        <f>'Champ Scores'!I24</f>
        <v>5</v>
      </c>
      <c r="BG25">
        <f>'Champ Scores'!J24</f>
        <v>2</v>
      </c>
      <c r="BH25">
        <f>'Champ Scores'!K24</f>
        <v>1</v>
      </c>
      <c r="BI25">
        <f>'Champ Scores'!L24</f>
        <v>1</v>
      </c>
      <c r="BJ25">
        <f>'Champ Scores'!M24</f>
        <v>1</v>
      </c>
      <c r="BK25">
        <f>'Champ Scores'!N24</f>
        <v>1</v>
      </c>
      <c r="BL25">
        <f>'Champ Scores'!O24</f>
        <v>1</v>
      </c>
      <c r="BM25">
        <f>'Champ Scores'!P24</f>
        <v>1</v>
      </c>
      <c r="BN25">
        <f>'Champ Scores'!Q24</f>
        <v>3</v>
      </c>
      <c r="BO25">
        <f>'Champ Scores'!R24</f>
        <v>3</v>
      </c>
      <c r="BP25">
        <f>'Champ Scores'!S24</f>
        <v>1</v>
      </c>
      <c r="BQ25">
        <f>'Champ Scores'!T24</f>
        <v>2</v>
      </c>
      <c r="BR25">
        <f>'Champ Scores'!U24</f>
        <v>2</v>
      </c>
      <c r="BT25" s="61">
        <f>INDEX($AX$3:BR25,AW25,MATCH('Comp Calculator'!$C$165,'(CC) Your Champ Data'!$AX$3:$BR$3,0))</f>
        <v>2.9327109030117926</v>
      </c>
      <c r="BV25" s="60">
        <f t="shared" si="13"/>
        <v>0</v>
      </c>
      <c r="BW25" s="60">
        <f t="shared" si="14"/>
        <v>0</v>
      </c>
      <c r="BX25" s="60">
        <f t="shared" si="15"/>
        <v>17321.741987893325</v>
      </c>
      <c r="BY25" s="60">
        <f t="shared" si="16"/>
        <v>11085.914872251731</v>
      </c>
      <c r="BZ25" s="60">
        <f t="shared" si="17"/>
        <v>0</v>
      </c>
      <c r="CB25" s="60">
        <f>RANK(BV25,BV$4:BV$157,0)+COUNTIF(BV$4:BV25,BV25)-1</f>
        <v>59</v>
      </c>
      <c r="CC25" t="str">
        <f t="shared" si="18"/>
        <v>Corki</v>
      </c>
      <c r="CD25">
        <f>RANK(BW25,BW$4:BW$157,0)+COUNTIF(BW$4:BW25,BW25)-1</f>
        <v>44</v>
      </c>
      <c r="CE25" t="str">
        <f t="shared" si="19"/>
        <v>Corki</v>
      </c>
      <c r="CF25">
        <f>RANK(BX25,BX$4:BX$157,0)+COUNTIF(BX$4:BX25,BX25)-1</f>
        <v>10</v>
      </c>
      <c r="CG25" t="str">
        <f t="shared" si="20"/>
        <v>Corki</v>
      </c>
      <c r="CH25">
        <f>RANK(BY25,BY$4:BY$157,0)+COUNTIF(BY$4:BY25,BY25)-1</f>
        <v>4</v>
      </c>
      <c r="CI25" t="str">
        <f t="shared" si="21"/>
        <v>Corki</v>
      </c>
      <c r="CJ25">
        <f>RANK(BZ25,BZ$4:BZ$157,0)+COUNTIF(BZ$4:BZ25,BZ25)-1</f>
        <v>67</v>
      </c>
      <c r="CK25" t="str">
        <f t="shared" si="22"/>
        <v>Corki</v>
      </c>
      <c r="CM25">
        <f>'Champ Scores'!B24+'(CC) Team Data'!B$36-'(CC) Team Data'!$B$28</f>
        <v>9</v>
      </c>
      <c r="CN25">
        <f>'Champ Scores'!C24+'(CC) Team Data'!C$36-'(CC) Team Data'!$B$28</f>
        <v>11</v>
      </c>
      <c r="CO25">
        <f>'Champ Scores'!D24+'(CC) Team Data'!D$36-'(CC) Team Data'!$B$28</f>
        <v>7</v>
      </c>
      <c r="CP25">
        <f>'Champ Scores'!E24+'(CC) Team Data'!E$36-'(CC) Team Data'!$B$28</f>
        <v>12</v>
      </c>
      <c r="CQ25">
        <f>'Champ Scores'!F24+'(CC) Team Data'!F$36-'(CC) Team Data'!$B$28</f>
        <v>10</v>
      </c>
      <c r="CR25">
        <f>'Champ Scores'!G24+'(CC) Team Data'!G$36-'(CC) Team Data'!$B$28</f>
        <v>11</v>
      </c>
      <c r="CS25">
        <f>'Champ Scores'!H24+'(CC) Team Data'!H$36-'(CC) Team Data'!$B$28</f>
        <v>10</v>
      </c>
      <c r="CT25">
        <f>'Champ Scores'!I24+'(CC) Team Data'!I$36-'(CC) Team Data'!$B$28</f>
        <v>9</v>
      </c>
      <c r="CU25">
        <f>'Champ Scores'!J24+'(CC) Team Data'!J$36-'(CC) Team Data'!$B$28</f>
        <v>9</v>
      </c>
      <c r="CV25">
        <f>'Champ Scores'!K24+'(CC) Team Data'!K$36-'(CC) Team Data'!$B$28</f>
        <v>5</v>
      </c>
      <c r="CW25">
        <f>'Champ Scores'!L24+'(CC) Team Data'!L$36-'(CC) Team Data'!$B$28</f>
        <v>9</v>
      </c>
      <c r="CX25">
        <f>'Champ Scores'!M24+'(CC) Team Data'!M$36-'(CC) Team Data'!$B$28</f>
        <v>5</v>
      </c>
      <c r="CY25">
        <f>'Champ Scores'!N24+'(CC) Team Data'!N$36-'(CC) Team Data'!$B$28</f>
        <v>8</v>
      </c>
      <c r="CZ25">
        <f>'Champ Scores'!O24+'(CC) Team Data'!O$36-'(CC) Team Data'!$B$28</f>
        <v>7</v>
      </c>
      <c r="DA25">
        <f>'Champ Scores'!P24+'(CC) Team Data'!P$36-'(CC) Team Data'!$B$28</f>
        <v>7</v>
      </c>
      <c r="DB25">
        <f>'Champ Scores'!Q24+'(CC) Team Data'!Q$36-'(CC) Team Data'!$B$28</f>
        <v>9</v>
      </c>
      <c r="DC25">
        <f>'Champ Scores'!R24+'(CC) Team Data'!R$36-'(CC) Team Data'!$B$28</f>
        <v>7</v>
      </c>
      <c r="DD25">
        <f>'Champ Scores'!S24+'(CC) Team Data'!S$36-'(CC) Team Data'!$B$28</f>
        <v>5</v>
      </c>
      <c r="DE25">
        <f>'Champ Scores'!T24+'(CC) Team Data'!T$36-'(CC) Team Data'!$B$28</f>
        <v>8</v>
      </c>
      <c r="DF25">
        <f>'Champ Scores'!U24+'(CC) Team Data'!U$36-'(CC) Team Data'!$B$28</f>
        <v>6</v>
      </c>
    </row>
    <row r="26" spans="1:110" x14ac:dyDescent="0.25">
      <c r="A26" t="str">
        <f>'Champ Pools'!A26</f>
        <v>Darius</v>
      </c>
      <c r="B26">
        <f>'Champ Pools'!B26</f>
        <v>3</v>
      </c>
      <c r="C26">
        <f>'Champ Pools'!C26</f>
        <v>0</v>
      </c>
      <c r="D26">
        <f>'Champ Pools'!D26</f>
        <v>3</v>
      </c>
      <c r="E26">
        <f>'Champ Pools'!E26</f>
        <v>0</v>
      </c>
      <c r="F26">
        <f>'Champ Pools'!F26</f>
        <v>0</v>
      </c>
      <c r="H26">
        <f>B26*B26*'Champ Pools'!L26</f>
        <v>27</v>
      </c>
      <c r="I26">
        <f>C26*C26*'Champ Pools'!M26</f>
        <v>0</v>
      </c>
      <c r="J26">
        <f>D26*D26*'Champ Pools'!N26</f>
        <v>27</v>
      </c>
      <c r="K26">
        <f>E26*E26*'Champ Pools'!O26</f>
        <v>0</v>
      </c>
      <c r="L26">
        <f>F26*F26*'Champ Pools'!P26</f>
        <v>0</v>
      </c>
      <c r="N26">
        <f>'Champ Scores'!Y25</f>
        <v>1820</v>
      </c>
      <c r="O26">
        <f>'Champ Scores'!Z25</f>
        <v>1883</v>
      </c>
      <c r="P26">
        <f>'Champ Scores'!AA25</f>
        <v>2066</v>
      </c>
      <c r="Q26">
        <f>'Champ Scores'!AB25</f>
        <v>1743</v>
      </c>
      <c r="R26">
        <f>'Champ Scores'!AC25</f>
        <v>2325</v>
      </c>
      <c r="T26" s="60">
        <f t="shared" si="5"/>
        <v>2668.683987709619</v>
      </c>
      <c r="U26">
        <f>'(CC) Team Data'!W$36+'(CC) Your Champ Data'!N26</f>
        <v>3908</v>
      </c>
      <c r="V26">
        <f>'(CC) Team Data'!X$36+'(CC) Your Champ Data'!O26</f>
        <v>3615</v>
      </c>
      <c r="W26">
        <f>'(CC) Team Data'!Y$36+'(CC) Your Champ Data'!P26</f>
        <v>3818</v>
      </c>
      <c r="X26">
        <f>'(CC) Team Data'!Z$36+'(CC) Your Champ Data'!Q26</f>
        <v>3360</v>
      </c>
      <c r="Y26">
        <f>'(CC) Team Data'!AA$36+'(CC) Your Champ Data'!R26</f>
        <v>4247</v>
      </c>
      <c r="AA26">
        <f>ABS('Champ Scores'!AG25-33.3-'Comp Calculator'!H$164+'Comp Calculator'!H$163)</f>
        <v>1.790288816893792</v>
      </c>
      <c r="AB26">
        <f>ABS('Champ Scores'!AH25-33.3-'Comp Calculator'!I$164+'Comp Calculator'!I$163)</f>
        <v>2.7971148404671311</v>
      </c>
      <c r="AC26">
        <f>ABS('Champ Scores'!AI25-33.3-'Comp Calculator'!J$164+'Comp Calculator'!J$163)</f>
        <v>1.2068260235733526</v>
      </c>
      <c r="AD26">
        <f t="shared" si="6"/>
        <v>5.7942296809342757</v>
      </c>
      <c r="AF26" s="60">
        <f>(IF('Comp Calculator'!$C$164='(CC) Your Champ Data'!$N$3,'(CC) Your Champ Data'!$N26,IF('Comp Calculator'!$C$164='(CC) Your Champ Data'!$O$3,'(CC) Your Champ Data'!$O26,IF('Comp Calculator'!$C$164='(CC) Your Champ Data'!$P$3,'(CC) Your Champ Data'!$P26,IF('Comp Calculator'!$C$164='(CC) Your Champ Data'!$Q$3,'(CC) Your Champ Data'!$Q26,IF('Comp Calculator'!$C$164='(CC) Your Champ Data'!$R$3,'(CC) Your Champ Data'!$R26,IF('Comp Calculator'!$C$164='(CC) Your Champ Data'!$T$3,'(CC) Your Champ Data'!$T26,1000))))))*H26*(100-$AD26))/1000</f>
        <v>6787.9466316092012</v>
      </c>
      <c r="AG26" s="60">
        <f>(IF('Comp Calculator'!$C$164='(CC) Your Champ Data'!$N$3,'(CC) Your Champ Data'!$N26,IF('Comp Calculator'!$C$164='(CC) Your Champ Data'!$O$3,'(CC) Your Champ Data'!$O26,IF('Comp Calculator'!$C$164='(CC) Your Champ Data'!$P$3,'(CC) Your Champ Data'!$P26,IF('Comp Calculator'!$C$164='(CC) Your Champ Data'!$Q$3,'(CC) Your Champ Data'!$Q26,IF('Comp Calculator'!$C$164='(CC) Your Champ Data'!$R$3,'(CC) Your Champ Data'!$R26,IF('Comp Calculator'!$C$164='(CC) Your Champ Data'!$T$3,'(CC) Your Champ Data'!$T26,1000))))))*I26*(100-$AD26))/1000</f>
        <v>0</v>
      </c>
      <c r="AH26" s="60">
        <f>(IF('Comp Calculator'!$C$164='(CC) Your Champ Data'!$N$3,'(CC) Your Champ Data'!$N26,IF('Comp Calculator'!$C$164='(CC) Your Champ Data'!$O$3,'(CC) Your Champ Data'!$O26,IF('Comp Calculator'!$C$164='(CC) Your Champ Data'!$P$3,'(CC) Your Champ Data'!$P26,IF('Comp Calculator'!$C$164='(CC) Your Champ Data'!$Q$3,'(CC) Your Champ Data'!$Q26,IF('Comp Calculator'!$C$164='(CC) Your Champ Data'!$R$3,'(CC) Your Champ Data'!$R26,IF('Comp Calculator'!$C$164='(CC) Your Champ Data'!$T$3,'(CC) Your Champ Data'!$T26,1000))))))*J26*(100-$AD26))/1000</f>
        <v>6787.9466316092012</v>
      </c>
      <c r="AI26" s="60">
        <f>(IF('Comp Calculator'!$C$164='(CC) Your Champ Data'!$N$3,'(CC) Your Champ Data'!$N26,IF('Comp Calculator'!$C$164='(CC) Your Champ Data'!$O$3,'(CC) Your Champ Data'!$O26,IF('Comp Calculator'!$C$164='(CC) Your Champ Data'!$P$3,'(CC) Your Champ Data'!$P26,IF('Comp Calculator'!$C$164='(CC) Your Champ Data'!$Q$3,'(CC) Your Champ Data'!$Q26,IF('Comp Calculator'!$C$164='(CC) Your Champ Data'!$R$3,'(CC) Your Champ Data'!$R26,IF('Comp Calculator'!$C$164='(CC) Your Champ Data'!$T$3,'(CC) Your Champ Data'!$T26,1000))))))*K26*(100-$AD26))/1000</f>
        <v>0</v>
      </c>
      <c r="AJ26" s="60">
        <f>(IF('Comp Calculator'!$C$164='(CC) Your Champ Data'!$N$3,'(CC) Your Champ Data'!$N26,IF('Comp Calculator'!$C$164='(CC) Your Champ Data'!$O$3,'(CC) Your Champ Data'!$O26,IF('Comp Calculator'!$C$164='(CC) Your Champ Data'!$P$3,'(CC) Your Champ Data'!$P26,IF('Comp Calculator'!$C$164='(CC) Your Champ Data'!$Q$3,'(CC) Your Champ Data'!$Q26,IF('Comp Calculator'!$C$164='(CC) Your Champ Data'!$R$3,'(CC) Your Champ Data'!$R26,IF('Comp Calculator'!$C$164='(CC) Your Champ Data'!$T$3,'(CC) Your Champ Data'!$T26,1000))))))*L26*(100-$AD26))/1000</f>
        <v>0</v>
      </c>
      <c r="AL26" s="60">
        <f>RANK(AF26,AF$4:AF$163,0)+COUNTIF(AF$4:AF26,AF26)-1</f>
        <v>8</v>
      </c>
      <c r="AM26" t="str">
        <f t="shared" si="7"/>
        <v>Darius</v>
      </c>
      <c r="AN26" s="60">
        <f>RANK(AG26,AG$4:AG$163,0)+COUNTIF(AG$4:AG26,AG26)-1</f>
        <v>45</v>
      </c>
      <c r="AO26" t="str">
        <f t="shared" si="8"/>
        <v>Darius</v>
      </c>
      <c r="AP26" s="60">
        <f>RANK(AH26,AH$4:AH$163,0)+COUNTIF(AH$4:AH26,AH26)-1</f>
        <v>40</v>
      </c>
      <c r="AQ26" t="str">
        <f t="shared" si="9"/>
        <v>Darius</v>
      </c>
      <c r="AR26" s="60">
        <f>RANK(AI26,AI$4:AI$163,0)+COUNTIF(AI$4:AI26,AI26)-1</f>
        <v>39</v>
      </c>
      <c r="AS26" t="str">
        <f t="shared" si="10"/>
        <v>Darius</v>
      </c>
      <c r="AT26" s="60">
        <f>RANK(AJ26,AJ$4:AJ$163,0)+COUNTIF(AJ$4:AJ26,AJ26)-1</f>
        <v>71</v>
      </c>
      <c r="AU26" t="str">
        <f t="shared" si="11"/>
        <v>Darius</v>
      </c>
      <c r="AW26">
        <v>24</v>
      </c>
      <c r="AX26" s="61">
        <f t="shared" si="12"/>
        <v>2.3923190379189401</v>
      </c>
      <c r="AY26">
        <f>'Champ Scores'!B25</f>
        <v>3</v>
      </c>
      <c r="AZ26">
        <f>'Champ Scores'!C25</f>
        <v>4</v>
      </c>
      <c r="BA26">
        <f>'Champ Scores'!D25</f>
        <v>4</v>
      </c>
      <c r="BB26">
        <f>'Champ Scores'!E25</f>
        <v>4</v>
      </c>
      <c r="BC26">
        <f>'Champ Scores'!F25</f>
        <v>4</v>
      </c>
      <c r="BD26">
        <f>'Champ Scores'!G25</f>
        <v>2</v>
      </c>
      <c r="BE26">
        <f>'Champ Scores'!H25</f>
        <v>1</v>
      </c>
      <c r="BF26">
        <f>'Champ Scores'!I25</f>
        <v>1</v>
      </c>
      <c r="BG26">
        <f>'Champ Scores'!J25</f>
        <v>5</v>
      </c>
      <c r="BH26">
        <f>'Champ Scores'!K25</f>
        <v>1</v>
      </c>
      <c r="BI26">
        <f>'Champ Scores'!L25</f>
        <v>5</v>
      </c>
      <c r="BJ26">
        <f>'Champ Scores'!M25</f>
        <v>1</v>
      </c>
      <c r="BK26">
        <f>'Champ Scores'!N25</f>
        <v>3</v>
      </c>
      <c r="BL26">
        <f>'Champ Scores'!O25</f>
        <v>2</v>
      </c>
      <c r="BM26">
        <f>'Champ Scores'!P25</f>
        <v>2</v>
      </c>
      <c r="BN26">
        <f>'Champ Scores'!Q25</f>
        <v>2</v>
      </c>
      <c r="BO26">
        <f>'Champ Scores'!R25</f>
        <v>1</v>
      </c>
      <c r="BP26">
        <f>'Champ Scores'!S25</f>
        <v>1</v>
      </c>
      <c r="BQ26">
        <f>'Champ Scores'!T25</f>
        <v>4</v>
      </c>
      <c r="BR26">
        <f>'Champ Scores'!U25</f>
        <v>2</v>
      </c>
      <c r="BT26" s="61">
        <f>INDEX($AX$3:BR26,AW26,MATCH('Comp Calculator'!$C$165,'(CC) Your Champ Data'!$AX$3:$BR$3,0))</f>
        <v>2.3923190379189401</v>
      </c>
      <c r="BV26" s="60">
        <f t="shared" si="13"/>
        <v>6084.9969610352382</v>
      </c>
      <c r="BW26" s="60">
        <f t="shared" si="14"/>
        <v>0</v>
      </c>
      <c r="BX26" s="60">
        <f t="shared" si="15"/>
        <v>6084.9969610352382</v>
      </c>
      <c r="BY26" s="60">
        <f t="shared" si="16"/>
        <v>0</v>
      </c>
      <c r="BZ26" s="60">
        <f t="shared" si="17"/>
        <v>0</v>
      </c>
      <c r="CB26" s="60">
        <f>RANK(BV26,BV$4:BV$157,0)+COUNTIF(BV$4:BV26,BV26)-1</f>
        <v>14</v>
      </c>
      <c r="CC26" t="str">
        <f t="shared" si="18"/>
        <v>Darius</v>
      </c>
      <c r="CD26">
        <f>RANK(BW26,BW$4:BW$157,0)+COUNTIF(BW$4:BW26,BW26)-1</f>
        <v>45</v>
      </c>
      <c r="CE26" t="str">
        <f t="shared" si="19"/>
        <v>Darius</v>
      </c>
      <c r="CF26">
        <f>RANK(BX26,BX$4:BX$157,0)+COUNTIF(BX$4:BX26,BX26)-1</f>
        <v>59</v>
      </c>
      <c r="CG26" t="str">
        <f t="shared" si="20"/>
        <v>Darius</v>
      </c>
      <c r="CH26">
        <f>RANK(BY26,BY$4:BY$157,0)+COUNTIF(BY$4:BY26,BY26)-1</f>
        <v>38</v>
      </c>
      <c r="CI26" t="str">
        <f t="shared" si="21"/>
        <v>Darius</v>
      </c>
      <c r="CJ26">
        <f>RANK(BZ26,BZ$4:BZ$157,0)+COUNTIF(BZ$4:BZ26,BZ26)-1</f>
        <v>68</v>
      </c>
      <c r="CK26" t="str">
        <f t="shared" si="22"/>
        <v>Darius</v>
      </c>
      <c r="CM26">
        <f>'Champ Scores'!B25+'(CC) Team Data'!B$36-'(CC) Team Data'!$B$28</f>
        <v>9</v>
      </c>
      <c r="CN26">
        <f>'Champ Scores'!C25+'(CC) Team Data'!C$36-'(CC) Team Data'!$B$28</f>
        <v>11</v>
      </c>
      <c r="CO26">
        <f>'Champ Scores'!D25+'(CC) Team Data'!D$36-'(CC) Team Data'!$B$28</f>
        <v>8</v>
      </c>
      <c r="CP26">
        <f>'Champ Scores'!E25+'(CC) Team Data'!E$36-'(CC) Team Data'!$B$28</f>
        <v>11</v>
      </c>
      <c r="CQ26">
        <f>'Champ Scores'!F25+'(CC) Team Data'!F$36-'(CC) Team Data'!$B$28</f>
        <v>11</v>
      </c>
      <c r="CR26">
        <f>'Champ Scores'!G25+'(CC) Team Data'!G$36-'(CC) Team Data'!$B$28</f>
        <v>8</v>
      </c>
      <c r="CS26">
        <f>'Champ Scores'!H25+'(CC) Team Data'!H$36-'(CC) Team Data'!$B$28</f>
        <v>6</v>
      </c>
      <c r="CT26">
        <f>'Champ Scores'!I25+'(CC) Team Data'!I$36-'(CC) Team Data'!$B$28</f>
        <v>5</v>
      </c>
      <c r="CU26">
        <f>'Champ Scores'!J25+'(CC) Team Data'!J$36-'(CC) Team Data'!$B$28</f>
        <v>12</v>
      </c>
      <c r="CV26">
        <f>'Champ Scores'!K25+'(CC) Team Data'!K$36-'(CC) Team Data'!$B$28</f>
        <v>5</v>
      </c>
      <c r="CW26">
        <f>'Champ Scores'!L25+'(CC) Team Data'!L$36-'(CC) Team Data'!$B$28</f>
        <v>13</v>
      </c>
      <c r="CX26">
        <f>'Champ Scores'!M25+'(CC) Team Data'!M$36-'(CC) Team Data'!$B$28</f>
        <v>5</v>
      </c>
      <c r="CY26">
        <f>'Champ Scores'!N25+'(CC) Team Data'!N$36-'(CC) Team Data'!$B$28</f>
        <v>10</v>
      </c>
      <c r="CZ26">
        <f>'Champ Scores'!O25+'(CC) Team Data'!O$36-'(CC) Team Data'!$B$28</f>
        <v>8</v>
      </c>
      <c r="DA26">
        <f>'Champ Scores'!P25+'(CC) Team Data'!P$36-'(CC) Team Data'!$B$28</f>
        <v>8</v>
      </c>
      <c r="DB26">
        <f>'Champ Scores'!Q25+'(CC) Team Data'!Q$36-'(CC) Team Data'!$B$28</f>
        <v>8</v>
      </c>
      <c r="DC26">
        <f>'Champ Scores'!R25+'(CC) Team Data'!R$36-'(CC) Team Data'!$B$28</f>
        <v>5</v>
      </c>
      <c r="DD26">
        <f>'Champ Scores'!S25+'(CC) Team Data'!S$36-'(CC) Team Data'!$B$28</f>
        <v>5</v>
      </c>
      <c r="DE26">
        <f>'Champ Scores'!T25+'(CC) Team Data'!T$36-'(CC) Team Data'!$B$28</f>
        <v>10</v>
      </c>
      <c r="DF26">
        <f>'Champ Scores'!U25+'(CC) Team Data'!U$36-'(CC) Team Data'!$B$28</f>
        <v>6</v>
      </c>
    </row>
    <row r="27" spans="1:110" x14ac:dyDescent="0.25">
      <c r="A27" t="str">
        <f>'Champ Pools'!A27</f>
        <v>Diana</v>
      </c>
      <c r="B27">
        <f>'Champ Pools'!B27</f>
        <v>0</v>
      </c>
      <c r="C27">
        <f>'Champ Pools'!C27</f>
        <v>0</v>
      </c>
      <c r="D27">
        <f>'Champ Pools'!D27</f>
        <v>4</v>
      </c>
      <c r="E27">
        <f>'Champ Pools'!E27</f>
        <v>0</v>
      </c>
      <c r="F27">
        <f>'Champ Pools'!F27</f>
        <v>0</v>
      </c>
      <c r="H27">
        <f>B27*B27*'Champ Pools'!L27</f>
        <v>0</v>
      </c>
      <c r="I27">
        <f>C27*C27*'Champ Pools'!M27</f>
        <v>0</v>
      </c>
      <c r="J27">
        <f>D27*D27*'Champ Pools'!N27</f>
        <v>48</v>
      </c>
      <c r="K27">
        <f>E27*E27*'Champ Pools'!O27</f>
        <v>0</v>
      </c>
      <c r="L27">
        <f>F27*F27*'Champ Pools'!P27</f>
        <v>0</v>
      </c>
      <c r="N27">
        <f>'Champ Scores'!Y26</f>
        <v>2277</v>
      </c>
      <c r="O27">
        <f>'Champ Scores'!Z26</f>
        <v>2304</v>
      </c>
      <c r="P27">
        <f>'Champ Scores'!AA26</f>
        <v>1316</v>
      </c>
      <c r="Q27">
        <f>'Champ Scores'!AB26</f>
        <v>1416</v>
      </c>
      <c r="R27">
        <f>'Champ Scores'!AC26</f>
        <v>1796</v>
      </c>
      <c r="T27" s="60">
        <f t="shared" si="5"/>
        <v>2411.7657779421534</v>
      </c>
      <c r="U27">
        <f>'(CC) Team Data'!W$36+'(CC) Your Champ Data'!N27</f>
        <v>4365</v>
      </c>
      <c r="V27">
        <f>'(CC) Team Data'!X$36+'(CC) Your Champ Data'!O27</f>
        <v>4036</v>
      </c>
      <c r="W27">
        <f>'(CC) Team Data'!Y$36+'(CC) Your Champ Data'!P27</f>
        <v>3068</v>
      </c>
      <c r="X27">
        <f>'(CC) Team Data'!Z$36+'(CC) Your Champ Data'!Q27</f>
        <v>3033</v>
      </c>
      <c r="Y27">
        <f>'(CC) Team Data'!AA$36+'(CC) Your Champ Data'!R27</f>
        <v>3718</v>
      </c>
      <c r="AA27">
        <f>ABS('Champ Scores'!AG26-33.3-'Comp Calculator'!H$164+'Comp Calculator'!H$163)</f>
        <v>24.915298417099841</v>
      </c>
      <c r="AB27">
        <f>ABS('Champ Scores'!AH26-33.3-'Comp Calculator'!I$164+'Comp Calculator'!I$163)</f>
        <v>6.6968643611564005</v>
      </c>
      <c r="AC27">
        <f>ABS('Champ Scores'!AI26-33.3-'Comp Calculator'!J$164+'Comp Calculator'!J$163)</f>
        <v>31.412162778256228</v>
      </c>
      <c r="AD27">
        <f t="shared" si="6"/>
        <v>63.024325556512466</v>
      </c>
      <c r="AF27" s="60">
        <f>(IF('Comp Calculator'!$C$164='(CC) Your Champ Data'!$N$3,'(CC) Your Champ Data'!$N27,IF('Comp Calculator'!$C$164='(CC) Your Champ Data'!$O$3,'(CC) Your Champ Data'!$O27,IF('Comp Calculator'!$C$164='(CC) Your Champ Data'!$P$3,'(CC) Your Champ Data'!$P27,IF('Comp Calculator'!$C$164='(CC) Your Champ Data'!$Q$3,'(CC) Your Champ Data'!$Q27,IF('Comp Calculator'!$C$164='(CC) Your Champ Data'!$R$3,'(CC) Your Champ Data'!$R27,IF('Comp Calculator'!$C$164='(CC) Your Champ Data'!$T$3,'(CC) Your Champ Data'!$T27,1000))))))*H27*(100-$AD27))/1000</f>
        <v>0</v>
      </c>
      <c r="AG27" s="60">
        <f>(IF('Comp Calculator'!$C$164='(CC) Your Champ Data'!$N$3,'(CC) Your Champ Data'!$N27,IF('Comp Calculator'!$C$164='(CC) Your Champ Data'!$O$3,'(CC) Your Champ Data'!$O27,IF('Comp Calculator'!$C$164='(CC) Your Champ Data'!$P$3,'(CC) Your Champ Data'!$P27,IF('Comp Calculator'!$C$164='(CC) Your Champ Data'!$Q$3,'(CC) Your Champ Data'!$Q27,IF('Comp Calculator'!$C$164='(CC) Your Champ Data'!$R$3,'(CC) Your Champ Data'!$R27,IF('Comp Calculator'!$C$164='(CC) Your Champ Data'!$T$3,'(CC) Your Champ Data'!$T27,1000))))))*I27*(100-$AD27))/1000</f>
        <v>0</v>
      </c>
      <c r="AH27" s="60">
        <f>(IF('Comp Calculator'!$C$164='(CC) Your Champ Data'!$N$3,'(CC) Your Champ Data'!$N27,IF('Comp Calculator'!$C$164='(CC) Your Champ Data'!$O$3,'(CC) Your Champ Data'!$O27,IF('Comp Calculator'!$C$164='(CC) Your Champ Data'!$P$3,'(CC) Your Champ Data'!$P27,IF('Comp Calculator'!$C$164='(CC) Your Champ Data'!$Q$3,'(CC) Your Champ Data'!$Q27,IF('Comp Calculator'!$C$164='(CC) Your Champ Data'!$R$3,'(CC) Your Champ Data'!$R27,IF('Comp Calculator'!$C$164='(CC) Your Champ Data'!$T$3,'(CC) Your Champ Data'!$T27,1000))))))*J27*(100-$AD27))/1000</f>
        <v>4280.4799794784085</v>
      </c>
      <c r="AI27" s="60">
        <f>(IF('Comp Calculator'!$C$164='(CC) Your Champ Data'!$N$3,'(CC) Your Champ Data'!$N27,IF('Comp Calculator'!$C$164='(CC) Your Champ Data'!$O$3,'(CC) Your Champ Data'!$O27,IF('Comp Calculator'!$C$164='(CC) Your Champ Data'!$P$3,'(CC) Your Champ Data'!$P27,IF('Comp Calculator'!$C$164='(CC) Your Champ Data'!$Q$3,'(CC) Your Champ Data'!$Q27,IF('Comp Calculator'!$C$164='(CC) Your Champ Data'!$R$3,'(CC) Your Champ Data'!$R27,IF('Comp Calculator'!$C$164='(CC) Your Champ Data'!$T$3,'(CC) Your Champ Data'!$T27,1000))))))*K27*(100-$AD27))/1000</f>
        <v>0</v>
      </c>
      <c r="AJ27" s="60">
        <f>(IF('Comp Calculator'!$C$164='(CC) Your Champ Data'!$N$3,'(CC) Your Champ Data'!$N27,IF('Comp Calculator'!$C$164='(CC) Your Champ Data'!$O$3,'(CC) Your Champ Data'!$O27,IF('Comp Calculator'!$C$164='(CC) Your Champ Data'!$P$3,'(CC) Your Champ Data'!$P27,IF('Comp Calculator'!$C$164='(CC) Your Champ Data'!$Q$3,'(CC) Your Champ Data'!$Q27,IF('Comp Calculator'!$C$164='(CC) Your Champ Data'!$R$3,'(CC) Your Champ Data'!$R27,IF('Comp Calculator'!$C$164='(CC) Your Champ Data'!$T$3,'(CC) Your Champ Data'!$T27,1000))))))*L27*(100-$AD27))/1000</f>
        <v>0</v>
      </c>
      <c r="AL27" s="60">
        <f>RANK(AF27,AF$4:AF$163,0)+COUNTIF(AF$4:AF27,AF27)-1</f>
        <v>60</v>
      </c>
      <c r="AM27" t="str">
        <f t="shared" si="7"/>
        <v>Diana</v>
      </c>
      <c r="AN27" s="60">
        <f>RANK(AG27,AG$4:AG$163,0)+COUNTIF(AG$4:AG27,AG27)-1</f>
        <v>46</v>
      </c>
      <c r="AO27" t="str">
        <f t="shared" si="8"/>
        <v>Diana</v>
      </c>
      <c r="AP27" s="60">
        <f>RANK(AH27,AH$4:AH$163,0)+COUNTIF(AH$4:AH27,AH27)-1</f>
        <v>76</v>
      </c>
      <c r="AQ27" t="str">
        <f t="shared" si="9"/>
        <v>Diana</v>
      </c>
      <c r="AR27" s="60">
        <f>RANK(AI27,AI$4:AI$163,0)+COUNTIF(AI$4:AI27,AI27)-1</f>
        <v>40</v>
      </c>
      <c r="AS27" t="str">
        <f t="shared" si="10"/>
        <v>Diana</v>
      </c>
      <c r="AT27" s="60">
        <f>RANK(AJ27,AJ$4:AJ$163,0)+COUNTIF(AJ$4:AJ27,AJ27)-1</f>
        <v>72</v>
      </c>
      <c r="AU27" t="str">
        <f t="shared" si="11"/>
        <v>Diana</v>
      </c>
      <c r="AW27">
        <v>25</v>
      </c>
      <c r="AX27" s="61">
        <f t="shared" si="12"/>
        <v>3.1193506160734903</v>
      </c>
      <c r="AY27">
        <f>'Champ Scores'!B26</f>
        <v>4</v>
      </c>
      <c r="AZ27">
        <f>'Champ Scores'!C26</f>
        <v>2</v>
      </c>
      <c r="BA27">
        <f>'Champ Scores'!D26</f>
        <v>4</v>
      </c>
      <c r="BB27">
        <f>'Champ Scores'!E26</f>
        <v>3</v>
      </c>
      <c r="BC27">
        <f>'Champ Scores'!F26</f>
        <v>4</v>
      </c>
      <c r="BD27">
        <f>'Champ Scores'!G26</f>
        <v>3</v>
      </c>
      <c r="BE27">
        <f>'Champ Scores'!H26</f>
        <v>3</v>
      </c>
      <c r="BF27">
        <f>'Champ Scores'!I26</f>
        <v>2</v>
      </c>
      <c r="BG27">
        <f>'Champ Scores'!J26</f>
        <v>3</v>
      </c>
      <c r="BH27">
        <f>'Champ Scores'!K26</f>
        <v>3</v>
      </c>
      <c r="BI27">
        <f>'Champ Scores'!L26</f>
        <v>1</v>
      </c>
      <c r="BJ27">
        <f>'Champ Scores'!M26</f>
        <v>1</v>
      </c>
      <c r="BK27">
        <f>'Champ Scores'!N26</f>
        <v>3</v>
      </c>
      <c r="BL27">
        <f>'Champ Scores'!O26</f>
        <v>1</v>
      </c>
      <c r="BM27">
        <f>'Champ Scores'!P26</f>
        <v>4</v>
      </c>
      <c r="BN27">
        <f>'Champ Scores'!Q26</f>
        <v>1</v>
      </c>
      <c r="BO27">
        <f>'Champ Scores'!R26</f>
        <v>5</v>
      </c>
      <c r="BP27">
        <f>'Champ Scores'!S26</f>
        <v>1</v>
      </c>
      <c r="BQ27">
        <f>'Champ Scores'!T26</f>
        <v>3</v>
      </c>
      <c r="BR27">
        <f>'Champ Scores'!U26</f>
        <v>1</v>
      </c>
      <c r="BT27" s="61">
        <f>INDEX($AX$3:BR27,AW27,MATCH('Comp Calculator'!$C$165,'(CC) Your Champ Data'!$AX$3:$BR$3,0))</f>
        <v>3.1193506160734903</v>
      </c>
      <c r="BV27" s="60">
        <f t="shared" si="13"/>
        <v>0</v>
      </c>
      <c r="BW27" s="60">
        <f t="shared" si="14"/>
        <v>0</v>
      </c>
      <c r="BX27" s="60">
        <f t="shared" si="15"/>
        <v>5536.3244570412317</v>
      </c>
      <c r="BY27" s="60">
        <f t="shared" si="16"/>
        <v>0</v>
      </c>
      <c r="BZ27" s="60">
        <f t="shared" si="17"/>
        <v>0</v>
      </c>
      <c r="CB27" s="60">
        <f>RANK(BV27,BV$4:BV$157,0)+COUNTIF(BV$4:BV27,BV27)-1</f>
        <v>60</v>
      </c>
      <c r="CC27" t="str">
        <f t="shared" si="18"/>
        <v>Diana</v>
      </c>
      <c r="CD27">
        <f>RANK(BW27,BW$4:BW$157,0)+COUNTIF(BW$4:BW27,BW27)-1</f>
        <v>46</v>
      </c>
      <c r="CE27" t="str">
        <f t="shared" si="19"/>
        <v>Diana</v>
      </c>
      <c r="CF27">
        <f>RANK(BX27,BX$4:BX$157,0)+COUNTIF(BX$4:BX27,BX27)-1</f>
        <v>71</v>
      </c>
      <c r="CG27" t="str">
        <f t="shared" si="20"/>
        <v>Diana</v>
      </c>
      <c r="CH27">
        <f>RANK(BY27,BY$4:BY$157,0)+COUNTIF(BY$4:BY27,BY27)-1</f>
        <v>39</v>
      </c>
      <c r="CI27" t="str">
        <f t="shared" si="21"/>
        <v>Diana</v>
      </c>
      <c r="CJ27">
        <f>RANK(BZ27,BZ$4:BZ$157,0)+COUNTIF(BZ$4:BZ27,BZ27)-1</f>
        <v>69</v>
      </c>
      <c r="CK27" t="str">
        <f t="shared" si="22"/>
        <v>Diana</v>
      </c>
      <c r="CM27">
        <f>'Champ Scores'!B26+'(CC) Team Data'!B$36-'(CC) Team Data'!$B$28</f>
        <v>10</v>
      </c>
      <c r="CN27">
        <f>'Champ Scores'!C26+'(CC) Team Data'!C$36-'(CC) Team Data'!$B$28</f>
        <v>9</v>
      </c>
      <c r="CO27">
        <f>'Champ Scores'!D26+'(CC) Team Data'!D$36-'(CC) Team Data'!$B$28</f>
        <v>8</v>
      </c>
      <c r="CP27">
        <f>'Champ Scores'!E26+'(CC) Team Data'!E$36-'(CC) Team Data'!$B$28</f>
        <v>10</v>
      </c>
      <c r="CQ27">
        <f>'Champ Scores'!F26+'(CC) Team Data'!F$36-'(CC) Team Data'!$B$28</f>
        <v>11</v>
      </c>
      <c r="CR27">
        <f>'Champ Scores'!G26+'(CC) Team Data'!G$36-'(CC) Team Data'!$B$28</f>
        <v>9</v>
      </c>
      <c r="CS27">
        <f>'Champ Scores'!H26+'(CC) Team Data'!H$36-'(CC) Team Data'!$B$28</f>
        <v>8</v>
      </c>
      <c r="CT27">
        <f>'Champ Scores'!I26+'(CC) Team Data'!I$36-'(CC) Team Data'!$B$28</f>
        <v>6</v>
      </c>
      <c r="CU27">
        <f>'Champ Scores'!J26+'(CC) Team Data'!J$36-'(CC) Team Data'!$B$28</f>
        <v>10</v>
      </c>
      <c r="CV27">
        <f>'Champ Scores'!K26+'(CC) Team Data'!K$36-'(CC) Team Data'!$B$28</f>
        <v>7</v>
      </c>
      <c r="CW27">
        <f>'Champ Scores'!L26+'(CC) Team Data'!L$36-'(CC) Team Data'!$B$28</f>
        <v>9</v>
      </c>
      <c r="CX27">
        <f>'Champ Scores'!M26+'(CC) Team Data'!M$36-'(CC) Team Data'!$B$28</f>
        <v>5</v>
      </c>
      <c r="CY27">
        <f>'Champ Scores'!N26+'(CC) Team Data'!N$36-'(CC) Team Data'!$B$28</f>
        <v>10</v>
      </c>
      <c r="CZ27">
        <f>'Champ Scores'!O26+'(CC) Team Data'!O$36-'(CC) Team Data'!$B$28</f>
        <v>7</v>
      </c>
      <c r="DA27">
        <f>'Champ Scores'!P26+'(CC) Team Data'!P$36-'(CC) Team Data'!$B$28</f>
        <v>10</v>
      </c>
      <c r="DB27">
        <f>'Champ Scores'!Q26+'(CC) Team Data'!Q$36-'(CC) Team Data'!$B$28</f>
        <v>7</v>
      </c>
      <c r="DC27">
        <f>'Champ Scores'!R26+'(CC) Team Data'!R$36-'(CC) Team Data'!$B$28</f>
        <v>9</v>
      </c>
      <c r="DD27">
        <f>'Champ Scores'!S26+'(CC) Team Data'!S$36-'(CC) Team Data'!$B$28</f>
        <v>5</v>
      </c>
      <c r="DE27">
        <f>'Champ Scores'!T26+'(CC) Team Data'!T$36-'(CC) Team Data'!$B$28</f>
        <v>9</v>
      </c>
      <c r="DF27">
        <f>'Champ Scores'!U26+'(CC) Team Data'!U$36-'(CC) Team Data'!$B$28</f>
        <v>5</v>
      </c>
    </row>
    <row r="28" spans="1:110" x14ac:dyDescent="0.25">
      <c r="A28" t="str">
        <f>'Champ Pools'!A28</f>
        <v>Dr. Mundo</v>
      </c>
      <c r="B28">
        <f>'Champ Pools'!B28</f>
        <v>2</v>
      </c>
      <c r="C28">
        <f>'Champ Pools'!C28</f>
        <v>0</v>
      </c>
      <c r="D28">
        <f>'Champ Pools'!D28</f>
        <v>3</v>
      </c>
      <c r="E28">
        <f>'Champ Pools'!E28</f>
        <v>0</v>
      </c>
      <c r="F28">
        <f>'Champ Pools'!F28</f>
        <v>0</v>
      </c>
      <c r="H28">
        <f>B28*B28*'Champ Pools'!L28</f>
        <v>12</v>
      </c>
      <c r="I28">
        <f>C28*C28*'Champ Pools'!M28</f>
        <v>0</v>
      </c>
      <c r="J28">
        <f>D28*D28*'Champ Pools'!N28</f>
        <v>27</v>
      </c>
      <c r="K28">
        <f>E28*E28*'Champ Pools'!O28</f>
        <v>0</v>
      </c>
      <c r="L28">
        <f>F28*F28*'Champ Pools'!P28</f>
        <v>0</v>
      </c>
      <c r="N28">
        <f>'Champ Scores'!Y27</f>
        <v>1539</v>
      </c>
      <c r="O28">
        <f>'Champ Scores'!Z27</f>
        <v>2066</v>
      </c>
      <c r="P28">
        <f>'Champ Scores'!AA27</f>
        <v>1840</v>
      </c>
      <c r="Q28">
        <f>'Champ Scores'!AB27</f>
        <v>1667</v>
      </c>
      <c r="R28">
        <f>'Champ Scores'!AC27</f>
        <v>2006</v>
      </c>
      <c r="T28" s="60">
        <f t="shared" si="5"/>
        <v>2756.6130652643819</v>
      </c>
      <c r="U28">
        <f>'(CC) Team Data'!W$36+'(CC) Your Champ Data'!N28</f>
        <v>3627</v>
      </c>
      <c r="V28">
        <f>'(CC) Team Data'!X$36+'(CC) Your Champ Data'!O28</f>
        <v>3798</v>
      </c>
      <c r="W28">
        <f>'(CC) Team Data'!Y$36+'(CC) Your Champ Data'!P28</f>
        <v>3592</v>
      </c>
      <c r="X28">
        <f>'(CC) Team Data'!Z$36+'(CC) Your Champ Data'!Q28</f>
        <v>3284</v>
      </c>
      <c r="Y28">
        <f>'(CC) Team Data'!AA$36+'(CC) Your Champ Data'!R28</f>
        <v>3928</v>
      </c>
      <c r="AA28">
        <f>ABS('Champ Scores'!AG27-33.3-'Comp Calculator'!H$164+'Comp Calculator'!H$163)</f>
        <v>2.415014125602184</v>
      </c>
      <c r="AB28">
        <f>ABS('Champ Scores'!AH27-33.3-'Comp Calculator'!I$164+'Comp Calculator'!I$163)</f>
        <v>10.749693652077632</v>
      </c>
      <c r="AC28">
        <f>ABS('Champ Scores'!AI27-33.3-'Comp Calculator'!J$164+'Comp Calculator'!J$163)</f>
        <v>8.1346795264754341</v>
      </c>
      <c r="AD28">
        <f t="shared" si="6"/>
        <v>21.29938730415525</v>
      </c>
      <c r="AF28" s="60">
        <f>(IF('Comp Calculator'!$C$164='(CC) Your Champ Data'!$N$3,'(CC) Your Champ Data'!$N28,IF('Comp Calculator'!$C$164='(CC) Your Champ Data'!$O$3,'(CC) Your Champ Data'!$O28,IF('Comp Calculator'!$C$164='(CC) Your Champ Data'!$P$3,'(CC) Your Champ Data'!$P28,IF('Comp Calculator'!$C$164='(CC) Your Champ Data'!$Q$3,'(CC) Your Champ Data'!$Q28,IF('Comp Calculator'!$C$164='(CC) Your Champ Data'!$R$3,'(CC) Your Champ Data'!$R28,IF('Comp Calculator'!$C$164='(CC) Your Champ Data'!$T$3,'(CC) Your Champ Data'!$T28,1000))))))*H28*(100-$AD28))/1000</f>
        <v>2603.3656464201304</v>
      </c>
      <c r="AG28" s="60">
        <f>(IF('Comp Calculator'!$C$164='(CC) Your Champ Data'!$N$3,'(CC) Your Champ Data'!$N28,IF('Comp Calculator'!$C$164='(CC) Your Champ Data'!$O$3,'(CC) Your Champ Data'!$O28,IF('Comp Calculator'!$C$164='(CC) Your Champ Data'!$P$3,'(CC) Your Champ Data'!$P28,IF('Comp Calculator'!$C$164='(CC) Your Champ Data'!$Q$3,'(CC) Your Champ Data'!$Q28,IF('Comp Calculator'!$C$164='(CC) Your Champ Data'!$R$3,'(CC) Your Champ Data'!$R28,IF('Comp Calculator'!$C$164='(CC) Your Champ Data'!$T$3,'(CC) Your Champ Data'!$T28,1000))))))*I28*(100-$AD28))/1000</f>
        <v>0</v>
      </c>
      <c r="AH28" s="60">
        <f>(IF('Comp Calculator'!$C$164='(CC) Your Champ Data'!$N$3,'(CC) Your Champ Data'!$N28,IF('Comp Calculator'!$C$164='(CC) Your Champ Data'!$O$3,'(CC) Your Champ Data'!$O28,IF('Comp Calculator'!$C$164='(CC) Your Champ Data'!$P$3,'(CC) Your Champ Data'!$P28,IF('Comp Calculator'!$C$164='(CC) Your Champ Data'!$Q$3,'(CC) Your Champ Data'!$Q28,IF('Comp Calculator'!$C$164='(CC) Your Champ Data'!$R$3,'(CC) Your Champ Data'!$R28,IF('Comp Calculator'!$C$164='(CC) Your Champ Data'!$T$3,'(CC) Your Champ Data'!$T28,1000))))))*J28*(100-$AD28))/1000</f>
        <v>5857.5727044452933</v>
      </c>
      <c r="AI28" s="60">
        <f>(IF('Comp Calculator'!$C$164='(CC) Your Champ Data'!$N$3,'(CC) Your Champ Data'!$N28,IF('Comp Calculator'!$C$164='(CC) Your Champ Data'!$O$3,'(CC) Your Champ Data'!$O28,IF('Comp Calculator'!$C$164='(CC) Your Champ Data'!$P$3,'(CC) Your Champ Data'!$P28,IF('Comp Calculator'!$C$164='(CC) Your Champ Data'!$Q$3,'(CC) Your Champ Data'!$Q28,IF('Comp Calculator'!$C$164='(CC) Your Champ Data'!$R$3,'(CC) Your Champ Data'!$R28,IF('Comp Calculator'!$C$164='(CC) Your Champ Data'!$T$3,'(CC) Your Champ Data'!$T28,1000))))))*K28*(100-$AD28))/1000</f>
        <v>0</v>
      </c>
      <c r="AJ28" s="60">
        <f>(IF('Comp Calculator'!$C$164='(CC) Your Champ Data'!$N$3,'(CC) Your Champ Data'!$N28,IF('Comp Calculator'!$C$164='(CC) Your Champ Data'!$O$3,'(CC) Your Champ Data'!$O28,IF('Comp Calculator'!$C$164='(CC) Your Champ Data'!$P$3,'(CC) Your Champ Data'!$P28,IF('Comp Calculator'!$C$164='(CC) Your Champ Data'!$Q$3,'(CC) Your Champ Data'!$Q28,IF('Comp Calculator'!$C$164='(CC) Your Champ Data'!$R$3,'(CC) Your Champ Data'!$R28,IF('Comp Calculator'!$C$164='(CC) Your Champ Data'!$T$3,'(CC) Your Champ Data'!$T28,1000))))))*L28*(100-$AD28))/1000</f>
        <v>0</v>
      </c>
      <c r="AL28" s="60">
        <f>RANK(AF28,AF$4:AF$163,0)+COUNTIF(AF$4:AF28,AF28)-1</f>
        <v>27</v>
      </c>
      <c r="AM28" t="str">
        <f t="shared" si="7"/>
        <v>Dr. Mundo</v>
      </c>
      <c r="AN28" s="60">
        <f>RANK(AG28,AG$4:AG$163,0)+COUNTIF(AG$4:AG28,AG28)-1</f>
        <v>47</v>
      </c>
      <c r="AO28" t="str">
        <f t="shared" si="8"/>
        <v>Dr. Mundo</v>
      </c>
      <c r="AP28" s="60">
        <f>RANK(AH28,AH$4:AH$163,0)+COUNTIF(AH$4:AH28,AH28)-1</f>
        <v>52</v>
      </c>
      <c r="AQ28" t="str">
        <f t="shared" si="9"/>
        <v>Dr. Mundo</v>
      </c>
      <c r="AR28" s="60">
        <f>RANK(AI28,AI$4:AI$163,0)+COUNTIF(AI$4:AI28,AI28)-1</f>
        <v>41</v>
      </c>
      <c r="AS28" t="str">
        <f t="shared" si="10"/>
        <v>Dr. Mundo</v>
      </c>
      <c r="AT28" s="60">
        <f>RANK(AJ28,AJ$4:AJ$163,0)+COUNTIF(AJ$4:AJ28,AJ28)-1</f>
        <v>73</v>
      </c>
      <c r="AU28" t="str">
        <f t="shared" si="11"/>
        <v>Dr. Mundo</v>
      </c>
      <c r="AW28">
        <v>26</v>
      </c>
      <c r="AX28" s="61">
        <f t="shared" si="12"/>
        <v>2.833265858000741</v>
      </c>
      <c r="AY28">
        <f>'Champ Scores'!B27</f>
        <v>2</v>
      </c>
      <c r="AZ28">
        <f>'Champ Scores'!C27</f>
        <v>4</v>
      </c>
      <c r="BA28">
        <f>'Champ Scores'!D27</f>
        <v>4</v>
      </c>
      <c r="BB28">
        <f>'Champ Scores'!E27</f>
        <v>2</v>
      </c>
      <c r="BC28">
        <f>'Champ Scores'!F27</f>
        <v>4</v>
      </c>
      <c r="BD28">
        <f>'Champ Scores'!G27</f>
        <v>1</v>
      </c>
      <c r="BE28">
        <f>'Champ Scores'!H27</f>
        <v>3</v>
      </c>
      <c r="BF28">
        <f>'Champ Scores'!I27</f>
        <v>3</v>
      </c>
      <c r="BG28">
        <f>'Champ Scores'!J27</f>
        <v>4</v>
      </c>
      <c r="BH28">
        <f>'Champ Scores'!K27</f>
        <v>2</v>
      </c>
      <c r="BI28">
        <f>'Champ Scores'!L27</f>
        <v>5</v>
      </c>
      <c r="BJ28">
        <f>'Champ Scores'!M27</f>
        <v>3</v>
      </c>
      <c r="BK28">
        <f>'Champ Scores'!N27</f>
        <v>1</v>
      </c>
      <c r="BL28">
        <f>'Champ Scores'!O27</f>
        <v>3</v>
      </c>
      <c r="BM28">
        <f>'Champ Scores'!P27</f>
        <v>2</v>
      </c>
      <c r="BN28">
        <f>'Champ Scores'!Q27</f>
        <v>3</v>
      </c>
      <c r="BO28">
        <f>'Champ Scores'!R27</f>
        <v>1</v>
      </c>
      <c r="BP28">
        <f>'Champ Scores'!S27</f>
        <v>1</v>
      </c>
      <c r="BQ28">
        <f>'Champ Scores'!T27</f>
        <v>3</v>
      </c>
      <c r="BR28">
        <f>'Champ Scores'!U27</f>
        <v>1</v>
      </c>
      <c r="BT28" s="61">
        <f>INDEX($AX$3:BR28,AW28,MATCH('Comp Calculator'!$C$165,'(CC) Your Champ Data'!$AX$3:$BR$3,0))</f>
        <v>2.833265858000741</v>
      </c>
      <c r="BV28" s="60">
        <f t="shared" si="13"/>
        <v>2675.7571074585189</v>
      </c>
      <c r="BW28" s="60">
        <f t="shared" si="14"/>
        <v>0</v>
      </c>
      <c r="BX28" s="60">
        <f t="shared" si="15"/>
        <v>6020.4534917816682</v>
      </c>
      <c r="BY28" s="60">
        <f t="shared" si="16"/>
        <v>0</v>
      </c>
      <c r="BZ28" s="60">
        <f t="shared" si="17"/>
        <v>0</v>
      </c>
      <c r="CB28" s="60">
        <f>RANK(BV28,BV$4:BV$157,0)+COUNTIF(BV$4:BV28,BV28)-1</f>
        <v>26</v>
      </c>
      <c r="CC28" t="str">
        <f t="shared" si="18"/>
        <v>Dr. Mundo</v>
      </c>
      <c r="CD28">
        <f>RANK(BW28,BW$4:BW$157,0)+COUNTIF(BW$4:BW28,BW28)-1</f>
        <v>47</v>
      </c>
      <c r="CE28" t="str">
        <f t="shared" si="19"/>
        <v>Dr. Mundo</v>
      </c>
      <c r="CF28">
        <f>RANK(BX28,BX$4:BX$157,0)+COUNTIF(BX$4:BX28,BX28)-1</f>
        <v>62</v>
      </c>
      <c r="CG28" t="str">
        <f t="shared" si="20"/>
        <v>Dr. Mundo</v>
      </c>
      <c r="CH28">
        <f>RANK(BY28,BY$4:BY$157,0)+COUNTIF(BY$4:BY28,BY28)-1</f>
        <v>40</v>
      </c>
      <c r="CI28" t="str">
        <f t="shared" si="21"/>
        <v>Dr. Mundo</v>
      </c>
      <c r="CJ28">
        <f>RANK(BZ28,BZ$4:BZ$157,0)+COUNTIF(BZ$4:BZ28,BZ28)-1</f>
        <v>70</v>
      </c>
      <c r="CK28" t="str">
        <f t="shared" si="22"/>
        <v>Dr. Mundo</v>
      </c>
      <c r="CM28">
        <f>'Champ Scores'!B27+'(CC) Team Data'!B$36-'(CC) Team Data'!$B$28</f>
        <v>8</v>
      </c>
      <c r="CN28">
        <f>'Champ Scores'!C27+'(CC) Team Data'!C$36-'(CC) Team Data'!$B$28</f>
        <v>11</v>
      </c>
      <c r="CO28">
        <f>'Champ Scores'!D27+'(CC) Team Data'!D$36-'(CC) Team Data'!$B$28</f>
        <v>8</v>
      </c>
      <c r="CP28">
        <f>'Champ Scores'!E27+'(CC) Team Data'!E$36-'(CC) Team Data'!$B$28</f>
        <v>9</v>
      </c>
      <c r="CQ28">
        <f>'Champ Scores'!F27+'(CC) Team Data'!F$36-'(CC) Team Data'!$B$28</f>
        <v>11</v>
      </c>
      <c r="CR28">
        <f>'Champ Scores'!G27+'(CC) Team Data'!G$36-'(CC) Team Data'!$B$28</f>
        <v>7</v>
      </c>
      <c r="CS28">
        <f>'Champ Scores'!H27+'(CC) Team Data'!H$36-'(CC) Team Data'!$B$28</f>
        <v>8</v>
      </c>
      <c r="CT28">
        <f>'Champ Scores'!I27+'(CC) Team Data'!I$36-'(CC) Team Data'!$B$28</f>
        <v>7</v>
      </c>
      <c r="CU28">
        <f>'Champ Scores'!J27+'(CC) Team Data'!J$36-'(CC) Team Data'!$B$28</f>
        <v>11</v>
      </c>
      <c r="CV28">
        <f>'Champ Scores'!K27+'(CC) Team Data'!K$36-'(CC) Team Data'!$B$28</f>
        <v>6</v>
      </c>
      <c r="CW28">
        <f>'Champ Scores'!L27+'(CC) Team Data'!L$36-'(CC) Team Data'!$B$28</f>
        <v>13</v>
      </c>
      <c r="CX28">
        <f>'Champ Scores'!M27+'(CC) Team Data'!M$36-'(CC) Team Data'!$B$28</f>
        <v>7</v>
      </c>
      <c r="CY28">
        <f>'Champ Scores'!N27+'(CC) Team Data'!N$36-'(CC) Team Data'!$B$28</f>
        <v>8</v>
      </c>
      <c r="CZ28">
        <f>'Champ Scores'!O27+'(CC) Team Data'!O$36-'(CC) Team Data'!$B$28</f>
        <v>9</v>
      </c>
      <c r="DA28">
        <f>'Champ Scores'!P27+'(CC) Team Data'!P$36-'(CC) Team Data'!$B$28</f>
        <v>8</v>
      </c>
      <c r="DB28">
        <f>'Champ Scores'!Q27+'(CC) Team Data'!Q$36-'(CC) Team Data'!$B$28</f>
        <v>9</v>
      </c>
      <c r="DC28">
        <f>'Champ Scores'!R27+'(CC) Team Data'!R$36-'(CC) Team Data'!$B$28</f>
        <v>5</v>
      </c>
      <c r="DD28">
        <f>'Champ Scores'!S27+'(CC) Team Data'!S$36-'(CC) Team Data'!$B$28</f>
        <v>5</v>
      </c>
      <c r="DE28">
        <f>'Champ Scores'!T27+'(CC) Team Data'!T$36-'(CC) Team Data'!$B$28</f>
        <v>9</v>
      </c>
      <c r="DF28">
        <f>'Champ Scores'!U27+'(CC) Team Data'!U$36-'(CC) Team Data'!$B$28</f>
        <v>5</v>
      </c>
    </row>
    <row r="29" spans="1:110" x14ac:dyDescent="0.25">
      <c r="A29" t="str">
        <f>'Champ Pools'!A29</f>
        <v>Draven</v>
      </c>
      <c r="B29">
        <f>'Champ Pools'!B29</f>
        <v>0</v>
      </c>
      <c r="C29">
        <f>'Champ Pools'!C29</f>
        <v>0</v>
      </c>
      <c r="D29">
        <f>'Champ Pools'!D29</f>
        <v>2</v>
      </c>
      <c r="E29">
        <f>'Champ Pools'!E29</f>
        <v>0</v>
      </c>
      <c r="F29">
        <f>'Champ Pools'!F29</f>
        <v>0</v>
      </c>
      <c r="H29">
        <f>B29*B29*'Champ Pools'!L29</f>
        <v>0</v>
      </c>
      <c r="I29">
        <f>C29*C29*'Champ Pools'!M29</f>
        <v>0</v>
      </c>
      <c r="J29">
        <f>D29*D29*'Champ Pools'!N29</f>
        <v>12</v>
      </c>
      <c r="K29">
        <f>E29*E29*'Champ Pools'!O29</f>
        <v>0</v>
      </c>
      <c r="L29">
        <f>F29*F29*'Champ Pools'!P29</f>
        <v>0</v>
      </c>
      <c r="N29">
        <f>'Champ Scores'!Y28</f>
        <v>1522</v>
      </c>
      <c r="O29">
        <f>'Champ Scores'!Z28</f>
        <v>1919</v>
      </c>
      <c r="P29">
        <f>'Champ Scores'!AA28</f>
        <v>1921</v>
      </c>
      <c r="Q29">
        <f>'Champ Scores'!AB28</f>
        <v>2018</v>
      </c>
      <c r="R29">
        <f>'Champ Scores'!AC28</f>
        <v>2233</v>
      </c>
      <c r="T29" s="60">
        <f t="shared" si="5"/>
        <v>2769.5413269152145</v>
      </c>
      <c r="U29">
        <f>'(CC) Team Data'!W$36+'(CC) Your Champ Data'!N29</f>
        <v>3610</v>
      </c>
      <c r="V29">
        <f>'(CC) Team Data'!X$36+'(CC) Your Champ Data'!O29</f>
        <v>3651</v>
      </c>
      <c r="W29">
        <f>'(CC) Team Data'!Y$36+'(CC) Your Champ Data'!P29</f>
        <v>3673</v>
      </c>
      <c r="X29">
        <f>'(CC) Team Data'!Z$36+'(CC) Your Champ Data'!Q29</f>
        <v>3635</v>
      </c>
      <c r="Y29">
        <f>'(CC) Team Data'!AA$36+'(CC) Your Champ Data'!R29</f>
        <v>4155</v>
      </c>
      <c r="AA29">
        <f>ABS('Champ Scores'!AG28-33.3-'Comp Calculator'!H$164+'Comp Calculator'!H$163)</f>
        <v>24.669799197331471</v>
      </c>
      <c r="AB29">
        <f>ABS('Champ Scores'!AH28-33.3-'Comp Calculator'!I$164+'Comp Calculator'!I$163)</f>
        <v>9.7303765424928343</v>
      </c>
      <c r="AC29">
        <f>ABS('Champ Scores'!AI28-33.3-'Comp Calculator'!J$164+'Comp Calculator'!J$163)</f>
        <v>14.739422654838624</v>
      </c>
      <c r="AD29">
        <f t="shared" si="6"/>
        <v>49.139598394662926</v>
      </c>
      <c r="AF29" s="60">
        <f>(IF('Comp Calculator'!$C$164='(CC) Your Champ Data'!$N$3,'(CC) Your Champ Data'!$N29,IF('Comp Calculator'!$C$164='(CC) Your Champ Data'!$O$3,'(CC) Your Champ Data'!$O29,IF('Comp Calculator'!$C$164='(CC) Your Champ Data'!$P$3,'(CC) Your Champ Data'!$P29,IF('Comp Calculator'!$C$164='(CC) Your Champ Data'!$Q$3,'(CC) Your Champ Data'!$Q29,IF('Comp Calculator'!$C$164='(CC) Your Champ Data'!$R$3,'(CC) Your Champ Data'!$R29,IF('Comp Calculator'!$C$164='(CC) Your Champ Data'!$T$3,'(CC) Your Champ Data'!$T29,1000))))))*H29*(100-$AD29))/1000</f>
        <v>0</v>
      </c>
      <c r="AG29" s="60">
        <f>(IF('Comp Calculator'!$C$164='(CC) Your Champ Data'!$N$3,'(CC) Your Champ Data'!$N29,IF('Comp Calculator'!$C$164='(CC) Your Champ Data'!$O$3,'(CC) Your Champ Data'!$O29,IF('Comp Calculator'!$C$164='(CC) Your Champ Data'!$P$3,'(CC) Your Champ Data'!$P29,IF('Comp Calculator'!$C$164='(CC) Your Champ Data'!$Q$3,'(CC) Your Champ Data'!$Q29,IF('Comp Calculator'!$C$164='(CC) Your Champ Data'!$R$3,'(CC) Your Champ Data'!$R29,IF('Comp Calculator'!$C$164='(CC) Your Champ Data'!$T$3,'(CC) Your Champ Data'!$T29,1000))))))*I29*(100-$AD29))/1000</f>
        <v>0</v>
      </c>
      <c r="AH29" s="60">
        <f>(IF('Comp Calculator'!$C$164='(CC) Your Champ Data'!$N$3,'(CC) Your Champ Data'!$N29,IF('Comp Calculator'!$C$164='(CC) Your Champ Data'!$O$3,'(CC) Your Champ Data'!$O29,IF('Comp Calculator'!$C$164='(CC) Your Champ Data'!$P$3,'(CC) Your Champ Data'!$P29,IF('Comp Calculator'!$C$164='(CC) Your Champ Data'!$Q$3,'(CC) Your Champ Data'!$Q29,IF('Comp Calculator'!$C$164='(CC) Your Champ Data'!$R$3,'(CC) Your Champ Data'!$R29,IF('Comp Calculator'!$C$164='(CC) Your Champ Data'!$T$3,'(CC) Your Champ Data'!$T29,1000))))))*J29*(100-$AD29))/1000</f>
        <v>1690.3198097938316</v>
      </c>
      <c r="AI29" s="60">
        <f>(IF('Comp Calculator'!$C$164='(CC) Your Champ Data'!$N$3,'(CC) Your Champ Data'!$N29,IF('Comp Calculator'!$C$164='(CC) Your Champ Data'!$O$3,'(CC) Your Champ Data'!$O29,IF('Comp Calculator'!$C$164='(CC) Your Champ Data'!$P$3,'(CC) Your Champ Data'!$P29,IF('Comp Calculator'!$C$164='(CC) Your Champ Data'!$Q$3,'(CC) Your Champ Data'!$Q29,IF('Comp Calculator'!$C$164='(CC) Your Champ Data'!$R$3,'(CC) Your Champ Data'!$R29,IF('Comp Calculator'!$C$164='(CC) Your Champ Data'!$T$3,'(CC) Your Champ Data'!$T29,1000))))))*K29*(100-$AD29))/1000</f>
        <v>0</v>
      </c>
      <c r="AJ29" s="60">
        <f>(IF('Comp Calculator'!$C$164='(CC) Your Champ Data'!$N$3,'(CC) Your Champ Data'!$N29,IF('Comp Calculator'!$C$164='(CC) Your Champ Data'!$O$3,'(CC) Your Champ Data'!$O29,IF('Comp Calculator'!$C$164='(CC) Your Champ Data'!$P$3,'(CC) Your Champ Data'!$P29,IF('Comp Calculator'!$C$164='(CC) Your Champ Data'!$Q$3,'(CC) Your Champ Data'!$Q29,IF('Comp Calculator'!$C$164='(CC) Your Champ Data'!$R$3,'(CC) Your Champ Data'!$R29,IF('Comp Calculator'!$C$164='(CC) Your Champ Data'!$T$3,'(CC) Your Champ Data'!$T29,1000))))))*L29*(100-$AD29))/1000</f>
        <v>0</v>
      </c>
      <c r="AL29" s="60">
        <f>RANK(AF29,AF$4:AF$163,0)+COUNTIF(AF$4:AF29,AF29)-1</f>
        <v>61</v>
      </c>
      <c r="AM29" t="str">
        <f t="shared" si="7"/>
        <v>Draven</v>
      </c>
      <c r="AN29" s="60">
        <f>RANK(AG29,AG$4:AG$163,0)+COUNTIF(AG$4:AG29,AG29)-1</f>
        <v>48</v>
      </c>
      <c r="AO29" t="str">
        <f t="shared" si="8"/>
        <v>Draven</v>
      </c>
      <c r="AP29" s="60">
        <f>RANK(AH29,AH$4:AH$163,0)+COUNTIF(AH$4:AH29,AH29)-1</f>
        <v>104</v>
      </c>
      <c r="AQ29" t="str">
        <f t="shared" si="9"/>
        <v>Draven</v>
      </c>
      <c r="AR29" s="60">
        <f>RANK(AI29,AI$4:AI$163,0)+COUNTIF(AI$4:AI29,AI29)-1</f>
        <v>42</v>
      </c>
      <c r="AS29" t="str">
        <f t="shared" si="10"/>
        <v>Draven</v>
      </c>
      <c r="AT29" s="60">
        <f>RANK(AJ29,AJ$4:AJ$163,0)+COUNTIF(AJ$4:AJ29,AJ29)-1</f>
        <v>74</v>
      </c>
      <c r="AU29" t="str">
        <f t="shared" si="11"/>
        <v>Draven</v>
      </c>
      <c r="AW29">
        <v>27</v>
      </c>
      <c r="AX29" s="61">
        <f t="shared" si="12"/>
        <v>2.8824045413923387</v>
      </c>
      <c r="AY29">
        <f>'Champ Scores'!B28</f>
        <v>3</v>
      </c>
      <c r="AZ29">
        <f>'Champ Scores'!C28</f>
        <v>5</v>
      </c>
      <c r="BA29">
        <f>'Champ Scores'!D28</f>
        <v>5</v>
      </c>
      <c r="BB29">
        <f>'Champ Scores'!E28</f>
        <v>1</v>
      </c>
      <c r="BC29">
        <f>'Champ Scores'!F28</f>
        <v>3</v>
      </c>
      <c r="BD29">
        <f>'Champ Scores'!G28</f>
        <v>4</v>
      </c>
      <c r="BE29">
        <f>'Champ Scores'!H28</f>
        <v>3</v>
      </c>
      <c r="BF29">
        <f>'Champ Scores'!I28</f>
        <v>4</v>
      </c>
      <c r="BG29">
        <f>'Champ Scores'!J28</f>
        <v>3</v>
      </c>
      <c r="BH29">
        <f>'Champ Scores'!K28</f>
        <v>1</v>
      </c>
      <c r="BI29">
        <f>'Champ Scores'!L28</f>
        <v>3</v>
      </c>
      <c r="BJ29">
        <f>'Champ Scores'!M28</f>
        <v>1</v>
      </c>
      <c r="BK29">
        <f>'Champ Scores'!N28</f>
        <v>3</v>
      </c>
      <c r="BL29">
        <f>'Champ Scores'!O28</f>
        <v>3</v>
      </c>
      <c r="BM29">
        <f>'Champ Scores'!P28</f>
        <v>2</v>
      </c>
      <c r="BN29">
        <f>'Champ Scores'!Q28</f>
        <v>3</v>
      </c>
      <c r="BO29">
        <f>'Champ Scores'!R28</f>
        <v>1</v>
      </c>
      <c r="BP29">
        <f>'Champ Scores'!S28</f>
        <v>1</v>
      </c>
      <c r="BQ29">
        <f>'Champ Scores'!T28</f>
        <v>1</v>
      </c>
      <c r="BR29">
        <f>'Champ Scores'!U28</f>
        <v>2</v>
      </c>
      <c r="BT29" s="61">
        <f>INDEX($AX$3:BR29,AW29,MATCH('Comp Calculator'!$C$165,'(CC) Your Champ Data'!$AX$3:$BR$3,0))</f>
        <v>2.8824045413923387</v>
      </c>
      <c r="BV29" s="60">
        <f t="shared" si="13"/>
        <v>0</v>
      </c>
      <c r="BW29" s="60">
        <f t="shared" si="14"/>
        <v>0</v>
      </c>
      <c r="BX29" s="60">
        <f t="shared" si="15"/>
        <v>1759.2030307711414</v>
      </c>
      <c r="BY29" s="60">
        <f t="shared" si="16"/>
        <v>0</v>
      </c>
      <c r="BZ29" s="60">
        <f t="shared" si="17"/>
        <v>0</v>
      </c>
      <c r="CB29" s="60">
        <f>RANK(BV29,BV$4:BV$157,0)+COUNTIF(BV$4:BV29,BV29)-1</f>
        <v>61</v>
      </c>
      <c r="CC29" t="str">
        <f t="shared" si="18"/>
        <v>Draven</v>
      </c>
      <c r="CD29">
        <f>RANK(BW29,BW$4:BW$157,0)+COUNTIF(BW$4:BW29,BW29)-1</f>
        <v>48</v>
      </c>
      <c r="CE29" t="str">
        <f t="shared" si="19"/>
        <v>Draven</v>
      </c>
      <c r="CF29">
        <f>RANK(BX29,BX$4:BX$157,0)+COUNTIF(BX$4:BX29,BX29)-1</f>
        <v>99</v>
      </c>
      <c r="CG29" t="str">
        <f t="shared" si="20"/>
        <v>Draven</v>
      </c>
      <c r="CH29">
        <f>RANK(BY29,BY$4:BY$157,0)+COUNTIF(BY$4:BY29,BY29)-1</f>
        <v>41</v>
      </c>
      <c r="CI29" t="str">
        <f t="shared" si="21"/>
        <v>Draven</v>
      </c>
      <c r="CJ29">
        <f>RANK(BZ29,BZ$4:BZ$157,0)+COUNTIF(BZ$4:BZ29,BZ29)-1</f>
        <v>71</v>
      </c>
      <c r="CK29" t="str">
        <f t="shared" si="22"/>
        <v>Draven</v>
      </c>
      <c r="CM29">
        <f>'Champ Scores'!B28+'(CC) Team Data'!B$36-'(CC) Team Data'!$B$28</f>
        <v>9</v>
      </c>
      <c r="CN29">
        <f>'Champ Scores'!C28+'(CC) Team Data'!C$36-'(CC) Team Data'!$B$28</f>
        <v>12</v>
      </c>
      <c r="CO29">
        <f>'Champ Scores'!D28+'(CC) Team Data'!D$36-'(CC) Team Data'!$B$28</f>
        <v>9</v>
      </c>
      <c r="CP29">
        <f>'Champ Scores'!E28+'(CC) Team Data'!E$36-'(CC) Team Data'!$B$28</f>
        <v>8</v>
      </c>
      <c r="CQ29">
        <f>'Champ Scores'!F28+'(CC) Team Data'!F$36-'(CC) Team Data'!$B$28</f>
        <v>10</v>
      </c>
      <c r="CR29">
        <f>'Champ Scores'!G28+'(CC) Team Data'!G$36-'(CC) Team Data'!$B$28</f>
        <v>10</v>
      </c>
      <c r="CS29">
        <f>'Champ Scores'!H28+'(CC) Team Data'!H$36-'(CC) Team Data'!$B$28</f>
        <v>8</v>
      </c>
      <c r="CT29">
        <f>'Champ Scores'!I28+'(CC) Team Data'!I$36-'(CC) Team Data'!$B$28</f>
        <v>8</v>
      </c>
      <c r="CU29">
        <f>'Champ Scores'!J28+'(CC) Team Data'!J$36-'(CC) Team Data'!$B$28</f>
        <v>10</v>
      </c>
      <c r="CV29">
        <f>'Champ Scores'!K28+'(CC) Team Data'!K$36-'(CC) Team Data'!$B$28</f>
        <v>5</v>
      </c>
      <c r="CW29">
        <f>'Champ Scores'!L28+'(CC) Team Data'!L$36-'(CC) Team Data'!$B$28</f>
        <v>11</v>
      </c>
      <c r="CX29">
        <f>'Champ Scores'!M28+'(CC) Team Data'!M$36-'(CC) Team Data'!$B$28</f>
        <v>5</v>
      </c>
      <c r="CY29">
        <f>'Champ Scores'!N28+'(CC) Team Data'!N$36-'(CC) Team Data'!$B$28</f>
        <v>10</v>
      </c>
      <c r="CZ29">
        <f>'Champ Scores'!O28+'(CC) Team Data'!O$36-'(CC) Team Data'!$B$28</f>
        <v>9</v>
      </c>
      <c r="DA29">
        <f>'Champ Scores'!P28+'(CC) Team Data'!P$36-'(CC) Team Data'!$B$28</f>
        <v>8</v>
      </c>
      <c r="DB29">
        <f>'Champ Scores'!Q28+'(CC) Team Data'!Q$36-'(CC) Team Data'!$B$28</f>
        <v>9</v>
      </c>
      <c r="DC29">
        <f>'Champ Scores'!R28+'(CC) Team Data'!R$36-'(CC) Team Data'!$B$28</f>
        <v>5</v>
      </c>
      <c r="DD29">
        <f>'Champ Scores'!S28+'(CC) Team Data'!S$36-'(CC) Team Data'!$B$28</f>
        <v>5</v>
      </c>
      <c r="DE29">
        <f>'Champ Scores'!T28+'(CC) Team Data'!T$36-'(CC) Team Data'!$B$28</f>
        <v>7</v>
      </c>
      <c r="DF29">
        <f>'Champ Scores'!U28+'(CC) Team Data'!U$36-'(CC) Team Data'!$B$28</f>
        <v>6</v>
      </c>
    </row>
    <row r="30" spans="1:110" x14ac:dyDescent="0.25">
      <c r="A30" t="str">
        <f>'Champ Pools'!A30</f>
        <v>Ekko</v>
      </c>
      <c r="B30">
        <f>'Champ Pools'!B30</f>
        <v>0</v>
      </c>
      <c r="C30">
        <f>'Champ Pools'!C30</f>
        <v>0</v>
      </c>
      <c r="D30">
        <f>'Champ Pools'!D30</f>
        <v>4</v>
      </c>
      <c r="E30">
        <f>'Champ Pools'!E30</f>
        <v>0</v>
      </c>
      <c r="F30">
        <f>'Champ Pools'!F30</f>
        <v>0</v>
      </c>
      <c r="H30">
        <f>B30*B30*'Champ Pools'!L30</f>
        <v>0</v>
      </c>
      <c r="I30">
        <f>C30*C30*'Champ Pools'!M30</f>
        <v>0</v>
      </c>
      <c r="J30">
        <f>D30*D30*'Champ Pools'!N30</f>
        <v>48</v>
      </c>
      <c r="K30">
        <f>E30*E30*'Champ Pools'!O30</f>
        <v>0</v>
      </c>
      <c r="L30">
        <f>F30*F30*'Champ Pools'!P30</f>
        <v>0</v>
      </c>
      <c r="N30">
        <f>'Champ Scores'!Y29</f>
        <v>1774</v>
      </c>
      <c r="O30">
        <f>'Champ Scores'!Z29</f>
        <v>2495</v>
      </c>
      <c r="P30">
        <f>'Champ Scores'!AA29</f>
        <v>1257</v>
      </c>
      <c r="Q30">
        <f>'Champ Scores'!AB29</f>
        <v>1435</v>
      </c>
      <c r="R30">
        <f>'Champ Scores'!AC29</f>
        <v>2244</v>
      </c>
      <c r="T30" s="60">
        <f t="shared" si="5"/>
        <v>2405.9160833686883</v>
      </c>
      <c r="U30">
        <f>'(CC) Team Data'!W$36+'(CC) Your Champ Data'!N30</f>
        <v>3862</v>
      </c>
      <c r="V30">
        <f>'(CC) Team Data'!X$36+'(CC) Your Champ Data'!O30</f>
        <v>4227</v>
      </c>
      <c r="W30">
        <f>'(CC) Team Data'!Y$36+'(CC) Your Champ Data'!P30</f>
        <v>3009</v>
      </c>
      <c r="X30">
        <f>'(CC) Team Data'!Z$36+'(CC) Your Champ Data'!Q30</f>
        <v>3052</v>
      </c>
      <c r="Y30">
        <f>'(CC) Team Data'!AA$36+'(CC) Your Champ Data'!R30</f>
        <v>4166</v>
      </c>
      <c r="AA30">
        <f>ABS('Champ Scores'!AG29-33.3-'Comp Calculator'!H$164+'Comp Calculator'!H$163)</f>
        <v>7.5624129130435946</v>
      </c>
      <c r="AB30">
        <f>ABS('Champ Scores'!AH29-33.3-'Comp Calculator'!I$164+'Comp Calculator'!I$163)</f>
        <v>5.8646955545573505</v>
      </c>
      <c r="AC30">
        <f>ABS('Champ Scores'!AI29-33.3-'Comp Calculator'!J$164+'Comp Calculator'!J$163)</f>
        <v>13.227108467600932</v>
      </c>
      <c r="AD30">
        <f t="shared" si="6"/>
        <v>26.654216935201877</v>
      </c>
      <c r="AF30" s="60">
        <f>(IF('Comp Calculator'!$C$164='(CC) Your Champ Data'!$N$3,'(CC) Your Champ Data'!$N30,IF('Comp Calculator'!$C$164='(CC) Your Champ Data'!$O$3,'(CC) Your Champ Data'!$O30,IF('Comp Calculator'!$C$164='(CC) Your Champ Data'!$P$3,'(CC) Your Champ Data'!$P30,IF('Comp Calculator'!$C$164='(CC) Your Champ Data'!$Q$3,'(CC) Your Champ Data'!$Q30,IF('Comp Calculator'!$C$164='(CC) Your Champ Data'!$R$3,'(CC) Your Champ Data'!$R30,IF('Comp Calculator'!$C$164='(CC) Your Champ Data'!$T$3,'(CC) Your Champ Data'!$T30,1000))))))*H30*(100-$AD30))/1000</f>
        <v>0</v>
      </c>
      <c r="AG30" s="60">
        <f>(IF('Comp Calculator'!$C$164='(CC) Your Champ Data'!$N$3,'(CC) Your Champ Data'!$N30,IF('Comp Calculator'!$C$164='(CC) Your Champ Data'!$O$3,'(CC) Your Champ Data'!$O30,IF('Comp Calculator'!$C$164='(CC) Your Champ Data'!$P$3,'(CC) Your Champ Data'!$P30,IF('Comp Calculator'!$C$164='(CC) Your Champ Data'!$Q$3,'(CC) Your Champ Data'!$Q30,IF('Comp Calculator'!$C$164='(CC) Your Champ Data'!$R$3,'(CC) Your Champ Data'!$R30,IF('Comp Calculator'!$C$164='(CC) Your Champ Data'!$T$3,'(CC) Your Champ Data'!$T30,1000))))))*I30*(100-$AD30))/1000</f>
        <v>0</v>
      </c>
      <c r="AH30" s="60">
        <f>(IF('Comp Calculator'!$C$164='(CC) Your Champ Data'!$N$3,'(CC) Your Champ Data'!$N30,IF('Comp Calculator'!$C$164='(CC) Your Champ Data'!$O$3,'(CC) Your Champ Data'!$O30,IF('Comp Calculator'!$C$164='(CC) Your Champ Data'!$P$3,'(CC) Your Champ Data'!$P30,IF('Comp Calculator'!$C$164='(CC) Your Champ Data'!$Q$3,'(CC) Your Champ Data'!$Q30,IF('Comp Calculator'!$C$164='(CC) Your Champ Data'!$R$3,'(CC) Your Champ Data'!$R30,IF('Comp Calculator'!$C$164='(CC) Your Champ Data'!$T$3,'(CC) Your Champ Data'!$T30,1000))))))*J30*(100-$AD30))/1000</f>
        <v>8470.2623578976909</v>
      </c>
      <c r="AI30" s="60">
        <f>(IF('Comp Calculator'!$C$164='(CC) Your Champ Data'!$N$3,'(CC) Your Champ Data'!$N30,IF('Comp Calculator'!$C$164='(CC) Your Champ Data'!$O$3,'(CC) Your Champ Data'!$O30,IF('Comp Calculator'!$C$164='(CC) Your Champ Data'!$P$3,'(CC) Your Champ Data'!$P30,IF('Comp Calculator'!$C$164='(CC) Your Champ Data'!$Q$3,'(CC) Your Champ Data'!$Q30,IF('Comp Calculator'!$C$164='(CC) Your Champ Data'!$R$3,'(CC) Your Champ Data'!$R30,IF('Comp Calculator'!$C$164='(CC) Your Champ Data'!$T$3,'(CC) Your Champ Data'!$T30,1000))))))*K30*(100-$AD30))/1000</f>
        <v>0</v>
      </c>
      <c r="AJ30" s="60">
        <f>(IF('Comp Calculator'!$C$164='(CC) Your Champ Data'!$N$3,'(CC) Your Champ Data'!$N30,IF('Comp Calculator'!$C$164='(CC) Your Champ Data'!$O$3,'(CC) Your Champ Data'!$O30,IF('Comp Calculator'!$C$164='(CC) Your Champ Data'!$P$3,'(CC) Your Champ Data'!$P30,IF('Comp Calculator'!$C$164='(CC) Your Champ Data'!$Q$3,'(CC) Your Champ Data'!$Q30,IF('Comp Calculator'!$C$164='(CC) Your Champ Data'!$R$3,'(CC) Your Champ Data'!$R30,IF('Comp Calculator'!$C$164='(CC) Your Champ Data'!$T$3,'(CC) Your Champ Data'!$T30,1000))))))*L30*(100-$AD30))/1000</f>
        <v>0</v>
      </c>
      <c r="AL30" s="60">
        <f>RANK(AF30,AF$4:AF$163,0)+COUNTIF(AF$4:AF30,AF30)-1</f>
        <v>62</v>
      </c>
      <c r="AM30" t="str">
        <f t="shared" si="7"/>
        <v>Ekko</v>
      </c>
      <c r="AN30" s="60">
        <f>RANK(AG30,AG$4:AG$163,0)+COUNTIF(AG$4:AG30,AG30)-1</f>
        <v>49</v>
      </c>
      <c r="AO30" t="str">
        <f t="shared" si="8"/>
        <v>Ekko</v>
      </c>
      <c r="AP30" s="60">
        <f>RANK(AH30,AH$4:AH$163,0)+COUNTIF(AH$4:AH30,AH30)-1</f>
        <v>30</v>
      </c>
      <c r="AQ30" t="str">
        <f t="shared" si="9"/>
        <v>Ekko</v>
      </c>
      <c r="AR30" s="60">
        <f>RANK(AI30,AI$4:AI$163,0)+COUNTIF(AI$4:AI30,AI30)-1</f>
        <v>43</v>
      </c>
      <c r="AS30" t="str">
        <f t="shared" si="10"/>
        <v>Ekko</v>
      </c>
      <c r="AT30" s="60">
        <f>RANK(AJ30,AJ$4:AJ$163,0)+COUNTIF(AJ$4:AJ30,AJ30)-1</f>
        <v>75</v>
      </c>
      <c r="AU30" t="str">
        <f t="shared" si="11"/>
        <v>Ekko</v>
      </c>
      <c r="AW30">
        <v>28</v>
      </c>
      <c r="AX30" s="61">
        <f t="shared" si="12"/>
        <v>2.8576943065448086</v>
      </c>
      <c r="AY30">
        <f>'Champ Scores'!B29</f>
        <v>5</v>
      </c>
      <c r="AZ30">
        <f>'Champ Scores'!C29</f>
        <v>2</v>
      </c>
      <c r="BA30">
        <f>'Champ Scores'!D29</f>
        <v>4</v>
      </c>
      <c r="BB30">
        <f>'Champ Scores'!E29</f>
        <v>3</v>
      </c>
      <c r="BC30">
        <f>'Champ Scores'!F29</f>
        <v>5</v>
      </c>
      <c r="BD30">
        <f>'Champ Scores'!G29</f>
        <v>3</v>
      </c>
      <c r="BE30">
        <f>'Champ Scores'!H29</f>
        <v>3</v>
      </c>
      <c r="BF30">
        <f>'Champ Scores'!I29</f>
        <v>1</v>
      </c>
      <c r="BG30">
        <f>'Champ Scores'!J29</f>
        <v>4</v>
      </c>
      <c r="BH30">
        <f>'Champ Scores'!K29</f>
        <v>2</v>
      </c>
      <c r="BI30">
        <f>'Champ Scores'!L29</f>
        <v>2</v>
      </c>
      <c r="BJ30">
        <f>'Champ Scores'!M29</f>
        <v>1</v>
      </c>
      <c r="BK30">
        <f>'Champ Scores'!N29</f>
        <v>2</v>
      </c>
      <c r="BL30">
        <f>'Champ Scores'!O29</f>
        <v>2</v>
      </c>
      <c r="BM30">
        <f>'Champ Scores'!P29</f>
        <v>3</v>
      </c>
      <c r="BN30">
        <f>'Champ Scores'!Q29</f>
        <v>2</v>
      </c>
      <c r="BO30">
        <f>'Champ Scores'!R29</f>
        <v>3</v>
      </c>
      <c r="BP30">
        <f>'Champ Scores'!S29</f>
        <v>1</v>
      </c>
      <c r="BQ30">
        <f>'Champ Scores'!T29</f>
        <v>3</v>
      </c>
      <c r="BR30">
        <f>'Champ Scores'!U29</f>
        <v>1</v>
      </c>
      <c r="BT30" s="61">
        <f>INDEX($AX$3:BR30,AW30,MATCH('Comp Calculator'!$C$165,'(CC) Your Champ Data'!$AX$3:$BR$3,0))</f>
        <v>2.8576943065448086</v>
      </c>
      <c r="BV30" s="60">
        <f t="shared" si="13"/>
        <v>0</v>
      </c>
      <c r="BW30" s="60">
        <f t="shared" si="14"/>
        <v>0</v>
      </c>
      <c r="BX30" s="60">
        <f t="shared" si="15"/>
        <v>10060.791680320524</v>
      </c>
      <c r="BY30" s="60">
        <f t="shared" si="16"/>
        <v>0</v>
      </c>
      <c r="BZ30" s="60">
        <f t="shared" si="17"/>
        <v>0</v>
      </c>
      <c r="CB30" s="60">
        <f>RANK(BV30,BV$4:BV$157,0)+COUNTIF(BV$4:BV30,BV30)-1</f>
        <v>62</v>
      </c>
      <c r="CC30" t="str">
        <f t="shared" si="18"/>
        <v>Ekko</v>
      </c>
      <c r="CD30">
        <f>RANK(BW30,BW$4:BW$157,0)+COUNTIF(BW$4:BW30,BW30)-1</f>
        <v>49</v>
      </c>
      <c r="CE30" t="str">
        <f t="shared" si="19"/>
        <v>Ekko</v>
      </c>
      <c r="CF30">
        <f>RANK(BX30,BX$4:BX$157,0)+COUNTIF(BX$4:BX30,BX30)-1</f>
        <v>28</v>
      </c>
      <c r="CG30" t="str">
        <f t="shared" si="20"/>
        <v>Ekko</v>
      </c>
      <c r="CH30">
        <f>RANK(BY30,BY$4:BY$157,0)+COUNTIF(BY$4:BY30,BY30)-1</f>
        <v>42</v>
      </c>
      <c r="CI30" t="str">
        <f t="shared" si="21"/>
        <v>Ekko</v>
      </c>
      <c r="CJ30">
        <f>RANK(BZ30,BZ$4:BZ$157,0)+COUNTIF(BZ$4:BZ30,BZ30)-1</f>
        <v>72</v>
      </c>
      <c r="CK30" t="str">
        <f t="shared" si="22"/>
        <v>Ekko</v>
      </c>
      <c r="CM30">
        <f>'Champ Scores'!B29+'(CC) Team Data'!B$36-'(CC) Team Data'!$B$28</f>
        <v>11</v>
      </c>
      <c r="CN30">
        <f>'Champ Scores'!C29+'(CC) Team Data'!C$36-'(CC) Team Data'!$B$28</f>
        <v>9</v>
      </c>
      <c r="CO30">
        <f>'Champ Scores'!D29+'(CC) Team Data'!D$36-'(CC) Team Data'!$B$28</f>
        <v>8</v>
      </c>
      <c r="CP30">
        <f>'Champ Scores'!E29+'(CC) Team Data'!E$36-'(CC) Team Data'!$B$28</f>
        <v>10</v>
      </c>
      <c r="CQ30">
        <f>'Champ Scores'!F29+'(CC) Team Data'!F$36-'(CC) Team Data'!$B$28</f>
        <v>12</v>
      </c>
      <c r="CR30">
        <f>'Champ Scores'!G29+'(CC) Team Data'!G$36-'(CC) Team Data'!$B$28</f>
        <v>9</v>
      </c>
      <c r="CS30">
        <f>'Champ Scores'!H29+'(CC) Team Data'!H$36-'(CC) Team Data'!$B$28</f>
        <v>8</v>
      </c>
      <c r="CT30">
        <f>'Champ Scores'!I29+'(CC) Team Data'!I$36-'(CC) Team Data'!$B$28</f>
        <v>5</v>
      </c>
      <c r="CU30">
        <f>'Champ Scores'!J29+'(CC) Team Data'!J$36-'(CC) Team Data'!$B$28</f>
        <v>11</v>
      </c>
      <c r="CV30">
        <f>'Champ Scores'!K29+'(CC) Team Data'!K$36-'(CC) Team Data'!$B$28</f>
        <v>6</v>
      </c>
      <c r="CW30">
        <f>'Champ Scores'!L29+'(CC) Team Data'!L$36-'(CC) Team Data'!$B$28</f>
        <v>10</v>
      </c>
      <c r="CX30">
        <f>'Champ Scores'!M29+'(CC) Team Data'!M$36-'(CC) Team Data'!$B$28</f>
        <v>5</v>
      </c>
      <c r="CY30">
        <f>'Champ Scores'!N29+'(CC) Team Data'!N$36-'(CC) Team Data'!$B$28</f>
        <v>9</v>
      </c>
      <c r="CZ30">
        <f>'Champ Scores'!O29+'(CC) Team Data'!O$36-'(CC) Team Data'!$B$28</f>
        <v>8</v>
      </c>
      <c r="DA30">
        <f>'Champ Scores'!P29+'(CC) Team Data'!P$36-'(CC) Team Data'!$B$28</f>
        <v>9</v>
      </c>
      <c r="DB30">
        <f>'Champ Scores'!Q29+'(CC) Team Data'!Q$36-'(CC) Team Data'!$B$28</f>
        <v>8</v>
      </c>
      <c r="DC30">
        <f>'Champ Scores'!R29+'(CC) Team Data'!R$36-'(CC) Team Data'!$B$28</f>
        <v>7</v>
      </c>
      <c r="DD30">
        <f>'Champ Scores'!S29+'(CC) Team Data'!S$36-'(CC) Team Data'!$B$28</f>
        <v>5</v>
      </c>
      <c r="DE30">
        <f>'Champ Scores'!T29+'(CC) Team Data'!T$36-'(CC) Team Data'!$B$28</f>
        <v>9</v>
      </c>
      <c r="DF30">
        <f>'Champ Scores'!U29+'(CC) Team Data'!U$36-'(CC) Team Data'!$B$28</f>
        <v>5</v>
      </c>
    </row>
    <row r="31" spans="1:110" x14ac:dyDescent="0.25">
      <c r="A31" t="str">
        <f>'Champ Pools'!A31</f>
        <v>Elise</v>
      </c>
      <c r="B31">
        <f>'Champ Pools'!B31</f>
        <v>0</v>
      </c>
      <c r="C31">
        <f>'Champ Pools'!C31</f>
        <v>4</v>
      </c>
      <c r="D31">
        <f>'Champ Pools'!D31</f>
        <v>0</v>
      </c>
      <c r="E31">
        <f>'Champ Pools'!E31</f>
        <v>0</v>
      </c>
      <c r="F31">
        <f>'Champ Pools'!F31</f>
        <v>3</v>
      </c>
      <c r="H31">
        <f>B31*B31*'Champ Pools'!L31</f>
        <v>0</v>
      </c>
      <c r="I31">
        <f>C31*C31*'Champ Pools'!M31</f>
        <v>48</v>
      </c>
      <c r="J31">
        <f>D31*D31*'Champ Pools'!N31</f>
        <v>0</v>
      </c>
      <c r="K31">
        <f>E31*E31*'Champ Pools'!O31</f>
        <v>0</v>
      </c>
      <c r="L31">
        <f>F31*F31*'Champ Pools'!P31</f>
        <v>27</v>
      </c>
      <c r="N31">
        <f>'Champ Scores'!Y30</f>
        <v>2084</v>
      </c>
      <c r="O31">
        <f>'Champ Scores'!Z30</f>
        <v>3209</v>
      </c>
      <c r="P31">
        <f>'Champ Scores'!AA30</f>
        <v>1112</v>
      </c>
      <c r="Q31">
        <f>'Champ Scores'!AB30</f>
        <v>1082</v>
      </c>
      <c r="R31">
        <f>'Champ Scores'!AC30</f>
        <v>1819</v>
      </c>
      <c r="T31" s="60">
        <f t="shared" si="5"/>
        <v>2069.4000322372667</v>
      </c>
      <c r="U31">
        <f>'(CC) Team Data'!W$36+'(CC) Your Champ Data'!N31</f>
        <v>4172</v>
      </c>
      <c r="V31">
        <f>'(CC) Team Data'!X$36+'(CC) Your Champ Data'!O31</f>
        <v>4941</v>
      </c>
      <c r="W31">
        <f>'(CC) Team Data'!Y$36+'(CC) Your Champ Data'!P31</f>
        <v>2864</v>
      </c>
      <c r="X31">
        <f>'(CC) Team Data'!Z$36+'(CC) Your Champ Data'!Q31</f>
        <v>2699</v>
      </c>
      <c r="Y31">
        <f>'(CC) Team Data'!AA$36+'(CC) Your Champ Data'!R31</f>
        <v>3741</v>
      </c>
      <c r="AA31">
        <f>ABS('Champ Scores'!AG30-33.3-'Comp Calculator'!H$164+'Comp Calculator'!H$163)</f>
        <v>31.415896955744337</v>
      </c>
      <c r="AB31">
        <f>ABS('Champ Scores'!AH30-33.3-'Comp Calculator'!I$164+'Comp Calculator'!I$163)</f>
        <v>4.6019834137676341</v>
      </c>
      <c r="AC31">
        <f>ABS('Champ Scores'!AI30-33.3-'Comp Calculator'!J$164+'Comp Calculator'!J$163)</f>
        <v>26.613913541976689</v>
      </c>
      <c r="AD31">
        <f t="shared" si="6"/>
        <v>62.631793911488657</v>
      </c>
      <c r="AF31" s="60">
        <f>(IF('Comp Calculator'!$C$164='(CC) Your Champ Data'!$N$3,'(CC) Your Champ Data'!$N31,IF('Comp Calculator'!$C$164='(CC) Your Champ Data'!$O$3,'(CC) Your Champ Data'!$O31,IF('Comp Calculator'!$C$164='(CC) Your Champ Data'!$P$3,'(CC) Your Champ Data'!$P31,IF('Comp Calculator'!$C$164='(CC) Your Champ Data'!$Q$3,'(CC) Your Champ Data'!$Q31,IF('Comp Calculator'!$C$164='(CC) Your Champ Data'!$R$3,'(CC) Your Champ Data'!$R31,IF('Comp Calculator'!$C$164='(CC) Your Champ Data'!$T$3,'(CC) Your Champ Data'!$T31,1000))))))*H31*(100-$AD31))/1000</f>
        <v>0</v>
      </c>
      <c r="AG31" s="60">
        <f>(IF('Comp Calculator'!$C$164='(CC) Your Champ Data'!$N$3,'(CC) Your Champ Data'!$N31,IF('Comp Calculator'!$C$164='(CC) Your Champ Data'!$O$3,'(CC) Your Champ Data'!$O31,IF('Comp Calculator'!$C$164='(CC) Your Champ Data'!$P$3,'(CC) Your Champ Data'!$P31,IF('Comp Calculator'!$C$164='(CC) Your Champ Data'!$Q$3,'(CC) Your Champ Data'!$Q31,IF('Comp Calculator'!$C$164='(CC) Your Champ Data'!$R$3,'(CC) Your Champ Data'!$R31,IF('Comp Calculator'!$C$164='(CC) Your Champ Data'!$T$3,'(CC) Your Champ Data'!$T31,1000))))))*I31*(100-$AD31))/1000</f>
        <v>3711.8288104422813</v>
      </c>
      <c r="AH31" s="60">
        <f>(IF('Comp Calculator'!$C$164='(CC) Your Champ Data'!$N$3,'(CC) Your Champ Data'!$N31,IF('Comp Calculator'!$C$164='(CC) Your Champ Data'!$O$3,'(CC) Your Champ Data'!$O31,IF('Comp Calculator'!$C$164='(CC) Your Champ Data'!$P$3,'(CC) Your Champ Data'!$P31,IF('Comp Calculator'!$C$164='(CC) Your Champ Data'!$Q$3,'(CC) Your Champ Data'!$Q31,IF('Comp Calculator'!$C$164='(CC) Your Champ Data'!$R$3,'(CC) Your Champ Data'!$R31,IF('Comp Calculator'!$C$164='(CC) Your Champ Data'!$T$3,'(CC) Your Champ Data'!$T31,1000))))))*J31*(100-$AD31))/1000</f>
        <v>0</v>
      </c>
      <c r="AI31" s="60">
        <f>(IF('Comp Calculator'!$C$164='(CC) Your Champ Data'!$N$3,'(CC) Your Champ Data'!$N31,IF('Comp Calculator'!$C$164='(CC) Your Champ Data'!$O$3,'(CC) Your Champ Data'!$O31,IF('Comp Calculator'!$C$164='(CC) Your Champ Data'!$P$3,'(CC) Your Champ Data'!$P31,IF('Comp Calculator'!$C$164='(CC) Your Champ Data'!$Q$3,'(CC) Your Champ Data'!$Q31,IF('Comp Calculator'!$C$164='(CC) Your Champ Data'!$R$3,'(CC) Your Champ Data'!$R31,IF('Comp Calculator'!$C$164='(CC) Your Champ Data'!$T$3,'(CC) Your Champ Data'!$T31,1000))))))*K31*(100-$AD31))/1000</f>
        <v>0</v>
      </c>
      <c r="AJ31" s="60">
        <f>(IF('Comp Calculator'!$C$164='(CC) Your Champ Data'!$N$3,'(CC) Your Champ Data'!$N31,IF('Comp Calculator'!$C$164='(CC) Your Champ Data'!$O$3,'(CC) Your Champ Data'!$O31,IF('Comp Calculator'!$C$164='(CC) Your Champ Data'!$P$3,'(CC) Your Champ Data'!$P31,IF('Comp Calculator'!$C$164='(CC) Your Champ Data'!$Q$3,'(CC) Your Champ Data'!$Q31,IF('Comp Calculator'!$C$164='(CC) Your Champ Data'!$R$3,'(CC) Your Champ Data'!$R31,IF('Comp Calculator'!$C$164='(CC) Your Champ Data'!$T$3,'(CC) Your Champ Data'!$T31,1000))))))*L31*(100-$AD31))/1000</f>
        <v>2087.9037058737836</v>
      </c>
      <c r="AL31" s="60">
        <f>RANK(AF31,AF$4:AF$163,0)+COUNTIF(AF$4:AF31,AF31)-1</f>
        <v>63</v>
      </c>
      <c r="AM31" t="str">
        <f t="shared" si="7"/>
        <v>Elise</v>
      </c>
      <c r="AN31" s="60">
        <f>RANK(AG31,AG$4:AG$163,0)+COUNTIF(AG$4:AG31,AG31)-1</f>
        <v>13</v>
      </c>
      <c r="AO31" t="str">
        <f t="shared" si="8"/>
        <v>Elise</v>
      </c>
      <c r="AP31" s="60">
        <f>RANK(AH31,AH$4:AH$163,0)+COUNTIF(AH$4:AH31,AH31)-1</f>
        <v>119</v>
      </c>
      <c r="AQ31" t="str">
        <f t="shared" si="9"/>
        <v>Elise</v>
      </c>
      <c r="AR31" s="60">
        <f>RANK(AI31,AI$4:AI$163,0)+COUNTIF(AI$4:AI31,AI31)-1</f>
        <v>44</v>
      </c>
      <c r="AS31" t="str">
        <f t="shared" si="10"/>
        <v>Elise</v>
      </c>
      <c r="AT31" s="60">
        <f>RANK(AJ31,AJ$4:AJ$163,0)+COUNTIF(AJ$4:AJ31,AJ31)-1</f>
        <v>57</v>
      </c>
      <c r="AU31" t="str">
        <f t="shared" si="11"/>
        <v>Elise</v>
      </c>
      <c r="AW31">
        <v>29</v>
      </c>
      <c r="AX31" s="61">
        <f t="shared" si="12"/>
        <v>3.0371878391075295</v>
      </c>
      <c r="AY31">
        <f>'Champ Scores'!B30</f>
        <v>4</v>
      </c>
      <c r="AZ31">
        <f>'Champ Scores'!C30</f>
        <v>2</v>
      </c>
      <c r="BA31">
        <f>'Champ Scores'!D30</f>
        <v>4</v>
      </c>
      <c r="BB31">
        <f>'Champ Scores'!E30</f>
        <v>1</v>
      </c>
      <c r="BC31">
        <f>'Champ Scores'!F30</f>
        <v>5</v>
      </c>
      <c r="BD31">
        <f>'Champ Scores'!G30</f>
        <v>1</v>
      </c>
      <c r="BE31">
        <f>'Champ Scores'!H30</f>
        <v>2</v>
      </c>
      <c r="BF31">
        <f>'Champ Scores'!I30</f>
        <v>1</v>
      </c>
      <c r="BG31">
        <f>'Champ Scores'!J30</f>
        <v>3</v>
      </c>
      <c r="BH31">
        <f>'Champ Scores'!K30</f>
        <v>2</v>
      </c>
      <c r="BI31">
        <f>'Champ Scores'!L30</f>
        <v>2</v>
      </c>
      <c r="BJ31">
        <f>'Champ Scores'!M30</f>
        <v>5</v>
      </c>
      <c r="BK31">
        <f>'Champ Scores'!N30</f>
        <v>1</v>
      </c>
      <c r="BL31">
        <f>'Champ Scores'!O30</f>
        <v>5</v>
      </c>
      <c r="BM31">
        <f>'Champ Scores'!P30</f>
        <v>4</v>
      </c>
      <c r="BN31">
        <f>'Champ Scores'!Q30</f>
        <v>3</v>
      </c>
      <c r="BO31">
        <f>'Champ Scores'!R30</f>
        <v>3</v>
      </c>
      <c r="BP31">
        <f>'Champ Scores'!S30</f>
        <v>1</v>
      </c>
      <c r="BQ31">
        <f>'Champ Scores'!T30</f>
        <v>1</v>
      </c>
      <c r="BR31">
        <f>'Champ Scores'!U30</f>
        <v>2</v>
      </c>
      <c r="BT31" s="61">
        <f>INDEX($AX$3:BR31,AW31,MATCH('Comp Calculator'!$C$165,'(CC) Your Champ Data'!$AX$3:$BR$3,0))</f>
        <v>3.0371878391075295</v>
      </c>
      <c r="BV31" s="60">
        <f t="shared" si="13"/>
        <v>0</v>
      </c>
      <c r="BW31" s="60">
        <f t="shared" si="14"/>
        <v>5447.7245328619483</v>
      </c>
      <c r="BX31" s="60">
        <f t="shared" si="15"/>
        <v>0</v>
      </c>
      <c r="BY31" s="60">
        <f t="shared" si="16"/>
        <v>0</v>
      </c>
      <c r="BZ31" s="60">
        <f t="shared" si="17"/>
        <v>3064.3450497348463</v>
      </c>
      <c r="CB31" s="60">
        <f>RANK(BV31,BV$4:BV$157,0)+COUNTIF(BV$4:BV31,BV31)-1</f>
        <v>63</v>
      </c>
      <c r="CC31" t="str">
        <f t="shared" si="18"/>
        <v>Elise</v>
      </c>
      <c r="CD31">
        <f>RANK(BW31,BW$4:BW$157,0)+COUNTIF(BW$4:BW31,BW31)-1</f>
        <v>13</v>
      </c>
      <c r="CE31" t="str">
        <f t="shared" si="19"/>
        <v>Elise</v>
      </c>
      <c r="CF31">
        <f>RANK(BX31,BX$4:BX$157,0)+COUNTIF(BX$4:BX31,BX31)-1</f>
        <v>114</v>
      </c>
      <c r="CG31" t="str">
        <f t="shared" si="20"/>
        <v>Elise</v>
      </c>
      <c r="CH31">
        <f>RANK(BY31,BY$4:BY$157,0)+COUNTIF(BY$4:BY31,BY31)-1</f>
        <v>43</v>
      </c>
      <c r="CI31" t="str">
        <f t="shared" si="21"/>
        <v>Elise</v>
      </c>
      <c r="CJ31">
        <f>RANK(BZ31,BZ$4:BZ$157,0)+COUNTIF(BZ$4:BZ31,BZ31)-1</f>
        <v>52</v>
      </c>
      <c r="CK31" t="str">
        <f t="shared" si="22"/>
        <v>Elise</v>
      </c>
      <c r="CM31">
        <f>'Champ Scores'!B30+'(CC) Team Data'!B$36-'(CC) Team Data'!$B$28</f>
        <v>10</v>
      </c>
      <c r="CN31">
        <f>'Champ Scores'!C30+'(CC) Team Data'!C$36-'(CC) Team Data'!$B$28</f>
        <v>9</v>
      </c>
      <c r="CO31">
        <f>'Champ Scores'!D30+'(CC) Team Data'!D$36-'(CC) Team Data'!$B$28</f>
        <v>8</v>
      </c>
      <c r="CP31">
        <f>'Champ Scores'!E30+'(CC) Team Data'!E$36-'(CC) Team Data'!$B$28</f>
        <v>8</v>
      </c>
      <c r="CQ31">
        <f>'Champ Scores'!F30+'(CC) Team Data'!F$36-'(CC) Team Data'!$B$28</f>
        <v>12</v>
      </c>
      <c r="CR31">
        <f>'Champ Scores'!G30+'(CC) Team Data'!G$36-'(CC) Team Data'!$B$28</f>
        <v>7</v>
      </c>
      <c r="CS31">
        <f>'Champ Scores'!H30+'(CC) Team Data'!H$36-'(CC) Team Data'!$B$28</f>
        <v>7</v>
      </c>
      <c r="CT31">
        <f>'Champ Scores'!I30+'(CC) Team Data'!I$36-'(CC) Team Data'!$B$28</f>
        <v>5</v>
      </c>
      <c r="CU31">
        <f>'Champ Scores'!J30+'(CC) Team Data'!J$36-'(CC) Team Data'!$B$28</f>
        <v>10</v>
      </c>
      <c r="CV31">
        <f>'Champ Scores'!K30+'(CC) Team Data'!K$36-'(CC) Team Data'!$B$28</f>
        <v>6</v>
      </c>
      <c r="CW31">
        <f>'Champ Scores'!L30+'(CC) Team Data'!L$36-'(CC) Team Data'!$B$28</f>
        <v>10</v>
      </c>
      <c r="CX31">
        <f>'Champ Scores'!M30+'(CC) Team Data'!M$36-'(CC) Team Data'!$B$28</f>
        <v>9</v>
      </c>
      <c r="CY31">
        <f>'Champ Scores'!N30+'(CC) Team Data'!N$36-'(CC) Team Data'!$B$28</f>
        <v>8</v>
      </c>
      <c r="CZ31">
        <f>'Champ Scores'!O30+'(CC) Team Data'!O$36-'(CC) Team Data'!$B$28</f>
        <v>11</v>
      </c>
      <c r="DA31">
        <f>'Champ Scores'!P30+'(CC) Team Data'!P$36-'(CC) Team Data'!$B$28</f>
        <v>10</v>
      </c>
      <c r="DB31">
        <f>'Champ Scores'!Q30+'(CC) Team Data'!Q$36-'(CC) Team Data'!$B$28</f>
        <v>9</v>
      </c>
      <c r="DC31">
        <f>'Champ Scores'!R30+'(CC) Team Data'!R$36-'(CC) Team Data'!$B$28</f>
        <v>7</v>
      </c>
      <c r="DD31">
        <f>'Champ Scores'!S30+'(CC) Team Data'!S$36-'(CC) Team Data'!$B$28</f>
        <v>5</v>
      </c>
      <c r="DE31">
        <f>'Champ Scores'!T30+'(CC) Team Data'!T$36-'(CC) Team Data'!$B$28</f>
        <v>7</v>
      </c>
      <c r="DF31">
        <f>'Champ Scores'!U30+'(CC) Team Data'!U$36-'(CC) Team Data'!$B$28</f>
        <v>6</v>
      </c>
    </row>
    <row r="32" spans="1:110" x14ac:dyDescent="0.25">
      <c r="A32" t="str">
        <f>'Champ Pools'!A32</f>
        <v>Evelynn</v>
      </c>
      <c r="B32">
        <f>'Champ Pools'!B32</f>
        <v>0</v>
      </c>
      <c r="C32">
        <f>'Champ Pools'!C32</f>
        <v>4</v>
      </c>
      <c r="D32">
        <f>'Champ Pools'!D32</f>
        <v>0</v>
      </c>
      <c r="E32">
        <f>'Champ Pools'!E32</f>
        <v>0</v>
      </c>
      <c r="F32">
        <f>'Champ Pools'!F32</f>
        <v>0</v>
      </c>
      <c r="H32">
        <f>B32*B32*'Champ Pools'!L32</f>
        <v>0</v>
      </c>
      <c r="I32">
        <f>C32*C32*'Champ Pools'!M32</f>
        <v>48</v>
      </c>
      <c r="J32">
        <f>D32*D32*'Champ Pools'!N32</f>
        <v>0</v>
      </c>
      <c r="K32">
        <f>E32*E32*'Champ Pools'!O32</f>
        <v>0</v>
      </c>
      <c r="L32">
        <f>F32*F32*'Champ Pools'!P32</f>
        <v>0</v>
      </c>
      <c r="N32">
        <f>'Champ Scores'!Y31</f>
        <v>2208</v>
      </c>
      <c r="O32">
        <f>'Champ Scores'!Z31</f>
        <v>3262</v>
      </c>
      <c r="P32">
        <f>'Champ Scores'!AA31</f>
        <v>1305</v>
      </c>
      <c r="Q32">
        <f>'Champ Scores'!AB31</f>
        <v>1273</v>
      </c>
      <c r="R32">
        <f>'Champ Scores'!AC31</f>
        <v>2389</v>
      </c>
      <c r="T32" s="60">
        <f t="shared" si="5"/>
        <v>2098.2154913728</v>
      </c>
      <c r="U32">
        <f>'(CC) Team Data'!W$36+'(CC) Your Champ Data'!N32</f>
        <v>4296</v>
      </c>
      <c r="V32">
        <f>'(CC) Team Data'!X$36+'(CC) Your Champ Data'!O32</f>
        <v>4994</v>
      </c>
      <c r="W32">
        <f>'(CC) Team Data'!Y$36+'(CC) Your Champ Data'!P32</f>
        <v>3057</v>
      </c>
      <c r="X32">
        <f>'(CC) Team Data'!Z$36+'(CC) Your Champ Data'!Q32</f>
        <v>2890</v>
      </c>
      <c r="Y32">
        <f>'(CC) Team Data'!AA$36+'(CC) Your Champ Data'!R32</f>
        <v>4311</v>
      </c>
      <c r="AA32">
        <f>ABS('Champ Scores'!AG31-33.3-'Comp Calculator'!H$164+'Comp Calculator'!H$163)</f>
        <v>6.700266270008207</v>
      </c>
      <c r="AB32">
        <f>ABS('Champ Scores'!AH31-33.3-'Comp Calculator'!I$164+'Comp Calculator'!I$163)</f>
        <v>7.9662600984686911</v>
      </c>
      <c r="AC32">
        <f>ABS('Champ Scores'!AI31-33.3-'Comp Calculator'!J$164+'Comp Calculator'!J$163)</f>
        <v>1.4659938284604941</v>
      </c>
      <c r="AD32">
        <f t="shared" si="6"/>
        <v>16.132520196937392</v>
      </c>
      <c r="AF32" s="60">
        <f>(IF('Comp Calculator'!$C$164='(CC) Your Champ Data'!$N$3,'(CC) Your Champ Data'!$N32,IF('Comp Calculator'!$C$164='(CC) Your Champ Data'!$O$3,'(CC) Your Champ Data'!$O32,IF('Comp Calculator'!$C$164='(CC) Your Champ Data'!$P$3,'(CC) Your Champ Data'!$P32,IF('Comp Calculator'!$C$164='(CC) Your Champ Data'!$Q$3,'(CC) Your Champ Data'!$Q32,IF('Comp Calculator'!$C$164='(CC) Your Champ Data'!$R$3,'(CC) Your Champ Data'!$R32,IF('Comp Calculator'!$C$164='(CC) Your Champ Data'!$T$3,'(CC) Your Champ Data'!$T32,1000))))))*H32*(100-$AD32))/1000</f>
        <v>0</v>
      </c>
      <c r="AG32" s="60">
        <f>(IF('Comp Calculator'!$C$164='(CC) Your Champ Data'!$N$3,'(CC) Your Champ Data'!$N32,IF('Comp Calculator'!$C$164='(CC) Your Champ Data'!$O$3,'(CC) Your Champ Data'!$O32,IF('Comp Calculator'!$C$164='(CC) Your Champ Data'!$P$3,'(CC) Your Champ Data'!$P32,IF('Comp Calculator'!$C$164='(CC) Your Champ Data'!$Q$3,'(CC) Your Champ Data'!$Q32,IF('Comp Calculator'!$C$164='(CC) Your Champ Data'!$R$3,'(CC) Your Champ Data'!$R32,IF('Comp Calculator'!$C$164='(CC) Your Champ Data'!$T$3,'(CC) Your Champ Data'!$T32,1000))))))*I32*(100-$AD32))/1000</f>
        <v>8446.6581765687079</v>
      </c>
      <c r="AH32" s="60">
        <f>(IF('Comp Calculator'!$C$164='(CC) Your Champ Data'!$N$3,'(CC) Your Champ Data'!$N32,IF('Comp Calculator'!$C$164='(CC) Your Champ Data'!$O$3,'(CC) Your Champ Data'!$O32,IF('Comp Calculator'!$C$164='(CC) Your Champ Data'!$P$3,'(CC) Your Champ Data'!$P32,IF('Comp Calculator'!$C$164='(CC) Your Champ Data'!$Q$3,'(CC) Your Champ Data'!$Q32,IF('Comp Calculator'!$C$164='(CC) Your Champ Data'!$R$3,'(CC) Your Champ Data'!$R32,IF('Comp Calculator'!$C$164='(CC) Your Champ Data'!$T$3,'(CC) Your Champ Data'!$T32,1000))))))*J32*(100-$AD32))/1000</f>
        <v>0</v>
      </c>
      <c r="AI32" s="60">
        <f>(IF('Comp Calculator'!$C$164='(CC) Your Champ Data'!$N$3,'(CC) Your Champ Data'!$N32,IF('Comp Calculator'!$C$164='(CC) Your Champ Data'!$O$3,'(CC) Your Champ Data'!$O32,IF('Comp Calculator'!$C$164='(CC) Your Champ Data'!$P$3,'(CC) Your Champ Data'!$P32,IF('Comp Calculator'!$C$164='(CC) Your Champ Data'!$Q$3,'(CC) Your Champ Data'!$Q32,IF('Comp Calculator'!$C$164='(CC) Your Champ Data'!$R$3,'(CC) Your Champ Data'!$R32,IF('Comp Calculator'!$C$164='(CC) Your Champ Data'!$T$3,'(CC) Your Champ Data'!$T32,1000))))))*K32*(100-$AD32))/1000</f>
        <v>0</v>
      </c>
      <c r="AJ32" s="60">
        <f>(IF('Comp Calculator'!$C$164='(CC) Your Champ Data'!$N$3,'(CC) Your Champ Data'!$N32,IF('Comp Calculator'!$C$164='(CC) Your Champ Data'!$O$3,'(CC) Your Champ Data'!$O32,IF('Comp Calculator'!$C$164='(CC) Your Champ Data'!$P$3,'(CC) Your Champ Data'!$P32,IF('Comp Calculator'!$C$164='(CC) Your Champ Data'!$Q$3,'(CC) Your Champ Data'!$Q32,IF('Comp Calculator'!$C$164='(CC) Your Champ Data'!$R$3,'(CC) Your Champ Data'!$R32,IF('Comp Calculator'!$C$164='(CC) Your Champ Data'!$T$3,'(CC) Your Champ Data'!$T32,1000))))))*L32*(100-$AD32))/1000</f>
        <v>0</v>
      </c>
      <c r="AL32" s="60">
        <f>RANK(AF32,AF$4:AF$163,0)+COUNTIF(AF$4:AF32,AF32)-1</f>
        <v>64</v>
      </c>
      <c r="AM32" t="str">
        <f t="shared" si="7"/>
        <v>Evelynn</v>
      </c>
      <c r="AN32" s="60">
        <f>RANK(AG32,AG$4:AG$163,0)+COUNTIF(AG$4:AG32,AG32)-1</f>
        <v>5</v>
      </c>
      <c r="AO32" t="str">
        <f t="shared" si="8"/>
        <v>Evelynn</v>
      </c>
      <c r="AP32" s="60">
        <f>RANK(AH32,AH$4:AH$163,0)+COUNTIF(AH$4:AH32,AH32)-1</f>
        <v>120</v>
      </c>
      <c r="AQ32" t="str">
        <f t="shared" si="9"/>
        <v>Evelynn</v>
      </c>
      <c r="AR32" s="60">
        <f>RANK(AI32,AI$4:AI$163,0)+COUNTIF(AI$4:AI32,AI32)-1</f>
        <v>45</v>
      </c>
      <c r="AS32" t="str">
        <f t="shared" si="10"/>
        <v>Evelynn</v>
      </c>
      <c r="AT32" s="60">
        <f>RANK(AJ32,AJ$4:AJ$163,0)+COUNTIF(AJ$4:AJ32,AJ32)-1</f>
        <v>76</v>
      </c>
      <c r="AU32" t="str">
        <f t="shared" si="11"/>
        <v>Evelynn</v>
      </c>
      <c r="AW32">
        <v>30</v>
      </c>
      <c r="AX32" s="61">
        <f t="shared" si="12"/>
        <v>2.7150377176900822</v>
      </c>
      <c r="AY32">
        <f>'Champ Scores'!B31</f>
        <v>5</v>
      </c>
      <c r="AZ32">
        <f>'Champ Scores'!C31</f>
        <v>1</v>
      </c>
      <c r="BA32">
        <f>'Champ Scores'!D31</f>
        <v>5</v>
      </c>
      <c r="BB32">
        <f>'Champ Scores'!E31</f>
        <v>3</v>
      </c>
      <c r="BC32">
        <f>'Champ Scores'!F31</f>
        <v>5</v>
      </c>
      <c r="BD32">
        <f>'Champ Scores'!G31</f>
        <v>1</v>
      </c>
      <c r="BE32">
        <f>'Champ Scores'!H31</f>
        <v>1</v>
      </c>
      <c r="BF32">
        <f>'Champ Scores'!I31</f>
        <v>1</v>
      </c>
      <c r="BG32">
        <f>'Champ Scores'!J31</f>
        <v>4</v>
      </c>
      <c r="BH32">
        <f>'Champ Scores'!K31</f>
        <v>1</v>
      </c>
      <c r="BI32">
        <f>'Champ Scores'!L31</f>
        <v>3</v>
      </c>
      <c r="BJ32">
        <f>'Champ Scores'!M31</f>
        <v>3</v>
      </c>
      <c r="BK32">
        <f>'Champ Scores'!N31</f>
        <v>1</v>
      </c>
      <c r="BL32">
        <f>'Champ Scores'!O31</f>
        <v>2</v>
      </c>
      <c r="BM32">
        <f>'Champ Scores'!P31</f>
        <v>3</v>
      </c>
      <c r="BN32">
        <f>'Champ Scores'!Q31</f>
        <v>5</v>
      </c>
      <c r="BO32">
        <f>'Champ Scores'!R31</f>
        <v>4</v>
      </c>
      <c r="BP32">
        <f>'Champ Scores'!S31</f>
        <v>1</v>
      </c>
      <c r="BQ32">
        <f>'Champ Scores'!T31</f>
        <v>2</v>
      </c>
      <c r="BR32">
        <f>'Champ Scores'!U31</f>
        <v>1</v>
      </c>
      <c r="BT32" s="61">
        <f>INDEX($AX$3:BR32,AW32,MATCH('Comp Calculator'!$C$165,'(CC) Your Champ Data'!$AX$3:$BR$3,0))</f>
        <v>2.7150377176900822</v>
      </c>
      <c r="BV32" s="60">
        <f t="shared" si="13"/>
        <v>0</v>
      </c>
      <c r="BW32" s="60">
        <f t="shared" si="14"/>
        <v>10929.761805740456</v>
      </c>
      <c r="BX32" s="60">
        <f t="shared" si="15"/>
        <v>0</v>
      </c>
      <c r="BY32" s="60">
        <f t="shared" si="16"/>
        <v>0</v>
      </c>
      <c r="BZ32" s="60">
        <f t="shared" si="17"/>
        <v>0</v>
      </c>
      <c r="CB32" s="60">
        <f>RANK(BV32,BV$4:BV$157,0)+COUNTIF(BV$4:BV32,BV32)-1</f>
        <v>64</v>
      </c>
      <c r="CC32" t="str">
        <f t="shared" si="18"/>
        <v>Evelynn</v>
      </c>
      <c r="CD32">
        <f>RANK(BW32,BW$4:BW$157,0)+COUNTIF(BW$4:BW32,BW32)-1</f>
        <v>5</v>
      </c>
      <c r="CE32" t="str">
        <f t="shared" si="19"/>
        <v>Evelynn</v>
      </c>
      <c r="CF32">
        <f>RANK(BX32,BX$4:BX$157,0)+COUNTIF(BX$4:BX32,BX32)-1</f>
        <v>115</v>
      </c>
      <c r="CG32" t="str">
        <f t="shared" si="20"/>
        <v>Evelynn</v>
      </c>
      <c r="CH32">
        <f>RANK(BY32,BY$4:BY$157,0)+COUNTIF(BY$4:BY32,BY32)-1</f>
        <v>44</v>
      </c>
      <c r="CI32" t="str">
        <f t="shared" si="21"/>
        <v>Evelynn</v>
      </c>
      <c r="CJ32">
        <f>RANK(BZ32,BZ$4:BZ$157,0)+COUNTIF(BZ$4:BZ32,BZ32)-1</f>
        <v>73</v>
      </c>
      <c r="CK32" t="str">
        <f t="shared" si="22"/>
        <v>Evelynn</v>
      </c>
      <c r="CM32">
        <f>'Champ Scores'!B31+'(CC) Team Data'!B$36-'(CC) Team Data'!$B$28</f>
        <v>11</v>
      </c>
      <c r="CN32">
        <f>'Champ Scores'!C31+'(CC) Team Data'!C$36-'(CC) Team Data'!$B$28</f>
        <v>8</v>
      </c>
      <c r="CO32">
        <f>'Champ Scores'!D31+'(CC) Team Data'!D$36-'(CC) Team Data'!$B$28</f>
        <v>9</v>
      </c>
      <c r="CP32">
        <f>'Champ Scores'!E31+'(CC) Team Data'!E$36-'(CC) Team Data'!$B$28</f>
        <v>10</v>
      </c>
      <c r="CQ32">
        <f>'Champ Scores'!F31+'(CC) Team Data'!F$36-'(CC) Team Data'!$B$28</f>
        <v>12</v>
      </c>
      <c r="CR32">
        <f>'Champ Scores'!G31+'(CC) Team Data'!G$36-'(CC) Team Data'!$B$28</f>
        <v>7</v>
      </c>
      <c r="CS32">
        <f>'Champ Scores'!H31+'(CC) Team Data'!H$36-'(CC) Team Data'!$B$28</f>
        <v>6</v>
      </c>
      <c r="CT32">
        <f>'Champ Scores'!I31+'(CC) Team Data'!I$36-'(CC) Team Data'!$B$28</f>
        <v>5</v>
      </c>
      <c r="CU32">
        <f>'Champ Scores'!J31+'(CC) Team Data'!J$36-'(CC) Team Data'!$B$28</f>
        <v>11</v>
      </c>
      <c r="CV32">
        <f>'Champ Scores'!K31+'(CC) Team Data'!K$36-'(CC) Team Data'!$B$28</f>
        <v>5</v>
      </c>
      <c r="CW32">
        <f>'Champ Scores'!L31+'(CC) Team Data'!L$36-'(CC) Team Data'!$B$28</f>
        <v>11</v>
      </c>
      <c r="CX32">
        <f>'Champ Scores'!M31+'(CC) Team Data'!M$36-'(CC) Team Data'!$B$28</f>
        <v>7</v>
      </c>
      <c r="CY32">
        <f>'Champ Scores'!N31+'(CC) Team Data'!N$36-'(CC) Team Data'!$B$28</f>
        <v>8</v>
      </c>
      <c r="CZ32">
        <f>'Champ Scores'!O31+'(CC) Team Data'!O$36-'(CC) Team Data'!$B$28</f>
        <v>8</v>
      </c>
      <c r="DA32">
        <f>'Champ Scores'!P31+'(CC) Team Data'!P$36-'(CC) Team Data'!$B$28</f>
        <v>9</v>
      </c>
      <c r="DB32">
        <f>'Champ Scores'!Q31+'(CC) Team Data'!Q$36-'(CC) Team Data'!$B$28</f>
        <v>11</v>
      </c>
      <c r="DC32">
        <f>'Champ Scores'!R31+'(CC) Team Data'!R$36-'(CC) Team Data'!$B$28</f>
        <v>8</v>
      </c>
      <c r="DD32">
        <f>'Champ Scores'!S31+'(CC) Team Data'!S$36-'(CC) Team Data'!$B$28</f>
        <v>5</v>
      </c>
      <c r="DE32">
        <f>'Champ Scores'!T31+'(CC) Team Data'!T$36-'(CC) Team Data'!$B$28</f>
        <v>8</v>
      </c>
      <c r="DF32">
        <f>'Champ Scores'!U31+'(CC) Team Data'!U$36-'(CC) Team Data'!$B$28</f>
        <v>5</v>
      </c>
    </row>
    <row r="33" spans="1:110" x14ac:dyDescent="0.25">
      <c r="A33" t="str">
        <f>'Champ Pools'!A33</f>
        <v>Ezreal</v>
      </c>
      <c r="B33">
        <f>'Champ Pools'!B33</f>
        <v>0</v>
      </c>
      <c r="C33">
        <f>'Champ Pools'!C33</f>
        <v>0</v>
      </c>
      <c r="D33">
        <f>'Champ Pools'!D33</f>
        <v>3</v>
      </c>
      <c r="E33">
        <f>'Champ Pools'!E33</f>
        <v>3</v>
      </c>
      <c r="F33">
        <f>'Champ Pools'!F33</f>
        <v>0</v>
      </c>
      <c r="H33">
        <f>B33*B33*'Champ Pools'!L33</f>
        <v>0</v>
      </c>
      <c r="I33">
        <f>C33*C33*'Champ Pools'!M33</f>
        <v>0</v>
      </c>
      <c r="J33">
        <f>D33*D33*'Champ Pools'!N33</f>
        <v>27</v>
      </c>
      <c r="K33">
        <f>E33*E33*'Champ Pools'!O33</f>
        <v>27</v>
      </c>
      <c r="L33">
        <f>F33*F33*'Champ Pools'!P33</f>
        <v>0</v>
      </c>
      <c r="N33">
        <f>'Champ Scores'!Y32</f>
        <v>1579</v>
      </c>
      <c r="O33">
        <f>'Champ Scores'!Z32</f>
        <v>1999</v>
      </c>
      <c r="P33">
        <f>'Champ Scores'!AA32</f>
        <v>2410</v>
      </c>
      <c r="Q33">
        <f>'Champ Scores'!AB32</f>
        <v>3026</v>
      </c>
      <c r="R33">
        <f>'Champ Scores'!AC32</f>
        <v>2826</v>
      </c>
      <c r="T33" s="60">
        <f t="shared" si="5"/>
        <v>2499.6084533088119</v>
      </c>
      <c r="U33">
        <f>'(CC) Team Data'!W$36+'(CC) Your Champ Data'!N33</f>
        <v>3667</v>
      </c>
      <c r="V33">
        <f>'(CC) Team Data'!X$36+'(CC) Your Champ Data'!O33</f>
        <v>3731</v>
      </c>
      <c r="W33">
        <f>'(CC) Team Data'!Y$36+'(CC) Your Champ Data'!P33</f>
        <v>4162</v>
      </c>
      <c r="X33">
        <f>'(CC) Team Data'!Z$36+'(CC) Your Champ Data'!Q33</f>
        <v>4643</v>
      </c>
      <c r="Y33">
        <f>'(CC) Team Data'!AA$36+'(CC) Your Champ Data'!R33</f>
        <v>4748</v>
      </c>
      <c r="AA33">
        <f>ABS('Champ Scores'!AG32-33.3-'Comp Calculator'!H$164+'Comp Calculator'!H$163)</f>
        <v>4.6056277073310312</v>
      </c>
      <c r="AB33">
        <f>ABS('Champ Scores'!AH32-33.3-'Comp Calculator'!I$164+'Comp Calculator'!I$163)</f>
        <v>4.0409687109838401</v>
      </c>
      <c r="AC33">
        <f>ABS('Champ Scores'!AI32-33.3-'Comp Calculator'!J$164+'Comp Calculator'!J$163)</f>
        <v>0.76465899634720458</v>
      </c>
      <c r="AD33">
        <f t="shared" si="6"/>
        <v>9.4112554146620759</v>
      </c>
      <c r="AF33" s="60">
        <f>(IF('Comp Calculator'!$C$164='(CC) Your Champ Data'!$N$3,'(CC) Your Champ Data'!$N33,IF('Comp Calculator'!$C$164='(CC) Your Champ Data'!$O$3,'(CC) Your Champ Data'!$O33,IF('Comp Calculator'!$C$164='(CC) Your Champ Data'!$P$3,'(CC) Your Champ Data'!$P33,IF('Comp Calculator'!$C$164='(CC) Your Champ Data'!$Q$3,'(CC) Your Champ Data'!$Q33,IF('Comp Calculator'!$C$164='(CC) Your Champ Data'!$R$3,'(CC) Your Champ Data'!$R33,IF('Comp Calculator'!$C$164='(CC) Your Champ Data'!$T$3,'(CC) Your Champ Data'!$T33,1000))))))*H33*(100-$AD33))/1000</f>
        <v>0</v>
      </c>
      <c r="AG33" s="60">
        <f>(IF('Comp Calculator'!$C$164='(CC) Your Champ Data'!$N$3,'(CC) Your Champ Data'!$N33,IF('Comp Calculator'!$C$164='(CC) Your Champ Data'!$O$3,'(CC) Your Champ Data'!$O33,IF('Comp Calculator'!$C$164='(CC) Your Champ Data'!$P$3,'(CC) Your Champ Data'!$P33,IF('Comp Calculator'!$C$164='(CC) Your Champ Data'!$Q$3,'(CC) Your Champ Data'!$Q33,IF('Comp Calculator'!$C$164='(CC) Your Champ Data'!$R$3,'(CC) Your Champ Data'!$R33,IF('Comp Calculator'!$C$164='(CC) Your Champ Data'!$T$3,'(CC) Your Champ Data'!$T33,1000))))))*I33*(100-$AD33))/1000</f>
        <v>0</v>
      </c>
      <c r="AH33" s="60">
        <f>(IF('Comp Calculator'!$C$164='(CC) Your Champ Data'!$N$3,'(CC) Your Champ Data'!$N33,IF('Comp Calculator'!$C$164='(CC) Your Champ Data'!$O$3,'(CC) Your Champ Data'!$O33,IF('Comp Calculator'!$C$164='(CC) Your Champ Data'!$P$3,'(CC) Your Champ Data'!$P33,IF('Comp Calculator'!$C$164='(CC) Your Champ Data'!$Q$3,'(CC) Your Champ Data'!$Q33,IF('Comp Calculator'!$C$164='(CC) Your Champ Data'!$R$3,'(CC) Your Champ Data'!$R33,IF('Comp Calculator'!$C$164='(CC) Your Champ Data'!$T$3,'(CC) Your Champ Data'!$T33,1000))))))*J33*(100-$AD33))/1000</f>
        <v>6113.7825769838755</v>
      </c>
      <c r="AI33" s="60">
        <f>(IF('Comp Calculator'!$C$164='(CC) Your Champ Data'!$N$3,'(CC) Your Champ Data'!$N33,IF('Comp Calculator'!$C$164='(CC) Your Champ Data'!$O$3,'(CC) Your Champ Data'!$O33,IF('Comp Calculator'!$C$164='(CC) Your Champ Data'!$P$3,'(CC) Your Champ Data'!$P33,IF('Comp Calculator'!$C$164='(CC) Your Champ Data'!$Q$3,'(CC) Your Champ Data'!$Q33,IF('Comp Calculator'!$C$164='(CC) Your Champ Data'!$R$3,'(CC) Your Champ Data'!$R33,IF('Comp Calculator'!$C$164='(CC) Your Champ Data'!$T$3,'(CC) Your Champ Data'!$T33,1000))))))*K33*(100-$AD33))/1000</f>
        <v>6113.7825769838755</v>
      </c>
      <c r="AJ33" s="60">
        <f>(IF('Comp Calculator'!$C$164='(CC) Your Champ Data'!$N$3,'(CC) Your Champ Data'!$N33,IF('Comp Calculator'!$C$164='(CC) Your Champ Data'!$O$3,'(CC) Your Champ Data'!$O33,IF('Comp Calculator'!$C$164='(CC) Your Champ Data'!$P$3,'(CC) Your Champ Data'!$P33,IF('Comp Calculator'!$C$164='(CC) Your Champ Data'!$Q$3,'(CC) Your Champ Data'!$Q33,IF('Comp Calculator'!$C$164='(CC) Your Champ Data'!$R$3,'(CC) Your Champ Data'!$R33,IF('Comp Calculator'!$C$164='(CC) Your Champ Data'!$T$3,'(CC) Your Champ Data'!$T33,1000))))))*L33*(100-$AD33))/1000</f>
        <v>0</v>
      </c>
      <c r="AL33" s="60">
        <f>RANK(AF33,AF$4:AF$163,0)+COUNTIF(AF$4:AF33,AF33)-1</f>
        <v>65</v>
      </c>
      <c r="AM33" t="str">
        <f t="shared" si="7"/>
        <v>Ezreal</v>
      </c>
      <c r="AN33" s="60">
        <f>RANK(AG33,AG$4:AG$163,0)+COUNTIF(AG$4:AG33,AG33)-1</f>
        <v>50</v>
      </c>
      <c r="AO33" t="str">
        <f t="shared" si="8"/>
        <v>Ezreal</v>
      </c>
      <c r="AP33" s="60">
        <f>RANK(AH33,AH$4:AH$163,0)+COUNTIF(AH$4:AH33,AH33)-1</f>
        <v>49</v>
      </c>
      <c r="AQ33" t="str">
        <f t="shared" si="9"/>
        <v>Ezreal</v>
      </c>
      <c r="AR33" s="60">
        <f>RANK(AI33,AI$4:AI$163,0)+COUNTIF(AI$4:AI33,AI33)-1</f>
        <v>10</v>
      </c>
      <c r="AS33" t="str">
        <f t="shared" si="10"/>
        <v>Ezreal</v>
      </c>
      <c r="AT33" s="60">
        <f>RANK(AJ33,AJ$4:AJ$163,0)+COUNTIF(AJ$4:AJ33,AJ33)-1</f>
        <v>77</v>
      </c>
      <c r="AU33" t="str">
        <f t="shared" si="11"/>
        <v>Ezreal</v>
      </c>
      <c r="AW33">
        <v>31</v>
      </c>
      <c r="AX33" s="61">
        <f t="shared" si="12"/>
        <v>2.9327109030117926</v>
      </c>
      <c r="AY33">
        <f>'Champ Scores'!B32</f>
        <v>3</v>
      </c>
      <c r="AZ33">
        <f>'Champ Scores'!C32</f>
        <v>5</v>
      </c>
      <c r="BA33">
        <f>'Champ Scores'!D32</f>
        <v>5</v>
      </c>
      <c r="BB33">
        <f>'Champ Scores'!E32</f>
        <v>3</v>
      </c>
      <c r="BC33">
        <f>'Champ Scores'!F32</f>
        <v>2</v>
      </c>
      <c r="BD33">
        <f>'Champ Scores'!G32</f>
        <v>5</v>
      </c>
      <c r="BE33">
        <f>'Champ Scores'!H32</f>
        <v>5</v>
      </c>
      <c r="BF33">
        <f>'Champ Scores'!I32</f>
        <v>5</v>
      </c>
      <c r="BG33">
        <f>'Champ Scores'!J32</f>
        <v>1</v>
      </c>
      <c r="BH33">
        <f>'Champ Scores'!K32</f>
        <v>1</v>
      </c>
      <c r="BI33">
        <f>'Champ Scores'!L32</f>
        <v>1</v>
      </c>
      <c r="BJ33">
        <f>'Champ Scores'!M32</f>
        <v>1</v>
      </c>
      <c r="BK33">
        <f>'Champ Scores'!N32</f>
        <v>1</v>
      </c>
      <c r="BL33">
        <f>'Champ Scores'!O32</f>
        <v>1</v>
      </c>
      <c r="BM33">
        <f>'Champ Scores'!P32</f>
        <v>1</v>
      </c>
      <c r="BN33">
        <f>'Champ Scores'!Q32</f>
        <v>5</v>
      </c>
      <c r="BO33">
        <f>'Champ Scores'!R32</f>
        <v>2</v>
      </c>
      <c r="BP33">
        <f>'Champ Scores'!S32</f>
        <v>1</v>
      </c>
      <c r="BQ33">
        <f>'Champ Scores'!T32</f>
        <v>1</v>
      </c>
      <c r="BR33">
        <f>'Champ Scores'!U32</f>
        <v>3</v>
      </c>
      <c r="BT33" s="61">
        <f>INDEX($AX$3:BR33,AW33,MATCH('Comp Calculator'!$C$165,'(CC) Your Champ Data'!$AX$3:$BR$3,0))</f>
        <v>2.9327109030117926</v>
      </c>
      <c r="BV33" s="60">
        <f t="shared" si="13"/>
        <v>0</v>
      </c>
      <c r="BW33" s="60">
        <f t="shared" si="14"/>
        <v>0</v>
      </c>
      <c r="BX33" s="60">
        <f t="shared" si="15"/>
        <v>7173.1061712604178</v>
      </c>
      <c r="BY33" s="60">
        <f t="shared" si="16"/>
        <v>7173.1061712604178</v>
      </c>
      <c r="BZ33" s="60">
        <f t="shared" si="17"/>
        <v>0</v>
      </c>
      <c r="CB33" s="60">
        <f>RANK(BV33,BV$4:BV$157,0)+COUNTIF(BV$4:BV33,BV33)-1</f>
        <v>65</v>
      </c>
      <c r="CC33" t="str">
        <f t="shared" si="18"/>
        <v>Ezreal</v>
      </c>
      <c r="CD33">
        <f>RANK(BW33,BW$4:BW$157,0)+COUNTIF(BW$4:BW33,BW33)-1</f>
        <v>50</v>
      </c>
      <c r="CE33" t="str">
        <f t="shared" si="19"/>
        <v>Ezreal</v>
      </c>
      <c r="CF33">
        <f>RANK(BX33,BX$4:BX$157,0)+COUNTIF(BX$4:BX33,BX33)-1</f>
        <v>46</v>
      </c>
      <c r="CG33" t="str">
        <f t="shared" si="20"/>
        <v>Ezreal</v>
      </c>
      <c r="CH33">
        <f>RANK(BY33,BY$4:BY$157,0)+COUNTIF(BY$4:BY33,BY33)-1</f>
        <v>9</v>
      </c>
      <c r="CI33" t="str">
        <f t="shared" si="21"/>
        <v>Ezreal</v>
      </c>
      <c r="CJ33">
        <f>RANK(BZ33,BZ$4:BZ$157,0)+COUNTIF(BZ$4:BZ33,BZ33)-1</f>
        <v>74</v>
      </c>
      <c r="CK33" t="str">
        <f t="shared" si="22"/>
        <v>Ezreal</v>
      </c>
      <c r="CM33">
        <f>'Champ Scores'!B32+'(CC) Team Data'!B$36-'(CC) Team Data'!$B$28</f>
        <v>9</v>
      </c>
      <c r="CN33">
        <f>'Champ Scores'!C32+'(CC) Team Data'!C$36-'(CC) Team Data'!$B$28</f>
        <v>12</v>
      </c>
      <c r="CO33">
        <f>'Champ Scores'!D32+'(CC) Team Data'!D$36-'(CC) Team Data'!$B$28</f>
        <v>9</v>
      </c>
      <c r="CP33">
        <f>'Champ Scores'!E32+'(CC) Team Data'!E$36-'(CC) Team Data'!$B$28</f>
        <v>10</v>
      </c>
      <c r="CQ33">
        <f>'Champ Scores'!F32+'(CC) Team Data'!F$36-'(CC) Team Data'!$B$28</f>
        <v>9</v>
      </c>
      <c r="CR33">
        <f>'Champ Scores'!G32+'(CC) Team Data'!G$36-'(CC) Team Data'!$B$28</f>
        <v>11</v>
      </c>
      <c r="CS33">
        <f>'Champ Scores'!H32+'(CC) Team Data'!H$36-'(CC) Team Data'!$B$28</f>
        <v>10</v>
      </c>
      <c r="CT33">
        <f>'Champ Scores'!I32+'(CC) Team Data'!I$36-'(CC) Team Data'!$B$28</f>
        <v>9</v>
      </c>
      <c r="CU33">
        <f>'Champ Scores'!J32+'(CC) Team Data'!J$36-'(CC) Team Data'!$B$28</f>
        <v>8</v>
      </c>
      <c r="CV33">
        <f>'Champ Scores'!K32+'(CC) Team Data'!K$36-'(CC) Team Data'!$B$28</f>
        <v>5</v>
      </c>
      <c r="CW33">
        <f>'Champ Scores'!L32+'(CC) Team Data'!L$36-'(CC) Team Data'!$B$28</f>
        <v>9</v>
      </c>
      <c r="CX33">
        <f>'Champ Scores'!M32+'(CC) Team Data'!M$36-'(CC) Team Data'!$B$28</f>
        <v>5</v>
      </c>
      <c r="CY33">
        <f>'Champ Scores'!N32+'(CC) Team Data'!N$36-'(CC) Team Data'!$B$28</f>
        <v>8</v>
      </c>
      <c r="CZ33">
        <f>'Champ Scores'!O32+'(CC) Team Data'!O$36-'(CC) Team Data'!$B$28</f>
        <v>7</v>
      </c>
      <c r="DA33">
        <f>'Champ Scores'!P32+'(CC) Team Data'!P$36-'(CC) Team Data'!$B$28</f>
        <v>7</v>
      </c>
      <c r="DB33">
        <f>'Champ Scores'!Q32+'(CC) Team Data'!Q$36-'(CC) Team Data'!$B$28</f>
        <v>11</v>
      </c>
      <c r="DC33">
        <f>'Champ Scores'!R32+'(CC) Team Data'!R$36-'(CC) Team Data'!$B$28</f>
        <v>6</v>
      </c>
      <c r="DD33">
        <f>'Champ Scores'!S32+'(CC) Team Data'!S$36-'(CC) Team Data'!$B$28</f>
        <v>5</v>
      </c>
      <c r="DE33">
        <f>'Champ Scores'!T32+'(CC) Team Data'!T$36-'(CC) Team Data'!$B$28</f>
        <v>7</v>
      </c>
      <c r="DF33">
        <f>'Champ Scores'!U32+'(CC) Team Data'!U$36-'(CC) Team Data'!$B$28</f>
        <v>7</v>
      </c>
    </row>
    <row r="34" spans="1:110" x14ac:dyDescent="0.25">
      <c r="A34" t="str">
        <f>'Champ Pools'!A34</f>
        <v>Fiddlesticks</v>
      </c>
      <c r="B34">
        <f>'Champ Pools'!B34</f>
        <v>0</v>
      </c>
      <c r="C34">
        <f>'Champ Pools'!C34</f>
        <v>0</v>
      </c>
      <c r="D34">
        <f>'Champ Pools'!D34</f>
        <v>2</v>
      </c>
      <c r="E34">
        <f>'Champ Pools'!E34</f>
        <v>0</v>
      </c>
      <c r="F34">
        <f>'Champ Pools'!F34</f>
        <v>0</v>
      </c>
      <c r="H34">
        <f>B34*B34*'Champ Pools'!L34</f>
        <v>0</v>
      </c>
      <c r="I34">
        <f>C34*C34*'Champ Pools'!M34</f>
        <v>0</v>
      </c>
      <c r="J34">
        <f>D34*D34*'Champ Pools'!N34</f>
        <v>12</v>
      </c>
      <c r="K34">
        <f>E34*E34*'Champ Pools'!O34</f>
        <v>0</v>
      </c>
      <c r="L34">
        <f>F34*F34*'Champ Pools'!P34</f>
        <v>0</v>
      </c>
      <c r="N34">
        <f>'Champ Scores'!Y33</f>
        <v>3181</v>
      </c>
      <c r="O34">
        <f>'Champ Scores'!Z33</f>
        <v>1998</v>
      </c>
      <c r="P34">
        <f>'Champ Scores'!AA33</f>
        <v>1497</v>
      </c>
      <c r="Q34">
        <f>'Champ Scores'!AB33</f>
        <v>1557</v>
      </c>
      <c r="R34">
        <f>'Champ Scores'!AC33</f>
        <v>1093</v>
      </c>
      <c r="T34" s="60">
        <f t="shared" si="5"/>
        <v>2076.5324586104821</v>
      </c>
      <c r="U34">
        <f>'(CC) Team Data'!W$36+'(CC) Your Champ Data'!N34</f>
        <v>5269</v>
      </c>
      <c r="V34">
        <f>'(CC) Team Data'!X$36+'(CC) Your Champ Data'!O34</f>
        <v>3730</v>
      </c>
      <c r="W34">
        <f>'(CC) Team Data'!Y$36+'(CC) Your Champ Data'!P34</f>
        <v>3249</v>
      </c>
      <c r="X34">
        <f>'(CC) Team Data'!Z$36+'(CC) Your Champ Data'!Q34</f>
        <v>3174</v>
      </c>
      <c r="Y34">
        <f>'(CC) Team Data'!AA$36+'(CC) Your Champ Data'!R34</f>
        <v>3015</v>
      </c>
      <c r="AA34">
        <f>ABS('Champ Scores'!AG33-33.3-'Comp Calculator'!H$164+'Comp Calculator'!H$163)</f>
        <v>7.2802796346639838</v>
      </c>
      <c r="AB34">
        <f>ABS('Champ Scores'!AH33-33.3-'Comp Calculator'!I$164+'Comp Calculator'!I$163)</f>
        <v>6.1748317113253819</v>
      </c>
      <c r="AC34">
        <f>ABS('Champ Scores'!AI33-33.3-'Comp Calculator'!J$164+'Comp Calculator'!J$163)</f>
        <v>13.255111345989356</v>
      </c>
      <c r="AD34">
        <f t="shared" si="6"/>
        <v>26.710222691978721</v>
      </c>
      <c r="AF34" s="60">
        <f>(IF('Comp Calculator'!$C$164='(CC) Your Champ Data'!$N$3,'(CC) Your Champ Data'!$N34,IF('Comp Calculator'!$C$164='(CC) Your Champ Data'!$O$3,'(CC) Your Champ Data'!$O34,IF('Comp Calculator'!$C$164='(CC) Your Champ Data'!$P$3,'(CC) Your Champ Data'!$P34,IF('Comp Calculator'!$C$164='(CC) Your Champ Data'!$Q$3,'(CC) Your Champ Data'!$Q34,IF('Comp Calculator'!$C$164='(CC) Your Champ Data'!$R$3,'(CC) Your Champ Data'!$R34,IF('Comp Calculator'!$C$164='(CC) Your Champ Data'!$T$3,'(CC) Your Champ Data'!$T34,1000))))))*H34*(100-$AD34))/1000</f>
        <v>0</v>
      </c>
      <c r="AG34" s="60">
        <f>(IF('Comp Calculator'!$C$164='(CC) Your Champ Data'!$N$3,'(CC) Your Champ Data'!$N34,IF('Comp Calculator'!$C$164='(CC) Your Champ Data'!$O$3,'(CC) Your Champ Data'!$O34,IF('Comp Calculator'!$C$164='(CC) Your Champ Data'!$P$3,'(CC) Your Champ Data'!$P34,IF('Comp Calculator'!$C$164='(CC) Your Champ Data'!$Q$3,'(CC) Your Champ Data'!$Q34,IF('Comp Calculator'!$C$164='(CC) Your Champ Data'!$R$3,'(CC) Your Champ Data'!$R34,IF('Comp Calculator'!$C$164='(CC) Your Champ Data'!$T$3,'(CC) Your Champ Data'!$T34,1000))))))*I34*(100-$AD34))/1000</f>
        <v>0</v>
      </c>
      <c r="AH34" s="60">
        <f>(IF('Comp Calculator'!$C$164='(CC) Your Champ Data'!$N$3,'(CC) Your Champ Data'!$N34,IF('Comp Calculator'!$C$164='(CC) Your Champ Data'!$O$3,'(CC) Your Champ Data'!$O34,IF('Comp Calculator'!$C$164='(CC) Your Champ Data'!$P$3,'(CC) Your Champ Data'!$P34,IF('Comp Calculator'!$C$164='(CC) Your Champ Data'!$Q$3,'(CC) Your Champ Data'!$Q34,IF('Comp Calculator'!$C$164='(CC) Your Champ Data'!$R$3,'(CC) Your Champ Data'!$R34,IF('Comp Calculator'!$C$164='(CC) Your Champ Data'!$T$3,'(CC) Your Champ Data'!$T34,1000))))))*J34*(100-$AD34))/1000</f>
        <v>1826.263217573282</v>
      </c>
      <c r="AI34" s="60">
        <f>(IF('Comp Calculator'!$C$164='(CC) Your Champ Data'!$N$3,'(CC) Your Champ Data'!$N34,IF('Comp Calculator'!$C$164='(CC) Your Champ Data'!$O$3,'(CC) Your Champ Data'!$O34,IF('Comp Calculator'!$C$164='(CC) Your Champ Data'!$P$3,'(CC) Your Champ Data'!$P34,IF('Comp Calculator'!$C$164='(CC) Your Champ Data'!$Q$3,'(CC) Your Champ Data'!$Q34,IF('Comp Calculator'!$C$164='(CC) Your Champ Data'!$R$3,'(CC) Your Champ Data'!$R34,IF('Comp Calculator'!$C$164='(CC) Your Champ Data'!$T$3,'(CC) Your Champ Data'!$T34,1000))))))*K34*(100-$AD34))/1000</f>
        <v>0</v>
      </c>
      <c r="AJ34" s="60">
        <f>(IF('Comp Calculator'!$C$164='(CC) Your Champ Data'!$N$3,'(CC) Your Champ Data'!$N34,IF('Comp Calculator'!$C$164='(CC) Your Champ Data'!$O$3,'(CC) Your Champ Data'!$O34,IF('Comp Calculator'!$C$164='(CC) Your Champ Data'!$P$3,'(CC) Your Champ Data'!$P34,IF('Comp Calculator'!$C$164='(CC) Your Champ Data'!$Q$3,'(CC) Your Champ Data'!$Q34,IF('Comp Calculator'!$C$164='(CC) Your Champ Data'!$R$3,'(CC) Your Champ Data'!$R34,IF('Comp Calculator'!$C$164='(CC) Your Champ Data'!$T$3,'(CC) Your Champ Data'!$T34,1000))))))*L34*(100-$AD34))/1000</f>
        <v>0</v>
      </c>
      <c r="AL34" s="60">
        <f>RANK(AF34,AF$4:AF$163,0)+COUNTIF(AF$4:AF34,AF34)-1</f>
        <v>66</v>
      </c>
      <c r="AM34" t="str">
        <f t="shared" si="7"/>
        <v>Fiddlesticks</v>
      </c>
      <c r="AN34" s="60">
        <f>RANK(AG34,AG$4:AG$163,0)+COUNTIF(AG$4:AG34,AG34)-1</f>
        <v>51</v>
      </c>
      <c r="AO34" t="str">
        <f t="shared" si="8"/>
        <v>Fiddlesticks</v>
      </c>
      <c r="AP34" s="60">
        <f>RANK(AH34,AH$4:AH$163,0)+COUNTIF(AH$4:AH34,AH34)-1</f>
        <v>103</v>
      </c>
      <c r="AQ34" t="str">
        <f t="shared" si="9"/>
        <v>Fiddlesticks</v>
      </c>
      <c r="AR34" s="60">
        <f>RANK(AI34,AI$4:AI$163,0)+COUNTIF(AI$4:AI34,AI34)-1</f>
        <v>46</v>
      </c>
      <c r="AS34" t="str">
        <f t="shared" si="10"/>
        <v>Fiddlesticks</v>
      </c>
      <c r="AT34" s="60">
        <f>RANK(AJ34,AJ$4:AJ$163,0)+COUNTIF(AJ$4:AJ34,AJ34)-1</f>
        <v>78</v>
      </c>
      <c r="AU34" t="str">
        <f t="shared" si="11"/>
        <v>Fiddlesticks</v>
      </c>
      <c r="AW34">
        <v>32</v>
      </c>
      <c r="AX34" s="61">
        <f t="shared" si="12"/>
        <v>2.5807787246828018</v>
      </c>
      <c r="AY34">
        <f>'Champ Scores'!B33</f>
        <v>4</v>
      </c>
      <c r="AZ34">
        <f>'Champ Scores'!C33</f>
        <v>3</v>
      </c>
      <c r="BA34">
        <f>'Champ Scores'!D33</f>
        <v>1</v>
      </c>
      <c r="BB34">
        <f>'Champ Scores'!E33</f>
        <v>5</v>
      </c>
      <c r="BC34">
        <f>'Champ Scores'!F33</f>
        <v>2</v>
      </c>
      <c r="BD34">
        <f>'Champ Scores'!G33</f>
        <v>2</v>
      </c>
      <c r="BE34">
        <f>'Champ Scores'!H33</f>
        <v>2</v>
      </c>
      <c r="BF34">
        <f>'Champ Scores'!I33</f>
        <v>2</v>
      </c>
      <c r="BG34">
        <f>'Champ Scores'!J33</f>
        <v>1</v>
      </c>
      <c r="BH34">
        <f>'Champ Scores'!K33</f>
        <v>1</v>
      </c>
      <c r="BI34">
        <f>'Champ Scores'!L33</f>
        <v>4</v>
      </c>
      <c r="BJ34">
        <f>'Champ Scores'!M33</f>
        <v>2</v>
      </c>
      <c r="BK34">
        <f>'Champ Scores'!N33</f>
        <v>5</v>
      </c>
      <c r="BL34">
        <f>'Champ Scores'!O33</f>
        <v>4</v>
      </c>
      <c r="BM34">
        <f>'Champ Scores'!P33</f>
        <v>5</v>
      </c>
      <c r="BN34">
        <f>'Champ Scores'!Q33</f>
        <v>1</v>
      </c>
      <c r="BO34">
        <f>'Champ Scores'!R33</f>
        <v>4</v>
      </c>
      <c r="BP34">
        <f>'Champ Scores'!S33</f>
        <v>1</v>
      </c>
      <c r="BQ34">
        <f>'Champ Scores'!T33</f>
        <v>1</v>
      </c>
      <c r="BR34">
        <f>'Champ Scores'!U33</f>
        <v>2</v>
      </c>
      <c r="BT34" s="61">
        <f>INDEX($AX$3:BR34,AW34,MATCH('Comp Calculator'!$C$165,'(CC) Your Champ Data'!$AX$3:$BR$3,0))</f>
        <v>2.5807787246828018</v>
      </c>
      <c r="BV34" s="60">
        <f t="shared" si="13"/>
        <v>0</v>
      </c>
      <c r="BW34" s="60">
        <f t="shared" si="14"/>
        <v>0</v>
      </c>
      <c r="BX34" s="60">
        <f t="shared" si="15"/>
        <v>2269.7363761593806</v>
      </c>
      <c r="BY34" s="60">
        <f t="shared" si="16"/>
        <v>0</v>
      </c>
      <c r="BZ34" s="60">
        <f t="shared" si="17"/>
        <v>0</v>
      </c>
      <c r="CB34" s="60">
        <f>RANK(BV34,BV$4:BV$157,0)+COUNTIF(BV$4:BV34,BV34)-1</f>
        <v>66</v>
      </c>
      <c r="CC34" t="str">
        <f t="shared" si="18"/>
        <v>Fiddlesticks</v>
      </c>
      <c r="CD34">
        <f>RANK(BW34,BW$4:BW$157,0)+COUNTIF(BW$4:BW34,BW34)-1</f>
        <v>51</v>
      </c>
      <c r="CE34" t="str">
        <f t="shared" si="19"/>
        <v>Fiddlesticks</v>
      </c>
      <c r="CF34">
        <f>RANK(BX34,BX$4:BX$157,0)+COUNTIF(BX$4:BX34,BX34)-1</f>
        <v>98</v>
      </c>
      <c r="CG34" t="str">
        <f t="shared" si="20"/>
        <v>Fiddlesticks</v>
      </c>
      <c r="CH34">
        <f>RANK(BY34,BY$4:BY$157,0)+COUNTIF(BY$4:BY34,BY34)-1</f>
        <v>45</v>
      </c>
      <c r="CI34" t="str">
        <f t="shared" si="21"/>
        <v>Fiddlesticks</v>
      </c>
      <c r="CJ34">
        <f>RANK(BZ34,BZ$4:BZ$157,0)+COUNTIF(BZ$4:BZ34,BZ34)-1</f>
        <v>75</v>
      </c>
      <c r="CK34" t="str">
        <f t="shared" si="22"/>
        <v>Fiddlesticks</v>
      </c>
      <c r="CM34">
        <f>'Champ Scores'!B33+'(CC) Team Data'!B$36-'(CC) Team Data'!$B$28</f>
        <v>10</v>
      </c>
      <c r="CN34">
        <f>'Champ Scores'!C33+'(CC) Team Data'!C$36-'(CC) Team Data'!$B$28</f>
        <v>10</v>
      </c>
      <c r="CO34">
        <f>'Champ Scores'!D33+'(CC) Team Data'!D$36-'(CC) Team Data'!$B$28</f>
        <v>5</v>
      </c>
      <c r="CP34">
        <f>'Champ Scores'!E33+'(CC) Team Data'!E$36-'(CC) Team Data'!$B$28</f>
        <v>12</v>
      </c>
      <c r="CQ34">
        <f>'Champ Scores'!F33+'(CC) Team Data'!F$36-'(CC) Team Data'!$B$28</f>
        <v>9</v>
      </c>
      <c r="CR34">
        <f>'Champ Scores'!G33+'(CC) Team Data'!G$36-'(CC) Team Data'!$B$28</f>
        <v>8</v>
      </c>
      <c r="CS34">
        <f>'Champ Scores'!H33+'(CC) Team Data'!H$36-'(CC) Team Data'!$B$28</f>
        <v>7</v>
      </c>
      <c r="CT34">
        <f>'Champ Scores'!I33+'(CC) Team Data'!I$36-'(CC) Team Data'!$B$28</f>
        <v>6</v>
      </c>
      <c r="CU34">
        <f>'Champ Scores'!J33+'(CC) Team Data'!J$36-'(CC) Team Data'!$B$28</f>
        <v>8</v>
      </c>
      <c r="CV34">
        <f>'Champ Scores'!K33+'(CC) Team Data'!K$36-'(CC) Team Data'!$B$28</f>
        <v>5</v>
      </c>
      <c r="CW34">
        <f>'Champ Scores'!L33+'(CC) Team Data'!L$36-'(CC) Team Data'!$B$28</f>
        <v>12</v>
      </c>
      <c r="CX34">
        <f>'Champ Scores'!M33+'(CC) Team Data'!M$36-'(CC) Team Data'!$B$28</f>
        <v>6</v>
      </c>
      <c r="CY34">
        <f>'Champ Scores'!N33+'(CC) Team Data'!N$36-'(CC) Team Data'!$B$28</f>
        <v>12</v>
      </c>
      <c r="CZ34">
        <f>'Champ Scores'!O33+'(CC) Team Data'!O$36-'(CC) Team Data'!$B$28</f>
        <v>10</v>
      </c>
      <c r="DA34">
        <f>'Champ Scores'!P33+'(CC) Team Data'!P$36-'(CC) Team Data'!$B$28</f>
        <v>11</v>
      </c>
      <c r="DB34">
        <f>'Champ Scores'!Q33+'(CC) Team Data'!Q$36-'(CC) Team Data'!$B$28</f>
        <v>7</v>
      </c>
      <c r="DC34">
        <f>'Champ Scores'!R33+'(CC) Team Data'!R$36-'(CC) Team Data'!$B$28</f>
        <v>8</v>
      </c>
      <c r="DD34">
        <f>'Champ Scores'!S33+'(CC) Team Data'!S$36-'(CC) Team Data'!$B$28</f>
        <v>5</v>
      </c>
      <c r="DE34">
        <f>'Champ Scores'!T33+'(CC) Team Data'!T$36-'(CC) Team Data'!$B$28</f>
        <v>7</v>
      </c>
      <c r="DF34">
        <f>'Champ Scores'!U33+'(CC) Team Data'!U$36-'(CC) Team Data'!$B$28</f>
        <v>6</v>
      </c>
    </row>
    <row r="35" spans="1:110" x14ac:dyDescent="0.25">
      <c r="A35" t="str">
        <f>'Champ Pools'!A35</f>
        <v>Fiora</v>
      </c>
      <c r="B35">
        <f>'Champ Pools'!B35</f>
        <v>3</v>
      </c>
      <c r="C35">
        <f>'Champ Pools'!C35</f>
        <v>0</v>
      </c>
      <c r="D35">
        <f>'Champ Pools'!D35</f>
        <v>3</v>
      </c>
      <c r="E35">
        <f>'Champ Pools'!E35</f>
        <v>0</v>
      </c>
      <c r="F35">
        <f>'Champ Pools'!F35</f>
        <v>0</v>
      </c>
      <c r="H35">
        <f>B35*B35*'Champ Pools'!L35</f>
        <v>27</v>
      </c>
      <c r="I35">
        <f>C35*C35*'Champ Pools'!M35</f>
        <v>0</v>
      </c>
      <c r="J35">
        <f>D35*D35*'Champ Pools'!N35</f>
        <v>27</v>
      </c>
      <c r="K35">
        <f>E35*E35*'Champ Pools'!O35</f>
        <v>0</v>
      </c>
      <c r="L35">
        <f>F35*F35*'Champ Pools'!P35</f>
        <v>0</v>
      </c>
      <c r="N35">
        <f>'Champ Scores'!Y34</f>
        <v>1839</v>
      </c>
      <c r="O35">
        <f>'Champ Scores'!Z34</f>
        <v>2939</v>
      </c>
      <c r="P35">
        <f>'Champ Scores'!AA34</f>
        <v>1815</v>
      </c>
      <c r="Q35">
        <f>'Champ Scores'!AB34</f>
        <v>1375</v>
      </c>
      <c r="R35">
        <f>'Champ Scores'!AC34</f>
        <v>2646</v>
      </c>
      <c r="T35" s="60">
        <f t="shared" si="5"/>
        <v>2298.8184971064911</v>
      </c>
      <c r="U35">
        <f>'(CC) Team Data'!W$36+'(CC) Your Champ Data'!N35</f>
        <v>3927</v>
      </c>
      <c r="V35">
        <f>'(CC) Team Data'!X$36+'(CC) Your Champ Data'!O35</f>
        <v>4671</v>
      </c>
      <c r="W35">
        <f>'(CC) Team Data'!Y$36+'(CC) Your Champ Data'!P35</f>
        <v>3567</v>
      </c>
      <c r="X35">
        <f>'(CC) Team Data'!Z$36+'(CC) Your Champ Data'!Q35</f>
        <v>2992</v>
      </c>
      <c r="Y35">
        <f>'(CC) Team Data'!AA$36+'(CC) Your Champ Data'!R35</f>
        <v>4568</v>
      </c>
      <c r="AA35">
        <f>ABS('Champ Scores'!AG34-33.3-'Comp Calculator'!H$164+'Comp Calculator'!H$163)</f>
        <v>16.598288561792465</v>
      </c>
      <c r="AB35">
        <f>ABS('Champ Scores'!AH34-33.3-'Comp Calculator'!I$164+'Comp Calculator'!I$163)</f>
        <v>9.1943836745611591</v>
      </c>
      <c r="AC35">
        <f>ABS('Champ Scores'!AI34-33.3-'Comp Calculator'!J$164+'Comp Calculator'!J$163)</f>
        <v>7.2039048872312854</v>
      </c>
      <c r="AD35">
        <f t="shared" si="6"/>
        <v>32.996577123584913</v>
      </c>
      <c r="AF35" s="60">
        <f>(IF('Comp Calculator'!$C$164='(CC) Your Champ Data'!$N$3,'(CC) Your Champ Data'!$N35,IF('Comp Calculator'!$C$164='(CC) Your Champ Data'!$O$3,'(CC) Your Champ Data'!$O35,IF('Comp Calculator'!$C$164='(CC) Your Champ Data'!$P$3,'(CC) Your Champ Data'!$P35,IF('Comp Calculator'!$C$164='(CC) Your Champ Data'!$Q$3,'(CC) Your Champ Data'!$Q35,IF('Comp Calculator'!$C$164='(CC) Your Champ Data'!$R$3,'(CC) Your Champ Data'!$R35,IF('Comp Calculator'!$C$164='(CC) Your Champ Data'!$T$3,'(CC) Your Champ Data'!$T35,1000))))))*H35*(100-$AD35))/1000</f>
        <v>4158.7751126992825</v>
      </c>
      <c r="AG35" s="60">
        <f>(IF('Comp Calculator'!$C$164='(CC) Your Champ Data'!$N$3,'(CC) Your Champ Data'!$N35,IF('Comp Calculator'!$C$164='(CC) Your Champ Data'!$O$3,'(CC) Your Champ Data'!$O35,IF('Comp Calculator'!$C$164='(CC) Your Champ Data'!$P$3,'(CC) Your Champ Data'!$P35,IF('Comp Calculator'!$C$164='(CC) Your Champ Data'!$Q$3,'(CC) Your Champ Data'!$Q35,IF('Comp Calculator'!$C$164='(CC) Your Champ Data'!$R$3,'(CC) Your Champ Data'!$R35,IF('Comp Calculator'!$C$164='(CC) Your Champ Data'!$T$3,'(CC) Your Champ Data'!$T35,1000))))))*I35*(100-$AD35))/1000</f>
        <v>0</v>
      </c>
      <c r="AH35" s="60">
        <f>(IF('Comp Calculator'!$C$164='(CC) Your Champ Data'!$N$3,'(CC) Your Champ Data'!$N35,IF('Comp Calculator'!$C$164='(CC) Your Champ Data'!$O$3,'(CC) Your Champ Data'!$O35,IF('Comp Calculator'!$C$164='(CC) Your Champ Data'!$P$3,'(CC) Your Champ Data'!$P35,IF('Comp Calculator'!$C$164='(CC) Your Champ Data'!$Q$3,'(CC) Your Champ Data'!$Q35,IF('Comp Calculator'!$C$164='(CC) Your Champ Data'!$R$3,'(CC) Your Champ Data'!$R35,IF('Comp Calculator'!$C$164='(CC) Your Champ Data'!$T$3,'(CC) Your Champ Data'!$T35,1000))))))*J35*(100-$AD35))/1000</f>
        <v>4158.7751126992825</v>
      </c>
      <c r="AI35" s="60">
        <f>(IF('Comp Calculator'!$C$164='(CC) Your Champ Data'!$N$3,'(CC) Your Champ Data'!$N35,IF('Comp Calculator'!$C$164='(CC) Your Champ Data'!$O$3,'(CC) Your Champ Data'!$O35,IF('Comp Calculator'!$C$164='(CC) Your Champ Data'!$P$3,'(CC) Your Champ Data'!$P35,IF('Comp Calculator'!$C$164='(CC) Your Champ Data'!$Q$3,'(CC) Your Champ Data'!$Q35,IF('Comp Calculator'!$C$164='(CC) Your Champ Data'!$R$3,'(CC) Your Champ Data'!$R35,IF('Comp Calculator'!$C$164='(CC) Your Champ Data'!$T$3,'(CC) Your Champ Data'!$T35,1000))))))*K35*(100-$AD35))/1000</f>
        <v>0</v>
      </c>
      <c r="AJ35" s="60">
        <f>(IF('Comp Calculator'!$C$164='(CC) Your Champ Data'!$N$3,'(CC) Your Champ Data'!$N35,IF('Comp Calculator'!$C$164='(CC) Your Champ Data'!$O$3,'(CC) Your Champ Data'!$O35,IF('Comp Calculator'!$C$164='(CC) Your Champ Data'!$P$3,'(CC) Your Champ Data'!$P35,IF('Comp Calculator'!$C$164='(CC) Your Champ Data'!$Q$3,'(CC) Your Champ Data'!$Q35,IF('Comp Calculator'!$C$164='(CC) Your Champ Data'!$R$3,'(CC) Your Champ Data'!$R35,IF('Comp Calculator'!$C$164='(CC) Your Champ Data'!$T$3,'(CC) Your Champ Data'!$T35,1000))))))*L35*(100-$AD35))/1000</f>
        <v>0</v>
      </c>
      <c r="AL35" s="60">
        <f>RANK(AF35,AF$4:AF$163,0)+COUNTIF(AF$4:AF35,AF35)-1</f>
        <v>17</v>
      </c>
      <c r="AM35" t="str">
        <f t="shared" si="7"/>
        <v>Fiora</v>
      </c>
      <c r="AN35" s="60">
        <f>RANK(AG35,AG$4:AG$163,0)+COUNTIF(AG$4:AG35,AG35)-1</f>
        <v>52</v>
      </c>
      <c r="AO35" t="str">
        <f t="shared" si="8"/>
        <v>Fiora</v>
      </c>
      <c r="AP35" s="60">
        <f>RANK(AH35,AH$4:AH$163,0)+COUNTIF(AH$4:AH35,AH35)-1</f>
        <v>77</v>
      </c>
      <c r="AQ35" t="str">
        <f t="shared" si="9"/>
        <v>Fiora</v>
      </c>
      <c r="AR35" s="60">
        <f>RANK(AI35,AI$4:AI$163,0)+COUNTIF(AI$4:AI35,AI35)-1</f>
        <v>47</v>
      </c>
      <c r="AS35" t="str">
        <f t="shared" si="10"/>
        <v>Fiora</v>
      </c>
      <c r="AT35" s="60">
        <f>RANK(AJ35,AJ$4:AJ$163,0)+COUNTIF(AJ$4:AJ35,AJ35)-1</f>
        <v>79</v>
      </c>
      <c r="AU35" t="str">
        <f t="shared" si="11"/>
        <v>Fiora</v>
      </c>
      <c r="AW35">
        <v>33</v>
      </c>
      <c r="AX35" s="61">
        <f t="shared" si="12"/>
        <v>2.5376519549956296</v>
      </c>
      <c r="AY35">
        <f>'Champ Scores'!B34</f>
        <v>4</v>
      </c>
      <c r="AZ35">
        <f>'Champ Scores'!C34</f>
        <v>5</v>
      </c>
      <c r="BA35">
        <f>'Champ Scores'!D34</f>
        <v>5</v>
      </c>
      <c r="BB35">
        <f>'Champ Scores'!E34</f>
        <v>1</v>
      </c>
      <c r="BC35">
        <f>'Champ Scores'!F34</f>
        <v>5</v>
      </c>
      <c r="BD35">
        <f>'Champ Scores'!G34</f>
        <v>1</v>
      </c>
      <c r="BE35">
        <f>'Champ Scores'!H34</f>
        <v>1</v>
      </c>
      <c r="BF35">
        <f>'Champ Scores'!I34</f>
        <v>1</v>
      </c>
      <c r="BG35">
        <f>'Champ Scores'!J34</f>
        <v>5</v>
      </c>
      <c r="BH35">
        <f>'Champ Scores'!K34</f>
        <v>3</v>
      </c>
      <c r="BI35">
        <f>'Champ Scores'!L34</f>
        <v>3</v>
      </c>
      <c r="BJ35">
        <f>'Champ Scores'!M34</f>
        <v>3</v>
      </c>
      <c r="BK35">
        <f>'Champ Scores'!N34</f>
        <v>1</v>
      </c>
      <c r="BL35">
        <f>'Champ Scores'!O34</f>
        <v>2</v>
      </c>
      <c r="BM35">
        <f>'Champ Scores'!P34</f>
        <v>3</v>
      </c>
      <c r="BN35">
        <f>'Champ Scores'!Q34</f>
        <v>5</v>
      </c>
      <c r="BO35">
        <f>'Champ Scores'!R34</f>
        <v>1</v>
      </c>
      <c r="BP35">
        <f>'Champ Scores'!S34</f>
        <v>1</v>
      </c>
      <c r="BQ35">
        <f>'Champ Scores'!T34</f>
        <v>1</v>
      </c>
      <c r="BR35">
        <f>'Champ Scores'!U34</f>
        <v>1</v>
      </c>
      <c r="BT35" s="61">
        <f>INDEX($AX$3:BR35,AW35,MATCH('Comp Calculator'!$C$165,'(CC) Your Champ Data'!$AX$3:$BR$3,0))</f>
        <v>2.5376519549956296</v>
      </c>
      <c r="BV35" s="60">
        <f t="shared" si="13"/>
        <v>4590.8469104508076</v>
      </c>
      <c r="BW35" s="60">
        <f t="shared" si="14"/>
        <v>0</v>
      </c>
      <c r="BX35" s="60">
        <f t="shared" si="15"/>
        <v>4590.8469104508076</v>
      </c>
      <c r="BY35" s="60">
        <f t="shared" si="16"/>
        <v>0</v>
      </c>
      <c r="BZ35" s="60">
        <f t="shared" si="17"/>
        <v>0</v>
      </c>
      <c r="CB35" s="60">
        <f>RANK(BV35,BV$4:BV$157,0)+COUNTIF(BV$4:BV35,BV35)-1</f>
        <v>17</v>
      </c>
      <c r="CC35" t="str">
        <f t="shared" si="18"/>
        <v>Fiora</v>
      </c>
      <c r="CD35">
        <f>RANK(BW35,BW$4:BW$157,0)+COUNTIF(BW$4:BW35,BW35)-1</f>
        <v>52</v>
      </c>
      <c r="CE35" t="str">
        <f t="shared" si="19"/>
        <v>Fiora</v>
      </c>
      <c r="CF35">
        <f>RANK(BX35,BX$4:BX$157,0)+COUNTIF(BX$4:BX35,BX35)-1</f>
        <v>75</v>
      </c>
      <c r="CG35" t="str">
        <f t="shared" si="20"/>
        <v>Fiora</v>
      </c>
      <c r="CH35">
        <f>RANK(BY35,BY$4:BY$157,0)+COUNTIF(BY$4:BY35,BY35)-1</f>
        <v>46</v>
      </c>
      <c r="CI35" t="str">
        <f t="shared" si="21"/>
        <v>Fiora</v>
      </c>
      <c r="CJ35">
        <f>RANK(BZ35,BZ$4:BZ$157,0)+COUNTIF(BZ$4:BZ35,BZ35)-1</f>
        <v>76</v>
      </c>
      <c r="CK35" t="str">
        <f t="shared" si="22"/>
        <v>Fiora</v>
      </c>
      <c r="CM35">
        <f>'Champ Scores'!B34+'(CC) Team Data'!B$36-'(CC) Team Data'!$B$28</f>
        <v>10</v>
      </c>
      <c r="CN35">
        <f>'Champ Scores'!C34+'(CC) Team Data'!C$36-'(CC) Team Data'!$B$28</f>
        <v>12</v>
      </c>
      <c r="CO35">
        <f>'Champ Scores'!D34+'(CC) Team Data'!D$36-'(CC) Team Data'!$B$28</f>
        <v>9</v>
      </c>
      <c r="CP35">
        <f>'Champ Scores'!E34+'(CC) Team Data'!E$36-'(CC) Team Data'!$B$28</f>
        <v>8</v>
      </c>
      <c r="CQ35">
        <f>'Champ Scores'!F34+'(CC) Team Data'!F$36-'(CC) Team Data'!$B$28</f>
        <v>12</v>
      </c>
      <c r="CR35">
        <f>'Champ Scores'!G34+'(CC) Team Data'!G$36-'(CC) Team Data'!$B$28</f>
        <v>7</v>
      </c>
      <c r="CS35">
        <f>'Champ Scores'!H34+'(CC) Team Data'!H$36-'(CC) Team Data'!$B$28</f>
        <v>6</v>
      </c>
      <c r="CT35">
        <f>'Champ Scores'!I34+'(CC) Team Data'!I$36-'(CC) Team Data'!$B$28</f>
        <v>5</v>
      </c>
      <c r="CU35">
        <f>'Champ Scores'!J34+'(CC) Team Data'!J$36-'(CC) Team Data'!$B$28</f>
        <v>12</v>
      </c>
      <c r="CV35">
        <f>'Champ Scores'!K34+'(CC) Team Data'!K$36-'(CC) Team Data'!$B$28</f>
        <v>7</v>
      </c>
      <c r="CW35">
        <f>'Champ Scores'!L34+'(CC) Team Data'!L$36-'(CC) Team Data'!$B$28</f>
        <v>11</v>
      </c>
      <c r="CX35">
        <f>'Champ Scores'!M34+'(CC) Team Data'!M$36-'(CC) Team Data'!$B$28</f>
        <v>7</v>
      </c>
      <c r="CY35">
        <f>'Champ Scores'!N34+'(CC) Team Data'!N$36-'(CC) Team Data'!$B$28</f>
        <v>8</v>
      </c>
      <c r="CZ35">
        <f>'Champ Scores'!O34+'(CC) Team Data'!O$36-'(CC) Team Data'!$B$28</f>
        <v>8</v>
      </c>
      <c r="DA35">
        <f>'Champ Scores'!P34+'(CC) Team Data'!P$36-'(CC) Team Data'!$B$28</f>
        <v>9</v>
      </c>
      <c r="DB35">
        <f>'Champ Scores'!Q34+'(CC) Team Data'!Q$36-'(CC) Team Data'!$B$28</f>
        <v>11</v>
      </c>
      <c r="DC35">
        <f>'Champ Scores'!R34+'(CC) Team Data'!R$36-'(CC) Team Data'!$B$28</f>
        <v>5</v>
      </c>
      <c r="DD35">
        <f>'Champ Scores'!S34+'(CC) Team Data'!S$36-'(CC) Team Data'!$B$28</f>
        <v>5</v>
      </c>
      <c r="DE35">
        <f>'Champ Scores'!T34+'(CC) Team Data'!T$36-'(CC) Team Data'!$B$28</f>
        <v>7</v>
      </c>
      <c r="DF35">
        <f>'Champ Scores'!U34+'(CC) Team Data'!U$36-'(CC) Team Data'!$B$28</f>
        <v>5</v>
      </c>
    </row>
    <row r="36" spans="1:110" x14ac:dyDescent="0.25">
      <c r="A36" t="str">
        <f>'Champ Pools'!A36</f>
        <v>Fizz</v>
      </c>
      <c r="B36">
        <f>'Champ Pools'!B36</f>
        <v>0</v>
      </c>
      <c r="C36">
        <f>'Champ Pools'!C36</f>
        <v>0</v>
      </c>
      <c r="D36">
        <f>'Champ Pools'!D36</f>
        <v>3</v>
      </c>
      <c r="E36">
        <f>'Champ Pools'!E36</f>
        <v>0</v>
      </c>
      <c r="F36">
        <f>'Champ Pools'!F36</f>
        <v>0</v>
      </c>
      <c r="H36">
        <f>B36*B36*'Champ Pools'!L36</f>
        <v>0</v>
      </c>
      <c r="I36">
        <f>C36*C36*'Champ Pools'!M36</f>
        <v>0</v>
      </c>
      <c r="J36">
        <f>D36*D36*'Champ Pools'!N36</f>
        <v>27</v>
      </c>
      <c r="K36">
        <f>E36*E36*'Champ Pools'!O36</f>
        <v>0</v>
      </c>
      <c r="L36">
        <f>F36*F36*'Champ Pools'!P36</f>
        <v>0</v>
      </c>
      <c r="N36">
        <f>'Champ Scores'!Y35</f>
        <v>2540</v>
      </c>
      <c r="O36">
        <f>'Champ Scores'!Z35</f>
        <v>3130</v>
      </c>
      <c r="P36">
        <f>'Champ Scores'!AA35</f>
        <v>1237</v>
      </c>
      <c r="Q36">
        <f>'Champ Scores'!AB35</f>
        <v>1234</v>
      </c>
      <c r="R36">
        <f>'Champ Scores'!AC35</f>
        <v>2245</v>
      </c>
      <c r="T36" s="60">
        <f t="shared" si="5"/>
        <v>2070.3445261818761</v>
      </c>
      <c r="U36">
        <f>'(CC) Team Data'!W$36+'(CC) Your Champ Data'!N36</f>
        <v>4628</v>
      </c>
      <c r="V36">
        <f>'(CC) Team Data'!X$36+'(CC) Your Champ Data'!O36</f>
        <v>4862</v>
      </c>
      <c r="W36">
        <f>'(CC) Team Data'!Y$36+'(CC) Your Champ Data'!P36</f>
        <v>2989</v>
      </c>
      <c r="X36">
        <f>'(CC) Team Data'!Z$36+'(CC) Your Champ Data'!Q36</f>
        <v>2851</v>
      </c>
      <c r="Y36">
        <f>'(CC) Team Data'!AA$36+'(CC) Your Champ Data'!R36</f>
        <v>4167</v>
      </c>
      <c r="AA36">
        <f>ABS('Champ Scores'!AG35-33.3-'Comp Calculator'!H$164+'Comp Calculator'!H$163)</f>
        <v>27.949156808448016</v>
      </c>
      <c r="AB36">
        <f>ABS('Champ Scores'!AH35-33.3-'Comp Calculator'!I$164+'Comp Calculator'!I$163)</f>
        <v>8.6338291532203009</v>
      </c>
      <c r="AC36">
        <f>ABS('Champ Scores'!AI35-33.3-'Comp Calculator'!J$164+'Comp Calculator'!J$163)</f>
        <v>19.115327655227702</v>
      </c>
      <c r="AD36">
        <f t="shared" si="6"/>
        <v>55.698313616896016</v>
      </c>
      <c r="AF36" s="60">
        <f>(IF('Comp Calculator'!$C$164='(CC) Your Champ Data'!$N$3,'(CC) Your Champ Data'!$N36,IF('Comp Calculator'!$C$164='(CC) Your Champ Data'!$O$3,'(CC) Your Champ Data'!$O36,IF('Comp Calculator'!$C$164='(CC) Your Champ Data'!$P$3,'(CC) Your Champ Data'!$P36,IF('Comp Calculator'!$C$164='(CC) Your Champ Data'!$Q$3,'(CC) Your Champ Data'!$Q36,IF('Comp Calculator'!$C$164='(CC) Your Champ Data'!$R$3,'(CC) Your Champ Data'!$R36,IF('Comp Calculator'!$C$164='(CC) Your Champ Data'!$T$3,'(CC) Your Champ Data'!$T36,1000))))))*H36*(100-$AD36))/1000</f>
        <v>0</v>
      </c>
      <c r="AG36" s="60">
        <f>(IF('Comp Calculator'!$C$164='(CC) Your Champ Data'!$N$3,'(CC) Your Champ Data'!$N36,IF('Comp Calculator'!$C$164='(CC) Your Champ Data'!$O$3,'(CC) Your Champ Data'!$O36,IF('Comp Calculator'!$C$164='(CC) Your Champ Data'!$P$3,'(CC) Your Champ Data'!$P36,IF('Comp Calculator'!$C$164='(CC) Your Champ Data'!$Q$3,'(CC) Your Champ Data'!$Q36,IF('Comp Calculator'!$C$164='(CC) Your Champ Data'!$R$3,'(CC) Your Champ Data'!$R36,IF('Comp Calculator'!$C$164='(CC) Your Champ Data'!$T$3,'(CC) Your Champ Data'!$T36,1000))))))*I36*(100-$AD36))/1000</f>
        <v>0</v>
      </c>
      <c r="AH36" s="60">
        <f>(IF('Comp Calculator'!$C$164='(CC) Your Champ Data'!$N$3,'(CC) Your Champ Data'!$N36,IF('Comp Calculator'!$C$164='(CC) Your Champ Data'!$O$3,'(CC) Your Champ Data'!$O36,IF('Comp Calculator'!$C$164='(CC) Your Champ Data'!$P$3,'(CC) Your Champ Data'!$P36,IF('Comp Calculator'!$C$164='(CC) Your Champ Data'!$Q$3,'(CC) Your Champ Data'!$Q36,IF('Comp Calculator'!$C$164='(CC) Your Champ Data'!$R$3,'(CC) Your Champ Data'!$R36,IF('Comp Calculator'!$C$164='(CC) Your Champ Data'!$T$3,'(CC) Your Champ Data'!$T36,1000))))))*J36*(100-$AD36))/1000</f>
        <v>2476.4333554049085</v>
      </c>
      <c r="AI36" s="60">
        <f>(IF('Comp Calculator'!$C$164='(CC) Your Champ Data'!$N$3,'(CC) Your Champ Data'!$N36,IF('Comp Calculator'!$C$164='(CC) Your Champ Data'!$O$3,'(CC) Your Champ Data'!$O36,IF('Comp Calculator'!$C$164='(CC) Your Champ Data'!$P$3,'(CC) Your Champ Data'!$P36,IF('Comp Calculator'!$C$164='(CC) Your Champ Data'!$Q$3,'(CC) Your Champ Data'!$Q36,IF('Comp Calculator'!$C$164='(CC) Your Champ Data'!$R$3,'(CC) Your Champ Data'!$R36,IF('Comp Calculator'!$C$164='(CC) Your Champ Data'!$T$3,'(CC) Your Champ Data'!$T36,1000))))))*K36*(100-$AD36))/1000</f>
        <v>0</v>
      </c>
      <c r="AJ36" s="60">
        <f>(IF('Comp Calculator'!$C$164='(CC) Your Champ Data'!$N$3,'(CC) Your Champ Data'!$N36,IF('Comp Calculator'!$C$164='(CC) Your Champ Data'!$O$3,'(CC) Your Champ Data'!$O36,IF('Comp Calculator'!$C$164='(CC) Your Champ Data'!$P$3,'(CC) Your Champ Data'!$P36,IF('Comp Calculator'!$C$164='(CC) Your Champ Data'!$Q$3,'(CC) Your Champ Data'!$Q36,IF('Comp Calculator'!$C$164='(CC) Your Champ Data'!$R$3,'(CC) Your Champ Data'!$R36,IF('Comp Calculator'!$C$164='(CC) Your Champ Data'!$T$3,'(CC) Your Champ Data'!$T36,1000))))))*L36*(100-$AD36))/1000</f>
        <v>0</v>
      </c>
      <c r="AL36" s="60">
        <f>RANK(AF36,AF$4:AF$163,0)+COUNTIF(AF$4:AF36,AF36)-1</f>
        <v>67</v>
      </c>
      <c r="AM36" t="str">
        <f t="shared" si="7"/>
        <v>Fizz</v>
      </c>
      <c r="AN36" s="60">
        <f>RANK(AG36,AG$4:AG$163,0)+COUNTIF(AG$4:AG36,AG36)-1</f>
        <v>53</v>
      </c>
      <c r="AO36" t="str">
        <f t="shared" si="8"/>
        <v>Fizz</v>
      </c>
      <c r="AP36" s="60">
        <f>RANK(AH36,AH$4:AH$163,0)+COUNTIF(AH$4:AH36,AH36)-1</f>
        <v>98</v>
      </c>
      <c r="AQ36" t="str">
        <f t="shared" si="9"/>
        <v>Fizz</v>
      </c>
      <c r="AR36" s="60">
        <f>RANK(AI36,AI$4:AI$163,0)+COUNTIF(AI$4:AI36,AI36)-1</f>
        <v>48</v>
      </c>
      <c r="AS36" t="str">
        <f t="shared" si="10"/>
        <v>Fizz</v>
      </c>
      <c r="AT36" s="60">
        <f>RANK(AJ36,AJ$4:AJ$163,0)+COUNTIF(AJ$4:AJ36,AJ36)-1</f>
        <v>80</v>
      </c>
      <c r="AU36" t="str">
        <f t="shared" si="11"/>
        <v>Fizz</v>
      </c>
      <c r="AW36">
        <v>34</v>
      </c>
      <c r="AX36" s="61">
        <f t="shared" si="12"/>
        <v>2.6246883860937538</v>
      </c>
      <c r="AY36">
        <f>'Champ Scores'!B35</f>
        <v>5</v>
      </c>
      <c r="AZ36">
        <f>'Champ Scores'!C35</f>
        <v>2</v>
      </c>
      <c r="BA36">
        <f>'Champ Scores'!D35</f>
        <v>5</v>
      </c>
      <c r="BB36">
        <f>'Champ Scores'!E35</f>
        <v>4</v>
      </c>
      <c r="BC36">
        <f>'Champ Scores'!F35</f>
        <v>5</v>
      </c>
      <c r="BD36">
        <f>'Champ Scores'!G35</f>
        <v>1</v>
      </c>
      <c r="BE36">
        <f>'Champ Scores'!H35</f>
        <v>1</v>
      </c>
      <c r="BF36">
        <f>'Champ Scores'!I35</f>
        <v>1</v>
      </c>
      <c r="BG36">
        <f>'Champ Scores'!J35</f>
        <v>4</v>
      </c>
      <c r="BH36">
        <f>'Champ Scores'!K35</f>
        <v>1</v>
      </c>
      <c r="BI36">
        <f>'Champ Scores'!L35</f>
        <v>1</v>
      </c>
      <c r="BJ36">
        <f>'Champ Scores'!M35</f>
        <v>1</v>
      </c>
      <c r="BK36">
        <f>'Champ Scores'!N35</f>
        <v>3</v>
      </c>
      <c r="BL36">
        <f>'Champ Scores'!O35</f>
        <v>3</v>
      </c>
      <c r="BM36">
        <f>'Champ Scores'!P35</f>
        <v>3</v>
      </c>
      <c r="BN36">
        <f>'Champ Scores'!Q35</f>
        <v>4</v>
      </c>
      <c r="BO36">
        <f>'Champ Scores'!R35</f>
        <v>5</v>
      </c>
      <c r="BP36">
        <f>'Champ Scores'!S35</f>
        <v>1</v>
      </c>
      <c r="BQ36">
        <f>'Champ Scores'!T35</f>
        <v>1</v>
      </c>
      <c r="BR36">
        <f>'Champ Scores'!U35</f>
        <v>1</v>
      </c>
      <c r="BT36" s="61">
        <f>INDEX($AX$3:BR36,AW36,MATCH('Comp Calculator'!$C$165,'(CC) Your Champ Data'!$AX$3:$BR$3,0))</f>
        <v>2.6246883860937538</v>
      </c>
      <c r="BV36" s="60">
        <f t="shared" si="13"/>
        <v>0</v>
      </c>
      <c r="BW36" s="60">
        <f t="shared" si="14"/>
        <v>0</v>
      </c>
      <c r="BX36" s="60">
        <f t="shared" si="15"/>
        <v>3139.5092868207221</v>
      </c>
      <c r="BY36" s="60">
        <f t="shared" si="16"/>
        <v>0</v>
      </c>
      <c r="BZ36" s="60">
        <f t="shared" si="17"/>
        <v>0</v>
      </c>
      <c r="CB36" s="60">
        <f>RANK(BV36,BV$4:BV$157,0)+COUNTIF(BV$4:BV36,BV36)-1</f>
        <v>67</v>
      </c>
      <c r="CC36" t="str">
        <f t="shared" si="18"/>
        <v>Fizz</v>
      </c>
      <c r="CD36">
        <f>RANK(BW36,BW$4:BW$157,0)+COUNTIF(BW$4:BW36,BW36)-1</f>
        <v>53</v>
      </c>
      <c r="CE36" t="str">
        <f t="shared" si="19"/>
        <v>Fizz</v>
      </c>
      <c r="CF36">
        <f>RANK(BX36,BX$4:BX$157,0)+COUNTIF(BX$4:BX36,BX36)-1</f>
        <v>89</v>
      </c>
      <c r="CG36" t="str">
        <f t="shared" si="20"/>
        <v>Fizz</v>
      </c>
      <c r="CH36">
        <f>RANK(BY36,BY$4:BY$157,0)+COUNTIF(BY$4:BY36,BY36)-1</f>
        <v>47</v>
      </c>
      <c r="CI36" t="str">
        <f t="shared" si="21"/>
        <v>Fizz</v>
      </c>
      <c r="CJ36">
        <f>RANK(BZ36,BZ$4:BZ$157,0)+COUNTIF(BZ$4:BZ36,BZ36)-1</f>
        <v>77</v>
      </c>
      <c r="CK36" t="str">
        <f t="shared" si="22"/>
        <v>Fizz</v>
      </c>
      <c r="CM36">
        <f>'Champ Scores'!B35+'(CC) Team Data'!B$36-'(CC) Team Data'!$B$28</f>
        <v>11</v>
      </c>
      <c r="CN36">
        <f>'Champ Scores'!C35+'(CC) Team Data'!C$36-'(CC) Team Data'!$B$28</f>
        <v>9</v>
      </c>
      <c r="CO36">
        <f>'Champ Scores'!D35+'(CC) Team Data'!D$36-'(CC) Team Data'!$B$28</f>
        <v>9</v>
      </c>
      <c r="CP36">
        <f>'Champ Scores'!E35+'(CC) Team Data'!E$36-'(CC) Team Data'!$B$28</f>
        <v>11</v>
      </c>
      <c r="CQ36">
        <f>'Champ Scores'!F35+'(CC) Team Data'!F$36-'(CC) Team Data'!$B$28</f>
        <v>12</v>
      </c>
      <c r="CR36">
        <f>'Champ Scores'!G35+'(CC) Team Data'!G$36-'(CC) Team Data'!$B$28</f>
        <v>7</v>
      </c>
      <c r="CS36">
        <f>'Champ Scores'!H35+'(CC) Team Data'!H$36-'(CC) Team Data'!$B$28</f>
        <v>6</v>
      </c>
      <c r="CT36">
        <f>'Champ Scores'!I35+'(CC) Team Data'!I$36-'(CC) Team Data'!$B$28</f>
        <v>5</v>
      </c>
      <c r="CU36">
        <f>'Champ Scores'!J35+'(CC) Team Data'!J$36-'(CC) Team Data'!$B$28</f>
        <v>11</v>
      </c>
      <c r="CV36">
        <f>'Champ Scores'!K35+'(CC) Team Data'!K$36-'(CC) Team Data'!$B$28</f>
        <v>5</v>
      </c>
      <c r="CW36">
        <f>'Champ Scores'!L35+'(CC) Team Data'!L$36-'(CC) Team Data'!$B$28</f>
        <v>9</v>
      </c>
      <c r="CX36">
        <f>'Champ Scores'!M35+'(CC) Team Data'!M$36-'(CC) Team Data'!$B$28</f>
        <v>5</v>
      </c>
      <c r="CY36">
        <f>'Champ Scores'!N35+'(CC) Team Data'!N$36-'(CC) Team Data'!$B$28</f>
        <v>10</v>
      </c>
      <c r="CZ36">
        <f>'Champ Scores'!O35+'(CC) Team Data'!O$36-'(CC) Team Data'!$B$28</f>
        <v>9</v>
      </c>
      <c r="DA36">
        <f>'Champ Scores'!P35+'(CC) Team Data'!P$36-'(CC) Team Data'!$B$28</f>
        <v>9</v>
      </c>
      <c r="DB36">
        <f>'Champ Scores'!Q35+'(CC) Team Data'!Q$36-'(CC) Team Data'!$B$28</f>
        <v>10</v>
      </c>
      <c r="DC36">
        <f>'Champ Scores'!R35+'(CC) Team Data'!R$36-'(CC) Team Data'!$B$28</f>
        <v>9</v>
      </c>
      <c r="DD36">
        <f>'Champ Scores'!S35+'(CC) Team Data'!S$36-'(CC) Team Data'!$B$28</f>
        <v>5</v>
      </c>
      <c r="DE36">
        <f>'Champ Scores'!T35+'(CC) Team Data'!T$36-'(CC) Team Data'!$B$28</f>
        <v>7</v>
      </c>
      <c r="DF36">
        <f>'Champ Scores'!U35+'(CC) Team Data'!U$36-'(CC) Team Data'!$B$28</f>
        <v>5</v>
      </c>
    </row>
    <row r="37" spans="1:110" x14ac:dyDescent="0.25">
      <c r="A37" t="str">
        <f>'Champ Pools'!A37</f>
        <v>Galio</v>
      </c>
      <c r="B37">
        <f>'Champ Pools'!B37</f>
        <v>0</v>
      </c>
      <c r="C37">
        <f>'Champ Pools'!C37</f>
        <v>0</v>
      </c>
      <c r="D37">
        <f>'Champ Pools'!D37</f>
        <v>5</v>
      </c>
      <c r="E37">
        <f>'Champ Pools'!E37</f>
        <v>0</v>
      </c>
      <c r="F37">
        <f>'Champ Pools'!F37</f>
        <v>5</v>
      </c>
      <c r="H37">
        <f>B37*B37*'Champ Pools'!L37</f>
        <v>0</v>
      </c>
      <c r="I37">
        <f>C37*C37*'Champ Pools'!M37</f>
        <v>0</v>
      </c>
      <c r="J37">
        <f>D37*D37*'Champ Pools'!N37</f>
        <v>75</v>
      </c>
      <c r="K37">
        <f>E37*E37*'Champ Pools'!O37</f>
        <v>0</v>
      </c>
      <c r="L37">
        <f>F37*F37*'Champ Pools'!P37</f>
        <v>75</v>
      </c>
      <c r="N37">
        <f>'Champ Scores'!Y36</f>
        <v>2593</v>
      </c>
      <c r="O37">
        <f>'Champ Scores'!Z36</f>
        <v>1532</v>
      </c>
      <c r="P37">
        <f>'Champ Scores'!AA36</f>
        <v>2094</v>
      </c>
      <c r="Q37">
        <f>'Champ Scores'!AB36</f>
        <v>1976</v>
      </c>
      <c r="R37">
        <f>'Champ Scores'!AC36</f>
        <v>1551</v>
      </c>
      <c r="T37" s="60">
        <f t="shared" si="5"/>
        <v>2449.7134382887398</v>
      </c>
      <c r="U37">
        <f>'(CC) Team Data'!W$36+'(CC) Your Champ Data'!N37</f>
        <v>4681</v>
      </c>
      <c r="V37">
        <f>'(CC) Team Data'!X$36+'(CC) Your Champ Data'!O37</f>
        <v>3264</v>
      </c>
      <c r="W37">
        <f>'(CC) Team Data'!Y$36+'(CC) Your Champ Data'!P37</f>
        <v>3846</v>
      </c>
      <c r="X37">
        <f>'(CC) Team Data'!Z$36+'(CC) Your Champ Data'!Q37</f>
        <v>3593</v>
      </c>
      <c r="Y37">
        <f>'(CC) Team Data'!AA$36+'(CC) Your Champ Data'!R37</f>
        <v>3473</v>
      </c>
      <c r="AA37">
        <f>ABS('Champ Scores'!AG36-33.3-'Comp Calculator'!H$164+'Comp Calculator'!H$163)</f>
        <v>3.5224586993402625</v>
      </c>
      <c r="AB37">
        <f>ABS('Champ Scores'!AH36-33.3-'Comp Calculator'!I$164+'Comp Calculator'!I$163)</f>
        <v>7.8179658450383158</v>
      </c>
      <c r="AC37">
        <f>ABS('Champ Scores'!AI36-33.3-'Comp Calculator'!J$164+'Comp Calculator'!J$163)</f>
        <v>4.0955071456980399</v>
      </c>
      <c r="AD37">
        <f t="shared" si="6"/>
        <v>15.435931690076618</v>
      </c>
      <c r="AF37" s="60">
        <f>(IF('Comp Calculator'!$C$164='(CC) Your Champ Data'!$N$3,'(CC) Your Champ Data'!$N37,IF('Comp Calculator'!$C$164='(CC) Your Champ Data'!$O$3,'(CC) Your Champ Data'!$O37,IF('Comp Calculator'!$C$164='(CC) Your Champ Data'!$P$3,'(CC) Your Champ Data'!$P37,IF('Comp Calculator'!$C$164='(CC) Your Champ Data'!$Q$3,'(CC) Your Champ Data'!$Q37,IF('Comp Calculator'!$C$164='(CC) Your Champ Data'!$R$3,'(CC) Your Champ Data'!$R37,IF('Comp Calculator'!$C$164='(CC) Your Champ Data'!$T$3,'(CC) Your Champ Data'!$T37,1000))))))*H37*(100-$AD37))/1000</f>
        <v>0</v>
      </c>
      <c r="AG37" s="60">
        <f>(IF('Comp Calculator'!$C$164='(CC) Your Champ Data'!$N$3,'(CC) Your Champ Data'!$N37,IF('Comp Calculator'!$C$164='(CC) Your Champ Data'!$O$3,'(CC) Your Champ Data'!$O37,IF('Comp Calculator'!$C$164='(CC) Your Champ Data'!$P$3,'(CC) Your Champ Data'!$P37,IF('Comp Calculator'!$C$164='(CC) Your Champ Data'!$Q$3,'(CC) Your Champ Data'!$Q37,IF('Comp Calculator'!$C$164='(CC) Your Champ Data'!$R$3,'(CC) Your Champ Data'!$R37,IF('Comp Calculator'!$C$164='(CC) Your Champ Data'!$T$3,'(CC) Your Champ Data'!$T37,1000))))))*I37*(100-$AD37))/1000</f>
        <v>0</v>
      </c>
      <c r="AH37" s="60">
        <f>(IF('Comp Calculator'!$C$164='(CC) Your Champ Data'!$N$3,'(CC) Your Champ Data'!$N37,IF('Comp Calculator'!$C$164='(CC) Your Champ Data'!$O$3,'(CC) Your Champ Data'!$O37,IF('Comp Calculator'!$C$164='(CC) Your Champ Data'!$P$3,'(CC) Your Champ Data'!$P37,IF('Comp Calculator'!$C$164='(CC) Your Champ Data'!$Q$3,'(CC) Your Champ Data'!$Q37,IF('Comp Calculator'!$C$164='(CC) Your Champ Data'!$R$3,'(CC) Your Champ Data'!$R37,IF('Comp Calculator'!$C$164='(CC) Your Champ Data'!$T$3,'(CC) Your Champ Data'!$T37,1000))))))*J37*(100-$AD37))/1000</f>
        <v>15536.830090138972</v>
      </c>
      <c r="AI37" s="60">
        <f>(IF('Comp Calculator'!$C$164='(CC) Your Champ Data'!$N$3,'(CC) Your Champ Data'!$N37,IF('Comp Calculator'!$C$164='(CC) Your Champ Data'!$O$3,'(CC) Your Champ Data'!$O37,IF('Comp Calculator'!$C$164='(CC) Your Champ Data'!$P$3,'(CC) Your Champ Data'!$P37,IF('Comp Calculator'!$C$164='(CC) Your Champ Data'!$Q$3,'(CC) Your Champ Data'!$Q37,IF('Comp Calculator'!$C$164='(CC) Your Champ Data'!$R$3,'(CC) Your Champ Data'!$R37,IF('Comp Calculator'!$C$164='(CC) Your Champ Data'!$T$3,'(CC) Your Champ Data'!$T37,1000))))))*K37*(100-$AD37))/1000</f>
        <v>0</v>
      </c>
      <c r="AJ37" s="60">
        <f>(IF('Comp Calculator'!$C$164='(CC) Your Champ Data'!$N$3,'(CC) Your Champ Data'!$N37,IF('Comp Calculator'!$C$164='(CC) Your Champ Data'!$O$3,'(CC) Your Champ Data'!$O37,IF('Comp Calculator'!$C$164='(CC) Your Champ Data'!$P$3,'(CC) Your Champ Data'!$P37,IF('Comp Calculator'!$C$164='(CC) Your Champ Data'!$Q$3,'(CC) Your Champ Data'!$Q37,IF('Comp Calculator'!$C$164='(CC) Your Champ Data'!$R$3,'(CC) Your Champ Data'!$R37,IF('Comp Calculator'!$C$164='(CC) Your Champ Data'!$T$3,'(CC) Your Champ Data'!$T37,1000))))))*L37*(100-$AD37))/1000</f>
        <v>15536.830090138972</v>
      </c>
      <c r="AL37" s="60">
        <f>RANK(AF37,AF$4:AF$163,0)+COUNTIF(AF$4:AF37,AF37)-1</f>
        <v>68</v>
      </c>
      <c r="AM37" t="str">
        <f t="shared" si="7"/>
        <v>Galio</v>
      </c>
      <c r="AN37" s="60">
        <f>RANK(AG37,AG$4:AG$163,0)+COUNTIF(AG$4:AG37,AG37)-1</f>
        <v>54</v>
      </c>
      <c r="AO37" t="str">
        <f t="shared" si="8"/>
        <v>Galio</v>
      </c>
      <c r="AP37" s="60">
        <f>RANK(AH37,AH$4:AH$163,0)+COUNTIF(AH$4:AH37,AH37)-1</f>
        <v>12</v>
      </c>
      <c r="AQ37" t="str">
        <f t="shared" si="9"/>
        <v>Galio</v>
      </c>
      <c r="AR37" s="60">
        <f>RANK(AI37,AI$4:AI$163,0)+COUNTIF(AI$4:AI37,AI37)-1</f>
        <v>49</v>
      </c>
      <c r="AS37" t="str">
        <f t="shared" si="10"/>
        <v>Galio</v>
      </c>
      <c r="AT37" s="60">
        <f>RANK(AJ37,AJ$4:AJ$163,0)+COUNTIF(AJ$4:AJ37,AJ37)-1</f>
        <v>8</v>
      </c>
      <c r="AU37" t="str">
        <f t="shared" si="11"/>
        <v>Galio</v>
      </c>
      <c r="AW37">
        <v>35</v>
      </c>
      <c r="AX37" s="61">
        <f t="shared" si="12"/>
        <v>3.1761809877420166</v>
      </c>
      <c r="AY37">
        <f>'Champ Scores'!B36</f>
        <v>3</v>
      </c>
      <c r="AZ37">
        <f>'Champ Scores'!C36</f>
        <v>2</v>
      </c>
      <c r="BA37">
        <f>'Champ Scores'!D36</f>
        <v>1</v>
      </c>
      <c r="BB37">
        <f>'Champ Scores'!E36</f>
        <v>4</v>
      </c>
      <c r="BC37">
        <f>'Champ Scores'!F36</f>
        <v>1</v>
      </c>
      <c r="BD37">
        <f>'Champ Scores'!G36</f>
        <v>3</v>
      </c>
      <c r="BE37">
        <f>'Champ Scores'!H36</f>
        <v>3</v>
      </c>
      <c r="BF37">
        <f>'Champ Scores'!I36</f>
        <v>2</v>
      </c>
      <c r="BG37">
        <f>'Champ Scores'!J36</f>
        <v>1</v>
      </c>
      <c r="BH37">
        <f>'Champ Scores'!K36</f>
        <v>5</v>
      </c>
      <c r="BI37">
        <f>'Champ Scores'!L36</f>
        <v>1</v>
      </c>
      <c r="BJ37">
        <f>'Champ Scores'!M36</f>
        <v>1</v>
      </c>
      <c r="BK37">
        <f>'Champ Scores'!N36</f>
        <v>4</v>
      </c>
      <c r="BL37">
        <f>'Champ Scores'!O36</f>
        <v>1</v>
      </c>
      <c r="BM37">
        <f>'Champ Scores'!P36</f>
        <v>5</v>
      </c>
      <c r="BN37">
        <f>'Champ Scores'!Q36</f>
        <v>1</v>
      </c>
      <c r="BO37">
        <f>'Champ Scores'!R36</f>
        <v>4</v>
      </c>
      <c r="BP37">
        <f>'Champ Scores'!S36</f>
        <v>2</v>
      </c>
      <c r="BQ37">
        <f>'Champ Scores'!T36</f>
        <v>4</v>
      </c>
      <c r="BR37">
        <f>'Champ Scores'!U36</f>
        <v>4</v>
      </c>
      <c r="BT37" s="61">
        <f>INDEX($AX$3:BR37,AW37,MATCH('Comp Calculator'!$C$165,'(CC) Your Champ Data'!$AX$3:$BR$3,0))</f>
        <v>3.1761809877420166</v>
      </c>
      <c r="BV37" s="60">
        <f t="shared" si="13"/>
        <v>0</v>
      </c>
      <c r="BW37" s="60">
        <f t="shared" si="14"/>
        <v>0</v>
      </c>
      <c r="BX37" s="60">
        <f t="shared" si="15"/>
        <v>20144.308950907187</v>
      </c>
      <c r="BY37" s="60">
        <f t="shared" si="16"/>
        <v>0</v>
      </c>
      <c r="BZ37" s="60">
        <f t="shared" si="17"/>
        <v>20144.308950907187</v>
      </c>
      <c r="CB37" s="60">
        <f>RANK(BV37,BV$4:BV$157,0)+COUNTIF(BV$4:BV37,BV37)-1</f>
        <v>68</v>
      </c>
      <c r="CC37" t="str">
        <f t="shared" si="18"/>
        <v>Galio</v>
      </c>
      <c r="CD37">
        <f>RANK(BW37,BW$4:BW$157,0)+COUNTIF(BW$4:BW37,BW37)-1</f>
        <v>54</v>
      </c>
      <c r="CE37" t="str">
        <f t="shared" si="19"/>
        <v>Galio</v>
      </c>
      <c r="CF37">
        <f>RANK(BX37,BX$4:BX$157,0)+COUNTIF(BX$4:BX37,BX37)-1</f>
        <v>5</v>
      </c>
      <c r="CG37" t="str">
        <f t="shared" si="20"/>
        <v>Galio</v>
      </c>
      <c r="CH37">
        <f>RANK(BY37,BY$4:BY$157,0)+COUNTIF(BY$4:BY37,BY37)-1</f>
        <v>48</v>
      </c>
      <c r="CI37" t="str">
        <f t="shared" si="21"/>
        <v>Galio</v>
      </c>
      <c r="CJ37">
        <f>RANK(BZ37,BZ$4:BZ$157,0)+COUNTIF(BZ$4:BZ37,BZ37)-1</f>
        <v>6</v>
      </c>
      <c r="CK37" t="str">
        <f t="shared" si="22"/>
        <v>Galio</v>
      </c>
      <c r="CM37">
        <f>'Champ Scores'!B36+'(CC) Team Data'!B$36-'(CC) Team Data'!$B$28</f>
        <v>9</v>
      </c>
      <c r="CN37">
        <f>'Champ Scores'!C36+'(CC) Team Data'!C$36-'(CC) Team Data'!$B$28</f>
        <v>9</v>
      </c>
      <c r="CO37">
        <f>'Champ Scores'!D36+'(CC) Team Data'!D$36-'(CC) Team Data'!$B$28</f>
        <v>5</v>
      </c>
      <c r="CP37">
        <f>'Champ Scores'!E36+'(CC) Team Data'!E$36-'(CC) Team Data'!$B$28</f>
        <v>11</v>
      </c>
      <c r="CQ37">
        <f>'Champ Scores'!F36+'(CC) Team Data'!F$36-'(CC) Team Data'!$B$28</f>
        <v>8</v>
      </c>
      <c r="CR37">
        <f>'Champ Scores'!G36+'(CC) Team Data'!G$36-'(CC) Team Data'!$B$28</f>
        <v>9</v>
      </c>
      <c r="CS37">
        <f>'Champ Scores'!H36+'(CC) Team Data'!H$36-'(CC) Team Data'!$B$28</f>
        <v>8</v>
      </c>
      <c r="CT37">
        <f>'Champ Scores'!I36+'(CC) Team Data'!I$36-'(CC) Team Data'!$B$28</f>
        <v>6</v>
      </c>
      <c r="CU37">
        <f>'Champ Scores'!J36+'(CC) Team Data'!J$36-'(CC) Team Data'!$B$28</f>
        <v>8</v>
      </c>
      <c r="CV37">
        <f>'Champ Scores'!K36+'(CC) Team Data'!K$36-'(CC) Team Data'!$B$28</f>
        <v>9</v>
      </c>
      <c r="CW37">
        <f>'Champ Scores'!L36+'(CC) Team Data'!L$36-'(CC) Team Data'!$B$28</f>
        <v>9</v>
      </c>
      <c r="CX37">
        <f>'Champ Scores'!M36+'(CC) Team Data'!M$36-'(CC) Team Data'!$B$28</f>
        <v>5</v>
      </c>
      <c r="CY37">
        <f>'Champ Scores'!N36+'(CC) Team Data'!N$36-'(CC) Team Data'!$B$28</f>
        <v>11</v>
      </c>
      <c r="CZ37">
        <f>'Champ Scores'!O36+'(CC) Team Data'!O$36-'(CC) Team Data'!$B$28</f>
        <v>7</v>
      </c>
      <c r="DA37">
        <f>'Champ Scores'!P36+'(CC) Team Data'!P$36-'(CC) Team Data'!$B$28</f>
        <v>11</v>
      </c>
      <c r="DB37">
        <f>'Champ Scores'!Q36+'(CC) Team Data'!Q$36-'(CC) Team Data'!$B$28</f>
        <v>7</v>
      </c>
      <c r="DC37">
        <f>'Champ Scores'!R36+'(CC) Team Data'!R$36-'(CC) Team Data'!$B$28</f>
        <v>8</v>
      </c>
      <c r="DD37">
        <f>'Champ Scores'!S36+'(CC) Team Data'!S$36-'(CC) Team Data'!$B$28</f>
        <v>6</v>
      </c>
      <c r="DE37">
        <f>'Champ Scores'!T36+'(CC) Team Data'!T$36-'(CC) Team Data'!$B$28</f>
        <v>10</v>
      </c>
      <c r="DF37">
        <f>'Champ Scores'!U36+'(CC) Team Data'!U$36-'(CC) Team Data'!$B$28</f>
        <v>8</v>
      </c>
    </row>
    <row r="38" spans="1:110" x14ac:dyDescent="0.25">
      <c r="A38" t="str">
        <f>'Champ Pools'!A38</f>
        <v>Gangplank</v>
      </c>
      <c r="B38">
        <f>'Champ Pools'!B38</f>
        <v>2</v>
      </c>
      <c r="C38">
        <f>'Champ Pools'!C38</f>
        <v>0</v>
      </c>
      <c r="D38">
        <f>'Champ Pools'!D38</f>
        <v>3</v>
      </c>
      <c r="E38">
        <f>'Champ Pools'!E38</f>
        <v>0</v>
      </c>
      <c r="F38">
        <f>'Champ Pools'!F38</f>
        <v>0</v>
      </c>
      <c r="H38">
        <f>B38*B38*'Champ Pools'!L38</f>
        <v>12</v>
      </c>
      <c r="I38">
        <f>C38*C38*'Champ Pools'!M38</f>
        <v>0</v>
      </c>
      <c r="J38">
        <f>D38*D38*'Champ Pools'!N38</f>
        <v>27</v>
      </c>
      <c r="K38">
        <f>E38*E38*'Champ Pools'!O38</f>
        <v>0</v>
      </c>
      <c r="L38">
        <f>F38*F38*'Champ Pools'!P38</f>
        <v>0</v>
      </c>
      <c r="N38">
        <f>'Champ Scores'!Y37</f>
        <v>1897</v>
      </c>
      <c r="O38">
        <f>'Champ Scores'!Z37</f>
        <v>1646</v>
      </c>
      <c r="P38">
        <f>'Champ Scores'!AA37</f>
        <v>1648</v>
      </c>
      <c r="Q38">
        <f>'Champ Scores'!AB37</f>
        <v>1921</v>
      </c>
      <c r="R38">
        <f>'Champ Scores'!AC37</f>
        <v>1927</v>
      </c>
      <c r="T38" s="60">
        <f t="shared" si="5"/>
        <v>2726.6622967828989</v>
      </c>
      <c r="U38">
        <f>'(CC) Team Data'!W$36+'(CC) Your Champ Data'!N38</f>
        <v>3985</v>
      </c>
      <c r="V38">
        <f>'(CC) Team Data'!X$36+'(CC) Your Champ Data'!O38</f>
        <v>3378</v>
      </c>
      <c r="W38">
        <f>'(CC) Team Data'!Y$36+'(CC) Your Champ Data'!P38</f>
        <v>3400</v>
      </c>
      <c r="X38">
        <f>'(CC) Team Data'!Z$36+'(CC) Your Champ Data'!Q38</f>
        <v>3538</v>
      </c>
      <c r="Y38">
        <f>'(CC) Team Data'!AA$36+'(CC) Your Champ Data'!R38</f>
        <v>3849</v>
      </c>
      <c r="AA38">
        <f>ABS('Champ Scores'!AG37-33.3-'Comp Calculator'!H$164+'Comp Calculator'!H$163)</f>
        <v>28.988943916327194</v>
      </c>
      <c r="AB38">
        <f>ABS('Champ Scores'!AH37-33.3-'Comp Calculator'!I$164+'Comp Calculator'!I$163)</f>
        <v>6.6880917354677756</v>
      </c>
      <c r="AC38">
        <f>ABS('Champ Scores'!AI37-33.3-'Comp Calculator'!J$164+'Comp Calculator'!J$163)</f>
        <v>22.100852180859405</v>
      </c>
      <c r="AD38">
        <f t="shared" si="6"/>
        <v>57.777887832654372</v>
      </c>
      <c r="AF38" s="60">
        <f>(IF('Comp Calculator'!$C$164='(CC) Your Champ Data'!$N$3,'(CC) Your Champ Data'!$N38,IF('Comp Calculator'!$C$164='(CC) Your Champ Data'!$O$3,'(CC) Your Champ Data'!$O38,IF('Comp Calculator'!$C$164='(CC) Your Champ Data'!$P$3,'(CC) Your Champ Data'!$P38,IF('Comp Calculator'!$C$164='(CC) Your Champ Data'!$Q$3,'(CC) Your Champ Data'!$Q38,IF('Comp Calculator'!$C$164='(CC) Your Champ Data'!$R$3,'(CC) Your Champ Data'!$R38,IF('Comp Calculator'!$C$164='(CC) Your Champ Data'!$T$3,'(CC) Your Champ Data'!$T38,1000))))))*H38*(100-$AD38))/1000</f>
        <v>1381.5052960468777</v>
      </c>
      <c r="AG38" s="60">
        <f>(IF('Comp Calculator'!$C$164='(CC) Your Champ Data'!$N$3,'(CC) Your Champ Data'!$N38,IF('Comp Calculator'!$C$164='(CC) Your Champ Data'!$O$3,'(CC) Your Champ Data'!$O38,IF('Comp Calculator'!$C$164='(CC) Your Champ Data'!$P$3,'(CC) Your Champ Data'!$P38,IF('Comp Calculator'!$C$164='(CC) Your Champ Data'!$Q$3,'(CC) Your Champ Data'!$Q38,IF('Comp Calculator'!$C$164='(CC) Your Champ Data'!$R$3,'(CC) Your Champ Data'!$R38,IF('Comp Calculator'!$C$164='(CC) Your Champ Data'!$T$3,'(CC) Your Champ Data'!$T38,1000))))))*I38*(100-$AD38))/1000</f>
        <v>0</v>
      </c>
      <c r="AH38" s="60">
        <f>(IF('Comp Calculator'!$C$164='(CC) Your Champ Data'!$N$3,'(CC) Your Champ Data'!$N38,IF('Comp Calculator'!$C$164='(CC) Your Champ Data'!$O$3,'(CC) Your Champ Data'!$O38,IF('Comp Calculator'!$C$164='(CC) Your Champ Data'!$P$3,'(CC) Your Champ Data'!$P38,IF('Comp Calculator'!$C$164='(CC) Your Champ Data'!$Q$3,'(CC) Your Champ Data'!$Q38,IF('Comp Calculator'!$C$164='(CC) Your Champ Data'!$R$3,'(CC) Your Champ Data'!$R38,IF('Comp Calculator'!$C$164='(CC) Your Champ Data'!$T$3,'(CC) Your Champ Data'!$T38,1000))))))*J38*(100-$AD38))/1000</f>
        <v>3108.3869161054749</v>
      </c>
      <c r="AI38" s="60">
        <f>(IF('Comp Calculator'!$C$164='(CC) Your Champ Data'!$N$3,'(CC) Your Champ Data'!$N38,IF('Comp Calculator'!$C$164='(CC) Your Champ Data'!$O$3,'(CC) Your Champ Data'!$O38,IF('Comp Calculator'!$C$164='(CC) Your Champ Data'!$P$3,'(CC) Your Champ Data'!$P38,IF('Comp Calculator'!$C$164='(CC) Your Champ Data'!$Q$3,'(CC) Your Champ Data'!$Q38,IF('Comp Calculator'!$C$164='(CC) Your Champ Data'!$R$3,'(CC) Your Champ Data'!$R38,IF('Comp Calculator'!$C$164='(CC) Your Champ Data'!$T$3,'(CC) Your Champ Data'!$T38,1000))))))*K38*(100-$AD38))/1000</f>
        <v>0</v>
      </c>
      <c r="AJ38" s="60">
        <f>(IF('Comp Calculator'!$C$164='(CC) Your Champ Data'!$N$3,'(CC) Your Champ Data'!$N38,IF('Comp Calculator'!$C$164='(CC) Your Champ Data'!$O$3,'(CC) Your Champ Data'!$O38,IF('Comp Calculator'!$C$164='(CC) Your Champ Data'!$P$3,'(CC) Your Champ Data'!$P38,IF('Comp Calculator'!$C$164='(CC) Your Champ Data'!$Q$3,'(CC) Your Champ Data'!$Q38,IF('Comp Calculator'!$C$164='(CC) Your Champ Data'!$R$3,'(CC) Your Champ Data'!$R38,IF('Comp Calculator'!$C$164='(CC) Your Champ Data'!$T$3,'(CC) Your Champ Data'!$T38,1000))))))*L38*(100-$AD38))/1000</f>
        <v>0</v>
      </c>
      <c r="AL38" s="60">
        <f>RANK(AF38,AF$4:AF$163,0)+COUNTIF(AF$4:AF38,AF38)-1</f>
        <v>32</v>
      </c>
      <c r="AM38" t="str">
        <f t="shared" si="7"/>
        <v>Gangplank</v>
      </c>
      <c r="AN38" s="60">
        <f>RANK(AG38,AG$4:AG$163,0)+COUNTIF(AG$4:AG38,AG38)-1</f>
        <v>55</v>
      </c>
      <c r="AO38" t="str">
        <f t="shared" si="8"/>
        <v>Gangplank</v>
      </c>
      <c r="AP38" s="60">
        <f>RANK(AH38,AH$4:AH$163,0)+COUNTIF(AH$4:AH38,AH38)-1</f>
        <v>86</v>
      </c>
      <c r="AQ38" t="str">
        <f t="shared" si="9"/>
        <v>Gangplank</v>
      </c>
      <c r="AR38" s="60">
        <f>RANK(AI38,AI$4:AI$163,0)+COUNTIF(AI$4:AI38,AI38)-1</f>
        <v>50</v>
      </c>
      <c r="AS38" t="str">
        <f t="shared" si="10"/>
        <v>Gangplank</v>
      </c>
      <c r="AT38" s="60">
        <f>RANK(AJ38,AJ$4:AJ$163,0)+COUNTIF(AJ$4:AJ38,AJ38)-1</f>
        <v>81</v>
      </c>
      <c r="AU38" t="str">
        <f t="shared" si="11"/>
        <v>Gangplank</v>
      </c>
      <c r="AW38">
        <v>36</v>
      </c>
      <c r="AX38" s="61">
        <f t="shared" si="12"/>
        <v>2.6246883860937538</v>
      </c>
      <c r="AY38">
        <f>'Champ Scores'!B37</f>
        <v>4</v>
      </c>
      <c r="AZ38">
        <f>'Champ Scores'!C37</f>
        <v>3</v>
      </c>
      <c r="BA38">
        <f>'Champ Scores'!D37</f>
        <v>1</v>
      </c>
      <c r="BB38">
        <f>'Champ Scores'!E37</f>
        <v>5</v>
      </c>
      <c r="BC38">
        <f>'Champ Scores'!F37</f>
        <v>3</v>
      </c>
      <c r="BD38">
        <f>'Champ Scores'!G37</f>
        <v>4</v>
      </c>
      <c r="BE38">
        <f>'Champ Scores'!H37</f>
        <v>3</v>
      </c>
      <c r="BF38">
        <f>'Champ Scores'!I37</f>
        <v>2</v>
      </c>
      <c r="BG38">
        <f>'Champ Scores'!J37</f>
        <v>3</v>
      </c>
      <c r="BH38">
        <f>'Champ Scores'!K37</f>
        <v>1</v>
      </c>
      <c r="BI38">
        <f>'Champ Scores'!L37</f>
        <v>3</v>
      </c>
      <c r="BJ38">
        <f>'Champ Scores'!M37</f>
        <v>1</v>
      </c>
      <c r="BK38">
        <f>'Champ Scores'!N37</f>
        <v>3</v>
      </c>
      <c r="BL38">
        <f>'Champ Scores'!O37</f>
        <v>4</v>
      </c>
      <c r="BM38">
        <f>'Champ Scores'!P37</f>
        <v>2</v>
      </c>
      <c r="BN38">
        <f>'Champ Scores'!Q37</f>
        <v>3</v>
      </c>
      <c r="BO38">
        <f>'Champ Scores'!R37</f>
        <v>1</v>
      </c>
      <c r="BP38">
        <f>'Champ Scores'!S37</f>
        <v>1</v>
      </c>
      <c r="BQ38">
        <f>'Champ Scores'!T37</f>
        <v>3</v>
      </c>
      <c r="BR38">
        <f>'Champ Scores'!U37</f>
        <v>2</v>
      </c>
      <c r="BT38" s="61">
        <f>INDEX($AX$3:BR38,AW38,MATCH('Comp Calculator'!$C$165,'(CC) Your Champ Data'!$AX$3:$BR$3,0))</f>
        <v>2.6246883860937538</v>
      </c>
      <c r="BV38" s="60">
        <f t="shared" si="13"/>
        <v>1329.8386493037581</v>
      </c>
      <c r="BW38" s="60">
        <f t="shared" si="14"/>
        <v>0</v>
      </c>
      <c r="BX38" s="60">
        <f t="shared" si="15"/>
        <v>2992.1369609334556</v>
      </c>
      <c r="BY38" s="60">
        <f t="shared" si="16"/>
        <v>0</v>
      </c>
      <c r="BZ38" s="60">
        <f t="shared" si="17"/>
        <v>0</v>
      </c>
      <c r="CB38" s="60">
        <f>RANK(BV38,BV$4:BV$157,0)+COUNTIF(BV$4:BV38,BV38)-1</f>
        <v>37</v>
      </c>
      <c r="CC38" t="str">
        <f t="shared" si="18"/>
        <v>Gangplank</v>
      </c>
      <c r="CD38">
        <f>RANK(BW38,BW$4:BW$157,0)+COUNTIF(BW$4:BW38,BW38)-1</f>
        <v>55</v>
      </c>
      <c r="CE38" t="str">
        <f t="shared" si="19"/>
        <v>Gangplank</v>
      </c>
      <c r="CF38">
        <f>RANK(BX38,BX$4:BX$157,0)+COUNTIF(BX$4:BX38,BX38)-1</f>
        <v>92</v>
      </c>
      <c r="CG38" t="str">
        <f t="shared" si="20"/>
        <v>Gangplank</v>
      </c>
      <c r="CH38">
        <f>RANK(BY38,BY$4:BY$157,0)+COUNTIF(BY$4:BY38,BY38)-1</f>
        <v>49</v>
      </c>
      <c r="CI38" t="str">
        <f t="shared" si="21"/>
        <v>Gangplank</v>
      </c>
      <c r="CJ38">
        <f>RANK(BZ38,BZ$4:BZ$157,0)+COUNTIF(BZ$4:BZ38,BZ38)-1</f>
        <v>78</v>
      </c>
      <c r="CK38" t="str">
        <f t="shared" si="22"/>
        <v>Gangplank</v>
      </c>
      <c r="CM38">
        <f>'Champ Scores'!B37+'(CC) Team Data'!B$36-'(CC) Team Data'!$B$28</f>
        <v>10</v>
      </c>
      <c r="CN38">
        <f>'Champ Scores'!C37+'(CC) Team Data'!C$36-'(CC) Team Data'!$B$28</f>
        <v>10</v>
      </c>
      <c r="CO38">
        <f>'Champ Scores'!D37+'(CC) Team Data'!D$36-'(CC) Team Data'!$B$28</f>
        <v>5</v>
      </c>
      <c r="CP38">
        <f>'Champ Scores'!E37+'(CC) Team Data'!E$36-'(CC) Team Data'!$B$28</f>
        <v>12</v>
      </c>
      <c r="CQ38">
        <f>'Champ Scores'!F37+'(CC) Team Data'!F$36-'(CC) Team Data'!$B$28</f>
        <v>10</v>
      </c>
      <c r="CR38">
        <f>'Champ Scores'!G37+'(CC) Team Data'!G$36-'(CC) Team Data'!$B$28</f>
        <v>10</v>
      </c>
      <c r="CS38">
        <f>'Champ Scores'!H37+'(CC) Team Data'!H$36-'(CC) Team Data'!$B$28</f>
        <v>8</v>
      </c>
      <c r="CT38">
        <f>'Champ Scores'!I37+'(CC) Team Data'!I$36-'(CC) Team Data'!$B$28</f>
        <v>6</v>
      </c>
      <c r="CU38">
        <f>'Champ Scores'!J37+'(CC) Team Data'!J$36-'(CC) Team Data'!$B$28</f>
        <v>10</v>
      </c>
      <c r="CV38">
        <f>'Champ Scores'!K37+'(CC) Team Data'!K$36-'(CC) Team Data'!$B$28</f>
        <v>5</v>
      </c>
      <c r="CW38">
        <f>'Champ Scores'!L37+'(CC) Team Data'!L$36-'(CC) Team Data'!$B$28</f>
        <v>11</v>
      </c>
      <c r="CX38">
        <f>'Champ Scores'!M37+'(CC) Team Data'!M$36-'(CC) Team Data'!$B$28</f>
        <v>5</v>
      </c>
      <c r="CY38">
        <f>'Champ Scores'!N37+'(CC) Team Data'!N$36-'(CC) Team Data'!$B$28</f>
        <v>10</v>
      </c>
      <c r="CZ38">
        <f>'Champ Scores'!O37+'(CC) Team Data'!O$36-'(CC) Team Data'!$B$28</f>
        <v>10</v>
      </c>
      <c r="DA38">
        <f>'Champ Scores'!P37+'(CC) Team Data'!P$36-'(CC) Team Data'!$B$28</f>
        <v>8</v>
      </c>
      <c r="DB38">
        <f>'Champ Scores'!Q37+'(CC) Team Data'!Q$36-'(CC) Team Data'!$B$28</f>
        <v>9</v>
      </c>
      <c r="DC38">
        <f>'Champ Scores'!R37+'(CC) Team Data'!R$36-'(CC) Team Data'!$B$28</f>
        <v>5</v>
      </c>
      <c r="DD38">
        <f>'Champ Scores'!S37+'(CC) Team Data'!S$36-'(CC) Team Data'!$B$28</f>
        <v>5</v>
      </c>
      <c r="DE38">
        <f>'Champ Scores'!T37+'(CC) Team Data'!T$36-'(CC) Team Data'!$B$28</f>
        <v>9</v>
      </c>
      <c r="DF38">
        <f>'Champ Scores'!U37+'(CC) Team Data'!U$36-'(CC) Team Data'!$B$28</f>
        <v>6</v>
      </c>
    </row>
    <row r="39" spans="1:110" x14ac:dyDescent="0.25">
      <c r="A39" t="str">
        <f>'Champ Pools'!A39</f>
        <v>Garen</v>
      </c>
      <c r="B39">
        <f>'Champ Pools'!B39</f>
        <v>5</v>
      </c>
      <c r="C39">
        <f>'Champ Pools'!C39</f>
        <v>0</v>
      </c>
      <c r="D39">
        <f>'Champ Pools'!D39</f>
        <v>4</v>
      </c>
      <c r="E39">
        <f>'Champ Pools'!E39</f>
        <v>0</v>
      </c>
      <c r="F39">
        <f>'Champ Pools'!F39</f>
        <v>0</v>
      </c>
      <c r="H39">
        <f>B39*B39*'Champ Pools'!L39</f>
        <v>75</v>
      </c>
      <c r="I39">
        <f>C39*C39*'Champ Pools'!M39</f>
        <v>0</v>
      </c>
      <c r="J39">
        <f>D39*D39*'Champ Pools'!N39</f>
        <v>48</v>
      </c>
      <c r="K39">
        <f>E39*E39*'Champ Pools'!O39</f>
        <v>0</v>
      </c>
      <c r="L39">
        <f>F39*F39*'Champ Pools'!P39</f>
        <v>0</v>
      </c>
      <c r="N39">
        <f>'Champ Scores'!Y38</f>
        <v>1978</v>
      </c>
      <c r="O39">
        <f>'Champ Scores'!Z38</f>
        <v>2100</v>
      </c>
      <c r="P39">
        <f>'Champ Scores'!AA38</f>
        <v>1872</v>
      </c>
      <c r="Q39">
        <f>'Champ Scores'!AB38</f>
        <v>1534</v>
      </c>
      <c r="R39">
        <f>'Champ Scores'!AC38</f>
        <v>2207</v>
      </c>
      <c r="T39" s="60">
        <f t="shared" si="5"/>
        <v>2604.9186159789351</v>
      </c>
      <c r="U39">
        <f>'(CC) Team Data'!W$36+'(CC) Your Champ Data'!N39</f>
        <v>4066</v>
      </c>
      <c r="V39">
        <f>'(CC) Team Data'!X$36+'(CC) Your Champ Data'!O39</f>
        <v>3832</v>
      </c>
      <c r="W39">
        <f>'(CC) Team Data'!Y$36+'(CC) Your Champ Data'!P39</f>
        <v>3624</v>
      </c>
      <c r="X39">
        <f>'(CC) Team Data'!Z$36+'(CC) Your Champ Data'!Q39</f>
        <v>3151</v>
      </c>
      <c r="Y39">
        <f>'(CC) Team Data'!AA$36+'(CC) Your Champ Data'!R39</f>
        <v>4129</v>
      </c>
      <c r="AA39">
        <f>ABS('Champ Scores'!AG38-33.3-'Comp Calculator'!H$164+'Comp Calculator'!H$163)</f>
        <v>1.5617944599740881</v>
      </c>
      <c r="AB39">
        <f>ABS('Champ Scores'!AH38-33.3-'Comp Calculator'!I$164+'Comp Calculator'!I$163)</f>
        <v>11.077069805321131</v>
      </c>
      <c r="AC39">
        <f>ABS('Champ Scores'!AI38-33.3-'Comp Calculator'!J$164+'Comp Calculator'!J$163)</f>
        <v>9.3152753453470289</v>
      </c>
      <c r="AD39">
        <f t="shared" si="6"/>
        <v>21.954139610642248</v>
      </c>
      <c r="AF39" s="60">
        <f>(IF('Comp Calculator'!$C$164='(CC) Your Champ Data'!$N$3,'(CC) Your Champ Data'!$N39,IF('Comp Calculator'!$C$164='(CC) Your Champ Data'!$O$3,'(CC) Your Champ Data'!$O39,IF('Comp Calculator'!$C$164='(CC) Your Champ Data'!$P$3,'(CC) Your Champ Data'!$P39,IF('Comp Calculator'!$C$164='(CC) Your Champ Data'!$Q$3,'(CC) Your Champ Data'!$Q39,IF('Comp Calculator'!$C$164='(CC) Your Champ Data'!$R$3,'(CC) Your Champ Data'!$R39,IF('Comp Calculator'!$C$164='(CC) Your Champ Data'!$T$3,'(CC) Your Champ Data'!$T39,1000))))))*H39*(100-$AD39))/1000</f>
        <v>15247.733597124827</v>
      </c>
      <c r="AG39" s="60">
        <f>(IF('Comp Calculator'!$C$164='(CC) Your Champ Data'!$N$3,'(CC) Your Champ Data'!$N39,IF('Comp Calculator'!$C$164='(CC) Your Champ Data'!$O$3,'(CC) Your Champ Data'!$O39,IF('Comp Calculator'!$C$164='(CC) Your Champ Data'!$P$3,'(CC) Your Champ Data'!$P39,IF('Comp Calculator'!$C$164='(CC) Your Champ Data'!$Q$3,'(CC) Your Champ Data'!$Q39,IF('Comp Calculator'!$C$164='(CC) Your Champ Data'!$R$3,'(CC) Your Champ Data'!$R39,IF('Comp Calculator'!$C$164='(CC) Your Champ Data'!$T$3,'(CC) Your Champ Data'!$T39,1000))))))*I39*(100-$AD39))/1000</f>
        <v>0</v>
      </c>
      <c r="AH39" s="60">
        <f>(IF('Comp Calculator'!$C$164='(CC) Your Champ Data'!$N$3,'(CC) Your Champ Data'!$N39,IF('Comp Calculator'!$C$164='(CC) Your Champ Data'!$O$3,'(CC) Your Champ Data'!$O39,IF('Comp Calculator'!$C$164='(CC) Your Champ Data'!$P$3,'(CC) Your Champ Data'!$P39,IF('Comp Calculator'!$C$164='(CC) Your Champ Data'!$Q$3,'(CC) Your Champ Data'!$Q39,IF('Comp Calculator'!$C$164='(CC) Your Champ Data'!$R$3,'(CC) Your Champ Data'!$R39,IF('Comp Calculator'!$C$164='(CC) Your Champ Data'!$T$3,'(CC) Your Champ Data'!$T39,1000))))))*J39*(100-$AD39))/1000</f>
        <v>9758.5495021598872</v>
      </c>
      <c r="AI39" s="60">
        <f>(IF('Comp Calculator'!$C$164='(CC) Your Champ Data'!$N$3,'(CC) Your Champ Data'!$N39,IF('Comp Calculator'!$C$164='(CC) Your Champ Data'!$O$3,'(CC) Your Champ Data'!$O39,IF('Comp Calculator'!$C$164='(CC) Your Champ Data'!$P$3,'(CC) Your Champ Data'!$P39,IF('Comp Calculator'!$C$164='(CC) Your Champ Data'!$Q$3,'(CC) Your Champ Data'!$Q39,IF('Comp Calculator'!$C$164='(CC) Your Champ Data'!$R$3,'(CC) Your Champ Data'!$R39,IF('Comp Calculator'!$C$164='(CC) Your Champ Data'!$T$3,'(CC) Your Champ Data'!$T39,1000))))))*K39*(100-$AD39))/1000</f>
        <v>0</v>
      </c>
      <c r="AJ39" s="60">
        <f>(IF('Comp Calculator'!$C$164='(CC) Your Champ Data'!$N$3,'(CC) Your Champ Data'!$N39,IF('Comp Calculator'!$C$164='(CC) Your Champ Data'!$O$3,'(CC) Your Champ Data'!$O39,IF('Comp Calculator'!$C$164='(CC) Your Champ Data'!$P$3,'(CC) Your Champ Data'!$P39,IF('Comp Calculator'!$C$164='(CC) Your Champ Data'!$Q$3,'(CC) Your Champ Data'!$Q39,IF('Comp Calculator'!$C$164='(CC) Your Champ Data'!$R$3,'(CC) Your Champ Data'!$R39,IF('Comp Calculator'!$C$164='(CC) Your Champ Data'!$T$3,'(CC) Your Champ Data'!$T39,1000))))))*L39*(100-$AD39))/1000</f>
        <v>0</v>
      </c>
      <c r="AL39" s="60">
        <f>RANK(AF39,AF$4:AF$163,0)+COUNTIF(AF$4:AF39,AF39)-1</f>
        <v>3</v>
      </c>
      <c r="AM39" t="str">
        <f t="shared" si="7"/>
        <v>Garen</v>
      </c>
      <c r="AN39" s="60">
        <f>RANK(AG39,AG$4:AG$163,0)+COUNTIF(AG$4:AG39,AG39)-1</f>
        <v>56</v>
      </c>
      <c r="AO39" t="str">
        <f t="shared" si="8"/>
        <v>Garen</v>
      </c>
      <c r="AP39" s="60">
        <f>RANK(AH39,AH$4:AH$163,0)+COUNTIF(AH$4:AH39,AH39)-1</f>
        <v>25</v>
      </c>
      <c r="AQ39" t="str">
        <f t="shared" si="9"/>
        <v>Garen</v>
      </c>
      <c r="AR39" s="60">
        <f>RANK(AI39,AI$4:AI$163,0)+COUNTIF(AI$4:AI39,AI39)-1</f>
        <v>51</v>
      </c>
      <c r="AS39" t="str">
        <f t="shared" si="10"/>
        <v>Garen</v>
      </c>
      <c r="AT39" s="60">
        <f>RANK(AJ39,AJ$4:AJ$163,0)+COUNTIF(AJ$4:AJ39,AJ39)-1</f>
        <v>82</v>
      </c>
      <c r="AU39" t="str">
        <f t="shared" si="11"/>
        <v>Garen</v>
      </c>
      <c r="AW39">
        <v>37</v>
      </c>
      <c r="AX39" s="61">
        <f t="shared" si="12"/>
        <v>2.4743421909488501</v>
      </c>
      <c r="AY39">
        <f>'Champ Scores'!B38</f>
        <v>4</v>
      </c>
      <c r="AZ39">
        <f>'Champ Scores'!C38</f>
        <v>4</v>
      </c>
      <c r="BA39">
        <f>'Champ Scores'!D38</f>
        <v>3</v>
      </c>
      <c r="BB39">
        <f>'Champ Scores'!E38</f>
        <v>4</v>
      </c>
      <c r="BC39">
        <f>'Champ Scores'!F38</f>
        <v>4</v>
      </c>
      <c r="BD39">
        <f>'Champ Scores'!G38</f>
        <v>2</v>
      </c>
      <c r="BE39">
        <f>'Champ Scores'!H38</f>
        <v>1</v>
      </c>
      <c r="BF39">
        <f>'Champ Scores'!I38</f>
        <v>1</v>
      </c>
      <c r="BG39">
        <f>'Champ Scores'!J38</f>
        <v>5</v>
      </c>
      <c r="BH39">
        <f>'Champ Scores'!K38</f>
        <v>3</v>
      </c>
      <c r="BI39">
        <f>'Champ Scores'!L38</f>
        <v>5</v>
      </c>
      <c r="BJ39">
        <f>'Champ Scores'!M38</f>
        <v>2</v>
      </c>
      <c r="BK39">
        <f>'Champ Scores'!N38</f>
        <v>1</v>
      </c>
      <c r="BL39">
        <f>'Champ Scores'!O38</f>
        <v>1</v>
      </c>
      <c r="BM39">
        <f>'Champ Scores'!P38</f>
        <v>3</v>
      </c>
      <c r="BN39">
        <f>'Champ Scores'!Q38</f>
        <v>3</v>
      </c>
      <c r="BO39">
        <f>'Champ Scores'!R38</f>
        <v>1</v>
      </c>
      <c r="BP39">
        <f>'Champ Scores'!S38</f>
        <v>1</v>
      </c>
      <c r="BQ39">
        <f>'Champ Scores'!T38</f>
        <v>3</v>
      </c>
      <c r="BR39">
        <f>'Champ Scores'!U38</f>
        <v>1</v>
      </c>
      <c r="BT39" s="61">
        <f>INDEX($AX$3:BR39,AW39,MATCH('Comp Calculator'!$C$165,'(CC) Your Champ Data'!$AX$3:$BR$3,0))</f>
        <v>2.4743421909488501</v>
      </c>
      <c r="BV39" s="60">
        <f t="shared" si="13"/>
        <v>14483.412389271867</v>
      </c>
      <c r="BW39" s="60">
        <f t="shared" si="14"/>
        <v>0</v>
      </c>
      <c r="BX39" s="60">
        <f t="shared" si="15"/>
        <v>9269.3839291339955</v>
      </c>
      <c r="BY39" s="60">
        <f t="shared" si="16"/>
        <v>0</v>
      </c>
      <c r="BZ39" s="60">
        <f t="shared" si="17"/>
        <v>0</v>
      </c>
      <c r="CB39" s="60">
        <f>RANK(BV39,BV$4:BV$157,0)+COUNTIF(BV$4:BV39,BV39)-1</f>
        <v>4</v>
      </c>
      <c r="CC39" t="str">
        <f t="shared" si="18"/>
        <v>Garen</v>
      </c>
      <c r="CD39">
        <f>RANK(BW39,BW$4:BW$157,0)+COUNTIF(BW$4:BW39,BW39)-1</f>
        <v>56</v>
      </c>
      <c r="CE39" t="str">
        <f t="shared" si="19"/>
        <v>Garen</v>
      </c>
      <c r="CF39">
        <f>RANK(BX39,BX$4:BX$157,0)+COUNTIF(BX$4:BX39,BX39)-1</f>
        <v>34</v>
      </c>
      <c r="CG39" t="str">
        <f t="shared" si="20"/>
        <v>Garen</v>
      </c>
      <c r="CH39">
        <f>RANK(BY39,BY$4:BY$157,0)+COUNTIF(BY$4:BY39,BY39)-1</f>
        <v>50</v>
      </c>
      <c r="CI39" t="str">
        <f t="shared" si="21"/>
        <v>Garen</v>
      </c>
      <c r="CJ39">
        <f>RANK(BZ39,BZ$4:BZ$157,0)+COUNTIF(BZ$4:BZ39,BZ39)-1</f>
        <v>79</v>
      </c>
      <c r="CK39" t="str">
        <f t="shared" si="22"/>
        <v>Garen</v>
      </c>
      <c r="CM39">
        <f>'Champ Scores'!B38+'(CC) Team Data'!B$36-'(CC) Team Data'!$B$28</f>
        <v>10</v>
      </c>
      <c r="CN39">
        <f>'Champ Scores'!C38+'(CC) Team Data'!C$36-'(CC) Team Data'!$B$28</f>
        <v>11</v>
      </c>
      <c r="CO39">
        <f>'Champ Scores'!D38+'(CC) Team Data'!D$36-'(CC) Team Data'!$B$28</f>
        <v>7</v>
      </c>
      <c r="CP39">
        <f>'Champ Scores'!E38+'(CC) Team Data'!E$36-'(CC) Team Data'!$B$28</f>
        <v>11</v>
      </c>
      <c r="CQ39">
        <f>'Champ Scores'!F38+'(CC) Team Data'!F$36-'(CC) Team Data'!$B$28</f>
        <v>11</v>
      </c>
      <c r="CR39">
        <f>'Champ Scores'!G38+'(CC) Team Data'!G$36-'(CC) Team Data'!$B$28</f>
        <v>8</v>
      </c>
      <c r="CS39">
        <f>'Champ Scores'!H38+'(CC) Team Data'!H$36-'(CC) Team Data'!$B$28</f>
        <v>6</v>
      </c>
      <c r="CT39">
        <f>'Champ Scores'!I38+'(CC) Team Data'!I$36-'(CC) Team Data'!$B$28</f>
        <v>5</v>
      </c>
      <c r="CU39">
        <f>'Champ Scores'!J38+'(CC) Team Data'!J$36-'(CC) Team Data'!$B$28</f>
        <v>12</v>
      </c>
      <c r="CV39">
        <f>'Champ Scores'!K38+'(CC) Team Data'!K$36-'(CC) Team Data'!$B$28</f>
        <v>7</v>
      </c>
      <c r="CW39">
        <f>'Champ Scores'!L38+'(CC) Team Data'!L$36-'(CC) Team Data'!$B$28</f>
        <v>13</v>
      </c>
      <c r="CX39">
        <f>'Champ Scores'!M38+'(CC) Team Data'!M$36-'(CC) Team Data'!$B$28</f>
        <v>6</v>
      </c>
      <c r="CY39">
        <f>'Champ Scores'!N38+'(CC) Team Data'!N$36-'(CC) Team Data'!$B$28</f>
        <v>8</v>
      </c>
      <c r="CZ39">
        <f>'Champ Scores'!O38+'(CC) Team Data'!O$36-'(CC) Team Data'!$B$28</f>
        <v>7</v>
      </c>
      <c r="DA39">
        <f>'Champ Scores'!P38+'(CC) Team Data'!P$36-'(CC) Team Data'!$B$28</f>
        <v>9</v>
      </c>
      <c r="DB39">
        <f>'Champ Scores'!Q38+'(CC) Team Data'!Q$36-'(CC) Team Data'!$B$28</f>
        <v>9</v>
      </c>
      <c r="DC39">
        <f>'Champ Scores'!R38+'(CC) Team Data'!R$36-'(CC) Team Data'!$B$28</f>
        <v>5</v>
      </c>
      <c r="DD39">
        <f>'Champ Scores'!S38+'(CC) Team Data'!S$36-'(CC) Team Data'!$B$28</f>
        <v>5</v>
      </c>
      <c r="DE39">
        <f>'Champ Scores'!T38+'(CC) Team Data'!T$36-'(CC) Team Data'!$B$28</f>
        <v>9</v>
      </c>
      <c r="DF39">
        <f>'Champ Scores'!U38+'(CC) Team Data'!U$36-'(CC) Team Data'!$B$28</f>
        <v>5</v>
      </c>
    </row>
    <row r="40" spans="1:110" x14ac:dyDescent="0.25">
      <c r="A40" t="str">
        <f>'Champ Pools'!A40</f>
        <v>Gnar</v>
      </c>
      <c r="B40">
        <f>'Champ Pools'!B40</f>
        <v>3</v>
      </c>
      <c r="C40">
        <f>'Champ Pools'!C40</f>
        <v>0</v>
      </c>
      <c r="D40">
        <f>'Champ Pools'!D40</f>
        <v>3</v>
      </c>
      <c r="E40">
        <f>'Champ Pools'!E40</f>
        <v>0</v>
      </c>
      <c r="F40">
        <f>'Champ Pools'!F40</f>
        <v>0</v>
      </c>
      <c r="H40">
        <f>B40*B40*'Champ Pools'!L40</f>
        <v>27</v>
      </c>
      <c r="I40">
        <f>C40*C40*'Champ Pools'!M40</f>
        <v>0</v>
      </c>
      <c r="J40">
        <f>D40*D40*'Champ Pools'!N40</f>
        <v>27</v>
      </c>
      <c r="K40">
        <f>E40*E40*'Champ Pools'!O40</f>
        <v>0</v>
      </c>
      <c r="L40">
        <f>F40*F40*'Champ Pools'!P40</f>
        <v>0</v>
      </c>
      <c r="N40">
        <f>'Champ Scores'!Y39</f>
        <v>2296</v>
      </c>
      <c r="O40">
        <f>'Champ Scores'!Z39</f>
        <v>1637</v>
      </c>
      <c r="P40">
        <f>'Champ Scores'!AA39</f>
        <v>1472</v>
      </c>
      <c r="Q40">
        <f>'Champ Scores'!AB39</f>
        <v>1555</v>
      </c>
      <c r="R40">
        <f>'Champ Scores'!AC39</f>
        <v>1456</v>
      </c>
      <c r="T40" s="60">
        <f t="shared" si="5"/>
        <v>2500.7217208810293</v>
      </c>
      <c r="U40">
        <f>'(CC) Team Data'!W$36+'(CC) Your Champ Data'!N40</f>
        <v>4384</v>
      </c>
      <c r="V40">
        <f>'(CC) Team Data'!X$36+'(CC) Your Champ Data'!O40</f>
        <v>3369</v>
      </c>
      <c r="W40">
        <f>'(CC) Team Data'!Y$36+'(CC) Your Champ Data'!P40</f>
        <v>3224</v>
      </c>
      <c r="X40">
        <f>'(CC) Team Data'!Z$36+'(CC) Your Champ Data'!Q40</f>
        <v>3172</v>
      </c>
      <c r="Y40">
        <f>'(CC) Team Data'!AA$36+'(CC) Your Champ Data'!R40</f>
        <v>3378</v>
      </c>
      <c r="AA40">
        <f>ABS('Champ Scores'!AG39-33.3-'Comp Calculator'!H$164+'Comp Calculator'!H$163)</f>
        <v>11.391725619233345</v>
      </c>
      <c r="AB40">
        <f>ABS('Champ Scores'!AH39-33.3-'Comp Calculator'!I$164+'Comp Calculator'!I$163)</f>
        <v>12.339175596967564</v>
      </c>
      <c r="AC40">
        <f>ABS('Champ Scores'!AI39-33.3-'Comp Calculator'!J$164+'Comp Calculator'!J$163)</f>
        <v>23.530901216200895</v>
      </c>
      <c r="AD40">
        <f t="shared" si="6"/>
        <v>47.261802432401808</v>
      </c>
      <c r="AF40" s="60">
        <f>(IF('Comp Calculator'!$C$164='(CC) Your Champ Data'!$N$3,'(CC) Your Champ Data'!$N40,IF('Comp Calculator'!$C$164='(CC) Your Champ Data'!$O$3,'(CC) Your Champ Data'!$O40,IF('Comp Calculator'!$C$164='(CC) Your Champ Data'!$P$3,'(CC) Your Champ Data'!$P40,IF('Comp Calculator'!$C$164='(CC) Your Champ Data'!$Q$3,'(CC) Your Champ Data'!$Q40,IF('Comp Calculator'!$C$164='(CC) Your Champ Data'!$R$3,'(CC) Your Champ Data'!$R40,IF('Comp Calculator'!$C$164='(CC) Your Champ Data'!$T$3,'(CC) Your Champ Data'!$T40,1000))))))*H40*(100-$AD40))/1000</f>
        <v>3560.8560167900123</v>
      </c>
      <c r="AG40" s="60">
        <f>(IF('Comp Calculator'!$C$164='(CC) Your Champ Data'!$N$3,'(CC) Your Champ Data'!$N40,IF('Comp Calculator'!$C$164='(CC) Your Champ Data'!$O$3,'(CC) Your Champ Data'!$O40,IF('Comp Calculator'!$C$164='(CC) Your Champ Data'!$P$3,'(CC) Your Champ Data'!$P40,IF('Comp Calculator'!$C$164='(CC) Your Champ Data'!$Q$3,'(CC) Your Champ Data'!$Q40,IF('Comp Calculator'!$C$164='(CC) Your Champ Data'!$R$3,'(CC) Your Champ Data'!$R40,IF('Comp Calculator'!$C$164='(CC) Your Champ Data'!$T$3,'(CC) Your Champ Data'!$T40,1000))))))*I40*(100-$AD40))/1000</f>
        <v>0</v>
      </c>
      <c r="AH40" s="60">
        <f>(IF('Comp Calculator'!$C$164='(CC) Your Champ Data'!$N$3,'(CC) Your Champ Data'!$N40,IF('Comp Calculator'!$C$164='(CC) Your Champ Data'!$O$3,'(CC) Your Champ Data'!$O40,IF('Comp Calculator'!$C$164='(CC) Your Champ Data'!$P$3,'(CC) Your Champ Data'!$P40,IF('Comp Calculator'!$C$164='(CC) Your Champ Data'!$Q$3,'(CC) Your Champ Data'!$Q40,IF('Comp Calculator'!$C$164='(CC) Your Champ Data'!$R$3,'(CC) Your Champ Data'!$R40,IF('Comp Calculator'!$C$164='(CC) Your Champ Data'!$T$3,'(CC) Your Champ Data'!$T40,1000))))))*J40*(100-$AD40))/1000</f>
        <v>3560.8560167900123</v>
      </c>
      <c r="AI40" s="60">
        <f>(IF('Comp Calculator'!$C$164='(CC) Your Champ Data'!$N$3,'(CC) Your Champ Data'!$N40,IF('Comp Calculator'!$C$164='(CC) Your Champ Data'!$O$3,'(CC) Your Champ Data'!$O40,IF('Comp Calculator'!$C$164='(CC) Your Champ Data'!$P$3,'(CC) Your Champ Data'!$P40,IF('Comp Calculator'!$C$164='(CC) Your Champ Data'!$Q$3,'(CC) Your Champ Data'!$Q40,IF('Comp Calculator'!$C$164='(CC) Your Champ Data'!$R$3,'(CC) Your Champ Data'!$R40,IF('Comp Calculator'!$C$164='(CC) Your Champ Data'!$T$3,'(CC) Your Champ Data'!$T40,1000))))))*K40*(100-$AD40))/1000</f>
        <v>0</v>
      </c>
      <c r="AJ40" s="60">
        <f>(IF('Comp Calculator'!$C$164='(CC) Your Champ Data'!$N$3,'(CC) Your Champ Data'!$N40,IF('Comp Calculator'!$C$164='(CC) Your Champ Data'!$O$3,'(CC) Your Champ Data'!$O40,IF('Comp Calculator'!$C$164='(CC) Your Champ Data'!$P$3,'(CC) Your Champ Data'!$P40,IF('Comp Calculator'!$C$164='(CC) Your Champ Data'!$Q$3,'(CC) Your Champ Data'!$Q40,IF('Comp Calculator'!$C$164='(CC) Your Champ Data'!$R$3,'(CC) Your Champ Data'!$R40,IF('Comp Calculator'!$C$164='(CC) Your Champ Data'!$T$3,'(CC) Your Champ Data'!$T40,1000))))))*L40*(100-$AD40))/1000</f>
        <v>0</v>
      </c>
      <c r="AL40" s="60">
        <f>RANK(AF40,AF$4:AF$163,0)+COUNTIF(AF$4:AF40,AF40)-1</f>
        <v>18</v>
      </c>
      <c r="AM40" t="str">
        <f t="shared" si="7"/>
        <v>Gnar</v>
      </c>
      <c r="AN40" s="60">
        <f>RANK(AG40,AG$4:AG$163,0)+COUNTIF(AG$4:AG40,AG40)-1</f>
        <v>57</v>
      </c>
      <c r="AO40" t="str">
        <f t="shared" si="8"/>
        <v>Gnar</v>
      </c>
      <c r="AP40" s="60">
        <f>RANK(AH40,AH$4:AH$163,0)+COUNTIF(AH$4:AH40,AH40)-1</f>
        <v>83</v>
      </c>
      <c r="AQ40" t="str">
        <f t="shared" si="9"/>
        <v>Gnar</v>
      </c>
      <c r="AR40" s="60">
        <f>RANK(AI40,AI$4:AI$163,0)+COUNTIF(AI$4:AI40,AI40)-1</f>
        <v>52</v>
      </c>
      <c r="AS40" t="str">
        <f t="shared" si="10"/>
        <v>Gnar</v>
      </c>
      <c r="AT40" s="60">
        <f>RANK(AJ40,AJ$4:AJ$163,0)+COUNTIF(AJ$4:AJ40,AJ40)-1</f>
        <v>83</v>
      </c>
      <c r="AU40" t="str">
        <f t="shared" si="11"/>
        <v>Gnar</v>
      </c>
      <c r="AW40">
        <v>38</v>
      </c>
      <c r="AX40" s="61">
        <f t="shared" si="12"/>
        <v>3.0371878391075295</v>
      </c>
      <c r="AY40">
        <f>'Champ Scores'!B39</f>
        <v>1</v>
      </c>
      <c r="AZ40">
        <f>'Champ Scores'!C39</f>
        <v>3</v>
      </c>
      <c r="BA40">
        <f>'Champ Scores'!D39</f>
        <v>3</v>
      </c>
      <c r="BB40">
        <f>'Champ Scores'!E39</f>
        <v>1</v>
      </c>
      <c r="BC40">
        <f>'Champ Scores'!F39</f>
        <v>2</v>
      </c>
      <c r="BD40">
        <f>'Champ Scores'!G39</f>
        <v>3</v>
      </c>
      <c r="BE40">
        <f>'Champ Scores'!H39</f>
        <v>3</v>
      </c>
      <c r="BF40">
        <f>'Champ Scores'!I39</f>
        <v>3</v>
      </c>
      <c r="BG40">
        <f>'Champ Scores'!J39</f>
        <v>3</v>
      </c>
      <c r="BH40">
        <f>'Champ Scores'!K39</f>
        <v>2</v>
      </c>
      <c r="BI40">
        <f>'Champ Scores'!L39</f>
        <v>3</v>
      </c>
      <c r="BJ40">
        <f>'Champ Scores'!M39</f>
        <v>1</v>
      </c>
      <c r="BK40">
        <f>'Champ Scores'!N39</f>
        <v>5</v>
      </c>
      <c r="BL40">
        <f>'Champ Scores'!O39</f>
        <v>2</v>
      </c>
      <c r="BM40">
        <f>'Champ Scores'!P39</f>
        <v>5</v>
      </c>
      <c r="BN40">
        <f>'Champ Scores'!Q39</f>
        <v>2</v>
      </c>
      <c r="BO40">
        <f>'Champ Scores'!R39</f>
        <v>4</v>
      </c>
      <c r="BP40">
        <f>'Champ Scores'!S39</f>
        <v>1</v>
      </c>
      <c r="BQ40">
        <f>'Champ Scores'!T39</f>
        <v>3</v>
      </c>
      <c r="BR40">
        <f>'Champ Scores'!U39</f>
        <v>2</v>
      </c>
      <c r="BT40" s="61">
        <f>INDEX($AX$3:BR40,AW40,MATCH('Comp Calculator'!$C$165,'(CC) Your Champ Data'!$AX$3:$BR$3,0))</f>
        <v>3.0371878391075295</v>
      </c>
      <c r="BV40" s="60">
        <f t="shared" si="13"/>
        <v>4324.7469323365076</v>
      </c>
      <c r="BW40" s="60">
        <f t="shared" si="14"/>
        <v>0</v>
      </c>
      <c r="BX40" s="60">
        <f t="shared" si="15"/>
        <v>4324.7469323365076</v>
      </c>
      <c r="BY40" s="60">
        <f t="shared" si="16"/>
        <v>0</v>
      </c>
      <c r="BZ40" s="60">
        <f t="shared" si="17"/>
        <v>0</v>
      </c>
      <c r="CB40" s="60">
        <f>RANK(BV40,BV$4:BV$157,0)+COUNTIF(BV$4:BV40,BV40)-1</f>
        <v>18</v>
      </c>
      <c r="CC40" t="str">
        <f t="shared" si="18"/>
        <v>Gnar</v>
      </c>
      <c r="CD40">
        <f>RANK(BW40,BW$4:BW$157,0)+COUNTIF(BW$4:BW40,BW40)-1</f>
        <v>57</v>
      </c>
      <c r="CE40" t="str">
        <f t="shared" si="19"/>
        <v>Gnar</v>
      </c>
      <c r="CF40">
        <f>RANK(BX40,BX$4:BX$157,0)+COUNTIF(BX$4:BX40,BX40)-1</f>
        <v>77</v>
      </c>
      <c r="CG40" t="str">
        <f t="shared" si="20"/>
        <v>Gnar</v>
      </c>
      <c r="CH40">
        <f>RANK(BY40,BY$4:BY$157,0)+COUNTIF(BY$4:BY40,BY40)-1</f>
        <v>51</v>
      </c>
      <c r="CI40" t="str">
        <f t="shared" si="21"/>
        <v>Gnar</v>
      </c>
      <c r="CJ40">
        <f>RANK(BZ40,BZ$4:BZ$157,0)+COUNTIF(BZ$4:BZ40,BZ40)-1</f>
        <v>80</v>
      </c>
      <c r="CK40" t="str">
        <f t="shared" si="22"/>
        <v>Gnar</v>
      </c>
      <c r="CM40">
        <f>'Champ Scores'!B39+'(CC) Team Data'!B$36-'(CC) Team Data'!$B$28</f>
        <v>7</v>
      </c>
      <c r="CN40">
        <f>'Champ Scores'!C39+'(CC) Team Data'!C$36-'(CC) Team Data'!$B$28</f>
        <v>10</v>
      </c>
      <c r="CO40">
        <f>'Champ Scores'!D39+'(CC) Team Data'!D$36-'(CC) Team Data'!$B$28</f>
        <v>7</v>
      </c>
      <c r="CP40">
        <f>'Champ Scores'!E39+'(CC) Team Data'!E$36-'(CC) Team Data'!$B$28</f>
        <v>8</v>
      </c>
      <c r="CQ40">
        <f>'Champ Scores'!F39+'(CC) Team Data'!F$36-'(CC) Team Data'!$B$28</f>
        <v>9</v>
      </c>
      <c r="CR40">
        <f>'Champ Scores'!G39+'(CC) Team Data'!G$36-'(CC) Team Data'!$B$28</f>
        <v>9</v>
      </c>
      <c r="CS40">
        <f>'Champ Scores'!H39+'(CC) Team Data'!H$36-'(CC) Team Data'!$B$28</f>
        <v>8</v>
      </c>
      <c r="CT40">
        <f>'Champ Scores'!I39+'(CC) Team Data'!I$36-'(CC) Team Data'!$B$28</f>
        <v>7</v>
      </c>
      <c r="CU40">
        <f>'Champ Scores'!J39+'(CC) Team Data'!J$36-'(CC) Team Data'!$B$28</f>
        <v>10</v>
      </c>
      <c r="CV40">
        <f>'Champ Scores'!K39+'(CC) Team Data'!K$36-'(CC) Team Data'!$B$28</f>
        <v>6</v>
      </c>
      <c r="CW40">
        <f>'Champ Scores'!L39+'(CC) Team Data'!L$36-'(CC) Team Data'!$B$28</f>
        <v>11</v>
      </c>
      <c r="CX40">
        <f>'Champ Scores'!M39+'(CC) Team Data'!M$36-'(CC) Team Data'!$B$28</f>
        <v>5</v>
      </c>
      <c r="CY40">
        <f>'Champ Scores'!N39+'(CC) Team Data'!N$36-'(CC) Team Data'!$B$28</f>
        <v>12</v>
      </c>
      <c r="CZ40">
        <f>'Champ Scores'!O39+'(CC) Team Data'!O$36-'(CC) Team Data'!$B$28</f>
        <v>8</v>
      </c>
      <c r="DA40">
        <f>'Champ Scores'!P39+'(CC) Team Data'!P$36-'(CC) Team Data'!$B$28</f>
        <v>11</v>
      </c>
      <c r="DB40">
        <f>'Champ Scores'!Q39+'(CC) Team Data'!Q$36-'(CC) Team Data'!$B$28</f>
        <v>8</v>
      </c>
      <c r="DC40">
        <f>'Champ Scores'!R39+'(CC) Team Data'!R$36-'(CC) Team Data'!$B$28</f>
        <v>8</v>
      </c>
      <c r="DD40">
        <f>'Champ Scores'!S39+'(CC) Team Data'!S$36-'(CC) Team Data'!$B$28</f>
        <v>5</v>
      </c>
      <c r="DE40">
        <f>'Champ Scores'!T39+'(CC) Team Data'!T$36-'(CC) Team Data'!$B$28</f>
        <v>9</v>
      </c>
      <c r="DF40">
        <f>'Champ Scores'!U39+'(CC) Team Data'!U$36-'(CC) Team Data'!$B$28</f>
        <v>6</v>
      </c>
    </row>
    <row r="41" spans="1:110" x14ac:dyDescent="0.25">
      <c r="A41" t="str">
        <f>'Champ Pools'!A41</f>
        <v>Gragas</v>
      </c>
      <c r="B41">
        <f>'Champ Pools'!B41</f>
        <v>4</v>
      </c>
      <c r="C41">
        <f>'Champ Pools'!C41</f>
        <v>0</v>
      </c>
      <c r="D41">
        <f>'Champ Pools'!D41</f>
        <v>4</v>
      </c>
      <c r="E41">
        <f>'Champ Pools'!E41</f>
        <v>0</v>
      </c>
      <c r="F41">
        <f>'Champ Pools'!F41</f>
        <v>5</v>
      </c>
      <c r="H41">
        <f>B41*B41*'Champ Pools'!L41</f>
        <v>48</v>
      </c>
      <c r="I41">
        <f>C41*C41*'Champ Pools'!M41</f>
        <v>0</v>
      </c>
      <c r="J41">
        <f>D41*D41*'Champ Pools'!N41</f>
        <v>48</v>
      </c>
      <c r="K41">
        <f>E41*E41*'Champ Pools'!O41</f>
        <v>0</v>
      </c>
      <c r="L41">
        <f>F41*F41*'Champ Pools'!P41</f>
        <v>75</v>
      </c>
      <c r="N41">
        <f>'Champ Scores'!Y40</f>
        <v>2497</v>
      </c>
      <c r="O41">
        <f>'Champ Scores'!Z40</f>
        <v>1861</v>
      </c>
      <c r="P41">
        <f>'Champ Scores'!AA40</f>
        <v>1455</v>
      </c>
      <c r="Q41">
        <f>'Champ Scores'!AB40</f>
        <v>1355</v>
      </c>
      <c r="R41">
        <f>'Champ Scores'!AC40</f>
        <v>1256</v>
      </c>
      <c r="T41" s="60">
        <f t="shared" si="5"/>
        <v>2356.9708404745552</v>
      </c>
      <c r="U41">
        <f>'(CC) Team Data'!W$36+'(CC) Your Champ Data'!N41</f>
        <v>4585</v>
      </c>
      <c r="V41">
        <f>'(CC) Team Data'!X$36+'(CC) Your Champ Data'!O41</f>
        <v>3593</v>
      </c>
      <c r="W41">
        <f>'(CC) Team Data'!Y$36+'(CC) Your Champ Data'!P41</f>
        <v>3207</v>
      </c>
      <c r="X41">
        <f>'(CC) Team Data'!Z$36+'(CC) Your Champ Data'!Q41</f>
        <v>2972</v>
      </c>
      <c r="Y41">
        <f>'(CC) Team Data'!AA$36+'(CC) Your Champ Data'!R41</f>
        <v>3178</v>
      </c>
      <c r="AA41">
        <f>ABS('Champ Scores'!AG40-33.3-'Comp Calculator'!H$164+'Comp Calculator'!H$163)</f>
        <v>25.776961337935106</v>
      </c>
      <c r="AB41">
        <f>ABS('Champ Scores'!AH40-33.3-'Comp Calculator'!I$164+'Comp Calculator'!I$163)</f>
        <v>3.2424905048743256</v>
      </c>
      <c r="AC41">
        <f>ABS('Champ Scores'!AI40-33.3-'Comp Calculator'!J$164+'Comp Calculator'!J$163)</f>
        <v>22.33447083306077</v>
      </c>
      <c r="AD41">
        <f t="shared" si="6"/>
        <v>51.353922675870201</v>
      </c>
      <c r="AF41" s="60">
        <f>(IF('Comp Calculator'!$C$164='(CC) Your Champ Data'!$N$3,'(CC) Your Champ Data'!$N41,IF('Comp Calculator'!$C$164='(CC) Your Champ Data'!$O$3,'(CC) Your Champ Data'!$O41,IF('Comp Calculator'!$C$164='(CC) Your Champ Data'!$P$3,'(CC) Your Champ Data'!$P41,IF('Comp Calculator'!$C$164='(CC) Your Champ Data'!$Q$3,'(CC) Your Champ Data'!$Q41,IF('Comp Calculator'!$C$164='(CC) Your Champ Data'!$R$3,'(CC) Your Champ Data'!$R41,IF('Comp Calculator'!$C$164='(CC) Your Champ Data'!$T$3,'(CC) Your Champ Data'!$T41,1000))))))*H41*(100-$AD41))/1000</f>
        <v>5503.554516309332</v>
      </c>
      <c r="AG41" s="60">
        <f>(IF('Comp Calculator'!$C$164='(CC) Your Champ Data'!$N$3,'(CC) Your Champ Data'!$N41,IF('Comp Calculator'!$C$164='(CC) Your Champ Data'!$O$3,'(CC) Your Champ Data'!$O41,IF('Comp Calculator'!$C$164='(CC) Your Champ Data'!$P$3,'(CC) Your Champ Data'!$P41,IF('Comp Calculator'!$C$164='(CC) Your Champ Data'!$Q$3,'(CC) Your Champ Data'!$Q41,IF('Comp Calculator'!$C$164='(CC) Your Champ Data'!$R$3,'(CC) Your Champ Data'!$R41,IF('Comp Calculator'!$C$164='(CC) Your Champ Data'!$T$3,'(CC) Your Champ Data'!$T41,1000))))))*I41*(100-$AD41))/1000</f>
        <v>0</v>
      </c>
      <c r="AH41" s="60">
        <f>(IF('Comp Calculator'!$C$164='(CC) Your Champ Data'!$N$3,'(CC) Your Champ Data'!$N41,IF('Comp Calculator'!$C$164='(CC) Your Champ Data'!$O$3,'(CC) Your Champ Data'!$O41,IF('Comp Calculator'!$C$164='(CC) Your Champ Data'!$P$3,'(CC) Your Champ Data'!$P41,IF('Comp Calculator'!$C$164='(CC) Your Champ Data'!$Q$3,'(CC) Your Champ Data'!$Q41,IF('Comp Calculator'!$C$164='(CC) Your Champ Data'!$R$3,'(CC) Your Champ Data'!$R41,IF('Comp Calculator'!$C$164='(CC) Your Champ Data'!$T$3,'(CC) Your Champ Data'!$T41,1000))))))*J41*(100-$AD41))/1000</f>
        <v>5503.554516309332</v>
      </c>
      <c r="AI41" s="60">
        <f>(IF('Comp Calculator'!$C$164='(CC) Your Champ Data'!$N$3,'(CC) Your Champ Data'!$N41,IF('Comp Calculator'!$C$164='(CC) Your Champ Data'!$O$3,'(CC) Your Champ Data'!$O41,IF('Comp Calculator'!$C$164='(CC) Your Champ Data'!$P$3,'(CC) Your Champ Data'!$P41,IF('Comp Calculator'!$C$164='(CC) Your Champ Data'!$Q$3,'(CC) Your Champ Data'!$Q41,IF('Comp Calculator'!$C$164='(CC) Your Champ Data'!$R$3,'(CC) Your Champ Data'!$R41,IF('Comp Calculator'!$C$164='(CC) Your Champ Data'!$T$3,'(CC) Your Champ Data'!$T41,1000))))))*K41*(100-$AD41))/1000</f>
        <v>0</v>
      </c>
      <c r="AJ41" s="60">
        <f>(IF('Comp Calculator'!$C$164='(CC) Your Champ Data'!$N$3,'(CC) Your Champ Data'!$N41,IF('Comp Calculator'!$C$164='(CC) Your Champ Data'!$O$3,'(CC) Your Champ Data'!$O41,IF('Comp Calculator'!$C$164='(CC) Your Champ Data'!$P$3,'(CC) Your Champ Data'!$P41,IF('Comp Calculator'!$C$164='(CC) Your Champ Data'!$Q$3,'(CC) Your Champ Data'!$Q41,IF('Comp Calculator'!$C$164='(CC) Your Champ Data'!$R$3,'(CC) Your Champ Data'!$R41,IF('Comp Calculator'!$C$164='(CC) Your Champ Data'!$T$3,'(CC) Your Champ Data'!$T41,1000))))))*L41*(100-$AD41))/1000</f>
        <v>8599.3039317333314</v>
      </c>
      <c r="AL41" s="60">
        <f>RANK(AF41,AF$4:AF$163,0)+COUNTIF(AF$4:AF41,AF41)-1</f>
        <v>14</v>
      </c>
      <c r="AM41" t="str">
        <f t="shared" si="7"/>
        <v>Gragas</v>
      </c>
      <c r="AN41" s="60">
        <f>RANK(AG41,AG$4:AG$163,0)+COUNTIF(AG$4:AG41,AG41)-1</f>
        <v>58</v>
      </c>
      <c r="AO41" t="str">
        <f t="shared" si="8"/>
        <v>Gragas</v>
      </c>
      <c r="AP41" s="60">
        <f>RANK(AH41,AH$4:AH$163,0)+COUNTIF(AH$4:AH41,AH41)-1</f>
        <v>59</v>
      </c>
      <c r="AQ41" t="str">
        <f t="shared" si="9"/>
        <v>Gragas</v>
      </c>
      <c r="AR41" s="60">
        <f>RANK(AI41,AI$4:AI$163,0)+COUNTIF(AI$4:AI41,AI41)-1</f>
        <v>53</v>
      </c>
      <c r="AS41" t="str">
        <f t="shared" si="10"/>
        <v>Gragas</v>
      </c>
      <c r="AT41" s="60">
        <f>RANK(AJ41,AJ$4:AJ$163,0)+COUNTIF(AJ$4:AJ41,AJ41)-1</f>
        <v>24</v>
      </c>
      <c r="AU41" t="str">
        <f t="shared" si="11"/>
        <v>Gragas</v>
      </c>
      <c r="AW41">
        <v>39</v>
      </c>
      <c r="AX41" s="61">
        <f t="shared" si="12"/>
        <v>3.1475478555794152</v>
      </c>
      <c r="AY41">
        <f>'Champ Scores'!B40</f>
        <v>3</v>
      </c>
      <c r="AZ41">
        <f>'Champ Scores'!C40</f>
        <v>1</v>
      </c>
      <c r="BA41">
        <f>'Champ Scores'!D40</f>
        <v>1</v>
      </c>
      <c r="BB41">
        <f>'Champ Scores'!E40</f>
        <v>3</v>
      </c>
      <c r="BC41">
        <f>'Champ Scores'!F40</f>
        <v>3</v>
      </c>
      <c r="BD41">
        <f>'Champ Scores'!G40</f>
        <v>2</v>
      </c>
      <c r="BE41">
        <f>'Champ Scores'!H40</f>
        <v>2</v>
      </c>
      <c r="BF41">
        <f>'Champ Scores'!I40</f>
        <v>2</v>
      </c>
      <c r="BG41">
        <f>'Champ Scores'!J40</f>
        <v>1</v>
      </c>
      <c r="BH41">
        <f>'Champ Scores'!K40</f>
        <v>4</v>
      </c>
      <c r="BI41">
        <f>'Champ Scores'!L40</f>
        <v>3</v>
      </c>
      <c r="BJ41">
        <f>'Champ Scores'!M40</f>
        <v>2</v>
      </c>
      <c r="BK41">
        <f>'Champ Scores'!N40</f>
        <v>4</v>
      </c>
      <c r="BL41">
        <f>'Champ Scores'!O40</f>
        <v>3</v>
      </c>
      <c r="BM41">
        <f>'Champ Scores'!P40</f>
        <v>5</v>
      </c>
      <c r="BN41">
        <f>'Champ Scores'!Q40</f>
        <v>2</v>
      </c>
      <c r="BO41">
        <f>'Champ Scores'!R40</f>
        <v>4</v>
      </c>
      <c r="BP41">
        <f>'Champ Scores'!S40</f>
        <v>1</v>
      </c>
      <c r="BQ41">
        <f>'Champ Scores'!T40</f>
        <v>3</v>
      </c>
      <c r="BR41">
        <f>'Champ Scores'!U40</f>
        <v>3</v>
      </c>
      <c r="BT41" s="61">
        <f>INDEX($AX$3:BR41,AW41,MATCH('Comp Calculator'!$C$165,'(CC) Your Champ Data'!$AX$3:$BR$3,0))</f>
        <v>3.1475478555794152</v>
      </c>
      <c r="BV41" s="60">
        <f t="shared" si="13"/>
        <v>7349.5611054679284</v>
      </c>
      <c r="BW41" s="60">
        <f t="shared" si="14"/>
        <v>0</v>
      </c>
      <c r="BX41" s="60">
        <f t="shared" si="15"/>
        <v>7349.5611054679284</v>
      </c>
      <c r="BY41" s="60">
        <f t="shared" si="16"/>
        <v>0</v>
      </c>
      <c r="BZ41" s="60">
        <f t="shared" si="17"/>
        <v>11483.689227293637</v>
      </c>
      <c r="CB41" s="60">
        <f>RANK(BV41,BV$4:BV$157,0)+COUNTIF(BV$4:BV41,BV41)-1</f>
        <v>10</v>
      </c>
      <c r="CC41" t="str">
        <f t="shared" si="18"/>
        <v>Gragas</v>
      </c>
      <c r="CD41">
        <f>RANK(BW41,BW$4:BW$157,0)+COUNTIF(BW$4:BW41,BW41)-1</f>
        <v>58</v>
      </c>
      <c r="CE41" t="str">
        <f t="shared" si="19"/>
        <v>Gragas</v>
      </c>
      <c r="CF41">
        <f>RANK(BX41,BX$4:BX$157,0)+COUNTIF(BX$4:BX41,BX41)-1</f>
        <v>43</v>
      </c>
      <c r="CG41" t="str">
        <f t="shared" si="20"/>
        <v>Gragas</v>
      </c>
      <c r="CH41">
        <f>RANK(BY41,BY$4:BY$157,0)+COUNTIF(BY$4:BY41,BY41)-1</f>
        <v>52</v>
      </c>
      <c r="CI41" t="str">
        <f t="shared" si="21"/>
        <v>Gragas</v>
      </c>
      <c r="CJ41">
        <f>RANK(BZ41,BZ$4:BZ$157,0)+COUNTIF(BZ$4:BZ41,BZ41)-1</f>
        <v>23</v>
      </c>
      <c r="CK41" t="str">
        <f t="shared" si="22"/>
        <v>Gragas</v>
      </c>
      <c r="CM41">
        <f>'Champ Scores'!B40+'(CC) Team Data'!B$36-'(CC) Team Data'!$B$28</f>
        <v>9</v>
      </c>
      <c r="CN41">
        <f>'Champ Scores'!C40+'(CC) Team Data'!C$36-'(CC) Team Data'!$B$28</f>
        <v>8</v>
      </c>
      <c r="CO41">
        <f>'Champ Scores'!D40+'(CC) Team Data'!D$36-'(CC) Team Data'!$B$28</f>
        <v>5</v>
      </c>
      <c r="CP41">
        <f>'Champ Scores'!E40+'(CC) Team Data'!E$36-'(CC) Team Data'!$B$28</f>
        <v>10</v>
      </c>
      <c r="CQ41">
        <f>'Champ Scores'!F40+'(CC) Team Data'!F$36-'(CC) Team Data'!$B$28</f>
        <v>10</v>
      </c>
      <c r="CR41">
        <f>'Champ Scores'!G40+'(CC) Team Data'!G$36-'(CC) Team Data'!$B$28</f>
        <v>8</v>
      </c>
      <c r="CS41">
        <f>'Champ Scores'!H40+'(CC) Team Data'!H$36-'(CC) Team Data'!$B$28</f>
        <v>7</v>
      </c>
      <c r="CT41">
        <f>'Champ Scores'!I40+'(CC) Team Data'!I$36-'(CC) Team Data'!$B$28</f>
        <v>6</v>
      </c>
      <c r="CU41">
        <f>'Champ Scores'!J40+'(CC) Team Data'!J$36-'(CC) Team Data'!$B$28</f>
        <v>8</v>
      </c>
      <c r="CV41">
        <f>'Champ Scores'!K40+'(CC) Team Data'!K$36-'(CC) Team Data'!$B$28</f>
        <v>8</v>
      </c>
      <c r="CW41">
        <f>'Champ Scores'!L40+'(CC) Team Data'!L$36-'(CC) Team Data'!$B$28</f>
        <v>11</v>
      </c>
      <c r="CX41">
        <f>'Champ Scores'!M40+'(CC) Team Data'!M$36-'(CC) Team Data'!$B$28</f>
        <v>6</v>
      </c>
      <c r="CY41">
        <f>'Champ Scores'!N40+'(CC) Team Data'!N$36-'(CC) Team Data'!$B$28</f>
        <v>11</v>
      </c>
      <c r="CZ41">
        <f>'Champ Scores'!O40+'(CC) Team Data'!O$36-'(CC) Team Data'!$B$28</f>
        <v>9</v>
      </c>
      <c r="DA41">
        <f>'Champ Scores'!P40+'(CC) Team Data'!P$36-'(CC) Team Data'!$B$28</f>
        <v>11</v>
      </c>
      <c r="DB41">
        <f>'Champ Scores'!Q40+'(CC) Team Data'!Q$36-'(CC) Team Data'!$B$28</f>
        <v>8</v>
      </c>
      <c r="DC41">
        <f>'Champ Scores'!R40+'(CC) Team Data'!R$36-'(CC) Team Data'!$B$28</f>
        <v>8</v>
      </c>
      <c r="DD41">
        <f>'Champ Scores'!S40+'(CC) Team Data'!S$36-'(CC) Team Data'!$B$28</f>
        <v>5</v>
      </c>
      <c r="DE41">
        <f>'Champ Scores'!T40+'(CC) Team Data'!T$36-'(CC) Team Data'!$B$28</f>
        <v>9</v>
      </c>
      <c r="DF41">
        <f>'Champ Scores'!U40+'(CC) Team Data'!U$36-'(CC) Team Data'!$B$28</f>
        <v>7</v>
      </c>
    </row>
    <row r="42" spans="1:110" x14ac:dyDescent="0.25">
      <c r="A42" t="str">
        <f>'Champ Pools'!A42</f>
        <v>Graves</v>
      </c>
      <c r="B42">
        <f>'Champ Pools'!B42</f>
        <v>2</v>
      </c>
      <c r="C42">
        <f>'Champ Pools'!C42</f>
        <v>2</v>
      </c>
      <c r="D42">
        <f>'Champ Pools'!D42</f>
        <v>5</v>
      </c>
      <c r="E42">
        <f>'Champ Pools'!E42</f>
        <v>0</v>
      </c>
      <c r="F42">
        <f>'Champ Pools'!F42</f>
        <v>0</v>
      </c>
      <c r="H42">
        <f>B42*B42*'Champ Pools'!L42</f>
        <v>12</v>
      </c>
      <c r="I42">
        <f>C42*C42*'Champ Pools'!M42</f>
        <v>12</v>
      </c>
      <c r="J42">
        <f>D42*D42*'Champ Pools'!N42</f>
        <v>75</v>
      </c>
      <c r="K42">
        <f>E42*E42*'Champ Pools'!O42</f>
        <v>0</v>
      </c>
      <c r="L42">
        <f>F42*F42*'Champ Pools'!P42</f>
        <v>0</v>
      </c>
      <c r="N42">
        <f>'Champ Scores'!Y41</f>
        <v>1725</v>
      </c>
      <c r="O42">
        <f>'Champ Scores'!Z41</f>
        <v>1639</v>
      </c>
      <c r="P42">
        <f>'Champ Scores'!AA41</f>
        <v>1751</v>
      </c>
      <c r="Q42">
        <f>'Champ Scores'!AB41</f>
        <v>1734</v>
      </c>
      <c r="R42">
        <f>'Champ Scores'!AC41</f>
        <v>2183</v>
      </c>
      <c r="T42" s="60">
        <f t="shared" si="5"/>
        <v>2675.9031009096198</v>
      </c>
      <c r="U42">
        <f>'(CC) Team Data'!W$36+'(CC) Your Champ Data'!N42</f>
        <v>3813</v>
      </c>
      <c r="V42">
        <f>'(CC) Team Data'!X$36+'(CC) Your Champ Data'!O42</f>
        <v>3371</v>
      </c>
      <c r="W42">
        <f>'(CC) Team Data'!Y$36+'(CC) Your Champ Data'!P42</f>
        <v>3503</v>
      </c>
      <c r="X42">
        <f>'(CC) Team Data'!Z$36+'(CC) Your Champ Data'!Q42</f>
        <v>3351</v>
      </c>
      <c r="Y42">
        <f>'(CC) Team Data'!AA$36+'(CC) Your Champ Data'!R42</f>
        <v>4105</v>
      </c>
      <c r="AA42">
        <f>ABS('Champ Scores'!AG41-33.3-'Comp Calculator'!H$164+'Comp Calculator'!H$163)</f>
        <v>4.8267618629338784</v>
      </c>
      <c r="AB42">
        <f>ABS('Champ Scores'!AH41-33.3-'Comp Calculator'!I$164+'Comp Calculator'!I$163)</f>
        <v>5.289225455835961</v>
      </c>
      <c r="AC42">
        <f>ABS('Champ Scores'!AI41-33.3-'Comp Calculator'!J$164+'Comp Calculator'!J$163)</f>
        <v>0.66246359290209611</v>
      </c>
      <c r="AD42">
        <f t="shared" si="6"/>
        <v>10.778450911671936</v>
      </c>
      <c r="AF42" s="60">
        <f>(IF('Comp Calculator'!$C$164='(CC) Your Champ Data'!$N$3,'(CC) Your Champ Data'!$N42,IF('Comp Calculator'!$C$164='(CC) Your Champ Data'!$O$3,'(CC) Your Champ Data'!$O42,IF('Comp Calculator'!$C$164='(CC) Your Champ Data'!$P$3,'(CC) Your Champ Data'!$P42,IF('Comp Calculator'!$C$164='(CC) Your Champ Data'!$Q$3,'(CC) Your Champ Data'!$Q42,IF('Comp Calculator'!$C$164='(CC) Your Champ Data'!$R$3,'(CC) Your Champ Data'!$R42,IF('Comp Calculator'!$C$164='(CC) Your Champ Data'!$T$3,'(CC) Your Champ Data'!$T42,1000))))))*H42*(100-$AD42))/1000</f>
        <v>2864.9786384810027</v>
      </c>
      <c r="AG42" s="60">
        <f>(IF('Comp Calculator'!$C$164='(CC) Your Champ Data'!$N$3,'(CC) Your Champ Data'!$N42,IF('Comp Calculator'!$C$164='(CC) Your Champ Data'!$O$3,'(CC) Your Champ Data'!$O42,IF('Comp Calculator'!$C$164='(CC) Your Champ Data'!$P$3,'(CC) Your Champ Data'!$P42,IF('Comp Calculator'!$C$164='(CC) Your Champ Data'!$Q$3,'(CC) Your Champ Data'!$Q42,IF('Comp Calculator'!$C$164='(CC) Your Champ Data'!$R$3,'(CC) Your Champ Data'!$R42,IF('Comp Calculator'!$C$164='(CC) Your Champ Data'!$T$3,'(CC) Your Champ Data'!$T42,1000))))))*I42*(100-$AD42))/1000</f>
        <v>2864.9786384810027</v>
      </c>
      <c r="AH42" s="60">
        <f>(IF('Comp Calculator'!$C$164='(CC) Your Champ Data'!$N$3,'(CC) Your Champ Data'!$N42,IF('Comp Calculator'!$C$164='(CC) Your Champ Data'!$O$3,'(CC) Your Champ Data'!$O42,IF('Comp Calculator'!$C$164='(CC) Your Champ Data'!$P$3,'(CC) Your Champ Data'!$P42,IF('Comp Calculator'!$C$164='(CC) Your Champ Data'!$Q$3,'(CC) Your Champ Data'!$Q42,IF('Comp Calculator'!$C$164='(CC) Your Champ Data'!$R$3,'(CC) Your Champ Data'!$R42,IF('Comp Calculator'!$C$164='(CC) Your Champ Data'!$T$3,'(CC) Your Champ Data'!$T42,1000))))))*J42*(100-$AD42))/1000</f>
        <v>17906.116490506269</v>
      </c>
      <c r="AI42" s="60">
        <f>(IF('Comp Calculator'!$C$164='(CC) Your Champ Data'!$N$3,'(CC) Your Champ Data'!$N42,IF('Comp Calculator'!$C$164='(CC) Your Champ Data'!$O$3,'(CC) Your Champ Data'!$O42,IF('Comp Calculator'!$C$164='(CC) Your Champ Data'!$P$3,'(CC) Your Champ Data'!$P42,IF('Comp Calculator'!$C$164='(CC) Your Champ Data'!$Q$3,'(CC) Your Champ Data'!$Q42,IF('Comp Calculator'!$C$164='(CC) Your Champ Data'!$R$3,'(CC) Your Champ Data'!$R42,IF('Comp Calculator'!$C$164='(CC) Your Champ Data'!$T$3,'(CC) Your Champ Data'!$T42,1000))))))*K42*(100-$AD42))/1000</f>
        <v>0</v>
      </c>
      <c r="AJ42" s="60">
        <f>(IF('Comp Calculator'!$C$164='(CC) Your Champ Data'!$N$3,'(CC) Your Champ Data'!$N42,IF('Comp Calculator'!$C$164='(CC) Your Champ Data'!$O$3,'(CC) Your Champ Data'!$O42,IF('Comp Calculator'!$C$164='(CC) Your Champ Data'!$P$3,'(CC) Your Champ Data'!$P42,IF('Comp Calculator'!$C$164='(CC) Your Champ Data'!$Q$3,'(CC) Your Champ Data'!$Q42,IF('Comp Calculator'!$C$164='(CC) Your Champ Data'!$R$3,'(CC) Your Champ Data'!$R42,IF('Comp Calculator'!$C$164='(CC) Your Champ Data'!$T$3,'(CC) Your Champ Data'!$T42,1000))))))*L42*(100-$AD42))/1000</f>
        <v>0</v>
      </c>
      <c r="AL42" s="60">
        <f>RANK(AF42,AF$4:AF$163,0)+COUNTIF(AF$4:AF42,AF42)-1</f>
        <v>23</v>
      </c>
      <c r="AM42" t="str">
        <f t="shared" si="7"/>
        <v>Graves</v>
      </c>
      <c r="AN42" s="60">
        <f>RANK(AG42,AG$4:AG$163,0)+COUNTIF(AG$4:AG42,AG42)-1</f>
        <v>14</v>
      </c>
      <c r="AO42" t="str">
        <f t="shared" si="8"/>
        <v>Graves</v>
      </c>
      <c r="AP42" s="60">
        <f>RANK(AH42,AH$4:AH$163,0)+COUNTIF(AH$4:AH42,AH42)-1</f>
        <v>4</v>
      </c>
      <c r="AQ42" t="str">
        <f t="shared" si="9"/>
        <v>Graves</v>
      </c>
      <c r="AR42" s="60">
        <f>RANK(AI42,AI$4:AI$163,0)+COUNTIF(AI$4:AI42,AI42)-1</f>
        <v>54</v>
      </c>
      <c r="AS42" t="str">
        <f t="shared" si="10"/>
        <v>Graves</v>
      </c>
      <c r="AT42" s="60">
        <f>RANK(AJ42,AJ$4:AJ$163,0)+COUNTIF(AJ$4:AJ42,AJ42)-1</f>
        <v>84</v>
      </c>
      <c r="AU42" t="str">
        <f t="shared" si="11"/>
        <v>Graves</v>
      </c>
      <c r="AW42">
        <v>40</v>
      </c>
      <c r="AX42" s="61">
        <f t="shared" si="12"/>
        <v>2.6469504668912811</v>
      </c>
      <c r="AY42">
        <f>'Champ Scores'!B41</f>
        <v>3</v>
      </c>
      <c r="AZ42">
        <f>'Champ Scores'!C41</f>
        <v>5</v>
      </c>
      <c r="BA42">
        <f>'Champ Scores'!D41</f>
        <v>2</v>
      </c>
      <c r="BB42">
        <f>'Champ Scores'!E41</f>
        <v>4</v>
      </c>
      <c r="BC42">
        <f>'Champ Scores'!F41</f>
        <v>4</v>
      </c>
      <c r="BD42">
        <f>'Champ Scores'!G41</f>
        <v>4</v>
      </c>
      <c r="BE42">
        <f>'Champ Scores'!H41</f>
        <v>2</v>
      </c>
      <c r="BF42">
        <f>'Champ Scores'!I41</f>
        <v>2</v>
      </c>
      <c r="BG42">
        <f>'Champ Scores'!J41</f>
        <v>4</v>
      </c>
      <c r="BH42">
        <f>'Champ Scores'!K41</f>
        <v>2</v>
      </c>
      <c r="BI42">
        <f>'Champ Scores'!L41</f>
        <v>1</v>
      </c>
      <c r="BJ42">
        <f>'Champ Scores'!M41</f>
        <v>1</v>
      </c>
      <c r="BK42">
        <f>'Champ Scores'!N41</f>
        <v>3</v>
      </c>
      <c r="BL42">
        <f>'Champ Scores'!O41</f>
        <v>3</v>
      </c>
      <c r="BM42">
        <f>'Champ Scores'!P41</f>
        <v>3</v>
      </c>
      <c r="BN42">
        <f>'Champ Scores'!Q41</f>
        <v>3</v>
      </c>
      <c r="BO42">
        <f>'Champ Scores'!R41</f>
        <v>1</v>
      </c>
      <c r="BP42">
        <f>'Champ Scores'!S41</f>
        <v>1</v>
      </c>
      <c r="BQ42">
        <f>'Champ Scores'!T41</f>
        <v>3</v>
      </c>
      <c r="BR42">
        <f>'Champ Scores'!U41</f>
        <v>1</v>
      </c>
      <c r="BT42" s="61">
        <f>INDEX($AX$3:BR42,AW42,MATCH('Comp Calculator'!$C$165,'(CC) Your Champ Data'!$AX$3:$BR$3,0))</f>
        <v>2.6469504668912811</v>
      </c>
      <c r="BV42" s="60">
        <f t="shared" si="13"/>
        <v>2833.9802521933598</v>
      </c>
      <c r="BW42" s="60">
        <f t="shared" si="14"/>
        <v>2833.9802521933598</v>
      </c>
      <c r="BX42" s="60">
        <f t="shared" si="15"/>
        <v>17712.376576208499</v>
      </c>
      <c r="BY42" s="60">
        <f t="shared" si="16"/>
        <v>0</v>
      </c>
      <c r="BZ42" s="60">
        <f t="shared" si="17"/>
        <v>0</v>
      </c>
      <c r="CB42" s="60">
        <f>RANK(BV42,BV$4:BV$157,0)+COUNTIF(BV$4:BV42,BV42)-1</f>
        <v>24</v>
      </c>
      <c r="CC42" t="str">
        <f t="shared" si="18"/>
        <v>Graves</v>
      </c>
      <c r="CD42">
        <f>RANK(BW42,BW$4:BW$157,0)+COUNTIF(BW$4:BW42,BW42)-1</f>
        <v>16</v>
      </c>
      <c r="CE42" t="str">
        <f t="shared" si="19"/>
        <v>Graves</v>
      </c>
      <c r="CF42">
        <f>RANK(BX42,BX$4:BX$157,0)+COUNTIF(BX$4:BX42,BX42)-1</f>
        <v>9</v>
      </c>
      <c r="CG42" t="str">
        <f t="shared" si="20"/>
        <v>Graves</v>
      </c>
      <c r="CH42">
        <f>RANK(BY42,BY$4:BY$157,0)+COUNTIF(BY$4:BY42,BY42)-1</f>
        <v>53</v>
      </c>
      <c r="CI42" t="str">
        <f t="shared" si="21"/>
        <v>Graves</v>
      </c>
      <c r="CJ42">
        <f>RANK(BZ42,BZ$4:BZ$157,0)+COUNTIF(BZ$4:BZ42,BZ42)-1</f>
        <v>81</v>
      </c>
      <c r="CK42" t="str">
        <f t="shared" si="22"/>
        <v>Graves</v>
      </c>
      <c r="CM42">
        <f>'Champ Scores'!B41+'(CC) Team Data'!B$36-'(CC) Team Data'!$B$28</f>
        <v>9</v>
      </c>
      <c r="CN42">
        <f>'Champ Scores'!C41+'(CC) Team Data'!C$36-'(CC) Team Data'!$B$28</f>
        <v>12</v>
      </c>
      <c r="CO42">
        <f>'Champ Scores'!D41+'(CC) Team Data'!D$36-'(CC) Team Data'!$B$28</f>
        <v>6</v>
      </c>
      <c r="CP42">
        <f>'Champ Scores'!E41+'(CC) Team Data'!E$36-'(CC) Team Data'!$B$28</f>
        <v>11</v>
      </c>
      <c r="CQ42">
        <f>'Champ Scores'!F41+'(CC) Team Data'!F$36-'(CC) Team Data'!$B$28</f>
        <v>11</v>
      </c>
      <c r="CR42">
        <f>'Champ Scores'!G41+'(CC) Team Data'!G$36-'(CC) Team Data'!$B$28</f>
        <v>10</v>
      </c>
      <c r="CS42">
        <f>'Champ Scores'!H41+'(CC) Team Data'!H$36-'(CC) Team Data'!$B$28</f>
        <v>7</v>
      </c>
      <c r="CT42">
        <f>'Champ Scores'!I41+'(CC) Team Data'!I$36-'(CC) Team Data'!$B$28</f>
        <v>6</v>
      </c>
      <c r="CU42">
        <f>'Champ Scores'!J41+'(CC) Team Data'!J$36-'(CC) Team Data'!$B$28</f>
        <v>11</v>
      </c>
      <c r="CV42">
        <f>'Champ Scores'!K41+'(CC) Team Data'!K$36-'(CC) Team Data'!$B$28</f>
        <v>6</v>
      </c>
      <c r="CW42">
        <f>'Champ Scores'!L41+'(CC) Team Data'!L$36-'(CC) Team Data'!$B$28</f>
        <v>9</v>
      </c>
      <c r="CX42">
        <f>'Champ Scores'!M41+'(CC) Team Data'!M$36-'(CC) Team Data'!$B$28</f>
        <v>5</v>
      </c>
      <c r="CY42">
        <f>'Champ Scores'!N41+'(CC) Team Data'!N$36-'(CC) Team Data'!$B$28</f>
        <v>10</v>
      </c>
      <c r="CZ42">
        <f>'Champ Scores'!O41+'(CC) Team Data'!O$36-'(CC) Team Data'!$B$28</f>
        <v>9</v>
      </c>
      <c r="DA42">
        <f>'Champ Scores'!P41+'(CC) Team Data'!P$36-'(CC) Team Data'!$B$28</f>
        <v>9</v>
      </c>
      <c r="DB42">
        <f>'Champ Scores'!Q41+'(CC) Team Data'!Q$36-'(CC) Team Data'!$B$28</f>
        <v>9</v>
      </c>
      <c r="DC42">
        <f>'Champ Scores'!R41+'(CC) Team Data'!R$36-'(CC) Team Data'!$B$28</f>
        <v>5</v>
      </c>
      <c r="DD42">
        <f>'Champ Scores'!S41+'(CC) Team Data'!S$36-'(CC) Team Data'!$B$28</f>
        <v>5</v>
      </c>
      <c r="DE42">
        <f>'Champ Scores'!T41+'(CC) Team Data'!T$36-'(CC) Team Data'!$B$28</f>
        <v>9</v>
      </c>
      <c r="DF42">
        <f>'Champ Scores'!U41+'(CC) Team Data'!U$36-'(CC) Team Data'!$B$28</f>
        <v>5</v>
      </c>
    </row>
    <row r="43" spans="1:110" x14ac:dyDescent="0.25">
      <c r="A43" t="str">
        <f>'Champ Pools'!A43</f>
        <v>Gwen</v>
      </c>
      <c r="B43">
        <f>'Champ Pools'!B43</f>
        <v>2</v>
      </c>
      <c r="C43">
        <f>'Champ Pools'!C43</f>
        <v>0</v>
      </c>
      <c r="D43">
        <f>'Champ Pools'!D43</f>
        <v>3</v>
      </c>
      <c r="E43">
        <f>'Champ Pools'!E43</f>
        <v>0</v>
      </c>
      <c r="F43">
        <f>'Champ Pools'!F43</f>
        <v>0</v>
      </c>
      <c r="H43">
        <f>B43*B43*'Champ Pools'!L43</f>
        <v>12</v>
      </c>
      <c r="I43">
        <f>C43*C43*'Champ Pools'!M43</f>
        <v>0</v>
      </c>
      <c r="J43">
        <f>D43*D43*'Champ Pools'!N43</f>
        <v>27</v>
      </c>
      <c r="K43">
        <f>E43*E43*'Champ Pools'!O43</f>
        <v>0</v>
      </c>
      <c r="L43">
        <f>F43*F43*'Champ Pools'!P43</f>
        <v>0</v>
      </c>
      <c r="N43">
        <f>'Champ Scores'!Y42</f>
        <v>2029</v>
      </c>
      <c r="O43">
        <f>'Champ Scores'!Z42</f>
        <v>2093</v>
      </c>
      <c r="P43">
        <f>'Champ Scores'!AA42</f>
        <v>1810</v>
      </c>
      <c r="Q43">
        <f>'Champ Scores'!AB42</f>
        <v>1605</v>
      </c>
      <c r="R43">
        <f>'Champ Scores'!AC42</f>
        <v>2831</v>
      </c>
      <c r="T43" s="60">
        <f t="shared" si="5"/>
        <v>2418.1574955368083</v>
      </c>
      <c r="U43">
        <f>'(CC) Team Data'!W$36+'(CC) Your Champ Data'!N43</f>
        <v>4117</v>
      </c>
      <c r="V43">
        <f>'(CC) Team Data'!X$36+'(CC) Your Champ Data'!O43</f>
        <v>3825</v>
      </c>
      <c r="W43">
        <f>'(CC) Team Data'!Y$36+'(CC) Your Champ Data'!P43</f>
        <v>3562</v>
      </c>
      <c r="X43">
        <f>'(CC) Team Data'!Z$36+'(CC) Your Champ Data'!Q43</f>
        <v>3222</v>
      </c>
      <c r="Y43">
        <f>'(CC) Team Data'!AA$36+'(CC) Your Champ Data'!R43</f>
        <v>4753</v>
      </c>
      <c r="AA43">
        <f>ABS('Champ Scores'!AG42-33.3-'Comp Calculator'!H$164+'Comp Calculator'!H$163)</f>
        <v>5.6217583293934972</v>
      </c>
      <c r="AB43">
        <f>ABS('Champ Scores'!AH42-33.3-'Comp Calculator'!I$164+'Comp Calculator'!I$163)</f>
        <v>6.4613509366710495</v>
      </c>
      <c r="AC43">
        <f>ABS('Champ Scores'!AI42-33.3-'Comp Calculator'!J$164+'Comp Calculator'!J$163)</f>
        <v>1.0395926072775659</v>
      </c>
      <c r="AD43">
        <f t="shared" si="6"/>
        <v>13.122701873342113</v>
      </c>
      <c r="AF43" s="60">
        <f>(IF('Comp Calculator'!$C$164='(CC) Your Champ Data'!$N$3,'(CC) Your Champ Data'!$N43,IF('Comp Calculator'!$C$164='(CC) Your Champ Data'!$O$3,'(CC) Your Champ Data'!$O43,IF('Comp Calculator'!$C$164='(CC) Your Champ Data'!$P$3,'(CC) Your Champ Data'!$P43,IF('Comp Calculator'!$C$164='(CC) Your Champ Data'!$Q$3,'(CC) Your Champ Data'!$Q43,IF('Comp Calculator'!$C$164='(CC) Your Champ Data'!$R$3,'(CC) Your Champ Data'!$R43,IF('Comp Calculator'!$C$164='(CC) Your Champ Data'!$T$3,'(CC) Your Champ Data'!$T43,1000))))))*H43*(100-$AD43))/1000</f>
        <v>2520.9958758835637</v>
      </c>
      <c r="AG43" s="60">
        <f>(IF('Comp Calculator'!$C$164='(CC) Your Champ Data'!$N$3,'(CC) Your Champ Data'!$N43,IF('Comp Calculator'!$C$164='(CC) Your Champ Data'!$O$3,'(CC) Your Champ Data'!$O43,IF('Comp Calculator'!$C$164='(CC) Your Champ Data'!$P$3,'(CC) Your Champ Data'!$P43,IF('Comp Calculator'!$C$164='(CC) Your Champ Data'!$Q$3,'(CC) Your Champ Data'!$Q43,IF('Comp Calculator'!$C$164='(CC) Your Champ Data'!$R$3,'(CC) Your Champ Data'!$R43,IF('Comp Calculator'!$C$164='(CC) Your Champ Data'!$T$3,'(CC) Your Champ Data'!$T43,1000))))))*I43*(100-$AD43))/1000</f>
        <v>0</v>
      </c>
      <c r="AH43" s="60">
        <f>(IF('Comp Calculator'!$C$164='(CC) Your Champ Data'!$N$3,'(CC) Your Champ Data'!$N43,IF('Comp Calculator'!$C$164='(CC) Your Champ Data'!$O$3,'(CC) Your Champ Data'!$O43,IF('Comp Calculator'!$C$164='(CC) Your Champ Data'!$P$3,'(CC) Your Champ Data'!$P43,IF('Comp Calculator'!$C$164='(CC) Your Champ Data'!$Q$3,'(CC) Your Champ Data'!$Q43,IF('Comp Calculator'!$C$164='(CC) Your Champ Data'!$R$3,'(CC) Your Champ Data'!$R43,IF('Comp Calculator'!$C$164='(CC) Your Champ Data'!$T$3,'(CC) Your Champ Data'!$T43,1000))))))*J43*(100-$AD43))/1000</f>
        <v>5672.2407207380202</v>
      </c>
      <c r="AI43" s="60">
        <f>(IF('Comp Calculator'!$C$164='(CC) Your Champ Data'!$N$3,'(CC) Your Champ Data'!$N43,IF('Comp Calculator'!$C$164='(CC) Your Champ Data'!$O$3,'(CC) Your Champ Data'!$O43,IF('Comp Calculator'!$C$164='(CC) Your Champ Data'!$P$3,'(CC) Your Champ Data'!$P43,IF('Comp Calculator'!$C$164='(CC) Your Champ Data'!$Q$3,'(CC) Your Champ Data'!$Q43,IF('Comp Calculator'!$C$164='(CC) Your Champ Data'!$R$3,'(CC) Your Champ Data'!$R43,IF('Comp Calculator'!$C$164='(CC) Your Champ Data'!$T$3,'(CC) Your Champ Data'!$T43,1000))))))*K43*(100-$AD43))/1000</f>
        <v>0</v>
      </c>
      <c r="AJ43" s="60">
        <f>(IF('Comp Calculator'!$C$164='(CC) Your Champ Data'!$N$3,'(CC) Your Champ Data'!$N43,IF('Comp Calculator'!$C$164='(CC) Your Champ Data'!$O$3,'(CC) Your Champ Data'!$O43,IF('Comp Calculator'!$C$164='(CC) Your Champ Data'!$P$3,'(CC) Your Champ Data'!$P43,IF('Comp Calculator'!$C$164='(CC) Your Champ Data'!$Q$3,'(CC) Your Champ Data'!$Q43,IF('Comp Calculator'!$C$164='(CC) Your Champ Data'!$R$3,'(CC) Your Champ Data'!$R43,IF('Comp Calculator'!$C$164='(CC) Your Champ Data'!$T$3,'(CC) Your Champ Data'!$T43,1000))))))*L43*(100-$AD43))/1000</f>
        <v>0</v>
      </c>
      <c r="AL43" s="60">
        <f>RANK(AF43,AF$4:AF$163,0)+COUNTIF(AF$4:AF43,AF43)-1</f>
        <v>28</v>
      </c>
      <c r="AM43" t="str">
        <f t="shared" si="7"/>
        <v>Gwen</v>
      </c>
      <c r="AN43" s="60">
        <f>RANK(AG43,AG$4:AG$163,0)+COUNTIF(AG$4:AG43,AG43)-1</f>
        <v>59</v>
      </c>
      <c r="AO43" t="str">
        <f t="shared" si="8"/>
        <v>Gwen</v>
      </c>
      <c r="AP43" s="60">
        <f>RANK(AH43,AH$4:AH$163,0)+COUNTIF(AH$4:AH43,AH43)-1</f>
        <v>55</v>
      </c>
      <c r="AQ43" t="str">
        <f t="shared" si="9"/>
        <v>Gwen</v>
      </c>
      <c r="AR43" s="60">
        <f>RANK(AI43,AI$4:AI$163,0)+COUNTIF(AI$4:AI43,AI43)-1</f>
        <v>55</v>
      </c>
      <c r="AS43" t="str">
        <f t="shared" si="10"/>
        <v>Gwen</v>
      </c>
      <c r="AT43" s="60">
        <f>RANK(AJ43,AJ$4:AJ$163,0)+COUNTIF(AJ$4:AJ43,AJ43)-1</f>
        <v>85</v>
      </c>
      <c r="AU43" t="str">
        <f t="shared" si="11"/>
        <v>Gwen</v>
      </c>
      <c r="AW43">
        <v>41</v>
      </c>
      <c r="AX43" s="61">
        <f t="shared" si="12"/>
        <v>2.4125810462730883</v>
      </c>
      <c r="AY43">
        <f>'Champ Scores'!B42</f>
        <v>3</v>
      </c>
      <c r="AZ43">
        <f>'Champ Scores'!C42</f>
        <v>4</v>
      </c>
      <c r="BA43">
        <f>'Champ Scores'!D42</f>
        <v>2</v>
      </c>
      <c r="BB43">
        <f>'Champ Scores'!E42</f>
        <v>5</v>
      </c>
      <c r="BC43">
        <f>'Champ Scores'!F42</f>
        <v>5</v>
      </c>
      <c r="BD43">
        <f>'Champ Scores'!G42</f>
        <v>5</v>
      </c>
      <c r="BE43">
        <f>'Champ Scores'!H42</f>
        <v>1</v>
      </c>
      <c r="BF43">
        <f>'Champ Scores'!I42</f>
        <v>1</v>
      </c>
      <c r="BG43">
        <f>'Champ Scores'!J42</f>
        <v>5</v>
      </c>
      <c r="BH43">
        <f>'Champ Scores'!K42</f>
        <v>4</v>
      </c>
      <c r="BI43">
        <f>'Champ Scores'!L42</f>
        <v>3</v>
      </c>
      <c r="BJ43">
        <f>'Champ Scores'!M42</f>
        <v>1</v>
      </c>
      <c r="BK43">
        <f>'Champ Scores'!N42</f>
        <v>1</v>
      </c>
      <c r="BL43">
        <f>'Champ Scores'!O42</f>
        <v>1</v>
      </c>
      <c r="BM43">
        <f>'Champ Scores'!P42</f>
        <v>1</v>
      </c>
      <c r="BN43">
        <f>'Champ Scores'!Q42</f>
        <v>4</v>
      </c>
      <c r="BO43">
        <f>'Champ Scores'!R42</f>
        <v>3</v>
      </c>
      <c r="BP43">
        <f>'Champ Scores'!S42</f>
        <v>1</v>
      </c>
      <c r="BQ43">
        <f>'Champ Scores'!T42</f>
        <v>1</v>
      </c>
      <c r="BR43">
        <f>'Champ Scores'!U42</f>
        <v>1</v>
      </c>
      <c r="BT43" s="61">
        <f>INDEX($AX$3:BR43,AW43,MATCH('Comp Calculator'!$C$165,'(CC) Your Champ Data'!$AX$3:$BR$3,0))</f>
        <v>2.4125810462730883</v>
      </c>
      <c r="BV43" s="60">
        <f t="shared" si="13"/>
        <v>2515.1822737414959</v>
      </c>
      <c r="BW43" s="60">
        <f t="shared" si="14"/>
        <v>0</v>
      </c>
      <c r="BX43" s="60">
        <f t="shared" si="15"/>
        <v>5659.1601159183647</v>
      </c>
      <c r="BY43" s="60">
        <f t="shared" si="16"/>
        <v>0</v>
      </c>
      <c r="BZ43" s="60">
        <f t="shared" si="17"/>
        <v>0</v>
      </c>
      <c r="CB43" s="60">
        <f>RANK(BV43,BV$4:BV$157,0)+COUNTIF(BV$4:BV43,BV43)-1</f>
        <v>29</v>
      </c>
      <c r="CC43" t="str">
        <f t="shared" si="18"/>
        <v>Gwen</v>
      </c>
      <c r="CD43">
        <f>RANK(BW43,BW$4:BW$157,0)+COUNTIF(BW$4:BW43,BW43)-1</f>
        <v>59</v>
      </c>
      <c r="CE43" t="str">
        <f t="shared" si="19"/>
        <v>Gwen</v>
      </c>
      <c r="CF43">
        <f>RANK(BX43,BX$4:BX$157,0)+COUNTIF(BX$4:BX43,BX43)-1</f>
        <v>70</v>
      </c>
      <c r="CG43" t="str">
        <f t="shared" si="20"/>
        <v>Gwen</v>
      </c>
      <c r="CH43">
        <f>RANK(BY43,BY$4:BY$157,0)+COUNTIF(BY$4:BY43,BY43)-1</f>
        <v>54</v>
      </c>
      <c r="CI43" t="str">
        <f t="shared" si="21"/>
        <v>Gwen</v>
      </c>
      <c r="CJ43">
        <f>RANK(BZ43,BZ$4:BZ$157,0)+COUNTIF(BZ$4:BZ43,BZ43)-1</f>
        <v>82</v>
      </c>
      <c r="CK43" t="str">
        <f t="shared" si="22"/>
        <v>Gwen</v>
      </c>
      <c r="CM43">
        <f>'Champ Scores'!B42+'(CC) Team Data'!B$36-'(CC) Team Data'!$B$28</f>
        <v>9</v>
      </c>
      <c r="CN43">
        <f>'Champ Scores'!C42+'(CC) Team Data'!C$36-'(CC) Team Data'!$B$28</f>
        <v>11</v>
      </c>
      <c r="CO43">
        <f>'Champ Scores'!D42+'(CC) Team Data'!D$36-'(CC) Team Data'!$B$28</f>
        <v>6</v>
      </c>
      <c r="CP43">
        <f>'Champ Scores'!E42+'(CC) Team Data'!E$36-'(CC) Team Data'!$B$28</f>
        <v>12</v>
      </c>
      <c r="CQ43">
        <f>'Champ Scores'!F42+'(CC) Team Data'!F$36-'(CC) Team Data'!$B$28</f>
        <v>12</v>
      </c>
      <c r="CR43">
        <f>'Champ Scores'!G42+'(CC) Team Data'!G$36-'(CC) Team Data'!$B$28</f>
        <v>11</v>
      </c>
      <c r="CS43">
        <f>'Champ Scores'!H42+'(CC) Team Data'!H$36-'(CC) Team Data'!$B$28</f>
        <v>6</v>
      </c>
      <c r="CT43">
        <f>'Champ Scores'!I42+'(CC) Team Data'!I$36-'(CC) Team Data'!$B$28</f>
        <v>5</v>
      </c>
      <c r="CU43">
        <f>'Champ Scores'!J42+'(CC) Team Data'!J$36-'(CC) Team Data'!$B$28</f>
        <v>12</v>
      </c>
      <c r="CV43">
        <f>'Champ Scores'!K42+'(CC) Team Data'!K$36-'(CC) Team Data'!$B$28</f>
        <v>8</v>
      </c>
      <c r="CW43">
        <f>'Champ Scores'!L42+'(CC) Team Data'!L$36-'(CC) Team Data'!$B$28</f>
        <v>11</v>
      </c>
      <c r="CX43">
        <f>'Champ Scores'!M42+'(CC) Team Data'!M$36-'(CC) Team Data'!$B$28</f>
        <v>5</v>
      </c>
      <c r="CY43">
        <f>'Champ Scores'!N42+'(CC) Team Data'!N$36-'(CC) Team Data'!$B$28</f>
        <v>8</v>
      </c>
      <c r="CZ43">
        <f>'Champ Scores'!O42+'(CC) Team Data'!O$36-'(CC) Team Data'!$B$28</f>
        <v>7</v>
      </c>
      <c r="DA43">
        <f>'Champ Scores'!P42+'(CC) Team Data'!P$36-'(CC) Team Data'!$B$28</f>
        <v>7</v>
      </c>
      <c r="DB43">
        <f>'Champ Scores'!Q42+'(CC) Team Data'!Q$36-'(CC) Team Data'!$B$28</f>
        <v>10</v>
      </c>
      <c r="DC43">
        <f>'Champ Scores'!R42+'(CC) Team Data'!R$36-'(CC) Team Data'!$B$28</f>
        <v>7</v>
      </c>
      <c r="DD43">
        <f>'Champ Scores'!S42+'(CC) Team Data'!S$36-'(CC) Team Data'!$B$28</f>
        <v>5</v>
      </c>
      <c r="DE43">
        <f>'Champ Scores'!T42+'(CC) Team Data'!T$36-'(CC) Team Data'!$B$28</f>
        <v>7</v>
      </c>
      <c r="DF43">
        <f>'Champ Scores'!U42+'(CC) Team Data'!U$36-'(CC) Team Data'!$B$28</f>
        <v>5</v>
      </c>
    </row>
    <row r="44" spans="1:110" x14ac:dyDescent="0.25">
      <c r="A44" t="str">
        <f>'Champ Pools'!A44</f>
        <v>Hecarim</v>
      </c>
      <c r="B44">
        <f>'Champ Pools'!B44</f>
        <v>3</v>
      </c>
      <c r="C44">
        <f>'Champ Pools'!C44</f>
        <v>0</v>
      </c>
      <c r="D44">
        <f>'Champ Pools'!D44</f>
        <v>0</v>
      </c>
      <c r="E44">
        <f>'Champ Pools'!E44</f>
        <v>0</v>
      </c>
      <c r="F44">
        <f>'Champ Pools'!F44</f>
        <v>0</v>
      </c>
      <c r="H44">
        <f>B44*B44*'Champ Pools'!L44</f>
        <v>27</v>
      </c>
      <c r="I44">
        <f>C44*C44*'Champ Pools'!M44</f>
        <v>0</v>
      </c>
      <c r="J44">
        <f>D44*D44*'Champ Pools'!N44</f>
        <v>0</v>
      </c>
      <c r="K44">
        <f>E44*E44*'Champ Pools'!O44</f>
        <v>0</v>
      </c>
      <c r="L44">
        <f>F44*F44*'Champ Pools'!P44</f>
        <v>0</v>
      </c>
      <c r="N44">
        <f>'Champ Scores'!Y43</f>
        <v>2364</v>
      </c>
      <c r="O44">
        <f>'Champ Scores'!Z43</f>
        <v>2536</v>
      </c>
      <c r="P44">
        <f>'Champ Scores'!AA43</f>
        <v>1299</v>
      </c>
      <c r="Q44">
        <f>'Champ Scores'!AB43</f>
        <v>1235</v>
      </c>
      <c r="R44">
        <f>'Champ Scores'!AC43</f>
        <v>1619</v>
      </c>
      <c r="T44" s="60">
        <f t="shared" si="5"/>
        <v>2287.4105670163226</v>
      </c>
      <c r="U44">
        <f>'(CC) Team Data'!W$36+'(CC) Your Champ Data'!N44</f>
        <v>4452</v>
      </c>
      <c r="V44">
        <f>'(CC) Team Data'!X$36+'(CC) Your Champ Data'!O44</f>
        <v>4268</v>
      </c>
      <c r="W44">
        <f>'(CC) Team Data'!Y$36+'(CC) Your Champ Data'!P44</f>
        <v>3051</v>
      </c>
      <c r="X44">
        <f>'(CC) Team Data'!Z$36+'(CC) Your Champ Data'!Q44</f>
        <v>2852</v>
      </c>
      <c r="Y44">
        <f>'(CC) Team Data'!AA$36+'(CC) Your Champ Data'!R44</f>
        <v>3541</v>
      </c>
      <c r="AA44">
        <f>ABS('Champ Scores'!AG43-33.3-'Comp Calculator'!H$164+'Comp Calculator'!H$163)</f>
        <v>27.519399974182789</v>
      </c>
      <c r="AB44">
        <f>ABS('Champ Scores'!AH43-33.3-'Comp Calculator'!I$164+'Comp Calculator'!I$163)</f>
        <v>1.0424329535948971</v>
      </c>
      <c r="AC44">
        <f>ABS('Champ Scores'!AI43-33.3-'Comp Calculator'!J$164+'Comp Calculator'!J$163)</f>
        <v>28.36183292777767</v>
      </c>
      <c r="AD44">
        <f t="shared" si="6"/>
        <v>56.923665855555356</v>
      </c>
      <c r="AF44" s="60">
        <f>(IF('Comp Calculator'!$C$164='(CC) Your Champ Data'!$N$3,'(CC) Your Champ Data'!$N44,IF('Comp Calculator'!$C$164='(CC) Your Champ Data'!$O$3,'(CC) Your Champ Data'!$O44,IF('Comp Calculator'!$C$164='(CC) Your Champ Data'!$P$3,'(CC) Your Champ Data'!$P44,IF('Comp Calculator'!$C$164='(CC) Your Champ Data'!$Q$3,'(CC) Your Champ Data'!$Q44,IF('Comp Calculator'!$C$164='(CC) Your Champ Data'!$R$3,'(CC) Your Champ Data'!$R44,IF('Comp Calculator'!$C$164='(CC) Your Champ Data'!$T$3,'(CC) Your Champ Data'!$T44,1000))))))*H44*(100-$AD44))/1000</f>
        <v>2660.3980715788748</v>
      </c>
      <c r="AG44" s="60">
        <f>(IF('Comp Calculator'!$C$164='(CC) Your Champ Data'!$N$3,'(CC) Your Champ Data'!$N44,IF('Comp Calculator'!$C$164='(CC) Your Champ Data'!$O$3,'(CC) Your Champ Data'!$O44,IF('Comp Calculator'!$C$164='(CC) Your Champ Data'!$P$3,'(CC) Your Champ Data'!$P44,IF('Comp Calculator'!$C$164='(CC) Your Champ Data'!$Q$3,'(CC) Your Champ Data'!$Q44,IF('Comp Calculator'!$C$164='(CC) Your Champ Data'!$R$3,'(CC) Your Champ Data'!$R44,IF('Comp Calculator'!$C$164='(CC) Your Champ Data'!$T$3,'(CC) Your Champ Data'!$T44,1000))))))*I44*(100-$AD44))/1000</f>
        <v>0</v>
      </c>
      <c r="AH44" s="60">
        <f>(IF('Comp Calculator'!$C$164='(CC) Your Champ Data'!$N$3,'(CC) Your Champ Data'!$N44,IF('Comp Calculator'!$C$164='(CC) Your Champ Data'!$O$3,'(CC) Your Champ Data'!$O44,IF('Comp Calculator'!$C$164='(CC) Your Champ Data'!$P$3,'(CC) Your Champ Data'!$P44,IF('Comp Calculator'!$C$164='(CC) Your Champ Data'!$Q$3,'(CC) Your Champ Data'!$Q44,IF('Comp Calculator'!$C$164='(CC) Your Champ Data'!$R$3,'(CC) Your Champ Data'!$R44,IF('Comp Calculator'!$C$164='(CC) Your Champ Data'!$T$3,'(CC) Your Champ Data'!$T44,1000))))))*J44*(100-$AD44))/1000</f>
        <v>0</v>
      </c>
      <c r="AI44" s="60">
        <f>(IF('Comp Calculator'!$C$164='(CC) Your Champ Data'!$N$3,'(CC) Your Champ Data'!$N44,IF('Comp Calculator'!$C$164='(CC) Your Champ Data'!$O$3,'(CC) Your Champ Data'!$O44,IF('Comp Calculator'!$C$164='(CC) Your Champ Data'!$P$3,'(CC) Your Champ Data'!$P44,IF('Comp Calculator'!$C$164='(CC) Your Champ Data'!$Q$3,'(CC) Your Champ Data'!$Q44,IF('Comp Calculator'!$C$164='(CC) Your Champ Data'!$R$3,'(CC) Your Champ Data'!$R44,IF('Comp Calculator'!$C$164='(CC) Your Champ Data'!$T$3,'(CC) Your Champ Data'!$T44,1000))))))*K44*(100-$AD44))/1000</f>
        <v>0</v>
      </c>
      <c r="AJ44" s="60">
        <f>(IF('Comp Calculator'!$C$164='(CC) Your Champ Data'!$N$3,'(CC) Your Champ Data'!$N44,IF('Comp Calculator'!$C$164='(CC) Your Champ Data'!$O$3,'(CC) Your Champ Data'!$O44,IF('Comp Calculator'!$C$164='(CC) Your Champ Data'!$P$3,'(CC) Your Champ Data'!$P44,IF('Comp Calculator'!$C$164='(CC) Your Champ Data'!$Q$3,'(CC) Your Champ Data'!$Q44,IF('Comp Calculator'!$C$164='(CC) Your Champ Data'!$R$3,'(CC) Your Champ Data'!$R44,IF('Comp Calculator'!$C$164='(CC) Your Champ Data'!$T$3,'(CC) Your Champ Data'!$T44,1000))))))*L44*(100-$AD44))/1000</f>
        <v>0</v>
      </c>
      <c r="AL44" s="60">
        <f>RANK(AF44,AF$4:AF$163,0)+COUNTIF(AF$4:AF44,AF44)-1</f>
        <v>26</v>
      </c>
      <c r="AM44" t="str">
        <f t="shared" si="7"/>
        <v>Hecarim</v>
      </c>
      <c r="AN44" s="60">
        <f>RANK(AG44,AG$4:AG$163,0)+COUNTIF(AG$4:AG44,AG44)-1</f>
        <v>60</v>
      </c>
      <c r="AO44" t="str">
        <f t="shared" si="8"/>
        <v>Hecarim</v>
      </c>
      <c r="AP44" s="60">
        <f>RANK(AH44,AH$4:AH$163,0)+COUNTIF(AH$4:AH44,AH44)-1</f>
        <v>121</v>
      </c>
      <c r="AQ44" t="str">
        <f t="shared" si="9"/>
        <v>Hecarim</v>
      </c>
      <c r="AR44" s="60">
        <f>RANK(AI44,AI$4:AI$163,0)+COUNTIF(AI$4:AI44,AI44)-1</f>
        <v>56</v>
      </c>
      <c r="AS44" t="str">
        <f t="shared" si="10"/>
        <v>Hecarim</v>
      </c>
      <c r="AT44" s="60">
        <f>RANK(AJ44,AJ$4:AJ$163,0)+COUNTIF(AJ$4:AJ44,AJ44)-1</f>
        <v>86</v>
      </c>
      <c r="AU44" t="str">
        <f t="shared" si="11"/>
        <v>Hecarim</v>
      </c>
      <c r="AW44">
        <v>42</v>
      </c>
      <c r="AX44" s="61">
        <f t="shared" si="12"/>
        <v>2.8091097699793348</v>
      </c>
      <c r="AY44">
        <f>'Champ Scores'!B43</f>
        <v>4</v>
      </c>
      <c r="AZ44">
        <f>'Champ Scores'!C43</f>
        <v>3</v>
      </c>
      <c r="BA44">
        <f>'Champ Scores'!D43</f>
        <v>3</v>
      </c>
      <c r="BB44">
        <f>'Champ Scores'!E43</f>
        <v>3</v>
      </c>
      <c r="BC44">
        <f>'Champ Scores'!F43</f>
        <v>4</v>
      </c>
      <c r="BD44">
        <f>'Champ Scores'!G43</f>
        <v>1</v>
      </c>
      <c r="BE44">
        <f>'Champ Scores'!H43</f>
        <v>1</v>
      </c>
      <c r="BF44">
        <f>'Champ Scores'!I43</f>
        <v>1</v>
      </c>
      <c r="BG44">
        <f>'Champ Scores'!J43</f>
        <v>2</v>
      </c>
      <c r="BH44">
        <f>'Champ Scores'!K43</f>
        <v>1</v>
      </c>
      <c r="BI44">
        <f>'Champ Scores'!L43</f>
        <v>3</v>
      </c>
      <c r="BJ44">
        <f>'Champ Scores'!M43</f>
        <v>3</v>
      </c>
      <c r="BK44">
        <f>'Champ Scores'!N43</f>
        <v>3</v>
      </c>
      <c r="BL44">
        <f>'Champ Scores'!O43</f>
        <v>3</v>
      </c>
      <c r="BM44">
        <f>'Champ Scores'!P43</f>
        <v>4</v>
      </c>
      <c r="BN44">
        <f>'Champ Scores'!Q43</f>
        <v>5</v>
      </c>
      <c r="BO44">
        <f>'Champ Scores'!R43</f>
        <v>4</v>
      </c>
      <c r="BP44">
        <f>'Champ Scores'!S43</f>
        <v>1</v>
      </c>
      <c r="BQ44">
        <f>'Champ Scores'!T43</f>
        <v>2</v>
      </c>
      <c r="BR44">
        <f>'Champ Scores'!U43</f>
        <v>1</v>
      </c>
      <c r="BT44" s="61">
        <f>INDEX($AX$3:BR44,AW44,MATCH('Comp Calculator'!$C$165,'(CC) Your Champ Data'!$AX$3:$BR$3,0))</f>
        <v>2.8091097699793348</v>
      </c>
      <c r="BV44" s="60">
        <f t="shared" si="13"/>
        <v>3267.1660797014542</v>
      </c>
      <c r="BW44" s="60">
        <f t="shared" si="14"/>
        <v>0</v>
      </c>
      <c r="BX44" s="60">
        <f t="shared" si="15"/>
        <v>0</v>
      </c>
      <c r="BY44" s="60">
        <f t="shared" si="16"/>
        <v>0</v>
      </c>
      <c r="BZ44" s="60">
        <f t="shared" si="17"/>
        <v>0</v>
      </c>
      <c r="CB44" s="60">
        <f>RANK(BV44,BV$4:BV$157,0)+COUNTIF(BV$4:BV44,BV44)-1</f>
        <v>21</v>
      </c>
      <c r="CC44" t="str">
        <f t="shared" si="18"/>
        <v>Hecarim</v>
      </c>
      <c r="CD44">
        <f>RANK(BW44,BW$4:BW$157,0)+COUNTIF(BW$4:BW44,BW44)-1</f>
        <v>60</v>
      </c>
      <c r="CE44" t="str">
        <f t="shared" si="19"/>
        <v>Hecarim</v>
      </c>
      <c r="CF44">
        <f>RANK(BX44,BX$4:BX$157,0)+COUNTIF(BX$4:BX44,BX44)-1</f>
        <v>116</v>
      </c>
      <c r="CG44" t="str">
        <f t="shared" si="20"/>
        <v>Hecarim</v>
      </c>
      <c r="CH44">
        <f>RANK(BY44,BY$4:BY$157,0)+COUNTIF(BY$4:BY44,BY44)-1</f>
        <v>55</v>
      </c>
      <c r="CI44" t="str">
        <f t="shared" si="21"/>
        <v>Hecarim</v>
      </c>
      <c r="CJ44">
        <f>RANK(BZ44,BZ$4:BZ$157,0)+COUNTIF(BZ$4:BZ44,BZ44)-1</f>
        <v>83</v>
      </c>
      <c r="CK44" t="str">
        <f t="shared" si="22"/>
        <v>Hecarim</v>
      </c>
      <c r="CM44">
        <f>'Champ Scores'!B43+'(CC) Team Data'!B$36-'(CC) Team Data'!$B$28</f>
        <v>10</v>
      </c>
      <c r="CN44">
        <f>'Champ Scores'!C43+'(CC) Team Data'!C$36-'(CC) Team Data'!$B$28</f>
        <v>10</v>
      </c>
      <c r="CO44">
        <f>'Champ Scores'!D43+'(CC) Team Data'!D$36-'(CC) Team Data'!$B$28</f>
        <v>7</v>
      </c>
      <c r="CP44">
        <f>'Champ Scores'!E43+'(CC) Team Data'!E$36-'(CC) Team Data'!$B$28</f>
        <v>10</v>
      </c>
      <c r="CQ44">
        <f>'Champ Scores'!F43+'(CC) Team Data'!F$36-'(CC) Team Data'!$B$28</f>
        <v>11</v>
      </c>
      <c r="CR44">
        <f>'Champ Scores'!G43+'(CC) Team Data'!G$36-'(CC) Team Data'!$B$28</f>
        <v>7</v>
      </c>
      <c r="CS44">
        <f>'Champ Scores'!H43+'(CC) Team Data'!H$36-'(CC) Team Data'!$B$28</f>
        <v>6</v>
      </c>
      <c r="CT44">
        <f>'Champ Scores'!I43+'(CC) Team Data'!I$36-'(CC) Team Data'!$B$28</f>
        <v>5</v>
      </c>
      <c r="CU44">
        <f>'Champ Scores'!J43+'(CC) Team Data'!J$36-'(CC) Team Data'!$B$28</f>
        <v>9</v>
      </c>
      <c r="CV44">
        <f>'Champ Scores'!K43+'(CC) Team Data'!K$36-'(CC) Team Data'!$B$28</f>
        <v>5</v>
      </c>
      <c r="CW44">
        <f>'Champ Scores'!L43+'(CC) Team Data'!L$36-'(CC) Team Data'!$B$28</f>
        <v>11</v>
      </c>
      <c r="CX44">
        <f>'Champ Scores'!M43+'(CC) Team Data'!M$36-'(CC) Team Data'!$B$28</f>
        <v>7</v>
      </c>
      <c r="CY44">
        <f>'Champ Scores'!N43+'(CC) Team Data'!N$36-'(CC) Team Data'!$B$28</f>
        <v>10</v>
      </c>
      <c r="CZ44">
        <f>'Champ Scores'!O43+'(CC) Team Data'!O$36-'(CC) Team Data'!$B$28</f>
        <v>9</v>
      </c>
      <c r="DA44">
        <f>'Champ Scores'!P43+'(CC) Team Data'!P$36-'(CC) Team Data'!$B$28</f>
        <v>10</v>
      </c>
      <c r="DB44">
        <f>'Champ Scores'!Q43+'(CC) Team Data'!Q$36-'(CC) Team Data'!$B$28</f>
        <v>11</v>
      </c>
      <c r="DC44">
        <f>'Champ Scores'!R43+'(CC) Team Data'!R$36-'(CC) Team Data'!$B$28</f>
        <v>8</v>
      </c>
      <c r="DD44">
        <f>'Champ Scores'!S43+'(CC) Team Data'!S$36-'(CC) Team Data'!$B$28</f>
        <v>5</v>
      </c>
      <c r="DE44">
        <f>'Champ Scores'!T43+'(CC) Team Data'!T$36-'(CC) Team Data'!$B$28</f>
        <v>8</v>
      </c>
      <c r="DF44">
        <f>'Champ Scores'!U43+'(CC) Team Data'!U$36-'(CC) Team Data'!$B$28</f>
        <v>5</v>
      </c>
    </row>
    <row r="45" spans="1:110" x14ac:dyDescent="0.25">
      <c r="A45" t="str">
        <f>'Champ Pools'!A45</f>
        <v>Heimerdinger</v>
      </c>
      <c r="B45">
        <f>'Champ Pools'!B45</f>
        <v>0</v>
      </c>
      <c r="C45">
        <f>'Champ Pools'!C45</f>
        <v>0</v>
      </c>
      <c r="D45">
        <f>'Champ Pools'!D45</f>
        <v>3</v>
      </c>
      <c r="E45">
        <f>'Champ Pools'!E45</f>
        <v>0</v>
      </c>
      <c r="F45">
        <f>'Champ Pools'!F45</f>
        <v>0</v>
      </c>
      <c r="H45">
        <f>B45*B45*'Champ Pools'!L45</f>
        <v>0</v>
      </c>
      <c r="I45">
        <f>C45*C45*'Champ Pools'!M45</f>
        <v>0</v>
      </c>
      <c r="J45">
        <f>D45*D45*'Champ Pools'!N45</f>
        <v>27</v>
      </c>
      <c r="K45">
        <f>E45*E45*'Champ Pools'!O45</f>
        <v>0</v>
      </c>
      <c r="L45">
        <f>F45*F45*'Champ Pools'!P45</f>
        <v>0</v>
      </c>
      <c r="N45">
        <f>'Champ Scores'!Y44</f>
        <v>1517</v>
      </c>
      <c r="O45">
        <f>'Champ Scores'!Z44</f>
        <v>1344</v>
      </c>
      <c r="P45">
        <f>'Champ Scores'!AA44</f>
        <v>2087</v>
      </c>
      <c r="Q45">
        <f>'Champ Scores'!AB44</f>
        <v>2456</v>
      </c>
      <c r="R45">
        <f>'Champ Scores'!AC44</f>
        <v>2115</v>
      </c>
      <c r="T45" s="60">
        <f t="shared" si="5"/>
        <v>2591.6374160136606</v>
      </c>
      <c r="U45">
        <f>'(CC) Team Data'!W$36+'(CC) Your Champ Data'!N45</f>
        <v>3605</v>
      </c>
      <c r="V45">
        <f>'(CC) Team Data'!X$36+'(CC) Your Champ Data'!O45</f>
        <v>3076</v>
      </c>
      <c r="W45">
        <f>'(CC) Team Data'!Y$36+'(CC) Your Champ Data'!P45</f>
        <v>3839</v>
      </c>
      <c r="X45">
        <f>'(CC) Team Data'!Z$36+'(CC) Your Champ Data'!Q45</f>
        <v>4073</v>
      </c>
      <c r="Y45">
        <f>'(CC) Team Data'!AA$36+'(CC) Your Champ Data'!R45</f>
        <v>4037</v>
      </c>
      <c r="AA45">
        <f>ABS('Champ Scores'!AG44-33.3-'Comp Calculator'!H$164+'Comp Calculator'!H$163)</f>
        <v>28.241266284795749</v>
      </c>
      <c r="AB45">
        <f>ABS('Champ Scores'!AH44-33.3-'Comp Calculator'!I$164+'Comp Calculator'!I$163)</f>
        <v>3.5543558392857619</v>
      </c>
      <c r="AC45">
        <f>ABS('Champ Scores'!AI44-33.3-'Comp Calculator'!J$164+'Comp Calculator'!J$163)</f>
        <v>24.486910445509974</v>
      </c>
      <c r="AD45">
        <f t="shared" si="6"/>
        <v>56.282532569591481</v>
      </c>
      <c r="AF45" s="60">
        <f>(IF('Comp Calculator'!$C$164='(CC) Your Champ Data'!$N$3,'(CC) Your Champ Data'!$N45,IF('Comp Calculator'!$C$164='(CC) Your Champ Data'!$O$3,'(CC) Your Champ Data'!$O45,IF('Comp Calculator'!$C$164='(CC) Your Champ Data'!$P$3,'(CC) Your Champ Data'!$P45,IF('Comp Calculator'!$C$164='(CC) Your Champ Data'!$Q$3,'(CC) Your Champ Data'!$Q45,IF('Comp Calculator'!$C$164='(CC) Your Champ Data'!$R$3,'(CC) Your Champ Data'!$R45,IF('Comp Calculator'!$C$164='(CC) Your Champ Data'!$T$3,'(CC) Your Champ Data'!$T45,1000))))))*H45*(100-$AD45))/1000</f>
        <v>0</v>
      </c>
      <c r="AG45" s="60">
        <f>(IF('Comp Calculator'!$C$164='(CC) Your Champ Data'!$N$3,'(CC) Your Champ Data'!$N45,IF('Comp Calculator'!$C$164='(CC) Your Champ Data'!$O$3,'(CC) Your Champ Data'!$O45,IF('Comp Calculator'!$C$164='(CC) Your Champ Data'!$P$3,'(CC) Your Champ Data'!$P45,IF('Comp Calculator'!$C$164='(CC) Your Champ Data'!$Q$3,'(CC) Your Champ Data'!$Q45,IF('Comp Calculator'!$C$164='(CC) Your Champ Data'!$R$3,'(CC) Your Champ Data'!$R45,IF('Comp Calculator'!$C$164='(CC) Your Champ Data'!$T$3,'(CC) Your Champ Data'!$T45,1000))))))*I45*(100-$AD45))/1000</f>
        <v>0</v>
      </c>
      <c r="AH45" s="60">
        <f>(IF('Comp Calculator'!$C$164='(CC) Your Champ Data'!$N$3,'(CC) Your Champ Data'!$N45,IF('Comp Calculator'!$C$164='(CC) Your Champ Data'!$O$3,'(CC) Your Champ Data'!$O45,IF('Comp Calculator'!$C$164='(CC) Your Champ Data'!$P$3,'(CC) Your Champ Data'!$P45,IF('Comp Calculator'!$C$164='(CC) Your Champ Data'!$Q$3,'(CC) Your Champ Data'!$Q45,IF('Comp Calculator'!$C$164='(CC) Your Champ Data'!$R$3,'(CC) Your Champ Data'!$R45,IF('Comp Calculator'!$C$164='(CC) Your Champ Data'!$T$3,'(CC) Your Champ Data'!$T45,1000))))))*J45*(100-$AD45))/1000</f>
        <v>3059.095256802143</v>
      </c>
      <c r="AI45" s="60">
        <f>(IF('Comp Calculator'!$C$164='(CC) Your Champ Data'!$N$3,'(CC) Your Champ Data'!$N45,IF('Comp Calculator'!$C$164='(CC) Your Champ Data'!$O$3,'(CC) Your Champ Data'!$O45,IF('Comp Calculator'!$C$164='(CC) Your Champ Data'!$P$3,'(CC) Your Champ Data'!$P45,IF('Comp Calculator'!$C$164='(CC) Your Champ Data'!$Q$3,'(CC) Your Champ Data'!$Q45,IF('Comp Calculator'!$C$164='(CC) Your Champ Data'!$R$3,'(CC) Your Champ Data'!$R45,IF('Comp Calculator'!$C$164='(CC) Your Champ Data'!$T$3,'(CC) Your Champ Data'!$T45,1000))))))*K45*(100-$AD45))/1000</f>
        <v>0</v>
      </c>
      <c r="AJ45" s="60">
        <f>(IF('Comp Calculator'!$C$164='(CC) Your Champ Data'!$N$3,'(CC) Your Champ Data'!$N45,IF('Comp Calculator'!$C$164='(CC) Your Champ Data'!$O$3,'(CC) Your Champ Data'!$O45,IF('Comp Calculator'!$C$164='(CC) Your Champ Data'!$P$3,'(CC) Your Champ Data'!$P45,IF('Comp Calculator'!$C$164='(CC) Your Champ Data'!$Q$3,'(CC) Your Champ Data'!$Q45,IF('Comp Calculator'!$C$164='(CC) Your Champ Data'!$R$3,'(CC) Your Champ Data'!$R45,IF('Comp Calculator'!$C$164='(CC) Your Champ Data'!$T$3,'(CC) Your Champ Data'!$T45,1000))))))*L45*(100-$AD45))/1000</f>
        <v>0</v>
      </c>
      <c r="AL45" s="60">
        <f>RANK(AF45,AF$4:AF$163,0)+COUNTIF(AF$4:AF45,AF45)-1</f>
        <v>69</v>
      </c>
      <c r="AM45" t="str">
        <f t="shared" si="7"/>
        <v>Heimerdinger</v>
      </c>
      <c r="AN45" s="60">
        <f>RANK(AG45,AG$4:AG$163,0)+COUNTIF(AG$4:AG45,AG45)-1</f>
        <v>61</v>
      </c>
      <c r="AO45" t="str">
        <f t="shared" si="8"/>
        <v>Heimerdinger</v>
      </c>
      <c r="AP45" s="60">
        <f>RANK(AH45,AH$4:AH$163,0)+COUNTIF(AH$4:AH45,AH45)-1</f>
        <v>88</v>
      </c>
      <c r="AQ45" t="str">
        <f t="shared" si="9"/>
        <v>Heimerdinger</v>
      </c>
      <c r="AR45" s="60">
        <f>RANK(AI45,AI$4:AI$163,0)+COUNTIF(AI$4:AI45,AI45)-1</f>
        <v>57</v>
      </c>
      <c r="AS45" t="str">
        <f t="shared" si="10"/>
        <v>Heimerdinger</v>
      </c>
      <c r="AT45" s="60">
        <f>RANK(AJ45,AJ$4:AJ$163,0)+COUNTIF(AJ$4:AJ45,AJ45)-1</f>
        <v>87</v>
      </c>
      <c r="AU45" t="str">
        <f t="shared" si="11"/>
        <v>Heimerdinger</v>
      </c>
      <c r="AW45">
        <v>43</v>
      </c>
      <c r="AX45" s="61">
        <f t="shared" si="12"/>
        <v>2.8824045413923387</v>
      </c>
      <c r="AY45">
        <f>'Champ Scores'!B44</f>
        <v>2</v>
      </c>
      <c r="AZ45">
        <f>'Champ Scores'!C44</f>
        <v>5</v>
      </c>
      <c r="BA45">
        <f>'Champ Scores'!D44</f>
        <v>3</v>
      </c>
      <c r="BB45">
        <f>'Champ Scores'!E44</f>
        <v>3</v>
      </c>
      <c r="BC45">
        <f>'Champ Scores'!F44</f>
        <v>2</v>
      </c>
      <c r="BD45">
        <f>'Champ Scores'!G44</f>
        <v>4</v>
      </c>
      <c r="BE45">
        <f>'Champ Scores'!H44</f>
        <v>3</v>
      </c>
      <c r="BF45">
        <f>'Champ Scores'!I44</f>
        <v>5</v>
      </c>
      <c r="BG45">
        <f>'Champ Scores'!J44</f>
        <v>3</v>
      </c>
      <c r="BH45">
        <f>'Champ Scores'!K44</f>
        <v>1</v>
      </c>
      <c r="BI45">
        <f>'Champ Scores'!L44</f>
        <v>1</v>
      </c>
      <c r="BJ45">
        <f>'Champ Scores'!M44</f>
        <v>1</v>
      </c>
      <c r="BK45">
        <f>'Champ Scores'!N44</f>
        <v>3</v>
      </c>
      <c r="BL45">
        <f>'Champ Scores'!O44</f>
        <v>4</v>
      </c>
      <c r="BM45">
        <f>'Champ Scores'!P44</f>
        <v>3</v>
      </c>
      <c r="BN45">
        <f>'Champ Scores'!Q44</f>
        <v>1</v>
      </c>
      <c r="BO45">
        <f>'Champ Scores'!R44</f>
        <v>1</v>
      </c>
      <c r="BP45">
        <f>'Champ Scores'!S44</f>
        <v>1</v>
      </c>
      <c r="BQ45">
        <f>'Champ Scores'!T44</f>
        <v>4</v>
      </c>
      <c r="BR45">
        <f>'Champ Scores'!U44</f>
        <v>2</v>
      </c>
      <c r="BT45" s="61">
        <f>INDEX($AX$3:BR45,AW45,MATCH('Comp Calculator'!$C$165,'(CC) Your Champ Data'!$AX$3:$BR$3,0))</f>
        <v>2.8824045413923387</v>
      </c>
      <c r="BV45" s="60">
        <f t="shared" si="13"/>
        <v>0</v>
      </c>
      <c r="BW45" s="60">
        <f t="shared" si="14"/>
        <v>0</v>
      </c>
      <c r="BX45" s="60">
        <f t="shared" si="15"/>
        <v>3402.3085198086915</v>
      </c>
      <c r="BY45" s="60">
        <f t="shared" si="16"/>
        <v>0</v>
      </c>
      <c r="BZ45" s="60">
        <f t="shared" si="17"/>
        <v>0</v>
      </c>
      <c r="CB45" s="60">
        <f>RANK(BV45,BV$4:BV$157,0)+COUNTIF(BV$4:BV45,BV45)-1</f>
        <v>69</v>
      </c>
      <c r="CC45" t="str">
        <f t="shared" si="18"/>
        <v>Heimerdinger</v>
      </c>
      <c r="CD45">
        <f>RANK(BW45,BW$4:BW$157,0)+COUNTIF(BW$4:BW45,BW45)-1</f>
        <v>61</v>
      </c>
      <c r="CE45" t="str">
        <f t="shared" si="19"/>
        <v>Heimerdinger</v>
      </c>
      <c r="CF45">
        <f>RANK(BX45,BX$4:BX$157,0)+COUNTIF(BX$4:BX45,BX45)-1</f>
        <v>88</v>
      </c>
      <c r="CG45" t="str">
        <f t="shared" si="20"/>
        <v>Heimerdinger</v>
      </c>
      <c r="CH45">
        <f>RANK(BY45,BY$4:BY$157,0)+COUNTIF(BY$4:BY45,BY45)-1</f>
        <v>56</v>
      </c>
      <c r="CI45" t="str">
        <f t="shared" si="21"/>
        <v>Heimerdinger</v>
      </c>
      <c r="CJ45">
        <f>RANK(BZ45,BZ$4:BZ$157,0)+COUNTIF(BZ$4:BZ45,BZ45)-1</f>
        <v>84</v>
      </c>
      <c r="CK45" t="str">
        <f t="shared" si="22"/>
        <v>Heimerdinger</v>
      </c>
      <c r="CM45">
        <f>'Champ Scores'!B44+'(CC) Team Data'!B$36-'(CC) Team Data'!$B$28</f>
        <v>8</v>
      </c>
      <c r="CN45">
        <f>'Champ Scores'!C44+'(CC) Team Data'!C$36-'(CC) Team Data'!$B$28</f>
        <v>12</v>
      </c>
      <c r="CO45">
        <f>'Champ Scores'!D44+'(CC) Team Data'!D$36-'(CC) Team Data'!$B$28</f>
        <v>7</v>
      </c>
      <c r="CP45">
        <f>'Champ Scores'!E44+'(CC) Team Data'!E$36-'(CC) Team Data'!$B$28</f>
        <v>10</v>
      </c>
      <c r="CQ45">
        <f>'Champ Scores'!F44+'(CC) Team Data'!F$36-'(CC) Team Data'!$B$28</f>
        <v>9</v>
      </c>
      <c r="CR45">
        <f>'Champ Scores'!G44+'(CC) Team Data'!G$36-'(CC) Team Data'!$B$28</f>
        <v>10</v>
      </c>
      <c r="CS45">
        <f>'Champ Scores'!H44+'(CC) Team Data'!H$36-'(CC) Team Data'!$B$28</f>
        <v>8</v>
      </c>
      <c r="CT45">
        <f>'Champ Scores'!I44+'(CC) Team Data'!I$36-'(CC) Team Data'!$B$28</f>
        <v>9</v>
      </c>
      <c r="CU45">
        <f>'Champ Scores'!J44+'(CC) Team Data'!J$36-'(CC) Team Data'!$B$28</f>
        <v>10</v>
      </c>
      <c r="CV45">
        <f>'Champ Scores'!K44+'(CC) Team Data'!K$36-'(CC) Team Data'!$B$28</f>
        <v>5</v>
      </c>
      <c r="CW45">
        <f>'Champ Scores'!L44+'(CC) Team Data'!L$36-'(CC) Team Data'!$B$28</f>
        <v>9</v>
      </c>
      <c r="CX45">
        <f>'Champ Scores'!M44+'(CC) Team Data'!M$36-'(CC) Team Data'!$B$28</f>
        <v>5</v>
      </c>
      <c r="CY45">
        <f>'Champ Scores'!N44+'(CC) Team Data'!N$36-'(CC) Team Data'!$B$28</f>
        <v>10</v>
      </c>
      <c r="CZ45">
        <f>'Champ Scores'!O44+'(CC) Team Data'!O$36-'(CC) Team Data'!$B$28</f>
        <v>10</v>
      </c>
      <c r="DA45">
        <f>'Champ Scores'!P44+'(CC) Team Data'!P$36-'(CC) Team Data'!$B$28</f>
        <v>9</v>
      </c>
      <c r="DB45">
        <f>'Champ Scores'!Q44+'(CC) Team Data'!Q$36-'(CC) Team Data'!$B$28</f>
        <v>7</v>
      </c>
      <c r="DC45">
        <f>'Champ Scores'!R44+'(CC) Team Data'!R$36-'(CC) Team Data'!$B$28</f>
        <v>5</v>
      </c>
      <c r="DD45">
        <f>'Champ Scores'!S44+'(CC) Team Data'!S$36-'(CC) Team Data'!$B$28</f>
        <v>5</v>
      </c>
      <c r="DE45">
        <f>'Champ Scores'!T44+'(CC) Team Data'!T$36-'(CC) Team Data'!$B$28</f>
        <v>10</v>
      </c>
      <c r="DF45">
        <f>'Champ Scores'!U44+'(CC) Team Data'!U$36-'(CC) Team Data'!$B$28</f>
        <v>6</v>
      </c>
    </row>
    <row r="46" spans="1:110" x14ac:dyDescent="0.25">
      <c r="A46" t="str">
        <f>'Champ Pools'!A46</f>
        <v>Illaoi</v>
      </c>
      <c r="B46">
        <f>'Champ Pools'!B46</f>
        <v>0</v>
      </c>
      <c r="C46">
        <f>'Champ Pools'!C46</f>
        <v>0</v>
      </c>
      <c r="D46">
        <f>'Champ Pools'!D46</f>
        <v>0</v>
      </c>
      <c r="E46">
        <f>'Champ Pools'!E46</f>
        <v>0</v>
      </c>
      <c r="F46">
        <f>'Champ Pools'!F46</f>
        <v>0</v>
      </c>
      <c r="H46">
        <f>B46*B46*'Champ Pools'!L46</f>
        <v>0</v>
      </c>
      <c r="I46">
        <f>C46*C46*'Champ Pools'!M46</f>
        <v>0</v>
      </c>
      <c r="J46">
        <f>D46*D46*'Champ Pools'!N46</f>
        <v>0</v>
      </c>
      <c r="K46">
        <f>E46*E46*'Champ Pools'!O46</f>
        <v>0</v>
      </c>
      <c r="L46">
        <f>F46*F46*'Champ Pools'!P46</f>
        <v>0</v>
      </c>
      <c r="N46">
        <f>'Champ Scores'!Y45</f>
        <v>1638</v>
      </c>
      <c r="O46">
        <f>'Champ Scores'!Z45</f>
        <v>1922</v>
      </c>
      <c r="P46">
        <f>'Champ Scores'!AA45</f>
        <v>1925</v>
      </c>
      <c r="Q46">
        <f>'Champ Scores'!AB45</f>
        <v>1742</v>
      </c>
      <c r="R46">
        <f>'Champ Scores'!AC45</f>
        <v>2369</v>
      </c>
      <c r="T46" s="60">
        <f t="shared" si="5"/>
        <v>2660.7680734364762</v>
      </c>
      <c r="U46">
        <f>'(CC) Team Data'!W$36+'(CC) Your Champ Data'!N46</f>
        <v>3726</v>
      </c>
      <c r="V46">
        <f>'(CC) Team Data'!X$36+'(CC) Your Champ Data'!O46</f>
        <v>3654</v>
      </c>
      <c r="W46">
        <f>'(CC) Team Data'!Y$36+'(CC) Your Champ Data'!P46</f>
        <v>3677</v>
      </c>
      <c r="X46">
        <f>'(CC) Team Data'!Z$36+'(CC) Your Champ Data'!Q46</f>
        <v>3359</v>
      </c>
      <c r="Y46">
        <f>'(CC) Team Data'!AA$36+'(CC) Your Champ Data'!R46</f>
        <v>4291</v>
      </c>
      <c r="AA46">
        <f>ABS('Champ Scores'!AG45-33.3-'Comp Calculator'!H$164+'Comp Calculator'!H$163)</f>
        <v>28.519128103605723</v>
      </c>
      <c r="AB46">
        <f>ABS('Champ Scores'!AH45-33.3-'Comp Calculator'!I$164+'Comp Calculator'!I$163)</f>
        <v>0.6142451761772989</v>
      </c>
      <c r="AC46">
        <f>ABS('Champ Scores'!AI45-33.3-'Comp Calculator'!J$164+'Comp Calculator'!J$163)</f>
        <v>27.704882927428415</v>
      </c>
      <c r="AD46">
        <f t="shared" si="6"/>
        <v>56.838256207211437</v>
      </c>
      <c r="AF46" s="60">
        <f>(IF('Comp Calculator'!$C$164='(CC) Your Champ Data'!$N$3,'(CC) Your Champ Data'!$N46,IF('Comp Calculator'!$C$164='(CC) Your Champ Data'!$O$3,'(CC) Your Champ Data'!$O46,IF('Comp Calculator'!$C$164='(CC) Your Champ Data'!$P$3,'(CC) Your Champ Data'!$P46,IF('Comp Calculator'!$C$164='(CC) Your Champ Data'!$Q$3,'(CC) Your Champ Data'!$Q46,IF('Comp Calculator'!$C$164='(CC) Your Champ Data'!$R$3,'(CC) Your Champ Data'!$R46,IF('Comp Calculator'!$C$164='(CC) Your Champ Data'!$T$3,'(CC) Your Champ Data'!$T46,1000))))))*H46*(100-$AD46))/1000</f>
        <v>0</v>
      </c>
      <c r="AG46" s="60">
        <f>(IF('Comp Calculator'!$C$164='(CC) Your Champ Data'!$N$3,'(CC) Your Champ Data'!$N46,IF('Comp Calculator'!$C$164='(CC) Your Champ Data'!$O$3,'(CC) Your Champ Data'!$O46,IF('Comp Calculator'!$C$164='(CC) Your Champ Data'!$P$3,'(CC) Your Champ Data'!$P46,IF('Comp Calculator'!$C$164='(CC) Your Champ Data'!$Q$3,'(CC) Your Champ Data'!$Q46,IF('Comp Calculator'!$C$164='(CC) Your Champ Data'!$R$3,'(CC) Your Champ Data'!$R46,IF('Comp Calculator'!$C$164='(CC) Your Champ Data'!$T$3,'(CC) Your Champ Data'!$T46,1000))))))*I46*(100-$AD46))/1000</f>
        <v>0</v>
      </c>
      <c r="AH46" s="60">
        <f>(IF('Comp Calculator'!$C$164='(CC) Your Champ Data'!$N$3,'(CC) Your Champ Data'!$N46,IF('Comp Calculator'!$C$164='(CC) Your Champ Data'!$O$3,'(CC) Your Champ Data'!$O46,IF('Comp Calculator'!$C$164='(CC) Your Champ Data'!$P$3,'(CC) Your Champ Data'!$P46,IF('Comp Calculator'!$C$164='(CC) Your Champ Data'!$Q$3,'(CC) Your Champ Data'!$Q46,IF('Comp Calculator'!$C$164='(CC) Your Champ Data'!$R$3,'(CC) Your Champ Data'!$R46,IF('Comp Calculator'!$C$164='(CC) Your Champ Data'!$T$3,'(CC) Your Champ Data'!$T46,1000))))))*J46*(100-$AD46))/1000</f>
        <v>0</v>
      </c>
      <c r="AI46" s="60">
        <f>(IF('Comp Calculator'!$C$164='(CC) Your Champ Data'!$N$3,'(CC) Your Champ Data'!$N46,IF('Comp Calculator'!$C$164='(CC) Your Champ Data'!$O$3,'(CC) Your Champ Data'!$O46,IF('Comp Calculator'!$C$164='(CC) Your Champ Data'!$P$3,'(CC) Your Champ Data'!$P46,IF('Comp Calculator'!$C$164='(CC) Your Champ Data'!$Q$3,'(CC) Your Champ Data'!$Q46,IF('Comp Calculator'!$C$164='(CC) Your Champ Data'!$R$3,'(CC) Your Champ Data'!$R46,IF('Comp Calculator'!$C$164='(CC) Your Champ Data'!$T$3,'(CC) Your Champ Data'!$T46,1000))))))*K46*(100-$AD46))/1000</f>
        <v>0</v>
      </c>
      <c r="AJ46" s="60">
        <f>(IF('Comp Calculator'!$C$164='(CC) Your Champ Data'!$N$3,'(CC) Your Champ Data'!$N46,IF('Comp Calculator'!$C$164='(CC) Your Champ Data'!$O$3,'(CC) Your Champ Data'!$O46,IF('Comp Calculator'!$C$164='(CC) Your Champ Data'!$P$3,'(CC) Your Champ Data'!$P46,IF('Comp Calculator'!$C$164='(CC) Your Champ Data'!$Q$3,'(CC) Your Champ Data'!$Q46,IF('Comp Calculator'!$C$164='(CC) Your Champ Data'!$R$3,'(CC) Your Champ Data'!$R46,IF('Comp Calculator'!$C$164='(CC) Your Champ Data'!$T$3,'(CC) Your Champ Data'!$T46,1000))))))*L46*(100-$AD46))/1000</f>
        <v>0</v>
      </c>
      <c r="AL46" s="60">
        <f>RANK(AF46,AF$4:AF$163,0)+COUNTIF(AF$4:AF46,AF46)-1</f>
        <v>70</v>
      </c>
      <c r="AM46" t="str">
        <f t="shared" si="7"/>
        <v>Illaoi</v>
      </c>
      <c r="AN46" s="60">
        <f>RANK(AG46,AG$4:AG$163,0)+COUNTIF(AG$4:AG46,AG46)-1</f>
        <v>62</v>
      </c>
      <c r="AO46" t="str">
        <f t="shared" si="8"/>
        <v>Illaoi</v>
      </c>
      <c r="AP46" s="60">
        <f>RANK(AH46,AH$4:AH$163,0)+COUNTIF(AH$4:AH46,AH46)-1</f>
        <v>122</v>
      </c>
      <c r="AQ46" t="str">
        <f t="shared" si="9"/>
        <v>Illaoi</v>
      </c>
      <c r="AR46" s="60">
        <f>RANK(AI46,AI$4:AI$163,0)+COUNTIF(AI$4:AI46,AI46)-1</f>
        <v>58</v>
      </c>
      <c r="AS46" t="str">
        <f t="shared" si="10"/>
        <v>Illaoi</v>
      </c>
      <c r="AT46" s="60">
        <f>RANK(AJ46,AJ$4:AJ$163,0)+COUNTIF(AJ$4:AJ46,AJ46)-1</f>
        <v>88</v>
      </c>
      <c r="AU46" t="str">
        <f t="shared" si="11"/>
        <v>Illaoi</v>
      </c>
      <c r="AW46">
        <v>44</v>
      </c>
      <c r="AX46" s="61">
        <f t="shared" si="12"/>
        <v>2.4743421909488501</v>
      </c>
      <c r="AY46">
        <f>'Champ Scores'!B45</f>
        <v>2</v>
      </c>
      <c r="AZ46">
        <f>'Champ Scores'!C45</f>
        <v>4</v>
      </c>
      <c r="BA46">
        <f>'Champ Scores'!D45</f>
        <v>2</v>
      </c>
      <c r="BB46">
        <f>'Champ Scores'!E45</f>
        <v>4</v>
      </c>
      <c r="BC46">
        <f>'Champ Scores'!F45</f>
        <v>5</v>
      </c>
      <c r="BD46">
        <f>'Champ Scores'!G45</f>
        <v>2</v>
      </c>
      <c r="BE46">
        <f>'Champ Scores'!H45</f>
        <v>2</v>
      </c>
      <c r="BF46">
        <f>'Champ Scores'!I45</f>
        <v>2</v>
      </c>
      <c r="BG46">
        <f>'Champ Scores'!J45</f>
        <v>5</v>
      </c>
      <c r="BH46">
        <f>'Champ Scores'!K45</f>
        <v>1</v>
      </c>
      <c r="BI46">
        <f>'Champ Scores'!L45</f>
        <v>5</v>
      </c>
      <c r="BJ46">
        <f>'Champ Scores'!M45</f>
        <v>3</v>
      </c>
      <c r="BK46">
        <f>'Champ Scores'!N45</f>
        <v>1</v>
      </c>
      <c r="BL46">
        <f>'Champ Scores'!O45</f>
        <v>3</v>
      </c>
      <c r="BM46">
        <f>'Champ Scores'!P45</f>
        <v>2</v>
      </c>
      <c r="BN46">
        <f>'Champ Scores'!Q45</f>
        <v>1</v>
      </c>
      <c r="BO46">
        <f>'Champ Scores'!R45</f>
        <v>1</v>
      </c>
      <c r="BP46">
        <f>'Champ Scores'!S45</f>
        <v>1</v>
      </c>
      <c r="BQ46">
        <f>'Champ Scores'!T45</f>
        <v>4</v>
      </c>
      <c r="BR46">
        <f>'Champ Scores'!U45</f>
        <v>2</v>
      </c>
      <c r="BT46" s="61">
        <f>INDEX($AX$3:BR46,AW46,MATCH('Comp Calculator'!$C$165,'(CC) Your Champ Data'!$AX$3:$BR$3,0))</f>
        <v>2.4743421909488501</v>
      </c>
      <c r="BV46" s="60">
        <f t="shared" si="13"/>
        <v>0</v>
      </c>
      <c r="BW46" s="60">
        <f t="shared" si="14"/>
        <v>0</v>
      </c>
      <c r="BX46" s="60">
        <f t="shared" si="15"/>
        <v>0</v>
      </c>
      <c r="BY46" s="60">
        <f t="shared" si="16"/>
        <v>0</v>
      </c>
      <c r="BZ46" s="60">
        <f t="shared" si="17"/>
        <v>0</v>
      </c>
      <c r="CB46" s="60">
        <f>RANK(BV46,BV$4:BV$157,0)+COUNTIF(BV$4:BV46,BV46)-1</f>
        <v>70</v>
      </c>
      <c r="CC46" t="str">
        <f t="shared" si="18"/>
        <v>Illaoi</v>
      </c>
      <c r="CD46">
        <f>RANK(BW46,BW$4:BW$157,0)+COUNTIF(BW$4:BW46,BW46)-1</f>
        <v>62</v>
      </c>
      <c r="CE46" t="str">
        <f t="shared" si="19"/>
        <v>Illaoi</v>
      </c>
      <c r="CF46">
        <f>RANK(BX46,BX$4:BX$157,0)+COUNTIF(BX$4:BX46,BX46)-1</f>
        <v>117</v>
      </c>
      <c r="CG46" t="str">
        <f t="shared" si="20"/>
        <v>Illaoi</v>
      </c>
      <c r="CH46">
        <f>RANK(BY46,BY$4:BY$157,0)+COUNTIF(BY$4:BY46,BY46)-1</f>
        <v>57</v>
      </c>
      <c r="CI46" t="str">
        <f t="shared" si="21"/>
        <v>Illaoi</v>
      </c>
      <c r="CJ46">
        <f>RANK(BZ46,BZ$4:BZ$157,0)+COUNTIF(BZ$4:BZ46,BZ46)-1</f>
        <v>85</v>
      </c>
      <c r="CK46" t="str">
        <f t="shared" si="22"/>
        <v>Illaoi</v>
      </c>
      <c r="CM46">
        <f>'Champ Scores'!B45+'(CC) Team Data'!B$36-'(CC) Team Data'!$B$28</f>
        <v>8</v>
      </c>
      <c r="CN46">
        <f>'Champ Scores'!C45+'(CC) Team Data'!C$36-'(CC) Team Data'!$B$28</f>
        <v>11</v>
      </c>
      <c r="CO46">
        <f>'Champ Scores'!D45+'(CC) Team Data'!D$36-'(CC) Team Data'!$B$28</f>
        <v>6</v>
      </c>
      <c r="CP46">
        <f>'Champ Scores'!E45+'(CC) Team Data'!E$36-'(CC) Team Data'!$B$28</f>
        <v>11</v>
      </c>
      <c r="CQ46">
        <f>'Champ Scores'!F45+'(CC) Team Data'!F$36-'(CC) Team Data'!$B$28</f>
        <v>12</v>
      </c>
      <c r="CR46">
        <f>'Champ Scores'!G45+'(CC) Team Data'!G$36-'(CC) Team Data'!$B$28</f>
        <v>8</v>
      </c>
      <c r="CS46">
        <f>'Champ Scores'!H45+'(CC) Team Data'!H$36-'(CC) Team Data'!$B$28</f>
        <v>7</v>
      </c>
      <c r="CT46">
        <f>'Champ Scores'!I45+'(CC) Team Data'!I$36-'(CC) Team Data'!$B$28</f>
        <v>6</v>
      </c>
      <c r="CU46">
        <f>'Champ Scores'!J45+'(CC) Team Data'!J$36-'(CC) Team Data'!$B$28</f>
        <v>12</v>
      </c>
      <c r="CV46">
        <f>'Champ Scores'!K45+'(CC) Team Data'!K$36-'(CC) Team Data'!$B$28</f>
        <v>5</v>
      </c>
      <c r="CW46">
        <f>'Champ Scores'!L45+'(CC) Team Data'!L$36-'(CC) Team Data'!$B$28</f>
        <v>13</v>
      </c>
      <c r="CX46">
        <f>'Champ Scores'!M45+'(CC) Team Data'!M$36-'(CC) Team Data'!$B$28</f>
        <v>7</v>
      </c>
      <c r="CY46">
        <f>'Champ Scores'!N45+'(CC) Team Data'!N$36-'(CC) Team Data'!$B$28</f>
        <v>8</v>
      </c>
      <c r="CZ46">
        <f>'Champ Scores'!O45+'(CC) Team Data'!O$36-'(CC) Team Data'!$B$28</f>
        <v>9</v>
      </c>
      <c r="DA46">
        <f>'Champ Scores'!P45+'(CC) Team Data'!P$36-'(CC) Team Data'!$B$28</f>
        <v>8</v>
      </c>
      <c r="DB46">
        <f>'Champ Scores'!Q45+'(CC) Team Data'!Q$36-'(CC) Team Data'!$B$28</f>
        <v>7</v>
      </c>
      <c r="DC46">
        <f>'Champ Scores'!R45+'(CC) Team Data'!R$36-'(CC) Team Data'!$B$28</f>
        <v>5</v>
      </c>
      <c r="DD46">
        <f>'Champ Scores'!S45+'(CC) Team Data'!S$36-'(CC) Team Data'!$B$28</f>
        <v>5</v>
      </c>
      <c r="DE46">
        <f>'Champ Scores'!T45+'(CC) Team Data'!T$36-'(CC) Team Data'!$B$28</f>
        <v>10</v>
      </c>
      <c r="DF46">
        <f>'Champ Scores'!U45+'(CC) Team Data'!U$36-'(CC) Team Data'!$B$28</f>
        <v>6</v>
      </c>
    </row>
    <row r="47" spans="1:110" x14ac:dyDescent="0.25">
      <c r="A47" t="str">
        <f>'Champ Pools'!A47</f>
        <v>Irelia</v>
      </c>
      <c r="B47">
        <f>'Champ Pools'!B47</f>
        <v>0</v>
      </c>
      <c r="C47">
        <f>'Champ Pools'!C47</f>
        <v>0</v>
      </c>
      <c r="D47">
        <f>'Champ Pools'!D47</f>
        <v>4</v>
      </c>
      <c r="E47">
        <f>'Champ Pools'!E47</f>
        <v>0</v>
      </c>
      <c r="F47">
        <f>'Champ Pools'!F47</f>
        <v>0</v>
      </c>
      <c r="H47">
        <f>B47*B47*'Champ Pools'!L47</f>
        <v>0</v>
      </c>
      <c r="I47">
        <f>C47*C47*'Champ Pools'!M47</f>
        <v>0</v>
      </c>
      <c r="J47">
        <f>D47*D47*'Champ Pools'!N47</f>
        <v>48</v>
      </c>
      <c r="K47">
        <f>E47*E47*'Champ Pools'!O47</f>
        <v>0</v>
      </c>
      <c r="L47">
        <f>F47*F47*'Champ Pools'!P47</f>
        <v>0</v>
      </c>
      <c r="N47">
        <f>'Champ Scores'!Y46</f>
        <v>2027</v>
      </c>
      <c r="O47">
        <f>'Champ Scores'!Z46</f>
        <v>2626</v>
      </c>
      <c r="P47">
        <f>'Champ Scores'!AA46</f>
        <v>1630</v>
      </c>
      <c r="Q47">
        <f>'Champ Scores'!AB46</f>
        <v>1190</v>
      </c>
      <c r="R47">
        <f>'Champ Scores'!AC46</f>
        <v>2337</v>
      </c>
      <c r="T47" s="60">
        <f t="shared" si="5"/>
        <v>2332.767881468526</v>
      </c>
      <c r="U47">
        <f>'(CC) Team Data'!W$36+'(CC) Your Champ Data'!N47</f>
        <v>4115</v>
      </c>
      <c r="V47">
        <f>'(CC) Team Data'!X$36+'(CC) Your Champ Data'!O47</f>
        <v>4358</v>
      </c>
      <c r="W47">
        <f>'(CC) Team Data'!Y$36+'(CC) Your Champ Data'!P47</f>
        <v>3382</v>
      </c>
      <c r="X47">
        <f>'(CC) Team Data'!Z$36+'(CC) Your Champ Data'!Q47</f>
        <v>2807</v>
      </c>
      <c r="Y47">
        <f>'(CC) Team Data'!AA$36+'(CC) Your Champ Data'!R47</f>
        <v>4259</v>
      </c>
      <c r="AA47">
        <f>ABS('Champ Scores'!AG46-33.3-'Comp Calculator'!H$164+'Comp Calculator'!H$163)</f>
        <v>25.45189609702885</v>
      </c>
      <c r="AB47">
        <f>ABS('Champ Scores'!AH46-33.3-'Comp Calculator'!I$164+'Comp Calculator'!I$163)</f>
        <v>11.674466658091223</v>
      </c>
      <c r="AC47">
        <f>ABS('Champ Scores'!AI46-33.3-'Comp Calculator'!J$164+'Comp Calculator'!J$163)</f>
        <v>13.577429438937614</v>
      </c>
      <c r="AD47">
        <f t="shared" si="6"/>
        <v>50.703792194057684</v>
      </c>
      <c r="AF47" s="60">
        <f>(IF('Comp Calculator'!$C$164='(CC) Your Champ Data'!$N$3,'(CC) Your Champ Data'!$N47,IF('Comp Calculator'!$C$164='(CC) Your Champ Data'!$O$3,'(CC) Your Champ Data'!$O47,IF('Comp Calculator'!$C$164='(CC) Your Champ Data'!$P$3,'(CC) Your Champ Data'!$P47,IF('Comp Calculator'!$C$164='(CC) Your Champ Data'!$Q$3,'(CC) Your Champ Data'!$Q47,IF('Comp Calculator'!$C$164='(CC) Your Champ Data'!$R$3,'(CC) Your Champ Data'!$R47,IF('Comp Calculator'!$C$164='(CC) Your Champ Data'!$T$3,'(CC) Your Champ Data'!$T47,1000))))))*H47*(100-$AD47))/1000</f>
        <v>0</v>
      </c>
      <c r="AG47" s="60">
        <f>(IF('Comp Calculator'!$C$164='(CC) Your Champ Data'!$N$3,'(CC) Your Champ Data'!$N47,IF('Comp Calculator'!$C$164='(CC) Your Champ Data'!$O$3,'(CC) Your Champ Data'!$O47,IF('Comp Calculator'!$C$164='(CC) Your Champ Data'!$P$3,'(CC) Your Champ Data'!$P47,IF('Comp Calculator'!$C$164='(CC) Your Champ Data'!$Q$3,'(CC) Your Champ Data'!$Q47,IF('Comp Calculator'!$C$164='(CC) Your Champ Data'!$R$3,'(CC) Your Champ Data'!$R47,IF('Comp Calculator'!$C$164='(CC) Your Champ Data'!$T$3,'(CC) Your Champ Data'!$T47,1000))))))*I47*(100-$AD47))/1000</f>
        <v>0</v>
      </c>
      <c r="AH47" s="60">
        <f>(IF('Comp Calculator'!$C$164='(CC) Your Champ Data'!$N$3,'(CC) Your Champ Data'!$N47,IF('Comp Calculator'!$C$164='(CC) Your Champ Data'!$O$3,'(CC) Your Champ Data'!$O47,IF('Comp Calculator'!$C$164='(CC) Your Champ Data'!$P$3,'(CC) Your Champ Data'!$P47,IF('Comp Calculator'!$C$164='(CC) Your Champ Data'!$Q$3,'(CC) Your Champ Data'!$Q47,IF('Comp Calculator'!$C$164='(CC) Your Champ Data'!$R$3,'(CC) Your Champ Data'!$R47,IF('Comp Calculator'!$C$164='(CC) Your Champ Data'!$T$3,'(CC) Your Champ Data'!$T47,1000))))))*J47*(100-$AD47))/1000</f>
        <v>5519.8372918992127</v>
      </c>
      <c r="AI47" s="60">
        <f>(IF('Comp Calculator'!$C$164='(CC) Your Champ Data'!$N$3,'(CC) Your Champ Data'!$N47,IF('Comp Calculator'!$C$164='(CC) Your Champ Data'!$O$3,'(CC) Your Champ Data'!$O47,IF('Comp Calculator'!$C$164='(CC) Your Champ Data'!$P$3,'(CC) Your Champ Data'!$P47,IF('Comp Calculator'!$C$164='(CC) Your Champ Data'!$Q$3,'(CC) Your Champ Data'!$Q47,IF('Comp Calculator'!$C$164='(CC) Your Champ Data'!$R$3,'(CC) Your Champ Data'!$R47,IF('Comp Calculator'!$C$164='(CC) Your Champ Data'!$T$3,'(CC) Your Champ Data'!$T47,1000))))))*K47*(100-$AD47))/1000</f>
        <v>0</v>
      </c>
      <c r="AJ47" s="60">
        <f>(IF('Comp Calculator'!$C$164='(CC) Your Champ Data'!$N$3,'(CC) Your Champ Data'!$N47,IF('Comp Calculator'!$C$164='(CC) Your Champ Data'!$O$3,'(CC) Your Champ Data'!$O47,IF('Comp Calculator'!$C$164='(CC) Your Champ Data'!$P$3,'(CC) Your Champ Data'!$P47,IF('Comp Calculator'!$C$164='(CC) Your Champ Data'!$Q$3,'(CC) Your Champ Data'!$Q47,IF('Comp Calculator'!$C$164='(CC) Your Champ Data'!$R$3,'(CC) Your Champ Data'!$R47,IF('Comp Calculator'!$C$164='(CC) Your Champ Data'!$T$3,'(CC) Your Champ Data'!$T47,1000))))))*L47*(100-$AD47))/1000</f>
        <v>0</v>
      </c>
      <c r="AL47" s="60">
        <f>RANK(AF47,AF$4:AF$163,0)+COUNTIF(AF$4:AF47,AF47)-1</f>
        <v>71</v>
      </c>
      <c r="AM47" t="str">
        <f t="shared" si="7"/>
        <v>Irelia</v>
      </c>
      <c r="AN47" s="60">
        <f>RANK(AG47,AG$4:AG$163,0)+COUNTIF(AG$4:AG47,AG47)-1</f>
        <v>63</v>
      </c>
      <c r="AO47" t="str">
        <f t="shared" si="8"/>
        <v>Irelia</v>
      </c>
      <c r="AP47" s="60">
        <f>RANK(AH47,AH$4:AH$163,0)+COUNTIF(AH$4:AH47,AH47)-1</f>
        <v>58</v>
      </c>
      <c r="AQ47" t="str">
        <f t="shared" si="9"/>
        <v>Irelia</v>
      </c>
      <c r="AR47" s="60">
        <f>RANK(AI47,AI$4:AI$163,0)+COUNTIF(AI$4:AI47,AI47)-1</f>
        <v>59</v>
      </c>
      <c r="AS47" t="str">
        <f t="shared" si="10"/>
        <v>Irelia</v>
      </c>
      <c r="AT47" s="60">
        <f>RANK(AJ47,AJ$4:AJ$163,0)+COUNTIF(AJ$4:AJ47,AJ47)-1</f>
        <v>89</v>
      </c>
      <c r="AU47" t="str">
        <f t="shared" si="11"/>
        <v>Irelia</v>
      </c>
      <c r="AW47">
        <v>45</v>
      </c>
      <c r="AX47" s="61">
        <f t="shared" si="12"/>
        <v>2.6246883860937538</v>
      </c>
      <c r="AY47">
        <f>'Champ Scores'!B46</f>
        <v>2</v>
      </c>
      <c r="AZ47">
        <f>'Champ Scores'!C46</f>
        <v>5</v>
      </c>
      <c r="BA47">
        <f>'Champ Scores'!D46</f>
        <v>5</v>
      </c>
      <c r="BB47">
        <f>'Champ Scores'!E46</f>
        <v>1</v>
      </c>
      <c r="BC47">
        <f>'Champ Scores'!F46</f>
        <v>5</v>
      </c>
      <c r="BD47">
        <f>'Champ Scores'!G46</f>
        <v>2</v>
      </c>
      <c r="BE47">
        <f>'Champ Scores'!H46</f>
        <v>1</v>
      </c>
      <c r="BF47">
        <f>'Champ Scores'!I46</f>
        <v>1</v>
      </c>
      <c r="BG47">
        <f>'Champ Scores'!J46</f>
        <v>5</v>
      </c>
      <c r="BH47">
        <f>'Champ Scores'!K46</f>
        <v>2</v>
      </c>
      <c r="BI47">
        <f>'Champ Scores'!L46</f>
        <v>3</v>
      </c>
      <c r="BJ47">
        <f>'Champ Scores'!M46</f>
        <v>1</v>
      </c>
      <c r="BK47">
        <f>'Champ Scores'!N46</f>
        <v>2</v>
      </c>
      <c r="BL47">
        <f>'Champ Scores'!O46</f>
        <v>3</v>
      </c>
      <c r="BM47">
        <f>'Champ Scores'!P46</f>
        <v>3</v>
      </c>
      <c r="BN47">
        <f>'Champ Scores'!Q46</f>
        <v>3</v>
      </c>
      <c r="BO47">
        <f>'Champ Scores'!R46</f>
        <v>5</v>
      </c>
      <c r="BP47">
        <f>'Champ Scores'!S46</f>
        <v>1</v>
      </c>
      <c r="BQ47">
        <f>'Champ Scores'!T46</f>
        <v>1</v>
      </c>
      <c r="BR47">
        <f>'Champ Scores'!U46</f>
        <v>1</v>
      </c>
      <c r="BT47" s="61">
        <f>INDEX($AX$3:BR47,AW47,MATCH('Comp Calculator'!$C$165,'(CC) Your Champ Data'!$AX$3:$BR$3,0))</f>
        <v>2.6246883860937538</v>
      </c>
      <c r="BV47" s="60">
        <f t="shared" si="13"/>
        <v>0</v>
      </c>
      <c r="BW47" s="60">
        <f t="shared" si="14"/>
        <v>0</v>
      </c>
      <c r="BX47" s="60">
        <f t="shared" si="15"/>
        <v>6210.5848371226102</v>
      </c>
      <c r="BY47" s="60">
        <f t="shared" si="16"/>
        <v>0</v>
      </c>
      <c r="BZ47" s="60">
        <f t="shared" si="17"/>
        <v>0</v>
      </c>
      <c r="CB47" s="60">
        <f>RANK(BV47,BV$4:BV$157,0)+COUNTIF(BV$4:BV47,BV47)-1</f>
        <v>71</v>
      </c>
      <c r="CC47" t="str">
        <f t="shared" si="18"/>
        <v>Irelia</v>
      </c>
      <c r="CD47">
        <f>RANK(BW47,BW$4:BW$157,0)+COUNTIF(BW$4:BW47,BW47)-1</f>
        <v>63</v>
      </c>
      <c r="CE47" t="str">
        <f t="shared" si="19"/>
        <v>Irelia</v>
      </c>
      <c r="CF47">
        <f>RANK(BX47,BX$4:BX$157,0)+COUNTIF(BX$4:BX47,BX47)-1</f>
        <v>58</v>
      </c>
      <c r="CG47" t="str">
        <f t="shared" si="20"/>
        <v>Irelia</v>
      </c>
      <c r="CH47">
        <f>RANK(BY47,BY$4:BY$157,0)+COUNTIF(BY$4:BY47,BY47)-1</f>
        <v>58</v>
      </c>
      <c r="CI47" t="str">
        <f t="shared" si="21"/>
        <v>Irelia</v>
      </c>
      <c r="CJ47">
        <f>RANK(BZ47,BZ$4:BZ$157,0)+COUNTIF(BZ$4:BZ47,BZ47)-1</f>
        <v>86</v>
      </c>
      <c r="CK47" t="str">
        <f t="shared" si="22"/>
        <v>Irelia</v>
      </c>
      <c r="CM47">
        <f>'Champ Scores'!B46+'(CC) Team Data'!B$36-'(CC) Team Data'!$B$28</f>
        <v>8</v>
      </c>
      <c r="CN47">
        <f>'Champ Scores'!C46+'(CC) Team Data'!C$36-'(CC) Team Data'!$B$28</f>
        <v>12</v>
      </c>
      <c r="CO47">
        <f>'Champ Scores'!D46+'(CC) Team Data'!D$36-'(CC) Team Data'!$B$28</f>
        <v>9</v>
      </c>
      <c r="CP47">
        <f>'Champ Scores'!E46+'(CC) Team Data'!E$36-'(CC) Team Data'!$B$28</f>
        <v>8</v>
      </c>
      <c r="CQ47">
        <f>'Champ Scores'!F46+'(CC) Team Data'!F$36-'(CC) Team Data'!$B$28</f>
        <v>12</v>
      </c>
      <c r="CR47">
        <f>'Champ Scores'!G46+'(CC) Team Data'!G$36-'(CC) Team Data'!$B$28</f>
        <v>8</v>
      </c>
      <c r="CS47">
        <f>'Champ Scores'!H46+'(CC) Team Data'!H$36-'(CC) Team Data'!$B$28</f>
        <v>6</v>
      </c>
      <c r="CT47">
        <f>'Champ Scores'!I46+'(CC) Team Data'!I$36-'(CC) Team Data'!$B$28</f>
        <v>5</v>
      </c>
      <c r="CU47">
        <f>'Champ Scores'!J46+'(CC) Team Data'!J$36-'(CC) Team Data'!$B$28</f>
        <v>12</v>
      </c>
      <c r="CV47">
        <f>'Champ Scores'!K46+'(CC) Team Data'!K$36-'(CC) Team Data'!$B$28</f>
        <v>6</v>
      </c>
      <c r="CW47">
        <f>'Champ Scores'!L46+'(CC) Team Data'!L$36-'(CC) Team Data'!$B$28</f>
        <v>11</v>
      </c>
      <c r="CX47">
        <f>'Champ Scores'!M46+'(CC) Team Data'!M$36-'(CC) Team Data'!$B$28</f>
        <v>5</v>
      </c>
      <c r="CY47">
        <f>'Champ Scores'!N46+'(CC) Team Data'!N$36-'(CC) Team Data'!$B$28</f>
        <v>9</v>
      </c>
      <c r="CZ47">
        <f>'Champ Scores'!O46+'(CC) Team Data'!O$36-'(CC) Team Data'!$B$28</f>
        <v>9</v>
      </c>
      <c r="DA47">
        <f>'Champ Scores'!P46+'(CC) Team Data'!P$36-'(CC) Team Data'!$B$28</f>
        <v>9</v>
      </c>
      <c r="DB47">
        <f>'Champ Scores'!Q46+'(CC) Team Data'!Q$36-'(CC) Team Data'!$B$28</f>
        <v>9</v>
      </c>
      <c r="DC47">
        <f>'Champ Scores'!R46+'(CC) Team Data'!R$36-'(CC) Team Data'!$B$28</f>
        <v>9</v>
      </c>
      <c r="DD47">
        <f>'Champ Scores'!S46+'(CC) Team Data'!S$36-'(CC) Team Data'!$B$28</f>
        <v>5</v>
      </c>
      <c r="DE47">
        <f>'Champ Scores'!T46+'(CC) Team Data'!T$36-'(CC) Team Data'!$B$28</f>
        <v>7</v>
      </c>
      <c r="DF47">
        <f>'Champ Scores'!U46+'(CC) Team Data'!U$36-'(CC) Team Data'!$B$28</f>
        <v>5</v>
      </c>
    </row>
    <row r="48" spans="1:110" x14ac:dyDescent="0.25">
      <c r="A48" t="str">
        <f>'Champ Pools'!A48</f>
        <v>Ivern</v>
      </c>
      <c r="B48">
        <f>'Champ Pools'!B48</f>
        <v>0</v>
      </c>
      <c r="C48">
        <f>'Champ Pools'!C48</f>
        <v>0</v>
      </c>
      <c r="D48">
        <f>'Champ Pools'!D48</f>
        <v>3</v>
      </c>
      <c r="E48">
        <f>'Champ Pools'!E48</f>
        <v>0</v>
      </c>
      <c r="F48">
        <f>'Champ Pools'!F48</f>
        <v>3</v>
      </c>
      <c r="H48">
        <f>B48*B48*'Champ Pools'!L48</f>
        <v>0</v>
      </c>
      <c r="I48">
        <f>C48*C48*'Champ Pools'!M48</f>
        <v>0</v>
      </c>
      <c r="J48">
        <f>D48*D48*'Champ Pools'!N48</f>
        <v>27</v>
      </c>
      <c r="K48">
        <f>E48*E48*'Champ Pools'!O48</f>
        <v>0</v>
      </c>
      <c r="L48">
        <f>F48*F48*'Champ Pools'!P48</f>
        <v>27</v>
      </c>
      <c r="N48">
        <f>'Champ Scores'!Y47</f>
        <v>2273</v>
      </c>
      <c r="O48">
        <f>'Champ Scores'!Z47</f>
        <v>1740</v>
      </c>
      <c r="P48">
        <f>'Champ Scores'!AA47</f>
        <v>1991</v>
      </c>
      <c r="Q48">
        <f>'Champ Scores'!AB47</f>
        <v>1805</v>
      </c>
      <c r="R48">
        <f>'Champ Scores'!AC47</f>
        <v>1202</v>
      </c>
      <c r="T48" s="60">
        <f t="shared" si="5"/>
        <v>2533.299560745867</v>
      </c>
      <c r="U48">
        <f>'(CC) Team Data'!W$36+'(CC) Your Champ Data'!N48</f>
        <v>4361</v>
      </c>
      <c r="V48">
        <f>'(CC) Team Data'!X$36+'(CC) Your Champ Data'!O48</f>
        <v>3472</v>
      </c>
      <c r="W48">
        <f>'(CC) Team Data'!Y$36+'(CC) Your Champ Data'!P48</f>
        <v>3743</v>
      </c>
      <c r="X48">
        <f>'(CC) Team Data'!Z$36+'(CC) Your Champ Data'!Q48</f>
        <v>3422</v>
      </c>
      <c r="Y48">
        <f>'(CC) Team Data'!AA$36+'(CC) Your Champ Data'!R48</f>
        <v>3124</v>
      </c>
      <c r="AA48">
        <f>ABS('Champ Scores'!AG47-33.3-'Comp Calculator'!H$164+'Comp Calculator'!H$163)</f>
        <v>30.008106816282719</v>
      </c>
      <c r="AB48">
        <f>ABS('Champ Scores'!AH47-33.3-'Comp Calculator'!I$164+'Comp Calculator'!I$163)</f>
        <v>1.0945403644181795</v>
      </c>
      <c r="AC48">
        <f>ABS('Champ Scores'!AI47-33.3-'Comp Calculator'!J$164+'Comp Calculator'!J$163)</f>
        <v>28.71356645186453</v>
      </c>
      <c r="AD48">
        <f t="shared" si="6"/>
        <v>59.816213632565429</v>
      </c>
      <c r="AF48" s="60">
        <f>(IF('Comp Calculator'!$C$164='(CC) Your Champ Data'!$N$3,'(CC) Your Champ Data'!$N48,IF('Comp Calculator'!$C$164='(CC) Your Champ Data'!$O$3,'(CC) Your Champ Data'!$O48,IF('Comp Calculator'!$C$164='(CC) Your Champ Data'!$P$3,'(CC) Your Champ Data'!$P48,IF('Comp Calculator'!$C$164='(CC) Your Champ Data'!$Q$3,'(CC) Your Champ Data'!$Q48,IF('Comp Calculator'!$C$164='(CC) Your Champ Data'!$R$3,'(CC) Your Champ Data'!$R48,IF('Comp Calculator'!$C$164='(CC) Your Champ Data'!$T$3,'(CC) Your Champ Data'!$T48,1000))))))*H48*(100-$AD48))/1000</f>
        <v>0</v>
      </c>
      <c r="AG48" s="60">
        <f>(IF('Comp Calculator'!$C$164='(CC) Your Champ Data'!$N$3,'(CC) Your Champ Data'!$N48,IF('Comp Calculator'!$C$164='(CC) Your Champ Data'!$O$3,'(CC) Your Champ Data'!$O48,IF('Comp Calculator'!$C$164='(CC) Your Champ Data'!$P$3,'(CC) Your Champ Data'!$P48,IF('Comp Calculator'!$C$164='(CC) Your Champ Data'!$Q$3,'(CC) Your Champ Data'!$Q48,IF('Comp Calculator'!$C$164='(CC) Your Champ Data'!$R$3,'(CC) Your Champ Data'!$R48,IF('Comp Calculator'!$C$164='(CC) Your Champ Data'!$T$3,'(CC) Your Champ Data'!$T48,1000))))))*I48*(100-$AD48))/1000</f>
        <v>0</v>
      </c>
      <c r="AH48" s="60">
        <f>(IF('Comp Calculator'!$C$164='(CC) Your Champ Data'!$N$3,'(CC) Your Champ Data'!$N48,IF('Comp Calculator'!$C$164='(CC) Your Champ Data'!$O$3,'(CC) Your Champ Data'!$O48,IF('Comp Calculator'!$C$164='(CC) Your Champ Data'!$P$3,'(CC) Your Champ Data'!$P48,IF('Comp Calculator'!$C$164='(CC) Your Champ Data'!$Q$3,'(CC) Your Champ Data'!$Q48,IF('Comp Calculator'!$C$164='(CC) Your Champ Data'!$R$3,'(CC) Your Champ Data'!$R48,IF('Comp Calculator'!$C$164='(CC) Your Champ Data'!$T$3,'(CC) Your Champ Data'!$T48,1000))))))*J48*(100-$AD48))/1000</f>
        <v>2748.5343455506495</v>
      </c>
      <c r="AI48" s="60">
        <f>(IF('Comp Calculator'!$C$164='(CC) Your Champ Data'!$N$3,'(CC) Your Champ Data'!$N48,IF('Comp Calculator'!$C$164='(CC) Your Champ Data'!$O$3,'(CC) Your Champ Data'!$O48,IF('Comp Calculator'!$C$164='(CC) Your Champ Data'!$P$3,'(CC) Your Champ Data'!$P48,IF('Comp Calculator'!$C$164='(CC) Your Champ Data'!$Q$3,'(CC) Your Champ Data'!$Q48,IF('Comp Calculator'!$C$164='(CC) Your Champ Data'!$R$3,'(CC) Your Champ Data'!$R48,IF('Comp Calculator'!$C$164='(CC) Your Champ Data'!$T$3,'(CC) Your Champ Data'!$T48,1000))))))*K48*(100-$AD48))/1000</f>
        <v>0</v>
      </c>
      <c r="AJ48" s="60">
        <f>(IF('Comp Calculator'!$C$164='(CC) Your Champ Data'!$N$3,'(CC) Your Champ Data'!$N48,IF('Comp Calculator'!$C$164='(CC) Your Champ Data'!$O$3,'(CC) Your Champ Data'!$O48,IF('Comp Calculator'!$C$164='(CC) Your Champ Data'!$P$3,'(CC) Your Champ Data'!$P48,IF('Comp Calculator'!$C$164='(CC) Your Champ Data'!$Q$3,'(CC) Your Champ Data'!$Q48,IF('Comp Calculator'!$C$164='(CC) Your Champ Data'!$R$3,'(CC) Your Champ Data'!$R48,IF('Comp Calculator'!$C$164='(CC) Your Champ Data'!$T$3,'(CC) Your Champ Data'!$T48,1000))))))*L48*(100-$AD48))/1000</f>
        <v>2748.5343455506495</v>
      </c>
      <c r="AL48" s="60">
        <f>RANK(AF48,AF$4:AF$163,0)+COUNTIF(AF$4:AF48,AF48)-1</f>
        <v>72</v>
      </c>
      <c r="AM48" t="str">
        <f t="shared" si="7"/>
        <v>Ivern</v>
      </c>
      <c r="AN48" s="60">
        <f>RANK(AG48,AG$4:AG$163,0)+COUNTIF(AG$4:AG48,AG48)-1</f>
        <v>64</v>
      </c>
      <c r="AO48" t="str">
        <f t="shared" si="8"/>
        <v>Ivern</v>
      </c>
      <c r="AP48" s="60">
        <f>RANK(AH48,AH$4:AH$163,0)+COUNTIF(AH$4:AH48,AH48)-1</f>
        <v>94</v>
      </c>
      <c r="AQ48" t="str">
        <f t="shared" si="9"/>
        <v>Ivern</v>
      </c>
      <c r="AR48" s="60">
        <f>RANK(AI48,AI$4:AI$163,0)+COUNTIF(AI$4:AI48,AI48)-1</f>
        <v>60</v>
      </c>
      <c r="AS48" t="str">
        <f t="shared" si="10"/>
        <v>Ivern</v>
      </c>
      <c r="AT48" s="60">
        <f>RANK(AJ48,AJ$4:AJ$163,0)+COUNTIF(AJ$4:AJ48,AJ48)-1</f>
        <v>54</v>
      </c>
      <c r="AU48" t="str">
        <f t="shared" si="11"/>
        <v>Ivern</v>
      </c>
      <c r="AW48">
        <v>46</v>
      </c>
      <c r="AX48" s="61">
        <f t="shared" si="12"/>
        <v>3.4238621486951746</v>
      </c>
      <c r="AY48">
        <f>'Champ Scores'!B47</f>
        <v>1</v>
      </c>
      <c r="AZ48">
        <f>'Champ Scores'!C47</f>
        <v>2</v>
      </c>
      <c r="BA48">
        <f>'Champ Scores'!D47</f>
        <v>1</v>
      </c>
      <c r="BB48">
        <f>'Champ Scores'!E47</f>
        <v>2</v>
      </c>
      <c r="BC48">
        <f>'Champ Scores'!F47</f>
        <v>1</v>
      </c>
      <c r="BD48">
        <f>'Champ Scores'!G47</f>
        <v>1</v>
      </c>
      <c r="BE48">
        <f>'Champ Scores'!H47</f>
        <v>2</v>
      </c>
      <c r="BF48">
        <f>'Champ Scores'!I47</f>
        <v>2</v>
      </c>
      <c r="BG48">
        <f>'Champ Scores'!J47</f>
        <v>1</v>
      </c>
      <c r="BH48">
        <f>'Champ Scores'!K47</f>
        <v>3</v>
      </c>
      <c r="BI48">
        <f>'Champ Scores'!L47</f>
        <v>1</v>
      </c>
      <c r="BJ48">
        <f>'Champ Scores'!M47</f>
        <v>4</v>
      </c>
      <c r="BK48">
        <f>'Champ Scores'!N47</f>
        <v>4</v>
      </c>
      <c r="BL48">
        <f>'Champ Scores'!O47</f>
        <v>4</v>
      </c>
      <c r="BM48">
        <f>'Champ Scores'!P47</f>
        <v>4</v>
      </c>
      <c r="BN48">
        <f>'Champ Scores'!Q47</f>
        <v>2</v>
      </c>
      <c r="BO48">
        <f>'Champ Scores'!R47</f>
        <v>5</v>
      </c>
      <c r="BP48">
        <f>'Champ Scores'!S47</f>
        <v>4</v>
      </c>
      <c r="BQ48">
        <f>'Champ Scores'!T47</f>
        <v>5</v>
      </c>
      <c r="BR48">
        <f>'Champ Scores'!U47</f>
        <v>3</v>
      </c>
      <c r="BT48" s="61">
        <f>INDEX($AX$3:BR48,AW48,MATCH('Comp Calculator'!$C$165,'(CC) Your Champ Data'!$AX$3:$BR$3,0))</f>
        <v>3.4238621486951746</v>
      </c>
      <c r="BV48" s="60">
        <f t="shared" si="13"/>
        <v>0</v>
      </c>
      <c r="BW48" s="60">
        <f t="shared" si="14"/>
        <v>0</v>
      </c>
      <c r="BX48" s="60">
        <f t="shared" si="15"/>
        <v>3714.7611186372346</v>
      </c>
      <c r="BY48" s="60">
        <f t="shared" si="16"/>
        <v>0</v>
      </c>
      <c r="BZ48" s="60">
        <f t="shared" si="17"/>
        <v>3714.7611186372346</v>
      </c>
      <c r="CB48" s="60">
        <f>RANK(BV48,BV$4:BV$157,0)+COUNTIF(BV$4:BV48,BV48)-1</f>
        <v>72</v>
      </c>
      <c r="CC48" t="str">
        <f t="shared" si="18"/>
        <v>Ivern</v>
      </c>
      <c r="CD48">
        <f>RANK(BW48,BW$4:BW$157,0)+COUNTIF(BW$4:BW48,BW48)-1</f>
        <v>64</v>
      </c>
      <c r="CE48" t="str">
        <f t="shared" si="19"/>
        <v>Ivern</v>
      </c>
      <c r="CF48">
        <f>RANK(BX48,BX$4:BX$157,0)+COUNTIF(BX$4:BX48,BX48)-1</f>
        <v>84</v>
      </c>
      <c r="CG48" t="str">
        <f t="shared" si="20"/>
        <v>Ivern</v>
      </c>
      <c r="CH48">
        <f>RANK(BY48,BY$4:BY$157,0)+COUNTIF(BY$4:BY48,BY48)-1</f>
        <v>59</v>
      </c>
      <c r="CI48" t="str">
        <f t="shared" si="21"/>
        <v>Ivern</v>
      </c>
      <c r="CJ48">
        <f>RANK(BZ48,BZ$4:BZ$157,0)+COUNTIF(BZ$4:BZ48,BZ48)-1</f>
        <v>49</v>
      </c>
      <c r="CK48" t="str">
        <f t="shared" si="22"/>
        <v>Ivern</v>
      </c>
      <c r="CM48">
        <f>'Champ Scores'!B47+'(CC) Team Data'!B$36-'(CC) Team Data'!$B$28</f>
        <v>7</v>
      </c>
      <c r="CN48">
        <f>'Champ Scores'!C47+'(CC) Team Data'!C$36-'(CC) Team Data'!$B$28</f>
        <v>9</v>
      </c>
      <c r="CO48">
        <f>'Champ Scores'!D47+'(CC) Team Data'!D$36-'(CC) Team Data'!$B$28</f>
        <v>5</v>
      </c>
      <c r="CP48">
        <f>'Champ Scores'!E47+'(CC) Team Data'!E$36-'(CC) Team Data'!$B$28</f>
        <v>9</v>
      </c>
      <c r="CQ48">
        <f>'Champ Scores'!F47+'(CC) Team Data'!F$36-'(CC) Team Data'!$B$28</f>
        <v>8</v>
      </c>
      <c r="CR48">
        <f>'Champ Scores'!G47+'(CC) Team Data'!G$36-'(CC) Team Data'!$B$28</f>
        <v>7</v>
      </c>
      <c r="CS48">
        <f>'Champ Scores'!H47+'(CC) Team Data'!H$36-'(CC) Team Data'!$B$28</f>
        <v>7</v>
      </c>
      <c r="CT48">
        <f>'Champ Scores'!I47+'(CC) Team Data'!I$36-'(CC) Team Data'!$B$28</f>
        <v>6</v>
      </c>
      <c r="CU48">
        <f>'Champ Scores'!J47+'(CC) Team Data'!J$36-'(CC) Team Data'!$B$28</f>
        <v>8</v>
      </c>
      <c r="CV48">
        <f>'Champ Scores'!K47+'(CC) Team Data'!K$36-'(CC) Team Data'!$B$28</f>
        <v>7</v>
      </c>
      <c r="CW48">
        <f>'Champ Scores'!L47+'(CC) Team Data'!L$36-'(CC) Team Data'!$B$28</f>
        <v>9</v>
      </c>
      <c r="CX48">
        <f>'Champ Scores'!M47+'(CC) Team Data'!M$36-'(CC) Team Data'!$B$28</f>
        <v>8</v>
      </c>
      <c r="CY48">
        <f>'Champ Scores'!N47+'(CC) Team Data'!N$36-'(CC) Team Data'!$B$28</f>
        <v>11</v>
      </c>
      <c r="CZ48">
        <f>'Champ Scores'!O47+'(CC) Team Data'!O$36-'(CC) Team Data'!$B$28</f>
        <v>10</v>
      </c>
      <c r="DA48">
        <f>'Champ Scores'!P47+'(CC) Team Data'!P$36-'(CC) Team Data'!$B$28</f>
        <v>10</v>
      </c>
      <c r="DB48">
        <f>'Champ Scores'!Q47+'(CC) Team Data'!Q$36-'(CC) Team Data'!$B$28</f>
        <v>8</v>
      </c>
      <c r="DC48">
        <f>'Champ Scores'!R47+'(CC) Team Data'!R$36-'(CC) Team Data'!$B$28</f>
        <v>9</v>
      </c>
      <c r="DD48">
        <f>'Champ Scores'!S47+'(CC) Team Data'!S$36-'(CC) Team Data'!$B$28</f>
        <v>8</v>
      </c>
      <c r="DE48">
        <f>'Champ Scores'!T47+'(CC) Team Data'!T$36-'(CC) Team Data'!$B$28</f>
        <v>11</v>
      </c>
      <c r="DF48">
        <f>'Champ Scores'!U47+'(CC) Team Data'!U$36-'(CC) Team Data'!$B$28</f>
        <v>7</v>
      </c>
    </row>
    <row r="49" spans="1:110" x14ac:dyDescent="0.25">
      <c r="A49" t="str">
        <f>'Champ Pools'!A49</f>
        <v>Janna</v>
      </c>
      <c r="B49">
        <f>'Champ Pools'!B49</f>
        <v>0</v>
      </c>
      <c r="C49">
        <f>'Champ Pools'!C49</f>
        <v>0</v>
      </c>
      <c r="D49">
        <f>'Champ Pools'!D49</f>
        <v>0</v>
      </c>
      <c r="E49">
        <f>'Champ Pools'!E49</f>
        <v>0</v>
      </c>
      <c r="F49">
        <f>'Champ Pools'!F49</f>
        <v>5</v>
      </c>
      <c r="H49">
        <f>B49*B49*'Champ Pools'!L49</f>
        <v>0</v>
      </c>
      <c r="I49">
        <f>C49*C49*'Champ Pools'!M49</f>
        <v>0</v>
      </c>
      <c r="J49">
        <f>D49*D49*'Champ Pools'!N49</f>
        <v>0</v>
      </c>
      <c r="K49">
        <f>E49*E49*'Champ Pools'!O49</f>
        <v>0</v>
      </c>
      <c r="L49">
        <f>F49*F49*'Champ Pools'!P49</f>
        <v>75</v>
      </c>
      <c r="N49">
        <f>'Champ Scores'!Y48</f>
        <v>1608</v>
      </c>
      <c r="O49">
        <f>'Champ Scores'!Z48</f>
        <v>1413</v>
      </c>
      <c r="P49">
        <f>'Champ Scores'!AA48</f>
        <v>2625</v>
      </c>
      <c r="Q49">
        <f>'Champ Scores'!AB48</f>
        <v>2631</v>
      </c>
      <c r="R49">
        <f>'Champ Scores'!AC48</f>
        <v>1908</v>
      </c>
      <c r="T49" s="60">
        <f t="shared" si="5"/>
        <v>2510.9062462063134</v>
      </c>
      <c r="U49">
        <f>'(CC) Team Data'!W$36+'(CC) Your Champ Data'!N49</f>
        <v>3696</v>
      </c>
      <c r="V49">
        <f>'(CC) Team Data'!X$36+'(CC) Your Champ Data'!O49</f>
        <v>3145</v>
      </c>
      <c r="W49">
        <f>'(CC) Team Data'!Y$36+'(CC) Your Champ Data'!P49</f>
        <v>4377</v>
      </c>
      <c r="X49">
        <f>'(CC) Team Data'!Z$36+'(CC) Your Champ Data'!Q49</f>
        <v>4248</v>
      </c>
      <c r="Y49">
        <f>'(CC) Team Data'!AA$36+'(CC) Your Champ Data'!R49</f>
        <v>3830</v>
      </c>
      <c r="AA49">
        <f>ABS('Champ Scores'!AG48-33.3-'Comp Calculator'!H$164+'Comp Calculator'!H$163)</f>
        <v>18.379815914770006</v>
      </c>
      <c r="AB49">
        <f>ABS('Champ Scores'!AH48-33.3-'Comp Calculator'!I$164+'Comp Calculator'!I$163)</f>
        <v>5.862497304287281</v>
      </c>
      <c r="AC49">
        <f>ABS('Champ Scores'!AI48-33.3-'Comp Calculator'!J$164+'Comp Calculator'!J$163)</f>
        <v>24.042313219057277</v>
      </c>
      <c r="AD49">
        <f t="shared" si="6"/>
        <v>48.284626438114564</v>
      </c>
      <c r="AF49" s="60">
        <f>(IF('Comp Calculator'!$C$164='(CC) Your Champ Data'!$N$3,'(CC) Your Champ Data'!$N49,IF('Comp Calculator'!$C$164='(CC) Your Champ Data'!$O$3,'(CC) Your Champ Data'!$O49,IF('Comp Calculator'!$C$164='(CC) Your Champ Data'!$P$3,'(CC) Your Champ Data'!$P49,IF('Comp Calculator'!$C$164='(CC) Your Champ Data'!$Q$3,'(CC) Your Champ Data'!$Q49,IF('Comp Calculator'!$C$164='(CC) Your Champ Data'!$R$3,'(CC) Your Champ Data'!$R49,IF('Comp Calculator'!$C$164='(CC) Your Champ Data'!$T$3,'(CC) Your Champ Data'!$T49,1000))))))*H49*(100-$AD49))/1000</f>
        <v>0</v>
      </c>
      <c r="AG49" s="60">
        <f>(IF('Comp Calculator'!$C$164='(CC) Your Champ Data'!$N$3,'(CC) Your Champ Data'!$N49,IF('Comp Calculator'!$C$164='(CC) Your Champ Data'!$O$3,'(CC) Your Champ Data'!$O49,IF('Comp Calculator'!$C$164='(CC) Your Champ Data'!$P$3,'(CC) Your Champ Data'!$P49,IF('Comp Calculator'!$C$164='(CC) Your Champ Data'!$Q$3,'(CC) Your Champ Data'!$Q49,IF('Comp Calculator'!$C$164='(CC) Your Champ Data'!$R$3,'(CC) Your Champ Data'!$R49,IF('Comp Calculator'!$C$164='(CC) Your Champ Data'!$T$3,'(CC) Your Champ Data'!$T49,1000))))))*I49*(100-$AD49))/1000</f>
        <v>0</v>
      </c>
      <c r="AH49" s="60">
        <f>(IF('Comp Calculator'!$C$164='(CC) Your Champ Data'!$N$3,'(CC) Your Champ Data'!$N49,IF('Comp Calculator'!$C$164='(CC) Your Champ Data'!$O$3,'(CC) Your Champ Data'!$O49,IF('Comp Calculator'!$C$164='(CC) Your Champ Data'!$P$3,'(CC) Your Champ Data'!$P49,IF('Comp Calculator'!$C$164='(CC) Your Champ Data'!$Q$3,'(CC) Your Champ Data'!$Q49,IF('Comp Calculator'!$C$164='(CC) Your Champ Data'!$R$3,'(CC) Your Champ Data'!$R49,IF('Comp Calculator'!$C$164='(CC) Your Champ Data'!$T$3,'(CC) Your Champ Data'!$T49,1000))))))*J49*(100-$AD49))/1000</f>
        <v>0</v>
      </c>
      <c r="AI49" s="60">
        <f>(IF('Comp Calculator'!$C$164='(CC) Your Champ Data'!$N$3,'(CC) Your Champ Data'!$N49,IF('Comp Calculator'!$C$164='(CC) Your Champ Data'!$O$3,'(CC) Your Champ Data'!$O49,IF('Comp Calculator'!$C$164='(CC) Your Champ Data'!$P$3,'(CC) Your Champ Data'!$P49,IF('Comp Calculator'!$C$164='(CC) Your Champ Data'!$Q$3,'(CC) Your Champ Data'!$Q49,IF('Comp Calculator'!$C$164='(CC) Your Champ Data'!$R$3,'(CC) Your Champ Data'!$R49,IF('Comp Calculator'!$C$164='(CC) Your Champ Data'!$T$3,'(CC) Your Champ Data'!$T49,1000))))))*K49*(100-$AD49))/1000</f>
        <v>0</v>
      </c>
      <c r="AJ49" s="60">
        <f>(IF('Comp Calculator'!$C$164='(CC) Your Champ Data'!$N$3,'(CC) Your Champ Data'!$N49,IF('Comp Calculator'!$C$164='(CC) Your Champ Data'!$O$3,'(CC) Your Champ Data'!$O49,IF('Comp Calculator'!$C$164='(CC) Your Champ Data'!$P$3,'(CC) Your Champ Data'!$P49,IF('Comp Calculator'!$C$164='(CC) Your Champ Data'!$Q$3,'(CC) Your Champ Data'!$Q49,IF('Comp Calculator'!$C$164='(CC) Your Champ Data'!$R$3,'(CC) Your Champ Data'!$R49,IF('Comp Calculator'!$C$164='(CC) Your Champ Data'!$T$3,'(CC) Your Champ Data'!$T49,1000))))))*L49*(100-$AD49))/1000</f>
        <v>9738.9340876073238</v>
      </c>
      <c r="AL49" s="60">
        <f>RANK(AF49,AF$4:AF$163,0)+COUNTIF(AF$4:AF49,AF49)-1</f>
        <v>73</v>
      </c>
      <c r="AM49" t="str">
        <f t="shared" si="7"/>
        <v>Janna</v>
      </c>
      <c r="AN49" s="60">
        <f>RANK(AG49,AG$4:AG$163,0)+COUNTIF(AG$4:AG49,AG49)-1</f>
        <v>65</v>
      </c>
      <c r="AO49" t="str">
        <f t="shared" si="8"/>
        <v>Janna</v>
      </c>
      <c r="AP49" s="60">
        <f>RANK(AH49,AH$4:AH$163,0)+COUNTIF(AH$4:AH49,AH49)-1</f>
        <v>123</v>
      </c>
      <c r="AQ49" t="str">
        <f t="shared" si="9"/>
        <v>Janna</v>
      </c>
      <c r="AR49" s="60">
        <f>RANK(AI49,AI$4:AI$163,0)+COUNTIF(AI$4:AI49,AI49)-1</f>
        <v>61</v>
      </c>
      <c r="AS49" t="str">
        <f t="shared" si="10"/>
        <v>Janna</v>
      </c>
      <c r="AT49" s="60">
        <f>RANK(AJ49,AJ$4:AJ$163,0)+COUNTIF(AJ$4:AJ49,AJ49)-1</f>
        <v>20</v>
      </c>
      <c r="AU49" t="str">
        <f t="shared" si="11"/>
        <v>Janna</v>
      </c>
      <c r="AW49">
        <v>47</v>
      </c>
      <c r="AX49" s="61">
        <f t="shared" si="12"/>
        <v>3.2052708751516428</v>
      </c>
      <c r="AY49">
        <f>'Champ Scores'!B48</f>
        <v>1</v>
      </c>
      <c r="AZ49">
        <f>'Champ Scores'!C48</f>
        <v>1</v>
      </c>
      <c r="BA49">
        <f>'Champ Scores'!D48</f>
        <v>1</v>
      </c>
      <c r="BB49">
        <f>'Champ Scores'!E48</f>
        <v>1</v>
      </c>
      <c r="BC49">
        <f>'Champ Scores'!F48</f>
        <v>1</v>
      </c>
      <c r="BD49">
        <f>'Champ Scores'!G48</f>
        <v>1</v>
      </c>
      <c r="BE49">
        <f>'Champ Scores'!H48</f>
        <v>2</v>
      </c>
      <c r="BF49">
        <f>'Champ Scores'!I48</f>
        <v>4</v>
      </c>
      <c r="BG49">
        <f>'Champ Scores'!J48</f>
        <v>1</v>
      </c>
      <c r="BH49">
        <f>'Champ Scores'!K48</f>
        <v>2</v>
      </c>
      <c r="BI49">
        <f>'Champ Scores'!L48</f>
        <v>2</v>
      </c>
      <c r="BJ49">
        <f>'Champ Scores'!M48</f>
        <v>3</v>
      </c>
      <c r="BK49">
        <f>'Champ Scores'!N48</f>
        <v>4</v>
      </c>
      <c r="BL49">
        <f>'Champ Scores'!O48</f>
        <v>4</v>
      </c>
      <c r="BM49">
        <f>'Champ Scores'!P48</f>
        <v>4</v>
      </c>
      <c r="BN49">
        <f>'Champ Scores'!Q48</f>
        <v>4</v>
      </c>
      <c r="BO49">
        <f>'Champ Scores'!R48</f>
        <v>1</v>
      </c>
      <c r="BP49">
        <f>'Champ Scores'!S48</f>
        <v>5</v>
      </c>
      <c r="BQ49">
        <f>'Champ Scores'!T48</f>
        <v>5</v>
      </c>
      <c r="BR49">
        <f>'Champ Scores'!U48</f>
        <v>5</v>
      </c>
      <c r="BT49" s="61">
        <f>INDEX($AX$3:BR49,AW49,MATCH('Comp Calculator'!$C$165,'(CC) Your Champ Data'!$AX$3:$BR$3,0))</f>
        <v>3.2052708751516428</v>
      </c>
      <c r="BV49" s="60">
        <f t="shared" si="13"/>
        <v>0</v>
      </c>
      <c r="BW49" s="60">
        <f t="shared" si="14"/>
        <v>0</v>
      </c>
      <c r="BX49" s="60">
        <f t="shared" si="15"/>
        <v>0</v>
      </c>
      <c r="BY49" s="60">
        <f t="shared" si="16"/>
        <v>0</v>
      </c>
      <c r="BZ49" s="60">
        <f t="shared" si="17"/>
        <v>12432.133550662398</v>
      </c>
      <c r="CB49" s="60">
        <f>RANK(BV49,BV$4:BV$157,0)+COUNTIF(BV$4:BV49,BV49)-1</f>
        <v>73</v>
      </c>
      <c r="CC49" t="str">
        <f t="shared" si="18"/>
        <v>Janna</v>
      </c>
      <c r="CD49">
        <f>RANK(BW49,BW$4:BW$157,0)+COUNTIF(BW$4:BW49,BW49)-1</f>
        <v>65</v>
      </c>
      <c r="CE49" t="str">
        <f t="shared" si="19"/>
        <v>Janna</v>
      </c>
      <c r="CF49">
        <f>RANK(BX49,BX$4:BX$157,0)+COUNTIF(BX$4:BX49,BX49)-1</f>
        <v>118</v>
      </c>
      <c r="CG49" t="str">
        <f t="shared" si="20"/>
        <v>Janna</v>
      </c>
      <c r="CH49">
        <f>RANK(BY49,BY$4:BY$157,0)+COUNTIF(BY$4:BY49,BY49)-1</f>
        <v>60</v>
      </c>
      <c r="CI49" t="str">
        <f t="shared" si="21"/>
        <v>Janna</v>
      </c>
      <c r="CJ49">
        <f>RANK(BZ49,BZ$4:BZ$157,0)+COUNTIF(BZ$4:BZ49,BZ49)-1</f>
        <v>19</v>
      </c>
      <c r="CK49" t="str">
        <f t="shared" si="22"/>
        <v>Janna</v>
      </c>
      <c r="CM49">
        <f>'Champ Scores'!B48+'(CC) Team Data'!B$36-'(CC) Team Data'!$B$28</f>
        <v>7</v>
      </c>
      <c r="CN49">
        <f>'Champ Scores'!C48+'(CC) Team Data'!C$36-'(CC) Team Data'!$B$28</f>
        <v>8</v>
      </c>
      <c r="CO49">
        <f>'Champ Scores'!D48+'(CC) Team Data'!D$36-'(CC) Team Data'!$B$28</f>
        <v>5</v>
      </c>
      <c r="CP49">
        <f>'Champ Scores'!E48+'(CC) Team Data'!E$36-'(CC) Team Data'!$B$28</f>
        <v>8</v>
      </c>
      <c r="CQ49">
        <f>'Champ Scores'!F48+'(CC) Team Data'!F$36-'(CC) Team Data'!$B$28</f>
        <v>8</v>
      </c>
      <c r="CR49">
        <f>'Champ Scores'!G48+'(CC) Team Data'!G$36-'(CC) Team Data'!$B$28</f>
        <v>7</v>
      </c>
      <c r="CS49">
        <f>'Champ Scores'!H48+'(CC) Team Data'!H$36-'(CC) Team Data'!$B$28</f>
        <v>7</v>
      </c>
      <c r="CT49">
        <f>'Champ Scores'!I48+'(CC) Team Data'!I$36-'(CC) Team Data'!$B$28</f>
        <v>8</v>
      </c>
      <c r="CU49">
        <f>'Champ Scores'!J48+'(CC) Team Data'!J$36-'(CC) Team Data'!$B$28</f>
        <v>8</v>
      </c>
      <c r="CV49">
        <f>'Champ Scores'!K48+'(CC) Team Data'!K$36-'(CC) Team Data'!$B$28</f>
        <v>6</v>
      </c>
      <c r="CW49">
        <f>'Champ Scores'!L48+'(CC) Team Data'!L$36-'(CC) Team Data'!$B$28</f>
        <v>10</v>
      </c>
      <c r="CX49">
        <f>'Champ Scores'!M48+'(CC) Team Data'!M$36-'(CC) Team Data'!$B$28</f>
        <v>7</v>
      </c>
      <c r="CY49">
        <f>'Champ Scores'!N48+'(CC) Team Data'!N$36-'(CC) Team Data'!$B$28</f>
        <v>11</v>
      </c>
      <c r="CZ49">
        <f>'Champ Scores'!O48+'(CC) Team Data'!O$36-'(CC) Team Data'!$B$28</f>
        <v>10</v>
      </c>
      <c r="DA49">
        <f>'Champ Scores'!P48+'(CC) Team Data'!P$36-'(CC) Team Data'!$B$28</f>
        <v>10</v>
      </c>
      <c r="DB49">
        <f>'Champ Scores'!Q48+'(CC) Team Data'!Q$36-'(CC) Team Data'!$B$28</f>
        <v>10</v>
      </c>
      <c r="DC49">
        <f>'Champ Scores'!R48+'(CC) Team Data'!R$36-'(CC) Team Data'!$B$28</f>
        <v>5</v>
      </c>
      <c r="DD49">
        <f>'Champ Scores'!S48+'(CC) Team Data'!S$36-'(CC) Team Data'!$B$28</f>
        <v>9</v>
      </c>
      <c r="DE49">
        <f>'Champ Scores'!T48+'(CC) Team Data'!T$36-'(CC) Team Data'!$B$28</f>
        <v>11</v>
      </c>
      <c r="DF49">
        <f>'Champ Scores'!U48+'(CC) Team Data'!U$36-'(CC) Team Data'!$B$28</f>
        <v>9</v>
      </c>
    </row>
    <row r="50" spans="1:110" x14ac:dyDescent="0.25">
      <c r="A50" t="str">
        <f>'Champ Pools'!A50</f>
        <v>Jarvan IV</v>
      </c>
      <c r="B50">
        <f>'Champ Pools'!B50</f>
        <v>0</v>
      </c>
      <c r="C50">
        <f>'Champ Pools'!C50</f>
        <v>3</v>
      </c>
      <c r="D50">
        <f>'Champ Pools'!D50</f>
        <v>4</v>
      </c>
      <c r="E50">
        <f>'Champ Pools'!E50</f>
        <v>0</v>
      </c>
      <c r="F50">
        <f>'Champ Pools'!F50</f>
        <v>4</v>
      </c>
      <c r="H50">
        <f>B50*B50*'Champ Pools'!L50</f>
        <v>0</v>
      </c>
      <c r="I50">
        <f>C50*C50*'Champ Pools'!M50</f>
        <v>27</v>
      </c>
      <c r="J50">
        <f>D50*D50*'Champ Pools'!N50</f>
        <v>48</v>
      </c>
      <c r="K50">
        <f>E50*E50*'Champ Pools'!O50</f>
        <v>0</v>
      </c>
      <c r="L50">
        <f>F50*F50*'Champ Pools'!P50</f>
        <v>48</v>
      </c>
      <c r="N50">
        <f>'Champ Scores'!Y49</f>
        <v>2792</v>
      </c>
      <c r="O50">
        <f>'Champ Scores'!Z49</f>
        <v>2041</v>
      </c>
      <c r="P50">
        <f>'Champ Scores'!AA49</f>
        <v>1741</v>
      </c>
      <c r="Q50">
        <f>'Champ Scores'!AB49</f>
        <v>1362</v>
      </c>
      <c r="R50">
        <f>'Champ Scores'!AC49</f>
        <v>1425</v>
      </c>
      <c r="T50" s="60">
        <f t="shared" si="5"/>
        <v>2278.0458463309456</v>
      </c>
      <c r="U50">
        <f>'(CC) Team Data'!W$36+'(CC) Your Champ Data'!N50</f>
        <v>4880</v>
      </c>
      <c r="V50">
        <f>'(CC) Team Data'!X$36+'(CC) Your Champ Data'!O50</f>
        <v>3773</v>
      </c>
      <c r="W50">
        <f>'(CC) Team Data'!Y$36+'(CC) Your Champ Data'!P50</f>
        <v>3493</v>
      </c>
      <c r="X50">
        <f>'(CC) Team Data'!Z$36+'(CC) Your Champ Data'!Q50</f>
        <v>2979</v>
      </c>
      <c r="Y50">
        <f>'(CC) Team Data'!AA$36+'(CC) Your Champ Data'!R50</f>
        <v>3347</v>
      </c>
      <c r="AA50">
        <f>ABS('Champ Scores'!AG49-33.3-'Comp Calculator'!H$164+'Comp Calculator'!H$163)</f>
        <v>17.6811099934827</v>
      </c>
      <c r="AB50">
        <f>ABS('Champ Scores'!AH49-33.3-'Comp Calculator'!I$164+'Comp Calculator'!I$163)</f>
        <v>6.3493491178684636</v>
      </c>
      <c r="AC50">
        <f>ABS('Champ Scores'!AI49-33.3-'Comp Calculator'!J$164+'Comp Calculator'!J$163)</f>
        <v>11.13176087561423</v>
      </c>
      <c r="AD50">
        <f t="shared" si="6"/>
        <v>35.162219986965397</v>
      </c>
      <c r="AF50" s="60">
        <f>(IF('Comp Calculator'!$C$164='(CC) Your Champ Data'!$N$3,'(CC) Your Champ Data'!$N50,IF('Comp Calculator'!$C$164='(CC) Your Champ Data'!$O$3,'(CC) Your Champ Data'!$O50,IF('Comp Calculator'!$C$164='(CC) Your Champ Data'!$P$3,'(CC) Your Champ Data'!$P50,IF('Comp Calculator'!$C$164='(CC) Your Champ Data'!$Q$3,'(CC) Your Champ Data'!$Q50,IF('Comp Calculator'!$C$164='(CC) Your Champ Data'!$R$3,'(CC) Your Champ Data'!$R50,IF('Comp Calculator'!$C$164='(CC) Your Champ Data'!$T$3,'(CC) Your Champ Data'!$T50,1000))))))*H50*(100-$AD50))/1000</f>
        <v>0</v>
      </c>
      <c r="AG50" s="60">
        <f>(IF('Comp Calculator'!$C$164='(CC) Your Champ Data'!$N$3,'(CC) Your Champ Data'!$N50,IF('Comp Calculator'!$C$164='(CC) Your Champ Data'!$O$3,'(CC) Your Champ Data'!$O50,IF('Comp Calculator'!$C$164='(CC) Your Champ Data'!$P$3,'(CC) Your Champ Data'!$P50,IF('Comp Calculator'!$C$164='(CC) Your Champ Data'!$Q$3,'(CC) Your Champ Data'!$Q50,IF('Comp Calculator'!$C$164='(CC) Your Champ Data'!$R$3,'(CC) Your Champ Data'!$R50,IF('Comp Calculator'!$C$164='(CC) Your Champ Data'!$T$3,'(CC) Your Champ Data'!$T50,1000))))))*I50*(100-$AD50))/1000</f>
        <v>3987.992756988353</v>
      </c>
      <c r="AH50" s="60">
        <f>(IF('Comp Calculator'!$C$164='(CC) Your Champ Data'!$N$3,'(CC) Your Champ Data'!$N50,IF('Comp Calculator'!$C$164='(CC) Your Champ Data'!$O$3,'(CC) Your Champ Data'!$O50,IF('Comp Calculator'!$C$164='(CC) Your Champ Data'!$P$3,'(CC) Your Champ Data'!$P50,IF('Comp Calculator'!$C$164='(CC) Your Champ Data'!$Q$3,'(CC) Your Champ Data'!$Q50,IF('Comp Calculator'!$C$164='(CC) Your Champ Data'!$R$3,'(CC) Your Champ Data'!$R50,IF('Comp Calculator'!$C$164='(CC) Your Champ Data'!$T$3,'(CC) Your Champ Data'!$T50,1000))))))*J50*(100-$AD50))/1000</f>
        <v>7089.7649013126265</v>
      </c>
      <c r="AI50" s="60">
        <f>(IF('Comp Calculator'!$C$164='(CC) Your Champ Data'!$N$3,'(CC) Your Champ Data'!$N50,IF('Comp Calculator'!$C$164='(CC) Your Champ Data'!$O$3,'(CC) Your Champ Data'!$O50,IF('Comp Calculator'!$C$164='(CC) Your Champ Data'!$P$3,'(CC) Your Champ Data'!$P50,IF('Comp Calculator'!$C$164='(CC) Your Champ Data'!$Q$3,'(CC) Your Champ Data'!$Q50,IF('Comp Calculator'!$C$164='(CC) Your Champ Data'!$R$3,'(CC) Your Champ Data'!$R50,IF('Comp Calculator'!$C$164='(CC) Your Champ Data'!$T$3,'(CC) Your Champ Data'!$T50,1000))))))*K50*(100-$AD50))/1000</f>
        <v>0</v>
      </c>
      <c r="AJ50" s="60">
        <f>(IF('Comp Calculator'!$C$164='(CC) Your Champ Data'!$N$3,'(CC) Your Champ Data'!$N50,IF('Comp Calculator'!$C$164='(CC) Your Champ Data'!$O$3,'(CC) Your Champ Data'!$O50,IF('Comp Calculator'!$C$164='(CC) Your Champ Data'!$P$3,'(CC) Your Champ Data'!$P50,IF('Comp Calculator'!$C$164='(CC) Your Champ Data'!$Q$3,'(CC) Your Champ Data'!$Q50,IF('Comp Calculator'!$C$164='(CC) Your Champ Data'!$R$3,'(CC) Your Champ Data'!$R50,IF('Comp Calculator'!$C$164='(CC) Your Champ Data'!$T$3,'(CC) Your Champ Data'!$T50,1000))))))*L50*(100-$AD50))/1000</f>
        <v>7089.7649013126265</v>
      </c>
      <c r="AL50" s="60">
        <f>RANK(AF50,AF$4:AF$163,0)+COUNTIF(AF$4:AF50,AF50)-1</f>
        <v>74</v>
      </c>
      <c r="AM50" t="str">
        <f t="shared" si="7"/>
        <v>Jarvan IV</v>
      </c>
      <c r="AN50" s="60">
        <f>RANK(AG50,AG$4:AG$163,0)+COUNTIF(AG$4:AG50,AG50)-1</f>
        <v>11</v>
      </c>
      <c r="AO50" t="str">
        <f t="shared" si="8"/>
        <v>Jarvan IV</v>
      </c>
      <c r="AP50" s="60">
        <f>RANK(AH50,AH$4:AH$163,0)+COUNTIF(AH$4:AH50,AH50)-1</f>
        <v>38</v>
      </c>
      <c r="AQ50" t="str">
        <f t="shared" si="9"/>
        <v>Jarvan IV</v>
      </c>
      <c r="AR50" s="60">
        <f>RANK(AI50,AI$4:AI$163,0)+COUNTIF(AI$4:AI50,AI50)-1</f>
        <v>62</v>
      </c>
      <c r="AS50" t="str">
        <f t="shared" si="10"/>
        <v>Jarvan IV</v>
      </c>
      <c r="AT50" s="60">
        <f>RANK(AJ50,AJ$4:AJ$163,0)+COUNTIF(AJ$4:AJ50,AJ50)-1</f>
        <v>32</v>
      </c>
      <c r="AU50" t="str">
        <f t="shared" si="11"/>
        <v>Jarvan IV</v>
      </c>
      <c r="AW50">
        <v>48</v>
      </c>
      <c r="AX50" s="61">
        <f t="shared" si="12"/>
        <v>3.1475478555794152</v>
      </c>
      <c r="AY50">
        <f>'Champ Scores'!B49</f>
        <v>3</v>
      </c>
      <c r="AZ50">
        <f>'Champ Scores'!C49</f>
        <v>2</v>
      </c>
      <c r="BA50">
        <f>'Champ Scores'!D49</f>
        <v>3</v>
      </c>
      <c r="BB50">
        <f>'Champ Scores'!E49</f>
        <v>3</v>
      </c>
      <c r="BC50">
        <f>'Champ Scores'!F49</f>
        <v>3</v>
      </c>
      <c r="BD50">
        <f>'Champ Scores'!G49</f>
        <v>1</v>
      </c>
      <c r="BE50">
        <f>'Champ Scores'!H49</f>
        <v>1</v>
      </c>
      <c r="BF50">
        <f>'Champ Scores'!I49</f>
        <v>1</v>
      </c>
      <c r="BG50">
        <f>'Champ Scores'!J49</f>
        <v>2</v>
      </c>
      <c r="BH50">
        <f>'Champ Scores'!K49</f>
        <v>5</v>
      </c>
      <c r="BI50">
        <f>'Champ Scores'!L49</f>
        <v>1</v>
      </c>
      <c r="BJ50">
        <f>'Champ Scores'!M49</f>
        <v>3</v>
      </c>
      <c r="BK50">
        <f>'Champ Scores'!N49</f>
        <v>5</v>
      </c>
      <c r="BL50">
        <f>'Champ Scores'!O49</f>
        <v>1</v>
      </c>
      <c r="BM50">
        <f>'Champ Scores'!P49</f>
        <v>4</v>
      </c>
      <c r="BN50">
        <f>'Champ Scores'!Q49</f>
        <v>1</v>
      </c>
      <c r="BO50">
        <f>'Champ Scores'!R49</f>
        <v>5</v>
      </c>
      <c r="BP50">
        <f>'Champ Scores'!S49</f>
        <v>1</v>
      </c>
      <c r="BQ50">
        <f>'Champ Scores'!T49</f>
        <v>4</v>
      </c>
      <c r="BR50">
        <f>'Champ Scores'!U49</f>
        <v>3</v>
      </c>
      <c r="BT50" s="61">
        <f>INDEX($AX$3:BR50,AW50,MATCH('Comp Calculator'!$C$165,'(CC) Your Champ Data'!$AX$3:$BR$3,0))</f>
        <v>3.1475478555794152</v>
      </c>
      <c r="BV50" s="60">
        <f t="shared" si="13"/>
        <v>0</v>
      </c>
      <c r="BW50" s="60">
        <f t="shared" si="14"/>
        <v>5510.1604168950371</v>
      </c>
      <c r="BX50" s="60">
        <f t="shared" si="15"/>
        <v>9795.8407411467324</v>
      </c>
      <c r="BY50" s="60">
        <f t="shared" si="16"/>
        <v>0</v>
      </c>
      <c r="BZ50" s="60">
        <f t="shared" si="17"/>
        <v>9795.8407411467324</v>
      </c>
      <c r="CB50" s="60">
        <f>RANK(BV50,BV$4:BV$157,0)+COUNTIF(BV$4:BV50,BV50)-1</f>
        <v>74</v>
      </c>
      <c r="CC50" t="str">
        <f t="shared" si="18"/>
        <v>Jarvan IV</v>
      </c>
      <c r="CD50">
        <f>RANK(BW50,BW$4:BW$157,0)+COUNTIF(BW$4:BW50,BW50)-1</f>
        <v>12</v>
      </c>
      <c r="CE50" t="str">
        <f t="shared" si="19"/>
        <v>Jarvan IV</v>
      </c>
      <c r="CF50">
        <f>RANK(BX50,BX$4:BX$157,0)+COUNTIF(BX$4:BX50,BX50)-1</f>
        <v>30</v>
      </c>
      <c r="CG50" t="str">
        <f t="shared" si="20"/>
        <v>Jarvan IV</v>
      </c>
      <c r="CH50">
        <f>RANK(BY50,BY$4:BY$157,0)+COUNTIF(BY$4:BY50,BY50)-1</f>
        <v>61</v>
      </c>
      <c r="CI50" t="str">
        <f t="shared" si="21"/>
        <v>Jarvan IV</v>
      </c>
      <c r="CJ50">
        <f>RANK(BZ50,BZ$4:BZ$157,0)+COUNTIF(BZ$4:BZ50,BZ50)-1</f>
        <v>31</v>
      </c>
      <c r="CK50" t="str">
        <f t="shared" si="22"/>
        <v>Jarvan IV</v>
      </c>
      <c r="CM50">
        <f>'Champ Scores'!B49+'(CC) Team Data'!B$36-'(CC) Team Data'!$B$28</f>
        <v>9</v>
      </c>
      <c r="CN50">
        <f>'Champ Scores'!C49+'(CC) Team Data'!C$36-'(CC) Team Data'!$B$28</f>
        <v>9</v>
      </c>
      <c r="CO50">
        <f>'Champ Scores'!D49+'(CC) Team Data'!D$36-'(CC) Team Data'!$B$28</f>
        <v>7</v>
      </c>
      <c r="CP50">
        <f>'Champ Scores'!E49+'(CC) Team Data'!E$36-'(CC) Team Data'!$B$28</f>
        <v>10</v>
      </c>
      <c r="CQ50">
        <f>'Champ Scores'!F49+'(CC) Team Data'!F$36-'(CC) Team Data'!$B$28</f>
        <v>10</v>
      </c>
      <c r="CR50">
        <f>'Champ Scores'!G49+'(CC) Team Data'!G$36-'(CC) Team Data'!$B$28</f>
        <v>7</v>
      </c>
      <c r="CS50">
        <f>'Champ Scores'!H49+'(CC) Team Data'!H$36-'(CC) Team Data'!$B$28</f>
        <v>6</v>
      </c>
      <c r="CT50">
        <f>'Champ Scores'!I49+'(CC) Team Data'!I$36-'(CC) Team Data'!$B$28</f>
        <v>5</v>
      </c>
      <c r="CU50">
        <f>'Champ Scores'!J49+'(CC) Team Data'!J$36-'(CC) Team Data'!$B$28</f>
        <v>9</v>
      </c>
      <c r="CV50">
        <f>'Champ Scores'!K49+'(CC) Team Data'!K$36-'(CC) Team Data'!$B$28</f>
        <v>9</v>
      </c>
      <c r="CW50">
        <f>'Champ Scores'!L49+'(CC) Team Data'!L$36-'(CC) Team Data'!$B$28</f>
        <v>9</v>
      </c>
      <c r="CX50">
        <f>'Champ Scores'!M49+'(CC) Team Data'!M$36-'(CC) Team Data'!$B$28</f>
        <v>7</v>
      </c>
      <c r="CY50">
        <f>'Champ Scores'!N49+'(CC) Team Data'!N$36-'(CC) Team Data'!$B$28</f>
        <v>12</v>
      </c>
      <c r="CZ50">
        <f>'Champ Scores'!O49+'(CC) Team Data'!O$36-'(CC) Team Data'!$B$28</f>
        <v>7</v>
      </c>
      <c r="DA50">
        <f>'Champ Scores'!P49+'(CC) Team Data'!P$36-'(CC) Team Data'!$B$28</f>
        <v>10</v>
      </c>
      <c r="DB50">
        <f>'Champ Scores'!Q49+'(CC) Team Data'!Q$36-'(CC) Team Data'!$B$28</f>
        <v>7</v>
      </c>
      <c r="DC50">
        <f>'Champ Scores'!R49+'(CC) Team Data'!R$36-'(CC) Team Data'!$B$28</f>
        <v>9</v>
      </c>
      <c r="DD50">
        <f>'Champ Scores'!S49+'(CC) Team Data'!S$36-'(CC) Team Data'!$B$28</f>
        <v>5</v>
      </c>
      <c r="DE50">
        <f>'Champ Scores'!T49+'(CC) Team Data'!T$36-'(CC) Team Data'!$B$28</f>
        <v>10</v>
      </c>
      <c r="DF50">
        <f>'Champ Scores'!U49+'(CC) Team Data'!U$36-'(CC) Team Data'!$B$28</f>
        <v>7</v>
      </c>
    </row>
    <row r="51" spans="1:110" x14ac:dyDescent="0.25">
      <c r="A51" t="str">
        <f>'Champ Pools'!A51</f>
        <v>Jax</v>
      </c>
      <c r="B51">
        <f>'Champ Pools'!B51</f>
        <v>5</v>
      </c>
      <c r="C51">
        <f>'Champ Pools'!C51</f>
        <v>0</v>
      </c>
      <c r="D51">
        <f>'Champ Pools'!D51</f>
        <v>0</v>
      </c>
      <c r="E51">
        <f>'Champ Pools'!E51</f>
        <v>0</v>
      </c>
      <c r="F51">
        <f>'Champ Pools'!F51</f>
        <v>0</v>
      </c>
      <c r="H51">
        <f>B51*B51*'Champ Pools'!L51</f>
        <v>75</v>
      </c>
      <c r="I51">
        <f>C51*C51*'Champ Pools'!M51</f>
        <v>0</v>
      </c>
      <c r="J51">
        <f>D51*D51*'Champ Pools'!N51</f>
        <v>0</v>
      </c>
      <c r="K51">
        <f>E51*E51*'Champ Pools'!O51</f>
        <v>0</v>
      </c>
      <c r="L51">
        <f>F51*F51*'Champ Pools'!P51</f>
        <v>0</v>
      </c>
      <c r="N51">
        <f>'Champ Scores'!Y50</f>
        <v>1931</v>
      </c>
      <c r="O51">
        <f>'Champ Scores'!Z50</f>
        <v>2628</v>
      </c>
      <c r="P51">
        <f>'Champ Scores'!AA50</f>
        <v>1751</v>
      </c>
      <c r="Q51">
        <f>'Champ Scores'!AB50</f>
        <v>1332</v>
      </c>
      <c r="R51">
        <f>'Champ Scores'!AC50</f>
        <v>2634</v>
      </c>
      <c r="T51" s="60">
        <f t="shared" si="5"/>
        <v>2345.104359458699</v>
      </c>
      <c r="U51">
        <f>'(CC) Team Data'!W$36+'(CC) Your Champ Data'!N51</f>
        <v>4019</v>
      </c>
      <c r="V51">
        <f>'(CC) Team Data'!X$36+'(CC) Your Champ Data'!O51</f>
        <v>4360</v>
      </c>
      <c r="W51">
        <f>'(CC) Team Data'!Y$36+'(CC) Your Champ Data'!P51</f>
        <v>3503</v>
      </c>
      <c r="X51">
        <f>'(CC) Team Data'!Z$36+'(CC) Your Champ Data'!Q51</f>
        <v>2949</v>
      </c>
      <c r="Y51">
        <f>'(CC) Team Data'!AA$36+'(CC) Your Champ Data'!R51</f>
        <v>4556</v>
      </c>
      <c r="AA51">
        <f>ABS('Champ Scores'!AG50-33.3-'Comp Calculator'!H$164+'Comp Calculator'!H$163)</f>
        <v>9.9773654304419885</v>
      </c>
      <c r="AB51">
        <f>ABS('Champ Scores'!AH50-33.3-'Comp Calculator'!I$164+'Comp Calculator'!I$163)</f>
        <v>10.573505710820118</v>
      </c>
      <c r="AC51">
        <f>ABS('Champ Scores'!AI50-33.3-'Comp Calculator'!J$164+'Comp Calculator'!J$163)</f>
        <v>0.79614028037814322</v>
      </c>
      <c r="AD51">
        <f t="shared" si="6"/>
        <v>21.34701142164025</v>
      </c>
      <c r="AF51" s="60">
        <f>(IF('Comp Calculator'!$C$164='(CC) Your Champ Data'!$N$3,'(CC) Your Champ Data'!$N51,IF('Comp Calculator'!$C$164='(CC) Your Champ Data'!$O$3,'(CC) Your Champ Data'!$O51,IF('Comp Calculator'!$C$164='(CC) Your Champ Data'!$P$3,'(CC) Your Champ Data'!$P51,IF('Comp Calculator'!$C$164='(CC) Your Champ Data'!$Q$3,'(CC) Your Champ Data'!$Q51,IF('Comp Calculator'!$C$164='(CC) Your Champ Data'!$R$3,'(CC) Your Champ Data'!$R51,IF('Comp Calculator'!$C$164='(CC) Your Champ Data'!$T$3,'(CC) Your Champ Data'!$T51,1000))))))*H51*(100-$AD51))/1000</f>
        <v>13833.709979967503</v>
      </c>
      <c r="AG51" s="60">
        <f>(IF('Comp Calculator'!$C$164='(CC) Your Champ Data'!$N$3,'(CC) Your Champ Data'!$N51,IF('Comp Calculator'!$C$164='(CC) Your Champ Data'!$O$3,'(CC) Your Champ Data'!$O51,IF('Comp Calculator'!$C$164='(CC) Your Champ Data'!$P$3,'(CC) Your Champ Data'!$P51,IF('Comp Calculator'!$C$164='(CC) Your Champ Data'!$Q$3,'(CC) Your Champ Data'!$Q51,IF('Comp Calculator'!$C$164='(CC) Your Champ Data'!$R$3,'(CC) Your Champ Data'!$R51,IF('Comp Calculator'!$C$164='(CC) Your Champ Data'!$T$3,'(CC) Your Champ Data'!$T51,1000))))))*I51*(100-$AD51))/1000</f>
        <v>0</v>
      </c>
      <c r="AH51" s="60">
        <f>(IF('Comp Calculator'!$C$164='(CC) Your Champ Data'!$N$3,'(CC) Your Champ Data'!$N51,IF('Comp Calculator'!$C$164='(CC) Your Champ Data'!$O$3,'(CC) Your Champ Data'!$O51,IF('Comp Calculator'!$C$164='(CC) Your Champ Data'!$P$3,'(CC) Your Champ Data'!$P51,IF('Comp Calculator'!$C$164='(CC) Your Champ Data'!$Q$3,'(CC) Your Champ Data'!$Q51,IF('Comp Calculator'!$C$164='(CC) Your Champ Data'!$R$3,'(CC) Your Champ Data'!$R51,IF('Comp Calculator'!$C$164='(CC) Your Champ Data'!$T$3,'(CC) Your Champ Data'!$T51,1000))))))*J51*(100-$AD51))/1000</f>
        <v>0</v>
      </c>
      <c r="AI51" s="60">
        <f>(IF('Comp Calculator'!$C$164='(CC) Your Champ Data'!$N$3,'(CC) Your Champ Data'!$N51,IF('Comp Calculator'!$C$164='(CC) Your Champ Data'!$O$3,'(CC) Your Champ Data'!$O51,IF('Comp Calculator'!$C$164='(CC) Your Champ Data'!$P$3,'(CC) Your Champ Data'!$P51,IF('Comp Calculator'!$C$164='(CC) Your Champ Data'!$Q$3,'(CC) Your Champ Data'!$Q51,IF('Comp Calculator'!$C$164='(CC) Your Champ Data'!$R$3,'(CC) Your Champ Data'!$R51,IF('Comp Calculator'!$C$164='(CC) Your Champ Data'!$T$3,'(CC) Your Champ Data'!$T51,1000))))))*K51*(100-$AD51))/1000</f>
        <v>0</v>
      </c>
      <c r="AJ51" s="60">
        <f>(IF('Comp Calculator'!$C$164='(CC) Your Champ Data'!$N$3,'(CC) Your Champ Data'!$N51,IF('Comp Calculator'!$C$164='(CC) Your Champ Data'!$O$3,'(CC) Your Champ Data'!$O51,IF('Comp Calculator'!$C$164='(CC) Your Champ Data'!$P$3,'(CC) Your Champ Data'!$P51,IF('Comp Calculator'!$C$164='(CC) Your Champ Data'!$Q$3,'(CC) Your Champ Data'!$Q51,IF('Comp Calculator'!$C$164='(CC) Your Champ Data'!$R$3,'(CC) Your Champ Data'!$R51,IF('Comp Calculator'!$C$164='(CC) Your Champ Data'!$T$3,'(CC) Your Champ Data'!$T51,1000))))))*L51*(100-$AD51))/1000</f>
        <v>0</v>
      </c>
      <c r="AL51" s="60">
        <f>RANK(AF51,AF$4:AF$163,0)+COUNTIF(AF$4:AF51,AF51)-1</f>
        <v>4</v>
      </c>
      <c r="AM51" t="str">
        <f t="shared" si="7"/>
        <v>Jax</v>
      </c>
      <c r="AN51" s="60">
        <f>RANK(AG51,AG$4:AG$163,0)+COUNTIF(AG$4:AG51,AG51)-1</f>
        <v>66</v>
      </c>
      <c r="AO51" t="str">
        <f t="shared" si="8"/>
        <v>Jax</v>
      </c>
      <c r="AP51" s="60">
        <f>RANK(AH51,AH$4:AH$163,0)+COUNTIF(AH$4:AH51,AH51)-1</f>
        <v>124</v>
      </c>
      <c r="AQ51" t="str">
        <f t="shared" si="9"/>
        <v>Jax</v>
      </c>
      <c r="AR51" s="60">
        <f>RANK(AI51,AI$4:AI$163,0)+COUNTIF(AI$4:AI51,AI51)-1</f>
        <v>63</v>
      </c>
      <c r="AS51" t="str">
        <f t="shared" si="10"/>
        <v>Jax</v>
      </c>
      <c r="AT51" s="60">
        <f>RANK(AJ51,AJ$4:AJ$163,0)+COUNTIF(AJ$4:AJ51,AJ51)-1</f>
        <v>90</v>
      </c>
      <c r="AU51" t="str">
        <f t="shared" si="11"/>
        <v>Jax</v>
      </c>
      <c r="AW51">
        <v>49</v>
      </c>
      <c r="AX51" s="61">
        <f t="shared" si="12"/>
        <v>2.6026330232831199</v>
      </c>
      <c r="AY51">
        <f>'Champ Scores'!B50</f>
        <v>3</v>
      </c>
      <c r="AZ51">
        <f>'Champ Scores'!C50</f>
        <v>5</v>
      </c>
      <c r="BA51">
        <f>'Champ Scores'!D50</f>
        <v>5</v>
      </c>
      <c r="BB51">
        <f>'Champ Scores'!E50</f>
        <v>2</v>
      </c>
      <c r="BC51">
        <f>'Champ Scores'!F50</f>
        <v>5</v>
      </c>
      <c r="BD51">
        <f>'Champ Scores'!G50</f>
        <v>2</v>
      </c>
      <c r="BE51">
        <f>'Champ Scores'!H50</f>
        <v>1</v>
      </c>
      <c r="BF51">
        <f>'Champ Scores'!I50</f>
        <v>1</v>
      </c>
      <c r="BG51">
        <f>'Champ Scores'!J50</f>
        <v>5</v>
      </c>
      <c r="BH51">
        <f>'Champ Scores'!K50</f>
        <v>3</v>
      </c>
      <c r="BI51">
        <f>'Champ Scores'!L50</f>
        <v>1</v>
      </c>
      <c r="BJ51">
        <f>'Champ Scores'!M50</f>
        <v>1</v>
      </c>
      <c r="BK51">
        <f>'Champ Scores'!N50</f>
        <v>3</v>
      </c>
      <c r="BL51">
        <f>'Champ Scores'!O50</f>
        <v>1</v>
      </c>
      <c r="BM51">
        <f>'Champ Scores'!P50</f>
        <v>3</v>
      </c>
      <c r="BN51">
        <f>'Champ Scores'!Q50</f>
        <v>5</v>
      </c>
      <c r="BO51">
        <f>'Champ Scores'!R50</f>
        <v>3</v>
      </c>
      <c r="BP51">
        <f>'Champ Scores'!S50</f>
        <v>1</v>
      </c>
      <c r="BQ51">
        <f>'Champ Scores'!T50</f>
        <v>1</v>
      </c>
      <c r="BR51">
        <f>'Champ Scores'!U50</f>
        <v>1</v>
      </c>
      <c r="BT51" s="61">
        <f>INDEX($AX$3:BR51,AW51,MATCH('Comp Calculator'!$C$165,'(CC) Your Champ Data'!$AX$3:$BR$3,0))</f>
        <v>2.6026330232831199</v>
      </c>
      <c r="BV51" s="60">
        <f t="shared" si="13"/>
        <v>15352.864909046186</v>
      </c>
      <c r="BW51" s="60">
        <f t="shared" si="14"/>
        <v>0</v>
      </c>
      <c r="BX51" s="60">
        <f t="shared" si="15"/>
        <v>0</v>
      </c>
      <c r="BY51" s="60">
        <f t="shared" si="16"/>
        <v>0</v>
      </c>
      <c r="BZ51" s="60">
        <f t="shared" si="17"/>
        <v>0</v>
      </c>
      <c r="CB51" s="60">
        <f>RANK(BV51,BV$4:BV$157,0)+COUNTIF(BV$4:BV51,BV51)-1</f>
        <v>3</v>
      </c>
      <c r="CC51" t="str">
        <f t="shared" si="18"/>
        <v>Jax</v>
      </c>
      <c r="CD51">
        <f>RANK(BW51,BW$4:BW$157,0)+COUNTIF(BW$4:BW51,BW51)-1</f>
        <v>66</v>
      </c>
      <c r="CE51" t="str">
        <f t="shared" si="19"/>
        <v>Jax</v>
      </c>
      <c r="CF51">
        <f>RANK(BX51,BX$4:BX$157,0)+COUNTIF(BX$4:BX51,BX51)-1</f>
        <v>119</v>
      </c>
      <c r="CG51" t="str">
        <f t="shared" si="20"/>
        <v>Jax</v>
      </c>
      <c r="CH51">
        <f>RANK(BY51,BY$4:BY$157,0)+COUNTIF(BY$4:BY51,BY51)-1</f>
        <v>62</v>
      </c>
      <c r="CI51" t="str">
        <f t="shared" si="21"/>
        <v>Jax</v>
      </c>
      <c r="CJ51">
        <f>RANK(BZ51,BZ$4:BZ$157,0)+COUNTIF(BZ$4:BZ51,BZ51)-1</f>
        <v>87</v>
      </c>
      <c r="CK51" t="str">
        <f t="shared" si="22"/>
        <v>Jax</v>
      </c>
      <c r="CM51">
        <f>'Champ Scores'!B50+'(CC) Team Data'!B$36-'(CC) Team Data'!$B$28</f>
        <v>9</v>
      </c>
      <c r="CN51">
        <f>'Champ Scores'!C50+'(CC) Team Data'!C$36-'(CC) Team Data'!$B$28</f>
        <v>12</v>
      </c>
      <c r="CO51">
        <f>'Champ Scores'!D50+'(CC) Team Data'!D$36-'(CC) Team Data'!$B$28</f>
        <v>9</v>
      </c>
      <c r="CP51">
        <f>'Champ Scores'!E50+'(CC) Team Data'!E$36-'(CC) Team Data'!$B$28</f>
        <v>9</v>
      </c>
      <c r="CQ51">
        <f>'Champ Scores'!F50+'(CC) Team Data'!F$36-'(CC) Team Data'!$B$28</f>
        <v>12</v>
      </c>
      <c r="CR51">
        <f>'Champ Scores'!G50+'(CC) Team Data'!G$36-'(CC) Team Data'!$B$28</f>
        <v>8</v>
      </c>
      <c r="CS51">
        <f>'Champ Scores'!H50+'(CC) Team Data'!H$36-'(CC) Team Data'!$B$28</f>
        <v>6</v>
      </c>
      <c r="CT51">
        <f>'Champ Scores'!I50+'(CC) Team Data'!I$36-'(CC) Team Data'!$B$28</f>
        <v>5</v>
      </c>
      <c r="CU51">
        <f>'Champ Scores'!J50+'(CC) Team Data'!J$36-'(CC) Team Data'!$B$28</f>
        <v>12</v>
      </c>
      <c r="CV51">
        <f>'Champ Scores'!K50+'(CC) Team Data'!K$36-'(CC) Team Data'!$B$28</f>
        <v>7</v>
      </c>
      <c r="CW51">
        <f>'Champ Scores'!L50+'(CC) Team Data'!L$36-'(CC) Team Data'!$B$28</f>
        <v>9</v>
      </c>
      <c r="CX51">
        <f>'Champ Scores'!M50+'(CC) Team Data'!M$36-'(CC) Team Data'!$B$28</f>
        <v>5</v>
      </c>
      <c r="CY51">
        <f>'Champ Scores'!N50+'(CC) Team Data'!N$36-'(CC) Team Data'!$B$28</f>
        <v>10</v>
      </c>
      <c r="CZ51">
        <f>'Champ Scores'!O50+'(CC) Team Data'!O$36-'(CC) Team Data'!$B$28</f>
        <v>7</v>
      </c>
      <c r="DA51">
        <f>'Champ Scores'!P50+'(CC) Team Data'!P$36-'(CC) Team Data'!$B$28</f>
        <v>9</v>
      </c>
      <c r="DB51">
        <f>'Champ Scores'!Q50+'(CC) Team Data'!Q$36-'(CC) Team Data'!$B$28</f>
        <v>11</v>
      </c>
      <c r="DC51">
        <f>'Champ Scores'!R50+'(CC) Team Data'!R$36-'(CC) Team Data'!$B$28</f>
        <v>7</v>
      </c>
      <c r="DD51">
        <f>'Champ Scores'!S50+'(CC) Team Data'!S$36-'(CC) Team Data'!$B$28</f>
        <v>5</v>
      </c>
      <c r="DE51">
        <f>'Champ Scores'!T50+'(CC) Team Data'!T$36-'(CC) Team Data'!$B$28</f>
        <v>7</v>
      </c>
      <c r="DF51">
        <f>'Champ Scores'!U50+'(CC) Team Data'!U$36-'(CC) Team Data'!$B$28</f>
        <v>5</v>
      </c>
    </row>
    <row r="52" spans="1:110" x14ac:dyDescent="0.25">
      <c r="A52" t="str">
        <f>'Champ Pools'!A52</f>
        <v>Jayce</v>
      </c>
      <c r="B52">
        <f>'Champ Pools'!B52</f>
        <v>1</v>
      </c>
      <c r="C52">
        <f>'Champ Pools'!C52</f>
        <v>0</v>
      </c>
      <c r="D52">
        <f>'Champ Pools'!D52</f>
        <v>4</v>
      </c>
      <c r="E52">
        <f>'Champ Pools'!E52</f>
        <v>0</v>
      </c>
      <c r="F52">
        <f>'Champ Pools'!F52</f>
        <v>0</v>
      </c>
      <c r="H52">
        <f>B52*B52*'Champ Pools'!L52</f>
        <v>3</v>
      </c>
      <c r="I52">
        <f>C52*C52*'Champ Pools'!M52</f>
        <v>0</v>
      </c>
      <c r="J52">
        <f>D52*D52*'Champ Pools'!N52</f>
        <v>48</v>
      </c>
      <c r="K52">
        <f>E52*E52*'Champ Pools'!O52</f>
        <v>0</v>
      </c>
      <c r="L52">
        <f>F52*F52*'Champ Pools'!P52</f>
        <v>0</v>
      </c>
      <c r="N52">
        <f>'Champ Scores'!Y51</f>
        <v>1473</v>
      </c>
      <c r="O52">
        <f>'Champ Scores'!Z51</f>
        <v>2196</v>
      </c>
      <c r="P52">
        <f>'Champ Scores'!AA51</f>
        <v>1468</v>
      </c>
      <c r="Q52">
        <f>'Champ Scores'!AB51</f>
        <v>2378</v>
      </c>
      <c r="R52">
        <f>'Champ Scores'!AC51</f>
        <v>2588</v>
      </c>
      <c r="T52" s="60">
        <f t="shared" si="5"/>
        <v>2514.4923275580504</v>
      </c>
      <c r="U52">
        <f>'(CC) Team Data'!W$36+'(CC) Your Champ Data'!N52</f>
        <v>3561</v>
      </c>
      <c r="V52">
        <f>'(CC) Team Data'!X$36+'(CC) Your Champ Data'!O52</f>
        <v>3928</v>
      </c>
      <c r="W52">
        <f>'(CC) Team Data'!Y$36+'(CC) Your Champ Data'!P52</f>
        <v>3220</v>
      </c>
      <c r="X52">
        <f>'(CC) Team Data'!Z$36+'(CC) Your Champ Data'!Q52</f>
        <v>3995</v>
      </c>
      <c r="Y52">
        <f>'(CC) Team Data'!AA$36+'(CC) Your Champ Data'!R52</f>
        <v>4510</v>
      </c>
      <c r="AA52">
        <f>ABS('Champ Scores'!AG51-33.3-'Comp Calculator'!H$164+'Comp Calculator'!H$163)</f>
        <v>22.556851551535892</v>
      </c>
      <c r="AB52">
        <f>ABS('Champ Scores'!AH51-33.3-'Comp Calculator'!I$164+'Comp Calculator'!I$163)</f>
        <v>9.6440112738495642</v>
      </c>
      <c r="AC52">
        <f>ABS('Champ Scores'!AI51-33.3-'Comp Calculator'!J$164+'Comp Calculator'!J$163)</f>
        <v>32.00086282538544</v>
      </c>
      <c r="AD52">
        <f t="shared" si="6"/>
        <v>64.201725650770896</v>
      </c>
      <c r="AF52" s="60">
        <f>(IF('Comp Calculator'!$C$164='(CC) Your Champ Data'!$N$3,'(CC) Your Champ Data'!$N52,IF('Comp Calculator'!$C$164='(CC) Your Champ Data'!$O$3,'(CC) Your Champ Data'!$O52,IF('Comp Calculator'!$C$164='(CC) Your Champ Data'!$P$3,'(CC) Your Champ Data'!$P52,IF('Comp Calculator'!$C$164='(CC) Your Champ Data'!$Q$3,'(CC) Your Champ Data'!$Q52,IF('Comp Calculator'!$C$164='(CC) Your Champ Data'!$R$3,'(CC) Your Champ Data'!$R52,IF('Comp Calculator'!$C$164='(CC) Your Champ Data'!$T$3,'(CC) Your Champ Data'!$T52,1000))))))*H52*(100-$AD52))/1000</f>
        <v>270.04345857286427</v>
      </c>
      <c r="AG52" s="60">
        <f>(IF('Comp Calculator'!$C$164='(CC) Your Champ Data'!$N$3,'(CC) Your Champ Data'!$N52,IF('Comp Calculator'!$C$164='(CC) Your Champ Data'!$O$3,'(CC) Your Champ Data'!$O52,IF('Comp Calculator'!$C$164='(CC) Your Champ Data'!$P$3,'(CC) Your Champ Data'!$P52,IF('Comp Calculator'!$C$164='(CC) Your Champ Data'!$Q$3,'(CC) Your Champ Data'!$Q52,IF('Comp Calculator'!$C$164='(CC) Your Champ Data'!$R$3,'(CC) Your Champ Data'!$R52,IF('Comp Calculator'!$C$164='(CC) Your Champ Data'!$T$3,'(CC) Your Champ Data'!$T52,1000))))))*I52*(100-$AD52))/1000</f>
        <v>0</v>
      </c>
      <c r="AH52" s="60">
        <f>(IF('Comp Calculator'!$C$164='(CC) Your Champ Data'!$N$3,'(CC) Your Champ Data'!$N52,IF('Comp Calculator'!$C$164='(CC) Your Champ Data'!$O$3,'(CC) Your Champ Data'!$O52,IF('Comp Calculator'!$C$164='(CC) Your Champ Data'!$P$3,'(CC) Your Champ Data'!$P52,IF('Comp Calculator'!$C$164='(CC) Your Champ Data'!$Q$3,'(CC) Your Champ Data'!$Q52,IF('Comp Calculator'!$C$164='(CC) Your Champ Data'!$R$3,'(CC) Your Champ Data'!$R52,IF('Comp Calculator'!$C$164='(CC) Your Champ Data'!$T$3,'(CC) Your Champ Data'!$T52,1000))))))*J52*(100-$AD52))/1000</f>
        <v>4320.6953371658283</v>
      </c>
      <c r="AI52" s="60">
        <f>(IF('Comp Calculator'!$C$164='(CC) Your Champ Data'!$N$3,'(CC) Your Champ Data'!$N52,IF('Comp Calculator'!$C$164='(CC) Your Champ Data'!$O$3,'(CC) Your Champ Data'!$O52,IF('Comp Calculator'!$C$164='(CC) Your Champ Data'!$P$3,'(CC) Your Champ Data'!$P52,IF('Comp Calculator'!$C$164='(CC) Your Champ Data'!$Q$3,'(CC) Your Champ Data'!$Q52,IF('Comp Calculator'!$C$164='(CC) Your Champ Data'!$R$3,'(CC) Your Champ Data'!$R52,IF('Comp Calculator'!$C$164='(CC) Your Champ Data'!$T$3,'(CC) Your Champ Data'!$T52,1000))))))*K52*(100-$AD52))/1000</f>
        <v>0</v>
      </c>
      <c r="AJ52" s="60">
        <f>(IF('Comp Calculator'!$C$164='(CC) Your Champ Data'!$N$3,'(CC) Your Champ Data'!$N52,IF('Comp Calculator'!$C$164='(CC) Your Champ Data'!$O$3,'(CC) Your Champ Data'!$O52,IF('Comp Calculator'!$C$164='(CC) Your Champ Data'!$P$3,'(CC) Your Champ Data'!$P52,IF('Comp Calculator'!$C$164='(CC) Your Champ Data'!$Q$3,'(CC) Your Champ Data'!$Q52,IF('Comp Calculator'!$C$164='(CC) Your Champ Data'!$R$3,'(CC) Your Champ Data'!$R52,IF('Comp Calculator'!$C$164='(CC) Your Champ Data'!$T$3,'(CC) Your Champ Data'!$T52,1000))))))*L52*(100-$AD52))/1000</f>
        <v>0</v>
      </c>
      <c r="AL52" s="60">
        <f>RANK(AF52,AF$4:AF$163,0)+COUNTIF(AF$4:AF52,AF52)-1</f>
        <v>38</v>
      </c>
      <c r="AM52" t="str">
        <f t="shared" si="7"/>
        <v>Jayce</v>
      </c>
      <c r="AN52" s="60">
        <f>RANK(AG52,AG$4:AG$163,0)+COUNTIF(AG$4:AG52,AG52)-1</f>
        <v>67</v>
      </c>
      <c r="AO52" t="str">
        <f t="shared" si="8"/>
        <v>Jayce</v>
      </c>
      <c r="AP52" s="60">
        <f>RANK(AH52,AH$4:AH$163,0)+COUNTIF(AH$4:AH52,AH52)-1</f>
        <v>75</v>
      </c>
      <c r="AQ52" t="str">
        <f t="shared" si="9"/>
        <v>Jayce</v>
      </c>
      <c r="AR52" s="60">
        <f>RANK(AI52,AI$4:AI$163,0)+COUNTIF(AI$4:AI52,AI52)-1</f>
        <v>64</v>
      </c>
      <c r="AS52" t="str">
        <f t="shared" si="10"/>
        <v>Jayce</v>
      </c>
      <c r="AT52" s="60">
        <f>RANK(AJ52,AJ$4:AJ$163,0)+COUNTIF(AJ$4:AJ52,AJ52)-1</f>
        <v>91</v>
      </c>
      <c r="AU52" t="str">
        <f t="shared" si="11"/>
        <v>Jayce</v>
      </c>
      <c r="AW52">
        <v>50</v>
      </c>
      <c r="AX52" s="61">
        <f t="shared" si="12"/>
        <v>2.9074065448776119</v>
      </c>
      <c r="AY52">
        <f>'Champ Scores'!B51</f>
        <v>5</v>
      </c>
      <c r="AZ52">
        <f>'Champ Scores'!C51</f>
        <v>3</v>
      </c>
      <c r="BA52">
        <f>'Champ Scores'!D51</f>
        <v>3</v>
      </c>
      <c r="BB52">
        <f>'Champ Scores'!E51</f>
        <v>3</v>
      </c>
      <c r="BC52">
        <f>'Champ Scores'!F51</f>
        <v>4</v>
      </c>
      <c r="BD52">
        <f>'Champ Scores'!G51</f>
        <v>4</v>
      </c>
      <c r="BE52">
        <f>'Champ Scores'!H51</f>
        <v>5</v>
      </c>
      <c r="BF52">
        <f>'Champ Scores'!I51</f>
        <v>5</v>
      </c>
      <c r="BG52">
        <f>'Champ Scores'!J51</f>
        <v>4</v>
      </c>
      <c r="BH52">
        <f>'Champ Scores'!K51</f>
        <v>1</v>
      </c>
      <c r="BI52">
        <f>'Champ Scores'!L51</f>
        <v>1</v>
      </c>
      <c r="BJ52">
        <f>'Champ Scores'!M51</f>
        <v>2</v>
      </c>
      <c r="BK52">
        <f>'Champ Scores'!N51</f>
        <v>1</v>
      </c>
      <c r="BL52">
        <f>'Champ Scores'!O51</f>
        <v>1</v>
      </c>
      <c r="BM52">
        <f>'Champ Scores'!P51</f>
        <v>2</v>
      </c>
      <c r="BN52">
        <f>'Champ Scores'!Q51</f>
        <v>3</v>
      </c>
      <c r="BO52">
        <f>'Champ Scores'!R51</f>
        <v>1</v>
      </c>
      <c r="BP52">
        <f>'Champ Scores'!S51</f>
        <v>2</v>
      </c>
      <c r="BQ52">
        <f>'Champ Scores'!T51</f>
        <v>1</v>
      </c>
      <c r="BR52">
        <f>'Champ Scores'!U51</f>
        <v>1</v>
      </c>
      <c r="BT52" s="61">
        <f>INDEX($AX$3:BR52,AW52,MATCH('Comp Calculator'!$C$165,'(CC) Your Champ Data'!$AX$3:$BR$3,0))</f>
        <v>2.9074065448776119</v>
      </c>
      <c r="BV52" s="60">
        <f t="shared" si="13"/>
        <v>312.24041141481911</v>
      </c>
      <c r="BW52" s="60">
        <f t="shared" si="14"/>
        <v>0</v>
      </c>
      <c r="BX52" s="60">
        <f t="shared" si="15"/>
        <v>4995.8465826371057</v>
      </c>
      <c r="BY52" s="60">
        <f t="shared" si="16"/>
        <v>0</v>
      </c>
      <c r="BZ52" s="60">
        <f t="shared" si="17"/>
        <v>0</v>
      </c>
      <c r="CB52" s="60">
        <f>RANK(BV52,BV$4:BV$157,0)+COUNTIF(BV$4:BV52,BV52)-1</f>
        <v>38</v>
      </c>
      <c r="CC52" t="str">
        <f t="shared" si="18"/>
        <v>Jayce</v>
      </c>
      <c r="CD52">
        <f>RANK(BW52,BW$4:BW$157,0)+COUNTIF(BW$4:BW52,BW52)-1</f>
        <v>67</v>
      </c>
      <c r="CE52" t="str">
        <f t="shared" si="19"/>
        <v>Jayce</v>
      </c>
      <c r="CF52">
        <f>RANK(BX52,BX$4:BX$157,0)+COUNTIF(BX$4:BX52,BX52)-1</f>
        <v>72</v>
      </c>
      <c r="CG52" t="str">
        <f t="shared" si="20"/>
        <v>Jayce</v>
      </c>
      <c r="CH52">
        <f>RANK(BY52,BY$4:BY$157,0)+COUNTIF(BY$4:BY52,BY52)-1</f>
        <v>63</v>
      </c>
      <c r="CI52" t="str">
        <f t="shared" si="21"/>
        <v>Jayce</v>
      </c>
      <c r="CJ52">
        <f>RANK(BZ52,BZ$4:BZ$157,0)+COUNTIF(BZ$4:BZ52,BZ52)-1</f>
        <v>88</v>
      </c>
      <c r="CK52" t="str">
        <f t="shared" si="22"/>
        <v>Jayce</v>
      </c>
      <c r="CM52">
        <f>'Champ Scores'!B51+'(CC) Team Data'!B$36-'(CC) Team Data'!$B$28</f>
        <v>11</v>
      </c>
      <c r="CN52">
        <f>'Champ Scores'!C51+'(CC) Team Data'!C$36-'(CC) Team Data'!$B$28</f>
        <v>10</v>
      </c>
      <c r="CO52">
        <f>'Champ Scores'!D51+'(CC) Team Data'!D$36-'(CC) Team Data'!$B$28</f>
        <v>7</v>
      </c>
      <c r="CP52">
        <f>'Champ Scores'!E51+'(CC) Team Data'!E$36-'(CC) Team Data'!$B$28</f>
        <v>10</v>
      </c>
      <c r="CQ52">
        <f>'Champ Scores'!F51+'(CC) Team Data'!F$36-'(CC) Team Data'!$B$28</f>
        <v>11</v>
      </c>
      <c r="CR52">
        <f>'Champ Scores'!G51+'(CC) Team Data'!G$36-'(CC) Team Data'!$B$28</f>
        <v>10</v>
      </c>
      <c r="CS52">
        <f>'Champ Scores'!H51+'(CC) Team Data'!H$36-'(CC) Team Data'!$B$28</f>
        <v>10</v>
      </c>
      <c r="CT52">
        <f>'Champ Scores'!I51+'(CC) Team Data'!I$36-'(CC) Team Data'!$B$28</f>
        <v>9</v>
      </c>
      <c r="CU52">
        <f>'Champ Scores'!J51+'(CC) Team Data'!J$36-'(CC) Team Data'!$B$28</f>
        <v>11</v>
      </c>
      <c r="CV52">
        <f>'Champ Scores'!K51+'(CC) Team Data'!K$36-'(CC) Team Data'!$B$28</f>
        <v>5</v>
      </c>
      <c r="CW52">
        <f>'Champ Scores'!L51+'(CC) Team Data'!L$36-'(CC) Team Data'!$B$28</f>
        <v>9</v>
      </c>
      <c r="CX52">
        <f>'Champ Scores'!M51+'(CC) Team Data'!M$36-'(CC) Team Data'!$B$28</f>
        <v>6</v>
      </c>
      <c r="CY52">
        <f>'Champ Scores'!N51+'(CC) Team Data'!N$36-'(CC) Team Data'!$B$28</f>
        <v>8</v>
      </c>
      <c r="CZ52">
        <f>'Champ Scores'!O51+'(CC) Team Data'!O$36-'(CC) Team Data'!$B$28</f>
        <v>7</v>
      </c>
      <c r="DA52">
        <f>'Champ Scores'!P51+'(CC) Team Data'!P$36-'(CC) Team Data'!$B$28</f>
        <v>8</v>
      </c>
      <c r="DB52">
        <f>'Champ Scores'!Q51+'(CC) Team Data'!Q$36-'(CC) Team Data'!$B$28</f>
        <v>9</v>
      </c>
      <c r="DC52">
        <f>'Champ Scores'!R51+'(CC) Team Data'!R$36-'(CC) Team Data'!$B$28</f>
        <v>5</v>
      </c>
      <c r="DD52">
        <f>'Champ Scores'!S51+'(CC) Team Data'!S$36-'(CC) Team Data'!$B$28</f>
        <v>6</v>
      </c>
      <c r="DE52">
        <f>'Champ Scores'!T51+'(CC) Team Data'!T$36-'(CC) Team Data'!$B$28</f>
        <v>7</v>
      </c>
      <c r="DF52">
        <f>'Champ Scores'!U51+'(CC) Team Data'!U$36-'(CC) Team Data'!$B$28</f>
        <v>5</v>
      </c>
    </row>
    <row r="53" spans="1:110" x14ac:dyDescent="0.25">
      <c r="A53" t="str">
        <f>'Champ Pools'!A53</f>
        <v>Jhin</v>
      </c>
      <c r="B53">
        <f>'Champ Pools'!B53</f>
        <v>0</v>
      </c>
      <c r="C53">
        <f>'Champ Pools'!C53</f>
        <v>0</v>
      </c>
      <c r="D53">
        <f>'Champ Pools'!D53</f>
        <v>3</v>
      </c>
      <c r="E53">
        <f>'Champ Pools'!E53</f>
        <v>2</v>
      </c>
      <c r="F53">
        <f>'Champ Pools'!F53</f>
        <v>0</v>
      </c>
      <c r="H53">
        <f>B53*B53*'Champ Pools'!L53</f>
        <v>0</v>
      </c>
      <c r="I53">
        <f>C53*C53*'Champ Pools'!M53</f>
        <v>0</v>
      </c>
      <c r="J53">
        <f>D53*D53*'Champ Pools'!N53</f>
        <v>27</v>
      </c>
      <c r="K53">
        <f>E53*E53*'Champ Pools'!O53</f>
        <v>12</v>
      </c>
      <c r="L53">
        <f>F53*F53*'Champ Pools'!P53</f>
        <v>0</v>
      </c>
      <c r="N53">
        <f>'Champ Scores'!Y52</f>
        <v>1673</v>
      </c>
      <c r="O53">
        <f>'Champ Scores'!Z52</f>
        <v>2575</v>
      </c>
      <c r="P53">
        <f>'Champ Scores'!AA52</f>
        <v>1730</v>
      </c>
      <c r="Q53">
        <f>'Champ Scores'!AB52</f>
        <v>2600</v>
      </c>
      <c r="R53">
        <f>'Champ Scores'!AC52</f>
        <v>2164</v>
      </c>
      <c r="T53" s="60">
        <f t="shared" si="5"/>
        <v>2657.2693477379066</v>
      </c>
      <c r="U53">
        <f>'(CC) Team Data'!W$36+'(CC) Your Champ Data'!N53</f>
        <v>3761</v>
      </c>
      <c r="V53">
        <f>'(CC) Team Data'!X$36+'(CC) Your Champ Data'!O53</f>
        <v>4307</v>
      </c>
      <c r="W53">
        <f>'(CC) Team Data'!Y$36+'(CC) Your Champ Data'!P53</f>
        <v>3482</v>
      </c>
      <c r="X53">
        <f>'(CC) Team Data'!Z$36+'(CC) Your Champ Data'!Q53</f>
        <v>4217</v>
      </c>
      <c r="Y53">
        <f>'(CC) Team Data'!AA$36+'(CC) Your Champ Data'!R53</f>
        <v>4086</v>
      </c>
      <c r="AA53">
        <f>ABS('Champ Scores'!AG52-33.3-'Comp Calculator'!H$164+'Comp Calculator'!H$163)</f>
        <v>4.5900737447461282</v>
      </c>
      <c r="AB53">
        <f>ABS('Champ Scores'!AH52-33.3-'Comp Calculator'!I$164+'Comp Calculator'!I$163)</f>
        <v>3.5908744530047301</v>
      </c>
      <c r="AC53">
        <f>ABS('Champ Scores'!AI52-33.3-'Comp Calculator'!J$164+'Comp Calculator'!J$163)</f>
        <v>1.1991992917414116</v>
      </c>
      <c r="AD53">
        <f t="shared" si="6"/>
        <v>9.3801474894922698</v>
      </c>
      <c r="AF53" s="60">
        <f>(IF('Comp Calculator'!$C$164='(CC) Your Champ Data'!$N$3,'(CC) Your Champ Data'!$N53,IF('Comp Calculator'!$C$164='(CC) Your Champ Data'!$O$3,'(CC) Your Champ Data'!$O53,IF('Comp Calculator'!$C$164='(CC) Your Champ Data'!$P$3,'(CC) Your Champ Data'!$P53,IF('Comp Calculator'!$C$164='(CC) Your Champ Data'!$Q$3,'(CC) Your Champ Data'!$Q53,IF('Comp Calculator'!$C$164='(CC) Your Champ Data'!$R$3,'(CC) Your Champ Data'!$R53,IF('Comp Calculator'!$C$164='(CC) Your Champ Data'!$T$3,'(CC) Your Champ Data'!$T53,1000))))))*H53*(100-$AD53))/1000</f>
        <v>0</v>
      </c>
      <c r="AG53" s="60">
        <f>(IF('Comp Calculator'!$C$164='(CC) Your Champ Data'!$N$3,'(CC) Your Champ Data'!$N53,IF('Comp Calculator'!$C$164='(CC) Your Champ Data'!$O$3,'(CC) Your Champ Data'!$O53,IF('Comp Calculator'!$C$164='(CC) Your Champ Data'!$P$3,'(CC) Your Champ Data'!$P53,IF('Comp Calculator'!$C$164='(CC) Your Champ Data'!$Q$3,'(CC) Your Champ Data'!$Q53,IF('Comp Calculator'!$C$164='(CC) Your Champ Data'!$R$3,'(CC) Your Champ Data'!$R53,IF('Comp Calculator'!$C$164='(CC) Your Champ Data'!$T$3,'(CC) Your Champ Data'!$T53,1000))))))*I53*(100-$AD53))/1000</f>
        <v>0</v>
      </c>
      <c r="AH53" s="60">
        <f>(IF('Comp Calculator'!$C$164='(CC) Your Champ Data'!$N$3,'(CC) Your Champ Data'!$N53,IF('Comp Calculator'!$C$164='(CC) Your Champ Data'!$O$3,'(CC) Your Champ Data'!$O53,IF('Comp Calculator'!$C$164='(CC) Your Champ Data'!$P$3,'(CC) Your Champ Data'!$P53,IF('Comp Calculator'!$C$164='(CC) Your Champ Data'!$Q$3,'(CC) Your Champ Data'!$Q53,IF('Comp Calculator'!$C$164='(CC) Your Champ Data'!$R$3,'(CC) Your Champ Data'!$R53,IF('Comp Calculator'!$C$164='(CC) Your Champ Data'!$T$3,'(CC) Your Champ Data'!$T53,1000))))))*J53*(100-$AD53))/1000</f>
        <v>6501.6366220629579</v>
      </c>
      <c r="AI53" s="60">
        <f>(IF('Comp Calculator'!$C$164='(CC) Your Champ Data'!$N$3,'(CC) Your Champ Data'!$N53,IF('Comp Calculator'!$C$164='(CC) Your Champ Data'!$O$3,'(CC) Your Champ Data'!$O53,IF('Comp Calculator'!$C$164='(CC) Your Champ Data'!$P$3,'(CC) Your Champ Data'!$P53,IF('Comp Calculator'!$C$164='(CC) Your Champ Data'!$Q$3,'(CC) Your Champ Data'!$Q53,IF('Comp Calculator'!$C$164='(CC) Your Champ Data'!$R$3,'(CC) Your Champ Data'!$R53,IF('Comp Calculator'!$C$164='(CC) Your Champ Data'!$T$3,'(CC) Your Champ Data'!$T53,1000))))))*K53*(100-$AD53))/1000</f>
        <v>2889.6162764724259</v>
      </c>
      <c r="AJ53" s="60">
        <f>(IF('Comp Calculator'!$C$164='(CC) Your Champ Data'!$N$3,'(CC) Your Champ Data'!$N53,IF('Comp Calculator'!$C$164='(CC) Your Champ Data'!$O$3,'(CC) Your Champ Data'!$O53,IF('Comp Calculator'!$C$164='(CC) Your Champ Data'!$P$3,'(CC) Your Champ Data'!$P53,IF('Comp Calculator'!$C$164='(CC) Your Champ Data'!$Q$3,'(CC) Your Champ Data'!$Q53,IF('Comp Calculator'!$C$164='(CC) Your Champ Data'!$R$3,'(CC) Your Champ Data'!$R53,IF('Comp Calculator'!$C$164='(CC) Your Champ Data'!$T$3,'(CC) Your Champ Data'!$T53,1000))))))*L53*(100-$AD53))/1000</f>
        <v>0</v>
      </c>
      <c r="AL53" s="60">
        <f>RANK(AF53,AF$4:AF$163,0)+COUNTIF(AF$4:AF53,AF53)-1</f>
        <v>75</v>
      </c>
      <c r="AM53" t="str">
        <f t="shared" si="7"/>
        <v>Jhin</v>
      </c>
      <c r="AN53" s="60">
        <f>RANK(AG53,AG$4:AG$163,0)+COUNTIF(AG$4:AG53,AG53)-1</f>
        <v>68</v>
      </c>
      <c r="AO53" t="str">
        <f t="shared" si="8"/>
        <v>Jhin</v>
      </c>
      <c r="AP53" s="60">
        <f>RANK(AH53,AH$4:AH$163,0)+COUNTIF(AH$4:AH53,AH53)-1</f>
        <v>43</v>
      </c>
      <c r="AQ53" t="str">
        <f t="shared" si="9"/>
        <v>Jhin</v>
      </c>
      <c r="AR53" s="60">
        <f>RANK(AI53,AI$4:AI$163,0)+COUNTIF(AI$4:AI53,AI53)-1</f>
        <v>17</v>
      </c>
      <c r="AS53" t="str">
        <f t="shared" si="10"/>
        <v>Jhin</v>
      </c>
      <c r="AT53" s="60">
        <f>RANK(AJ53,AJ$4:AJ$163,0)+COUNTIF(AJ$4:AJ53,AJ53)-1</f>
        <v>92</v>
      </c>
      <c r="AU53" t="str">
        <f t="shared" si="11"/>
        <v>Jhin</v>
      </c>
      <c r="AW53">
        <v>51</v>
      </c>
      <c r="AX53" s="61">
        <f t="shared" si="12"/>
        <v>3.0915699480573311</v>
      </c>
      <c r="AY53">
        <f>'Champ Scores'!B52</f>
        <v>5</v>
      </c>
      <c r="AZ53">
        <f>'Champ Scores'!C52</f>
        <v>2</v>
      </c>
      <c r="BA53">
        <f>'Champ Scores'!D52</f>
        <v>5</v>
      </c>
      <c r="BB53">
        <f>'Champ Scores'!E52</f>
        <v>2</v>
      </c>
      <c r="BC53">
        <f>'Champ Scores'!F52</f>
        <v>1</v>
      </c>
      <c r="BD53">
        <f>'Champ Scores'!G52</f>
        <v>4</v>
      </c>
      <c r="BE53">
        <f>'Champ Scores'!H52</f>
        <v>5</v>
      </c>
      <c r="BF53">
        <f>'Champ Scores'!I52</f>
        <v>5</v>
      </c>
      <c r="BG53">
        <f>'Champ Scores'!J52</f>
        <v>1</v>
      </c>
      <c r="BH53">
        <f>'Champ Scores'!K52</f>
        <v>1</v>
      </c>
      <c r="BI53">
        <f>'Champ Scores'!L52</f>
        <v>1</v>
      </c>
      <c r="BJ53">
        <f>'Champ Scores'!M52</f>
        <v>3</v>
      </c>
      <c r="BK53">
        <f>'Champ Scores'!N52</f>
        <v>1</v>
      </c>
      <c r="BL53">
        <f>'Champ Scores'!O52</f>
        <v>5</v>
      </c>
      <c r="BM53">
        <f>'Champ Scores'!P52</f>
        <v>2</v>
      </c>
      <c r="BN53">
        <f>'Champ Scores'!Q52</f>
        <v>3</v>
      </c>
      <c r="BO53">
        <f>'Champ Scores'!R52</f>
        <v>1</v>
      </c>
      <c r="BP53">
        <f>'Champ Scores'!S52</f>
        <v>1</v>
      </c>
      <c r="BQ53">
        <f>'Champ Scores'!T52</f>
        <v>3</v>
      </c>
      <c r="BR53">
        <f>'Champ Scores'!U52</f>
        <v>1</v>
      </c>
      <c r="BT53" s="61">
        <f>INDEX($AX$3:BR53,AW53,MATCH('Comp Calculator'!$C$165,'(CC) Your Champ Data'!$AX$3:$BR$3,0))</f>
        <v>3.0915699480573311</v>
      </c>
      <c r="BV53" s="60">
        <f t="shared" si="13"/>
        <v>0</v>
      </c>
      <c r="BW53" s="60">
        <f t="shared" si="14"/>
        <v>0</v>
      </c>
      <c r="BX53" s="60">
        <f t="shared" si="15"/>
        <v>7564.2555434095802</v>
      </c>
      <c r="BY53" s="60">
        <f t="shared" si="16"/>
        <v>3361.891352626481</v>
      </c>
      <c r="BZ53" s="60">
        <f t="shared" si="17"/>
        <v>0</v>
      </c>
      <c r="CB53" s="60">
        <f>RANK(BV53,BV$4:BV$157,0)+COUNTIF(BV$4:BV53,BV53)-1</f>
        <v>75</v>
      </c>
      <c r="CC53" t="str">
        <f t="shared" si="18"/>
        <v>Jhin</v>
      </c>
      <c r="CD53">
        <f>RANK(BW53,BW$4:BW$157,0)+COUNTIF(BW$4:BW53,BW53)-1</f>
        <v>68</v>
      </c>
      <c r="CE53" t="str">
        <f t="shared" si="19"/>
        <v>Jhin</v>
      </c>
      <c r="CF53">
        <f>RANK(BX53,BX$4:BX$157,0)+COUNTIF(BX$4:BX53,BX53)-1</f>
        <v>41</v>
      </c>
      <c r="CG53" t="str">
        <f t="shared" si="20"/>
        <v>Jhin</v>
      </c>
      <c r="CH53">
        <f>RANK(BY53,BY$4:BY$157,0)+COUNTIF(BY$4:BY53,BY53)-1</f>
        <v>17</v>
      </c>
      <c r="CI53" t="str">
        <f t="shared" si="21"/>
        <v>Jhin</v>
      </c>
      <c r="CJ53">
        <f>RANK(BZ53,BZ$4:BZ$157,0)+COUNTIF(BZ$4:BZ53,BZ53)-1</f>
        <v>89</v>
      </c>
      <c r="CK53" t="str">
        <f t="shared" si="22"/>
        <v>Jhin</v>
      </c>
      <c r="CM53">
        <f>'Champ Scores'!B52+'(CC) Team Data'!B$36-'(CC) Team Data'!$B$28</f>
        <v>11</v>
      </c>
      <c r="CN53">
        <f>'Champ Scores'!C52+'(CC) Team Data'!C$36-'(CC) Team Data'!$B$28</f>
        <v>9</v>
      </c>
      <c r="CO53">
        <f>'Champ Scores'!D52+'(CC) Team Data'!D$36-'(CC) Team Data'!$B$28</f>
        <v>9</v>
      </c>
      <c r="CP53">
        <f>'Champ Scores'!E52+'(CC) Team Data'!E$36-'(CC) Team Data'!$B$28</f>
        <v>9</v>
      </c>
      <c r="CQ53">
        <f>'Champ Scores'!F52+'(CC) Team Data'!F$36-'(CC) Team Data'!$B$28</f>
        <v>8</v>
      </c>
      <c r="CR53">
        <f>'Champ Scores'!G52+'(CC) Team Data'!G$36-'(CC) Team Data'!$B$28</f>
        <v>10</v>
      </c>
      <c r="CS53">
        <f>'Champ Scores'!H52+'(CC) Team Data'!H$36-'(CC) Team Data'!$B$28</f>
        <v>10</v>
      </c>
      <c r="CT53">
        <f>'Champ Scores'!I52+'(CC) Team Data'!I$36-'(CC) Team Data'!$B$28</f>
        <v>9</v>
      </c>
      <c r="CU53">
        <f>'Champ Scores'!J52+'(CC) Team Data'!J$36-'(CC) Team Data'!$B$28</f>
        <v>8</v>
      </c>
      <c r="CV53">
        <f>'Champ Scores'!K52+'(CC) Team Data'!K$36-'(CC) Team Data'!$B$28</f>
        <v>5</v>
      </c>
      <c r="CW53">
        <f>'Champ Scores'!L52+'(CC) Team Data'!L$36-'(CC) Team Data'!$B$28</f>
        <v>9</v>
      </c>
      <c r="CX53">
        <f>'Champ Scores'!M52+'(CC) Team Data'!M$36-'(CC) Team Data'!$B$28</f>
        <v>7</v>
      </c>
      <c r="CY53">
        <f>'Champ Scores'!N52+'(CC) Team Data'!N$36-'(CC) Team Data'!$B$28</f>
        <v>8</v>
      </c>
      <c r="CZ53">
        <f>'Champ Scores'!O52+'(CC) Team Data'!O$36-'(CC) Team Data'!$B$28</f>
        <v>11</v>
      </c>
      <c r="DA53">
        <f>'Champ Scores'!P52+'(CC) Team Data'!P$36-'(CC) Team Data'!$B$28</f>
        <v>8</v>
      </c>
      <c r="DB53">
        <f>'Champ Scores'!Q52+'(CC) Team Data'!Q$36-'(CC) Team Data'!$B$28</f>
        <v>9</v>
      </c>
      <c r="DC53">
        <f>'Champ Scores'!R52+'(CC) Team Data'!R$36-'(CC) Team Data'!$B$28</f>
        <v>5</v>
      </c>
      <c r="DD53">
        <f>'Champ Scores'!S52+'(CC) Team Data'!S$36-'(CC) Team Data'!$B$28</f>
        <v>5</v>
      </c>
      <c r="DE53">
        <f>'Champ Scores'!T52+'(CC) Team Data'!T$36-'(CC) Team Data'!$B$28</f>
        <v>9</v>
      </c>
      <c r="DF53">
        <f>'Champ Scores'!U52+'(CC) Team Data'!U$36-'(CC) Team Data'!$B$28</f>
        <v>5</v>
      </c>
    </row>
    <row r="54" spans="1:110" x14ac:dyDescent="0.25">
      <c r="A54" t="str">
        <f>'Champ Pools'!A54</f>
        <v>Jinx</v>
      </c>
      <c r="B54">
        <f>'Champ Pools'!B54</f>
        <v>0</v>
      </c>
      <c r="C54">
        <f>'Champ Pools'!C54</f>
        <v>0</v>
      </c>
      <c r="D54">
        <f>'Champ Pools'!D54</f>
        <v>0</v>
      </c>
      <c r="E54">
        <f>'Champ Pools'!E54</f>
        <v>3</v>
      </c>
      <c r="F54">
        <f>'Champ Pools'!F54</f>
        <v>0</v>
      </c>
      <c r="H54">
        <f>B54*B54*'Champ Pools'!L54</f>
        <v>0</v>
      </c>
      <c r="I54">
        <f>C54*C54*'Champ Pools'!M54</f>
        <v>0</v>
      </c>
      <c r="J54">
        <f>D54*D54*'Champ Pools'!N54</f>
        <v>0</v>
      </c>
      <c r="K54">
        <f>E54*E54*'Champ Pools'!O54</f>
        <v>27</v>
      </c>
      <c r="L54">
        <f>F54*F54*'Champ Pools'!P54</f>
        <v>0</v>
      </c>
      <c r="N54">
        <f>'Champ Scores'!Y53</f>
        <v>1511</v>
      </c>
      <c r="O54">
        <f>'Champ Scores'!Z53</f>
        <v>1718</v>
      </c>
      <c r="P54">
        <f>'Champ Scores'!AA53</f>
        <v>2378</v>
      </c>
      <c r="Q54">
        <f>'Champ Scores'!AB53</f>
        <v>2930</v>
      </c>
      <c r="R54">
        <f>'Champ Scores'!AC53</f>
        <v>2376</v>
      </c>
      <c r="T54" s="60">
        <f t="shared" si="5"/>
        <v>2534.140901129967</v>
      </c>
      <c r="U54">
        <f>'(CC) Team Data'!W$36+'(CC) Your Champ Data'!N54</f>
        <v>3599</v>
      </c>
      <c r="V54">
        <f>'(CC) Team Data'!X$36+'(CC) Your Champ Data'!O54</f>
        <v>3450</v>
      </c>
      <c r="W54">
        <f>'(CC) Team Data'!Y$36+'(CC) Your Champ Data'!P54</f>
        <v>4130</v>
      </c>
      <c r="X54">
        <f>'(CC) Team Data'!Z$36+'(CC) Your Champ Data'!Q54</f>
        <v>4547</v>
      </c>
      <c r="Y54">
        <f>'(CC) Team Data'!AA$36+'(CC) Your Champ Data'!R54</f>
        <v>4298</v>
      </c>
      <c r="AA54">
        <f>ABS('Champ Scores'!AG53-33.3-'Comp Calculator'!H$164+'Comp Calculator'!H$163)</f>
        <v>5.7632487531708492</v>
      </c>
      <c r="AB54">
        <f>ABS('Champ Scores'!AH53-33.3-'Comp Calculator'!I$164+'Comp Calculator'!I$163)</f>
        <v>0.76169621008915556</v>
      </c>
      <c r="AC54">
        <f>ABS('Champ Scores'!AI53-33.3-'Comp Calculator'!J$164+'Comp Calculator'!J$163)</f>
        <v>6.3249449632599912</v>
      </c>
      <c r="AD54">
        <f t="shared" si="6"/>
        <v>12.849889926519996</v>
      </c>
      <c r="AF54" s="60">
        <f>(IF('Comp Calculator'!$C$164='(CC) Your Champ Data'!$N$3,'(CC) Your Champ Data'!$N54,IF('Comp Calculator'!$C$164='(CC) Your Champ Data'!$O$3,'(CC) Your Champ Data'!$O54,IF('Comp Calculator'!$C$164='(CC) Your Champ Data'!$P$3,'(CC) Your Champ Data'!$P54,IF('Comp Calculator'!$C$164='(CC) Your Champ Data'!$Q$3,'(CC) Your Champ Data'!$Q54,IF('Comp Calculator'!$C$164='(CC) Your Champ Data'!$R$3,'(CC) Your Champ Data'!$R54,IF('Comp Calculator'!$C$164='(CC) Your Champ Data'!$T$3,'(CC) Your Champ Data'!$T54,1000))))))*H54*(100-$AD54))/1000</f>
        <v>0</v>
      </c>
      <c r="AG54" s="60">
        <f>(IF('Comp Calculator'!$C$164='(CC) Your Champ Data'!$N$3,'(CC) Your Champ Data'!$N54,IF('Comp Calculator'!$C$164='(CC) Your Champ Data'!$O$3,'(CC) Your Champ Data'!$O54,IF('Comp Calculator'!$C$164='(CC) Your Champ Data'!$P$3,'(CC) Your Champ Data'!$P54,IF('Comp Calculator'!$C$164='(CC) Your Champ Data'!$Q$3,'(CC) Your Champ Data'!$Q54,IF('Comp Calculator'!$C$164='(CC) Your Champ Data'!$R$3,'(CC) Your Champ Data'!$R54,IF('Comp Calculator'!$C$164='(CC) Your Champ Data'!$T$3,'(CC) Your Champ Data'!$T54,1000))))))*I54*(100-$AD54))/1000</f>
        <v>0</v>
      </c>
      <c r="AH54" s="60">
        <f>(IF('Comp Calculator'!$C$164='(CC) Your Champ Data'!$N$3,'(CC) Your Champ Data'!$N54,IF('Comp Calculator'!$C$164='(CC) Your Champ Data'!$O$3,'(CC) Your Champ Data'!$O54,IF('Comp Calculator'!$C$164='(CC) Your Champ Data'!$P$3,'(CC) Your Champ Data'!$P54,IF('Comp Calculator'!$C$164='(CC) Your Champ Data'!$Q$3,'(CC) Your Champ Data'!$Q54,IF('Comp Calculator'!$C$164='(CC) Your Champ Data'!$R$3,'(CC) Your Champ Data'!$R54,IF('Comp Calculator'!$C$164='(CC) Your Champ Data'!$T$3,'(CC) Your Champ Data'!$T54,1000))))))*J54*(100-$AD54))/1000</f>
        <v>0</v>
      </c>
      <c r="AI54" s="60">
        <f>(IF('Comp Calculator'!$C$164='(CC) Your Champ Data'!$N$3,'(CC) Your Champ Data'!$N54,IF('Comp Calculator'!$C$164='(CC) Your Champ Data'!$O$3,'(CC) Your Champ Data'!$O54,IF('Comp Calculator'!$C$164='(CC) Your Champ Data'!$P$3,'(CC) Your Champ Data'!$P54,IF('Comp Calculator'!$C$164='(CC) Your Champ Data'!$Q$3,'(CC) Your Champ Data'!$Q54,IF('Comp Calculator'!$C$164='(CC) Your Champ Data'!$R$3,'(CC) Your Champ Data'!$R54,IF('Comp Calculator'!$C$164='(CC) Your Champ Data'!$T$3,'(CC) Your Champ Data'!$T54,1000))))))*K54*(100-$AD54))/1000</f>
        <v>5962.9677788299805</v>
      </c>
      <c r="AJ54" s="60">
        <f>(IF('Comp Calculator'!$C$164='(CC) Your Champ Data'!$N$3,'(CC) Your Champ Data'!$N54,IF('Comp Calculator'!$C$164='(CC) Your Champ Data'!$O$3,'(CC) Your Champ Data'!$O54,IF('Comp Calculator'!$C$164='(CC) Your Champ Data'!$P$3,'(CC) Your Champ Data'!$P54,IF('Comp Calculator'!$C$164='(CC) Your Champ Data'!$Q$3,'(CC) Your Champ Data'!$Q54,IF('Comp Calculator'!$C$164='(CC) Your Champ Data'!$R$3,'(CC) Your Champ Data'!$R54,IF('Comp Calculator'!$C$164='(CC) Your Champ Data'!$T$3,'(CC) Your Champ Data'!$T54,1000))))))*L54*(100-$AD54))/1000</f>
        <v>0</v>
      </c>
      <c r="AL54" s="60">
        <f>RANK(AF54,AF$4:AF$163,0)+COUNTIF(AF$4:AF54,AF54)-1</f>
        <v>76</v>
      </c>
      <c r="AM54" t="str">
        <f t="shared" si="7"/>
        <v>Jinx</v>
      </c>
      <c r="AN54" s="60">
        <f>RANK(AG54,AG$4:AG$163,0)+COUNTIF(AG$4:AG54,AG54)-1</f>
        <v>69</v>
      </c>
      <c r="AO54" t="str">
        <f t="shared" si="8"/>
        <v>Jinx</v>
      </c>
      <c r="AP54" s="60">
        <f>RANK(AH54,AH$4:AH$163,0)+COUNTIF(AH$4:AH54,AH54)-1</f>
        <v>125</v>
      </c>
      <c r="AQ54" t="str">
        <f t="shared" si="9"/>
        <v>Jinx</v>
      </c>
      <c r="AR54" s="60">
        <f>RANK(AI54,AI$4:AI$163,0)+COUNTIF(AI$4:AI54,AI54)-1</f>
        <v>11</v>
      </c>
      <c r="AS54" t="str">
        <f t="shared" si="10"/>
        <v>Jinx</v>
      </c>
      <c r="AT54" s="60">
        <f>RANK(AJ54,AJ$4:AJ$163,0)+COUNTIF(AJ$4:AJ54,AJ54)-1</f>
        <v>93</v>
      </c>
      <c r="AU54" t="str">
        <f t="shared" si="11"/>
        <v>Jinx</v>
      </c>
      <c r="AW54">
        <v>52</v>
      </c>
      <c r="AX54" s="61">
        <f t="shared" si="12"/>
        <v>2.9842723659341166</v>
      </c>
      <c r="AY54">
        <f>'Champ Scores'!B53</f>
        <v>1</v>
      </c>
      <c r="AZ54">
        <f>'Champ Scores'!C53</f>
        <v>5</v>
      </c>
      <c r="BA54">
        <f>'Champ Scores'!D53</f>
        <v>5</v>
      </c>
      <c r="BB54">
        <f>'Champ Scores'!E53</f>
        <v>3</v>
      </c>
      <c r="BC54">
        <f>'Champ Scores'!F53</f>
        <v>1</v>
      </c>
      <c r="BD54">
        <f>'Champ Scores'!G53</f>
        <v>5</v>
      </c>
      <c r="BE54">
        <f>'Champ Scores'!H53</f>
        <v>5</v>
      </c>
      <c r="BF54">
        <f>'Champ Scores'!I53</f>
        <v>5</v>
      </c>
      <c r="BG54">
        <f>'Champ Scores'!J53</f>
        <v>1</v>
      </c>
      <c r="BH54">
        <f>'Champ Scores'!K53</f>
        <v>1</v>
      </c>
      <c r="BI54">
        <f>'Champ Scores'!L53</f>
        <v>1</v>
      </c>
      <c r="BJ54">
        <f>'Champ Scores'!M53</f>
        <v>2</v>
      </c>
      <c r="BK54">
        <f>'Champ Scores'!N53</f>
        <v>2</v>
      </c>
      <c r="BL54">
        <f>'Champ Scores'!O53</f>
        <v>4</v>
      </c>
      <c r="BM54">
        <f>'Champ Scores'!P53</f>
        <v>2</v>
      </c>
      <c r="BN54">
        <f>'Champ Scores'!Q53</f>
        <v>2</v>
      </c>
      <c r="BO54">
        <f>'Champ Scores'!R53</f>
        <v>1</v>
      </c>
      <c r="BP54">
        <f>'Champ Scores'!S53</f>
        <v>1</v>
      </c>
      <c r="BQ54">
        <f>'Champ Scores'!T53</f>
        <v>3</v>
      </c>
      <c r="BR54">
        <f>'Champ Scores'!U53</f>
        <v>2</v>
      </c>
      <c r="BT54" s="61">
        <f>INDEX($AX$3:BR54,AW54,MATCH('Comp Calculator'!$C$165,'(CC) Your Champ Data'!$AX$3:$BR$3,0))</f>
        <v>2.9842723659341166</v>
      </c>
      <c r="BV54" s="60">
        <f t="shared" si="13"/>
        <v>0</v>
      </c>
      <c r="BW54" s="60">
        <f t="shared" si="14"/>
        <v>0</v>
      </c>
      <c r="BX54" s="60">
        <f t="shared" si="15"/>
        <v>0</v>
      </c>
      <c r="BY54" s="60">
        <f t="shared" si="16"/>
        <v>7022.1509598708772</v>
      </c>
      <c r="BZ54" s="60">
        <f t="shared" si="17"/>
        <v>0</v>
      </c>
      <c r="CB54" s="60">
        <f>RANK(BV54,BV$4:BV$157,0)+COUNTIF(BV$4:BV54,BV54)-1</f>
        <v>76</v>
      </c>
      <c r="CC54" t="str">
        <f t="shared" si="18"/>
        <v>Jinx</v>
      </c>
      <c r="CD54">
        <f>RANK(BW54,BW$4:BW$157,0)+COUNTIF(BW$4:BW54,BW54)-1</f>
        <v>69</v>
      </c>
      <c r="CE54" t="str">
        <f t="shared" si="19"/>
        <v>Jinx</v>
      </c>
      <c r="CF54">
        <f>RANK(BX54,BX$4:BX$157,0)+COUNTIF(BX$4:BX54,BX54)-1</f>
        <v>120</v>
      </c>
      <c r="CG54" t="str">
        <f t="shared" si="20"/>
        <v>Jinx</v>
      </c>
      <c r="CH54">
        <f>RANK(BY54,BY$4:BY$157,0)+COUNTIF(BY$4:BY54,BY54)-1</f>
        <v>11</v>
      </c>
      <c r="CI54" t="str">
        <f t="shared" si="21"/>
        <v>Jinx</v>
      </c>
      <c r="CJ54">
        <f>RANK(BZ54,BZ$4:BZ$157,0)+COUNTIF(BZ$4:BZ54,BZ54)-1</f>
        <v>90</v>
      </c>
      <c r="CK54" t="str">
        <f t="shared" si="22"/>
        <v>Jinx</v>
      </c>
      <c r="CM54">
        <f>'Champ Scores'!B53+'(CC) Team Data'!B$36-'(CC) Team Data'!$B$28</f>
        <v>7</v>
      </c>
      <c r="CN54">
        <f>'Champ Scores'!C53+'(CC) Team Data'!C$36-'(CC) Team Data'!$B$28</f>
        <v>12</v>
      </c>
      <c r="CO54">
        <f>'Champ Scores'!D53+'(CC) Team Data'!D$36-'(CC) Team Data'!$B$28</f>
        <v>9</v>
      </c>
      <c r="CP54">
        <f>'Champ Scores'!E53+'(CC) Team Data'!E$36-'(CC) Team Data'!$B$28</f>
        <v>10</v>
      </c>
      <c r="CQ54">
        <f>'Champ Scores'!F53+'(CC) Team Data'!F$36-'(CC) Team Data'!$B$28</f>
        <v>8</v>
      </c>
      <c r="CR54">
        <f>'Champ Scores'!G53+'(CC) Team Data'!G$36-'(CC) Team Data'!$B$28</f>
        <v>11</v>
      </c>
      <c r="CS54">
        <f>'Champ Scores'!H53+'(CC) Team Data'!H$36-'(CC) Team Data'!$B$28</f>
        <v>10</v>
      </c>
      <c r="CT54">
        <f>'Champ Scores'!I53+'(CC) Team Data'!I$36-'(CC) Team Data'!$B$28</f>
        <v>9</v>
      </c>
      <c r="CU54">
        <f>'Champ Scores'!J53+'(CC) Team Data'!J$36-'(CC) Team Data'!$B$28</f>
        <v>8</v>
      </c>
      <c r="CV54">
        <f>'Champ Scores'!K53+'(CC) Team Data'!K$36-'(CC) Team Data'!$B$28</f>
        <v>5</v>
      </c>
      <c r="CW54">
        <f>'Champ Scores'!L53+'(CC) Team Data'!L$36-'(CC) Team Data'!$B$28</f>
        <v>9</v>
      </c>
      <c r="CX54">
        <f>'Champ Scores'!M53+'(CC) Team Data'!M$36-'(CC) Team Data'!$B$28</f>
        <v>6</v>
      </c>
      <c r="CY54">
        <f>'Champ Scores'!N53+'(CC) Team Data'!N$36-'(CC) Team Data'!$B$28</f>
        <v>9</v>
      </c>
      <c r="CZ54">
        <f>'Champ Scores'!O53+'(CC) Team Data'!O$36-'(CC) Team Data'!$B$28</f>
        <v>10</v>
      </c>
      <c r="DA54">
        <f>'Champ Scores'!P53+'(CC) Team Data'!P$36-'(CC) Team Data'!$B$28</f>
        <v>8</v>
      </c>
      <c r="DB54">
        <f>'Champ Scores'!Q53+'(CC) Team Data'!Q$36-'(CC) Team Data'!$B$28</f>
        <v>8</v>
      </c>
      <c r="DC54">
        <f>'Champ Scores'!R53+'(CC) Team Data'!R$36-'(CC) Team Data'!$B$28</f>
        <v>5</v>
      </c>
      <c r="DD54">
        <f>'Champ Scores'!S53+'(CC) Team Data'!S$36-'(CC) Team Data'!$B$28</f>
        <v>5</v>
      </c>
      <c r="DE54">
        <f>'Champ Scores'!T53+'(CC) Team Data'!T$36-'(CC) Team Data'!$B$28</f>
        <v>9</v>
      </c>
      <c r="DF54">
        <f>'Champ Scores'!U53+'(CC) Team Data'!U$36-'(CC) Team Data'!$B$28</f>
        <v>6</v>
      </c>
    </row>
    <row r="55" spans="1:110" x14ac:dyDescent="0.25">
      <c r="A55" t="str">
        <f>'Champ Pools'!A55</f>
        <v>Kai'Sa</v>
      </c>
      <c r="B55">
        <f>'Champ Pools'!B55</f>
        <v>0</v>
      </c>
      <c r="C55">
        <f>'Champ Pools'!C55</f>
        <v>0</v>
      </c>
      <c r="D55">
        <f>'Champ Pools'!D55</f>
        <v>0</v>
      </c>
      <c r="E55">
        <f>'Champ Pools'!E55</f>
        <v>5</v>
      </c>
      <c r="F55">
        <f>'Champ Pools'!F55</f>
        <v>0</v>
      </c>
      <c r="H55">
        <f>B55*B55*'Champ Pools'!L55</f>
        <v>0</v>
      </c>
      <c r="I55">
        <f>C55*C55*'Champ Pools'!M55</f>
        <v>0</v>
      </c>
      <c r="J55">
        <f>D55*D55*'Champ Pools'!N55</f>
        <v>0</v>
      </c>
      <c r="K55">
        <f>E55*E55*'Champ Pools'!O55</f>
        <v>75</v>
      </c>
      <c r="L55">
        <f>F55*F55*'Champ Pools'!P55</f>
        <v>0</v>
      </c>
      <c r="N55">
        <f>'Champ Scores'!Y54</f>
        <v>1785</v>
      </c>
      <c r="O55">
        <f>'Champ Scores'!Z54</f>
        <v>2027</v>
      </c>
      <c r="P55">
        <f>'Champ Scores'!AA54</f>
        <v>2108</v>
      </c>
      <c r="Q55">
        <f>'Champ Scores'!AB54</f>
        <v>2029</v>
      </c>
      <c r="R55">
        <f>'Champ Scores'!AC54</f>
        <v>2301</v>
      </c>
      <c r="T55" s="60">
        <f t="shared" si="5"/>
        <v>2783.6722394143553</v>
      </c>
      <c r="U55">
        <f>'(CC) Team Data'!W$36+'(CC) Your Champ Data'!N55</f>
        <v>3873</v>
      </c>
      <c r="V55">
        <f>'(CC) Team Data'!X$36+'(CC) Your Champ Data'!O55</f>
        <v>3759</v>
      </c>
      <c r="W55">
        <f>'(CC) Team Data'!Y$36+'(CC) Your Champ Data'!P55</f>
        <v>3860</v>
      </c>
      <c r="X55">
        <f>'(CC) Team Data'!Z$36+'(CC) Your Champ Data'!Q55</f>
        <v>3646</v>
      </c>
      <c r="Y55">
        <f>'(CC) Team Data'!AA$36+'(CC) Your Champ Data'!R55</f>
        <v>4223</v>
      </c>
      <c r="AA55">
        <f>ABS('Champ Scores'!AG54-33.3-'Comp Calculator'!H$164+'Comp Calculator'!H$163)</f>
        <v>15.710851599165721</v>
      </c>
      <c r="AB55">
        <f>ABS('Champ Scores'!AH54-33.3-'Comp Calculator'!I$164+'Comp Calculator'!I$163)</f>
        <v>6.5585693361707698</v>
      </c>
      <c r="AC55">
        <f>ABS('Champ Scores'!AI54-33.3-'Comp Calculator'!J$164+'Comp Calculator'!J$163)</f>
        <v>22.069420935336474</v>
      </c>
      <c r="AD55">
        <f t="shared" si="6"/>
        <v>44.338841870672965</v>
      </c>
      <c r="AF55" s="60">
        <f>(IF('Comp Calculator'!$C$164='(CC) Your Champ Data'!$N$3,'(CC) Your Champ Data'!$N55,IF('Comp Calculator'!$C$164='(CC) Your Champ Data'!$O$3,'(CC) Your Champ Data'!$O55,IF('Comp Calculator'!$C$164='(CC) Your Champ Data'!$P$3,'(CC) Your Champ Data'!$P55,IF('Comp Calculator'!$C$164='(CC) Your Champ Data'!$Q$3,'(CC) Your Champ Data'!$Q55,IF('Comp Calculator'!$C$164='(CC) Your Champ Data'!$R$3,'(CC) Your Champ Data'!$R55,IF('Comp Calculator'!$C$164='(CC) Your Champ Data'!$T$3,'(CC) Your Champ Data'!$T55,1000))))))*H55*(100-$AD55))/1000</f>
        <v>0</v>
      </c>
      <c r="AG55" s="60">
        <f>(IF('Comp Calculator'!$C$164='(CC) Your Champ Data'!$N$3,'(CC) Your Champ Data'!$N55,IF('Comp Calculator'!$C$164='(CC) Your Champ Data'!$O$3,'(CC) Your Champ Data'!$O55,IF('Comp Calculator'!$C$164='(CC) Your Champ Data'!$P$3,'(CC) Your Champ Data'!$P55,IF('Comp Calculator'!$C$164='(CC) Your Champ Data'!$Q$3,'(CC) Your Champ Data'!$Q55,IF('Comp Calculator'!$C$164='(CC) Your Champ Data'!$R$3,'(CC) Your Champ Data'!$R55,IF('Comp Calculator'!$C$164='(CC) Your Champ Data'!$T$3,'(CC) Your Champ Data'!$T55,1000))))))*I55*(100-$AD55))/1000</f>
        <v>0</v>
      </c>
      <c r="AH55" s="60">
        <f>(IF('Comp Calculator'!$C$164='(CC) Your Champ Data'!$N$3,'(CC) Your Champ Data'!$N55,IF('Comp Calculator'!$C$164='(CC) Your Champ Data'!$O$3,'(CC) Your Champ Data'!$O55,IF('Comp Calculator'!$C$164='(CC) Your Champ Data'!$P$3,'(CC) Your Champ Data'!$P55,IF('Comp Calculator'!$C$164='(CC) Your Champ Data'!$Q$3,'(CC) Your Champ Data'!$Q55,IF('Comp Calculator'!$C$164='(CC) Your Champ Data'!$R$3,'(CC) Your Champ Data'!$R55,IF('Comp Calculator'!$C$164='(CC) Your Champ Data'!$T$3,'(CC) Your Champ Data'!$T55,1000))))))*J55*(100-$AD55))/1000</f>
        <v>0</v>
      </c>
      <c r="AI55" s="60">
        <f>(IF('Comp Calculator'!$C$164='(CC) Your Champ Data'!$N$3,'(CC) Your Champ Data'!$N55,IF('Comp Calculator'!$C$164='(CC) Your Champ Data'!$O$3,'(CC) Your Champ Data'!$O55,IF('Comp Calculator'!$C$164='(CC) Your Champ Data'!$P$3,'(CC) Your Champ Data'!$P55,IF('Comp Calculator'!$C$164='(CC) Your Champ Data'!$Q$3,'(CC) Your Champ Data'!$Q55,IF('Comp Calculator'!$C$164='(CC) Your Champ Data'!$R$3,'(CC) Your Champ Data'!$R55,IF('Comp Calculator'!$C$164='(CC) Your Champ Data'!$T$3,'(CC) Your Champ Data'!$T55,1000))))))*K55*(100-$AD55))/1000</f>
        <v>11620.681552369526</v>
      </c>
      <c r="AJ55" s="60">
        <f>(IF('Comp Calculator'!$C$164='(CC) Your Champ Data'!$N$3,'(CC) Your Champ Data'!$N55,IF('Comp Calculator'!$C$164='(CC) Your Champ Data'!$O$3,'(CC) Your Champ Data'!$O55,IF('Comp Calculator'!$C$164='(CC) Your Champ Data'!$P$3,'(CC) Your Champ Data'!$P55,IF('Comp Calculator'!$C$164='(CC) Your Champ Data'!$Q$3,'(CC) Your Champ Data'!$Q55,IF('Comp Calculator'!$C$164='(CC) Your Champ Data'!$R$3,'(CC) Your Champ Data'!$R55,IF('Comp Calculator'!$C$164='(CC) Your Champ Data'!$T$3,'(CC) Your Champ Data'!$T55,1000))))))*L55*(100-$AD55))/1000</f>
        <v>0</v>
      </c>
      <c r="AL55" s="60">
        <f>RANK(AF55,AF$4:AF$163,0)+COUNTIF(AF$4:AF55,AF55)-1</f>
        <v>77</v>
      </c>
      <c r="AM55" t="str">
        <f t="shared" si="7"/>
        <v>Kai'Sa</v>
      </c>
      <c r="AN55" s="60">
        <f>RANK(AG55,AG$4:AG$163,0)+COUNTIF(AG$4:AG55,AG55)-1</f>
        <v>70</v>
      </c>
      <c r="AO55" t="str">
        <f t="shared" si="8"/>
        <v>Kai'Sa</v>
      </c>
      <c r="AP55" s="60">
        <f>RANK(AH55,AH$4:AH$163,0)+COUNTIF(AH$4:AH55,AH55)-1</f>
        <v>126</v>
      </c>
      <c r="AQ55" t="str">
        <f t="shared" si="9"/>
        <v>Kai'Sa</v>
      </c>
      <c r="AR55" s="60">
        <f>RANK(AI55,AI$4:AI$163,0)+COUNTIF(AI$4:AI55,AI55)-1</f>
        <v>2</v>
      </c>
      <c r="AS55" t="str">
        <f t="shared" si="10"/>
        <v>Kai'Sa</v>
      </c>
      <c r="AT55" s="60">
        <f>RANK(AJ55,AJ$4:AJ$163,0)+COUNTIF(AJ$4:AJ55,AJ55)-1</f>
        <v>94</v>
      </c>
      <c r="AU55" t="str">
        <f t="shared" si="11"/>
        <v>Kai'Sa</v>
      </c>
      <c r="AW55">
        <v>53</v>
      </c>
      <c r="AX55" s="61">
        <f t="shared" si="12"/>
        <v>3.234840099683824</v>
      </c>
      <c r="AY55">
        <f>'Champ Scores'!B54</f>
        <v>3</v>
      </c>
      <c r="AZ55">
        <f>'Champ Scores'!C54</f>
        <v>5</v>
      </c>
      <c r="BA55">
        <f>'Champ Scores'!D54</f>
        <v>5</v>
      </c>
      <c r="BB55">
        <f>'Champ Scores'!E54</f>
        <v>3</v>
      </c>
      <c r="BC55">
        <f>'Champ Scores'!F54</f>
        <v>3</v>
      </c>
      <c r="BD55">
        <f>'Champ Scores'!G54</f>
        <v>4</v>
      </c>
      <c r="BE55">
        <f>'Champ Scores'!H54</f>
        <v>3</v>
      </c>
      <c r="BF55">
        <f>'Champ Scores'!I54</f>
        <v>3</v>
      </c>
      <c r="BG55">
        <f>'Champ Scores'!J54</f>
        <v>2</v>
      </c>
      <c r="BH55">
        <f>'Champ Scores'!K54</f>
        <v>3</v>
      </c>
      <c r="BI55">
        <f>'Champ Scores'!L54</f>
        <v>1</v>
      </c>
      <c r="BJ55">
        <f>'Champ Scores'!M54</f>
        <v>1</v>
      </c>
      <c r="BK55">
        <f>'Champ Scores'!N54</f>
        <v>1</v>
      </c>
      <c r="BL55">
        <f>'Champ Scores'!O54</f>
        <v>1</v>
      </c>
      <c r="BM55">
        <f>'Champ Scores'!P54</f>
        <v>1</v>
      </c>
      <c r="BN55">
        <f>'Champ Scores'!Q54</f>
        <v>4</v>
      </c>
      <c r="BO55">
        <f>'Champ Scores'!R54</f>
        <v>4</v>
      </c>
      <c r="BP55">
        <f>'Champ Scores'!S54</f>
        <v>1</v>
      </c>
      <c r="BQ55">
        <f>'Champ Scores'!T54</f>
        <v>1</v>
      </c>
      <c r="BR55">
        <f>'Champ Scores'!U54</f>
        <v>3</v>
      </c>
      <c r="BT55" s="61">
        <f>INDEX($AX$3:BR55,AW55,MATCH('Comp Calculator'!$C$165,'(CC) Your Champ Data'!$AX$3:$BR$3,0))</f>
        <v>3.234840099683824</v>
      </c>
      <c r="BV55" s="60">
        <f t="shared" si="13"/>
        <v>0</v>
      </c>
      <c r="BW55" s="60">
        <f t="shared" si="14"/>
        <v>0</v>
      </c>
      <c r="BX55" s="60">
        <f t="shared" si="15"/>
        <v>0</v>
      </c>
      <c r="BY55" s="60">
        <f t="shared" si="16"/>
        <v>13504.120973369203</v>
      </c>
      <c r="BZ55" s="60">
        <f t="shared" si="17"/>
        <v>0</v>
      </c>
      <c r="CB55" s="60">
        <f>RANK(BV55,BV$4:BV$157,0)+COUNTIF(BV$4:BV55,BV55)-1</f>
        <v>77</v>
      </c>
      <c r="CC55" t="str">
        <f t="shared" si="18"/>
        <v>Kai'Sa</v>
      </c>
      <c r="CD55">
        <f>RANK(BW55,BW$4:BW$157,0)+COUNTIF(BW$4:BW55,BW55)-1</f>
        <v>70</v>
      </c>
      <c r="CE55" t="str">
        <f t="shared" si="19"/>
        <v>Kai'Sa</v>
      </c>
      <c r="CF55">
        <f>RANK(BX55,BX$4:BX$157,0)+COUNTIF(BX$4:BX55,BX55)-1</f>
        <v>121</v>
      </c>
      <c r="CG55" t="str">
        <f t="shared" si="20"/>
        <v>Kai'Sa</v>
      </c>
      <c r="CH55">
        <f>RANK(BY55,BY$4:BY$157,0)+COUNTIF(BY$4:BY55,BY55)-1</f>
        <v>2</v>
      </c>
      <c r="CI55" t="str">
        <f t="shared" si="21"/>
        <v>Kai'Sa</v>
      </c>
      <c r="CJ55">
        <f>RANK(BZ55,BZ$4:BZ$157,0)+COUNTIF(BZ$4:BZ55,BZ55)-1</f>
        <v>91</v>
      </c>
      <c r="CK55" t="str">
        <f t="shared" si="22"/>
        <v>Kai'Sa</v>
      </c>
      <c r="CM55">
        <f>'Champ Scores'!B54+'(CC) Team Data'!B$36-'(CC) Team Data'!$B$28</f>
        <v>9</v>
      </c>
      <c r="CN55">
        <f>'Champ Scores'!C54+'(CC) Team Data'!C$36-'(CC) Team Data'!$B$28</f>
        <v>12</v>
      </c>
      <c r="CO55">
        <f>'Champ Scores'!D54+'(CC) Team Data'!D$36-'(CC) Team Data'!$B$28</f>
        <v>9</v>
      </c>
      <c r="CP55">
        <f>'Champ Scores'!E54+'(CC) Team Data'!E$36-'(CC) Team Data'!$B$28</f>
        <v>10</v>
      </c>
      <c r="CQ55">
        <f>'Champ Scores'!F54+'(CC) Team Data'!F$36-'(CC) Team Data'!$B$28</f>
        <v>10</v>
      </c>
      <c r="CR55">
        <f>'Champ Scores'!G54+'(CC) Team Data'!G$36-'(CC) Team Data'!$B$28</f>
        <v>10</v>
      </c>
      <c r="CS55">
        <f>'Champ Scores'!H54+'(CC) Team Data'!H$36-'(CC) Team Data'!$B$28</f>
        <v>8</v>
      </c>
      <c r="CT55">
        <f>'Champ Scores'!I54+'(CC) Team Data'!I$36-'(CC) Team Data'!$B$28</f>
        <v>7</v>
      </c>
      <c r="CU55">
        <f>'Champ Scores'!J54+'(CC) Team Data'!J$36-'(CC) Team Data'!$B$28</f>
        <v>9</v>
      </c>
      <c r="CV55">
        <f>'Champ Scores'!K54+'(CC) Team Data'!K$36-'(CC) Team Data'!$B$28</f>
        <v>7</v>
      </c>
      <c r="CW55">
        <f>'Champ Scores'!L54+'(CC) Team Data'!L$36-'(CC) Team Data'!$B$28</f>
        <v>9</v>
      </c>
      <c r="CX55">
        <f>'Champ Scores'!M54+'(CC) Team Data'!M$36-'(CC) Team Data'!$B$28</f>
        <v>5</v>
      </c>
      <c r="CY55">
        <f>'Champ Scores'!N54+'(CC) Team Data'!N$36-'(CC) Team Data'!$B$28</f>
        <v>8</v>
      </c>
      <c r="CZ55">
        <f>'Champ Scores'!O54+'(CC) Team Data'!O$36-'(CC) Team Data'!$B$28</f>
        <v>7</v>
      </c>
      <c r="DA55">
        <f>'Champ Scores'!P54+'(CC) Team Data'!P$36-'(CC) Team Data'!$B$28</f>
        <v>7</v>
      </c>
      <c r="DB55">
        <f>'Champ Scores'!Q54+'(CC) Team Data'!Q$36-'(CC) Team Data'!$B$28</f>
        <v>10</v>
      </c>
      <c r="DC55">
        <f>'Champ Scores'!R54+'(CC) Team Data'!R$36-'(CC) Team Data'!$B$28</f>
        <v>8</v>
      </c>
      <c r="DD55">
        <f>'Champ Scores'!S54+'(CC) Team Data'!S$36-'(CC) Team Data'!$B$28</f>
        <v>5</v>
      </c>
      <c r="DE55">
        <f>'Champ Scores'!T54+'(CC) Team Data'!T$36-'(CC) Team Data'!$B$28</f>
        <v>7</v>
      </c>
      <c r="DF55">
        <f>'Champ Scores'!U54+'(CC) Team Data'!U$36-'(CC) Team Data'!$B$28</f>
        <v>7</v>
      </c>
    </row>
    <row r="56" spans="1:110" x14ac:dyDescent="0.25">
      <c r="A56" t="str">
        <f>'Champ Pools'!A56</f>
        <v>Kalista</v>
      </c>
      <c r="B56">
        <f>'Champ Pools'!B56</f>
        <v>0</v>
      </c>
      <c r="C56">
        <f>'Champ Pools'!C56</f>
        <v>0</v>
      </c>
      <c r="D56">
        <f>'Champ Pools'!D56</f>
        <v>0</v>
      </c>
      <c r="E56">
        <f>'Champ Pools'!E56</f>
        <v>5</v>
      </c>
      <c r="F56">
        <f>'Champ Pools'!F56</f>
        <v>0</v>
      </c>
      <c r="H56">
        <f>B56*B56*'Champ Pools'!L56</f>
        <v>0</v>
      </c>
      <c r="I56">
        <f>C56*C56*'Champ Pools'!M56</f>
        <v>0</v>
      </c>
      <c r="J56">
        <f>D56*D56*'Champ Pools'!N56</f>
        <v>0</v>
      </c>
      <c r="K56">
        <f>E56*E56*'Champ Pools'!O56</f>
        <v>75</v>
      </c>
      <c r="L56">
        <f>F56*F56*'Champ Pools'!P56</f>
        <v>0</v>
      </c>
      <c r="N56">
        <f>'Champ Scores'!Y55</f>
        <v>1404</v>
      </c>
      <c r="O56">
        <f>'Champ Scores'!Z55</f>
        <v>1952</v>
      </c>
      <c r="P56">
        <f>'Champ Scores'!AA55</f>
        <v>2165</v>
      </c>
      <c r="Q56">
        <f>'Champ Scores'!AB55</f>
        <v>2121</v>
      </c>
      <c r="R56">
        <f>'Champ Scores'!AC55</f>
        <v>2371</v>
      </c>
      <c r="T56" s="60">
        <f t="shared" si="5"/>
        <v>2697.5819119166317</v>
      </c>
      <c r="U56">
        <f>'(CC) Team Data'!W$36+'(CC) Your Champ Data'!N56</f>
        <v>3492</v>
      </c>
      <c r="V56">
        <f>'(CC) Team Data'!X$36+'(CC) Your Champ Data'!O56</f>
        <v>3684</v>
      </c>
      <c r="W56">
        <f>'(CC) Team Data'!Y$36+'(CC) Your Champ Data'!P56</f>
        <v>3917</v>
      </c>
      <c r="X56">
        <f>'(CC) Team Data'!Z$36+'(CC) Your Champ Data'!Q56</f>
        <v>3738</v>
      </c>
      <c r="Y56">
        <f>'(CC) Team Data'!AA$36+'(CC) Your Champ Data'!R56</f>
        <v>4293</v>
      </c>
      <c r="AA56">
        <f>ABS('Champ Scores'!AG55-33.3-'Comp Calculator'!H$164+'Comp Calculator'!H$163)</f>
        <v>29.285798587526145</v>
      </c>
      <c r="AB56">
        <f>ABS('Champ Scores'!AH55-33.3-'Comp Calculator'!I$164+'Comp Calculator'!I$163)</f>
        <v>5.5697658532334202</v>
      </c>
      <c r="AC56">
        <f>ABS('Champ Scores'!AI55-33.3-'Comp Calculator'!J$164+'Comp Calculator'!J$163)</f>
        <v>23.516032734292711</v>
      </c>
      <c r="AD56">
        <f t="shared" si="6"/>
        <v>58.371597175052273</v>
      </c>
      <c r="AF56" s="60">
        <f>(IF('Comp Calculator'!$C$164='(CC) Your Champ Data'!$N$3,'(CC) Your Champ Data'!$N56,IF('Comp Calculator'!$C$164='(CC) Your Champ Data'!$O$3,'(CC) Your Champ Data'!$O56,IF('Comp Calculator'!$C$164='(CC) Your Champ Data'!$P$3,'(CC) Your Champ Data'!$P56,IF('Comp Calculator'!$C$164='(CC) Your Champ Data'!$Q$3,'(CC) Your Champ Data'!$Q56,IF('Comp Calculator'!$C$164='(CC) Your Champ Data'!$R$3,'(CC) Your Champ Data'!$R56,IF('Comp Calculator'!$C$164='(CC) Your Champ Data'!$T$3,'(CC) Your Champ Data'!$T56,1000))))))*H56*(100-$AD56))/1000</f>
        <v>0</v>
      </c>
      <c r="AG56" s="60">
        <f>(IF('Comp Calculator'!$C$164='(CC) Your Champ Data'!$N$3,'(CC) Your Champ Data'!$N56,IF('Comp Calculator'!$C$164='(CC) Your Champ Data'!$O$3,'(CC) Your Champ Data'!$O56,IF('Comp Calculator'!$C$164='(CC) Your Champ Data'!$P$3,'(CC) Your Champ Data'!$P56,IF('Comp Calculator'!$C$164='(CC) Your Champ Data'!$Q$3,'(CC) Your Champ Data'!$Q56,IF('Comp Calculator'!$C$164='(CC) Your Champ Data'!$R$3,'(CC) Your Champ Data'!$R56,IF('Comp Calculator'!$C$164='(CC) Your Champ Data'!$T$3,'(CC) Your Champ Data'!$T56,1000))))))*I56*(100-$AD56))/1000</f>
        <v>0</v>
      </c>
      <c r="AH56" s="60">
        <f>(IF('Comp Calculator'!$C$164='(CC) Your Champ Data'!$N$3,'(CC) Your Champ Data'!$N56,IF('Comp Calculator'!$C$164='(CC) Your Champ Data'!$O$3,'(CC) Your Champ Data'!$O56,IF('Comp Calculator'!$C$164='(CC) Your Champ Data'!$P$3,'(CC) Your Champ Data'!$P56,IF('Comp Calculator'!$C$164='(CC) Your Champ Data'!$Q$3,'(CC) Your Champ Data'!$Q56,IF('Comp Calculator'!$C$164='(CC) Your Champ Data'!$R$3,'(CC) Your Champ Data'!$R56,IF('Comp Calculator'!$C$164='(CC) Your Champ Data'!$T$3,'(CC) Your Champ Data'!$T56,1000))))))*J56*(100-$AD56))/1000</f>
        <v>0</v>
      </c>
      <c r="AI56" s="60">
        <f>(IF('Comp Calculator'!$C$164='(CC) Your Champ Data'!$N$3,'(CC) Your Champ Data'!$N56,IF('Comp Calculator'!$C$164='(CC) Your Champ Data'!$O$3,'(CC) Your Champ Data'!$O56,IF('Comp Calculator'!$C$164='(CC) Your Champ Data'!$P$3,'(CC) Your Champ Data'!$P56,IF('Comp Calculator'!$C$164='(CC) Your Champ Data'!$Q$3,'(CC) Your Champ Data'!$Q56,IF('Comp Calculator'!$C$164='(CC) Your Champ Data'!$R$3,'(CC) Your Champ Data'!$R56,IF('Comp Calculator'!$C$164='(CC) Your Champ Data'!$T$3,'(CC) Your Champ Data'!$T56,1000))))))*K56*(100-$AD56))/1000</f>
        <v>8422.2019861918652</v>
      </c>
      <c r="AJ56" s="60">
        <f>(IF('Comp Calculator'!$C$164='(CC) Your Champ Data'!$N$3,'(CC) Your Champ Data'!$N56,IF('Comp Calculator'!$C$164='(CC) Your Champ Data'!$O$3,'(CC) Your Champ Data'!$O56,IF('Comp Calculator'!$C$164='(CC) Your Champ Data'!$P$3,'(CC) Your Champ Data'!$P56,IF('Comp Calculator'!$C$164='(CC) Your Champ Data'!$Q$3,'(CC) Your Champ Data'!$Q56,IF('Comp Calculator'!$C$164='(CC) Your Champ Data'!$R$3,'(CC) Your Champ Data'!$R56,IF('Comp Calculator'!$C$164='(CC) Your Champ Data'!$T$3,'(CC) Your Champ Data'!$T56,1000))))))*L56*(100-$AD56))/1000</f>
        <v>0</v>
      </c>
      <c r="AL56" s="60">
        <f>RANK(AF56,AF$4:AF$163,0)+COUNTIF(AF$4:AF56,AF56)-1</f>
        <v>78</v>
      </c>
      <c r="AM56" t="str">
        <f t="shared" si="7"/>
        <v>Kalista</v>
      </c>
      <c r="AN56" s="60">
        <f>RANK(AG56,AG$4:AG$163,0)+COUNTIF(AG$4:AG56,AG56)-1</f>
        <v>71</v>
      </c>
      <c r="AO56" t="str">
        <f t="shared" si="8"/>
        <v>Kalista</v>
      </c>
      <c r="AP56" s="60">
        <f>RANK(AH56,AH$4:AH$163,0)+COUNTIF(AH$4:AH56,AH56)-1</f>
        <v>127</v>
      </c>
      <c r="AQ56" t="str">
        <f t="shared" si="9"/>
        <v>Kalista</v>
      </c>
      <c r="AR56" s="60">
        <f>RANK(AI56,AI$4:AI$163,0)+COUNTIF(AI$4:AI56,AI56)-1</f>
        <v>5</v>
      </c>
      <c r="AS56" t="str">
        <f t="shared" si="10"/>
        <v>Kalista</v>
      </c>
      <c r="AT56" s="60">
        <f>RANK(AJ56,AJ$4:AJ$163,0)+COUNTIF(AJ$4:AJ56,AJ56)-1</f>
        <v>95</v>
      </c>
      <c r="AU56" t="str">
        <f t="shared" si="11"/>
        <v>Kalista</v>
      </c>
      <c r="AW56">
        <v>54</v>
      </c>
      <c r="AX56" s="61">
        <f t="shared" si="12"/>
        <v>2.9842723659341166</v>
      </c>
      <c r="AY56">
        <f>'Champ Scores'!B55</f>
        <v>1</v>
      </c>
      <c r="AZ56">
        <f>'Champ Scores'!C55</f>
        <v>5</v>
      </c>
      <c r="BA56">
        <f>'Champ Scores'!D55</f>
        <v>5</v>
      </c>
      <c r="BB56">
        <f>'Champ Scores'!E55</f>
        <v>2</v>
      </c>
      <c r="BC56">
        <f>'Champ Scores'!F55</f>
        <v>2</v>
      </c>
      <c r="BD56">
        <f>'Champ Scores'!G55</f>
        <v>4</v>
      </c>
      <c r="BE56">
        <f>'Champ Scores'!H55</f>
        <v>3</v>
      </c>
      <c r="BF56">
        <f>'Champ Scores'!I55</f>
        <v>3</v>
      </c>
      <c r="BG56">
        <f>'Champ Scores'!J55</f>
        <v>3</v>
      </c>
      <c r="BH56">
        <f>'Champ Scores'!K55</f>
        <v>1</v>
      </c>
      <c r="BI56">
        <f>'Champ Scores'!L55</f>
        <v>2</v>
      </c>
      <c r="BJ56">
        <f>'Champ Scores'!M55</f>
        <v>2</v>
      </c>
      <c r="BK56">
        <f>'Champ Scores'!N55</f>
        <v>1</v>
      </c>
      <c r="BL56">
        <f>'Champ Scores'!O55</f>
        <v>4</v>
      </c>
      <c r="BM56">
        <f>'Champ Scores'!P55</f>
        <v>2</v>
      </c>
      <c r="BN56">
        <f>'Champ Scores'!Q55</f>
        <v>5</v>
      </c>
      <c r="BO56">
        <f>'Champ Scores'!R55</f>
        <v>1</v>
      </c>
      <c r="BP56">
        <f>'Champ Scores'!S55</f>
        <v>1</v>
      </c>
      <c r="BQ56">
        <f>'Champ Scores'!T55</f>
        <v>2</v>
      </c>
      <c r="BR56">
        <f>'Champ Scores'!U55</f>
        <v>3</v>
      </c>
      <c r="BT56" s="61">
        <f>INDEX($AX$3:BR56,AW56,MATCH('Comp Calculator'!$C$165,'(CC) Your Champ Data'!$AX$3:$BR$3,0))</f>
        <v>2.9842723659341166</v>
      </c>
      <c r="BV56" s="60">
        <f t="shared" si="13"/>
        <v>0</v>
      </c>
      <c r="BW56" s="60">
        <f t="shared" si="14"/>
        <v>0</v>
      </c>
      <c r="BX56" s="60">
        <f t="shared" si="15"/>
        <v>0</v>
      </c>
      <c r="BY56" s="60">
        <f t="shared" si="16"/>
        <v>9317.286914134891</v>
      </c>
      <c r="BZ56" s="60">
        <f t="shared" si="17"/>
        <v>0</v>
      </c>
      <c r="CB56" s="60">
        <f>RANK(BV56,BV$4:BV$157,0)+COUNTIF(BV$4:BV56,BV56)-1</f>
        <v>78</v>
      </c>
      <c r="CC56" t="str">
        <f t="shared" si="18"/>
        <v>Kalista</v>
      </c>
      <c r="CD56">
        <f>RANK(BW56,BW$4:BW$157,0)+COUNTIF(BW$4:BW56,BW56)-1</f>
        <v>71</v>
      </c>
      <c r="CE56" t="str">
        <f t="shared" si="19"/>
        <v>Kalista</v>
      </c>
      <c r="CF56">
        <f>RANK(BX56,BX$4:BX$157,0)+COUNTIF(BX$4:BX56,BX56)-1</f>
        <v>122</v>
      </c>
      <c r="CG56" t="str">
        <f t="shared" si="20"/>
        <v>Kalista</v>
      </c>
      <c r="CH56">
        <f>RANK(BY56,BY$4:BY$157,0)+COUNTIF(BY$4:BY56,BY56)-1</f>
        <v>5</v>
      </c>
      <c r="CI56" t="str">
        <f t="shared" si="21"/>
        <v>Kalista</v>
      </c>
      <c r="CJ56">
        <f>RANK(BZ56,BZ$4:BZ$157,0)+COUNTIF(BZ$4:BZ56,BZ56)-1</f>
        <v>92</v>
      </c>
      <c r="CK56" t="str">
        <f t="shared" si="22"/>
        <v>Kalista</v>
      </c>
      <c r="CM56">
        <f>'Champ Scores'!B55+'(CC) Team Data'!B$36-'(CC) Team Data'!$B$28</f>
        <v>7</v>
      </c>
      <c r="CN56">
        <f>'Champ Scores'!C55+'(CC) Team Data'!C$36-'(CC) Team Data'!$B$28</f>
        <v>12</v>
      </c>
      <c r="CO56">
        <f>'Champ Scores'!D55+'(CC) Team Data'!D$36-'(CC) Team Data'!$B$28</f>
        <v>9</v>
      </c>
      <c r="CP56">
        <f>'Champ Scores'!E55+'(CC) Team Data'!E$36-'(CC) Team Data'!$B$28</f>
        <v>9</v>
      </c>
      <c r="CQ56">
        <f>'Champ Scores'!F55+'(CC) Team Data'!F$36-'(CC) Team Data'!$B$28</f>
        <v>9</v>
      </c>
      <c r="CR56">
        <f>'Champ Scores'!G55+'(CC) Team Data'!G$36-'(CC) Team Data'!$B$28</f>
        <v>10</v>
      </c>
      <c r="CS56">
        <f>'Champ Scores'!H55+'(CC) Team Data'!H$36-'(CC) Team Data'!$B$28</f>
        <v>8</v>
      </c>
      <c r="CT56">
        <f>'Champ Scores'!I55+'(CC) Team Data'!I$36-'(CC) Team Data'!$B$28</f>
        <v>7</v>
      </c>
      <c r="CU56">
        <f>'Champ Scores'!J55+'(CC) Team Data'!J$36-'(CC) Team Data'!$B$28</f>
        <v>10</v>
      </c>
      <c r="CV56">
        <f>'Champ Scores'!K55+'(CC) Team Data'!K$36-'(CC) Team Data'!$B$28</f>
        <v>5</v>
      </c>
      <c r="CW56">
        <f>'Champ Scores'!L55+'(CC) Team Data'!L$36-'(CC) Team Data'!$B$28</f>
        <v>10</v>
      </c>
      <c r="CX56">
        <f>'Champ Scores'!M55+'(CC) Team Data'!M$36-'(CC) Team Data'!$B$28</f>
        <v>6</v>
      </c>
      <c r="CY56">
        <f>'Champ Scores'!N55+'(CC) Team Data'!N$36-'(CC) Team Data'!$B$28</f>
        <v>8</v>
      </c>
      <c r="CZ56">
        <f>'Champ Scores'!O55+'(CC) Team Data'!O$36-'(CC) Team Data'!$B$28</f>
        <v>10</v>
      </c>
      <c r="DA56">
        <f>'Champ Scores'!P55+'(CC) Team Data'!P$36-'(CC) Team Data'!$B$28</f>
        <v>8</v>
      </c>
      <c r="DB56">
        <f>'Champ Scores'!Q55+'(CC) Team Data'!Q$36-'(CC) Team Data'!$B$28</f>
        <v>11</v>
      </c>
      <c r="DC56">
        <f>'Champ Scores'!R55+'(CC) Team Data'!R$36-'(CC) Team Data'!$B$28</f>
        <v>5</v>
      </c>
      <c r="DD56">
        <f>'Champ Scores'!S55+'(CC) Team Data'!S$36-'(CC) Team Data'!$B$28</f>
        <v>5</v>
      </c>
      <c r="DE56">
        <f>'Champ Scores'!T55+'(CC) Team Data'!T$36-'(CC) Team Data'!$B$28</f>
        <v>8</v>
      </c>
      <c r="DF56">
        <f>'Champ Scores'!U55+'(CC) Team Data'!U$36-'(CC) Team Data'!$B$28</f>
        <v>7</v>
      </c>
    </row>
    <row r="57" spans="1:110" x14ac:dyDescent="0.25">
      <c r="A57" t="str">
        <f>'Champ Pools'!A57</f>
        <v>Karma</v>
      </c>
      <c r="B57">
        <f>'Champ Pools'!B57</f>
        <v>0</v>
      </c>
      <c r="C57">
        <f>'Champ Pools'!C57</f>
        <v>0</v>
      </c>
      <c r="D57">
        <f>'Champ Pools'!D57</f>
        <v>5</v>
      </c>
      <c r="E57">
        <f>'Champ Pools'!E57</f>
        <v>3</v>
      </c>
      <c r="F57">
        <f>'Champ Pools'!F57</f>
        <v>5</v>
      </c>
      <c r="H57">
        <f>B57*B57*'Champ Pools'!L57</f>
        <v>0</v>
      </c>
      <c r="I57">
        <f>C57*C57*'Champ Pools'!M57</f>
        <v>0</v>
      </c>
      <c r="J57">
        <f>D57*D57*'Champ Pools'!N57</f>
        <v>75</v>
      </c>
      <c r="K57">
        <f>E57*E57*'Champ Pools'!O57</f>
        <v>27</v>
      </c>
      <c r="L57">
        <f>F57*F57*'Champ Pools'!P57</f>
        <v>75</v>
      </c>
      <c r="N57">
        <f>'Champ Scores'!Y56</f>
        <v>1121</v>
      </c>
      <c r="O57">
        <f>'Champ Scores'!Z56</f>
        <v>1062</v>
      </c>
      <c r="P57">
        <f>'Champ Scores'!AA56</f>
        <v>2858</v>
      </c>
      <c r="Q57">
        <f>'Champ Scores'!AB56</f>
        <v>3106</v>
      </c>
      <c r="R57">
        <f>'Champ Scores'!AC56</f>
        <v>2180</v>
      </c>
      <c r="T57" s="60">
        <f t="shared" si="5"/>
        <v>2145.2805723513707</v>
      </c>
      <c r="U57">
        <f>'(CC) Team Data'!W$36+'(CC) Your Champ Data'!N57</f>
        <v>3209</v>
      </c>
      <c r="V57">
        <f>'(CC) Team Data'!X$36+'(CC) Your Champ Data'!O57</f>
        <v>2794</v>
      </c>
      <c r="W57">
        <f>'(CC) Team Data'!Y$36+'(CC) Your Champ Data'!P57</f>
        <v>4610</v>
      </c>
      <c r="X57">
        <f>'(CC) Team Data'!Z$36+'(CC) Your Champ Data'!Q57</f>
        <v>4723</v>
      </c>
      <c r="Y57">
        <f>'(CC) Team Data'!AA$36+'(CC) Your Champ Data'!R57</f>
        <v>4102</v>
      </c>
      <c r="AA57">
        <f>ABS('Champ Scores'!AG56-33.3-'Comp Calculator'!H$164+'Comp Calculator'!H$163)</f>
        <v>23.622597765424018</v>
      </c>
      <c r="AB57">
        <f>ABS('Champ Scores'!AH56-33.3-'Comp Calculator'!I$164+'Comp Calculator'!I$163)</f>
        <v>10.190075082216328</v>
      </c>
      <c r="AC57">
        <f>ABS('Champ Scores'!AI56-33.3-'Comp Calculator'!J$164+'Comp Calculator'!J$163)</f>
        <v>13.232522683207677</v>
      </c>
      <c r="AD57">
        <f t="shared" si="6"/>
        <v>47.045195530848019</v>
      </c>
      <c r="AF57" s="60">
        <f>(IF('Comp Calculator'!$C$164='(CC) Your Champ Data'!$N$3,'(CC) Your Champ Data'!$N57,IF('Comp Calculator'!$C$164='(CC) Your Champ Data'!$O$3,'(CC) Your Champ Data'!$O57,IF('Comp Calculator'!$C$164='(CC) Your Champ Data'!$P$3,'(CC) Your Champ Data'!$P57,IF('Comp Calculator'!$C$164='(CC) Your Champ Data'!$Q$3,'(CC) Your Champ Data'!$Q57,IF('Comp Calculator'!$C$164='(CC) Your Champ Data'!$R$3,'(CC) Your Champ Data'!$R57,IF('Comp Calculator'!$C$164='(CC) Your Champ Data'!$T$3,'(CC) Your Champ Data'!$T57,1000))))))*H57*(100-$AD57))/1000</f>
        <v>0</v>
      </c>
      <c r="AG57" s="60">
        <f>(IF('Comp Calculator'!$C$164='(CC) Your Champ Data'!$N$3,'(CC) Your Champ Data'!$N57,IF('Comp Calculator'!$C$164='(CC) Your Champ Data'!$O$3,'(CC) Your Champ Data'!$O57,IF('Comp Calculator'!$C$164='(CC) Your Champ Data'!$P$3,'(CC) Your Champ Data'!$P57,IF('Comp Calculator'!$C$164='(CC) Your Champ Data'!$Q$3,'(CC) Your Champ Data'!$Q57,IF('Comp Calculator'!$C$164='(CC) Your Champ Data'!$R$3,'(CC) Your Champ Data'!$R57,IF('Comp Calculator'!$C$164='(CC) Your Champ Data'!$T$3,'(CC) Your Champ Data'!$T57,1000))))))*I57*(100-$AD57))/1000</f>
        <v>0</v>
      </c>
      <c r="AH57" s="60">
        <f>(IF('Comp Calculator'!$C$164='(CC) Your Champ Data'!$N$3,'(CC) Your Champ Data'!$N57,IF('Comp Calculator'!$C$164='(CC) Your Champ Data'!$O$3,'(CC) Your Champ Data'!$O57,IF('Comp Calculator'!$C$164='(CC) Your Champ Data'!$P$3,'(CC) Your Champ Data'!$P57,IF('Comp Calculator'!$C$164='(CC) Your Champ Data'!$Q$3,'(CC) Your Champ Data'!$Q57,IF('Comp Calculator'!$C$164='(CC) Your Champ Data'!$R$3,'(CC) Your Champ Data'!$R57,IF('Comp Calculator'!$C$164='(CC) Your Champ Data'!$T$3,'(CC) Your Champ Data'!$T57,1000))))))*J57*(100-$AD57))/1000</f>
        <v>8520.2184930252952</v>
      </c>
      <c r="AI57" s="60">
        <f>(IF('Comp Calculator'!$C$164='(CC) Your Champ Data'!$N$3,'(CC) Your Champ Data'!$N57,IF('Comp Calculator'!$C$164='(CC) Your Champ Data'!$O$3,'(CC) Your Champ Data'!$O57,IF('Comp Calculator'!$C$164='(CC) Your Champ Data'!$P$3,'(CC) Your Champ Data'!$P57,IF('Comp Calculator'!$C$164='(CC) Your Champ Data'!$Q$3,'(CC) Your Champ Data'!$Q57,IF('Comp Calculator'!$C$164='(CC) Your Champ Data'!$R$3,'(CC) Your Champ Data'!$R57,IF('Comp Calculator'!$C$164='(CC) Your Champ Data'!$T$3,'(CC) Your Champ Data'!$T57,1000))))))*K57*(100-$AD57))/1000</f>
        <v>3067.2786574891065</v>
      </c>
      <c r="AJ57" s="60">
        <f>(IF('Comp Calculator'!$C$164='(CC) Your Champ Data'!$N$3,'(CC) Your Champ Data'!$N57,IF('Comp Calculator'!$C$164='(CC) Your Champ Data'!$O$3,'(CC) Your Champ Data'!$O57,IF('Comp Calculator'!$C$164='(CC) Your Champ Data'!$P$3,'(CC) Your Champ Data'!$P57,IF('Comp Calculator'!$C$164='(CC) Your Champ Data'!$Q$3,'(CC) Your Champ Data'!$Q57,IF('Comp Calculator'!$C$164='(CC) Your Champ Data'!$R$3,'(CC) Your Champ Data'!$R57,IF('Comp Calculator'!$C$164='(CC) Your Champ Data'!$T$3,'(CC) Your Champ Data'!$T57,1000))))))*L57*(100-$AD57))/1000</f>
        <v>8520.2184930252952</v>
      </c>
      <c r="AL57" s="60">
        <f>RANK(AF57,AF$4:AF$163,0)+COUNTIF(AF$4:AF57,AF57)-1</f>
        <v>79</v>
      </c>
      <c r="AM57" t="str">
        <f t="shared" si="7"/>
        <v>Karma</v>
      </c>
      <c r="AN57" s="60">
        <f>RANK(AG57,AG$4:AG$163,0)+COUNTIF(AG$4:AG57,AG57)-1</f>
        <v>72</v>
      </c>
      <c r="AO57" t="str">
        <f t="shared" si="8"/>
        <v>Karma</v>
      </c>
      <c r="AP57" s="60">
        <f>RANK(AH57,AH$4:AH$163,0)+COUNTIF(AH$4:AH57,AH57)-1</f>
        <v>29</v>
      </c>
      <c r="AQ57" t="str">
        <f t="shared" si="9"/>
        <v>Karma</v>
      </c>
      <c r="AR57" s="60">
        <f>RANK(AI57,AI$4:AI$163,0)+COUNTIF(AI$4:AI57,AI57)-1</f>
        <v>16</v>
      </c>
      <c r="AS57" t="str">
        <f t="shared" si="10"/>
        <v>Karma</v>
      </c>
      <c r="AT57" s="60">
        <f>RANK(AJ57,AJ$4:AJ$163,0)+COUNTIF(AJ$4:AJ57,AJ57)-1</f>
        <v>27</v>
      </c>
      <c r="AU57" t="str">
        <f t="shared" si="11"/>
        <v>Karma</v>
      </c>
      <c r="AW57">
        <v>55</v>
      </c>
      <c r="AX57" s="61">
        <f t="shared" si="12"/>
        <v>3.234840099683824</v>
      </c>
      <c r="AY57">
        <f>'Champ Scores'!B56</f>
        <v>1</v>
      </c>
      <c r="AZ57">
        <f>'Champ Scores'!C56</f>
        <v>3</v>
      </c>
      <c r="BA57">
        <f>'Champ Scores'!D56</f>
        <v>1</v>
      </c>
      <c r="BB57">
        <f>'Champ Scores'!E56</f>
        <v>3</v>
      </c>
      <c r="BC57">
        <f>'Champ Scores'!F56</f>
        <v>1</v>
      </c>
      <c r="BD57">
        <f>'Champ Scores'!G56</f>
        <v>3</v>
      </c>
      <c r="BE57">
        <f>'Champ Scores'!H56</f>
        <v>4</v>
      </c>
      <c r="BF57">
        <f>'Champ Scores'!I56</f>
        <v>4</v>
      </c>
      <c r="BG57">
        <f>'Champ Scores'!J56</f>
        <v>1</v>
      </c>
      <c r="BH57">
        <f>'Champ Scores'!K56</f>
        <v>1</v>
      </c>
      <c r="BI57">
        <f>'Champ Scores'!L56</f>
        <v>1</v>
      </c>
      <c r="BJ57">
        <f>'Champ Scores'!M56</f>
        <v>2</v>
      </c>
      <c r="BK57">
        <f>'Champ Scores'!N56</f>
        <v>2</v>
      </c>
      <c r="BL57">
        <f>'Champ Scores'!O56</f>
        <v>4</v>
      </c>
      <c r="BM57">
        <f>'Champ Scores'!P56</f>
        <v>2</v>
      </c>
      <c r="BN57">
        <f>'Champ Scores'!Q56</f>
        <v>3</v>
      </c>
      <c r="BO57">
        <f>'Champ Scores'!R56</f>
        <v>1</v>
      </c>
      <c r="BP57">
        <f>'Champ Scores'!S56</f>
        <v>5</v>
      </c>
      <c r="BQ57">
        <f>'Champ Scores'!T56</f>
        <v>5</v>
      </c>
      <c r="BR57">
        <f>'Champ Scores'!U56</f>
        <v>5</v>
      </c>
      <c r="BT57" s="61">
        <f>INDEX($AX$3:BR57,AW57,MATCH('Comp Calculator'!$C$165,'(CC) Your Champ Data'!$AX$3:$BR$3,0))</f>
        <v>3.234840099683824</v>
      </c>
      <c r="BV57" s="60">
        <f t="shared" si="13"/>
        <v>0</v>
      </c>
      <c r="BW57" s="60">
        <f t="shared" si="14"/>
        <v>0</v>
      </c>
      <c r="BX57" s="60">
        <f t="shared" si="15"/>
        <v>12847.524372579675</v>
      </c>
      <c r="BY57" s="60">
        <f t="shared" si="16"/>
        <v>4625.1087741286829</v>
      </c>
      <c r="BZ57" s="60">
        <f t="shared" si="17"/>
        <v>12847.524372579675</v>
      </c>
      <c r="CB57" s="60">
        <f>RANK(BV57,BV$4:BV$157,0)+COUNTIF(BV$4:BV57,BV57)-1</f>
        <v>79</v>
      </c>
      <c r="CC57" t="str">
        <f t="shared" si="18"/>
        <v>Karma</v>
      </c>
      <c r="CD57">
        <f>RANK(BW57,BW$4:BW$157,0)+COUNTIF(BW$4:BW57,BW57)-1</f>
        <v>72</v>
      </c>
      <c r="CE57" t="str">
        <f t="shared" si="19"/>
        <v>Karma</v>
      </c>
      <c r="CF57">
        <f>RANK(BX57,BX$4:BX$157,0)+COUNTIF(BX$4:BX57,BX57)-1</f>
        <v>18</v>
      </c>
      <c r="CG57" t="str">
        <f t="shared" si="20"/>
        <v>Karma</v>
      </c>
      <c r="CH57">
        <f>RANK(BY57,BY$4:BY$157,0)+COUNTIF(BY$4:BY57,BY57)-1</f>
        <v>15</v>
      </c>
      <c r="CI57" t="str">
        <f t="shared" si="21"/>
        <v>Karma</v>
      </c>
      <c r="CJ57">
        <f>RANK(BZ57,BZ$4:BZ$157,0)+COUNTIF(BZ$4:BZ57,BZ57)-1</f>
        <v>16</v>
      </c>
      <c r="CK57" t="str">
        <f t="shared" si="22"/>
        <v>Karma</v>
      </c>
      <c r="CM57">
        <f>'Champ Scores'!B56+'(CC) Team Data'!B$36-'(CC) Team Data'!$B$28</f>
        <v>7</v>
      </c>
      <c r="CN57">
        <f>'Champ Scores'!C56+'(CC) Team Data'!C$36-'(CC) Team Data'!$B$28</f>
        <v>10</v>
      </c>
      <c r="CO57">
        <f>'Champ Scores'!D56+'(CC) Team Data'!D$36-'(CC) Team Data'!$B$28</f>
        <v>5</v>
      </c>
      <c r="CP57">
        <f>'Champ Scores'!E56+'(CC) Team Data'!E$36-'(CC) Team Data'!$B$28</f>
        <v>10</v>
      </c>
      <c r="CQ57">
        <f>'Champ Scores'!F56+'(CC) Team Data'!F$36-'(CC) Team Data'!$B$28</f>
        <v>8</v>
      </c>
      <c r="CR57">
        <f>'Champ Scores'!G56+'(CC) Team Data'!G$36-'(CC) Team Data'!$B$28</f>
        <v>9</v>
      </c>
      <c r="CS57">
        <f>'Champ Scores'!H56+'(CC) Team Data'!H$36-'(CC) Team Data'!$B$28</f>
        <v>9</v>
      </c>
      <c r="CT57">
        <f>'Champ Scores'!I56+'(CC) Team Data'!I$36-'(CC) Team Data'!$B$28</f>
        <v>8</v>
      </c>
      <c r="CU57">
        <f>'Champ Scores'!J56+'(CC) Team Data'!J$36-'(CC) Team Data'!$B$28</f>
        <v>8</v>
      </c>
      <c r="CV57">
        <f>'Champ Scores'!K56+'(CC) Team Data'!K$36-'(CC) Team Data'!$B$28</f>
        <v>5</v>
      </c>
      <c r="CW57">
        <f>'Champ Scores'!L56+'(CC) Team Data'!L$36-'(CC) Team Data'!$B$28</f>
        <v>9</v>
      </c>
      <c r="CX57">
        <f>'Champ Scores'!M56+'(CC) Team Data'!M$36-'(CC) Team Data'!$B$28</f>
        <v>6</v>
      </c>
      <c r="CY57">
        <f>'Champ Scores'!N56+'(CC) Team Data'!N$36-'(CC) Team Data'!$B$28</f>
        <v>9</v>
      </c>
      <c r="CZ57">
        <f>'Champ Scores'!O56+'(CC) Team Data'!O$36-'(CC) Team Data'!$B$28</f>
        <v>10</v>
      </c>
      <c r="DA57">
        <f>'Champ Scores'!P56+'(CC) Team Data'!P$36-'(CC) Team Data'!$B$28</f>
        <v>8</v>
      </c>
      <c r="DB57">
        <f>'Champ Scores'!Q56+'(CC) Team Data'!Q$36-'(CC) Team Data'!$B$28</f>
        <v>9</v>
      </c>
      <c r="DC57">
        <f>'Champ Scores'!R56+'(CC) Team Data'!R$36-'(CC) Team Data'!$B$28</f>
        <v>5</v>
      </c>
      <c r="DD57">
        <f>'Champ Scores'!S56+'(CC) Team Data'!S$36-'(CC) Team Data'!$B$28</f>
        <v>9</v>
      </c>
      <c r="DE57">
        <f>'Champ Scores'!T56+'(CC) Team Data'!T$36-'(CC) Team Data'!$B$28</f>
        <v>11</v>
      </c>
      <c r="DF57">
        <f>'Champ Scores'!U56+'(CC) Team Data'!U$36-'(CC) Team Data'!$B$28</f>
        <v>9</v>
      </c>
    </row>
    <row r="58" spans="1:110" x14ac:dyDescent="0.25">
      <c r="A58" t="str">
        <f>'Champ Pools'!A58</f>
        <v>Karthus</v>
      </c>
      <c r="B58">
        <f>'Champ Pools'!B58</f>
        <v>0</v>
      </c>
      <c r="C58">
        <f>'Champ Pools'!C58</f>
        <v>0</v>
      </c>
      <c r="D58">
        <f>'Champ Pools'!D58</f>
        <v>4</v>
      </c>
      <c r="E58">
        <f>'Champ Pools'!E58</f>
        <v>0</v>
      </c>
      <c r="F58">
        <f>'Champ Pools'!F58</f>
        <v>3</v>
      </c>
      <c r="H58">
        <f>B58*B58*'Champ Pools'!L58</f>
        <v>0</v>
      </c>
      <c r="I58">
        <f>C58*C58*'Champ Pools'!M58</f>
        <v>0</v>
      </c>
      <c r="J58">
        <f>D58*D58*'Champ Pools'!N58</f>
        <v>48</v>
      </c>
      <c r="K58">
        <f>E58*E58*'Champ Pools'!O58</f>
        <v>0</v>
      </c>
      <c r="L58">
        <f>F58*F58*'Champ Pools'!P58</f>
        <v>27</v>
      </c>
      <c r="N58">
        <f>'Champ Scores'!Y57</f>
        <v>1825</v>
      </c>
      <c r="O58">
        <f>'Champ Scores'!Z57</f>
        <v>1412</v>
      </c>
      <c r="P58">
        <f>'Champ Scores'!AA57</f>
        <v>2183</v>
      </c>
      <c r="Q58">
        <f>'Champ Scores'!AB57</f>
        <v>2623</v>
      </c>
      <c r="R58">
        <f>'Champ Scores'!AC57</f>
        <v>2199</v>
      </c>
      <c r="T58" s="60">
        <f t="shared" si="5"/>
        <v>2571.9085378099676</v>
      </c>
      <c r="U58">
        <f>'(CC) Team Data'!W$36+'(CC) Your Champ Data'!N58</f>
        <v>3913</v>
      </c>
      <c r="V58">
        <f>'(CC) Team Data'!X$36+'(CC) Your Champ Data'!O58</f>
        <v>3144</v>
      </c>
      <c r="W58">
        <f>'(CC) Team Data'!Y$36+'(CC) Your Champ Data'!P58</f>
        <v>3935</v>
      </c>
      <c r="X58">
        <f>'(CC) Team Data'!Z$36+'(CC) Your Champ Data'!Q58</f>
        <v>4240</v>
      </c>
      <c r="Y58">
        <f>'(CC) Team Data'!AA$36+'(CC) Your Champ Data'!R58</f>
        <v>4121</v>
      </c>
      <c r="AA58">
        <f>ABS('Champ Scores'!AG57-33.3-'Comp Calculator'!H$164+'Comp Calculator'!H$163)</f>
        <v>4.7216114903707478</v>
      </c>
      <c r="AB58">
        <f>ABS('Champ Scores'!AH57-33.3-'Comp Calculator'!I$164+'Comp Calculator'!I$163)</f>
        <v>5.3097573768578812</v>
      </c>
      <c r="AC58">
        <f>ABS('Champ Scores'!AI57-33.3-'Comp Calculator'!J$164+'Comp Calculator'!J$163)</f>
        <v>9.8313688672286155</v>
      </c>
      <c r="AD58">
        <f t="shared" si="6"/>
        <v>19.862737734457244</v>
      </c>
      <c r="AF58" s="60">
        <f>(IF('Comp Calculator'!$C$164='(CC) Your Champ Data'!$N$3,'(CC) Your Champ Data'!$N58,IF('Comp Calculator'!$C$164='(CC) Your Champ Data'!$O$3,'(CC) Your Champ Data'!$O58,IF('Comp Calculator'!$C$164='(CC) Your Champ Data'!$P$3,'(CC) Your Champ Data'!$P58,IF('Comp Calculator'!$C$164='(CC) Your Champ Data'!$Q$3,'(CC) Your Champ Data'!$Q58,IF('Comp Calculator'!$C$164='(CC) Your Champ Data'!$R$3,'(CC) Your Champ Data'!$R58,IF('Comp Calculator'!$C$164='(CC) Your Champ Data'!$T$3,'(CC) Your Champ Data'!$T58,1000))))))*H58*(100-$AD58))/1000</f>
        <v>0</v>
      </c>
      <c r="AG58" s="60">
        <f>(IF('Comp Calculator'!$C$164='(CC) Your Champ Data'!$N$3,'(CC) Your Champ Data'!$N58,IF('Comp Calculator'!$C$164='(CC) Your Champ Data'!$O$3,'(CC) Your Champ Data'!$O58,IF('Comp Calculator'!$C$164='(CC) Your Champ Data'!$P$3,'(CC) Your Champ Data'!$P58,IF('Comp Calculator'!$C$164='(CC) Your Champ Data'!$Q$3,'(CC) Your Champ Data'!$Q58,IF('Comp Calculator'!$C$164='(CC) Your Champ Data'!$R$3,'(CC) Your Champ Data'!$R58,IF('Comp Calculator'!$C$164='(CC) Your Champ Data'!$T$3,'(CC) Your Champ Data'!$T58,1000))))))*I58*(100-$AD58))/1000</f>
        <v>0</v>
      </c>
      <c r="AH58" s="60">
        <f>(IF('Comp Calculator'!$C$164='(CC) Your Champ Data'!$N$3,'(CC) Your Champ Data'!$N58,IF('Comp Calculator'!$C$164='(CC) Your Champ Data'!$O$3,'(CC) Your Champ Data'!$O58,IF('Comp Calculator'!$C$164='(CC) Your Champ Data'!$P$3,'(CC) Your Champ Data'!$P58,IF('Comp Calculator'!$C$164='(CC) Your Champ Data'!$Q$3,'(CC) Your Champ Data'!$Q58,IF('Comp Calculator'!$C$164='(CC) Your Champ Data'!$R$3,'(CC) Your Champ Data'!$R58,IF('Comp Calculator'!$C$164='(CC) Your Champ Data'!$T$3,'(CC) Your Champ Data'!$T58,1000))))))*J58*(100-$AD58))/1000</f>
        <v>9893.0740328383654</v>
      </c>
      <c r="AI58" s="60">
        <f>(IF('Comp Calculator'!$C$164='(CC) Your Champ Data'!$N$3,'(CC) Your Champ Data'!$N58,IF('Comp Calculator'!$C$164='(CC) Your Champ Data'!$O$3,'(CC) Your Champ Data'!$O58,IF('Comp Calculator'!$C$164='(CC) Your Champ Data'!$P$3,'(CC) Your Champ Data'!$P58,IF('Comp Calculator'!$C$164='(CC) Your Champ Data'!$Q$3,'(CC) Your Champ Data'!$Q58,IF('Comp Calculator'!$C$164='(CC) Your Champ Data'!$R$3,'(CC) Your Champ Data'!$R58,IF('Comp Calculator'!$C$164='(CC) Your Champ Data'!$T$3,'(CC) Your Champ Data'!$T58,1000))))))*K58*(100-$AD58))/1000</f>
        <v>0</v>
      </c>
      <c r="AJ58" s="60">
        <f>(IF('Comp Calculator'!$C$164='(CC) Your Champ Data'!$N$3,'(CC) Your Champ Data'!$N58,IF('Comp Calculator'!$C$164='(CC) Your Champ Data'!$O$3,'(CC) Your Champ Data'!$O58,IF('Comp Calculator'!$C$164='(CC) Your Champ Data'!$P$3,'(CC) Your Champ Data'!$P58,IF('Comp Calculator'!$C$164='(CC) Your Champ Data'!$Q$3,'(CC) Your Champ Data'!$Q58,IF('Comp Calculator'!$C$164='(CC) Your Champ Data'!$R$3,'(CC) Your Champ Data'!$R58,IF('Comp Calculator'!$C$164='(CC) Your Champ Data'!$T$3,'(CC) Your Champ Data'!$T58,1000))))))*L58*(100-$AD58))/1000</f>
        <v>5564.8541434715808</v>
      </c>
      <c r="AL58" s="60">
        <f>RANK(AF58,AF$4:AF$163,0)+COUNTIF(AF$4:AF58,AF58)-1</f>
        <v>80</v>
      </c>
      <c r="AM58" t="str">
        <f t="shared" si="7"/>
        <v>Karthus</v>
      </c>
      <c r="AN58" s="60">
        <f>RANK(AG58,AG$4:AG$163,0)+COUNTIF(AG$4:AG58,AG58)-1</f>
        <v>73</v>
      </c>
      <c r="AO58" t="str">
        <f t="shared" si="8"/>
        <v>Karthus</v>
      </c>
      <c r="AP58" s="60">
        <f>RANK(AH58,AH$4:AH$163,0)+COUNTIF(AH$4:AH58,AH58)-1</f>
        <v>24</v>
      </c>
      <c r="AQ58" t="str">
        <f t="shared" si="9"/>
        <v>Karthus</v>
      </c>
      <c r="AR58" s="60">
        <f>RANK(AI58,AI$4:AI$163,0)+COUNTIF(AI$4:AI58,AI58)-1</f>
        <v>65</v>
      </c>
      <c r="AS58" t="str">
        <f t="shared" si="10"/>
        <v>Karthus</v>
      </c>
      <c r="AT58" s="60">
        <f>RANK(AJ58,AJ$4:AJ$163,0)+COUNTIF(AJ$4:AJ58,AJ58)-1</f>
        <v>38</v>
      </c>
      <c r="AU58" t="str">
        <f t="shared" si="11"/>
        <v>Karthus</v>
      </c>
      <c r="AW58">
        <v>56</v>
      </c>
      <c r="AX58" s="61">
        <f t="shared" si="12"/>
        <v>2.8091097699793348</v>
      </c>
      <c r="AY58">
        <f>'Champ Scores'!B57</f>
        <v>3</v>
      </c>
      <c r="AZ58">
        <f>'Champ Scores'!C57</f>
        <v>5</v>
      </c>
      <c r="BA58">
        <f>'Champ Scores'!D57</f>
        <v>3</v>
      </c>
      <c r="BB58">
        <f>'Champ Scores'!E57</f>
        <v>5</v>
      </c>
      <c r="BC58">
        <f>'Champ Scores'!F57</f>
        <v>2</v>
      </c>
      <c r="BD58">
        <f>'Champ Scores'!G57</f>
        <v>5</v>
      </c>
      <c r="BE58">
        <f>'Champ Scores'!H57</f>
        <v>4</v>
      </c>
      <c r="BF58">
        <f>'Champ Scores'!I57</f>
        <v>4</v>
      </c>
      <c r="BG58">
        <f>'Champ Scores'!J57</f>
        <v>2</v>
      </c>
      <c r="BH58">
        <f>'Champ Scores'!K57</f>
        <v>1</v>
      </c>
      <c r="BI58">
        <f>'Champ Scores'!L57</f>
        <v>1</v>
      </c>
      <c r="BJ58">
        <f>'Champ Scores'!M57</f>
        <v>1</v>
      </c>
      <c r="BK58">
        <f>'Champ Scores'!N57</f>
        <v>2</v>
      </c>
      <c r="BL58">
        <f>'Champ Scores'!O57</f>
        <v>3</v>
      </c>
      <c r="BM58">
        <f>'Champ Scores'!P57</f>
        <v>3</v>
      </c>
      <c r="BN58">
        <f>'Champ Scores'!Q57</f>
        <v>1</v>
      </c>
      <c r="BO58">
        <f>'Champ Scores'!R57</f>
        <v>1</v>
      </c>
      <c r="BP58">
        <f>'Champ Scores'!S57</f>
        <v>1</v>
      </c>
      <c r="BQ58">
        <f>'Champ Scores'!T57</f>
        <v>3</v>
      </c>
      <c r="BR58">
        <f>'Champ Scores'!U57</f>
        <v>2</v>
      </c>
      <c r="BT58" s="61">
        <f>INDEX($AX$3:BR58,AW58,MATCH('Comp Calculator'!$C$165,'(CC) Your Champ Data'!$AX$3:$BR$3,0))</f>
        <v>2.8091097699793348</v>
      </c>
      <c r="BV58" s="60">
        <f t="shared" si="13"/>
        <v>0</v>
      </c>
      <c r="BW58" s="60">
        <f t="shared" si="14"/>
        <v>0</v>
      </c>
      <c r="BX58" s="60">
        <f t="shared" si="15"/>
        <v>10805.489585737558</v>
      </c>
      <c r="BY58" s="60">
        <f t="shared" si="16"/>
        <v>0</v>
      </c>
      <c r="BZ58" s="60">
        <f t="shared" si="17"/>
        <v>6078.0878919773759</v>
      </c>
      <c r="CB58" s="60">
        <f>RANK(BV58,BV$4:BV$157,0)+COUNTIF(BV$4:BV58,BV58)-1</f>
        <v>80</v>
      </c>
      <c r="CC58" t="str">
        <f t="shared" si="18"/>
        <v>Karthus</v>
      </c>
      <c r="CD58">
        <f>RANK(BW58,BW$4:BW$157,0)+COUNTIF(BW$4:BW58,BW58)-1</f>
        <v>73</v>
      </c>
      <c r="CE58" t="str">
        <f t="shared" si="19"/>
        <v>Karthus</v>
      </c>
      <c r="CF58">
        <f>RANK(BX58,BX$4:BX$157,0)+COUNTIF(BX$4:BX58,BX58)-1</f>
        <v>26</v>
      </c>
      <c r="CG58" t="str">
        <f t="shared" si="20"/>
        <v>Karthus</v>
      </c>
      <c r="CH58">
        <f>RANK(BY58,BY$4:BY$157,0)+COUNTIF(BY$4:BY58,BY58)-1</f>
        <v>64</v>
      </c>
      <c r="CI58" t="str">
        <f t="shared" si="21"/>
        <v>Karthus</v>
      </c>
      <c r="CJ58">
        <f>RANK(BZ58,BZ$4:BZ$157,0)+COUNTIF(BZ$4:BZ58,BZ58)-1</f>
        <v>40</v>
      </c>
      <c r="CK58" t="str">
        <f t="shared" si="22"/>
        <v>Karthus</v>
      </c>
      <c r="CM58">
        <f>'Champ Scores'!B57+'(CC) Team Data'!B$36-'(CC) Team Data'!$B$28</f>
        <v>9</v>
      </c>
      <c r="CN58">
        <f>'Champ Scores'!C57+'(CC) Team Data'!C$36-'(CC) Team Data'!$B$28</f>
        <v>12</v>
      </c>
      <c r="CO58">
        <f>'Champ Scores'!D57+'(CC) Team Data'!D$36-'(CC) Team Data'!$B$28</f>
        <v>7</v>
      </c>
      <c r="CP58">
        <f>'Champ Scores'!E57+'(CC) Team Data'!E$36-'(CC) Team Data'!$B$28</f>
        <v>12</v>
      </c>
      <c r="CQ58">
        <f>'Champ Scores'!F57+'(CC) Team Data'!F$36-'(CC) Team Data'!$B$28</f>
        <v>9</v>
      </c>
      <c r="CR58">
        <f>'Champ Scores'!G57+'(CC) Team Data'!G$36-'(CC) Team Data'!$B$28</f>
        <v>11</v>
      </c>
      <c r="CS58">
        <f>'Champ Scores'!H57+'(CC) Team Data'!H$36-'(CC) Team Data'!$B$28</f>
        <v>9</v>
      </c>
      <c r="CT58">
        <f>'Champ Scores'!I57+'(CC) Team Data'!I$36-'(CC) Team Data'!$B$28</f>
        <v>8</v>
      </c>
      <c r="CU58">
        <f>'Champ Scores'!J57+'(CC) Team Data'!J$36-'(CC) Team Data'!$B$28</f>
        <v>9</v>
      </c>
      <c r="CV58">
        <f>'Champ Scores'!K57+'(CC) Team Data'!K$36-'(CC) Team Data'!$B$28</f>
        <v>5</v>
      </c>
      <c r="CW58">
        <f>'Champ Scores'!L57+'(CC) Team Data'!L$36-'(CC) Team Data'!$B$28</f>
        <v>9</v>
      </c>
      <c r="CX58">
        <f>'Champ Scores'!M57+'(CC) Team Data'!M$36-'(CC) Team Data'!$B$28</f>
        <v>5</v>
      </c>
      <c r="CY58">
        <f>'Champ Scores'!N57+'(CC) Team Data'!N$36-'(CC) Team Data'!$B$28</f>
        <v>9</v>
      </c>
      <c r="CZ58">
        <f>'Champ Scores'!O57+'(CC) Team Data'!O$36-'(CC) Team Data'!$B$28</f>
        <v>9</v>
      </c>
      <c r="DA58">
        <f>'Champ Scores'!P57+'(CC) Team Data'!P$36-'(CC) Team Data'!$B$28</f>
        <v>9</v>
      </c>
      <c r="DB58">
        <f>'Champ Scores'!Q57+'(CC) Team Data'!Q$36-'(CC) Team Data'!$B$28</f>
        <v>7</v>
      </c>
      <c r="DC58">
        <f>'Champ Scores'!R57+'(CC) Team Data'!R$36-'(CC) Team Data'!$B$28</f>
        <v>5</v>
      </c>
      <c r="DD58">
        <f>'Champ Scores'!S57+'(CC) Team Data'!S$36-'(CC) Team Data'!$B$28</f>
        <v>5</v>
      </c>
      <c r="DE58">
        <f>'Champ Scores'!T57+'(CC) Team Data'!T$36-'(CC) Team Data'!$B$28</f>
        <v>9</v>
      </c>
      <c r="DF58">
        <f>'Champ Scores'!U57+'(CC) Team Data'!U$36-'(CC) Team Data'!$B$28</f>
        <v>6</v>
      </c>
    </row>
    <row r="59" spans="1:110" x14ac:dyDescent="0.25">
      <c r="A59" t="str">
        <f>'Champ Pools'!A59</f>
        <v>Kassadin</v>
      </c>
      <c r="B59">
        <f>'Champ Pools'!B59</f>
        <v>0</v>
      </c>
      <c r="C59">
        <f>'Champ Pools'!C59</f>
        <v>0</v>
      </c>
      <c r="D59">
        <f>'Champ Pools'!D59</f>
        <v>5</v>
      </c>
      <c r="E59">
        <f>'Champ Pools'!E59</f>
        <v>0</v>
      </c>
      <c r="F59">
        <f>'Champ Pools'!F59</f>
        <v>0</v>
      </c>
      <c r="H59">
        <f>B59*B59*'Champ Pools'!L59</f>
        <v>0</v>
      </c>
      <c r="I59">
        <f>C59*C59*'Champ Pools'!M59</f>
        <v>0</v>
      </c>
      <c r="J59">
        <f>D59*D59*'Champ Pools'!N59</f>
        <v>75</v>
      </c>
      <c r="K59">
        <f>E59*E59*'Champ Pools'!O59</f>
        <v>0</v>
      </c>
      <c r="L59">
        <f>F59*F59*'Champ Pools'!P59</f>
        <v>0</v>
      </c>
      <c r="N59">
        <f>'Champ Scores'!Y58</f>
        <v>2194</v>
      </c>
      <c r="O59">
        <f>'Champ Scores'!Z58</f>
        <v>2772</v>
      </c>
      <c r="P59">
        <f>'Champ Scores'!AA58</f>
        <v>1083</v>
      </c>
      <c r="Q59">
        <f>'Champ Scores'!AB58</f>
        <v>1215</v>
      </c>
      <c r="R59">
        <f>'Champ Scores'!AC58</f>
        <v>2286</v>
      </c>
      <c r="T59" s="60">
        <f t="shared" si="5"/>
        <v>2172.4027549586699</v>
      </c>
      <c r="U59">
        <f>'(CC) Team Data'!W$36+'(CC) Your Champ Data'!N59</f>
        <v>4282</v>
      </c>
      <c r="V59">
        <f>'(CC) Team Data'!X$36+'(CC) Your Champ Data'!O59</f>
        <v>4504</v>
      </c>
      <c r="W59">
        <f>'(CC) Team Data'!Y$36+'(CC) Your Champ Data'!P59</f>
        <v>2835</v>
      </c>
      <c r="X59">
        <f>'(CC) Team Data'!Z$36+'(CC) Your Champ Data'!Q59</f>
        <v>2832</v>
      </c>
      <c r="Y59">
        <f>'(CC) Team Data'!AA$36+'(CC) Your Champ Data'!R59</f>
        <v>4208</v>
      </c>
      <c r="AA59">
        <f>ABS('Champ Scores'!AG58-33.3-'Comp Calculator'!H$164+'Comp Calculator'!H$163)</f>
        <v>23.413893437535897</v>
      </c>
      <c r="AB59">
        <f>ABS('Champ Scores'!AH58-33.3-'Comp Calculator'!I$164+'Comp Calculator'!I$163)</f>
        <v>13.439166345168605</v>
      </c>
      <c r="AC59">
        <f>ABS('Champ Scores'!AI58-33.3-'Comp Calculator'!J$164+'Comp Calculator'!J$163)</f>
        <v>9.7747270923672822</v>
      </c>
      <c r="AD59">
        <f t="shared" si="6"/>
        <v>46.627786875071791</v>
      </c>
      <c r="AF59" s="60">
        <f>(IF('Comp Calculator'!$C$164='(CC) Your Champ Data'!$N$3,'(CC) Your Champ Data'!$N59,IF('Comp Calculator'!$C$164='(CC) Your Champ Data'!$O$3,'(CC) Your Champ Data'!$O59,IF('Comp Calculator'!$C$164='(CC) Your Champ Data'!$P$3,'(CC) Your Champ Data'!$P59,IF('Comp Calculator'!$C$164='(CC) Your Champ Data'!$Q$3,'(CC) Your Champ Data'!$Q59,IF('Comp Calculator'!$C$164='(CC) Your Champ Data'!$R$3,'(CC) Your Champ Data'!$R59,IF('Comp Calculator'!$C$164='(CC) Your Champ Data'!$T$3,'(CC) Your Champ Data'!$T59,1000))))))*H59*(100-$AD59))/1000</f>
        <v>0</v>
      </c>
      <c r="AG59" s="60">
        <f>(IF('Comp Calculator'!$C$164='(CC) Your Champ Data'!$N$3,'(CC) Your Champ Data'!$N59,IF('Comp Calculator'!$C$164='(CC) Your Champ Data'!$O$3,'(CC) Your Champ Data'!$O59,IF('Comp Calculator'!$C$164='(CC) Your Champ Data'!$P$3,'(CC) Your Champ Data'!$P59,IF('Comp Calculator'!$C$164='(CC) Your Champ Data'!$Q$3,'(CC) Your Champ Data'!$Q59,IF('Comp Calculator'!$C$164='(CC) Your Champ Data'!$R$3,'(CC) Your Champ Data'!$R59,IF('Comp Calculator'!$C$164='(CC) Your Champ Data'!$T$3,'(CC) Your Champ Data'!$T59,1000))))))*I59*(100-$AD59))/1000</f>
        <v>0</v>
      </c>
      <c r="AH59" s="60">
        <f>(IF('Comp Calculator'!$C$164='(CC) Your Champ Data'!$N$3,'(CC) Your Champ Data'!$N59,IF('Comp Calculator'!$C$164='(CC) Your Champ Data'!$O$3,'(CC) Your Champ Data'!$O59,IF('Comp Calculator'!$C$164='(CC) Your Champ Data'!$P$3,'(CC) Your Champ Data'!$P59,IF('Comp Calculator'!$C$164='(CC) Your Champ Data'!$Q$3,'(CC) Your Champ Data'!$Q59,IF('Comp Calculator'!$C$164='(CC) Your Champ Data'!$R$3,'(CC) Your Champ Data'!$R59,IF('Comp Calculator'!$C$164='(CC) Your Champ Data'!$T$3,'(CC) Your Champ Data'!$T59,1000))))))*J59*(100-$AD59))/1000</f>
        <v>8695.9457123126485</v>
      </c>
      <c r="AI59" s="60">
        <f>(IF('Comp Calculator'!$C$164='(CC) Your Champ Data'!$N$3,'(CC) Your Champ Data'!$N59,IF('Comp Calculator'!$C$164='(CC) Your Champ Data'!$O$3,'(CC) Your Champ Data'!$O59,IF('Comp Calculator'!$C$164='(CC) Your Champ Data'!$P$3,'(CC) Your Champ Data'!$P59,IF('Comp Calculator'!$C$164='(CC) Your Champ Data'!$Q$3,'(CC) Your Champ Data'!$Q59,IF('Comp Calculator'!$C$164='(CC) Your Champ Data'!$R$3,'(CC) Your Champ Data'!$R59,IF('Comp Calculator'!$C$164='(CC) Your Champ Data'!$T$3,'(CC) Your Champ Data'!$T59,1000))))))*K59*(100-$AD59))/1000</f>
        <v>0</v>
      </c>
      <c r="AJ59" s="60">
        <f>(IF('Comp Calculator'!$C$164='(CC) Your Champ Data'!$N$3,'(CC) Your Champ Data'!$N59,IF('Comp Calculator'!$C$164='(CC) Your Champ Data'!$O$3,'(CC) Your Champ Data'!$O59,IF('Comp Calculator'!$C$164='(CC) Your Champ Data'!$P$3,'(CC) Your Champ Data'!$P59,IF('Comp Calculator'!$C$164='(CC) Your Champ Data'!$Q$3,'(CC) Your Champ Data'!$Q59,IF('Comp Calculator'!$C$164='(CC) Your Champ Data'!$R$3,'(CC) Your Champ Data'!$R59,IF('Comp Calculator'!$C$164='(CC) Your Champ Data'!$T$3,'(CC) Your Champ Data'!$T59,1000))))))*L59*(100-$AD59))/1000</f>
        <v>0</v>
      </c>
      <c r="AL59" s="60">
        <f>RANK(AF59,AF$4:AF$163,0)+COUNTIF(AF$4:AF59,AF59)-1</f>
        <v>81</v>
      </c>
      <c r="AM59" t="str">
        <f t="shared" si="7"/>
        <v>Kassadin</v>
      </c>
      <c r="AN59" s="60">
        <f>RANK(AG59,AG$4:AG$163,0)+COUNTIF(AG$4:AG59,AG59)-1</f>
        <v>74</v>
      </c>
      <c r="AO59" t="str">
        <f t="shared" si="8"/>
        <v>Kassadin</v>
      </c>
      <c r="AP59" s="60">
        <f>RANK(AH59,AH$4:AH$163,0)+COUNTIF(AH$4:AH59,AH59)-1</f>
        <v>27</v>
      </c>
      <c r="AQ59" t="str">
        <f t="shared" si="9"/>
        <v>Kassadin</v>
      </c>
      <c r="AR59" s="60">
        <f>RANK(AI59,AI$4:AI$163,0)+COUNTIF(AI$4:AI59,AI59)-1</f>
        <v>66</v>
      </c>
      <c r="AS59" t="str">
        <f t="shared" si="10"/>
        <v>Kassadin</v>
      </c>
      <c r="AT59" s="60">
        <f>RANK(AJ59,AJ$4:AJ$163,0)+COUNTIF(AJ$4:AJ59,AJ59)-1</f>
        <v>96</v>
      </c>
      <c r="AU59" t="str">
        <f t="shared" si="11"/>
        <v>Kassadin</v>
      </c>
      <c r="AW59">
        <v>57</v>
      </c>
      <c r="AX59" s="61">
        <f t="shared" si="12"/>
        <v>2.8091097699793348</v>
      </c>
      <c r="AY59">
        <f>'Champ Scores'!B58</f>
        <v>5</v>
      </c>
      <c r="AZ59">
        <f>'Champ Scores'!C58</f>
        <v>2</v>
      </c>
      <c r="BA59">
        <f>'Champ Scores'!D58</f>
        <v>4</v>
      </c>
      <c r="BB59">
        <f>'Champ Scores'!E58</f>
        <v>4</v>
      </c>
      <c r="BC59">
        <f>'Champ Scores'!F58</f>
        <v>5</v>
      </c>
      <c r="BD59">
        <f>'Champ Scores'!G58</f>
        <v>2</v>
      </c>
      <c r="BE59">
        <f>'Champ Scores'!H58</f>
        <v>2</v>
      </c>
      <c r="BF59">
        <f>'Champ Scores'!I58</f>
        <v>2</v>
      </c>
      <c r="BG59">
        <f>'Champ Scores'!J58</f>
        <v>5</v>
      </c>
      <c r="BH59">
        <f>'Champ Scores'!K58</f>
        <v>2</v>
      </c>
      <c r="BI59">
        <f>'Champ Scores'!L58</f>
        <v>1</v>
      </c>
      <c r="BJ59">
        <f>'Champ Scores'!M58</f>
        <v>1</v>
      </c>
      <c r="BK59">
        <f>'Champ Scores'!N58</f>
        <v>2</v>
      </c>
      <c r="BL59">
        <f>'Champ Scores'!O58</f>
        <v>3</v>
      </c>
      <c r="BM59">
        <f>'Champ Scores'!P58</f>
        <v>2</v>
      </c>
      <c r="BN59">
        <f>'Champ Scores'!Q58</f>
        <v>2</v>
      </c>
      <c r="BO59">
        <f>'Champ Scores'!R58</f>
        <v>5</v>
      </c>
      <c r="BP59">
        <f>'Champ Scores'!S58</f>
        <v>1</v>
      </c>
      <c r="BQ59">
        <f>'Champ Scores'!T58</f>
        <v>1</v>
      </c>
      <c r="BR59">
        <f>'Champ Scores'!U58</f>
        <v>1</v>
      </c>
      <c r="BT59" s="61">
        <f>INDEX($AX$3:BR59,AW59,MATCH('Comp Calculator'!$C$165,'(CC) Your Champ Data'!$AX$3:$BR$3,0))</f>
        <v>2.8091097699793348</v>
      </c>
      <c r="BV59" s="60">
        <f t="shared" si="13"/>
        <v>0</v>
      </c>
      <c r="BW59" s="60">
        <f t="shared" si="14"/>
        <v>0</v>
      </c>
      <c r="BX59" s="60">
        <f t="shared" si="15"/>
        <v>11244.630400099133</v>
      </c>
      <c r="BY59" s="60">
        <f t="shared" si="16"/>
        <v>0</v>
      </c>
      <c r="BZ59" s="60">
        <f t="shared" si="17"/>
        <v>0</v>
      </c>
      <c r="CB59" s="60">
        <f>RANK(BV59,BV$4:BV$157,0)+COUNTIF(BV$4:BV59,BV59)-1</f>
        <v>81</v>
      </c>
      <c r="CC59" t="str">
        <f t="shared" si="18"/>
        <v>Kassadin</v>
      </c>
      <c r="CD59">
        <f>RANK(BW59,BW$4:BW$157,0)+COUNTIF(BW$4:BW59,BW59)-1</f>
        <v>74</v>
      </c>
      <c r="CE59" t="str">
        <f t="shared" si="19"/>
        <v>Kassadin</v>
      </c>
      <c r="CF59">
        <f>RANK(BX59,BX$4:BX$157,0)+COUNTIF(BX$4:BX59,BX59)-1</f>
        <v>24</v>
      </c>
      <c r="CG59" t="str">
        <f t="shared" si="20"/>
        <v>Kassadin</v>
      </c>
      <c r="CH59">
        <f>RANK(BY59,BY$4:BY$157,0)+COUNTIF(BY$4:BY59,BY59)-1</f>
        <v>65</v>
      </c>
      <c r="CI59" t="str">
        <f t="shared" si="21"/>
        <v>Kassadin</v>
      </c>
      <c r="CJ59">
        <f>RANK(BZ59,BZ$4:BZ$157,0)+COUNTIF(BZ$4:BZ59,BZ59)-1</f>
        <v>93</v>
      </c>
      <c r="CK59" t="str">
        <f t="shared" si="22"/>
        <v>Kassadin</v>
      </c>
      <c r="CM59">
        <f>'Champ Scores'!B58+'(CC) Team Data'!B$36-'(CC) Team Data'!$B$28</f>
        <v>11</v>
      </c>
      <c r="CN59">
        <f>'Champ Scores'!C58+'(CC) Team Data'!C$36-'(CC) Team Data'!$B$28</f>
        <v>9</v>
      </c>
      <c r="CO59">
        <f>'Champ Scores'!D58+'(CC) Team Data'!D$36-'(CC) Team Data'!$B$28</f>
        <v>8</v>
      </c>
      <c r="CP59">
        <f>'Champ Scores'!E58+'(CC) Team Data'!E$36-'(CC) Team Data'!$B$28</f>
        <v>11</v>
      </c>
      <c r="CQ59">
        <f>'Champ Scores'!F58+'(CC) Team Data'!F$36-'(CC) Team Data'!$B$28</f>
        <v>12</v>
      </c>
      <c r="CR59">
        <f>'Champ Scores'!G58+'(CC) Team Data'!G$36-'(CC) Team Data'!$B$28</f>
        <v>8</v>
      </c>
      <c r="CS59">
        <f>'Champ Scores'!H58+'(CC) Team Data'!H$36-'(CC) Team Data'!$B$28</f>
        <v>7</v>
      </c>
      <c r="CT59">
        <f>'Champ Scores'!I58+'(CC) Team Data'!I$36-'(CC) Team Data'!$B$28</f>
        <v>6</v>
      </c>
      <c r="CU59">
        <f>'Champ Scores'!J58+'(CC) Team Data'!J$36-'(CC) Team Data'!$B$28</f>
        <v>12</v>
      </c>
      <c r="CV59">
        <f>'Champ Scores'!K58+'(CC) Team Data'!K$36-'(CC) Team Data'!$B$28</f>
        <v>6</v>
      </c>
      <c r="CW59">
        <f>'Champ Scores'!L58+'(CC) Team Data'!L$36-'(CC) Team Data'!$B$28</f>
        <v>9</v>
      </c>
      <c r="CX59">
        <f>'Champ Scores'!M58+'(CC) Team Data'!M$36-'(CC) Team Data'!$B$28</f>
        <v>5</v>
      </c>
      <c r="CY59">
        <f>'Champ Scores'!N58+'(CC) Team Data'!N$36-'(CC) Team Data'!$B$28</f>
        <v>9</v>
      </c>
      <c r="CZ59">
        <f>'Champ Scores'!O58+'(CC) Team Data'!O$36-'(CC) Team Data'!$B$28</f>
        <v>9</v>
      </c>
      <c r="DA59">
        <f>'Champ Scores'!P58+'(CC) Team Data'!P$36-'(CC) Team Data'!$B$28</f>
        <v>8</v>
      </c>
      <c r="DB59">
        <f>'Champ Scores'!Q58+'(CC) Team Data'!Q$36-'(CC) Team Data'!$B$28</f>
        <v>8</v>
      </c>
      <c r="DC59">
        <f>'Champ Scores'!R58+'(CC) Team Data'!R$36-'(CC) Team Data'!$B$28</f>
        <v>9</v>
      </c>
      <c r="DD59">
        <f>'Champ Scores'!S58+'(CC) Team Data'!S$36-'(CC) Team Data'!$B$28</f>
        <v>5</v>
      </c>
      <c r="DE59">
        <f>'Champ Scores'!T58+'(CC) Team Data'!T$36-'(CC) Team Data'!$B$28</f>
        <v>7</v>
      </c>
      <c r="DF59">
        <f>'Champ Scores'!U58+'(CC) Team Data'!U$36-'(CC) Team Data'!$B$28</f>
        <v>5</v>
      </c>
    </row>
    <row r="60" spans="1:110" x14ac:dyDescent="0.25">
      <c r="A60" t="str">
        <f>'Champ Pools'!A60</f>
        <v>Katarina</v>
      </c>
      <c r="B60">
        <f>'Champ Pools'!B60</f>
        <v>0</v>
      </c>
      <c r="C60">
        <f>'Champ Pools'!C60</f>
        <v>0</v>
      </c>
      <c r="D60">
        <f>'Champ Pools'!D60</f>
        <v>4</v>
      </c>
      <c r="E60">
        <f>'Champ Pools'!E60</f>
        <v>0</v>
      </c>
      <c r="F60">
        <f>'Champ Pools'!F60</f>
        <v>0</v>
      </c>
      <c r="H60">
        <f>B60*B60*'Champ Pools'!L60</f>
        <v>0</v>
      </c>
      <c r="I60">
        <f>C60*C60*'Champ Pools'!M60</f>
        <v>0</v>
      </c>
      <c r="J60">
        <f>D60*D60*'Champ Pools'!N60</f>
        <v>48</v>
      </c>
      <c r="K60">
        <f>E60*E60*'Champ Pools'!O60</f>
        <v>0</v>
      </c>
      <c r="L60">
        <f>F60*F60*'Champ Pools'!P60</f>
        <v>0</v>
      </c>
      <c r="N60">
        <f>'Champ Scores'!Y59</f>
        <v>2427</v>
      </c>
      <c r="O60">
        <f>'Champ Scores'!Z59</f>
        <v>3162</v>
      </c>
      <c r="P60">
        <f>'Champ Scores'!AA59</f>
        <v>1474</v>
      </c>
      <c r="Q60">
        <f>'Champ Scores'!AB59</f>
        <v>1575</v>
      </c>
      <c r="R60">
        <f>'Champ Scores'!AC59</f>
        <v>2898</v>
      </c>
      <c r="T60" s="60">
        <f t="shared" si="5"/>
        <v>2147.7853556761647</v>
      </c>
      <c r="U60">
        <f>'(CC) Team Data'!W$36+'(CC) Your Champ Data'!N60</f>
        <v>4515</v>
      </c>
      <c r="V60">
        <f>'(CC) Team Data'!X$36+'(CC) Your Champ Data'!O60</f>
        <v>4894</v>
      </c>
      <c r="W60">
        <f>'(CC) Team Data'!Y$36+'(CC) Your Champ Data'!P60</f>
        <v>3226</v>
      </c>
      <c r="X60">
        <f>'(CC) Team Data'!Z$36+'(CC) Your Champ Data'!Q60</f>
        <v>3192</v>
      </c>
      <c r="Y60">
        <f>'(CC) Team Data'!AA$36+'(CC) Your Champ Data'!R60</f>
        <v>4820</v>
      </c>
      <c r="AA60">
        <f>ABS('Champ Scores'!AG59-33.3-'Comp Calculator'!H$164+'Comp Calculator'!H$163)</f>
        <v>31.476273309618108</v>
      </c>
      <c r="AB60">
        <f>ABS('Champ Scores'!AH59-33.3-'Comp Calculator'!I$164+'Comp Calculator'!I$163)</f>
        <v>7.943601188338107</v>
      </c>
      <c r="AC60">
        <f>ABS('Champ Scores'!AI59-33.3-'Comp Calculator'!J$164+'Comp Calculator'!J$163)</f>
        <v>23.332672121279991</v>
      </c>
      <c r="AD60">
        <f t="shared" si="6"/>
        <v>62.752546619236206</v>
      </c>
      <c r="AF60" s="60">
        <f>(IF('Comp Calculator'!$C$164='(CC) Your Champ Data'!$N$3,'(CC) Your Champ Data'!$N60,IF('Comp Calculator'!$C$164='(CC) Your Champ Data'!$O$3,'(CC) Your Champ Data'!$O60,IF('Comp Calculator'!$C$164='(CC) Your Champ Data'!$P$3,'(CC) Your Champ Data'!$P60,IF('Comp Calculator'!$C$164='(CC) Your Champ Data'!$Q$3,'(CC) Your Champ Data'!$Q60,IF('Comp Calculator'!$C$164='(CC) Your Champ Data'!$R$3,'(CC) Your Champ Data'!$R60,IF('Comp Calculator'!$C$164='(CC) Your Champ Data'!$T$3,'(CC) Your Champ Data'!$T60,1000))))))*H60*(100-$AD60))/1000</f>
        <v>0</v>
      </c>
      <c r="AG60" s="60">
        <f>(IF('Comp Calculator'!$C$164='(CC) Your Champ Data'!$N$3,'(CC) Your Champ Data'!$N60,IF('Comp Calculator'!$C$164='(CC) Your Champ Data'!$O$3,'(CC) Your Champ Data'!$O60,IF('Comp Calculator'!$C$164='(CC) Your Champ Data'!$P$3,'(CC) Your Champ Data'!$P60,IF('Comp Calculator'!$C$164='(CC) Your Champ Data'!$Q$3,'(CC) Your Champ Data'!$Q60,IF('Comp Calculator'!$C$164='(CC) Your Champ Data'!$R$3,'(CC) Your Champ Data'!$R60,IF('Comp Calculator'!$C$164='(CC) Your Champ Data'!$T$3,'(CC) Your Champ Data'!$T60,1000))))))*I60*(100-$AD60))/1000</f>
        <v>0</v>
      </c>
      <c r="AH60" s="60">
        <f>(IF('Comp Calculator'!$C$164='(CC) Your Champ Data'!$N$3,'(CC) Your Champ Data'!$N60,IF('Comp Calculator'!$C$164='(CC) Your Champ Data'!$O$3,'(CC) Your Champ Data'!$O60,IF('Comp Calculator'!$C$164='(CC) Your Champ Data'!$P$3,'(CC) Your Champ Data'!$P60,IF('Comp Calculator'!$C$164='(CC) Your Champ Data'!$Q$3,'(CC) Your Champ Data'!$Q60,IF('Comp Calculator'!$C$164='(CC) Your Champ Data'!$R$3,'(CC) Your Champ Data'!$R60,IF('Comp Calculator'!$C$164='(CC) Your Champ Data'!$T$3,'(CC) Your Champ Data'!$T60,1000))))))*J60*(100-$AD60))/1000</f>
        <v>3839.977675556886</v>
      </c>
      <c r="AI60" s="60">
        <f>(IF('Comp Calculator'!$C$164='(CC) Your Champ Data'!$N$3,'(CC) Your Champ Data'!$N60,IF('Comp Calculator'!$C$164='(CC) Your Champ Data'!$O$3,'(CC) Your Champ Data'!$O60,IF('Comp Calculator'!$C$164='(CC) Your Champ Data'!$P$3,'(CC) Your Champ Data'!$P60,IF('Comp Calculator'!$C$164='(CC) Your Champ Data'!$Q$3,'(CC) Your Champ Data'!$Q60,IF('Comp Calculator'!$C$164='(CC) Your Champ Data'!$R$3,'(CC) Your Champ Data'!$R60,IF('Comp Calculator'!$C$164='(CC) Your Champ Data'!$T$3,'(CC) Your Champ Data'!$T60,1000))))))*K60*(100-$AD60))/1000</f>
        <v>0</v>
      </c>
      <c r="AJ60" s="60">
        <f>(IF('Comp Calculator'!$C$164='(CC) Your Champ Data'!$N$3,'(CC) Your Champ Data'!$N60,IF('Comp Calculator'!$C$164='(CC) Your Champ Data'!$O$3,'(CC) Your Champ Data'!$O60,IF('Comp Calculator'!$C$164='(CC) Your Champ Data'!$P$3,'(CC) Your Champ Data'!$P60,IF('Comp Calculator'!$C$164='(CC) Your Champ Data'!$Q$3,'(CC) Your Champ Data'!$Q60,IF('Comp Calculator'!$C$164='(CC) Your Champ Data'!$R$3,'(CC) Your Champ Data'!$R60,IF('Comp Calculator'!$C$164='(CC) Your Champ Data'!$T$3,'(CC) Your Champ Data'!$T60,1000))))))*L60*(100-$AD60))/1000</f>
        <v>0</v>
      </c>
      <c r="AL60" s="60">
        <f>RANK(AF60,AF$4:AF$163,0)+COUNTIF(AF$4:AF60,AF60)-1</f>
        <v>82</v>
      </c>
      <c r="AM60" t="str">
        <f t="shared" si="7"/>
        <v>Katarina</v>
      </c>
      <c r="AN60" s="60">
        <f>RANK(AG60,AG$4:AG$163,0)+COUNTIF(AG$4:AG60,AG60)-1</f>
        <v>75</v>
      </c>
      <c r="AO60" t="str">
        <f t="shared" si="8"/>
        <v>Katarina</v>
      </c>
      <c r="AP60" s="60">
        <f>RANK(AH60,AH$4:AH$163,0)+COUNTIF(AH$4:AH60,AH60)-1</f>
        <v>81</v>
      </c>
      <c r="AQ60" t="str">
        <f t="shared" si="9"/>
        <v>Katarina</v>
      </c>
      <c r="AR60" s="60">
        <f>RANK(AI60,AI$4:AI$163,0)+COUNTIF(AI$4:AI60,AI60)-1</f>
        <v>67</v>
      </c>
      <c r="AS60" t="str">
        <f t="shared" si="10"/>
        <v>Katarina</v>
      </c>
      <c r="AT60" s="60">
        <f>RANK(AJ60,AJ$4:AJ$163,0)+COUNTIF(AJ$4:AJ60,AJ60)-1</f>
        <v>97</v>
      </c>
      <c r="AU60" t="str">
        <f t="shared" si="11"/>
        <v>Katarina</v>
      </c>
      <c r="AW60">
        <v>58</v>
      </c>
      <c r="AX60" s="61">
        <f t="shared" si="12"/>
        <v>2.4952676369467497</v>
      </c>
      <c r="AY60">
        <f>'Champ Scores'!B59</f>
        <v>5</v>
      </c>
      <c r="AZ60">
        <f>'Champ Scores'!C59</f>
        <v>2</v>
      </c>
      <c r="BA60">
        <f>'Champ Scores'!D59</f>
        <v>5</v>
      </c>
      <c r="BB60">
        <f>'Champ Scores'!E59</f>
        <v>5</v>
      </c>
      <c r="BC60">
        <f>'Champ Scores'!F59</f>
        <v>5</v>
      </c>
      <c r="BD60">
        <f>'Champ Scores'!G59</f>
        <v>3</v>
      </c>
      <c r="BE60">
        <f>'Champ Scores'!H59</f>
        <v>2</v>
      </c>
      <c r="BF60">
        <f>'Champ Scores'!I59</f>
        <v>1</v>
      </c>
      <c r="BG60">
        <f>'Champ Scores'!J59</f>
        <v>5</v>
      </c>
      <c r="BH60">
        <f>'Champ Scores'!K59</f>
        <v>1</v>
      </c>
      <c r="BI60">
        <f>'Champ Scores'!L59</f>
        <v>1</v>
      </c>
      <c r="BJ60">
        <f>'Champ Scores'!M59</f>
        <v>1</v>
      </c>
      <c r="BK60">
        <f>'Champ Scores'!N59</f>
        <v>1</v>
      </c>
      <c r="BL60">
        <f>'Champ Scores'!O59</f>
        <v>1</v>
      </c>
      <c r="BM60">
        <f>'Champ Scores'!P59</f>
        <v>1</v>
      </c>
      <c r="BN60">
        <f>'Champ Scores'!Q59</f>
        <v>5</v>
      </c>
      <c r="BO60">
        <f>'Champ Scores'!R59</f>
        <v>5</v>
      </c>
      <c r="BP60">
        <f>'Champ Scores'!S59</f>
        <v>1</v>
      </c>
      <c r="BQ60">
        <f>'Champ Scores'!T59</f>
        <v>1</v>
      </c>
      <c r="BR60">
        <f>'Champ Scores'!U59</f>
        <v>1</v>
      </c>
      <c r="BT60" s="61">
        <f>INDEX($AX$3:BR60,AW60,MATCH('Comp Calculator'!$C$165,'(CC) Your Champ Data'!$AX$3:$BR$3,0))</f>
        <v>2.4952676369467497</v>
      </c>
      <c r="BV60" s="60">
        <f t="shared" si="13"/>
        <v>0</v>
      </c>
      <c r="BW60" s="60">
        <f t="shared" si="14"/>
        <v>0</v>
      </c>
      <c r="BX60" s="60">
        <f t="shared" si="15"/>
        <v>4461.233519025729</v>
      </c>
      <c r="BY60" s="60">
        <f t="shared" si="16"/>
        <v>0</v>
      </c>
      <c r="BZ60" s="60">
        <f t="shared" si="17"/>
        <v>0</v>
      </c>
      <c r="CB60" s="60">
        <f>RANK(BV60,BV$4:BV$157,0)+COUNTIF(BV$4:BV60,BV60)-1</f>
        <v>82</v>
      </c>
      <c r="CC60" t="str">
        <f t="shared" si="18"/>
        <v>Katarina</v>
      </c>
      <c r="CD60">
        <f>RANK(BW60,BW$4:BW$157,0)+COUNTIF(BW$4:BW60,BW60)-1</f>
        <v>75</v>
      </c>
      <c r="CE60" t="str">
        <f t="shared" si="19"/>
        <v>Katarina</v>
      </c>
      <c r="CF60">
        <f>RANK(BX60,BX$4:BX$157,0)+COUNTIF(BX$4:BX60,BX60)-1</f>
        <v>76</v>
      </c>
      <c r="CG60" t="str">
        <f t="shared" si="20"/>
        <v>Katarina</v>
      </c>
      <c r="CH60">
        <f>RANK(BY60,BY$4:BY$157,0)+COUNTIF(BY$4:BY60,BY60)-1</f>
        <v>66</v>
      </c>
      <c r="CI60" t="str">
        <f t="shared" si="21"/>
        <v>Katarina</v>
      </c>
      <c r="CJ60">
        <f>RANK(BZ60,BZ$4:BZ$157,0)+COUNTIF(BZ$4:BZ60,BZ60)-1</f>
        <v>94</v>
      </c>
      <c r="CK60" t="str">
        <f t="shared" si="22"/>
        <v>Katarina</v>
      </c>
      <c r="CM60">
        <f>'Champ Scores'!B59+'(CC) Team Data'!B$36-'(CC) Team Data'!$B$28</f>
        <v>11</v>
      </c>
      <c r="CN60">
        <f>'Champ Scores'!C59+'(CC) Team Data'!C$36-'(CC) Team Data'!$B$28</f>
        <v>9</v>
      </c>
      <c r="CO60">
        <f>'Champ Scores'!D59+'(CC) Team Data'!D$36-'(CC) Team Data'!$B$28</f>
        <v>9</v>
      </c>
      <c r="CP60">
        <f>'Champ Scores'!E59+'(CC) Team Data'!E$36-'(CC) Team Data'!$B$28</f>
        <v>12</v>
      </c>
      <c r="CQ60">
        <f>'Champ Scores'!F59+'(CC) Team Data'!F$36-'(CC) Team Data'!$B$28</f>
        <v>12</v>
      </c>
      <c r="CR60">
        <f>'Champ Scores'!G59+'(CC) Team Data'!G$36-'(CC) Team Data'!$B$28</f>
        <v>9</v>
      </c>
      <c r="CS60">
        <f>'Champ Scores'!H59+'(CC) Team Data'!H$36-'(CC) Team Data'!$B$28</f>
        <v>7</v>
      </c>
      <c r="CT60">
        <f>'Champ Scores'!I59+'(CC) Team Data'!I$36-'(CC) Team Data'!$B$28</f>
        <v>5</v>
      </c>
      <c r="CU60">
        <f>'Champ Scores'!J59+'(CC) Team Data'!J$36-'(CC) Team Data'!$B$28</f>
        <v>12</v>
      </c>
      <c r="CV60">
        <f>'Champ Scores'!K59+'(CC) Team Data'!K$36-'(CC) Team Data'!$B$28</f>
        <v>5</v>
      </c>
      <c r="CW60">
        <f>'Champ Scores'!L59+'(CC) Team Data'!L$36-'(CC) Team Data'!$B$28</f>
        <v>9</v>
      </c>
      <c r="CX60">
        <f>'Champ Scores'!M59+'(CC) Team Data'!M$36-'(CC) Team Data'!$B$28</f>
        <v>5</v>
      </c>
      <c r="CY60">
        <f>'Champ Scores'!N59+'(CC) Team Data'!N$36-'(CC) Team Data'!$B$28</f>
        <v>8</v>
      </c>
      <c r="CZ60">
        <f>'Champ Scores'!O59+'(CC) Team Data'!O$36-'(CC) Team Data'!$B$28</f>
        <v>7</v>
      </c>
      <c r="DA60">
        <f>'Champ Scores'!P59+'(CC) Team Data'!P$36-'(CC) Team Data'!$B$28</f>
        <v>7</v>
      </c>
      <c r="DB60">
        <f>'Champ Scores'!Q59+'(CC) Team Data'!Q$36-'(CC) Team Data'!$B$28</f>
        <v>11</v>
      </c>
      <c r="DC60">
        <f>'Champ Scores'!R59+'(CC) Team Data'!R$36-'(CC) Team Data'!$B$28</f>
        <v>9</v>
      </c>
      <c r="DD60">
        <f>'Champ Scores'!S59+'(CC) Team Data'!S$36-'(CC) Team Data'!$B$28</f>
        <v>5</v>
      </c>
      <c r="DE60">
        <f>'Champ Scores'!T59+'(CC) Team Data'!T$36-'(CC) Team Data'!$B$28</f>
        <v>7</v>
      </c>
      <c r="DF60">
        <f>'Champ Scores'!U59+'(CC) Team Data'!U$36-'(CC) Team Data'!$B$28</f>
        <v>5</v>
      </c>
    </row>
    <row r="61" spans="1:110" x14ac:dyDescent="0.25">
      <c r="A61" t="str">
        <f>'Champ Pools'!A61</f>
        <v>Kayle</v>
      </c>
      <c r="B61">
        <f>'Champ Pools'!B61</f>
        <v>5</v>
      </c>
      <c r="C61">
        <f>'Champ Pools'!C61</f>
        <v>0</v>
      </c>
      <c r="D61">
        <f>'Champ Pools'!D61</f>
        <v>5</v>
      </c>
      <c r="E61">
        <f>'Champ Pools'!E61</f>
        <v>0</v>
      </c>
      <c r="F61">
        <f>'Champ Pools'!F61</f>
        <v>0</v>
      </c>
      <c r="H61">
        <f>B61*B61*'Champ Pools'!L61</f>
        <v>75</v>
      </c>
      <c r="I61">
        <f>C61*C61*'Champ Pools'!M61</f>
        <v>0</v>
      </c>
      <c r="J61">
        <f>D61*D61*'Champ Pools'!N61</f>
        <v>75</v>
      </c>
      <c r="K61">
        <f>E61*E61*'Champ Pools'!O61</f>
        <v>0</v>
      </c>
      <c r="L61">
        <f>F61*F61*'Champ Pools'!P61</f>
        <v>0</v>
      </c>
      <c r="N61">
        <f>'Champ Scores'!Y60</f>
        <v>1158</v>
      </c>
      <c r="O61">
        <f>'Champ Scores'!Z60</f>
        <v>1482</v>
      </c>
      <c r="P61">
        <f>'Champ Scores'!AA60</f>
        <v>2843</v>
      </c>
      <c r="Q61">
        <f>'Champ Scores'!AB60</f>
        <v>2534</v>
      </c>
      <c r="R61">
        <f>'Champ Scores'!AC60</f>
        <v>2369</v>
      </c>
      <c r="T61" s="60">
        <f t="shared" si="5"/>
        <v>2368.0947064630645</v>
      </c>
      <c r="U61">
        <f>'(CC) Team Data'!W$36+'(CC) Your Champ Data'!N61</f>
        <v>3246</v>
      </c>
      <c r="V61">
        <f>'(CC) Team Data'!X$36+'(CC) Your Champ Data'!O61</f>
        <v>3214</v>
      </c>
      <c r="W61">
        <f>'(CC) Team Data'!Y$36+'(CC) Your Champ Data'!P61</f>
        <v>4595</v>
      </c>
      <c r="X61">
        <f>'(CC) Team Data'!Z$36+'(CC) Your Champ Data'!Q61</f>
        <v>4151</v>
      </c>
      <c r="Y61">
        <f>'(CC) Team Data'!AA$36+'(CC) Your Champ Data'!R61</f>
        <v>4291</v>
      </c>
      <c r="AA61">
        <f>ABS('Champ Scores'!AG60-33.3-'Comp Calculator'!H$164+'Comp Calculator'!H$163)</f>
        <v>0.49381952698206888</v>
      </c>
      <c r="AB61">
        <f>ABS('Champ Scores'!AH60-33.3-'Comp Calculator'!I$164+'Comp Calculator'!I$163)</f>
        <v>1.141127460511747</v>
      </c>
      <c r="AC61">
        <f>ABS('Champ Scores'!AI60-33.3-'Comp Calculator'!J$164+'Comp Calculator'!J$163)</f>
        <v>1.8349469874938329</v>
      </c>
      <c r="AD61">
        <f t="shared" si="6"/>
        <v>3.4698939749876487</v>
      </c>
      <c r="AF61" s="60">
        <f>(IF('Comp Calculator'!$C$164='(CC) Your Champ Data'!$N$3,'(CC) Your Champ Data'!$N61,IF('Comp Calculator'!$C$164='(CC) Your Champ Data'!$O$3,'(CC) Your Champ Data'!$O61,IF('Comp Calculator'!$C$164='(CC) Your Champ Data'!$P$3,'(CC) Your Champ Data'!$P61,IF('Comp Calculator'!$C$164='(CC) Your Champ Data'!$Q$3,'(CC) Your Champ Data'!$Q61,IF('Comp Calculator'!$C$164='(CC) Your Champ Data'!$R$3,'(CC) Your Champ Data'!$R61,IF('Comp Calculator'!$C$164='(CC) Your Champ Data'!$T$3,'(CC) Your Champ Data'!$T61,1000))))))*H61*(100-$AD61))/1000</f>
        <v>17144.432481911255</v>
      </c>
      <c r="AG61" s="60">
        <f>(IF('Comp Calculator'!$C$164='(CC) Your Champ Data'!$N$3,'(CC) Your Champ Data'!$N61,IF('Comp Calculator'!$C$164='(CC) Your Champ Data'!$O$3,'(CC) Your Champ Data'!$O61,IF('Comp Calculator'!$C$164='(CC) Your Champ Data'!$P$3,'(CC) Your Champ Data'!$P61,IF('Comp Calculator'!$C$164='(CC) Your Champ Data'!$Q$3,'(CC) Your Champ Data'!$Q61,IF('Comp Calculator'!$C$164='(CC) Your Champ Data'!$R$3,'(CC) Your Champ Data'!$R61,IF('Comp Calculator'!$C$164='(CC) Your Champ Data'!$T$3,'(CC) Your Champ Data'!$T61,1000))))))*I61*(100-$AD61))/1000</f>
        <v>0</v>
      </c>
      <c r="AH61" s="60">
        <f>(IF('Comp Calculator'!$C$164='(CC) Your Champ Data'!$N$3,'(CC) Your Champ Data'!$N61,IF('Comp Calculator'!$C$164='(CC) Your Champ Data'!$O$3,'(CC) Your Champ Data'!$O61,IF('Comp Calculator'!$C$164='(CC) Your Champ Data'!$P$3,'(CC) Your Champ Data'!$P61,IF('Comp Calculator'!$C$164='(CC) Your Champ Data'!$Q$3,'(CC) Your Champ Data'!$Q61,IF('Comp Calculator'!$C$164='(CC) Your Champ Data'!$R$3,'(CC) Your Champ Data'!$R61,IF('Comp Calculator'!$C$164='(CC) Your Champ Data'!$T$3,'(CC) Your Champ Data'!$T61,1000))))))*J61*(100-$AD61))/1000</f>
        <v>17144.432481911255</v>
      </c>
      <c r="AI61" s="60">
        <f>(IF('Comp Calculator'!$C$164='(CC) Your Champ Data'!$N$3,'(CC) Your Champ Data'!$N61,IF('Comp Calculator'!$C$164='(CC) Your Champ Data'!$O$3,'(CC) Your Champ Data'!$O61,IF('Comp Calculator'!$C$164='(CC) Your Champ Data'!$P$3,'(CC) Your Champ Data'!$P61,IF('Comp Calculator'!$C$164='(CC) Your Champ Data'!$Q$3,'(CC) Your Champ Data'!$Q61,IF('Comp Calculator'!$C$164='(CC) Your Champ Data'!$R$3,'(CC) Your Champ Data'!$R61,IF('Comp Calculator'!$C$164='(CC) Your Champ Data'!$T$3,'(CC) Your Champ Data'!$T61,1000))))))*K61*(100-$AD61))/1000</f>
        <v>0</v>
      </c>
      <c r="AJ61" s="60">
        <f>(IF('Comp Calculator'!$C$164='(CC) Your Champ Data'!$N$3,'(CC) Your Champ Data'!$N61,IF('Comp Calculator'!$C$164='(CC) Your Champ Data'!$O$3,'(CC) Your Champ Data'!$O61,IF('Comp Calculator'!$C$164='(CC) Your Champ Data'!$P$3,'(CC) Your Champ Data'!$P61,IF('Comp Calculator'!$C$164='(CC) Your Champ Data'!$Q$3,'(CC) Your Champ Data'!$Q61,IF('Comp Calculator'!$C$164='(CC) Your Champ Data'!$R$3,'(CC) Your Champ Data'!$R61,IF('Comp Calculator'!$C$164='(CC) Your Champ Data'!$T$3,'(CC) Your Champ Data'!$T61,1000))))))*L61*(100-$AD61))/1000</f>
        <v>0</v>
      </c>
      <c r="AL61" s="60">
        <f>RANK(AF61,AF$4:AF$163,0)+COUNTIF(AF$4:AF61,AF61)-1</f>
        <v>1</v>
      </c>
      <c r="AM61" t="str">
        <f t="shared" si="7"/>
        <v>Kayle</v>
      </c>
      <c r="AN61" s="60">
        <f>RANK(AG61,AG$4:AG$163,0)+COUNTIF(AG$4:AG61,AG61)-1</f>
        <v>76</v>
      </c>
      <c r="AO61" t="str">
        <f t="shared" si="8"/>
        <v>Kayle</v>
      </c>
      <c r="AP61" s="60">
        <f>RANK(AH61,AH$4:AH$163,0)+COUNTIF(AH$4:AH61,AH61)-1</f>
        <v>6</v>
      </c>
      <c r="AQ61" t="str">
        <f t="shared" si="9"/>
        <v>Kayle</v>
      </c>
      <c r="AR61" s="60">
        <f>RANK(AI61,AI$4:AI$163,0)+COUNTIF(AI$4:AI61,AI61)-1</f>
        <v>68</v>
      </c>
      <c r="AS61" t="str">
        <f t="shared" si="10"/>
        <v>Kayle</v>
      </c>
      <c r="AT61" s="60">
        <f>RANK(AJ61,AJ$4:AJ$163,0)+COUNTIF(AJ$4:AJ61,AJ61)-1</f>
        <v>98</v>
      </c>
      <c r="AU61" t="str">
        <f t="shared" si="11"/>
        <v>Kayle</v>
      </c>
      <c r="AW61">
        <v>59</v>
      </c>
      <c r="AX61" s="61">
        <f t="shared" si="12"/>
        <v>3.1761809877420166</v>
      </c>
      <c r="AY61">
        <f>'Champ Scores'!B60</f>
        <v>1</v>
      </c>
      <c r="AZ61">
        <f>'Champ Scores'!C60</f>
        <v>5</v>
      </c>
      <c r="BA61">
        <f>'Champ Scores'!D60</f>
        <v>5</v>
      </c>
      <c r="BB61">
        <f>'Champ Scores'!E60</f>
        <v>2</v>
      </c>
      <c r="BC61">
        <f>'Champ Scores'!F60</f>
        <v>2</v>
      </c>
      <c r="BD61">
        <f>'Champ Scores'!G60</f>
        <v>3</v>
      </c>
      <c r="BE61">
        <f>'Champ Scores'!H60</f>
        <v>3</v>
      </c>
      <c r="BF61">
        <f>'Champ Scores'!I60</f>
        <v>3</v>
      </c>
      <c r="BG61">
        <f>'Champ Scores'!J60</f>
        <v>3</v>
      </c>
      <c r="BH61">
        <f>'Champ Scores'!K60</f>
        <v>1</v>
      </c>
      <c r="BI61">
        <f>'Champ Scores'!L60</f>
        <v>2</v>
      </c>
      <c r="BJ61">
        <f>'Champ Scores'!M60</f>
        <v>1</v>
      </c>
      <c r="BK61">
        <f>'Champ Scores'!N60</f>
        <v>2</v>
      </c>
      <c r="BL61">
        <f>'Champ Scores'!O60</f>
        <v>3</v>
      </c>
      <c r="BM61">
        <f>'Champ Scores'!P60</f>
        <v>1</v>
      </c>
      <c r="BN61">
        <f>'Champ Scores'!Q60</f>
        <v>3</v>
      </c>
      <c r="BO61">
        <f>'Champ Scores'!R60</f>
        <v>1</v>
      </c>
      <c r="BP61">
        <f>'Champ Scores'!S60</f>
        <v>5</v>
      </c>
      <c r="BQ61">
        <f>'Champ Scores'!T60</f>
        <v>1</v>
      </c>
      <c r="BR61">
        <f>'Champ Scores'!U60</f>
        <v>5</v>
      </c>
      <c r="BT61" s="61">
        <f>INDEX($AX$3:BR61,AW61,MATCH('Comp Calculator'!$C$165,'(CC) Your Champ Data'!$AX$3:$BR$3,0))</f>
        <v>3.1761809877420166</v>
      </c>
      <c r="BV61" s="60">
        <f t="shared" si="13"/>
        <v>22994.781562602398</v>
      </c>
      <c r="BW61" s="60">
        <f t="shared" si="14"/>
        <v>0</v>
      </c>
      <c r="BX61" s="60">
        <f t="shared" si="15"/>
        <v>22994.781562602398</v>
      </c>
      <c r="BY61" s="60">
        <f t="shared" si="16"/>
        <v>0</v>
      </c>
      <c r="BZ61" s="60">
        <f t="shared" si="17"/>
        <v>0</v>
      </c>
      <c r="CB61" s="60">
        <f>RANK(BV61,BV$4:BV$157,0)+COUNTIF(BV$4:BV61,BV61)-1</f>
        <v>1</v>
      </c>
      <c r="CC61" t="str">
        <f t="shared" si="18"/>
        <v>Kayle</v>
      </c>
      <c r="CD61">
        <f>RANK(BW61,BW$4:BW$157,0)+COUNTIF(BW$4:BW61,BW61)-1</f>
        <v>76</v>
      </c>
      <c r="CE61" t="str">
        <f t="shared" si="19"/>
        <v>Kayle</v>
      </c>
      <c r="CF61">
        <f>RANK(BX61,BX$4:BX$157,0)+COUNTIF(BX$4:BX61,BX61)-1</f>
        <v>1</v>
      </c>
      <c r="CG61" t="str">
        <f t="shared" si="20"/>
        <v>Kayle</v>
      </c>
      <c r="CH61">
        <f>RANK(BY61,BY$4:BY$157,0)+COUNTIF(BY$4:BY61,BY61)-1</f>
        <v>67</v>
      </c>
      <c r="CI61" t="str">
        <f t="shared" si="21"/>
        <v>Kayle</v>
      </c>
      <c r="CJ61">
        <f>RANK(BZ61,BZ$4:BZ$157,0)+COUNTIF(BZ$4:BZ61,BZ61)-1</f>
        <v>95</v>
      </c>
      <c r="CK61" t="str">
        <f t="shared" si="22"/>
        <v>Kayle</v>
      </c>
      <c r="CM61">
        <f>'Champ Scores'!B60+'(CC) Team Data'!B$36-'(CC) Team Data'!$B$28</f>
        <v>7</v>
      </c>
      <c r="CN61">
        <f>'Champ Scores'!C60+'(CC) Team Data'!C$36-'(CC) Team Data'!$B$28</f>
        <v>12</v>
      </c>
      <c r="CO61">
        <f>'Champ Scores'!D60+'(CC) Team Data'!D$36-'(CC) Team Data'!$B$28</f>
        <v>9</v>
      </c>
      <c r="CP61">
        <f>'Champ Scores'!E60+'(CC) Team Data'!E$36-'(CC) Team Data'!$B$28</f>
        <v>9</v>
      </c>
      <c r="CQ61">
        <f>'Champ Scores'!F60+'(CC) Team Data'!F$36-'(CC) Team Data'!$B$28</f>
        <v>9</v>
      </c>
      <c r="CR61">
        <f>'Champ Scores'!G60+'(CC) Team Data'!G$36-'(CC) Team Data'!$B$28</f>
        <v>9</v>
      </c>
      <c r="CS61">
        <f>'Champ Scores'!H60+'(CC) Team Data'!H$36-'(CC) Team Data'!$B$28</f>
        <v>8</v>
      </c>
      <c r="CT61">
        <f>'Champ Scores'!I60+'(CC) Team Data'!I$36-'(CC) Team Data'!$B$28</f>
        <v>7</v>
      </c>
      <c r="CU61">
        <f>'Champ Scores'!J60+'(CC) Team Data'!J$36-'(CC) Team Data'!$B$28</f>
        <v>10</v>
      </c>
      <c r="CV61">
        <f>'Champ Scores'!K60+'(CC) Team Data'!K$36-'(CC) Team Data'!$B$28</f>
        <v>5</v>
      </c>
      <c r="CW61">
        <f>'Champ Scores'!L60+'(CC) Team Data'!L$36-'(CC) Team Data'!$B$28</f>
        <v>10</v>
      </c>
      <c r="CX61">
        <f>'Champ Scores'!M60+'(CC) Team Data'!M$36-'(CC) Team Data'!$B$28</f>
        <v>5</v>
      </c>
      <c r="CY61">
        <f>'Champ Scores'!N60+'(CC) Team Data'!N$36-'(CC) Team Data'!$B$28</f>
        <v>9</v>
      </c>
      <c r="CZ61">
        <f>'Champ Scores'!O60+'(CC) Team Data'!O$36-'(CC) Team Data'!$B$28</f>
        <v>9</v>
      </c>
      <c r="DA61">
        <f>'Champ Scores'!P60+'(CC) Team Data'!P$36-'(CC) Team Data'!$B$28</f>
        <v>7</v>
      </c>
      <c r="DB61">
        <f>'Champ Scores'!Q60+'(CC) Team Data'!Q$36-'(CC) Team Data'!$B$28</f>
        <v>9</v>
      </c>
      <c r="DC61">
        <f>'Champ Scores'!R60+'(CC) Team Data'!R$36-'(CC) Team Data'!$B$28</f>
        <v>5</v>
      </c>
      <c r="DD61">
        <f>'Champ Scores'!S60+'(CC) Team Data'!S$36-'(CC) Team Data'!$B$28</f>
        <v>9</v>
      </c>
      <c r="DE61">
        <f>'Champ Scores'!T60+'(CC) Team Data'!T$36-'(CC) Team Data'!$B$28</f>
        <v>7</v>
      </c>
      <c r="DF61">
        <f>'Champ Scores'!U60+'(CC) Team Data'!U$36-'(CC) Team Data'!$B$28</f>
        <v>9</v>
      </c>
    </row>
    <row r="62" spans="1:110" x14ac:dyDescent="0.25">
      <c r="A62" t="str">
        <f>'Champ Pools'!A62</f>
        <v>Kayn</v>
      </c>
      <c r="B62">
        <f>'Champ Pools'!B62</f>
        <v>0</v>
      </c>
      <c r="C62">
        <f>'Champ Pools'!C62</f>
        <v>5</v>
      </c>
      <c r="D62">
        <f>'Champ Pools'!D62</f>
        <v>3</v>
      </c>
      <c r="E62">
        <f>'Champ Pools'!E62</f>
        <v>0</v>
      </c>
      <c r="F62">
        <f>'Champ Pools'!F62</f>
        <v>0</v>
      </c>
      <c r="H62">
        <f>B62*B62*'Champ Pools'!L62</f>
        <v>0</v>
      </c>
      <c r="I62">
        <f>C62*C62*'Champ Pools'!M62</f>
        <v>75</v>
      </c>
      <c r="J62">
        <f>D62*D62*'Champ Pools'!N62</f>
        <v>27</v>
      </c>
      <c r="K62">
        <f>E62*E62*'Champ Pools'!O62</f>
        <v>0</v>
      </c>
      <c r="L62">
        <f>F62*F62*'Champ Pools'!P62</f>
        <v>0</v>
      </c>
      <c r="N62">
        <f>'Champ Scores'!Y61</f>
        <v>2155</v>
      </c>
      <c r="O62">
        <f>'Champ Scores'!Z61</f>
        <v>1781</v>
      </c>
      <c r="P62">
        <f>'Champ Scores'!AA61</f>
        <v>1685</v>
      </c>
      <c r="Q62">
        <f>'Champ Scores'!AB61</f>
        <v>1396</v>
      </c>
      <c r="R62">
        <f>'Champ Scores'!AC61</f>
        <v>1784</v>
      </c>
      <c r="T62" s="60">
        <f t="shared" si="5"/>
        <v>2552.2715108461371</v>
      </c>
      <c r="U62">
        <f>'(CC) Team Data'!W$36+'(CC) Your Champ Data'!N62</f>
        <v>4243</v>
      </c>
      <c r="V62">
        <f>'(CC) Team Data'!X$36+'(CC) Your Champ Data'!O62</f>
        <v>3513</v>
      </c>
      <c r="W62">
        <f>'(CC) Team Data'!Y$36+'(CC) Your Champ Data'!P62</f>
        <v>3437</v>
      </c>
      <c r="X62">
        <f>'(CC) Team Data'!Z$36+'(CC) Your Champ Data'!Q62</f>
        <v>3013</v>
      </c>
      <c r="Y62">
        <f>'(CC) Team Data'!AA$36+'(CC) Your Champ Data'!R62</f>
        <v>3706</v>
      </c>
      <c r="AA62">
        <f>ABS('Champ Scores'!AG61-33.3-'Comp Calculator'!H$164+'Comp Calculator'!H$163)</f>
        <v>2.8353312768323384</v>
      </c>
      <c r="AB62">
        <f>ABS('Champ Scores'!AH61-33.3-'Comp Calculator'!I$164+'Comp Calculator'!I$163)</f>
        <v>1.1519346014954337</v>
      </c>
      <c r="AC62">
        <f>ABS('Champ Scores'!AI61-33.3-'Comp Calculator'!J$164+'Comp Calculator'!J$163)</f>
        <v>4.1872658783277821</v>
      </c>
      <c r="AD62">
        <f t="shared" si="6"/>
        <v>8.1745317566555542</v>
      </c>
      <c r="AF62" s="60">
        <f>(IF('Comp Calculator'!$C$164='(CC) Your Champ Data'!$N$3,'(CC) Your Champ Data'!$N62,IF('Comp Calculator'!$C$164='(CC) Your Champ Data'!$O$3,'(CC) Your Champ Data'!$O62,IF('Comp Calculator'!$C$164='(CC) Your Champ Data'!$P$3,'(CC) Your Champ Data'!$P62,IF('Comp Calculator'!$C$164='(CC) Your Champ Data'!$Q$3,'(CC) Your Champ Data'!$Q62,IF('Comp Calculator'!$C$164='(CC) Your Champ Data'!$R$3,'(CC) Your Champ Data'!$R62,IF('Comp Calculator'!$C$164='(CC) Your Champ Data'!$T$3,'(CC) Your Champ Data'!$T62,1000))))))*H62*(100-$AD62))/1000</f>
        <v>0</v>
      </c>
      <c r="AG62" s="60">
        <f>(IF('Comp Calculator'!$C$164='(CC) Your Champ Data'!$N$3,'(CC) Your Champ Data'!$N62,IF('Comp Calculator'!$C$164='(CC) Your Champ Data'!$O$3,'(CC) Your Champ Data'!$O62,IF('Comp Calculator'!$C$164='(CC) Your Champ Data'!$P$3,'(CC) Your Champ Data'!$P62,IF('Comp Calculator'!$C$164='(CC) Your Champ Data'!$Q$3,'(CC) Your Champ Data'!$Q62,IF('Comp Calculator'!$C$164='(CC) Your Champ Data'!$R$3,'(CC) Your Champ Data'!$R62,IF('Comp Calculator'!$C$164='(CC) Your Champ Data'!$T$3,'(CC) Your Champ Data'!$T62,1000))))))*I62*(100-$AD62))/1000</f>
        <v>17577.264492569604</v>
      </c>
      <c r="AH62" s="60">
        <f>(IF('Comp Calculator'!$C$164='(CC) Your Champ Data'!$N$3,'(CC) Your Champ Data'!$N62,IF('Comp Calculator'!$C$164='(CC) Your Champ Data'!$O$3,'(CC) Your Champ Data'!$O62,IF('Comp Calculator'!$C$164='(CC) Your Champ Data'!$P$3,'(CC) Your Champ Data'!$P62,IF('Comp Calculator'!$C$164='(CC) Your Champ Data'!$Q$3,'(CC) Your Champ Data'!$Q62,IF('Comp Calculator'!$C$164='(CC) Your Champ Data'!$R$3,'(CC) Your Champ Data'!$R62,IF('Comp Calculator'!$C$164='(CC) Your Champ Data'!$T$3,'(CC) Your Champ Data'!$T62,1000))))))*J62*(100-$AD62))/1000</f>
        <v>6327.8152173250583</v>
      </c>
      <c r="AI62" s="60">
        <f>(IF('Comp Calculator'!$C$164='(CC) Your Champ Data'!$N$3,'(CC) Your Champ Data'!$N62,IF('Comp Calculator'!$C$164='(CC) Your Champ Data'!$O$3,'(CC) Your Champ Data'!$O62,IF('Comp Calculator'!$C$164='(CC) Your Champ Data'!$P$3,'(CC) Your Champ Data'!$P62,IF('Comp Calculator'!$C$164='(CC) Your Champ Data'!$Q$3,'(CC) Your Champ Data'!$Q62,IF('Comp Calculator'!$C$164='(CC) Your Champ Data'!$R$3,'(CC) Your Champ Data'!$R62,IF('Comp Calculator'!$C$164='(CC) Your Champ Data'!$T$3,'(CC) Your Champ Data'!$T62,1000))))))*K62*(100-$AD62))/1000</f>
        <v>0</v>
      </c>
      <c r="AJ62" s="60">
        <f>(IF('Comp Calculator'!$C$164='(CC) Your Champ Data'!$N$3,'(CC) Your Champ Data'!$N62,IF('Comp Calculator'!$C$164='(CC) Your Champ Data'!$O$3,'(CC) Your Champ Data'!$O62,IF('Comp Calculator'!$C$164='(CC) Your Champ Data'!$P$3,'(CC) Your Champ Data'!$P62,IF('Comp Calculator'!$C$164='(CC) Your Champ Data'!$Q$3,'(CC) Your Champ Data'!$Q62,IF('Comp Calculator'!$C$164='(CC) Your Champ Data'!$R$3,'(CC) Your Champ Data'!$R62,IF('Comp Calculator'!$C$164='(CC) Your Champ Data'!$T$3,'(CC) Your Champ Data'!$T62,1000))))))*L62*(100-$AD62))/1000</f>
        <v>0</v>
      </c>
      <c r="AL62" s="60">
        <f>RANK(AF62,AF$4:AF$163,0)+COUNTIF(AF$4:AF62,AF62)-1</f>
        <v>83</v>
      </c>
      <c r="AM62" t="str">
        <f t="shared" si="7"/>
        <v>Kayn</v>
      </c>
      <c r="AN62" s="60">
        <f>RANK(AG62,AG$4:AG$163,0)+COUNTIF(AG$4:AG62,AG62)-1</f>
        <v>1</v>
      </c>
      <c r="AO62" t="str">
        <f t="shared" si="8"/>
        <v>Kayn</v>
      </c>
      <c r="AP62" s="60">
        <f>RANK(AH62,AH$4:AH$163,0)+COUNTIF(AH$4:AH62,AH62)-1</f>
        <v>46</v>
      </c>
      <c r="AQ62" t="str">
        <f t="shared" si="9"/>
        <v>Kayn</v>
      </c>
      <c r="AR62" s="60">
        <f>RANK(AI62,AI$4:AI$163,0)+COUNTIF(AI$4:AI62,AI62)-1</f>
        <v>69</v>
      </c>
      <c r="AS62" t="str">
        <f t="shared" si="10"/>
        <v>Kayn</v>
      </c>
      <c r="AT62" s="60">
        <f>RANK(AJ62,AJ$4:AJ$163,0)+COUNTIF(AJ$4:AJ62,AJ62)-1</f>
        <v>99</v>
      </c>
      <c r="AU62" t="str">
        <f t="shared" si="11"/>
        <v>Kayn</v>
      </c>
      <c r="AW62">
        <v>60</v>
      </c>
      <c r="AX62" s="61">
        <f t="shared" si="12"/>
        <v>2.6246883860937538</v>
      </c>
      <c r="AY62">
        <f>'Champ Scores'!B61</f>
        <v>2</v>
      </c>
      <c r="AZ62">
        <f>'Champ Scores'!C61</f>
        <v>4</v>
      </c>
      <c r="BA62">
        <f>'Champ Scores'!D61</f>
        <v>2</v>
      </c>
      <c r="BB62">
        <f>'Champ Scores'!E61</f>
        <v>3</v>
      </c>
      <c r="BC62">
        <f>'Champ Scores'!F61</f>
        <v>4</v>
      </c>
      <c r="BD62">
        <f>'Champ Scores'!G61</f>
        <v>3</v>
      </c>
      <c r="BE62">
        <f>'Champ Scores'!H61</f>
        <v>1</v>
      </c>
      <c r="BF62">
        <f>'Champ Scores'!I61</f>
        <v>1</v>
      </c>
      <c r="BG62">
        <f>'Champ Scores'!J61</f>
        <v>3</v>
      </c>
      <c r="BH62">
        <f>'Champ Scores'!K61</f>
        <v>2</v>
      </c>
      <c r="BI62">
        <f>'Champ Scores'!L61</f>
        <v>5</v>
      </c>
      <c r="BJ62">
        <f>'Champ Scores'!M61</f>
        <v>1</v>
      </c>
      <c r="BK62">
        <f>'Champ Scores'!N61</f>
        <v>4</v>
      </c>
      <c r="BL62">
        <f>'Champ Scores'!O61</f>
        <v>2</v>
      </c>
      <c r="BM62">
        <f>'Champ Scores'!P61</f>
        <v>2</v>
      </c>
      <c r="BN62">
        <f>'Champ Scores'!Q61</f>
        <v>4</v>
      </c>
      <c r="BO62">
        <f>'Champ Scores'!R61</f>
        <v>4</v>
      </c>
      <c r="BP62">
        <f>'Champ Scores'!S61</f>
        <v>1</v>
      </c>
      <c r="BQ62">
        <f>'Champ Scores'!T61</f>
        <v>2</v>
      </c>
      <c r="BR62">
        <f>'Champ Scores'!U61</f>
        <v>2</v>
      </c>
      <c r="BT62" s="61">
        <f>INDEX($AX$3:BR62,AW62,MATCH('Comp Calculator'!$C$165,'(CC) Your Champ Data'!$AX$3:$BR$3,0))</f>
        <v>2.6246883860937538</v>
      </c>
      <c r="BV62" s="60">
        <f t="shared" si="13"/>
        <v>0</v>
      </c>
      <c r="BW62" s="60">
        <f t="shared" si="14"/>
        <v>18075.993003444521</v>
      </c>
      <c r="BX62" s="60">
        <f t="shared" si="15"/>
        <v>6507.3574812400284</v>
      </c>
      <c r="BY62" s="60">
        <f t="shared" si="16"/>
        <v>0</v>
      </c>
      <c r="BZ62" s="60">
        <f t="shared" si="17"/>
        <v>0</v>
      </c>
      <c r="CB62" s="60">
        <f>RANK(BV62,BV$4:BV$157,0)+COUNTIF(BV$4:BV62,BV62)-1</f>
        <v>83</v>
      </c>
      <c r="CC62" t="str">
        <f t="shared" si="18"/>
        <v>Kayn</v>
      </c>
      <c r="CD62">
        <f>RANK(BW62,BW$4:BW$157,0)+COUNTIF(BW$4:BW62,BW62)-1</f>
        <v>1</v>
      </c>
      <c r="CE62" t="str">
        <f t="shared" si="19"/>
        <v>Kayn</v>
      </c>
      <c r="CF62">
        <f>RANK(BX62,BX$4:BX$157,0)+COUNTIF(BX$4:BX62,BX62)-1</f>
        <v>57</v>
      </c>
      <c r="CG62" t="str">
        <f t="shared" si="20"/>
        <v>Kayn</v>
      </c>
      <c r="CH62">
        <f>RANK(BY62,BY$4:BY$157,0)+COUNTIF(BY$4:BY62,BY62)-1</f>
        <v>68</v>
      </c>
      <c r="CI62" t="str">
        <f t="shared" si="21"/>
        <v>Kayn</v>
      </c>
      <c r="CJ62">
        <f>RANK(BZ62,BZ$4:BZ$157,0)+COUNTIF(BZ$4:BZ62,BZ62)-1</f>
        <v>96</v>
      </c>
      <c r="CK62" t="str">
        <f t="shared" si="22"/>
        <v>Kayn</v>
      </c>
      <c r="CM62">
        <f>'Champ Scores'!B61+'(CC) Team Data'!B$36-'(CC) Team Data'!$B$28</f>
        <v>8</v>
      </c>
      <c r="CN62">
        <f>'Champ Scores'!C61+'(CC) Team Data'!C$36-'(CC) Team Data'!$B$28</f>
        <v>11</v>
      </c>
      <c r="CO62">
        <f>'Champ Scores'!D61+'(CC) Team Data'!D$36-'(CC) Team Data'!$B$28</f>
        <v>6</v>
      </c>
      <c r="CP62">
        <f>'Champ Scores'!E61+'(CC) Team Data'!E$36-'(CC) Team Data'!$B$28</f>
        <v>10</v>
      </c>
      <c r="CQ62">
        <f>'Champ Scores'!F61+'(CC) Team Data'!F$36-'(CC) Team Data'!$B$28</f>
        <v>11</v>
      </c>
      <c r="CR62">
        <f>'Champ Scores'!G61+'(CC) Team Data'!G$36-'(CC) Team Data'!$B$28</f>
        <v>9</v>
      </c>
      <c r="CS62">
        <f>'Champ Scores'!H61+'(CC) Team Data'!H$36-'(CC) Team Data'!$B$28</f>
        <v>6</v>
      </c>
      <c r="CT62">
        <f>'Champ Scores'!I61+'(CC) Team Data'!I$36-'(CC) Team Data'!$B$28</f>
        <v>5</v>
      </c>
      <c r="CU62">
        <f>'Champ Scores'!J61+'(CC) Team Data'!J$36-'(CC) Team Data'!$B$28</f>
        <v>10</v>
      </c>
      <c r="CV62">
        <f>'Champ Scores'!K61+'(CC) Team Data'!K$36-'(CC) Team Data'!$B$28</f>
        <v>6</v>
      </c>
      <c r="CW62">
        <f>'Champ Scores'!L61+'(CC) Team Data'!L$36-'(CC) Team Data'!$B$28</f>
        <v>13</v>
      </c>
      <c r="CX62">
        <f>'Champ Scores'!M61+'(CC) Team Data'!M$36-'(CC) Team Data'!$B$28</f>
        <v>5</v>
      </c>
      <c r="CY62">
        <f>'Champ Scores'!N61+'(CC) Team Data'!N$36-'(CC) Team Data'!$B$28</f>
        <v>11</v>
      </c>
      <c r="CZ62">
        <f>'Champ Scores'!O61+'(CC) Team Data'!O$36-'(CC) Team Data'!$B$28</f>
        <v>8</v>
      </c>
      <c r="DA62">
        <f>'Champ Scores'!P61+'(CC) Team Data'!P$36-'(CC) Team Data'!$B$28</f>
        <v>8</v>
      </c>
      <c r="DB62">
        <f>'Champ Scores'!Q61+'(CC) Team Data'!Q$36-'(CC) Team Data'!$B$28</f>
        <v>10</v>
      </c>
      <c r="DC62">
        <f>'Champ Scores'!R61+'(CC) Team Data'!R$36-'(CC) Team Data'!$B$28</f>
        <v>8</v>
      </c>
      <c r="DD62">
        <f>'Champ Scores'!S61+'(CC) Team Data'!S$36-'(CC) Team Data'!$B$28</f>
        <v>5</v>
      </c>
      <c r="DE62">
        <f>'Champ Scores'!T61+'(CC) Team Data'!T$36-'(CC) Team Data'!$B$28</f>
        <v>8</v>
      </c>
      <c r="DF62">
        <f>'Champ Scores'!U61+'(CC) Team Data'!U$36-'(CC) Team Data'!$B$28</f>
        <v>6</v>
      </c>
    </row>
    <row r="63" spans="1:110" x14ac:dyDescent="0.25">
      <c r="A63" t="str">
        <f>'Champ Pools'!A63</f>
        <v>Kennen</v>
      </c>
      <c r="B63">
        <f>'Champ Pools'!B63</f>
        <v>3</v>
      </c>
      <c r="C63">
        <f>'Champ Pools'!C63</f>
        <v>0</v>
      </c>
      <c r="D63">
        <f>'Champ Pools'!D63</f>
        <v>3</v>
      </c>
      <c r="E63">
        <f>'Champ Pools'!E63</f>
        <v>0</v>
      </c>
      <c r="F63">
        <f>'Champ Pools'!F63</f>
        <v>0</v>
      </c>
      <c r="H63">
        <f>B63*B63*'Champ Pools'!L63</f>
        <v>27</v>
      </c>
      <c r="I63">
        <f>C63*C63*'Champ Pools'!M63</f>
        <v>0</v>
      </c>
      <c r="J63">
        <f>D63*D63*'Champ Pools'!N63</f>
        <v>27</v>
      </c>
      <c r="K63">
        <f>E63*E63*'Champ Pools'!O63</f>
        <v>0</v>
      </c>
      <c r="L63">
        <f>F63*F63*'Champ Pools'!P63</f>
        <v>0</v>
      </c>
      <c r="N63">
        <f>'Champ Scores'!Y62</f>
        <v>2637</v>
      </c>
      <c r="O63">
        <f>'Champ Scores'!Z62</f>
        <v>1760</v>
      </c>
      <c r="P63">
        <f>'Champ Scores'!AA62</f>
        <v>1660</v>
      </c>
      <c r="Q63">
        <f>'Champ Scores'!AB62</f>
        <v>1741</v>
      </c>
      <c r="R63">
        <f>'Champ Scores'!AC62</f>
        <v>1524</v>
      </c>
      <c r="T63" s="60">
        <f t="shared" si="5"/>
        <v>2417.4591859792135</v>
      </c>
      <c r="U63">
        <f>'(CC) Team Data'!W$36+'(CC) Your Champ Data'!N63</f>
        <v>4725</v>
      </c>
      <c r="V63">
        <f>'(CC) Team Data'!X$36+'(CC) Your Champ Data'!O63</f>
        <v>3492</v>
      </c>
      <c r="W63">
        <f>'(CC) Team Data'!Y$36+'(CC) Your Champ Data'!P63</f>
        <v>3412</v>
      </c>
      <c r="X63">
        <f>'(CC) Team Data'!Z$36+'(CC) Your Champ Data'!Q63</f>
        <v>3358</v>
      </c>
      <c r="Y63">
        <f>'(CC) Team Data'!AA$36+'(CC) Your Champ Data'!R63</f>
        <v>3446</v>
      </c>
      <c r="AA63">
        <f>ABS('Champ Scores'!AG62-33.3-'Comp Calculator'!H$164+'Comp Calculator'!H$163)</f>
        <v>0.82912342367160718</v>
      </c>
      <c r="AB63">
        <f>ABS('Champ Scores'!AH62-33.3-'Comp Calculator'!I$164+'Comp Calculator'!I$163)</f>
        <v>0.97396619910391991</v>
      </c>
      <c r="AC63">
        <f>ABS('Champ Scores'!AI62-33.3-'Comp Calculator'!J$164+'Comp Calculator'!J$163)</f>
        <v>5.5157224567697227E-2</v>
      </c>
      <c r="AD63">
        <f t="shared" si="6"/>
        <v>1.8582468473432243</v>
      </c>
      <c r="AF63" s="60">
        <f>(IF('Comp Calculator'!$C$164='(CC) Your Champ Data'!$N$3,'(CC) Your Champ Data'!$N63,IF('Comp Calculator'!$C$164='(CC) Your Champ Data'!$O$3,'(CC) Your Champ Data'!$O63,IF('Comp Calculator'!$C$164='(CC) Your Champ Data'!$P$3,'(CC) Your Champ Data'!$P63,IF('Comp Calculator'!$C$164='(CC) Your Champ Data'!$Q$3,'(CC) Your Champ Data'!$Q63,IF('Comp Calculator'!$C$164='(CC) Your Champ Data'!$R$3,'(CC) Your Champ Data'!$R63,IF('Comp Calculator'!$C$164='(CC) Your Champ Data'!$T$3,'(CC) Your Champ Data'!$T63,1000))))))*H63*(100-$AD63))/1000</f>
        <v>6405.8494325488527</v>
      </c>
      <c r="AG63" s="60">
        <f>(IF('Comp Calculator'!$C$164='(CC) Your Champ Data'!$N$3,'(CC) Your Champ Data'!$N63,IF('Comp Calculator'!$C$164='(CC) Your Champ Data'!$O$3,'(CC) Your Champ Data'!$O63,IF('Comp Calculator'!$C$164='(CC) Your Champ Data'!$P$3,'(CC) Your Champ Data'!$P63,IF('Comp Calculator'!$C$164='(CC) Your Champ Data'!$Q$3,'(CC) Your Champ Data'!$Q63,IF('Comp Calculator'!$C$164='(CC) Your Champ Data'!$R$3,'(CC) Your Champ Data'!$R63,IF('Comp Calculator'!$C$164='(CC) Your Champ Data'!$T$3,'(CC) Your Champ Data'!$T63,1000))))))*I63*(100-$AD63))/1000</f>
        <v>0</v>
      </c>
      <c r="AH63" s="60">
        <f>(IF('Comp Calculator'!$C$164='(CC) Your Champ Data'!$N$3,'(CC) Your Champ Data'!$N63,IF('Comp Calculator'!$C$164='(CC) Your Champ Data'!$O$3,'(CC) Your Champ Data'!$O63,IF('Comp Calculator'!$C$164='(CC) Your Champ Data'!$P$3,'(CC) Your Champ Data'!$P63,IF('Comp Calculator'!$C$164='(CC) Your Champ Data'!$Q$3,'(CC) Your Champ Data'!$Q63,IF('Comp Calculator'!$C$164='(CC) Your Champ Data'!$R$3,'(CC) Your Champ Data'!$R63,IF('Comp Calculator'!$C$164='(CC) Your Champ Data'!$T$3,'(CC) Your Champ Data'!$T63,1000))))))*J63*(100-$AD63))/1000</f>
        <v>6405.8494325488527</v>
      </c>
      <c r="AI63" s="60">
        <f>(IF('Comp Calculator'!$C$164='(CC) Your Champ Data'!$N$3,'(CC) Your Champ Data'!$N63,IF('Comp Calculator'!$C$164='(CC) Your Champ Data'!$O$3,'(CC) Your Champ Data'!$O63,IF('Comp Calculator'!$C$164='(CC) Your Champ Data'!$P$3,'(CC) Your Champ Data'!$P63,IF('Comp Calculator'!$C$164='(CC) Your Champ Data'!$Q$3,'(CC) Your Champ Data'!$Q63,IF('Comp Calculator'!$C$164='(CC) Your Champ Data'!$R$3,'(CC) Your Champ Data'!$R63,IF('Comp Calculator'!$C$164='(CC) Your Champ Data'!$T$3,'(CC) Your Champ Data'!$T63,1000))))))*K63*(100-$AD63))/1000</f>
        <v>0</v>
      </c>
      <c r="AJ63" s="60">
        <f>(IF('Comp Calculator'!$C$164='(CC) Your Champ Data'!$N$3,'(CC) Your Champ Data'!$N63,IF('Comp Calculator'!$C$164='(CC) Your Champ Data'!$O$3,'(CC) Your Champ Data'!$O63,IF('Comp Calculator'!$C$164='(CC) Your Champ Data'!$P$3,'(CC) Your Champ Data'!$P63,IF('Comp Calculator'!$C$164='(CC) Your Champ Data'!$Q$3,'(CC) Your Champ Data'!$Q63,IF('Comp Calculator'!$C$164='(CC) Your Champ Data'!$R$3,'(CC) Your Champ Data'!$R63,IF('Comp Calculator'!$C$164='(CC) Your Champ Data'!$T$3,'(CC) Your Champ Data'!$T63,1000))))))*L63*(100-$AD63))/1000</f>
        <v>0</v>
      </c>
      <c r="AL63" s="60">
        <f>RANK(AF63,AF$4:AF$163,0)+COUNTIF(AF$4:AF63,AF63)-1</f>
        <v>9</v>
      </c>
      <c r="AM63" t="str">
        <f t="shared" si="7"/>
        <v>Kennen</v>
      </c>
      <c r="AN63" s="60">
        <f>RANK(AG63,AG$4:AG$163,0)+COUNTIF(AG$4:AG63,AG63)-1</f>
        <v>77</v>
      </c>
      <c r="AO63" t="str">
        <f t="shared" si="8"/>
        <v>Kennen</v>
      </c>
      <c r="AP63" s="60">
        <f>RANK(AH63,AH$4:AH$163,0)+COUNTIF(AH$4:AH63,AH63)-1</f>
        <v>44</v>
      </c>
      <c r="AQ63" t="str">
        <f t="shared" si="9"/>
        <v>Kennen</v>
      </c>
      <c r="AR63" s="60">
        <f>RANK(AI63,AI$4:AI$163,0)+COUNTIF(AI$4:AI63,AI63)-1</f>
        <v>70</v>
      </c>
      <c r="AS63" t="str">
        <f t="shared" si="10"/>
        <v>Kennen</v>
      </c>
      <c r="AT63" s="60">
        <f>RANK(AJ63,AJ$4:AJ$163,0)+COUNTIF(AJ$4:AJ63,AJ63)-1</f>
        <v>100</v>
      </c>
      <c r="AU63" t="str">
        <f t="shared" si="11"/>
        <v>Kennen</v>
      </c>
      <c r="AW63">
        <v>61</v>
      </c>
      <c r="AX63" s="61">
        <f t="shared" si="12"/>
        <v>2.516369380799234</v>
      </c>
      <c r="AY63">
        <f>'Champ Scores'!B62</f>
        <v>3</v>
      </c>
      <c r="AZ63">
        <f>'Champ Scores'!C62</f>
        <v>4</v>
      </c>
      <c r="BA63">
        <f>'Champ Scores'!D62</f>
        <v>1</v>
      </c>
      <c r="BB63">
        <f>'Champ Scores'!E62</f>
        <v>5</v>
      </c>
      <c r="BC63">
        <f>'Champ Scores'!F62</f>
        <v>3</v>
      </c>
      <c r="BD63">
        <f>'Champ Scores'!G62</f>
        <v>3</v>
      </c>
      <c r="BE63">
        <f>'Champ Scores'!H62</f>
        <v>2</v>
      </c>
      <c r="BF63">
        <f>'Champ Scores'!I62</f>
        <v>2</v>
      </c>
      <c r="BG63">
        <f>'Champ Scores'!J62</f>
        <v>2</v>
      </c>
      <c r="BH63">
        <f>'Champ Scores'!K62</f>
        <v>1</v>
      </c>
      <c r="BI63">
        <f>'Champ Scores'!L62</f>
        <v>1</v>
      </c>
      <c r="BJ63">
        <f>'Champ Scores'!M62</f>
        <v>2</v>
      </c>
      <c r="BK63">
        <f>'Champ Scores'!N62</f>
        <v>5</v>
      </c>
      <c r="BL63">
        <f>'Champ Scores'!O62</f>
        <v>4</v>
      </c>
      <c r="BM63">
        <f>'Champ Scores'!P62</f>
        <v>5</v>
      </c>
      <c r="BN63">
        <f>'Champ Scores'!Q62</f>
        <v>3</v>
      </c>
      <c r="BO63">
        <f>'Champ Scores'!R62</f>
        <v>1</v>
      </c>
      <c r="BP63">
        <f>'Champ Scores'!S62</f>
        <v>1</v>
      </c>
      <c r="BQ63">
        <f>'Champ Scores'!T62</f>
        <v>3</v>
      </c>
      <c r="BR63">
        <f>'Champ Scores'!U62</f>
        <v>1</v>
      </c>
      <c r="BT63" s="61">
        <f>INDEX($AX$3:BR63,AW63,MATCH('Comp Calculator'!$C$165,'(CC) Your Champ Data'!$AX$3:$BR$3,0))</f>
        <v>2.516369380799234</v>
      </c>
      <c r="BV63" s="60">
        <f t="shared" si="13"/>
        <v>6667.9443705051599</v>
      </c>
      <c r="BW63" s="60">
        <f t="shared" si="14"/>
        <v>0</v>
      </c>
      <c r="BX63" s="60">
        <f t="shared" si="15"/>
        <v>6667.9443705051599</v>
      </c>
      <c r="BY63" s="60">
        <f t="shared" si="16"/>
        <v>0</v>
      </c>
      <c r="BZ63" s="60">
        <f t="shared" si="17"/>
        <v>0</v>
      </c>
      <c r="CB63" s="60">
        <f>RANK(BV63,BV$4:BV$157,0)+COUNTIF(BV$4:BV63,BV63)-1</f>
        <v>13</v>
      </c>
      <c r="CC63" t="str">
        <f t="shared" si="18"/>
        <v>Kennen</v>
      </c>
      <c r="CD63">
        <f>RANK(BW63,BW$4:BW$157,0)+COUNTIF(BW$4:BW63,BW63)-1</f>
        <v>77</v>
      </c>
      <c r="CE63" t="str">
        <f t="shared" si="19"/>
        <v>Kennen</v>
      </c>
      <c r="CF63">
        <f>RANK(BX63,BX$4:BX$157,0)+COUNTIF(BX$4:BX63,BX63)-1</f>
        <v>53</v>
      </c>
      <c r="CG63" t="str">
        <f t="shared" si="20"/>
        <v>Kennen</v>
      </c>
      <c r="CH63">
        <f>RANK(BY63,BY$4:BY$157,0)+COUNTIF(BY$4:BY63,BY63)-1</f>
        <v>69</v>
      </c>
      <c r="CI63" t="str">
        <f t="shared" si="21"/>
        <v>Kennen</v>
      </c>
      <c r="CJ63">
        <f>RANK(BZ63,BZ$4:BZ$157,0)+COUNTIF(BZ$4:BZ63,BZ63)-1</f>
        <v>97</v>
      </c>
      <c r="CK63" t="str">
        <f t="shared" si="22"/>
        <v>Kennen</v>
      </c>
      <c r="CM63">
        <f>'Champ Scores'!B62+'(CC) Team Data'!B$36-'(CC) Team Data'!$B$28</f>
        <v>9</v>
      </c>
      <c r="CN63">
        <f>'Champ Scores'!C62+'(CC) Team Data'!C$36-'(CC) Team Data'!$B$28</f>
        <v>11</v>
      </c>
      <c r="CO63">
        <f>'Champ Scores'!D62+'(CC) Team Data'!D$36-'(CC) Team Data'!$B$28</f>
        <v>5</v>
      </c>
      <c r="CP63">
        <f>'Champ Scores'!E62+'(CC) Team Data'!E$36-'(CC) Team Data'!$B$28</f>
        <v>12</v>
      </c>
      <c r="CQ63">
        <f>'Champ Scores'!F62+'(CC) Team Data'!F$36-'(CC) Team Data'!$B$28</f>
        <v>10</v>
      </c>
      <c r="CR63">
        <f>'Champ Scores'!G62+'(CC) Team Data'!G$36-'(CC) Team Data'!$B$28</f>
        <v>9</v>
      </c>
      <c r="CS63">
        <f>'Champ Scores'!H62+'(CC) Team Data'!H$36-'(CC) Team Data'!$B$28</f>
        <v>7</v>
      </c>
      <c r="CT63">
        <f>'Champ Scores'!I62+'(CC) Team Data'!I$36-'(CC) Team Data'!$B$28</f>
        <v>6</v>
      </c>
      <c r="CU63">
        <f>'Champ Scores'!J62+'(CC) Team Data'!J$36-'(CC) Team Data'!$B$28</f>
        <v>9</v>
      </c>
      <c r="CV63">
        <f>'Champ Scores'!K62+'(CC) Team Data'!K$36-'(CC) Team Data'!$B$28</f>
        <v>5</v>
      </c>
      <c r="CW63">
        <f>'Champ Scores'!L62+'(CC) Team Data'!L$36-'(CC) Team Data'!$B$28</f>
        <v>9</v>
      </c>
      <c r="CX63">
        <f>'Champ Scores'!M62+'(CC) Team Data'!M$36-'(CC) Team Data'!$B$28</f>
        <v>6</v>
      </c>
      <c r="CY63">
        <f>'Champ Scores'!N62+'(CC) Team Data'!N$36-'(CC) Team Data'!$B$28</f>
        <v>12</v>
      </c>
      <c r="CZ63">
        <f>'Champ Scores'!O62+'(CC) Team Data'!O$36-'(CC) Team Data'!$B$28</f>
        <v>10</v>
      </c>
      <c r="DA63">
        <f>'Champ Scores'!P62+'(CC) Team Data'!P$36-'(CC) Team Data'!$B$28</f>
        <v>11</v>
      </c>
      <c r="DB63">
        <f>'Champ Scores'!Q62+'(CC) Team Data'!Q$36-'(CC) Team Data'!$B$28</f>
        <v>9</v>
      </c>
      <c r="DC63">
        <f>'Champ Scores'!R62+'(CC) Team Data'!R$36-'(CC) Team Data'!$B$28</f>
        <v>5</v>
      </c>
      <c r="DD63">
        <f>'Champ Scores'!S62+'(CC) Team Data'!S$36-'(CC) Team Data'!$B$28</f>
        <v>5</v>
      </c>
      <c r="DE63">
        <f>'Champ Scores'!T62+'(CC) Team Data'!T$36-'(CC) Team Data'!$B$28</f>
        <v>9</v>
      </c>
      <c r="DF63">
        <f>'Champ Scores'!U62+'(CC) Team Data'!U$36-'(CC) Team Data'!$B$28</f>
        <v>5</v>
      </c>
    </row>
    <row r="64" spans="1:110" x14ac:dyDescent="0.25">
      <c r="A64" t="str">
        <f>'Champ Pools'!A64</f>
        <v>Kha'Zix</v>
      </c>
      <c r="B64">
        <f>'Champ Pools'!B64</f>
        <v>0</v>
      </c>
      <c r="C64">
        <f>'Champ Pools'!C64</f>
        <v>5</v>
      </c>
      <c r="D64">
        <f>'Champ Pools'!D64</f>
        <v>0</v>
      </c>
      <c r="E64">
        <f>'Champ Pools'!E64</f>
        <v>0</v>
      </c>
      <c r="F64">
        <f>'Champ Pools'!F64</f>
        <v>0</v>
      </c>
      <c r="H64">
        <f>B64*B64*'Champ Pools'!L64</f>
        <v>0</v>
      </c>
      <c r="I64">
        <f>C64*C64*'Champ Pools'!M64</f>
        <v>75</v>
      </c>
      <c r="J64">
        <f>D64*D64*'Champ Pools'!N64</f>
        <v>0</v>
      </c>
      <c r="K64">
        <f>E64*E64*'Champ Pools'!O64</f>
        <v>0</v>
      </c>
      <c r="L64">
        <f>F64*F64*'Champ Pools'!P64</f>
        <v>0</v>
      </c>
      <c r="N64">
        <f>'Champ Scores'!Y63</f>
        <v>2019</v>
      </c>
      <c r="O64">
        <f>'Champ Scores'!Z63</f>
        <v>3093</v>
      </c>
      <c r="P64">
        <f>'Champ Scores'!AA63</f>
        <v>1167</v>
      </c>
      <c r="Q64">
        <f>'Champ Scores'!AB63</f>
        <v>1340</v>
      </c>
      <c r="R64">
        <f>'Champ Scores'!AC63</f>
        <v>2331</v>
      </c>
      <c r="T64" s="60">
        <f t="shared" si="5"/>
        <v>2157.9565331884587</v>
      </c>
      <c r="U64">
        <f>'(CC) Team Data'!W$36+'(CC) Your Champ Data'!N64</f>
        <v>4107</v>
      </c>
      <c r="V64">
        <f>'(CC) Team Data'!X$36+'(CC) Your Champ Data'!O64</f>
        <v>4825</v>
      </c>
      <c r="W64">
        <f>'(CC) Team Data'!Y$36+'(CC) Your Champ Data'!P64</f>
        <v>2919</v>
      </c>
      <c r="X64">
        <f>'(CC) Team Data'!Z$36+'(CC) Your Champ Data'!Q64</f>
        <v>2957</v>
      </c>
      <c r="Y64">
        <f>'(CC) Team Data'!AA$36+'(CC) Your Champ Data'!R64</f>
        <v>4253</v>
      </c>
      <c r="AA64">
        <f>ABS('Champ Scores'!AG63-33.3-'Comp Calculator'!H$164+'Comp Calculator'!H$163)</f>
        <v>6.5734847640385787</v>
      </c>
      <c r="AB64">
        <f>ABS('Champ Scores'!AH63-33.3-'Comp Calculator'!I$164+'Comp Calculator'!I$163)</f>
        <v>8.4458079756044242</v>
      </c>
      <c r="AC64">
        <f>ABS('Champ Scores'!AI63-33.3-'Comp Calculator'!J$164+'Comp Calculator'!J$163)</f>
        <v>2.0723232115658554</v>
      </c>
      <c r="AD64">
        <f t="shared" si="6"/>
        <v>17.091615951208858</v>
      </c>
      <c r="AF64" s="60">
        <f>(IF('Comp Calculator'!$C$164='(CC) Your Champ Data'!$N$3,'(CC) Your Champ Data'!$N64,IF('Comp Calculator'!$C$164='(CC) Your Champ Data'!$O$3,'(CC) Your Champ Data'!$O64,IF('Comp Calculator'!$C$164='(CC) Your Champ Data'!$P$3,'(CC) Your Champ Data'!$P64,IF('Comp Calculator'!$C$164='(CC) Your Champ Data'!$Q$3,'(CC) Your Champ Data'!$Q64,IF('Comp Calculator'!$C$164='(CC) Your Champ Data'!$R$3,'(CC) Your Champ Data'!$R64,IF('Comp Calculator'!$C$164='(CC) Your Champ Data'!$T$3,'(CC) Your Champ Data'!$T64,1000))))))*H64*(100-$AD64))/1000</f>
        <v>0</v>
      </c>
      <c r="AG64" s="60">
        <f>(IF('Comp Calculator'!$C$164='(CC) Your Champ Data'!$N$3,'(CC) Your Champ Data'!$N64,IF('Comp Calculator'!$C$164='(CC) Your Champ Data'!$O$3,'(CC) Your Champ Data'!$O64,IF('Comp Calculator'!$C$164='(CC) Your Champ Data'!$P$3,'(CC) Your Champ Data'!$P64,IF('Comp Calculator'!$C$164='(CC) Your Champ Data'!$Q$3,'(CC) Your Champ Data'!$Q64,IF('Comp Calculator'!$C$164='(CC) Your Champ Data'!$R$3,'(CC) Your Champ Data'!$R64,IF('Comp Calculator'!$C$164='(CC) Your Champ Data'!$T$3,'(CC) Your Champ Data'!$T64,1000))))))*I64*(100-$AD64))/1000</f>
        <v>13418.451676063996</v>
      </c>
      <c r="AH64" s="60">
        <f>(IF('Comp Calculator'!$C$164='(CC) Your Champ Data'!$N$3,'(CC) Your Champ Data'!$N64,IF('Comp Calculator'!$C$164='(CC) Your Champ Data'!$O$3,'(CC) Your Champ Data'!$O64,IF('Comp Calculator'!$C$164='(CC) Your Champ Data'!$P$3,'(CC) Your Champ Data'!$P64,IF('Comp Calculator'!$C$164='(CC) Your Champ Data'!$Q$3,'(CC) Your Champ Data'!$Q64,IF('Comp Calculator'!$C$164='(CC) Your Champ Data'!$R$3,'(CC) Your Champ Data'!$R64,IF('Comp Calculator'!$C$164='(CC) Your Champ Data'!$T$3,'(CC) Your Champ Data'!$T64,1000))))))*J64*(100-$AD64))/1000</f>
        <v>0</v>
      </c>
      <c r="AI64" s="60">
        <f>(IF('Comp Calculator'!$C$164='(CC) Your Champ Data'!$N$3,'(CC) Your Champ Data'!$N64,IF('Comp Calculator'!$C$164='(CC) Your Champ Data'!$O$3,'(CC) Your Champ Data'!$O64,IF('Comp Calculator'!$C$164='(CC) Your Champ Data'!$P$3,'(CC) Your Champ Data'!$P64,IF('Comp Calculator'!$C$164='(CC) Your Champ Data'!$Q$3,'(CC) Your Champ Data'!$Q64,IF('Comp Calculator'!$C$164='(CC) Your Champ Data'!$R$3,'(CC) Your Champ Data'!$R64,IF('Comp Calculator'!$C$164='(CC) Your Champ Data'!$T$3,'(CC) Your Champ Data'!$T64,1000))))))*K64*(100-$AD64))/1000</f>
        <v>0</v>
      </c>
      <c r="AJ64" s="60">
        <f>(IF('Comp Calculator'!$C$164='(CC) Your Champ Data'!$N$3,'(CC) Your Champ Data'!$N64,IF('Comp Calculator'!$C$164='(CC) Your Champ Data'!$O$3,'(CC) Your Champ Data'!$O64,IF('Comp Calculator'!$C$164='(CC) Your Champ Data'!$P$3,'(CC) Your Champ Data'!$P64,IF('Comp Calculator'!$C$164='(CC) Your Champ Data'!$Q$3,'(CC) Your Champ Data'!$Q64,IF('Comp Calculator'!$C$164='(CC) Your Champ Data'!$R$3,'(CC) Your Champ Data'!$R64,IF('Comp Calculator'!$C$164='(CC) Your Champ Data'!$T$3,'(CC) Your Champ Data'!$T64,1000))))))*L64*(100-$AD64))/1000</f>
        <v>0</v>
      </c>
      <c r="AL64" s="60">
        <f>RANK(AF64,AF$4:AF$163,0)+COUNTIF(AF$4:AF64,AF64)-1</f>
        <v>84</v>
      </c>
      <c r="AM64" t="str">
        <f t="shared" si="7"/>
        <v>Kha'Zix</v>
      </c>
      <c r="AN64" s="60">
        <f>RANK(AG64,AG$4:AG$163,0)+COUNTIF(AG$4:AG64,AG64)-1</f>
        <v>2</v>
      </c>
      <c r="AO64" t="str">
        <f t="shared" si="8"/>
        <v>Kha'Zix</v>
      </c>
      <c r="AP64" s="60">
        <f>RANK(AH64,AH$4:AH$163,0)+COUNTIF(AH$4:AH64,AH64)-1</f>
        <v>128</v>
      </c>
      <c r="AQ64" t="str">
        <f t="shared" si="9"/>
        <v>Kha'Zix</v>
      </c>
      <c r="AR64" s="60">
        <f>RANK(AI64,AI$4:AI$163,0)+COUNTIF(AI$4:AI64,AI64)-1</f>
        <v>71</v>
      </c>
      <c r="AS64" t="str">
        <f t="shared" si="10"/>
        <v>Kha'Zix</v>
      </c>
      <c r="AT64" s="60">
        <f>RANK(AJ64,AJ$4:AJ$163,0)+COUNTIF(AJ$4:AJ64,AJ64)-1</f>
        <v>101</v>
      </c>
      <c r="AU64" t="str">
        <f t="shared" si="11"/>
        <v>Kha'Zix</v>
      </c>
      <c r="AW64">
        <v>62</v>
      </c>
      <c r="AX64" s="61">
        <f t="shared" si="12"/>
        <v>2.8576943065448086</v>
      </c>
      <c r="AY64">
        <f>'Champ Scores'!B63</f>
        <v>5</v>
      </c>
      <c r="AZ64">
        <f>'Champ Scores'!C63</f>
        <v>2</v>
      </c>
      <c r="BA64">
        <f>'Champ Scores'!D63</f>
        <v>5</v>
      </c>
      <c r="BB64">
        <f>'Champ Scores'!E63</f>
        <v>2</v>
      </c>
      <c r="BC64">
        <f>'Champ Scores'!F63</f>
        <v>5</v>
      </c>
      <c r="BD64">
        <f>'Champ Scores'!G63</f>
        <v>2</v>
      </c>
      <c r="BE64">
        <f>'Champ Scores'!H63</f>
        <v>3</v>
      </c>
      <c r="BF64">
        <f>'Champ Scores'!I63</f>
        <v>2</v>
      </c>
      <c r="BG64">
        <f>'Champ Scores'!J63</f>
        <v>4</v>
      </c>
      <c r="BH64">
        <f>'Champ Scores'!K63</f>
        <v>1</v>
      </c>
      <c r="BI64">
        <f>'Champ Scores'!L63</f>
        <v>2</v>
      </c>
      <c r="BJ64">
        <f>'Champ Scores'!M63</f>
        <v>1</v>
      </c>
      <c r="BK64">
        <f>'Champ Scores'!N63</f>
        <v>1</v>
      </c>
      <c r="BL64">
        <f>'Champ Scores'!O63</f>
        <v>3</v>
      </c>
      <c r="BM64">
        <f>'Champ Scores'!P63</f>
        <v>2</v>
      </c>
      <c r="BN64">
        <f>'Champ Scores'!Q63</f>
        <v>4</v>
      </c>
      <c r="BO64">
        <f>'Champ Scores'!R63</f>
        <v>5</v>
      </c>
      <c r="BP64">
        <f>'Champ Scores'!S63</f>
        <v>1</v>
      </c>
      <c r="BQ64">
        <f>'Champ Scores'!T63</f>
        <v>1</v>
      </c>
      <c r="BR64">
        <f>'Champ Scores'!U63</f>
        <v>1</v>
      </c>
      <c r="BT64" s="61">
        <f>INDEX($AX$3:BR64,AW64,MATCH('Comp Calculator'!$C$165,'(CC) Your Champ Data'!$AX$3:$BR$3,0))</f>
        <v>2.8576943065448086</v>
      </c>
      <c r="BV64" s="60">
        <f t="shared" si="13"/>
        <v>0</v>
      </c>
      <c r="BW64" s="60">
        <f t="shared" si="14"/>
        <v>17769.511279579565</v>
      </c>
      <c r="BX64" s="60">
        <f t="shared" si="15"/>
        <v>0</v>
      </c>
      <c r="BY64" s="60">
        <f t="shared" si="16"/>
        <v>0</v>
      </c>
      <c r="BZ64" s="60">
        <f t="shared" si="17"/>
        <v>0</v>
      </c>
      <c r="CB64" s="60">
        <f>RANK(BV64,BV$4:BV$157,0)+COUNTIF(BV$4:BV64,BV64)-1</f>
        <v>84</v>
      </c>
      <c r="CC64" t="str">
        <f t="shared" si="18"/>
        <v>Kha'Zix</v>
      </c>
      <c r="CD64">
        <f>RANK(BW64,BW$4:BW$157,0)+COUNTIF(BW$4:BW64,BW64)-1</f>
        <v>2</v>
      </c>
      <c r="CE64" t="str">
        <f t="shared" si="19"/>
        <v>Kha'Zix</v>
      </c>
      <c r="CF64">
        <f>RANK(BX64,BX$4:BX$157,0)+COUNTIF(BX$4:BX64,BX64)-1</f>
        <v>123</v>
      </c>
      <c r="CG64" t="str">
        <f t="shared" si="20"/>
        <v>Kha'Zix</v>
      </c>
      <c r="CH64">
        <f>RANK(BY64,BY$4:BY$157,0)+COUNTIF(BY$4:BY64,BY64)-1</f>
        <v>70</v>
      </c>
      <c r="CI64" t="str">
        <f t="shared" si="21"/>
        <v>Kha'Zix</v>
      </c>
      <c r="CJ64">
        <f>RANK(BZ64,BZ$4:BZ$157,0)+COUNTIF(BZ$4:BZ64,BZ64)-1</f>
        <v>98</v>
      </c>
      <c r="CK64" t="str">
        <f t="shared" si="22"/>
        <v>Kha'Zix</v>
      </c>
      <c r="CM64">
        <f>'Champ Scores'!B63+'(CC) Team Data'!B$36-'(CC) Team Data'!$B$28</f>
        <v>11</v>
      </c>
      <c r="CN64">
        <f>'Champ Scores'!C63+'(CC) Team Data'!C$36-'(CC) Team Data'!$B$28</f>
        <v>9</v>
      </c>
      <c r="CO64">
        <f>'Champ Scores'!D63+'(CC) Team Data'!D$36-'(CC) Team Data'!$B$28</f>
        <v>9</v>
      </c>
      <c r="CP64">
        <f>'Champ Scores'!E63+'(CC) Team Data'!E$36-'(CC) Team Data'!$B$28</f>
        <v>9</v>
      </c>
      <c r="CQ64">
        <f>'Champ Scores'!F63+'(CC) Team Data'!F$36-'(CC) Team Data'!$B$28</f>
        <v>12</v>
      </c>
      <c r="CR64">
        <f>'Champ Scores'!G63+'(CC) Team Data'!G$36-'(CC) Team Data'!$B$28</f>
        <v>8</v>
      </c>
      <c r="CS64">
        <f>'Champ Scores'!H63+'(CC) Team Data'!H$36-'(CC) Team Data'!$B$28</f>
        <v>8</v>
      </c>
      <c r="CT64">
        <f>'Champ Scores'!I63+'(CC) Team Data'!I$36-'(CC) Team Data'!$B$28</f>
        <v>6</v>
      </c>
      <c r="CU64">
        <f>'Champ Scores'!J63+'(CC) Team Data'!J$36-'(CC) Team Data'!$B$28</f>
        <v>11</v>
      </c>
      <c r="CV64">
        <f>'Champ Scores'!K63+'(CC) Team Data'!K$36-'(CC) Team Data'!$B$28</f>
        <v>5</v>
      </c>
      <c r="CW64">
        <f>'Champ Scores'!L63+'(CC) Team Data'!L$36-'(CC) Team Data'!$B$28</f>
        <v>10</v>
      </c>
      <c r="CX64">
        <f>'Champ Scores'!M63+'(CC) Team Data'!M$36-'(CC) Team Data'!$B$28</f>
        <v>5</v>
      </c>
      <c r="CY64">
        <f>'Champ Scores'!N63+'(CC) Team Data'!N$36-'(CC) Team Data'!$B$28</f>
        <v>8</v>
      </c>
      <c r="CZ64">
        <f>'Champ Scores'!O63+'(CC) Team Data'!O$36-'(CC) Team Data'!$B$28</f>
        <v>9</v>
      </c>
      <c r="DA64">
        <f>'Champ Scores'!P63+'(CC) Team Data'!P$36-'(CC) Team Data'!$B$28</f>
        <v>8</v>
      </c>
      <c r="DB64">
        <f>'Champ Scores'!Q63+'(CC) Team Data'!Q$36-'(CC) Team Data'!$B$28</f>
        <v>10</v>
      </c>
      <c r="DC64">
        <f>'Champ Scores'!R63+'(CC) Team Data'!R$36-'(CC) Team Data'!$B$28</f>
        <v>9</v>
      </c>
      <c r="DD64">
        <f>'Champ Scores'!S63+'(CC) Team Data'!S$36-'(CC) Team Data'!$B$28</f>
        <v>5</v>
      </c>
      <c r="DE64">
        <f>'Champ Scores'!T63+'(CC) Team Data'!T$36-'(CC) Team Data'!$B$28</f>
        <v>7</v>
      </c>
      <c r="DF64">
        <f>'Champ Scores'!U63+'(CC) Team Data'!U$36-'(CC) Team Data'!$B$28</f>
        <v>5</v>
      </c>
    </row>
    <row r="65" spans="1:110" x14ac:dyDescent="0.25">
      <c r="A65" t="str">
        <f>'Champ Pools'!A65</f>
        <v>Kindred</v>
      </c>
      <c r="B65">
        <f>'Champ Pools'!B65</f>
        <v>0</v>
      </c>
      <c r="C65">
        <f>'Champ Pools'!C65</f>
        <v>4</v>
      </c>
      <c r="D65">
        <f>'Champ Pools'!D65</f>
        <v>4</v>
      </c>
      <c r="E65">
        <f>'Champ Pools'!E65</f>
        <v>0</v>
      </c>
      <c r="F65">
        <f>'Champ Pools'!F65</f>
        <v>0</v>
      </c>
      <c r="H65">
        <f>B65*B65*'Champ Pools'!L65</f>
        <v>0</v>
      </c>
      <c r="I65">
        <f>C65*C65*'Champ Pools'!M65</f>
        <v>48</v>
      </c>
      <c r="J65">
        <f>D65*D65*'Champ Pools'!N65</f>
        <v>48</v>
      </c>
      <c r="K65">
        <f>E65*E65*'Champ Pools'!O65</f>
        <v>0</v>
      </c>
      <c r="L65">
        <f>F65*F65*'Champ Pools'!P65</f>
        <v>0</v>
      </c>
      <c r="N65">
        <f>'Champ Scores'!Y64</f>
        <v>1408</v>
      </c>
      <c r="O65">
        <f>'Champ Scores'!Z64</f>
        <v>2101</v>
      </c>
      <c r="P65">
        <f>'Champ Scores'!AA64</f>
        <v>2036</v>
      </c>
      <c r="Q65">
        <f>'Champ Scores'!AB64</f>
        <v>2032</v>
      </c>
      <c r="R65">
        <f>'Champ Scores'!AC64</f>
        <v>2206</v>
      </c>
      <c r="T65" s="60">
        <f t="shared" si="5"/>
        <v>2764.5287703348877</v>
      </c>
      <c r="U65">
        <f>'(CC) Team Data'!W$36+'(CC) Your Champ Data'!N65</f>
        <v>3496</v>
      </c>
      <c r="V65">
        <f>'(CC) Team Data'!X$36+'(CC) Your Champ Data'!O65</f>
        <v>3833</v>
      </c>
      <c r="W65">
        <f>'(CC) Team Data'!Y$36+'(CC) Your Champ Data'!P65</f>
        <v>3788</v>
      </c>
      <c r="X65">
        <f>'(CC) Team Data'!Z$36+'(CC) Your Champ Data'!Q65</f>
        <v>3649</v>
      </c>
      <c r="Y65">
        <f>'(CC) Team Data'!AA$36+'(CC) Your Champ Data'!R65</f>
        <v>4128</v>
      </c>
      <c r="AA65">
        <f>ABS('Champ Scores'!AG64-33.3-'Comp Calculator'!H$164+'Comp Calculator'!H$163)</f>
        <v>26.017116906196932</v>
      </c>
      <c r="AB65">
        <f>ABS('Champ Scores'!AH64-33.3-'Comp Calculator'!I$164+'Comp Calculator'!I$163)</f>
        <v>11.834936353301885</v>
      </c>
      <c r="AC65">
        <f>ABS('Champ Scores'!AI64-33.3-'Comp Calculator'!J$164+'Comp Calculator'!J$163)</f>
        <v>13.982180552895034</v>
      </c>
      <c r="AD65">
        <f t="shared" si="6"/>
        <v>51.834233812393848</v>
      </c>
      <c r="AF65" s="60">
        <f>(IF('Comp Calculator'!$C$164='(CC) Your Champ Data'!$N$3,'(CC) Your Champ Data'!$N65,IF('Comp Calculator'!$C$164='(CC) Your Champ Data'!$O$3,'(CC) Your Champ Data'!$O65,IF('Comp Calculator'!$C$164='(CC) Your Champ Data'!$P$3,'(CC) Your Champ Data'!$P65,IF('Comp Calculator'!$C$164='(CC) Your Champ Data'!$Q$3,'(CC) Your Champ Data'!$Q65,IF('Comp Calculator'!$C$164='(CC) Your Champ Data'!$R$3,'(CC) Your Champ Data'!$R65,IF('Comp Calculator'!$C$164='(CC) Your Champ Data'!$T$3,'(CC) Your Champ Data'!$T65,1000))))))*H65*(100-$AD65))/1000</f>
        <v>0</v>
      </c>
      <c r="AG65" s="60">
        <f>(IF('Comp Calculator'!$C$164='(CC) Your Champ Data'!$N$3,'(CC) Your Champ Data'!$N65,IF('Comp Calculator'!$C$164='(CC) Your Champ Data'!$O$3,'(CC) Your Champ Data'!$O65,IF('Comp Calculator'!$C$164='(CC) Your Champ Data'!$P$3,'(CC) Your Champ Data'!$P65,IF('Comp Calculator'!$C$164='(CC) Your Champ Data'!$Q$3,'(CC) Your Champ Data'!$Q65,IF('Comp Calculator'!$C$164='(CC) Your Champ Data'!$R$3,'(CC) Your Champ Data'!$R65,IF('Comp Calculator'!$C$164='(CC) Your Champ Data'!$T$3,'(CC) Your Champ Data'!$T65,1000))))))*I65*(100-$AD65))/1000</f>
        <v>6391.4710258013065</v>
      </c>
      <c r="AH65" s="60">
        <f>(IF('Comp Calculator'!$C$164='(CC) Your Champ Data'!$N$3,'(CC) Your Champ Data'!$N65,IF('Comp Calculator'!$C$164='(CC) Your Champ Data'!$O$3,'(CC) Your Champ Data'!$O65,IF('Comp Calculator'!$C$164='(CC) Your Champ Data'!$P$3,'(CC) Your Champ Data'!$P65,IF('Comp Calculator'!$C$164='(CC) Your Champ Data'!$Q$3,'(CC) Your Champ Data'!$Q65,IF('Comp Calculator'!$C$164='(CC) Your Champ Data'!$R$3,'(CC) Your Champ Data'!$R65,IF('Comp Calculator'!$C$164='(CC) Your Champ Data'!$T$3,'(CC) Your Champ Data'!$T65,1000))))))*J65*(100-$AD65))/1000</f>
        <v>6391.4710258013065</v>
      </c>
      <c r="AI65" s="60">
        <f>(IF('Comp Calculator'!$C$164='(CC) Your Champ Data'!$N$3,'(CC) Your Champ Data'!$N65,IF('Comp Calculator'!$C$164='(CC) Your Champ Data'!$O$3,'(CC) Your Champ Data'!$O65,IF('Comp Calculator'!$C$164='(CC) Your Champ Data'!$P$3,'(CC) Your Champ Data'!$P65,IF('Comp Calculator'!$C$164='(CC) Your Champ Data'!$Q$3,'(CC) Your Champ Data'!$Q65,IF('Comp Calculator'!$C$164='(CC) Your Champ Data'!$R$3,'(CC) Your Champ Data'!$R65,IF('Comp Calculator'!$C$164='(CC) Your Champ Data'!$T$3,'(CC) Your Champ Data'!$T65,1000))))))*K65*(100-$AD65))/1000</f>
        <v>0</v>
      </c>
      <c r="AJ65" s="60">
        <f>(IF('Comp Calculator'!$C$164='(CC) Your Champ Data'!$N$3,'(CC) Your Champ Data'!$N65,IF('Comp Calculator'!$C$164='(CC) Your Champ Data'!$O$3,'(CC) Your Champ Data'!$O65,IF('Comp Calculator'!$C$164='(CC) Your Champ Data'!$P$3,'(CC) Your Champ Data'!$P65,IF('Comp Calculator'!$C$164='(CC) Your Champ Data'!$Q$3,'(CC) Your Champ Data'!$Q65,IF('Comp Calculator'!$C$164='(CC) Your Champ Data'!$R$3,'(CC) Your Champ Data'!$R65,IF('Comp Calculator'!$C$164='(CC) Your Champ Data'!$T$3,'(CC) Your Champ Data'!$T65,1000))))))*L65*(100-$AD65))/1000</f>
        <v>0</v>
      </c>
      <c r="AL65" s="60">
        <f>RANK(AF65,AF$4:AF$163,0)+COUNTIF(AF$4:AF65,AF65)-1</f>
        <v>85</v>
      </c>
      <c r="AM65" t="str">
        <f t="shared" si="7"/>
        <v>Kindred</v>
      </c>
      <c r="AN65" s="60">
        <f>RANK(AG65,AG$4:AG$163,0)+COUNTIF(AG$4:AG65,AG65)-1</f>
        <v>9</v>
      </c>
      <c r="AO65" t="str">
        <f t="shared" si="8"/>
        <v>Kindred</v>
      </c>
      <c r="AP65" s="60">
        <f>RANK(AH65,AH$4:AH$163,0)+COUNTIF(AH$4:AH65,AH65)-1</f>
        <v>45</v>
      </c>
      <c r="AQ65" t="str">
        <f t="shared" si="9"/>
        <v>Kindred</v>
      </c>
      <c r="AR65" s="60">
        <f>RANK(AI65,AI$4:AI$163,0)+COUNTIF(AI$4:AI65,AI65)-1</f>
        <v>72</v>
      </c>
      <c r="AS65" t="str">
        <f t="shared" si="10"/>
        <v>Kindred</v>
      </c>
      <c r="AT65" s="60">
        <f>RANK(AJ65,AJ$4:AJ$163,0)+COUNTIF(AJ$4:AJ65,AJ65)-1</f>
        <v>102</v>
      </c>
      <c r="AU65" t="str">
        <f t="shared" si="11"/>
        <v>Kindred</v>
      </c>
      <c r="AW65">
        <v>63</v>
      </c>
      <c r="AX65" s="61">
        <f t="shared" si="12"/>
        <v>3.0641879169060253</v>
      </c>
      <c r="AY65">
        <f>'Champ Scores'!B64</f>
        <v>1</v>
      </c>
      <c r="AZ65">
        <f>'Champ Scores'!C64</f>
        <v>5</v>
      </c>
      <c r="BA65">
        <f>'Champ Scores'!D64</f>
        <v>5</v>
      </c>
      <c r="BB65">
        <f>'Champ Scores'!E64</f>
        <v>2</v>
      </c>
      <c r="BC65">
        <f>'Champ Scores'!F64</f>
        <v>4</v>
      </c>
      <c r="BD65">
        <f>'Champ Scores'!G64</f>
        <v>4</v>
      </c>
      <c r="BE65">
        <f>'Champ Scores'!H64</f>
        <v>3</v>
      </c>
      <c r="BF65">
        <f>'Champ Scores'!I64</f>
        <v>4</v>
      </c>
      <c r="BG65">
        <f>'Champ Scores'!J64</f>
        <v>2</v>
      </c>
      <c r="BH65">
        <f>'Champ Scores'!K64</f>
        <v>1</v>
      </c>
      <c r="BI65">
        <f>'Champ Scores'!L64</f>
        <v>2</v>
      </c>
      <c r="BJ65">
        <f>'Champ Scores'!M64</f>
        <v>3</v>
      </c>
      <c r="BK65">
        <f>'Champ Scores'!N64</f>
        <v>1</v>
      </c>
      <c r="BL65">
        <f>'Champ Scores'!O64</f>
        <v>4</v>
      </c>
      <c r="BM65">
        <f>'Champ Scores'!P64</f>
        <v>2</v>
      </c>
      <c r="BN65">
        <f>'Champ Scores'!Q64</f>
        <v>3</v>
      </c>
      <c r="BO65">
        <f>'Champ Scores'!R64</f>
        <v>1</v>
      </c>
      <c r="BP65">
        <f>'Champ Scores'!S64</f>
        <v>3</v>
      </c>
      <c r="BQ65">
        <f>'Champ Scores'!T64</f>
        <v>1</v>
      </c>
      <c r="BR65">
        <f>'Champ Scores'!U64</f>
        <v>1</v>
      </c>
      <c r="BT65" s="61">
        <f>INDEX($AX$3:BR65,AW65,MATCH('Comp Calculator'!$C$165,'(CC) Your Champ Data'!$AX$3:$BR$3,0))</f>
        <v>3.0641879169060253</v>
      </c>
      <c r="BV65" s="60">
        <f t="shared" si="13"/>
        <v>0</v>
      </c>
      <c r="BW65" s="60">
        <f t="shared" si="14"/>
        <v>7084.2700205080109</v>
      </c>
      <c r="BX65" s="60">
        <f t="shared" si="15"/>
        <v>7084.2700205080109</v>
      </c>
      <c r="BY65" s="60">
        <f t="shared" si="16"/>
        <v>0</v>
      </c>
      <c r="BZ65" s="60">
        <f t="shared" si="17"/>
        <v>0</v>
      </c>
      <c r="CB65" s="60">
        <f>RANK(BV65,BV$4:BV$157,0)+COUNTIF(BV$4:BV65,BV65)-1</f>
        <v>85</v>
      </c>
      <c r="CC65" t="str">
        <f t="shared" si="18"/>
        <v>Kindred</v>
      </c>
      <c r="CD65">
        <f>RANK(BW65,BW$4:BW$157,0)+COUNTIF(BW$4:BW65,BW65)-1</f>
        <v>8</v>
      </c>
      <c r="CE65" t="str">
        <f t="shared" si="19"/>
        <v>Kindred</v>
      </c>
      <c r="CF65">
        <f>RANK(BX65,BX$4:BX$157,0)+COUNTIF(BX$4:BX65,BX65)-1</f>
        <v>48</v>
      </c>
      <c r="CG65" t="str">
        <f t="shared" si="20"/>
        <v>Kindred</v>
      </c>
      <c r="CH65">
        <f>RANK(BY65,BY$4:BY$157,0)+COUNTIF(BY$4:BY65,BY65)-1</f>
        <v>71</v>
      </c>
      <c r="CI65" t="str">
        <f t="shared" si="21"/>
        <v>Kindred</v>
      </c>
      <c r="CJ65">
        <f>RANK(BZ65,BZ$4:BZ$157,0)+COUNTIF(BZ$4:BZ65,BZ65)-1</f>
        <v>99</v>
      </c>
      <c r="CK65" t="str">
        <f t="shared" si="22"/>
        <v>Kindred</v>
      </c>
      <c r="CM65">
        <f>'Champ Scores'!B64+'(CC) Team Data'!B$36-'(CC) Team Data'!$B$28</f>
        <v>7</v>
      </c>
      <c r="CN65">
        <f>'Champ Scores'!C64+'(CC) Team Data'!C$36-'(CC) Team Data'!$B$28</f>
        <v>12</v>
      </c>
      <c r="CO65">
        <f>'Champ Scores'!D64+'(CC) Team Data'!D$36-'(CC) Team Data'!$B$28</f>
        <v>9</v>
      </c>
      <c r="CP65">
        <f>'Champ Scores'!E64+'(CC) Team Data'!E$36-'(CC) Team Data'!$B$28</f>
        <v>9</v>
      </c>
      <c r="CQ65">
        <f>'Champ Scores'!F64+'(CC) Team Data'!F$36-'(CC) Team Data'!$B$28</f>
        <v>11</v>
      </c>
      <c r="CR65">
        <f>'Champ Scores'!G64+'(CC) Team Data'!G$36-'(CC) Team Data'!$B$28</f>
        <v>10</v>
      </c>
      <c r="CS65">
        <f>'Champ Scores'!H64+'(CC) Team Data'!H$36-'(CC) Team Data'!$B$28</f>
        <v>8</v>
      </c>
      <c r="CT65">
        <f>'Champ Scores'!I64+'(CC) Team Data'!I$36-'(CC) Team Data'!$B$28</f>
        <v>8</v>
      </c>
      <c r="CU65">
        <f>'Champ Scores'!J64+'(CC) Team Data'!J$36-'(CC) Team Data'!$B$28</f>
        <v>9</v>
      </c>
      <c r="CV65">
        <f>'Champ Scores'!K64+'(CC) Team Data'!K$36-'(CC) Team Data'!$B$28</f>
        <v>5</v>
      </c>
      <c r="CW65">
        <f>'Champ Scores'!L64+'(CC) Team Data'!L$36-'(CC) Team Data'!$B$28</f>
        <v>10</v>
      </c>
      <c r="CX65">
        <f>'Champ Scores'!M64+'(CC) Team Data'!M$36-'(CC) Team Data'!$B$28</f>
        <v>7</v>
      </c>
      <c r="CY65">
        <f>'Champ Scores'!N64+'(CC) Team Data'!N$36-'(CC) Team Data'!$B$28</f>
        <v>8</v>
      </c>
      <c r="CZ65">
        <f>'Champ Scores'!O64+'(CC) Team Data'!O$36-'(CC) Team Data'!$B$28</f>
        <v>10</v>
      </c>
      <c r="DA65">
        <f>'Champ Scores'!P64+'(CC) Team Data'!P$36-'(CC) Team Data'!$B$28</f>
        <v>8</v>
      </c>
      <c r="DB65">
        <f>'Champ Scores'!Q64+'(CC) Team Data'!Q$36-'(CC) Team Data'!$B$28</f>
        <v>9</v>
      </c>
      <c r="DC65">
        <f>'Champ Scores'!R64+'(CC) Team Data'!R$36-'(CC) Team Data'!$B$28</f>
        <v>5</v>
      </c>
      <c r="DD65">
        <f>'Champ Scores'!S64+'(CC) Team Data'!S$36-'(CC) Team Data'!$B$28</f>
        <v>7</v>
      </c>
      <c r="DE65">
        <f>'Champ Scores'!T64+'(CC) Team Data'!T$36-'(CC) Team Data'!$B$28</f>
        <v>7</v>
      </c>
      <c r="DF65">
        <f>'Champ Scores'!U64+'(CC) Team Data'!U$36-'(CC) Team Data'!$B$28</f>
        <v>5</v>
      </c>
    </row>
    <row r="66" spans="1:110" x14ac:dyDescent="0.25">
      <c r="A66" t="str">
        <f>'Champ Pools'!A66</f>
        <v>Kled</v>
      </c>
      <c r="B66">
        <f>'Champ Pools'!B66</f>
        <v>0</v>
      </c>
      <c r="C66">
        <f>'Champ Pools'!C66</f>
        <v>0</v>
      </c>
      <c r="D66">
        <f>'Champ Pools'!D66</f>
        <v>0</v>
      </c>
      <c r="E66">
        <f>'Champ Pools'!E66</f>
        <v>0</v>
      </c>
      <c r="F66">
        <f>'Champ Pools'!F66</f>
        <v>0</v>
      </c>
      <c r="H66">
        <f>B66*B66*'Champ Pools'!L66</f>
        <v>0</v>
      </c>
      <c r="I66">
        <f>C66*C66*'Champ Pools'!M66</f>
        <v>0</v>
      </c>
      <c r="J66">
        <f>D66*D66*'Champ Pools'!N66</f>
        <v>0</v>
      </c>
      <c r="K66">
        <f>E66*E66*'Champ Pools'!O66</f>
        <v>0</v>
      </c>
      <c r="L66">
        <f>F66*F66*'Champ Pools'!P66</f>
        <v>0</v>
      </c>
      <c r="N66">
        <f>'Champ Scores'!Y65</f>
        <v>1705</v>
      </c>
      <c r="O66">
        <f>'Champ Scores'!Z65</f>
        <v>2621</v>
      </c>
      <c r="P66">
        <f>'Champ Scores'!AA65</f>
        <v>1834</v>
      </c>
      <c r="Q66">
        <f>'Champ Scores'!AB65</f>
        <v>1407</v>
      </c>
      <c r="R66">
        <f>'Champ Scores'!AC65</f>
        <v>2657</v>
      </c>
      <c r="T66" s="60">
        <f t="shared" si="5"/>
        <v>2379.8738031658395</v>
      </c>
      <c r="U66">
        <f>'(CC) Team Data'!W$36+'(CC) Your Champ Data'!N66</f>
        <v>3793</v>
      </c>
      <c r="V66">
        <f>'(CC) Team Data'!X$36+'(CC) Your Champ Data'!O66</f>
        <v>4353</v>
      </c>
      <c r="W66">
        <f>'(CC) Team Data'!Y$36+'(CC) Your Champ Data'!P66</f>
        <v>3586</v>
      </c>
      <c r="X66">
        <f>'(CC) Team Data'!Z$36+'(CC) Your Champ Data'!Q66</f>
        <v>3024</v>
      </c>
      <c r="Y66">
        <f>'(CC) Team Data'!AA$36+'(CC) Your Champ Data'!R66</f>
        <v>4579</v>
      </c>
      <c r="AA66">
        <f>ABS('Champ Scores'!AG65-33.3-'Comp Calculator'!H$164+'Comp Calculator'!H$163)</f>
        <v>30.909907447669674</v>
      </c>
      <c r="AB66">
        <f>ABS('Champ Scores'!AH65-33.3-'Comp Calculator'!I$164+'Comp Calculator'!I$163)</f>
        <v>6.0276633555508816</v>
      </c>
      <c r="AC66">
        <f>ABS('Champ Scores'!AI65-33.3-'Comp Calculator'!J$164+'Comp Calculator'!J$163)</f>
        <v>24.682244092118779</v>
      </c>
      <c r="AD66">
        <f t="shared" si="6"/>
        <v>61.619814895339331</v>
      </c>
      <c r="AF66" s="60">
        <f>(IF('Comp Calculator'!$C$164='(CC) Your Champ Data'!$N$3,'(CC) Your Champ Data'!$N66,IF('Comp Calculator'!$C$164='(CC) Your Champ Data'!$O$3,'(CC) Your Champ Data'!$O66,IF('Comp Calculator'!$C$164='(CC) Your Champ Data'!$P$3,'(CC) Your Champ Data'!$P66,IF('Comp Calculator'!$C$164='(CC) Your Champ Data'!$Q$3,'(CC) Your Champ Data'!$Q66,IF('Comp Calculator'!$C$164='(CC) Your Champ Data'!$R$3,'(CC) Your Champ Data'!$R66,IF('Comp Calculator'!$C$164='(CC) Your Champ Data'!$T$3,'(CC) Your Champ Data'!$T66,1000))))))*H66*(100-$AD66))/1000</f>
        <v>0</v>
      </c>
      <c r="AG66" s="60">
        <f>(IF('Comp Calculator'!$C$164='(CC) Your Champ Data'!$N$3,'(CC) Your Champ Data'!$N66,IF('Comp Calculator'!$C$164='(CC) Your Champ Data'!$O$3,'(CC) Your Champ Data'!$O66,IF('Comp Calculator'!$C$164='(CC) Your Champ Data'!$P$3,'(CC) Your Champ Data'!$P66,IF('Comp Calculator'!$C$164='(CC) Your Champ Data'!$Q$3,'(CC) Your Champ Data'!$Q66,IF('Comp Calculator'!$C$164='(CC) Your Champ Data'!$R$3,'(CC) Your Champ Data'!$R66,IF('Comp Calculator'!$C$164='(CC) Your Champ Data'!$T$3,'(CC) Your Champ Data'!$T66,1000))))))*I66*(100-$AD66))/1000</f>
        <v>0</v>
      </c>
      <c r="AH66" s="60">
        <f>(IF('Comp Calculator'!$C$164='(CC) Your Champ Data'!$N$3,'(CC) Your Champ Data'!$N66,IF('Comp Calculator'!$C$164='(CC) Your Champ Data'!$O$3,'(CC) Your Champ Data'!$O66,IF('Comp Calculator'!$C$164='(CC) Your Champ Data'!$P$3,'(CC) Your Champ Data'!$P66,IF('Comp Calculator'!$C$164='(CC) Your Champ Data'!$Q$3,'(CC) Your Champ Data'!$Q66,IF('Comp Calculator'!$C$164='(CC) Your Champ Data'!$R$3,'(CC) Your Champ Data'!$R66,IF('Comp Calculator'!$C$164='(CC) Your Champ Data'!$T$3,'(CC) Your Champ Data'!$T66,1000))))))*J66*(100-$AD66))/1000</f>
        <v>0</v>
      </c>
      <c r="AI66" s="60">
        <f>(IF('Comp Calculator'!$C$164='(CC) Your Champ Data'!$N$3,'(CC) Your Champ Data'!$N66,IF('Comp Calculator'!$C$164='(CC) Your Champ Data'!$O$3,'(CC) Your Champ Data'!$O66,IF('Comp Calculator'!$C$164='(CC) Your Champ Data'!$P$3,'(CC) Your Champ Data'!$P66,IF('Comp Calculator'!$C$164='(CC) Your Champ Data'!$Q$3,'(CC) Your Champ Data'!$Q66,IF('Comp Calculator'!$C$164='(CC) Your Champ Data'!$R$3,'(CC) Your Champ Data'!$R66,IF('Comp Calculator'!$C$164='(CC) Your Champ Data'!$T$3,'(CC) Your Champ Data'!$T66,1000))))))*K66*(100-$AD66))/1000</f>
        <v>0</v>
      </c>
      <c r="AJ66" s="60">
        <f>(IF('Comp Calculator'!$C$164='(CC) Your Champ Data'!$N$3,'(CC) Your Champ Data'!$N66,IF('Comp Calculator'!$C$164='(CC) Your Champ Data'!$O$3,'(CC) Your Champ Data'!$O66,IF('Comp Calculator'!$C$164='(CC) Your Champ Data'!$P$3,'(CC) Your Champ Data'!$P66,IF('Comp Calculator'!$C$164='(CC) Your Champ Data'!$Q$3,'(CC) Your Champ Data'!$Q66,IF('Comp Calculator'!$C$164='(CC) Your Champ Data'!$R$3,'(CC) Your Champ Data'!$R66,IF('Comp Calculator'!$C$164='(CC) Your Champ Data'!$T$3,'(CC) Your Champ Data'!$T66,1000))))))*L66*(100-$AD66))/1000</f>
        <v>0</v>
      </c>
      <c r="AL66" s="60">
        <f>RANK(AF66,AF$4:AF$163,0)+COUNTIF(AF$4:AF66,AF66)-1</f>
        <v>86</v>
      </c>
      <c r="AM66" t="str">
        <f t="shared" si="7"/>
        <v>Kled</v>
      </c>
      <c r="AN66" s="60">
        <f>RANK(AG66,AG$4:AG$163,0)+COUNTIF(AG$4:AG66,AG66)-1</f>
        <v>78</v>
      </c>
      <c r="AO66" t="str">
        <f t="shared" si="8"/>
        <v>Kled</v>
      </c>
      <c r="AP66" s="60">
        <f>RANK(AH66,AH$4:AH$163,0)+COUNTIF(AH$4:AH66,AH66)-1</f>
        <v>129</v>
      </c>
      <c r="AQ66" t="str">
        <f t="shared" si="9"/>
        <v>Kled</v>
      </c>
      <c r="AR66" s="60">
        <f>RANK(AI66,AI$4:AI$163,0)+COUNTIF(AI$4:AI66,AI66)-1</f>
        <v>73</v>
      </c>
      <c r="AS66" t="str">
        <f t="shared" si="10"/>
        <v>Kled</v>
      </c>
      <c r="AT66" s="60">
        <f>RANK(AJ66,AJ$4:AJ$163,0)+COUNTIF(AJ$4:AJ66,AJ66)-1</f>
        <v>103</v>
      </c>
      <c r="AU66" t="str">
        <f t="shared" si="11"/>
        <v>Kled</v>
      </c>
      <c r="AW66">
        <v>64</v>
      </c>
      <c r="AX66" s="61">
        <f t="shared" si="12"/>
        <v>2.6469504668912811</v>
      </c>
      <c r="AY66">
        <f>'Champ Scores'!B65</f>
        <v>3</v>
      </c>
      <c r="AZ66">
        <f>'Champ Scores'!C65</f>
        <v>5</v>
      </c>
      <c r="BA66">
        <f>'Champ Scores'!D65</f>
        <v>5</v>
      </c>
      <c r="BB66">
        <f>'Champ Scores'!E65</f>
        <v>2</v>
      </c>
      <c r="BC66">
        <f>'Champ Scores'!F65</f>
        <v>5</v>
      </c>
      <c r="BD66">
        <f>'Champ Scores'!G65</f>
        <v>2</v>
      </c>
      <c r="BE66">
        <f>'Champ Scores'!H65</f>
        <v>1</v>
      </c>
      <c r="BF66">
        <f>'Champ Scores'!I65</f>
        <v>1</v>
      </c>
      <c r="BG66">
        <f>'Champ Scores'!J65</f>
        <v>5</v>
      </c>
      <c r="BH66">
        <f>'Champ Scores'!K65</f>
        <v>2</v>
      </c>
      <c r="BI66">
        <f>'Champ Scores'!L65</f>
        <v>3</v>
      </c>
      <c r="BJ66">
        <f>'Champ Scores'!M65</f>
        <v>2</v>
      </c>
      <c r="BK66">
        <f>'Champ Scores'!N65</f>
        <v>1</v>
      </c>
      <c r="BL66">
        <f>'Champ Scores'!O65</f>
        <v>1</v>
      </c>
      <c r="BM66">
        <f>'Champ Scores'!P65</f>
        <v>2</v>
      </c>
      <c r="BN66">
        <f>'Champ Scores'!Q65</f>
        <v>5</v>
      </c>
      <c r="BO66">
        <f>'Champ Scores'!R65</f>
        <v>3</v>
      </c>
      <c r="BP66">
        <f>'Champ Scores'!S65</f>
        <v>2</v>
      </c>
      <c r="BQ66">
        <f>'Champ Scores'!T65</f>
        <v>1</v>
      </c>
      <c r="BR66">
        <f>'Champ Scores'!U65</f>
        <v>1</v>
      </c>
      <c r="BT66" s="61">
        <f>INDEX($AX$3:BR66,AW66,MATCH('Comp Calculator'!$C$165,'(CC) Your Champ Data'!$AX$3:$BR$3,0))</f>
        <v>2.6469504668912811</v>
      </c>
      <c r="BV66" s="60">
        <f t="shared" si="13"/>
        <v>0</v>
      </c>
      <c r="BW66" s="60">
        <f t="shared" si="14"/>
        <v>0</v>
      </c>
      <c r="BX66" s="60">
        <f t="shared" si="15"/>
        <v>0</v>
      </c>
      <c r="BY66" s="60">
        <f t="shared" si="16"/>
        <v>0</v>
      </c>
      <c r="BZ66" s="60">
        <f t="shared" si="17"/>
        <v>0</v>
      </c>
      <c r="CB66" s="60">
        <f>RANK(BV66,BV$4:BV$157,0)+COUNTIF(BV$4:BV66,BV66)-1</f>
        <v>86</v>
      </c>
      <c r="CC66" t="str">
        <f t="shared" si="18"/>
        <v>Kled</v>
      </c>
      <c r="CD66">
        <f>RANK(BW66,BW$4:BW$157,0)+COUNTIF(BW$4:BW66,BW66)-1</f>
        <v>78</v>
      </c>
      <c r="CE66" t="str">
        <f t="shared" si="19"/>
        <v>Kled</v>
      </c>
      <c r="CF66">
        <f>RANK(BX66,BX$4:BX$157,0)+COUNTIF(BX$4:BX66,BX66)-1</f>
        <v>124</v>
      </c>
      <c r="CG66" t="str">
        <f t="shared" si="20"/>
        <v>Kled</v>
      </c>
      <c r="CH66">
        <f>RANK(BY66,BY$4:BY$157,0)+COUNTIF(BY$4:BY66,BY66)-1</f>
        <v>72</v>
      </c>
      <c r="CI66" t="str">
        <f t="shared" si="21"/>
        <v>Kled</v>
      </c>
      <c r="CJ66">
        <f>RANK(BZ66,BZ$4:BZ$157,0)+COUNTIF(BZ$4:BZ66,BZ66)-1</f>
        <v>100</v>
      </c>
      <c r="CK66" t="str">
        <f t="shared" si="22"/>
        <v>Kled</v>
      </c>
      <c r="CM66">
        <f>'Champ Scores'!B65+'(CC) Team Data'!B$36-'(CC) Team Data'!$B$28</f>
        <v>9</v>
      </c>
      <c r="CN66">
        <f>'Champ Scores'!C65+'(CC) Team Data'!C$36-'(CC) Team Data'!$B$28</f>
        <v>12</v>
      </c>
      <c r="CO66">
        <f>'Champ Scores'!D65+'(CC) Team Data'!D$36-'(CC) Team Data'!$B$28</f>
        <v>9</v>
      </c>
      <c r="CP66">
        <f>'Champ Scores'!E65+'(CC) Team Data'!E$36-'(CC) Team Data'!$B$28</f>
        <v>9</v>
      </c>
      <c r="CQ66">
        <f>'Champ Scores'!F65+'(CC) Team Data'!F$36-'(CC) Team Data'!$B$28</f>
        <v>12</v>
      </c>
      <c r="CR66">
        <f>'Champ Scores'!G65+'(CC) Team Data'!G$36-'(CC) Team Data'!$B$28</f>
        <v>8</v>
      </c>
      <c r="CS66">
        <f>'Champ Scores'!H65+'(CC) Team Data'!H$36-'(CC) Team Data'!$B$28</f>
        <v>6</v>
      </c>
      <c r="CT66">
        <f>'Champ Scores'!I65+'(CC) Team Data'!I$36-'(CC) Team Data'!$B$28</f>
        <v>5</v>
      </c>
      <c r="CU66">
        <f>'Champ Scores'!J65+'(CC) Team Data'!J$36-'(CC) Team Data'!$B$28</f>
        <v>12</v>
      </c>
      <c r="CV66">
        <f>'Champ Scores'!K65+'(CC) Team Data'!K$36-'(CC) Team Data'!$B$28</f>
        <v>6</v>
      </c>
      <c r="CW66">
        <f>'Champ Scores'!L65+'(CC) Team Data'!L$36-'(CC) Team Data'!$B$28</f>
        <v>11</v>
      </c>
      <c r="CX66">
        <f>'Champ Scores'!M65+'(CC) Team Data'!M$36-'(CC) Team Data'!$B$28</f>
        <v>6</v>
      </c>
      <c r="CY66">
        <f>'Champ Scores'!N65+'(CC) Team Data'!N$36-'(CC) Team Data'!$B$28</f>
        <v>8</v>
      </c>
      <c r="CZ66">
        <f>'Champ Scores'!O65+'(CC) Team Data'!O$36-'(CC) Team Data'!$B$28</f>
        <v>7</v>
      </c>
      <c r="DA66">
        <f>'Champ Scores'!P65+'(CC) Team Data'!P$36-'(CC) Team Data'!$B$28</f>
        <v>8</v>
      </c>
      <c r="DB66">
        <f>'Champ Scores'!Q65+'(CC) Team Data'!Q$36-'(CC) Team Data'!$B$28</f>
        <v>11</v>
      </c>
      <c r="DC66">
        <f>'Champ Scores'!R65+'(CC) Team Data'!R$36-'(CC) Team Data'!$B$28</f>
        <v>7</v>
      </c>
      <c r="DD66">
        <f>'Champ Scores'!S65+'(CC) Team Data'!S$36-'(CC) Team Data'!$B$28</f>
        <v>6</v>
      </c>
      <c r="DE66">
        <f>'Champ Scores'!T65+'(CC) Team Data'!T$36-'(CC) Team Data'!$B$28</f>
        <v>7</v>
      </c>
      <c r="DF66">
        <f>'Champ Scores'!U65+'(CC) Team Data'!U$36-'(CC) Team Data'!$B$28</f>
        <v>5</v>
      </c>
    </row>
    <row r="67" spans="1:110" x14ac:dyDescent="0.25">
      <c r="A67" t="str">
        <f>'Champ Pools'!A67</f>
        <v>Kog'Maw</v>
      </c>
      <c r="B67">
        <f>'Champ Pools'!B67</f>
        <v>0</v>
      </c>
      <c r="C67">
        <f>'Champ Pools'!C67</f>
        <v>0</v>
      </c>
      <c r="D67">
        <f>'Champ Pools'!D67</f>
        <v>3</v>
      </c>
      <c r="E67">
        <f>'Champ Pools'!E67</f>
        <v>3</v>
      </c>
      <c r="F67">
        <f>'Champ Pools'!F67</f>
        <v>0</v>
      </c>
      <c r="H67">
        <f>B67*B67*'Champ Pools'!L67</f>
        <v>0</v>
      </c>
      <c r="I67">
        <f>C67*C67*'Champ Pools'!M67</f>
        <v>0</v>
      </c>
      <c r="J67">
        <f>D67*D67*'Champ Pools'!N67</f>
        <v>27</v>
      </c>
      <c r="K67">
        <f>E67*E67*'Champ Pools'!O67</f>
        <v>27</v>
      </c>
      <c r="L67">
        <f>F67*F67*'Champ Pools'!P67</f>
        <v>0</v>
      </c>
      <c r="N67">
        <f>'Champ Scores'!Y66</f>
        <v>1496</v>
      </c>
      <c r="O67">
        <f>'Champ Scores'!Z66</f>
        <v>1745</v>
      </c>
      <c r="P67">
        <f>'Champ Scores'!AA66</f>
        <v>2285</v>
      </c>
      <c r="Q67">
        <f>'Champ Scores'!AB66</f>
        <v>2861</v>
      </c>
      <c r="R67">
        <f>'Champ Scores'!AC66</f>
        <v>2378</v>
      </c>
      <c r="T67" s="60">
        <f t="shared" si="5"/>
        <v>2563.1468210027538</v>
      </c>
      <c r="U67">
        <f>'(CC) Team Data'!W$36+'(CC) Your Champ Data'!N67</f>
        <v>3584</v>
      </c>
      <c r="V67">
        <f>'(CC) Team Data'!X$36+'(CC) Your Champ Data'!O67</f>
        <v>3477</v>
      </c>
      <c r="W67">
        <f>'(CC) Team Data'!Y$36+'(CC) Your Champ Data'!P67</f>
        <v>4037</v>
      </c>
      <c r="X67">
        <f>'(CC) Team Data'!Z$36+'(CC) Your Champ Data'!Q67</f>
        <v>4478</v>
      </c>
      <c r="Y67">
        <f>'(CC) Team Data'!AA$36+'(CC) Your Champ Data'!R67</f>
        <v>4300</v>
      </c>
      <c r="AA67">
        <f>ABS('Champ Scores'!AG66-33.3-'Comp Calculator'!H$164+'Comp Calculator'!H$163)</f>
        <v>27.466802193111526</v>
      </c>
      <c r="AB67">
        <f>ABS('Champ Scores'!AH66-33.3-'Comp Calculator'!I$164+'Comp Calculator'!I$163)</f>
        <v>6.5483589748645876</v>
      </c>
      <c r="AC67">
        <f>ABS('Champ Scores'!AI66-33.3-'Comp Calculator'!J$164+'Comp Calculator'!J$163)</f>
        <v>20.718443218246925</v>
      </c>
      <c r="AD67">
        <f t="shared" si="6"/>
        <v>54.733604386223043</v>
      </c>
      <c r="AF67" s="60">
        <f>(IF('Comp Calculator'!$C$164='(CC) Your Champ Data'!$N$3,'(CC) Your Champ Data'!$N67,IF('Comp Calculator'!$C$164='(CC) Your Champ Data'!$O$3,'(CC) Your Champ Data'!$O67,IF('Comp Calculator'!$C$164='(CC) Your Champ Data'!$P$3,'(CC) Your Champ Data'!$P67,IF('Comp Calculator'!$C$164='(CC) Your Champ Data'!$Q$3,'(CC) Your Champ Data'!$Q67,IF('Comp Calculator'!$C$164='(CC) Your Champ Data'!$R$3,'(CC) Your Champ Data'!$R67,IF('Comp Calculator'!$C$164='(CC) Your Champ Data'!$T$3,'(CC) Your Champ Data'!$T67,1000))))))*H67*(100-$AD67))/1000</f>
        <v>0</v>
      </c>
      <c r="AG67" s="60">
        <f>(IF('Comp Calculator'!$C$164='(CC) Your Champ Data'!$N$3,'(CC) Your Champ Data'!$N67,IF('Comp Calculator'!$C$164='(CC) Your Champ Data'!$O$3,'(CC) Your Champ Data'!$O67,IF('Comp Calculator'!$C$164='(CC) Your Champ Data'!$P$3,'(CC) Your Champ Data'!$P67,IF('Comp Calculator'!$C$164='(CC) Your Champ Data'!$Q$3,'(CC) Your Champ Data'!$Q67,IF('Comp Calculator'!$C$164='(CC) Your Champ Data'!$R$3,'(CC) Your Champ Data'!$R67,IF('Comp Calculator'!$C$164='(CC) Your Champ Data'!$T$3,'(CC) Your Champ Data'!$T67,1000))))))*I67*(100-$AD67))/1000</f>
        <v>0</v>
      </c>
      <c r="AH67" s="60">
        <f>(IF('Comp Calculator'!$C$164='(CC) Your Champ Data'!$N$3,'(CC) Your Champ Data'!$N67,IF('Comp Calculator'!$C$164='(CC) Your Champ Data'!$O$3,'(CC) Your Champ Data'!$O67,IF('Comp Calculator'!$C$164='(CC) Your Champ Data'!$P$3,'(CC) Your Champ Data'!$P67,IF('Comp Calculator'!$C$164='(CC) Your Champ Data'!$Q$3,'(CC) Your Champ Data'!$Q67,IF('Comp Calculator'!$C$164='(CC) Your Champ Data'!$R$3,'(CC) Your Champ Data'!$R67,IF('Comp Calculator'!$C$164='(CC) Your Champ Data'!$T$3,'(CC) Your Champ Data'!$T67,1000))))))*J67*(100-$AD67))/1000</f>
        <v>3132.6592864240465</v>
      </c>
      <c r="AI67" s="60">
        <f>(IF('Comp Calculator'!$C$164='(CC) Your Champ Data'!$N$3,'(CC) Your Champ Data'!$N67,IF('Comp Calculator'!$C$164='(CC) Your Champ Data'!$O$3,'(CC) Your Champ Data'!$O67,IF('Comp Calculator'!$C$164='(CC) Your Champ Data'!$P$3,'(CC) Your Champ Data'!$P67,IF('Comp Calculator'!$C$164='(CC) Your Champ Data'!$Q$3,'(CC) Your Champ Data'!$Q67,IF('Comp Calculator'!$C$164='(CC) Your Champ Data'!$R$3,'(CC) Your Champ Data'!$R67,IF('Comp Calculator'!$C$164='(CC) Your Champ Data'!$T$3,'(CC) Your Champ Data'!$T67,1000))))))*K67*(100-$AD67))/1000</f>
        <v>3132.6592864240465</v>
      </c>
      <c r="AJ67" s="60">
        <f>(IF('Comp Calculator'!$C$164='(CC) Your Champ Data'!$N$3,'(CC) Your Champ Data'!$N67,IF('Comp Calculator'!$C$164='(CC) Your Champ Data'!$O$3,'(CC) Your Champ Data'!$O67,IF('Comp Calculator'!$C$164='(CC) Your Champ Data'!$P$3,'(CC) Your Champ Data'!$P67,IF('Comp Calculator'!$C$164='(CC) Your Champ Data'!$Q$3,'(CC) Your Champ Data'!$Q67,IF('Comp Calculator'!$C$164='(CC) Your Champ Data'!$R$3,'(CC) Your Champ Data'!$R67,IF('Comp Calculator'!$C$164='(CC) Your Champ Data'!$T$3,'(CC) Your Champ Data'!$T67,1000))))))*L67*(100-$AD67))/1000</f>
        <v>0</v>
      </c>
      <c r="AL67" s="60">
        <f>RANK(AF67,AF$4:AF$163,0)+COUNTIF(AF$4:AF67,AF67)-1</f>
        <v>87</v>
      </c>
      <c r="AM67" t="str">
        <f t="shared" si="7"/>
        <v>Kog'Maw</v>
      </c>
      <c r="AN67" s="60">
        <f>RANK(AG67,AG$4:AG$163,0)+COUNTIF(AG$4:AG67,AG67)-1</f>
        <v>79</v>
      </c>
      <c r="AO67" t="str">
        <f t="shared" si="8"/>
        <v>Kog'Maw</v>
      </c>
      <c r="AP67" s="60">
        <f>RANK(AH67,AH$4:AH$163,0)+COUNTIF(AH$4:AH67,AH67)-1</f>
        <v>85</v>
      </c>
      <c r="AQ67" t="str">
        <f t="shared" si="9"/>
        <v>Kog'Maw</v>
      </c>
      <c r="AR67" s="60">
        <f>RANK(AI67,AI$4:AI$163,0)+COUNTIF(AI$4:AI67,AI67)-1</f>
        <v>15</v>
      </c>
      <c r="AS67" t="str">
        <f t="shared" si="10"/>
        <v>Kog'Maw</v>
      </c>
      <c r="AT67" s="60">
        <f>RANK(AJ67,AJ$4:AJ$163,0)+COUNTIF(AJ$4:AJ67,AJ67)-1</f>
        <v>104</v>
      </c>
      <c r="AU67" t="str">
        <f t="shared" si="11"/>
        <v>Kog'Maw</v>
      </c>
      <c r="AW67">
        <v>65</v>
      </c>
      <c r="AX67" s="61">
        <f t="shared" si="12"/>
        <v>2.9074065448776119</v>
      </c>
      <c r="AY67">
        <f>'Champ Scores'!B66</f>
        <v>2</v>
      </c>
      <c r="AZ67">
        <f>'Champ Scores'!C66</f>
        <v>5</v>
      </c>
      <c r="BA67">
        <f>'Champ Scores'!D66</f>
        <v>5</v>
      </c>
      <c r="BB67">
        <f>'Champ Scores'!E66</f>
        <v>2</v>
      </c>
      <c r="BC67">
        <f>'Champ Scores'!F66</f>
        <v>2</v>
      </c>
      <c r="BD67">
        <f>'Champ Scores'!G66</f>
        <v>5</v>
      </c>
      <c r="BE67">
        <f>'Champ Scores'!H66</f>
        <v>5</v>
      </c>
      <c r="BF67">
        <f>'Champ Scores'!I66</f>
        <v>5</v>
      </c>
      <c r="BG67">
        <f>'Champ Scores'!J66</f>
        <v>1</v>
      </c>
      <c r="BH67">
        <f>'Champ Scores'!K66</f>
        <v>1</v>
      </c>
      <c r="BI67">
        <f>'Champ Scores'!L66</f>
        <v>1</v>
      </c>
      <c r="BJ67">
        <f>'Champ Scores'!M66</f>
        <v>1</v>
      </c>
      <c r="BK67">
        <f>'Champ Scores'!N66</f>
        <v>3</v>
      </c>
      <c r="BL67">
        <f>'Champ Scores'!O66</f>
        <v>4</v>
      </c>
      <c r="BM67">
        <f>'Champ Scores'!P66</f>
        <v>2</v>
      </c>
      <c r="BN67">
        <f>'Champ Scores'!Q66</f>
        <v>1</v>
      </c>
      <c r="BO67">
        <f>'Champ Scores'!R66</f>
        <v>1</v>
      </c>
      <c r="BP67">
        <f>'Champ Scores'!S66</f>
        <v>1</v>
      </c>
      <c r="BQ67">
        <f>'Champ Scores'!T66</f>
        <v>3</v>
      </c>
      <c r="BR67">
        <f>'Champ Scores'!U66</f>
        <v>2</v>
      </c>
      <c r="BT67" s="61">
        <f>INDEX($AX$3:BR67,AW67,MATCH('Comp Calculator'!$C$165,'(CC) Your Champ Data'!$AX$3:$BR$3,0))</f>
        <v>2.9074065448776119</v>
      </c>
      <c r="BV67" s="60">
        <f t="shared" si="13"/>
        <v>0</v>
      </c>
      <c r="BW67" s="60">
        <f t="shared" si="14"/>
        <v>0</v>
      </c>
      <c r="BX67" s="60">
        <f t="shared" si="15"/>
        <v>3553.4110015038877</v>
      </c>
      <c r="BY67" s="60">
        <f t="shared" si="16"/>
        <v>3553.4110015038877</v>
      </c>
      <c r="BZ67" s="60">
        <f t="shared" si="17"/>
        <v>0</v>
      </c>
      <c r="CB67" s="60">
        <f>RANK(BV67,BV$4:BV$157,0)+COUNTIF(BV$4:BV67,BV67)-1</f>
        <v>87</v>
      </c>
      <c r="CC67" t="str">
        <f t="shared" si="18"/>
        <v>Kog'Maw</v>
      </c>
      <c r="CD67">
        <f>RANK(BW67,BW$4:BW$157,0)+COUNTIF(BW$4:BW67,BW67)-1</f>
        <v>79</v>
      </c>
      <c r="CE67" t="str">
        <f t="shared" si="19"/>
        <v>Kog'Maw</v>
      </c>
      <c r="CF67">
        <f>RANK(BX67,BX$4:BX$157,0)+COUNTIF(BX$4:BX67,BX67)-1</f>
        <v>86</v>
      </c>
      <c r="CG67" t="str">
        <f t="shared" si="20"/>
        <v>Kog'Maw</v>
      </c>
      <c r="CH67">
        <f>RANK(BY67,BY$4:BY$157,0)+COUNTIF(BY$4:BY67,BY67)-1</f>
        <v>16</v>
      </c>
      <c r="CI67" t="str">
        <f t="shared" si="21"/>
        <v>Kog'Maw</v>
      </c>
      <c r="CJ67">
        <f>RANK(BZ67,BZ$4:BZ$157,0)+COUNTIF(BZ$4:BZ67,BZ67)-1</f>
        <v>101</v>
      </c>
      <c r="CK67" t="str">
        <f t="shared" si="22"/>
        <v>Kog'Maw</v>
      </c>
      <c r="CM67">
        <f>'Champ Scores'!B66+'(CC) Team Data'!B$36-'(CC) Team Data'!$B$28</f>
        <v>8</v>
      </c>
      <c r="CN67">
        <f>'Champ Scores'!C66+'(CC) Team Data'!C$36-'(CC) Team Data'!$B$28</f>
        <v>12</v>
      </c>
      <c r="CO67">
        <f>'Champ Scores'!D66+'(CC) Team Data'!D$36-'(CC) Team Data'!$B$28</f>
        <v>9</v>
      </c>
      <c r="CP67">
        <f>'Champ Scores'!E66+'(CC) Team Data'!E$36-'(CC) Team Data'!$B$28</f>
        <v>9</v>
      </c>
      <c r="CQ67">
        <f>'Champ Scores'!F66+'(CC) Team Data'!F$36-'(CC) Team Data'!$B$28</f>
        <v>9</v>
      </c>
      <c r="CR67">
        <f>'Champ Scores'!G66+'(CC) Team Data'!G$36-'(CC) Team Data'!$B$28</f>
        <v>11</v>
      </c>
      <c r="CS67">
        <f>'Champ Scores'!H66+'(CC) Team Data'!H$36-'(CC) Team Data'!$B$28</f>
        <v>10</v>
      </c>
      <c r="CT67">
        <f>'Champ Scores'!I66+'(CC) Team Data'!I$36-'(CC) Team Data'!$B$28</f>
        <v>9</v>
      </c>
      <c r="CU67">
        <f>'Champ Scores'!J66+'(CC) Team Data'!J$36-'(CC) Team Data'!$B$28</f>
        <v>8</v>
      </c>
      <c r="CV67">
        <f>'Champ Scores'!K66+'(CC) Team Data'!K$36-'(CC) Team Data'!$B$28</f>
        <v>5</v>
      </c>
      <c r="CW67">
        <f>'Champ Scores'!L66+'(CC) Team Data'!L$36-'(CC) Team Data'!$B$28</f>
        <v>9</v>
      </c>
      <c r="CX67">
        <f>'Champ Scores'!M66+'(CC) Team Data'!M$36-'(CC) Team Data'!$B$28</f>
        <v>5</v>
      </c>
      <c r="CY67">
        <f>'Champ Scores'!N66+'(CC) Team Data'!N$36-'(CC) Team Data'!$B$28</f>
        <v>10</v>
      </c>
      <c r="CZ67">
        <f>'Champ Scores'!O66+'(CC) Team Data'!O$36-'(CC) Team Data'!$B$28</f>
        <v>10</v>
      </c>
      <c r="DA67">
        <f>'Champ Scores'!P66+'(CC) Team Data'!P$36-'(CC) Team Data'!$B$28</f>
        <v>8</v>
      </c>
      <c r="DB67">
        <f>'Champ Scores'!Q66+'(CC) Team Data'!Q$36-'(CC) Team Data'!$B$28</f>
        <v>7</v>
      </c>
      <c r="DC67">
        <f>'Champ Scores'!R66+'(CC) Team Data'!R$36-'(CC) Team Data'!$B$28</f>
        <v>5</v>
      </c>
      <c r="DD67">
        <f>'Champ Scores'!S66+'(CC) Team Data'!S$36-'(CC) Team Data'!$B$28</f>
        <v>5</v>
      </c>
      <c r="DE67">
        <f>'Champ Scores'!T66+'(CC) Team Data'!T$36-'(CC) Team Data'!$B$28</f>
        <v>9</v>
      </c>
      <c r="DF67">
        <f>'Champ Scores'!U66+'(CC) Team Data'!U$36-'(CC) Team Data'!$B$28</f>
        <v>6</v>
      </c>
    </row>
    <row r="68" spans="1:110" x14ac:dyDescent="0.25">
      <c r="A68" t="str">
        <f>'Champ Pools'!A68</f>
        <v>LeBlanc</v>
      </c>
      <c r="B68">
        <f>'Champ Pools'!B68</f>
        <v>0</v>
      </c>
      <c r="C68">
        <f>'Champ Pools'!C68</f>
        <v>0</v>
      </c>
      <c r="D68">
        <f>'Champ Pools'!D68</f>
        <v>4</v>
      </c>
      <c r="E68">
        <f>'Champ Pools'!E68</f>
        <v>0</v>
      </c>
      <c r="F68">
        <f>'Champ Pools'!F68</f>
        <v>0</v>
      </c>
      <c r="H68">
        <f>B68*B68*'Champ Pools'!L68</f>
        <v>0</v>
      </c>
      <c r="I68">
        <f>C68*C68*'Champ Pools'!M68</f>
        <v>0</v>
      </c>
      <c r="J68">
        <f>D68*D68*'Champ Pools'!N68</f>
        <v>48</v>
      </c>
      <c r="K68">
        <f>E68*E68*'Champ Pools'!O68</f>
        <v>0</v>
      </c>
      <c r="L68">
        <f>F68*F68*'Champ Pools'!P68</f>
        <v>0</v>
      </c>
      <c r="N68">
        <f>'Champ Scores'!Y67</f>
        <v>1990</v>
      </c>
      <c r="O68">
        <f>'Champ Scores'!Z67</f>
        <v>2837</v>
      </c>
      <c r="P68">
        <f>'Champ Scores'!AA67</f>
        <v>1100</v>
      </c>
      <c r="Q68">
        <f>'Champ Scores'!AB67</f>
        <v>1675</v>
      </c>
      <c r="R68">
        <f>'Champ Scores'!AC67</f>
        <v>1912</v>
      </c>
      <c r="T68" s="60">
        <f t="shared" si="5"/>
        <v>2329.4696129182512</v>
      </c>
      <c r="U68">
        <f>'(CC) Team Data'!W$36+'(CC) Your Champ Data'!N68</f>
        <v>4078</v>
      </c>
      <c r="V68">
        <f>'(CC) Team Data'!X$36+'(CC) Your Champ Data'!O68</f>
        <v>4569</v>
      </c>
      <c r="W68">
        <f>'(CC) Team Data'!Y$36+'(CC) Your Champ Data'!P68</f>
        <v>2852</v>
      </c>
      <c r="X68">
        <f>'(CC) Team Data'!Z$36+'(CC) Your Champ Data'!Q68</f>
        <v>3292</v>
      </c>
      <c r="Y68">
        <f>'(CC) Team Data'!AA$36+'(CC) Your Champ Data'!R68</f>
        <v>3834</v>
      </c>
      <c r="AA68">
        <f>ABS('Champ Scores'!AG67-33.3-'Comp Calculator'!H$164+'Comp Calculator'!H$163)</f>
        <v>28.504567874920319</v>
      </c>
      <c r="AB68">
        <f>ABS('Champ Scores'!AH67-33.3-'Comp Calculator'!I$164+'Comp Calculator'!I$163)</f>
        <v>9.6578385474901829</v>
      </c>
      <c r="AC68">
        <f>ABS('Champ Scores'!AI67-33.3-'Comp Calculator'!J$164+'Comp Calculator'!J$163)</f>
        <v>18.646729327430126</v>
      </c>
      <c r="AD68">
        <f t="shared" si="6"/>
        <v>56.809135749840621</v>
      </c>
      <c r="AF68" s="60">
        <f>(IF('Comp Calculator'!$C$164='(CC) Your Champ Data'!$N$3,'(CC) Your Champ Data'!$N68,IF('Comp Calculator'!$C$164='(CC) Your Champ Data'!$O$3,'(CC) Your Champ Data'!$O68,IF('Comp Calculator'!$C$164='(CC) Your Champ Data'!$P$3,'(CC) Your Champ Data'!$P68,IF('Comp Calculator'!$C$164='(CC) Your Champ Data'!$Q$3,'(CC) Your Champ Data'!$Q68,IF('Comp Calculator'!$C$164='(CC) Your Champ Data'!$R$3,'(CC) Your Champ Data'!$R68,IF('Comp Calculator'!$C$164='(CC) Your Champ Data'!$T$3,'(CC) Your Champ Data'!$T68,1000))))))*H68*(100-$AD68))/1000</f>
        <v>0</v>
      </c>
      <c r="AG68" s="60">
        <f>(IF('Comp Calculator'!$C$164='(CC) Your Champ Data'!$N$3,'(CC) Your Champ Data'!$N68,IF('Comp Calculator'!$C$164='(CC) Your Champ Data'!$O$3,'(CC) Your Champ Data'!$O68,IF('Comp Calculator'!$C$164='(CC) Your Champ Data'!$P$3,'(CC) Your Champ Data'!$P68,IF('Comp Calculator'!$C$164='(CC) Your Champ Data'!$Q$3,'(CC) Your Champ Data'!$Q68,IF('Comp Calculator'!$C$164='(CC) Your Champ Data'!$R$3,'(CC) Your Champ Data'!$R68,IF('Comp Calculator'!$C$164='(CC) Your Champ Data'!$T$3,'(CC) Your Champ Data'!$T68,1000))))))*I68*(100-$AD68))/1000</f>
        <v>0</v>
      </c>
      <c r="AH68" s="60">
        <f>(IF('Comp Calculator'!$C$164='(CC) Your Champ Data'!$N$3,'(CC) Your Champ Data'!$N68,IF('Comp Calculator'!$C$164='(CC) Your Champ Data'!$O$3,'(CC) Your Champ Data'!$O68,IF('Comp Calculator'!$C$164='(CC) Your Champ Data'!$P$3,'(CC) Your Champ Data'!$P68,IF('Comp Calculator'!$C$164='(CC) Your Champ Data'!$Q$3,'(CC) Your Champ Data'!$Q68,IF('Comp Calculator'!$C$164='(CC) Your Champ Data'!$R$3,'(CC) Your Champ Data'!$R68,IF('Comp Calculator'!$C$164='(CC) Your Champ Data'!$T$3,'(CC) Your Champ Data'!$T68,1000))))))*J68*(100-$AD68))/1000</f>
        <v>4829.3666796683274</v>
      </c>
      <c r="AI68" s="60">
        <f>(IF('Comp Calculator'!$C$164='(CC) Your Champ Data'!$N$3,'(CC) Your Champ Data'!$N68,IF('Comp Calculator'!$C$164='(CC) Your Champ Data'!$O$3,'(CC) Your Champ Data'!$O68,IF('Comp Calculator'!$C$164='(CC) Your Champ Data'!$P$3,'(CC) Your Champ Data'!$P68,IF('Comp Calculator'!$C$164='(CC) Your Champ Data'!$Q$3,'(CC) Your Champ Data'!$Q68,IF('Comp Calculator'!$C$164='(CC) Your Champ Data'!$R$3,'(CC) Your Champ Data'!$R68,IF('Comp Calculator'!$C$164='(CC) Your Champ Data'!$T$3,'(CC) Your Champ Data'!$T68,1000))))))*K68*(100-$AD68))/1000</f>
        <v>0</v>
      </c>
      <c r="AJ68" s="60">
        <f>(IF('Comp Calculator'!$C$164='(CC) Your Champ Data'!$N$3,'(CC) Your Champ Data'!$N68,IF('Comp Calculator'!$C$164='(CC) Your Champ Data'!$O$3,'(CC) Your Champ Data'!$O68,IF('Comp Calculator'!$C$164='(CC) Your Champ Data'!$P$3,'(CC) Your Champ Data'!$P68,IF('Comp Calculator'!$C$164='(CC) Your Champ Data'!$Q$3,'(CC) Your Champ Data'!$Q68,IF('Comp Calculator'!$C$164='(CC) Your Champ Data'!$R$3,'(CC) Your Champ Data'!$R68,IF('Comp Calculator'!$C$164='(CC) Your Champ Data'!$T$3,'(CC) Your Champ Data'!$T68,1000))))))*L68*(100-$AD68))/1000</f>
        <v>0</v>
      </c>
      <c r="AL68" s="60">
        <f>RANK(AF68,AF$4:AF$163,0)+COUNTIF(AF$4:AF68,AF68)-1</f>
        <v>88</v>
      </c>
      <c r="AM68" t="str">
        <f t="shared" si="7"/>
        <v>LeBlanc</v>
      </c>
      <c r="AN68" s="60">
        <f>RANK(AG68,AG$4:AG$163,0)+COUNTIF(AG$4:AG68,AG68)-1</f>
        <v>80</v>
      </c>
      <c r="AO68" t="str">
        <f t="shared" si="8"/>
        <v>LeBlanc</v>
      </c>
      <c r="AP68" s="60">
        <f>RANK(AH68,AH$4:AH$163,0)+COUNTIF(AH$4:AH68,AH68)-1</f>
        <v>68</v>
      </c>
      <c r="AQ68" t="str">
        <f t="shared" si="9"/>
        <v>LeBlanc</v>
      </c>
      <c r="AR68" s="60">
        <f>RANK(AI68,AI$4:AI$163,0)+COUNTIF(AI$4:AI68,AI68)-1</f>
        <v>74</v>
      </c>
      <c r="AS68" t="str">
        <f t="shared" si="10"/>
        <v>LeBlanc</v>
      </c>
      <c r="AT68" s="60">
        <f>RANK(AJ68,AJ$4:AJ$163,0)+COUNTIF(AJ$4:AJ68,AJ68)-1</f>
        <v>105</v>
      </c>
      <c r="AU68" t="str">
        <f t="shared" si="11"/>
        <v>LeBlanc</v>
      </c>
      <c r="AW68">
        <v>66</v>
      </c>
      <c r="AX68" s="61">
        <f t="shared" si="12"/>
        <v>3.1475478555794152</v>
      </c>
      <c r="AY68">
        <f>'Champ Scores'!B67</f>
        <v>5</v>
      </c>
      <c r="AZ68">
        <f>'Champ Scores'!C67</f>
        <v>1</v>
      </c>
      <c r="BA68">
        <f>'Champ Scores'!D67</f>
        <v>4</v>
      </c>
      <c r="BB68">
        <f>'Champ Scores'!E67</f>
        <v>2</v>
      </c>
      <c r="BC68">
        <f>'Champ Scores'!F67</f>
        <v>4</v>
      </c>
      <c r="BD68">
        <f>'Champ Scores'!G67</f>
        <v>3</v>
      </c>
      <c r="BE68">
        <f>'Champ Scores'!H67</f>
        <v>5</v>
      </c>
      <c r="BF68">
        <f>'Champ Scores'!I67</f>
        <v>2</v>
      </c>
      <c r="BG68">
        <f>'Champ Scores'!J67</f>
        <v>3</v>
      </c>
      <c r="BH68">
        <f>'Champ Scores'!K67</f>
        <v>1</v>
      </c>
      <c r="BI68">
        <f>'Champ Scores'!L67</f>
        <v>1</v>
      </c>
      <c r="BJ68">
        <f>'Champ Scores'!M67</f>
        <v>3</v>
      </c>
      <c r="BK68">
        <f>'Champ Scores'!N67</f>
        <v>1</v>
      </c>
      <c r="BL68">
        <f>'Champ Scores'!O67</f>
        <v>4</v>
      </c>
      <c r="BM68">
        <f>'Champ Scores'!P67</f>
        <v>2</v>
      </c>
      <c r="BN68">
        <f>'Champ Scores'!Q67</f>
        <v>2</v>
      </c>
      <c r="BO68">
        <f>'Champ Scores'!R67</f>
        <v>5</v>
      </c>
      <c r="BP68">
        <f>'Champ Scores'!S67</f>
        <v>1</v>
      </c>
      <c r="BQ68">
        <f>'Champ Scores'!T67</f>
        <v>2</v>
      </c>
      <c r="BR68">
        <f>'Champ Scores'!U67</f>
        <v>1</v>
      </c>
      <c r="BT68" s="61">
        <f>INDEX($AX$3:BR68,AW68,MATCH('Comp Calculator'!$C$165,'(CC) Your Champ Data'!$AX$3:$BR$3,0))</f>
        <v>3.1475478555794152</v>
      </c>
      <c r="BV68" s="60">
        <f t="shared" si="13"/>
        <v>0</v>
      </c>
      <c r="BW68" s="60">
        <f t="shared" si="14"/>
        <v>0</v>
      </c>
      <c r="BX68" s="60">
        <f t="shared" si="15"/>
        <v>6525.3749832581179</v>
      </c>
      <c r="BY68" s="60">
        <f t="shared" si="16"/>
        <v>0</v>
      </c>
      <c r="BZ68" s="60">
        <f t="shared" si="17"/>
        <v>0</v>
      </c>
      <c r="CB68" s="60">
        <f>RANK(BV68,BV$4:BV$157,0)+COUNTIF(BV$4:BV68,BV68)-1</f>
        <v>88</v>
      </c>
      <c r="CC68" t="str">
        <f t="shared" si="18"/>
        <v>LeBlanc</v>
      </c>
      <c r="CD68">
        <f>RANK(BW68,BW$4:BW$157,0)+COUNTIF(BW$4:BW68,BW68)-1</f>
        <v>80</v>
      </c>
      <c r="CE68" t="str">
        <f t="shared" si="19"/>
        <v>LeBlanc</v>
      </c>
      <c r="CF68">
        <f>RANK(BX68,BX$4:BX$157,0)+COUNTIF(BX$4:BX68,BX68)-1</f>
        <v>56</v>
      </c>
      <c r="CG68" t="str">
        <f t="shared" si="20"/>
        <v>LeBlanc</v>
      </c>
      <c r="CH68">
        <f>RANK(BY68,BY$4:BY$157,0)+COUNTIF(BY$4:BY68,BY68)-1</f>
        <v>73</v>
      </c>
      <c r="CI68" t="str">
        <f t="shared" si="21"/>
        <v>LeBlanc</v>
      </c>
      <c r="CJ68">
        <f>RANK(BZ68,BZ$4:BZ$157,0)+COUNTIF(BZ$4:BZ68,BZ68)-1</f>
        <v>102</v>
      </c>
      <c r="CK68" t="str">
        <f t="shared" si="22"/>
        <v>LeBlanc</v>
      </c>
      <c r="CM68">
        <f>'Champ Scores'!B67+'(CC) Team Data'!B$36-'(CC) Team Data'!$B$28</f>
        <v>11</v>
      </c>
      <c r="CN68">
        <f>'Champ Scores'!C67+'(CC) Team Data'!C$36-'(CC) Team Data'!$B$28</f>
        <v>8</v>
      </c>
      <c r="CO68">
        <f>'Champ Scores'!D67+'(CC) Team Data'!D$36-'(CC) Team Data'!$B$28</f>
        <v>8</v>
      </c>
      <c r="CP68">
        <f>'Champ Scores'!E67+'(CC) Team Data'!E$36-'(CC) Team Data'!$B$28</f>
        <v>9</v>
      </c>
      <c r="CQ68">
        <f>'Champ Scores'!F67+'(CC) Team Data'!F$36-'(CC) Team Data'!$B$28</f>
        <v>11</v>
      </c>
      <c r="CR68">
        <f>'Champ Scores'!G67+'(CC) Team Data'!G$36-'(CC) Team Data'!$B$28</f>
        <v>9</v>
      </c>
      <c r="CS68">
        <f>'Champ Scores'!H67+'(CC) Team Data'!H$36-'(CC) Team Data'!$B$28</f>
        <v>10</v>
      </c>
      <c r="CT68">
        <f>'Champ Scores'!I67+'(CC) Team Data'!I$36-'(CC) Team Data'!$B$28</f>
        <v>6</v>
      </c>
      <c r="CU68">
        <f>'Champ Scores'!J67+'(CC) Team Data'!J$36-'(CC) Team Data'!$B$28</f>
        <v>10</v>
      </c>
      <c r="CV68">
        <f>'Champ Scores'!K67+'(CC) Team Data'!K$36-'(CC) Team Data'!$B$28</f>
        <v>5</v>
      </c>
      <c r="CW68">
        <f>'Champ Scores'!L67+'(CC) Team Data'!L$36-'(CC) Team Data'!$B$28</f>
        <v>9</v>
      </c>
      <c r="CX68">
        <f>'Champ Scores'!M67+'(CC) Team Data'!M$36-'(CC) Team Data'!$B$28</f>
        <v>7</v>
      </c>
      <c r="CY68">
        <f>'Champ Scores'!N67+'(CC) Team Data'!N$36-'(CC) Team Data'!$B$28</f>
        <v>8</v>
      </c>
      <c r="CZ68">
        <f>'Champ Scores'!O67+'(CC) Team Data'!O$36-'(CC) Team Data'!$B$28</f>
        <v>10</v>
      </c>
      <c r="DA68">
        <f>'Champ Scores'!P67+'(CC) Team Data'!P$36-'(CC) Team Data'!$B$28</f>
        <v>8</v>
      </c>
      <c r="DB68">
        <f>'Champ Scores'!Q67+'(CC) Team Data'!Q$36-'(CC) Team Data'!$B$28</f>
        <v>8</v>
      </c>
      <c r="DC68">
        <f>'Champ Scores'!R67+'(CC) Team Data'!R$36-'(CC) Team Data'!$B$28</f>
        <v>9</v>
      </c>
      <c r="DD68">
        <f>'Champ Scores'!S67+'(CC) Team Data'!S$36-'(CC) Team Data'!$B$28</f>
        <v>5</v>
      </c>
      <c r="DE68">
        <f>'Champ Scores'!T67+'(CC) Team Data'!T$36-'(CC) Team Data'!$B$28</f>
        <v>8</v>
      </c>
      <c r="DF68">
        <f>'Champ Scores'!U67+'(CC) Team Data'!U$36-'(CC) Team Data'!$B$28</f>
        <v>5</v>
      </c>
    </row>
    <row r="69" spans="1:110" x14ac:dyDescent="0.25">
      <c r="A69" t="str">
        <f>'Champ Pools'!A69</f>
        <v>Lee Sin</v>
      </c>
      <c r="B69">
        <f>'Champ Pools'!B69</f>
        <v>0</v>
      </c>
      <c r="C69">
        <f>'Champ Pools'!C69</f>
        <v>1</v>
      </c>
      <c r="D69">
        <f>'Champ Pools'!D69</f>
        <v>4</v>
      </c>
      <c r="E69">
        <f>'Champ Pools'!E69</f>
        <v>0</v>
      </c>
      <c r="F69">
        <f>'Champ Pools'!F69</f>
        <v>0</v>
      </c>
      <c r="H69">
        <f>B69*B69*'Champ Pools'!L69</f>
        <v>0</v>
      </c>
      <c r="I69">
        <f>C69*C69*'Champ Pools'!M69</f>
        <v>3</v>
      </c>
      <c r="J69">
        <f>D69*D69*'Champ Pools'!N69</f>
        <v>48</v>
      </c>
      <c r="K69">
        <f>E69*E69*'Champ Pools'!O69</f>
        <v>0</v>
      </c>
      <c r="L69">
        <f>F69*F69*'Champ Pools'!P69</f>
        <v>0</v>
      </c>
      <c r="N69">
        <f>'Champ Scores'!Y68</f>
        <v>2436</v>
      </c>
      <c r="O69">
        <f>'Champ Scores'!Z68</f>
        <v>2866</v>
      </c>
      <c r="P69">
        <f>'Champ Scores'!AA68</f>
        <v>1264</v>
      </c>
      <c r="Q69">
        <f>'Champ Scores'!AB68</f>
        <v>1128</v>
      </c>
      <c r="R69">
        <f>'Champ Scores'!AC68</f>
        <v>1848</v>
      </c>
      <c r="T69" s="60">
        <f t="shared" ref="T69:T132" si="23">(3000-STDEV(U69:Y69))</f>
        <v>2153.6136815850573</v>
      </c>
      <c r="U69">
        <f>'(CC) Team Data'!W$36+'(CC) Your Champ Data'!N69</f>
        <v>4524</v>
      </c>
      <c r="V69">
        <f>'(CC) Team Data'!X$36+'(CC) Your Champ Data'!O69</f>
        <v>4598</v>
      </c>
      <c r="W69">
        <f>'(CC) Team Data'!Y$36+'(CC) Your Champ Data'!P69</f>
        <v>3016</v>
      </c>
      <c r="X69">
        <f>'(CC) Team Data'!Z$36+'(CC) Your Champ Data'!Q69</f>
        <v>2745</v>
      </c>
      <c r="Y69">
        <f>'(CC) Team Data'!AA$36+'(CC) Your Champ Data'!R69</f>
        <v>3770</v>
      </c>
      <c r="AA69">
        <f>ABS('Champ Scores'!AG68-33.3-'Comp Calculator'!H$164+'Comp Calculator'!H$163)</f>
        <v>21.978244986177423</v>
      </c>
      <c r="AB69">
        <f>ABS('Champ Scores'!AH68-33.3-'Comp Calculator'!I$164+'Comp Calculator'!I$163)</f>
        <v>10.916135232219272</v>
      </c>
      <c r="AC69">
        <f>ABS('Champ Scores'!AI68-33.3-'Comp Calculator'!J$164+'Comp Calculator'!J$163)</f>
        <v>10.862109753958133</v>
      </c>
      <c r="AD69">
        <f t="shared" ref="AD69:AD132" si="24">SUM(AA69:AC69)</f>
        <v>43.756489972354828</v>
      </c>
      <c r="AF69" s="60">
        <f>(IF('Comp Calculator'!$C$164='(CC) Your Champ Data'!$N$3,'(CC) Your Champ Data'!$N69,IF('Comp Calculator'!$C$164='(CC) Your Champ Data'!$O$3,'(CC) Your Champ Data'!$O69,IF('Comp Calculator'!$C$164='(CC) Your Champ Data'!$P$3,'(CC) Your Champ Data'!$P69,IF('Comp Calculator'!$C$164='(CC) Your Champ Data'!$Q$3,'(CC) Your Champ Data'!$Q69,IF('Comp Calculator'!$C$164='(CC) Your Champ Data'!$R$3,'(CC) Your Champ Data'!$R69,IF('Comp Calculator'!$C$164='(CC) Your Champ Data'!$T$3,'(CC) Your Champ Data'!$T69,1000))))))*H69*(100-$AD69))/1000</f>
        <v>0</v>
      </c>
      <c r="AG69" s="60">
        <f>(IF('Comp Calculator'!$C$164='(CC) Your Champ Data'!$N$3,'(CC) Your Champ Data'!$N69,IF('Comp Calculator'!$C$164='(CC) Your Champ Data'!$O$3,'(CC) Your Champ Data'!$O69,IF('Comp Calculator'!$C$164='(CC) Your Champ Data'!$P$3,'(CC) Your Champ Data'!$P69,IF('Comp Calculator'!$C$164='(CC) Your Champ Data'!$Q$3,'(CC) Your Champ Data'!$Q69,IF('Comp Calculator'!$C$164='(CC) Your Champ Data'!$R$3,'(CC) Your Champ Data'!$R69,IF('Comp Calculator'!$C$164='(CC) Your Champ Data'!$T$3,'(CC) Your Champ Data'!$T69,1000))))))*I69*(100-$AD69))/1000</f>
        <v>363.380378087709</v>
      </c>
      <c r="AH69" s="60">
        <f>(IF('Comp Calculator'!$C$164='(CC) Your Champ Data'!$N$3,'(CC) Your Champ Data'!$N69,IF('Comp Calculator'!$C$164='(CC) Your Champ Data'!$O$3,'(CC) Your Champ Data'!$O69,IF('Comp Calculator'!$C$164='(CC) Your Champ Data'!$P$3,'(CC) Your Champ Data'!$P69,IF('Comp Calculator'!$C$164='(CC) Your Champ Data'!$Q$3,'(CC) Your Champ Data'!$Q69,IF('Comp Calculator'!$C$164='(CC) Your Champ Data'!$R$3,'(CC) Your Champ Data'!$R69,IF('Comp Calculator'!$C$164='(CC) Your Champ Data'!$T$3,'(CC) Your Champ Data'!$T69,1000))))))*J69*(100-$AD69))/1000</f>
        <v>5814.0860494033441</v>
      </c>
      <c r="AI69" s="60">
        <f>(IF('Comp Calculator'!$C$164='(CC) Your Champ Data'!$N$3,'(CC) Your Champ Data'!$N69,IF('Comp Calculator'!$C$164='(CC) Your Champ Data'!$O$3,'(CC) Your Champ Data'!$O69,IF('Comp Calculator'!$C$164='(CC) Your Champ Data'!$P$3,'(CC) Your Champ Data'!$P69,IF('Comp Calculator'!$C$164='(CC) Your Champ Data'!$Q$3,'(CC) Your Champ Data'!$Q69,IF('Comp Calculator'!$C$164='(CC) Your Champ Data'!$R$3,'(CC) Your Champ Data'!$R69,IF('Comp Calculator'!$C$164='(CC) Your Champ Data'!$T$3,'(CC) Your Champ Data'!$T69,1000))))))*K69*(100-$AD69))/1000</f>
        <v>0</v>
      </c>
      <c r="AJ69" s="60">
        <f>(IF('Comp Calculator'!$C$164='(CC) Your Champ Data'!$N$3,'(CC) Your Champ Data'!$N69,IF('Comp Calculator'!$C$164='(CC) Your Champ Data'!$O$3,'(CC) Your Champ Data'!$O69,IF('Comp Calculator'!$C$164='(CC) Your Champ Data'!$P$3,'(CC) Your Champ Data'!$P69,IF('Comp Calculator'!$C$164='(CC) Your Champ Data'!$Q$3,'(CC) Your Champ Data'!$Q69,IF('Comp Calculator'!$C$164='(CC) Your Champ Data'!$R$3,'(CC) Your Champ Data'!$R69,IF('Comp Calculator'!$C$164='(CC) Your Champ Data'!$T$3,'(CC) Your Champ Data'!$T69,1000))))))*L69*(100-$AD69))/1000</f>
        <v>0</v>
      </c>
      <c r="AL69" s="60">
        <f>RANK(AF69,AF$4:AF$163,0)+COUNTIF(AF$4:AF69,AF69)-1</f>
        <v>89</v>
      </c>
      <c r="AM69" t="str">
        <f t="shared" ref="AM69:AM132" si="25">$A69</f>
        <v>Lee Sin</v>
      </c>
      <c r="AN69" s="60">
        <f>RANK(AG69,AG$4:AG$163,0)+COUNTIF(AG$4:AG69,AG69)-1</f>
        <v>24</v>
      </c>
      <c r="AO69" t="str">
        <f t="shared" ref="AO69:AO132" si="26">$A69</f>
        <v>Lee Sin</v>
      </c>
      <c r="AP69" s="60">
        <f>RANK(AH69,AH$4:AH$163,0)+COUNTIF(AH$4:AH69,AH69)-1</f>
        <v>53</v>
      </c>
      <c r="AQ69" t="str">
        <f t="shared" ref="AQ69:AQ132" si="27">$A69</f>
        <v>Lee Sin</v>
      </c>
      <c r="AR69" s="60">
        <f>RANK(AI69,AI$4:AI$163,0)+COUNTIF(AI$4:AI69,AI69)-1</f>
        <v>75</v>
      </c>
      <c r="AS69" t="str">
        <f t="shared" ref="AS69:AS132" si="28">$A69</f>
        <v>Lee Sin</v>
      </c>
      <c r="AT69" s="60">
        <f>RANK(AJ69,AJ$4:AJ$163,0)+COUNTIF(AJ$4:AJ69,AJ69)-1</f>
        <v>106</v>
      </c>
      <c r="AU69" t="str">
        <f t="shared" ref="AU69:AU132" si="29">$A69</f>
        <v>Lee Sin</v>
      </c>
      <c r="AW69">
        <v>67</v>
      </c>
      <c r="AX69" s="61">
        <f t="shared" ref="AX69:AX132" si="30">5-STDEV(CM69:DF69)</f>
        <v>3.0371878391075295</v>
      </c>
      <c r="AY69">
        <f>'Champ Scores'!B68</f>
        <v>3</v>
      </c>
      <c r="AZ69">
        <f>'Champ Scores'!C68</f>
        <v>3</v>
      </c>
      <c r="BA69">
        <f>'Champ Scores'!D68</f>
        <v>3</v>
      </c>
      <c r="BB69">
        <f>'Champ Scores'!E68</f>
        <v>1</v>
      </c>
      <c r="BC69">
        <f>'Champ Scores'!F68</f>
        <v>5</v>
      </c>
      <c r="BD69">
        <f>'Champ Scores'!G68</f>
        <v>2</v>
      </c>
      <c r="BE69">
        <f>'Champ Scores'!H68</f>
        <v>1</v>
      </c>
      <c r="BF69">
        <f>'Champ Scores'!I68</f>
        <v>1</v>
      </c>
      <c r="BG69">
        <f>'Champ Scores'!J68</f>
        <v>2</v>
      </c>
      <c r="BH69">
        <f>'Champ Scores'!K68</f>
        <v>2</v>
      </c>
      <c r="BI69">
        <f>'Champ Scores'!L68</f>
        <v>2</v>
      </c>
      <c r="BJ69">
        <f>'Champ Scores'!M68</f>
        <v>4</v>
      </c>
      <c r="BK69">
        <f>'Champ Scores'!N68</f>
        <v>2</v>
      </c>
      <c r="BL69">
        <f>'Champ Scores'!O68</f>
        <v>1</v>
      </c>
      <c r="BM69">
        <f>'Champ Scores'!P68</f>
        <v>5</v>
      </c>
      <c r="BN69">
        <f>'Champ Scores'!Q68</f>
        <v>5</v>
      </c>
      <c r="BO69">
        <f>'Champ Scores'!R68</f>
        <v>5</v>
      </c>
      <c r="BP69">
        <f>'Champ Scores'!S68</f>
        <v>2</v>
      </c>
      <c r="BQ69">
        <f>'Champ Scores'!T68</f>
        <v>1</v>
      </c>
      <c r="BR69">
        <f>'Champ Scores'!U68</f>
        <v>2</v>
      </c>
      <c r="BT69" s="61">
        <f>INDEX($AX$3:BR69,AW69,MATCH('Comp Calculator'!$C$165,'(CC) Your Champ Data'!$AX$3:$BR$3,0))</f>
        <v>3.0371878391075295</v>
      </c>
      <c r="BV69" s="60">
        <f t="shared" ref="BV69:BV132" si="31">$BT69*H69*(100-$AD69)</f>
        <v>0</v>
      </c>
      <c r="BW69" s="60">
        <f t="shared" ref="BW69:BW132" si="32">$BT69*I69*(100-$AD69)</f>
        <v>512.4663140540589</v>
      </c>
      <c r="BX69" s="60">
        <f t="shared" ref="BX69:BX132" si="33">$BT69*J69*(100-$AD69)</f>
        <v>8199.4610248649424</v>
      </c>
      <c r="BY69" s="60">
        <f t="shared" ref="BY69:BY132" si="34">$BT69*K69*(100-$AD69)</f>
        <v>0</v>
      </c>
      <c r="BZ69" s="60">
        <f t="shared" ref="BZ69:BZ132" si="35">$BT69*L69*(100-$AD69)</f>
        <v>0</v>
      </c>
      <c r="CB69" s="60">
        <f>RANK(BV69,BV$4:BV$157,0)+COUNTIF(BV$4:BV69,BV69)-1</f>
        <v>89</v>
      </c>
      <c r="CC69" t="str">
        <f t="shared" ref="CC69:CC132" si="36">$A69</f>
        <v>Lee Sin</v>
      </c>
      <c r="CD69">
        <f>RANK(BW69,BW$4:BW$157,0)+COUNTIF(BW$4:BW69,BW69)-1</f>
        <v>23</v>
      </c>
      <c r="CE69" t="str">
        <f t="shared" ref="CE69:CE132" si="37">$A69</f>
        <v>Lee Sin</v>
      </c>
      <c r="CF69">
        <f>RANK(BX69,BX$4:BX$157,0)+COUNTIF(BX$4:BX69,BX69)-1</f>
        <v>37</v>
      </c>
      <c r="CG69" t="str">
        <f t="shared" ref="CG69:CG132" si="38">$A69</f>
        <v>Lee Sin</v>
      </c>
      <c r="CH69">
        <f>RANK(BY69,BY$4:BY$157,0)+COUNTIF(BY$4:BY69,BY69)-1</f>
        <v>74</v>
      </c>
      <c r="CI69" t="str">
        <f t="shared" ref="CI69:CI132" si="39">$A69</f>
        <v>Lee Sin</v>
      </c>
      <c r="CJ69">
        <f>RANK(BZ69,BZ$4:BZ$157,0)+COUNTIF(BZ$4:BZ69,BZ69)-1</f>
        <v>103</v>
      </c>
      <c r="CK69" t="str">
        <f t="shared" ref="CK69:CK132" si="40">$A69</f>
        <v>Lee Sin</v>
      </c>
      <c r="CM69">
        <f>'Champ Scores'!B68+'(CC) Team Data'!B$36-'(CC) Team Data'!$B$28</f>
        <v>9</v>
      </c>
      <c r="CN69">
        <f>'Champ Scores'!C68+'(CC) Team Data'!C$36-'(CC) Team Data'!$B$28</f>
        <v>10</v>
      </c>
      <c r="CO69">
        <f>'Champ Scores'!D68+'(CC) Team Data'!D$36-'(CC) Team Data'!$B$28</f>
        <v>7</v>
      </c>
      <c r="CP69">
        <f>'Champ Scores'!E68+'(CC) Team Data'!E$36-'(CC) Team Data'!$B$28</f>
        <v>8</v>
      </c>
      <c r="CQ69">
        <f>'Champ Scores'!F68+'(CC) Team Data'!F$36-'(CC) Team Data'!$B$28</f>
        <v>12</v>
      </c>
      <c r="CR69">
        <f>'Champ Scores'!G68+'(CC) Team Data'!G$36-'(CC) Team Data'!$B$28</f>
        <v>8</v>
      </c>
      <c r="CS69">
        <f>'Champ Scores'!H68+'(CC) Team Data'!H$36-'(CC) Team Data'!$B$28</f>
        <v>6</v>
      </c>
      <c r="CT69">
        <f>'Champ Scores'!I68+'(CC) Team Data'!I$36-'(CC) Team Data'!$B$28</f>
        <v>5</v>
      </c>
      <c r="CU69">
        <f>'Champ Scores'!J68+'(CC) Team Data'!J$36-'(CC) Team Data'!$B$28</f>
        <v>9</v>
      </c>
      <c r="CV69">
        <f>'Champ Scores'!K68+'(CC) Team Data'!K$36-'(CC) Team Data'!$B$28</f>
        <v>6</v>
      </c>
      <c r="CW69">
        <f>'Champ Scores'!L68+'(CC) Team Data'!L$36-'(CC) Team Data'!$B$28</f>
        <v>10</v>
      </c>
      <c r="CX69">
        <f>'Champ Scores'!M68+'(CC) Team Data'!M$36-'(CC) Team Data'!$B$28</f>
        <v>8</v>
      </c>
      <c r="CY69">
        <f>'Champ Scores'!N68+'(CC) Team Data'!N$36-'(CC) Team Data'!$B$28</f>
        <v>9</v>
      </c>
      <c r="CZ69">
        <f>'Champ Scores'!O68+'(CC) Team Data'!O$36-'(CC) Team Data'!$B$28</f>
        <v>7</v>
      </c>
      <c r="DA69">
        <f>'Champ Scores'!P68+'(CC) Team Data'!P$36-'(CC) Team Data'!$B$28</f>
        <v>11</v>
      </c>
      <c r="DB69">
        <f>'Champ Scores'!Q68+'(CC) Team Data'!Q$36-'(CC) Team Data'!$B$28</f>
        <v>11</v>
      </c>
      <c r="DC69">
        <f>'Champ Scores'!R68+'(CC) Team Data'!R$36-'(CC) Team Data'!$B$28</f>
        <v>9</v>
      </c>
      <c r="DD69">
        <f>'Champ Scores'!S68+'(CC) Team Data'!S$36-'(CC) Team Data'!$B$28</f>
        <v>6</v>
      </c>
      <c r="DE69">
        <f>'Champ Scores'!T68+'(CC) Team Data'!T$36-'(CC) Team Data'!$B$28</f>
        <v>7</v>
      </c>
      <c r="DF69">
        <f>'Champ Scores'!U68+'(CC) Team Data'!U$36-'(CC) Team Data'!$B$28</f>
        <v>6</v>
      </c>
    </row>
    <row r="70" spans="1:110" x14ac:dyDescent="0.25">
      <c r="A70" t="str">
        <f>'Champ Pools'!A70</f>
        <v>Leona</v>
      </c>
      <c r="B70">
        <f>'Champ Pools'!B70</f>
        <v>0</v>
      </c>
      <c r="C70">
        <f>'Champ Pools'!C70</f>
        <v>0</v>
      </c>
      <c r="D70">
        <f>'Champ Pools'!D70</f>
        <v>0</v>
      </c>
      <c r="E70">
        <f>'Champ Pools'!E70</f>
        <v>0</v>
      </c>
      <c r="F70">
        <f>'Champ Pools'!F70</f>
        <v>5</v>
      </c>
      <c r="H70">
        <f>B70*B70*'Champ Pools'!L70</f>
        <v>0</v>
      </c>
      <c r="I70">
        <f>C70*C70*'Champ Pools'!M70</f>
        <v>0</v>
      </c>
      <c r="J70">
        <f>D70*D70*'Champ Pools'!N70</f>
        <v>0</v>
      </c>
      <c r="K70">
        <f>E70*E70*'Champ Pools'!O70</f>
        <v>0</v>
      </c>
      <c r="L70">
        <f>F70*F70*'Champ Pools'!P70</f>
        <v>75</v>
      </c>
      <c r="N70">
        <f>'Champ Scores'!Y69</f>
        <v>3128</v>
      </c>
      <c r="O70">
        <f>'Champ Scores'!Z69</f>
        <v>2396</v>
      </c>
      <c r="P70">
        <f>'Champ Scores'!AA69</f>
        <v>1553</v>
      </c>
      <c r="Q70">
        <f>'Champ Scores'!AB69</f>
        <v>1169</v>
      </c>
      <c r="R70">
        <f>'Champ Scores'!AC69</f>
        <v>1031</v>
      </c>
      <c r="T70" s="60">
        <f t="shared" si="23"/>
        <v>1996.4611118646171</v>
      </c>
      <c r="U70">
        <f>'(CC) Team Data'!W$36+'(CC) Your Champ Data'!N70</f>
        <v>5216</v>
      </c>
      <c r="V70">
        <f>'(CC) Team Data'!X$36+'(CC) Your Champ Data'!O70</f>
        <v>4128</v>
      </c>
      <c r="W70">
        <f>'(CC) Team Data'!Y$36+'(CC) Your Champ Data'!P70</f>
        <v>3305</v>
      </c>
      <c r="X70">
        <f>'(CC) Team Data'!Z$36+'(CC) Your Champ Data'!Q70</f>
        <v>2786</v>
      </c>
      <c r="Y70">
        <f>'(CC) Team Data'!AA$36+'(CC) Your Champ Data'!R70</f>
        <v>2953</v>
      </c>
      <c r="AA70">
        <f>ABS('Champ Scores'!AG69-33.3-'Comp Calculator'!H$164+'Comp Calculator'!H$163)</f>
        <v>26.888728025366781</v>
      </c>
      <c r="AB70">
        <f>ABS('Champ Scores'!AH69-33.3-'Comp Calculator'!I$164+'Comp Calculator'!I$163)</f>
        <v>7.1567418046425573</v>
      </c>
      <c r="AC70">
        <f>ABS('Champ Scores'!AI69-33.3-'Comp Calculator'!J$164+'Comp Calculator'!J$163)</f>
        <v>19.531986220724217</v>
      </c>
      <c r="AD70">
        <f t="shared" si="24"/>
        <v>53.577456050733559</v>
      </c>
      <c r="AF70" s="60">
        <f>(IF('Comp Calculator'!$C$164='(CC) Your Champ Data'!$N$3,'(CC) Your Champ Data'!$N70,IF('Comp Calculator'!$C$164='(CC) Your Champ Data'!$O$3,'(CC) Your Champ Data'!$O70,IF('Comp Calculator'!$C$164='(CC) Your Champ Data'!$P$3,'(CC) Your Champ Data'!$P70,IF('Comp Calculator'!$C$164='(CC) Your Champ Data'!$Q$3,'(CC) Your Champ Data'!$Q70,IF('Comp Calculator'!$C$164='(CC) Your Champ Data'!$R$3,'(CC) Your Champ Data'!$R70,IF('Comp Calculator'!$C$164='(CC) Your Champ Data'!$T$3,'(CC) Your Champ Data'!$T70,1000))))))*H70*(100-$AD70))/1000</f>
        <v>0</v>
      </c>
      <c r="AG70" s="60">
        <f>(IF('Comp Calculator'!$C$164='(CC) Your Champ Data'!$N$3,'(CC) Your Champ Data'!$N70,IF('Comp Calculator'!$C$164='(CC) Your Champ Data'!$O$3,'(CC) Your Champ Data'!$O70,IF('Comp Calculator'!$C$164='(CC) Your Champ Data'!$P$3,'(CC) Your Champ Data'!$P70,IF('Comp Calculator'!$C$164='(CC) Your Champ Data'!$Q$3,'(CC) Your Champ Data'!$Q70,IF('Comp Calculator'!$C$164='(CC) Your Champ Data'!$R$3,'(CC) Your Champ Data'!$R70,IF('Comp Calculator'!$C$164='(CC) Your Champ Data'!$T$3,'(CC) Your Champ Data'!$T70,1000))))))*I70*(100-$AD70))/1000</f>
        <v>0</v>
      </c>
      <c r="AH70" s="60">
        <f>(IF('Comp Calculator'!$C$164='(CC) Your Champ Data'!$N$3,'(CC) Your Champ Data'!$N70,IF('Comp Calculator'!$C$164='(CC) Your Champ Data'!$O$3,'(CC) Your Champ Data'!$O70,IF('Comp Calculator'!$C$164='(CC) Your Champ Data'!$P$3,'(CC) Your Champ Data'!$P70,IF('Comp Calculator'!$C$164='(CC) Your Champ Data'!$Q$3,'(CC) Your Champ Data'!$Q70,IF('Comp Calculator'!$C$164='(CC) Your Champ Data'!$R$3,'(CC) Your Champ Data'!$R70,IF('Comp Calculator'!$C$164='(CC) Your Champ Data'!$T$3,'(CC) Your Champ Data'!$T70,1000))))))*J70*(100-$AD70))/1000</f>
        <v>0</v>
      </c>
      <c r="AI70" s="60">
        <f>(IF('Comp Calculator'!$C$164='(CC) Your Champ Data'!$N$3,'(CC) Your Champ Data'!$N70,IF('Comp Calculator'!$C$164='(CC) Your Champ Data'!$O$3,'(CC) Your Champ Data'!$O70,IF('Comp Calculator'!$C$164='(CC) Your Champ Data'!$P$3,'(CC) Your Champ Data'!$P70,IF('Comp Calculator'!$C$164='(CC) Your Champ Data'!$Q$3,'(CC) Your Champ Data'!$Q70,IF('Comp Calculator'!$C$164='(CC) Your Champ Data'!$R$3,'(CC) Your Champ Data'!$R70,IF('Comp Calculator'!$C$164='(CC) Your Champ Data'!$T$3,'(CC) Your Champ Data'!$T70,1000))))))*K70*(100-$AD70))/1000</f>
        <v>0</v>
      </c>
      <c r="AJ70" s="60">
        <f>(IF('Comp Calculator'!$C$164='(CC) Your Champ Data'!$N$3,'(CC) Your Champ Data'!$N70,IF('Comp Calculator'!$C$164='(CC) Your Champ Data'!$O$3,'(CC) Your Champ Data'!$O70,IF('Comp Calculator'!$C$164='(CC) Your Champ Data'!$P$3,'(CC) Your Champ Data'!$P70,IF('Comp Calculator'!$C$164='(CC) Your Champ Data'!$Q$3,'(CC) Your Champ Data'!$Q70,IF('Comp Calculator'!$C$164='(CC) Your Champ Data'!$R$3,'(CC) Your Champ Data'!$R70,IF('Comp Calculator'!$C$164='(CC) Your Champ Data'!$T$3,'(CC) Your Champ Data'!$T70,1000))))))*L70*(100-$AD70))/1000</f>
        <v>6951.0602781402404</v>
      </c>
      <c r="AL70" s="60">
        <f>RANK(AF70,AF$4:AF$163,0)+COUNTIF(AF$4:AF70,AF70)-1</f>
        <v>90</v>
      </c>
      <c r="AM70" t="str">
        <f t="shared" si="25"/>
        <v>Leona</v>
      </c>
      <c r="AN70" s="60">
        <f>RANK(AG70,AG$4:AG$163,0)+COUNTIF(AG$4:AG70,AG70)-1</f>
        <v>81</v>
      </c>
      <c r="AO70" t="str">
        <f t="shared" si="26"/>
        <v>Leona</v>
      </c>
      <c r="AP70" s="60">
        <f>RANK(AH70,AH$4:AH$163,0)+COUNTIF(AH$4:AH70,AH70)-1</f>
        <v>130</v>
      </c>
      <c r="AQ70" t="str">
        <f t="shared" si="27"/>
        <v>Leona</v>
      </c>
      <c r="AR70" s="60">
        <f>RANK(AI70,AI$4:AI$163,0)+COUNTIF(AI$4:AI70,AI70)-1</f>
        <v>76</v>
      </c>
      <c r="AS70" t="str">
        <f t="shared" si="28"/>
        <v>Leona</v>
      </c>
      <c r="AT70" s="60">
        <f>RANK(AJ70,AJ$4:AJ$163,0)+COUNTIF(AJ$4:AJ70,AJ70)-1</f>
        <v>33</v>
      </c>
      <c r="AU70" t="str">
        <f t="shared" si="29"/>
        <v>Leona</v>
      </c>
      <c r="AW70">
        <v>68</v>
      </c>
      <c r="AX70" s="61">
        <f t="shared" si="30"/>
        <v>3.1475478555794152</v>
      </c>
      <c r="AY70">
        <f>'Champ Scores'!B69</f>
        <v>2</v>
      </c>
      <c r="AZ70">
        <f>'Champ Scores'!C69</f>
        <v>2</v>
      </c>
      <c r="BA70">
        <f>'Champ Scores'!D69</f>
        <v>2</v>
      </c>
      <c r="BB70">
        <f>'Champ Scores'!E69</f>
        <v>2</v>
      </c>
      <c r="BC70">
        <f>'Champ Scores'!F69</f>
        <v>2</v>
      </c>
      <c r="BD70">
        <f>'Champ Scores'!G69</f>
        <v>1</v>
      </c>
      <c r="BE70">
        <f>'Champ Scores'!H69</f>
        <v>1</v>
      </c>
      <c r="BF70">
        <f>'Champ Scores'!I69</f>
        <v>1</v>
      </c>
      <c r="BG70">
        <f>'Champ Scores'!J69</f>
        <v>1</v>
      </c>
      <c r="BH70">
        <f>'Champ Scores'!K69</f>
        <v>5</v>
      </c>
      <c r="BI70">
        <f>'Champ Scores'!L69</f>
        <v>1</v>
      </c>
      <c r="BJ70">
        <f>'Champ Scores'!M69</f>
        <v>5</v>
      </c>
      <c r="BK70">
        <f>'Champ Scores'!N69</f>
        <v>5</v>
      </c>
      <c r="BL70">
        <f>'Champ Scores'!O69</f>
        <v>4</v>
      </c>
      <c r="BM70">
        <f>'Champ Scores'!P69</f>
        <v>5</v>
      </c>
      <c r="BN70">
        <f>'Champ Scores'!Q69</f>
        <v>1</v>
      </c>
      <c r="BO70">
        <f>'Champ Scores'!R69</f>
        <v>5</v>
      </c>
      <c r="BP70">
        <f>'Champ Scores'!S69</f>
        <v>1</v>
      </c>
      <c r="BQ70">
        <f>'Champ Scores'!T69</f>
        <v>3</v>
      </c>
      <c r="BR70">
        <f>'Champ Scores'!U69</f>
        <v>3</v>
      </c>
      <c r="BT70" s="61">
        <f>INDEX($AX$3:BR70,AW70,MATCH('Comp Calculator'!$C$165,'(CC) Your Champ Data'!$AX$3:$BR$3,0))</f>
        <v>3.1475478555794152</v>
      </c>
      <c r="BV70" s="60">
        <f t="shared" si="31"/>
        <v>0</v>
      </c>
      <c r="BW70" s="60">
        <f t="shared" si="32"/>
        <v>0</v>
      </c>
      <c r="BX70" s="60">
        <f t="shared" si="33"/>
        <v>0</v>
      </c>
      <c r="BY70" s="60">
        <f t="shared" si="34"/>
        <v>0</v>
      </c>
      <c r="BZ70" s="60">
        <f t="shared" si="35"/>
        <v>10958.788399354105</v>
      </c>
      <c r="CB70" s="60">
        <f>RANK(BV70,BV$4:BV$157,0)+COUNTIF(BV$4:BV70,BV70)-1</f>
        <v>90</v>
      </c>
      <c r="CC70" t="str">
        <f t="shared" si="36"/>
        <v>Leona</v>
      </c>
      <c r="CD70">
        <f>RANK(BW70,BW$4:BW$157,0)+COUNTIF(BW$4:BW70,BW70)-1</f>
        <v>81</v>
      </c>
      <c r="CE70" t="str">
        <f t="shared" si="37"/>
        <v>Leona</v>
      </c>
      <c r="CF70">
        <f>RANK(BX70,BX$4:BX$157,0)+COUNTIF(BX$4:BX70,BX70)-1</f>
        <v>125</v>
      </c>
      <c r="CG70" t="str">
        <f t="shared" si="38"/>
        <v>Leona</v>
      </c>
      <c r="CH70">
        <f>RANK(BY70,BY$4:BY$157,0)+COUNTIF(BY$4:BY70,BY70)-1</f>
        <v>75</v>
      </c>
      <c r="CI70" t="str">
        <f t="shared" si="39"/>
        <v>Leona</v>
      </c>
      <c r="CJ70">
        <f>RANK(BZ70,BZ$4:BZ$157,0)+COUNTIF(BZ$4:BZ70,BZ70)-1</f>
        <v>26</v>
      </c>
      <c r="CK70" t="str">
        <f t="shared" si="40"/>
        <v>Leona</v>
      </c>
      <c r="CM70">
        <f>'Champ Scores'!B69+'(CC) Team Data'!B$36-'(CC) Team Data'!$B$28</f>
        <v>8</v>
      </c>
      <c r="CN70">
        <f>'Champ Scores'!C69+'(CC) Team Data'!C$36-'(CC) Team Data'!$B$28</f>
        <v>9</v>
      </c>
      <c r="CO70">
        <f>'Champ Scores'!D69+'(CC) Team Data'!D$36-'(CC) Team Data'!$B$28</f>
        <v>6</v>
      </c>
      <c r="CP70">
        <f>'Champ Scores'!E69+'(CC) Team Data'!E$36-'(CC) Team Data'!$B$28</f>
        <v>9</v>
      </c>
      <c r="CQ70">
        <f>'Champ Scores'!F69+'(CC) Team Data'!F$36-'(CC) Team Data'!$B$28</f>
        <v>9</v>
      </c>
      <c r="CR70">
        <f>'Champ Scores'!G69+'(CC) Team Data'!G$36-'(CC) Team Data'!$B$28</f>
        <v>7</v>
      </c>
      <c r="CS70">
        <f>'Champ Scores'!H69+'(CC) Team Data'!H$36-'(CC) Team Data'!$B$28</f>
        <v>6</v>
      </c>
      <c r="CT70">
        <f>'Champ Scores'!I69+'(CC) Team Data'!I$36-'(CC) Team Data'!$B$28</f>
        <v>5</v>
      </c>
      <c r="CU70">
        <f>'Champ Scores'!J69+'(CC) Team Data'!J$36-'(CC) Team Data'!$B$28</f>
        <v>8</v>
      </c>
      <c r="CV70">
        <f>'Champ Scores'!K69+'(CC) Team Data'!K$36-'(CC) Team Data'!$B$28</f>
        <v>9</v>
      </c>
      <c r="CW70">
        <f>'Champ Scores'!L69+'(CC) Team Data'!L$36-'(CC) Team Data'!$B$28</f>
        <v>9</v>
      </c>
      <c r="CX70">
        <f>'Champ Scores'!M69+'(CC) Team Data'!M$36-'(CC) Team Data'!$B$28</f>
        <v>9</v>
      </c>
      <c r="CY70">
        <f>'Champ Scores'!N69+'(CC) Team Data'!N$36-'(CC) Team Data'!$B$28</f>
        <v>12</v>
      </c>
      <c r="CZ70">
        <f>'Champ Scores'!O69+'(CC) Team Data'!O$36-'(CC) Team Data'!$B$28</f>
        <v>10</v>
      </c>
      <c r="DA70">
        <f>'Champ Scores'!P69+'(CC) Team Data'!P$36-'(CC) Team Data'!$B$28</f>
        <v>11</v>
      </c>
      <c r="DB70">
        <f>'Champ Scores'!Q69+'(CC) Team Data'!Q$36-'(CC) Team Data'!$B$28</f>
        <v>7</v>
      </c>
      <c r="DC70">
        <f>'Champ Scores'!R69+'(CC) Team Data'!R$36-'(CC) Team Data'!$B$28</f>
        <v>9</v>
      </c>
      <c r="DD70">
        <f>'Champ Scores'!S69+'(CC) Team Data'!S$36-'(CC) Team Data'!$B$28</f>
        <v>5</v>
      </c>
      <c r="DE70">
        <f>'Champ Scores'!T69+'(CC) Team Data'!T$36-'(CC) Team Data'!$B$28</f>
        <v>9</v>
      </c>
      <c r="DF70">
        <f>'Champ Scores'!U69+'(CC) Team Data'!U$36-'(CC) Team Data'!$B$28</f>
        <v>7</v>
      </c>
    </row>
    <row r="71" spans="1:110" x14ac:dyDescent="0.25">
      <c r="A71" t="str">
        <f>'Champ Pools'!A71</f>
        <v>Lillia</v>
      </c>
      <c r="B71">
        <f>'Champ Pools'!B71</f>
        <v>0</v>
      </c>
      <c r="C71">
        <f>'Champ Pools'!C71</f>
        <v>3</v>
      </c>
      <c r="D71">
        <f>'Champ Pools'!D71</f>
        <v>0</v>
      </c>
      <c r="E71">
        <f>'Champ Pools'!E71</f>
        <v>0</v>
      </c>
      <c r="F71">
        <f>'Champ Pools'!F71</f>
        <v>0</v>
      </c>
      <c r="H71">
        <f>B71*B71*'Champ Pools'!L71</f>
        <v>0</v>
      </c>
      <c r="I71">
        <f>C71*C71*'Champ Pools'!M71</f>
        <v>27</v>
      </c>
      <c r="J71">
        <f>D71*D71*'Champ Pools'!N71</f>
        <v>0</v>
      </c>
      <c r="K71">
        <f>E71*E71*'Champ Pools'!O71</f>
        <v>0</v>
      </c>
      <c r="L71">
        <f>F71*F71*'Champ Pools'!P71</f>
        <v>0</v>
      </c>
      <c r="N71">
        <f>'Champ Scores'!Y70</f>
        <v>2340</v>
      </c>
      <c r="O71">
        <f>'Champ Scores'!Z70</f>
        <v>1816</v>
      </c>
      <c r="P71">
        <f>'Champ Scores'!AA70</f>
        <v>1781</v>
      </c>
      <c r="Q71">
        <f>'Champ Scores'!AB70</f>
        <v>1905</v>
      </c>
      <c r="R71">
        <f>'Champ Scores'!AC70</f>
        <v>1579</v>
      </c>
      <c r="T71" s="60">
        <f t="shared" si="23"/>
        <v>2596.2497058824601</v>
      </c>
      <c r="U71">
        <f>'(CC) Team Data'!W$36+'(CC) Your Champ Data'!N71</f>
        <v>4428</v>
      </c>
      <c r="V71">
        <f>'(CC) Team Data'!X$36+'(CC) Your Champ Data'!O71</f>
        <v>3548</v>
      </c>
      <c r="W71">
        <f>'(CC) Team Data'!Y$36+'(CC) Your Champ Data'!P71</f>
        <v>3533</v>
      </c>
      <c r="X71">
        <f>'(CC) Team Data'!Z$36+'(CC) Your Champ Data'!Q71</f>
        <v>3522</v>
      </c>
      <c r="Y71">
        <f>'(CC) Team Data'!AA$36+'(CC) Your Champ Data'!R71</f>
        <v>3501</v>
      </c>
      <c r="AA71">
        <f>ABS('Champ Scores'!AG70-33.3-'Comp Calculator'!H$164+'Comp Calculator'!H$163)</f>
        <v>7.8709066500774583E-2</v>
      </c>
      <c r="AB71">
        <f>ABS('Champ Scores'!AH70-33.3-'Comp Calculator'!I$164+'Comp Calculator'!I$163)</f>
        <v>3.9246610846142929</v>
      </c>
      <c r="AC71">
        <f>ABS('Champ Scores'!AI70-33.3-'Comp Calculator'!J$164+'Comp Calculator'!J$163)</f>
        <v>4.2033701511150774</v>
      </c>
      <c r="AD71">
        <f t="shared" si="24"/>
        <v>8.2067403022301448</v>
      </c>
      <c r="AF71" s="60">
        <f>(IF('Comp Calculator'!$C$164='(CC) Your Champ Data'!$N$3,'(CC) Your Champ Data'!$N71,IF('Comp Calculator'!$C$164='(CC) Your Champ Data'!$O$3,'(CC) Your Champ Data'!$O71,IF('Comp Calculator'!$C$164='(CC) Your Champ Data'!$P$3,'(CC) Your Champ Data'!$P71,IF('Comp Calculator'!$C$164='(CC) Your Champ Data'!$Q$3,'(CC) Your Champ Data'!$Q71,IF('Comp Calculator'!$C$164='(CC) Your Champ Data'!$R$3,'(CC) Your Champ Data'!$R71,IF('Comp Calculator'!$C$164='(CC) Your Champ Data'!$T$3,'(CC) Your Champ Data'!$T71,1000))))))*H71*(100-$AD71))/1000</f>
        <v>0</v>
      </c>
      <c r="AG71" s="60">
        <f>(IF('Comp Calculator'!$C$164='(CC) Your Champ Data'!$N$3,'(CC) Your Champ Data'!$N71,IF('Comp Calculator'!$C$164='(CC) Your Champ Data'!$O$3,'(CC) Your Champ Data'!$O71,IF('Comp Calculator'!$C$164='(CC) Your Champ Data'!$P$3,'(CC) Your Champ Data'!$P71,IF('Comp Calculator'!$C$164='(CC) Your Champ Data'!$Q$3,'(CC) Your Champ Data'!$Q71,IF('Comp Calculator'!$C$164='(CC) Your Champ Data'!$R$3,'(CC) Your Champ Data'!$R71,IF('Comp Calculator'!$C$164='(CC) Your Champ Data'!$T$3,'(CC) Your Champ Data'!$T71,1000))))))*I71*(100-$AD71))/1000</f>
        <v>6434.5920342928357</v>
      </c>
      <c r="AH71" s="60">
        <f>(IF('Comp Calculator'!$C$164='(CC) Your Champ Data'!$N$3,'(CC) Your Champ Data'!$N71,IF('Comp Calculator'!$C$164='(CC) Your Champ Data'!$O$3,'(CC) Your Champ Data'!$O71,IF('Comp Calculator'!$C$164='(CC) Your Champ Data'!$P$3,'(CC) Your Champ Data'!$P71,IF('Comp Calculator'!$C$164='(CC) Your Champ Data'!$Q$3,'(CC) Your Champ Data'!$Q71,IF('Comp Calculator'!$C$164='(CC) Your Champ Data'!$R$3,'(CC) Your Champ Data'!$R71,IF('Comp Calculator'!$C$164='(CC) Your Champ Data'!$T$3,'(CC) Your Champ Data'!$T71,1000))))))*J71*(100-$AD71))/1000</f>
        <v>0</v>
      </c>
      <c r="AI71" s="60">
        <f>(IF('Comp Calculator'!$C$164='(CC) Your Champ Data'!$N$3,'(CC) Your Champ Data'!$N71,IF('Comp Calculator'!$C$164='(CC) Your Champ Data'!$O$3,'(CC) Your Champ Data'!$O71,IF('Comp Calculator'!$C$164='(CC) Your Champ Data'!$P$3,'(CC) Your Champ Data'!$P71,IF('Comp Calculator'!$C$164='(CC) Your Champ Data'!$Q$3,'(CC) Your Champ Data'!$Q71,IF('Comp Calculator'!$C$164='(CC) Your Champ Data'!$R$3,'(CC) Your Champ Data'!$R71,IF('Comp Calculator'!$C$164='(CC) Your Champ Data'!$T$3,'(CC) Your Champ Data'!$T71,1000))))))*K71*(100-$AD71))/1000</f>
        <v>0</v>
      </c>
      <c r="AJ71" s="60">
        <f>(IF('Comp Calculator'!$C$164='(CC) Your Champ Data'!$N$3,'(CC) Your Champ Data'!$N71,IF('Comp Calculator'!$C$164='(CC) Your Champ Data'!$O$3,'(CC) Your Champ Data'!$O71,IF('Comp Calculator'!$C$164='(CC) Your Champ Data'!$P$3,'(CC) Your Champ Data'!$P71,IF('Comp Calculator'!$C$164='(CC) Your Champ Data'!$Q$3,'(CC) Your Champ Data'!$Q71,IF('Comp Calculator'!$C$164='(CC) Your Champ Data'!$R$3,'(CC) Your Champ Data'!$R71,IF('Comp Calculator'!$C$164='(CC) Your Champ Data'!$T$3,'(CC) Your Champ Data'!$T71,1000))))))*L71*(100-$AD71))/1000</f>
        <v>0</v>
      </c>
      <c r="AL71" s="60">
        <f>RANK(AF71,AF$4:AF$163,0)+COUNTIF(AF$4:AF71,AF71)-1</f>
        <v>91</v>
      </c>
      <c r="AM71" t="str">
        <f t="shared" si="25"/>
        <v>Lillia</v>
      </c>
      <c r="AN71" s="60">
        <f>RANK(AG71,AG$4:AG$163,0)+COUNTIF(AG$4:AG71,AG71)-1</f>
        <v>8</v>
      </c>
      <c r="AO71" t="str">
        <f t="shared" si="26"/>
        <v>Lillia</v>
      </c>
      <c r="AP71" s="60">
        <f>RANK(AH71,AH$4:AH$163,0)+COUNTIF(AH$4:AH71,AH71)-1</f>
        <v>131</v>
      </c>
      <c r="AQ71" t="str">
        <f t="shared" si="27"/>
        <v>Lillia</v>
      </c>
      <c r="AR71" s="60">
        <f>RANK(AI71,AI$4:AI$163,0)+COUNTIF(AI$4:AI71,AI71)-1</f>
        <v>77</v>
      </c>
      <c r="AS71" t="str">
        <f t="shared" si="28"/>
        <v>Lillia</v>
      </c>
      <c r="AT71" s="60">
        <f>RANK(AJ71,AJ$4:AJ$163,0)+COUNTIF(AJ$4:AJ71,AJ71)-1</f>
        <v>107</v>
      </c>
      <c r="AU71" t="str">
        <f t="shared" si="29"/>
        <v>Lillia</v>
      </c>
      <c r="AW71">
        <v>69</v>
      </c>
      <c r="AX71" s="61">
        <f t="shared" si="30"/>
        <v>2.5376519549956296</v>
      </c>
      <c r="AY71">
        <f>'Champ Scores'!B70</f>
        <v>2</v>
      </c>
      <c r="AZ71">
        <f>'Champ Scores'!C70</f>
        <v>4</v>
      </c>
      <c r="BA71">
        <f>'Champ Scores'!D70</f>
        <v>1</v>
      </c>
      <c r="BB71">
        <f>'Champ Scores'!E70</f>
        <v>4</v>
      </c>
      <c r="BC71">
        <f>'Champ Scores'!F70</f>
        <v>3</v>
      </c>
      <c r="BD71">
        <f>'Champ Scores'!G70</f>
        <v>1</v>
      </c>
      <c r="BE71">
        <f>'Champ Scores'!H70</f>
        <v>3</v>
      </c>
      <c r="BF71">
        <f>'Champ Scores'!I70</f>
        <v>3</v>
      </c>
      <c r="BG71">
        <f>'Champ Scores'!J70</f>
        <v>1</v>
      </c>
      <c r="BH71">
        <f>'Champ Scores'!K70</f>
        <v>1</v>
      </c>
      <c r="BI71">
        <f>'Champ Scores'!L70</f>
        <v>2</v>
      </c>
      <c r="BJ71">
        <f>'Champ Scores'!M70</f>
        <v>1</v>
      </c>
      <c r="BK71">
        <f>'Champ Scores'!N70</f>
        <v>5</v>
      </c>
      <c r="BL71">
        <f>'Champ Scores'!O70</f>
        <v>5</v>
      </c>
      <c r="BM71">
        <f>'Champ Scores'!P70</f>
        <v>4</v>
      </c>
      <c r="BN71">
        <f>'Champ Scores'!Q70</f>
        <v>5</v>
      </c>
      <c r="BO71">
        <f>'Champ Scores'!R70</f>
        <v>1</v>
      </c>
      <c r="BP71">
        <f>'Champ Scores'!S70</f>
        <v>1</v>
      </c>
      <c r="BQ71">
        <f>'Champ Scores'!T70</f>
        <v>3</v>
      </c>
      <c r="BR71">
        <f>'Champ Scores'!U70</f>
        <v>2</v>
      </c>
      <c r="BT71" s="61">
        <f>INDEX($AX$3:BR71,AW71,MATCH('Comp Calculator'!$C$165,'(CC) Your Champ Data'!$AX$3:$BR$3,0))</f>
        <v>2.5376519549956296</v>
      </c>
      <c r="BV71" s="60">
        <f t="shared" si="31"/>
        <v>0</v>
      </c>
      <c r="BW71" s="60">
        <f t="shared" si="32"/>
        <v>6289.3623130416145</v>
      </c>
      <c r="BX71" s="60">
        <f t="shared" si="33"/>
        <v>0</v>
      </c>
      <c r="BY71" s="60">
        <f t="shared" si="34"/>
        <v>0</v>
      </c>
      <c r="BZ71" s="60">
        <f t="shared" si="35"/>
        <v>0</v>
      </c>
      <c r="CB71" s="60">
        <f>RANK(BV71,BV$4:BV$157,0)+COUNTIF(BV$4:BV71,BV71)-1</f>
        <v>91</v>
      </c>
      <c r="CC71" t="str">
        <f t="shared" si="36"/>
        <v>Lillia</v>
      </c>
      <c r="CD71">
        <f>RANK(BW71,BW$4:BW$157,0)+COUNTIF(BW$4:BW71,BW71)-1</f>
        <v>10</v>
      </c>
      <c r="CE71" t="str">
        <f t="shared" si="37"/>
        <v>Lillia</v>
      </c>
      <c r="CF71">
        <f>RANK(BX71,BX$4:BX$157,0)+COUNTIF(BX$4:BX71,BX71)-1</f>
        <v>126</v>
      </c>
      <c r="CG71" t="str">
        <f t="shared" si="38"/>
        <v>Lillia</v>
      </c>
      <c r="CH71">
        <f>RANK(BY71,BY$4:BY$157,0)+COUNTIF(BY$4:BY71,BY71)-1</f>
        <v>76</v>
      </c>
      <c r="CI71" t="str">
        <f t="shared" si="39"/>
        <v>Lillia</v>
      </c>
      <c r="CJ71">
        <f>RANK(BZ71,BZ$4:BZ$157,0)+COUNTIF(BZ$4:BZ71,BZ71)-1</f>
        <v>104</v>
      </c>
      <c r="CK71" t="str">
        <f t="shared" si="40"/>
        <v>Lillia</v>
      </c>
      <c r="CM71">
        <f>'Champ Scores'!B70+'(CC) Team Data'!B$36-'(CC) Team Data'!$B$28</f>
        <v>8</v>
      </c>
      <c r="CN71">
        <f>'Champ Scores'!C70+'(CC) Team Data'!C$36-'(CC) Team Data'!$B$28</f>
        <v>11</v>
      </c>
      <c r="CO71">
        <f>'Champ Scores'!D70+'(CC) Team Data'!D$36-'(CC) Team Data'!$B$28</f>
        <v>5</v>
      </c>
      <c r="CP71">
        <f>'Champ Scores'!E70+'(CC) Team Data'!E$36-'(CC) Team Data'!$B$28</f>
        <v>11</v>
      </c>
      <c r="CQ71">
        <f>'Champ Scores'!F70+'(CC) Team Data'!F$36-'(CC) Team Data'!$B$28</f>
        <v>10</v>
      </c>
      <c r="CR71">
        <f>'Champ Scores'!G70+'(CC) Team Data'!G$36-'(CC) Team Data'!$B$28</f>
        <v>7</v>
      </c>
      <c r="CS71">
        <f>'Champ Scores'!H70+'(CC) Team Data'!H$36-'(CC) Team Data'!$B$28</f>
        <v>8</v>
      </c>
      <c r="CT71">
        <f>'Champ Scores'!I70+'(CC) Team Data'!I$36-'(CC) Team Data'!$B$28</f>
        <v>7</v>
      </c>
      <c r="CU71">
        <f>'Champ Scores'!J70+'(CC) Team Data'!J$36-'(CC) Team Data'!$B$28</f>
        <v>8</v>
      </c>
      <c r="CV71">
        <f>'Champ Scores'!K70+'(CC) Team Data'!K$36-'(CC) Team Data'!$B$28</f>
        <v>5</v>
      </c>
      <c r="CW71">
        <f>'Champ Scores'!L70+'(CC) Team Data'!L$36-'(CC) Team Data'!$B$28</f>
        <v>10</v>
      </c>
      <c r="CX71">
        <f>'Champ Scores'!M70+'(CC) Team Data'!M$36-'(CC) Team Data'!$B$28</f>
        <v>5</v>
      </c>
      <c r="CY71">
        <f>'Champ Scores'!N70+'(CC) Team Data'!N$36-'(CC) Team Data'!$B$28</f>
        <v>12</v>
      </c>
      <c r="CZ71">
        <f>'Champ Scores'!O70+'(CC) Team Data'!O$36-'(CC) Team Data'!$B$28</f>
        <v>11</v>
      </c>
      <c r="DA71">
        <f>'Champ Scores'!P70+'(CC) Team Data'!P$36-'(CC) Team Data'!$B$28</f>
        <v>10</v>
      </c>
      <c r="DB71">
        <f>'Champ Scores'!Q70+'(CC) Team Data'!Q$36-'(CC) Team Data'!$B$28</f>
        <v>11</v>
      </c>
      <c r="DC71">
        <f>'Champ Scores'!R70+'(CC) Team Data'!R$36-'(CC) Team Data'!$B$28</f>
        <v>5</v>
      </c>
      <c r="DD71">
        <f>'Champ Scores'!S70+'(CC) Team Data'!S$36-'(CC) Team Data'!$B$28</f>
        <v>5</v>
      </c>
      <c r="DE71">
        <f>'Champ Scores'!T70+'(CC) Team Data'!T$36-'(CC) Team Data'!$B$28</f>
        <v>9</v>
      </c>
      <c r="DF71">
        <f>'Champ Scores'!U70+'(CC) Team Data'!U$36-'(CC) Team Data'!$B$28</f>
        <v>6</v>
      </c>
    </row>
    <row r="72" spans="1:110" x14ac:dyDescent="0.25">
      <c r="A72" t="str">
        <f>'Champ Pools'!A72</f>
        <v>Lissandra</v>
      </c>
      <c r="B72">
        <f>'Champ Pools'!B72</f>
        <v>0</v>
      </c>
      <c r="C72">
        <f>'Champ Pools'!C72</f>
        <v>0</v>
      </c>
      <c r="D72">
        <f>'Champ Pools'!D72</f>
        <v>5</v>
      </c>
      <c r="E72">
        <f>'Champ Pools'!E72</f>
        <v>0</v>
      </c>
      <c r="F72">
        <f>'Champ Pools'!F72</f>
        <v>4</v>
      </c>
      <c r="H72">
        <f>B72*B72*'Champ Pools'!L72</f>
        <v>0</v>
      </c>
      <c r="I72">
        <f>C72*C72*'Champ Pools'!M72</f>
        <v>0</v>
      </c>
      <c r="J72">
        <f>D72*D72*'Champ Pools'!N72</f>
        <v>75</v>
      </c>
      <c r="K72">
        <f>E72*E72*'Champ Pools'!O72</f>
        <v>0</v>
      </c>
      <c r="L72">
        <f>F72*F72*'Champ Pools'!P72</f>
        <v>48</v>
      </c>
      <c r="N72">
        <f>'Champ Scores'!Y71</f>
        <v>2213</v>
      </c>
      <c r="O72">
        <f>'Champ Scores'!Z71</f>
        <v>1629</v>
      </c>
      <c r="P72">
        <f>'Champ Scores'!AA71</f>
        <v>1591</v>
      </c>
      <c r="Q72">
        <f>'Champ Scores'!AB71</f>
        <v>1646</v>
      </c>
      <c r="R72">
        <f>'Champ Scores'!AC71</f>
        <v>1440</v>
      </c>
      <c r="T72" s="60">
        <f t="shared" si="23"/>
        <v>2564.8551965149991</v>
      </c>
      <c r="U72">
        <f>'(CC) Team Data'!W$36+'(CC) Your Champ Data'!N72</f>
        <v>4301</v>
      </c>
      <c r="V72">
        <f>'(CC) Team Data'!X$36+'(CC) Your Champ Data'!O72</f>
        <v>3361</v>
      </c>
      <c r="W72">
        <f>'(CC) Team Data'!Y$36+'(CC) Your Champ Data'!P72</f>
        <v>3343</v>
      </c>
      <c r="X72">
        <f>'(CC) Team Data'!Z$36+'(CC) Your Champ Data'!Q72</f>
        <v>3263</v>
      </c>
      <c r="Y72">
        <f>'(CC) Team Data'!AA$36+'(CC) Your Champ Data'!R72</f>
        <v>3362</v>
      </c>
      <c r="AA72">
        <f>ABS('Champ Scores'!AG71-33.3-'Comp Calculator'!H$164+'Comp Calculator'!H$163)</f>
        <v>1.7964890756099194</v>
      </c>
      <c r="AB72">
        <f>ABS('Champ Scores'!AH71-33.3-'Comp Calculator'!I$164+'Comp Calculator'!I$163)</f>
        <v>0.90126498532703891</v>
      </c>
      <c r="AC72">
        <f>ABS('Champ Scores'!AI71-33.3-'Comp Calculator'!J$164+'Comp Calculator'!J$163)</f>
        <v>2.8977540609369719</v>
      </c>
      <c r="AD72">
        <f t="shared" si="24"/>
        <v>5.5955081218739302</v>
      </c>
      <c r="AF72" s="60">
        <f>(IF('Comp Calculator'!$C$164='(CC) Your Champ Data'!$N$3,'(CC) Your Champ Data'!$N72,IF('Comp Calculator'!$C$164='(CC) Your Champ Data'!$O$3,'(CC) Your Champ Data'!$O72,IF('Comp Calculator'!$C$164='(CC) Your Champ Data'!$P$3,'(CC) Your Champ Data'!$P72,IF('Comp Calculator'!$C$164='(CC) Your Champ Data'!$Q$3,'(CC) Your Champ Data'!$Q72,IF('Comp Calculator'!$C$164='(CC) Your Champ Data'!$R$3,'(CC) Your Champ Data'!$R72,IF('Comp Calculator'!$C$164='(CC) Your Champ Data'!$T$3,'(CC) Your Champ Data'!$T72,1000))))))*H72*(100-$AD72))/1000</f>
        <v>0</v>
      </c>
      <c r="AG72" s="60">
        <f>(IF('Comp Calculator'!$C$164='(CC) Your Champ Data'!$N$3,'(CC) Your Champ Data'!$N72,IF('Comp Calculator'!$C$164='(CC) Your Champ Data'!$O$3,'(CC) Your Champ Data'!$O72,IF('Comp Calculator'!$C$164='(CC) Your Champ Data'!$P$3,'(CC) Your Champ Data'!$P72,IF('Comp Calculator'!$C$164='(CC) Your Champ Data'!$Q$3,'(CC) Your Champ Data'!$Q72,IF('Comp Calculator'!$C$164='(CC) Your Champ Data'!$R$3,'(CC) Your Champ Data'!$R72,IF('Comp Calculator'!$C$164='(CC) Your Champ Data'!$T$3,'(CC) Your Champ Data'!$T72,1000))))))*I72*(100-$AD72))/1000</f>
        <v>0</v>
      </c>
      <c r="AH72" s="60">
        <f>(IF('Comp Calculator'!$C$164='(CC) Your Champ Data'!$N$3,'(CC) Your Champ Data'!$N72,IF('Comp Calculator'!$C$164='(CC) Your Champ Data'!$O$3,'(CC) Your Champ Data'!$O72,IF('Comp Calculator'!$C$164='(CC) Your Champ Data'!$P$3,'(CC) Your Champ Data'!$P72,IF('Comp Calculator'!$C$164='(CC) Your Champ Data'!$Q$3,'(CC) Your Champ Data'!$Q72,IF('Comp Calculator'!$C$164='(CC) Your Champ Data'!$R$3,'(CC) Your Champ Data'!$R72,IF('Comp Calculator'!$C$164='(CC) Your Champ Data'!$T$3,'(CC) Your Champ Data'!$T72,1000))))))*J72*(100-$AD72))/1000</f>
        <v>18160.038867597726</v>
      </c>
      <c r="AI72" s="60">
        <f>(IF('Comp Calculator'!$C$164='(CC) Your Champ Data'!$N$3,'(CC) Your Champ Data'!$N72,IF('Comp Calculator'!$C$164='(CC) Your Champ Data'!$O$3,'(CC) Your Champ Data'!$O72,IF('Comp Calculator'!$C$164='(CC) Your Champ Data'!$P$3,'(CC) Your Champ Data'!$P72,IF('Comp Calculator'!$C$164='(CC) Your Champ Data'!$Q$3,'(CC) Your Champ Data'!$Q72,IF('Comp Calculator'!$C$164='(CC) Your Champ Data'!$R$3,'(CC) Your Champ Data'!$R72,IF('Comp Calculator'!$C$164='(CC) Your Champ Data'!$T$3,'(CC) Your Champ Data'!$T72,1000))))))*K72*(100-$AD72))/1000</f>
        <v>0</v>
      </c>
      <c r="AJ72" s="60">
        <f>(IF('Comp Calculator'!$C$164='(CC) Your Champ Data'!$N$3,'(CC) Your Champ Data'!$N72,IF('Comp Calculator'!$C$164='(CC) Your Champ Data'!$O$3,'(CC) Your Champ Data'!$O72,IF('Comp Calculator'!$C$164='(CC) Your Champ Data'!$P$3,'(CC) Your Champ Data'!$P72,IF('Comp Calculator'!$C$164='(CC) Your Champ Data'!$Q$3,'(CC) Your Champ Data'!$Q72,IF('Comp Calculator'!$C$164='(CC) Your Champ Data'!$R$3,'(CC) Your Champ Data'!$R72,IF('Comp Calculator'!$C$164='(CC) Your Champ Data'!$T$3,'(CC) Your Champ Data'!$T72,1000))))))*L72*(100-$AD72))/1000</f>
        <v>11622.424875262544</v>
      </c>
      <c r="AL72" s="60">
        <f>RANK(AF72,AF$4:AF$163,0)+COUNTIF(AF$4:AF72,AF72)-1</f>
        <v>92</v>
      </c>
      <c r="AM72" t="str">
        <f t="shared" si="25"/>
        <v>Lissandra</v>
      </c>
      <c r="AN72" s="60">
        <f>RANK(AG72,AG$4:AG$163,0)+COUNTIF(AG$4:AG72,AG72)-1</f>
        <v>82</v>
      </c>
      <c r="AO72" t="str">
        <f t="shared" si="26"/>
        <v>Lissandra</v>
      </c>
      <c r="AP72" s="60">
        <f>RANK(AH72,AH$4:AH$163,0)+COUNTIF(AH$4:AH72,AH72)-1</f>
        <v>3</v>
      </c>
      <c r="AQ72" t="str">
        <f t="shared" si="27"/>
        <v>Lissandra</v>
      </c>
      <c r="AR72" s="60">
        <f>RANK(AI72,AI$4:AI$163,0)+COUNTIF(AI$4:AI72,AI72)-1</f>
        <v>78</v>
      </c>
      <c r="AS72" t="str">
        <f t="shared" si="28"/>
        <v>Lissandra</v>
      </c>
      <c r="AT72" s="60">
        <f>RANK(AJ72,AJ$4:AJ$163,0)+COUNTIF(AJ$4:AJ72,AJ72)-1</f>
        <v>15</v>
      </c>
      <c r="AU72" t="str">
        <f t="shared" si="29"/>
        <v>Lissandra</v>
      </c>
      <c r="AW72">
        <v>70</v>
      </c>
      <c r="AX72" s="61">
        <f t="shared" si="30"/>
        <v>3.0371878391075295</v>
      </c>
      <c r="AY72">
        <f>'Champ Scores'!B71</f>
        <v>2</v>
      </c>
      <c r="AZ72">
        <f>'Champ Scores'!C71</f>
        <v>4</v>
      </c>
      <c r="BA72">
        <f>'Champ Scores'!D71</f>
        <v>1</v>
      </c>
      <c r="BB72">
        <f>'Champ Scores'!E71</f>
        <v>4</v>
      </c>
      <c r="BC72">
        <f>'Champ Scores'!F71</f>
        <v>3</v>
      </c>
      <c r="BD72">
        <f>'Champ Scores'!G71</f>
        <v>3</v>
      </c>
      <c r="BE72">
        <f>'Champ Scores'!H71</f>
        <v>3</v>
      </c>
      <c r="BF72">
        <f>'Champ Scores'!I71</f>
        <v>2</v>
      </c>
      <c r="BG72">
        <f>'Champ Scores'!J71</f>
        <v>2</v>
      </c>
      <c r="BH72">
        <f>'Champ Scores'!K71</f>
        <v>2</v>
      </c>
      <c r="BI72">
        <f>'Champ Scores'!L71</f>
        <v>2</v>
      </c>
      <c r="BJ72">
        <f>'Champ Scores'!M71</f>
        <v>4</v>
      </c>
      <c r="BK72">
        <f>'Champ Scores'!N71</f>
        <v>4</v>
      </c>
      <c r="BL72">
        <f>'Champ Scores'!O71</f>
        <v>2</v>
      </c>
      <c r="BM72">
        <f>'Champ Scores'!P71</f>
        <v>4</v>
      </c>
      <c r="BN72">
        <f>'Champ Scores'!Q71</f>
        <v>1</v>
      </c>
      <c r="BO72">
        <f>'Champ Scores'!R71</f>
        <v>3</v>
      </c>
      <c r="BP72">
        <f>'Champ Scores'!S71</f>
        <v>1</v>
      </c>
      <c r="BQ72">
        <f>'Champ Scores'!T71</f>
        <v>3</v>
      </c>
      <c r="BR72">
        <f>'Champ Scores'!U71</f>
        <v>2</v>
      </c>
      <c r="BT72" s="61">
        <f>INDEX($AX$3:BR72,AW72,MATCH('Comp Calculator'!$C$165,'(CC) Your Champ Data'!$AX$3:$BR$3,0))</f>
        <v>3.0371878391075295</v>
      </c>
      <c r="BV72" s="60">
        <f t="shared" si="31"/>
        <v>0</v>
      </c>
      <c r="BW72" s="60">
        <f t="shared" si="32"/>
        <v>0</v>
      </c>
      <c r="BX72" s="60">
        <f t="shared" si="33"/>
        <v>21504.313101702752</v>
      </c>
      <c r="BY72" s="60">
        <f t="shared" si="34"/>
        <v>0</v>
      </c>
      <c r="BZ72" s="60">
        <f t="shared" si="35"/>
        <v>13762.760385089761</v>
      </c>
      <c r="CB72" s="60">
        <f>RANK(BV72,BV$4:BV$157,0)+COUNTIF(BV$4:BV72,BV72)-1</f>
        <v>92</v>
      </c>
      <c r="CC72" t="str">
        <f t="shared" si="36"/>
        <v>Lissandra</v>
      </c>
      <c r="CD72">
        <f>RANK(BW72,BW$4:BW$157,0)+COUNTIF(BW$4:BW72,BW72)-1</f>
        <v>82</v>
      </c>
      <c r="CE72" t="str">
        <f t="shared" si="37"/>
        <v>Lissandra</v>
      </c>
      <c r="CF72">
        <f>RANK(BX72,BX$4:BX$157,0)+COUNTIF(BX$4:BX72,BX72)-1</f>
        <v>2</v>
      </c>
      <c r="CG72" t="str">
        <f t="shared" si="38"/>
        <v>Lissandra</v>
      </c>
      <c r="CH72">
        <f>RANK(BY72,BY$4:BY$157,0)+COUNTIF(BY$4:BY72,BY72)-1</f>
        <v>77</v>
      </c>
      <c r="CI72" t="str">
        <f t="shared" si="39"/>
        <v>Lissandra</v>
      </c>
      <c r="CJ72">
        <f>RANK(BZ72,BZ$4:BZ$157,0)+COUNTIF(BZ$4:BZ72,BZ72)-1</f>
        <v>15</v>
      </c>
      <c r="CK72" t="str">
        <f t="shared" si="40"/>
        <v>Lissandra</v>
      </c>
      <c r="CM72">
        <f>'Champ Scores'!B71+'(CC) Team Data'!B$36-'(CC) Team Data'!$B$28</f>
        <v>8</v>
      </c>
      <c r="CN72">
        <f>'Champ Scores'!C71+'(CC) Team Data'!C$36-'(CC) Team Data'!$B$28</f>
        <v>11</v>
      </c>
      <c r="CO72">
        <f>'Champ Scores'!D71+'(CC) Team Data'!D$36-'(CC) Team Data'!$B$28</f>
        <v>5</v>
      </c>
      <c r="CP72">
        <f>'Champ Scores'!E71+'(CC) Team Data'!E$36-'(CC) Team Data'!$B$28</f>
        <v>11</v>
      </c>
      <c r="CQ72">
        <f>'Champ Scores'!F71+'(CC) Team Data'!F$36-'(CC) Team Data'!$B$28</f>
        <v>10</v>
      </c>
      <c r="CR72">
        <f>'Champ Scores'!G71+'(CC) Team Data'!G$36-'(CC) Team Data'!$B$28</f>
        <v>9</v>
      </c>
      <c r="CS72">
        <f>'Champ Scores'!H71+'(CC) Team Data'!H$36-'(CC) Team Data'!$B$28</f>
        <v>8</v>
      </c>
      <c r="CT72">
        <f>'Champ Scores'!I71+'(CC) Team Data'!I$36-'(CC) Team Data'!$B$28</f>
        <v>6</v>
      </c>
      <c r="CU72">
        <f>'Champ Scores'!J71+'(CC) Team Data'!J$36-'(CC) Team Data'!$B$28</f>
        <v>9</v>
      </c>
      <c r="CV72">
        <f>'Champ Scores'!K71+'(CC) Team Data'!K$36-'(CC) Team Data'!$B$28</f>
        <v>6</v>
      </c>
      <c r="CW72">
        <f>'Champ Scores'!L71+'(CC) Team Data'!L$36-'(CC) Team Data'!$B$28</f>
        <v>10</v>
      </c>
      <c r="CX72">
        <f>'Champ Scores'!M71+'(CC) Team Data'!M$36-'(CC) Team Data'!$B$28</f>
        <v>8</v>
      </c>
      <c r="CY72">
        <f>'Champ Scores'!N71+'(CC) Team Data'!N$36-'(CC) Team Data'!$B$28</f>
        <v>11</v>
      </c>
      <c r="CZ72">
        <f>'Champ Scores'!O71+'(CC) Team Data'!O$36-'(CC) Team Data'!$B$28</f>
        <v>8</v>
      </c>
      <c r="DA72">
        <f>'Champ Scores'!P71+'(CC) Team Data'!P$36-'(CC) Team Data'!$B$28</f>
        <v>10</v>
      </c>
      <c r="DB72">
        <f>'Champ Scores'!Q71+'(CC) Team Data'!Q$36-'(CC) Team Data'!$B$28</f>
        <v>7</v>
      </c>
      <c r="DC72">
        <f>'Champ Scores'!R71+'(CC) Team Data'!R$36-'(CC) Team Data'!$B$28</f>
        <v>7</v>
      </c>
      <c r="DD72">
        <f>'Champ Scores'!S71+'(CC) Team Data'!S$36-'(CC) Team Data'!$B$28</f>
        <v>5</v>
      </c>
      <c r="DE72">
        <f>'Champ Scores'!T71+'(CC) Team Data'!T$36-'(CC) Team Data'!$B$28</f>
        <v>9</v>
      </c>
      <c r="DF72">
        <f>'Champ Scores'!U71+'(CC) Team Data'!U$36-'(CC) Team Data'!$B$28</f>
        <v>6</v>
      </c>
    </row>
    <row r="73" spans="1:110" x14ac:dyDescent="0.25">
      <c r="A73" t="str">
        <f>'Champ Pools'!A73</f>
        <v>Lucian</v>
      </c>
      <c r="B73">
        <f>'Champ Pools'!B73</f>
        <v>0</v>
      </c>
      <c r="C73">
        <f>'Champ Pools'!C73</f>
        <v>0</v>
      </c>
      <c r="D73">
        <f>'Champ Pools'!D73</f>
        <v>4</v>
      </c>
      <c r="E73">
        <f>'Champ Pools'!E73</f>
        <v>0</v>
      </c>
      <c r="F73">
        <f>'Champ Pools'!F73</f>
        <v>0</v>
      </c>
      <c r="H73">
        <f>B73*B73*'Champ Pools'!L73</f>
        <v>0</v>
      </c>
      <c r="I73">
        <f>C73*C73*'Champ Pools'!M73</f>
        <v>0</v>
      </c>
      <c r="J73">
        <f>D73*D73*'Champ Pools'!N73</f>
        <v>48</v>
      </c>
      <c r="K73">
        <f>E73*E73*'Champ Pools'!O73</f>
        <v>0</v>
      </c>
      <c r="L73">
        <f>F73*F73*'Champ Pools'!P73</f>
        <v>0</v>
      </c>
      <c r="N73">
        <f>'Champ Scores'!Y72</f>
        <v>1519</v>
      </c>
      <c r="O73">
        <f>'Champ Scores'!Z72</f>
        <v>2221</v>
      </c>
      <c r="P73">
        <f>'Champ Scores'!AA72</f>
        <v>2032</v>
      </c>
      <c r="Q73">
        <f>'Champ Scores'!AB72</f>
        <v>2208</v>
      </c>
      <c r="R73">
        <f>'Champ Scores'!AC72</f>
        <v>2752</v>
      </c>
      <c r="T73" s="60">
        <f t="shared" si="23"/>
        <v>2586.6946649267638</v>
      </c>
      <c r="U73">
        <f>'(CC) Team Data'!W$36+'(CC) Your Champ Data'!N73</f>
        <v>3607</v>
      </c>
      <c r="V73">
        <f>'(CC) Team Data'!X$36+'(CC) Your Champ Data'!O73</f>
        <v>3953</v>
      </c>
      <c r="W73">
        <f>'(CC) Team Data'!Y$36+'(CC) Your Champ Data'!P73</f>
        <v>3784</v>
      </c>
      <c r="X73">
        <f>'(CC) Team Data'!Z$36+'(CC) Your Champ Data'!Q73</f>
        <v>3825</v>
      </c>
      <c r="Y73">
        <f>'(CC) Team Data'!AA$36+'(CC) Your Champ Data'!R73</f>
        <v>4674</v>
      </c>
      <c r="AA73">
        <f>ABS('Champ Scores'!AG72-33.3-'Comp Calculator'!H$164+'Comp Calculator'!H$163)</f>
        <v>28.094309922396512</v>
      </c>
      <c r="AB73">
        <f>ABS('Champ Scores'!AH72-33.3-'Comp Calculator'!I$164+'Comp Calculator'!I$163)</f>
        <v>6.4002617150489698</v>
      </c>
      <c r="AC73">
        <f>ABS('Champ Scores'!AI72-33.3-'Comp Calculator'!J$164+'Comp Calculator'!J$163)</f>
        <v>21.494048207347522</v>
      </c>
      <c r="AD73">
        <f t="shared" si="24"/>
        <v>55.988619844793007</v>
      </c>
      <c r="AF73" s="60">
        <f>(IF('Comp Calculator'!$C$164='(CC) Your Champ Data'!$N$3,'(CC) Your Champ Data'!$N73,IF('Comp Calculator'!$C$164='(CC) Your Champ Data'!$O$3,'(CC) Your Champ Data'!$O73,IF('Comp Calculator'!$C$164='(CC) Your Champ Data'!$P$3,'(CC) Your Champ Data'!$P73,IF('Comp Calculator'!$C$164='(CC) Your Champ Data'!$Q$3,'(CC) Your Champ Data'!$Q73,IF('Comp Calculator'!$C$164='(CC) Your Champ Data'!$R$3,'(CC) Your Champ Data'!$R73,IF('Comp Calculator'!$C$164='(CC) Your Champ Data'!$T$3,'(CC) Your Champ Data'!$T73,1000))))))*H73*(100-$AD73))/1000</f>
        <v>0</v>
      </c>
      <c r="AG73" s="60">
        <f>(IF('Comp Calculator'!$C$164='(CC) Your Champ Data'!$N$3,'(CC) Your Champ Data'!$N73,IF('Comp Calculator'!$C$164='(CC) Your Champ Data'!$O$3,'(CC) Your Champ Data'!$O73,IF('Comp Calculator'!$C$164='(CC) Your Champ Data'!$P$3,'(CC) Your Champ Data'!$P73,IF('Comp Calculator'!$C$164='(CC) Your Champ Data'!$Q$3,'(CC) Your Champ Data'!$Q73,IF('Comp Calculator'!$C$164='(CC) Your Champ Data'!$R$3,'(CC) Your Champ Data'!$R73,IF('Comp Calculator'!$C$164='(CC) Your Champ Data'!$T$3,'(CC) Your Champ Data'!$T73,1000))))))*I73*(100-$AD73))/1000</f>
        <v>0</v>
      </c>
      <c r="AH73" s="60">
        <f>(IF('Comp Calculator'!$C$164='(CC) Your Champ Data'!$N$3,'(CC) Your Champ Data'!$N73,IF('Comp Calculator'!$C$164='(CC) Your Champ Data'!$O$3,'(CC) Your Champ Data'!$O73,IF('Comp Calculator'!$C$164='(CC) Your Champ Data'!$P$3,'(CC) Your Champ Data'!$P73,IF('Comp Calculator'!$C$164='(CC) Your Champ Data'!$Q$3,'(CC) Your Champ Data'!$Q73,IF('Comp Calculator'!$C$164='(CC) Your Champ Data'!$R$3,'(CC) Your Champ Data'!$R73,IF('Comp Calculator'!$C$164='(CC) Your Champ Data'!$T$3,'(CC) Your Champ Data'!$T73,1000))))))*J73*(100-$AD73))/1000</f>
        <v>5464.5121076898031</v>
      </c>
      <c r="AI73" s="60">
        <f>(IF('Comp Calculator'!$C$164='(CC) Your Champ Data'!$N$3,'(CC) Your Champ Data'!$N73,IF('Comp Calculator'!$C$164='(CC) Your Champ Data'!$O$3,'(CC) Your Champ Data'!$O73,IF('Comp Calculator'!$C$164='(CC) Your Champ Data'!$P$3,'(CC) Your Champ Data'!$P73,IF('Comp Calculator'!$C$164='(CC) Your Champ Data'!$Q$3,'(CC) Your Champ Data'!$Q73,IF('Comp Calculator'!$C$164='(CC) Your Champ Data'!$R$3,'(CC) Your Champ Data'!$R73,IF('Comp Calculator'!$C$164='(CC) Your Champ Data'!$T$3,'(CC) Your Champ Data'!$T73,1000))))))*K73*(100-$AD73))/1000</f>
        <v>0</v>
      </c>
      <c r="AJ73" s="60">
        <f>(IF('Comp Calculator'!$C$164='(CC) Your Champ Data'!$N$3,'(CC) Your Champ Data'!$N73,IF('Comp Calculator'!$C$164='(CC) Your Champ Data'!$O$3,'(CC) Your Champ Data'!$O73,IF('Comp Calculator'!$C$164='(CC) Your Champ Data'!$P$3,'(CC) Your Champ Data'!$P73,IF('Comp Calculator'!$C$164='(CC) Your Champ Data'!$Q$3,'(CC) Your Champ Data'!$Q73,IF('Comp Calculator'!$C$164='(CC) Your Champ Data'!$R$3,'(CC) Your Champ Data'!$R73,IF('Comp Calculator'!$C$164='(CC) Your Champ Data'!$T$3,'(CC) Your Champ Data'!$T73,1000))))))*L73*(100-$AD73))/1000</f>
        <v>0</v>
      </c>
      <c r="AL73" s="60">
        <f>RANK(AF73,AF$4:AF$163,0)+COUNTIF(AF$4:AF73,AF73)-1</f>
        <v>93</v>
      </c>
      <c r="AM73" t="str">
        <f t="shared" si="25"/>
        <v>Lucian</v>
      </c>
      <c r="AN73" s="60">
        <f>RANK(AG73,AG$4:AG$163,0)+COUNTIF(AG$4:AG73,AG73)-1</f>
        <v>83</v>
      </c>
      <c r="AO73" t="str">
        <f t="shared" si="26"/>
        <v>Lucian</v>
      </c>
      <c r="AP73" s="60">
        <f>RANK(AH73,AH$4:AH$163,0)+COUNTIF(AH$4:AH73,AH73)-1</f>
        <v>61</v>
      </c>
      <c r="AQ73" t="str">
        <f t="shared" si="27"/>
        <v>Lucian</v>
      </c>
      <c r="AR73" s="60">
        <f>RANK(AI73,AI$4:AI$163,0)+COUNTIF(AI$4:AI73,AI73)-1</f>
        <v>79</v>
      </c>
      <c r="AS73" t="str">
        <f t="shared" si="28"/>
        <v>Lucian</v>
      </c>
      <c r="AT73" s="60">
        <f>RANK(AJ73,AJ$4:AJ$163,0)+COUNTIF(AJ$4:AJ73,AJ73)-1</f>
        <v>108</v>
      </c>
      <c r="AU73" t="str">
        <f t="shared" si="29"/>
        <v>Lucian</v>
      </c>
      <c r="AW73">
        <v>71</v>
      </c>
      <c r="AX73" s="61">
        <f t="shared" si="30"/>
        <v>2.7381888952248437</v>
      </c>
      <c r="AY73">
        <f>'Champ Scores'!B72</f>
        <v>2</v>
      </c>
      <c r="AZ73">
        <f>'Champ Scores'!C72</f>
        <v>5</v>
      </c>
      <c r="BA73">
        <f>'Champ Scores'!D72</f>
        <v>5</v>
      </c>
      <c r="BB73">
        <f>'Champ Scores'!E72</f>
        <v>3</v>
      </c>
      <c r="BC73">
        <f>'Champ Scores'!F72</f>
        <v>4</v>
      </c>
      <c r="BD73">
        <f>'Champ Scores'!G72</f>
        <v>5</v>
      </c>
      <c r="BE73">
        <f>'Champ Scores'!H72</f>
        <v>4</v>
      </c>
      <c r="BF73">
        <f>'Champ Scores'!I72</f>
        <v>3</v>
      </c>
      <c r="BG73">
        <f>'Champ Scores'!J72</f>
        <v>3</v>
      </c>
      <c r="BH73">
        <f>'Champ Scores'!K72</f>
        <v>1</v>
      </c>
      <c r="BI73">
        <f>'Champ Scores'!L72</f>
        <v>1</v>
      </c>
      <c r="BJ73">
        <f>'Champ Scores'!M72</f>
        <v>1</v>
      </c>
      <c r="BK73">
        <f>'Champ Scores'!N72</f>
        <v>1</v>
      </c>
      <c r="BL73">
        <f>'Champ Scores'!O72</f>
        <v>3</v>
      </c>
      <c r="BM73">
        <f>'Champ Scores'!P72</f>
        <v>1</v>
      </c>
      <c r="BN73">
        <f>'Champ Scores'!Q72</f>
        <v>5</v>
      </c>
      <c r="BO73">
        <f>'Champ Scores'!R72</f>
        <v>2</v>
      </c>
      <c r="BP73">
        <f>'Champ Scores'!S72</f>
        <v>1</v>
      </c>
      <c r="BQ73">
        <f>'Champ Scores'!T72</f>
        <v>1</v>
      </c>
      <c r="BR73">
        <f>'Champ Scores'!U72</f>
        <v>1</v>
      </c>
      <c r="BT73" s="61">
        <f>INDEX($AX$3:BR73,AW73,MATCH('Comp Calculator'!$C$165,'(CC) Your Champ Data'!$AX$3:$BR$3,0))</f>
        <v>2.7381888952248437</v>
      </c>
      <c r="BV73" s="60">
        <f t="shared" si="31"/>
        <v>0</v>
      </c>
      <c r="BW73" s="60">
        <f t="shared" si="32"/>
        <v>0</v>
      </c>
      <c r="BX73" s="60">
        <f t="shared" si="33"/>
        <v>5784.550675416328</v>
      </c>
      <c r="BY73" s="60">
        <f t="shared" si="34"/>
        <v>0</v>
      </c>
      <c r="BZ73" s="60">
        <f t="shared" si="35"/>
        <v>0</v>
      </c>
      <c r="CB73" s="60">
        <f>RANK(BV73,BV$4:BV$157,0)+COUNTIF(BV$4:BV73,BV73)-1</f>
        <v>93</v>
      </c>
      <c r="CC73" t="str">
        <f t="shared" si="36"/>
        <v>Lucian</v>
      </c>
      <c r="CD73">
        <f>RANK(BW73,BW$4:BW$157,0)+COUNTIF(BW$4:BW73,BW73)-1</f>
        <v>83</v>
      </c>
      <c r="CE73" t="str">
        <f t="shared" si="37"/>
        <v>Lucian</v>
      </c>
      <c r="CF73">
        <f>RANK(BX73,BX$4:BX$157,0)+COUNTIF(BX$4:BX73,BX73)-1</f>
        <v>66</v>
      </c>
      <c r="CG73" t="str">
        <f t="shared" si="38"/>
        <v>Lucian</v>
      </c>
      <c r="CH73">
        <f>RANK(BY73,BY$4:BY$157,0)+COUNTIF(BY$4:BY73,BY73)-1</f>
        <v>78</v>
      </c>
      <c r="CI73" t="str">
        <f t="shared" si="39"/>
        <v>Lucian</v>
      </c>
      <c r="CJ73">
        <f>RANK(BZ73,BZ$4:BZ$157,0)+COUNTIF(BZ$4:BZ73,BZ73)-1</f>
        <v>105</v>
      </c>
      <c r="CK73" t="str">
        <f t="shared" si="40"/>
        <v>Lucian</v>
      </c>
      <c r="CM73">
        <f>'Champ Scores'!B72+'(CC) Team Data'!B$36-'(CC) Team Data'!$B$28</f>
        <v>8</v>
      </c>
      <c r="CN73">
        <f>'Champ Scores'!C72+'(CC) Team Data'!C$36-'(CC) Team Data'!$B$28</f>
        <v>12</v>
      </c>
      <c r="CO73">
        <f>'Champ Scores'!D72+'(CC) Team Data'!D$36-'(CC) Team Data'!$B$28</f>
        <v>9</v>
      </c>
      <c r="CP73">
        <f>'Champ Scores'!E72+'(CC) Team Data'!E$36-'(CC) Team Data'!$B$28</f>
        <v>10</v>
      </c>
      <c r="CQ73">
        <f>'Champ Scores'!F72+'(CC) Team Data'!F$36-'(CC) Team Data'!$B$28</f>
        <v>11</v>
      </c>
      <c r="CR73">
        <f>'Champ Scores'!G72+'(CC) Team Data'!G$36-'(CC) Team Data'!$B$28</f>
        <v>11</v>
      </c>
      <c r="CS73">
        <f>'Champ Scores'!H72+'(CC) Team Data'!H$36-'(CC) Team Data'!$B$28</f>
        <v>9</v>
      </c>
      <c r="CT73">
        <f>'Champ Scores'!I72+'(CC) Team Data'!I$36-'(CC) Team Data'!$B$28</f>
        <v>7</v>
      </c>
      <c r="CU73">
        <f>'Champ Scores'!J72+'(CC) Team Data'!J$36-'(CC) Team Data'!$B$28</f>
        <v>10</v>
      </c>
      <c r="CV73">
        <f>'Champ Scores'!K72+'(CC) Team Data'!K$36-'(CC) Team Data'!$B$28</f>
        <v>5</v>
      </c>
      <c r="CW73">
        <f>'Champ Scores'!L72+'(CC) Team Data'!L$36-'(CC) Team Data'!$B$28</f>
        <v>9</v>
      </c>
      <c r="CX73">
        <f>'Champ Scores'!M72+'(CC) Team Data'!M$36-'(CC) Team Data'!$B$28</f>
        <v>5</v>
      </c>
      <c r="CY73">
        <f>'Champ Scores'!N72+'(CC) Team Data'!N$36-'(CC) Team Data'!$B$28</f>
        <v>8</v>
      </c>
      <c r="CZ73">
        <f>'Champ Scores'!O72+'(CC) Team Data'!O$36-'(CC) Team Data'!$B$28</f>
        <v>9</v>
      </c>
      <c r="DA73">
        <f>'Champ Scores'!P72+'(CC) Team Data'!P$36-'(CC) Team Data'!$B$28</f>
        <v>7</v>
      </c>
      <c r="DB73">
        <f>'Champ Scores'!Q72+'(CC) Team Data'!Q$36-'(CC) Team Data'!$B$28</f>
        <v>11</v>
      </c>
      <c r="DC73">
        <f>'Champ Scores'!R72+'(CC) Team Data'!R$36-'(CC) Team Data'!$B$28</f>
        <v>6</v>
      </c>
      <c r="DD73">
        <f>'Champ Scores'!S72+'(CC) Team Data'!S$36-'(CC) Team Data'!$B$28</f>
        <v>5</v>
      </c>
      <c r="DE73">
        <f>'Champ Scores'!T72+'(CC) Team Data'!T$36-'(CC) Team Data'!$B$28</f>
        <v>7</v>
      </c>
      <c r="DF73">
        <f>'Champ Scores'!U72+'(CC) Team Data'!U$36-'(CC) Team Data'!$B$28</f>
        <v>5</v>
      </c>
    </row>
    <row r="74" spans="1:110" x14ac:dyDescent="0.25">
      <c r="A74" t="str">
        <f>'Champ Pools'!A74</f>
        <v>Lulu</v>
      </c>
      <c r="B74">
        <f>'Champ Pools'!B74</f>
        <v>0</v>
      </c>
      <c r="C74">
        <f>'Champ Pools'!C74</f>
        <v>0</v>
      </c>
      <c r="D74">
        <f>'Champ Pools'!D74</f>
        <v>4</v>
      </c>
      <c r="E74">
        <f>'Champ Pools'!E74</f>
        <v>0</v>
      </c>
      <c r="F74">
        <f>'Champ Pools'!F74</f>
        <v>5</v>
      </c>
      <c r="H74">
        <f>B74*B74*'Champ Pools'!L74</f>
        <v>0</v>
      </c>
      <c r="I74">
        <f>C74*C74*'Champ Pools'!M74</f>
        <v>0</v>
      </c>
      <c r="J74">
        <f>D74*D74*'Champ Pools'!N74</f>
        <v>48</v>
      </c>
      <c r="K74">
        <f>E74*E74*'Champ Pools'!O74</f>
        <v>0</v>
      </c>
      <c r="L74">
        <f>F74*F74*'Champ Pools'!P74</f>
        <v>75</v>
      </c>
      <c r="N74">
        <f>'Champ Scores'!Y73</f>
        <v>1607</v>
      </c>
      <c r="O74">
        <f>'Champ Scores'!Z73</f>
        <v>1517</v>
      </c>
      <c r="P74">
        <f>'Champ Scores'!AA73</f>
        <v>2599</v>
      </c>
      <c r="Q74">
        <f>'Champ Scores'!AB73</f>
        <v>2591</v>
      </c>
      <c r="R74">
        <f>'Champ Scores'!AC73</f>
        <v>1808</v>
      </c>
      <c r="T74" s="60">
        <f t="shared" si="23"/>
        <v>2558.7706945362756</v>
      </c>
      <c r="U74">
        <f>'(CC) Team Data'!W$36+'(CC) Your Champ Data'!N74</f>
        <v>3695</v>
      </c>
      <c r="V74">
        <f>'(CC) Team Data'!X$36+'(CC) Your Champ Data'!O74</f>
        <v>3249</v>
      </c>
      <c r="W74">
        <f>'(CC) Team Data'!Y$36+'(CC) Your Champ Data'!P74</f>
        <v>4351</v>
      </c>
      <c r="X74">
        <f>'(CC) Team Data'!Z$36+'(CC) Your Champ Data'!Q74</f>
        <v>4208</v>
      </c>
      <c r="Y74">
        <f>'(CC) Team Data'!AA$36+'(CC) Your Champ Data'!R74</f>
        <v>3730</v>
      </c>
      <c r="AA74">
        <f>ABS('Champ Scores'!AG73-33.3-'Comp Calculator'!H$164+'Comp Calculator'!H$163)</f>
        <v>26.881278407282018</v>
      </c>
      <c r="AB74">
        <f>ABS('Champ Scores'!AH73-33.3-'Comp Calculator'!I$164+'Comp Calculator'!I$163)</f>
        <v>12.092780478224118</v>
      </c>
      <c r="AC74">
        <f>ABS('Champ Scores'!AI73-33.3-'Comp Calculator'!J$164+'Comp Calculator'!J$163)</f>
        <v>14.58849792905788</v>
      </c>
      <c r="AD74">
        <f t="shared" si="24"/>
        <v>53.562556814564019</v>
      </c>
      <c r="AF74" s="60">
        <f>(IF('Comp Calculator'!$C$164='(CC) Your Champ Data'!$N$3,'(CC) Your Champ Data'!$N74,IF('Comp Calculator'!$C$164='(CC) Your Champ Data'!$O$3,'(CC) Your Champ Data'!$O74,IF('Comp Calculator'!$C$164='(CC) Your Champ Data'!$P$3,'(CC) Your Champ Data'!$P74,IF('Comp Calculator'!$C$164='(CC) Your Champ Data'!$Q$3,'(CC) Your Champ Data'!$Q74,IF('Comp Calculator'!$C$164='(CC) Your Champ Data'!$R$3,'(CC) Your Champ Data'!$R74,IF('Comp Calculator'!$C$164='(CC) Your Champ Data'!$T$3,'(CC) Your Champ Data'!$T74,1000))))))*H74*(100-$AD74))/1000</f>
        <v>0</v>
      </c>
      <c r="AG74" s="60">
        <f>(IF('Comp Calculator'!$C$164='(CC) Your Champ Data'!$N$3,'(CC) Your Champ Data'!$N74,IF('Comp Calculator'!$C$164='(CC) Your Champ Data'!$O$3,'(CC) Your Champ Data'!$O74,IF('Comp Calculator'!$C$164='(CC) Your Champ Data'!$P$3,'(CC) Your Champ Data'!$P74,IF('Comp Calculator'!$C$164='(CC) Your Champ Data'!$Q$3,'(CC) Your Champ Data'!$Q74,IF('Comp Calculator'!$C$164='(CC) Your Champ Data'!$R$3,'(CC) Your Champ Data'!$R74,IF('Comp Calculator'!$C$164='(CC) Your Champ Data'!$T$3,'(CC) Your Champ Data'!$T74,1000))))))*I74*(100-$AD74))/1000</f>
        <v>0</v>
      </c>
      <c r="AH74" s="60">
        <f>(IF('Comp Calculator'!$C$164='(CC) Your Champ Data'!$N$3,'(CC) Your Champ Data'!$N74,IF('Comp Calculator'!$C$164='(CC) Your Champ Data'!$O$3,'(CC) Your Champ Data'!$O74,IF('Comp Calculator'!$C$164='(CC) Your Champ Data'!$P$3,'(CC) Your Champ Data'!$P74,IF('Comp Calculator'!$C$164='(CC) Your Champ Data'!$Q$3,'(CC) Your Champ Data'!$Q74,IF('Comp Calculator'!$C$164='(CC) Your Champ Data'!$R$3,'(CC) Your Champ Data'!$R74,IF('Comp Calculator'!$C$164='(CC) Your Champ Data'!$T$3,'(CC) Your Champ Data'!$T74,1000))))))*J74*(100-$AD74))/1000</f>
        <v>5703.4929001001701</v>
      </c>
      <c r="AI74" s="60">
        <f>(IF('Comp Calculator'!$C$164='(CC) Your Champ Data'!$N$3,'(CC) Your Champ Data'!$N74,IF('Comp Calculator'!$C$164='(CC) Your Champ Data'!$O$3,'(CC) Your Champ Data'!$O74,IF('Comp Calculator'!$C$164='(CC) Your Champ Data'!$P$3,'(CC) Your Champ Data'!$P74,IF('Comp Calculator'!$C$164='(CC) Your Champ Data'!$Q$3,'(CC) Your Champ Data'!$Q74,IF('Comp Calculator'!$C$164='(CC) Your Champ Data'!$R$3,'(CC) Your Champ Data'!$R74,IF('Comp Calculator'!$C$164='(CC) Your Champ Data'!$T$3,'(CC) Your Champ Data'!$T74,1000))))))*K74*(100-$AD74))/1000</f>
        <v>0</v>
      </c>
      <c r="AJ74" s="60">
        <f>(IF('Comp Calculator'!$C$164='(CC) Your Champ Data'!$N$3,'(CC) Your Champ Data'!$N74,IF('Comp Calculator'!$C$164='(CC) Your Champ Data'!$O$3,'(CC) Your Champ Data'!$O74,IF('Comp Calculator'!$C$164='(CC) Your Champ Data'!$P$3,'(CC) Your Champ Data'!$P74,IF('Comp Calculator'!$C$164='(CC) Your Champ Data'!$Q$3,'(CC) Your Champ Data'!$Q74,IF('Comp Calculator'!$C$164='(CC) Your Champ Data'!$R$3,'(CC) Your Champ Data'!$R74,IF('Comp Calculator'!$C$164='(CC) Your Champ Data'!$T$3,'(CC) Your Champ Data'!$T74,1000))))))*L74*(100-$AD74))/1000</f>
        <v>8911.7076564065137</v>
      </c>
      <c r="AL74" s="60">
        <f>RANK(AF74,AF$4:AF$163,0)+COUNTIF(AF$4:AF74,AF74)-1</f>
        <v>94</v>
      </c>
      <c r="AM74" t="str">
        <f t="shared" si="25"/>
        <v>Lulu</v>
      </c>
      <c r="AN74" s="60">
        <f>RANK(AG74,AG$4:AG$163,0)+COUNTIF(AG$4:AG74,AG74)-1</f>
        <v>84</v>
      </c>
      <c r="AO74" t="str">
        <f t="shared" si="26"/>
        <v>Lulu</v>
      </c>
      <c r="AP74" s="60">
        <f>RANK(AH74,AH$4:AH$163,0)+COUNTIF(AH$4:AH74,AH74)-1</f>
        <v>54</v>
      </c>
      <c r="AQ74" t="str">
        <f t="shared" si="27"/>
        <v>Lulu</v>
      </c>
      <c r="AR74" s="60">
        <f>RANK(AI74,AI$4:AI$163,0)+COUNTIF(AI$4:AI74,AI74)-1</f>
        <v>80</v>
      </c>
      <c r="AS74" t="str">
        <f t="shared" si="28"/>
        <v>Lulu</v>
      </c>
      <c r="AT74" s="60">
        <f>RANK(AJ74,AJ$4:AJ$163,0)+COUNTIF(AJ$4:AJ74,AJ74)-1</f>
        <v>22</v>
      </c>
      <c r="AU74" t="str">
        <f t="shared" si="29"/>
        <v>Lulu</v>
      </c>
      <c r="AW74">
        <v>72</v>
      </c>
      <c r="AX74" s="61">
        <f t="shared" si="30"/>
        <v>3.2955167475464187</v>
      </c>
      <c r="AY74">
        <f>'Champ Scores'!B73</f>
        <v>1</v>
      </c>
      <c r="AZ74">
        <f>'Champ Scores'!C73</f>
        <v>2</v>
      </c>
      <c r="BA74">
        <f>'Champ Scores'!D73</f>
        <v>2</v>
      </c>
      <c r="BB74">
        <f>'Champ Scores'!E73</f>
        <v>1</v>
      </c>
      <c r="BC74">
        <f>'Champ Scores'!F73</f>
        <v>1</v>
      </c>
      <c r="BD74">
        <f>'Champ Scores'!G73</f>
        <v>1</v>
      </c>
      <c r="BE74">
        <f>'Champ Scores'!H73</f>
        <v>3</v>
      </c>
      <c r="BF74">
        <f>'Champ Scores'!I73</f>
        <v>3</v>
      </c>
      <c r="BG74">
        <f>'Champ Scores'!J73</f>
        <v>1</v>
      </c>
      <c r="BH74">
        <f>'Champ Scores'!K73</f>
        <v>1</v>
      </c>
      <c r="BI74">
        <f>'Champ Scores'!L73</f>
        <v>1</v>
      </c>
      <c r="BJ74">
        <f>'Champ Scores'!M73</f>
        <v>4</v>
      </c>
      <c r="BK74">
        <f>'Champ Scores'!N73</f>
        <v>4</v>
      </c>
      <c r="BL74">
        <f>'Champ Scores'!O73</f>
        <v>4</v>
      </c>
      <c r="BM74">
        <f>'Champ Scores'!P73</f>
        <v>4</v>
      </c>
      <c r="BN74">
        <f>'Champ Scores'!Q73</f>
        <v>3</v>
      </c>
      <c r="BO74">
        <f>'Champ Scores'!R73</f>
        <v>1</v>
      </c>
      <c r="BP74">
        <f>'Champ Scores'!S73</f>
        <v>5</v>
      </c>
      <c r="BQ74">
        <f>'Champ Scores'!T73</f>
        <v>5</v>
      </c>
      <c r="BR74">
        <f>'Champ Scores'!U73</f>
        <v>5</v>
      </c>
      <c r="BT74" s="61">
        <f>INDEX($AX$3:BR74,AW74,MATCH('Comp Calculator'!$C$165,'(CC) Your Champ Data'!$AX$3:$BR$3,0))</f>
        <v>3.2955167475464187</v>
      </c>
      <c r="BV74" s="60">
        <f t="shared" si="31"/>
        <v>0</v>
      </c>
      <c r="BW74" s="60">
        <f t="shared" si="32"/>
        <v>0</v>
      </c>
      <c r="BX74" s="60">
        <f t="shared" si="33"/>
        <v>7345.6978430803001</v>
      </c>
      <c r="BY74" s="60">
        <f t="shared" si="34"/>
        <v>0</v>
      </c>
      <c r="BZ74" s="60">
        <f t="shared" si="35"/>
        <v>11477.652879812969</v>
      </c>
      <c r="CB74" s="60">
        <f>RANK(BV74,BV$4:BV$157,0)+COUNTIF(BV$4:BV74,BV74)-1</f>
        <v>94</v>
      </c>
      <c r="CC74" t="str">
        <f t="shared" si="36"/>
        <v>Lulu</v>
      </c>
      <c r="CD74">
        <f>RANK(BW74,BW$4:BW$157,0)+COUNTIF(BW$4:BW74,BW74)-1</f>
        <v>84</v>
      </c>
      <c r="CE74" t="str">
        <f t="shared" si="37"/>
        <v>Lulu</v>
      </c>
      <c r="CF74">
        <f>RANK(BX74,BX$4:BX$157,0)+COUNTIF(BX$4:BX74,BX74)-1</f>
        <v>44</v>
      </c>
      <c r="CG74" t="str">
        <f t="shared" si="38"/>
        <v>Lulu</v>
      </c>
      <c r="CH74">
        <f>RANK(BY74,BY$4:BY$157,0)+COUNTIF(BY$4:BY74,BY74)-1</f>
        <v>79</v>
      </c>
      <c r="CI74" t="str">
        <f t="shared" si="39"/>
        <v>Lulu</v>
      </c>
      <c r="CJ74">
        <f>RANK(BZ74,BZ$4:BZ$157,0)+COUNTIF(BZ$4:BZ74,BZ74)-1</f>
        <v>24</v>
      </c>
      <c r="CK74" t="str">
        <f t="shared" si="40"/>
        <v>Lulu</v>
      </c>
      <c r="CM74">
        <f>'Champ Scores'!B73+'(CC) Team Data'!B$36-'(CC) Team Data'!$B$28</f>
        <v>7</v>
      </c>
      <c r="CN74">
        <f>'Champ Scores'!C73+'(CC) Team Data'!C$36-'(CC) Team Data'!$B$28</f>
        <v>9</v>
      </c>
      <c r="CO74">
        <f>'Champ Scores'!D73+'(CC) Team Data'!D$36-'(CC) Team Data'!$B$28</f>
        <v>6</v>
      </c>
      <c r="CP74">
        <f>'Champ Scores'!E73+'(CC) Team Data'!E$36-'(CC) Team Data'!$B$28</f>
        <v>8</v>
      </c>
      <c r="CQ74">
        <f>'Champ Scores'!F73+'(CC) Team Data'!F$36-'(CC) Team Data'!$B$28</f>
        <v>8</v>
      </c>
      <c r="CR74">
        <f>'Champ Scores'!G73+'(CC) Team Data'!G$36-'(CC) Team Data'!$B$28</f>
        <v>7</v>
      </c>
      <c r="CS74">
        <f>'Champ Scores'!H73+'(CC) Team Data'!H$36-'(CC) Team Data'!$B$28</f>
        <v>8</v>
      </c>
      <c r="CT74">
        <f>'Champ Scores'!I73+'(CC) Team Data'!I$36-'(CC) Team Data'!$B$28</f>
        <v>7</v>
      </c>
      <c r="CU74">
        <f>'Champ Scores'!J73+'(CC) Team Data'!J$36-'(CC) Team Data'!$B$28</f>
        <v>8</v>
      </c>
      <c r="CV74">
        <f>'Champ Scores'!K73+'(CC) Team Data'!K$36-'(CC) Team Data'!$B$28</f>
        <v>5</v>
      </c>
      <c r="CW74">
        <f>'Champ Scores'!L73+'(CC) Team Data'!L$36-'(CC) Team Data'!$B$28</f>
        <v>9</v>
      </c>
      <c r="CX74">
        <f>'Champ Scores'!M73+'(CC) Team Data'!M$36-'(CC) Team Data'!$B$28</f>
        <v>8</v>
      </c>
      <c r="CY74">
        <f>'Champ Scores'!N73+'(CC) Team Data'!N$36-'(CC) Team Data'!$B$28</f>
        <v>11</v>
      </c>
      <c r="CZ74">
        <f>'Champ Scores'!O73+'(CC) Team Data'!O$36-'(CC) Team Data'!$B$28</f>
        <v>10</v>
      </c>
      <c r="DA74">
        <f>'Champ Scores'!P73+'(CC) Team Data'!P$36-'(CC) Team Data'!$B$28</f>
        <v>10</v>
      </c>
      <c r="DB74">
        <f>'Champ Scores'!Q73+'(CC) Team Data'!Q$36-'(CC) Team Data'!$B$28</f>
        <v>9</v>
      </c>
      <c r="DC74">
        <f>'Champ Scores'!R73+'(CC) Team Data'!R$36-'(CC) Team Data'!$B$28</f>
        <v>5</v>
      </c>
      <c r="DD74">
        <f>'Champ Scores'!S73+'(CC) Team Data'!S$36-'(CC) Team Data'!$B$28</f>
        <v>9</v>
      </c>
      <c r="DE74">
        <f>'Champ Scores'!T73+'(CC) Team Data'!T$36-'(CC) Team Data'!$B$28</f>
        <v>11</v>
      </c>
      <c r="DF74">
        <f>'Champ Scores'!U73+'(CC) Team Data'!U$36-'(CC) Team Data'!$B$28</f>
        <v>9</v>
      </c>
    </row>
    <row r="75" spans="1:110" x14ac:dyDescent="0.25">
      <c r="A75" t="str">
        <f>'Champ Pools'!A75</f>
        <v>Lux</v>
      </c>
      <c r="B75">
        <f>'Champ Pools'!B75</f>
        <v>0</v>
      </c>
      <c r="C75">
        <f>'Champ Pools'!C75</f>
        <v>0</v>
      </c>
      <c r="D75">
        <f>'Champ Pools'!D75</f>
        <v>4</v>
      </c>
      <c r="E75">
        <f>'Champ Pools'!E75</f>
        <v>0</v>
      </c>
      <c r="F75">
        <f>'Champ Pools'!F75</f>
        <v>5</v>
      </c>
      <c r="H75">
        <f>B75*B75*'Champ Pools'!L75</f>
        <v>0</v>
      </c>
      <c r="I75">
        <f>C75*C75*'Champ Pools'!M75</f>
        <v>0</v>
      </c>
      <c r="J75">
        <f>D75*D75*'Champ Pools'!N75</f>
        <v>48</v>
      </c>
      <c r="K75">
        <f>E75*E75*'Champ Pools'!O75</f>
        <v>0</v>
      </c>
      <c r="L75">
        <f>F75*F75*'Champ Pools'!P75</f>
        <v>75</v>
      </c>
      <c r="N75">
        <f>'Champ Scores'!Y74</f>
        <v>2011</v>
      </c>
      <c r="O75">
        <f>'Champ Scores'!Z74</f>
        <v>1891</v>
      </c>
      <c r="P75">
        <f>'Champ Scores'!AA74</f>
        <v>1615</v>
      </c>
      <c r="Q75">
        <f>'Champ Scores'!AB74</f>
        <v>2227</v>
      </c>
      <c r="R75">
        <f>'Champ Scores'!AC74</f>
        <v>1621</v>
      </c>
      <c r="T75" s="60">
        <f t="shared" si="23"/>
        <v>2716.588285351505</v>
      </c>
      <c r="U75">
        <f>'(CC) Team Data'!W$36+'(CC) Your Champ Data'!N75</f>
        <v>4099</v>
      </c>
      <c r="V75">
        <f>'(CC) Team Data'!X$36+'(CC) Your Champ Data'!O75</f>
        <v>3623</v>
      </c>
      <c r="W75">
        <f>'(CC) Team Data'!Y$36+'(CC) Your Champ Data'!P75</f>
        <v>3367</v>
      </c>
      <c r="X75">
        <f>'(CC) Team Data'!Z$36+'(CC) Your Champ Data'!Q75</f>
        <v>3844</v>
      </c>
      <c r="Y75">
        <f>'(CC) Team Data'!AA$36+'(CC) Your Champ Data'!R75</f>
        <v>3543</v>
      </c>
      <c r="AA75">
        <f>ABS('Champ Scores'!AG74-33.3-'Comp Calculator'!H$164+'Comp Calculator'!H$163)</f>
        <v>29.086588865369592</v>
      </c>
      <c r="AB75">
        <f>ABS('Champ Scores'!AH74-33.3-'Comp Calculator'!I$164+'Comp Calculator'!I$163)</f>
        <v>2.1342437870471826</v>
      </c>
      <c r="AC75">
        <f>ABS('Champ Scores'!AI74-33.3-'Comp Calculator'!J$164+'Comp Calculator'!J$163)</f>
        <v>26.752345078322396</v>
      </c>
      <c r="AD75">
        <f t="shared" si="24"/>
        <v>57.973177730739167</v>
      </c>
      <c r="AF75" s="60">
        <f>(IF('Comp Calculator'!$C$164='(CC) Your Champ Data'!$N$3,'(CC) Your Champ Data'!$N75,IF('Comp Calculator'!$C$164='(CC) Your Champ Data'!$O$3,'(CC) Your Champ Data'!$O75,IF('Comp Calculator'!$C$164='(CC) Your Champ Data'!$P$3,'(CC) Your Champ Data'!$P75,IF('Comp Calculator'!$C$164='(CC) Your Champ Data'!$Q$3,'(CC) Your Champ Data'!$Q75,IF('Comp Calculator'!$C$164='(CC) Your Champ Data'!$R$3,'(CC) Your Champ Data'!$R75,IF('Comp Calculator'!$C$164='(CC) Your Champ Data'!$T$3,'(CC) Your Champ Data'!$T75,1000))))))*H75*(100-$AD75))/1000</f>
        <v>0</v>
      </c>
      <c r="AG75" s="60">
        <f>(IF('Comp Calculator'!$C$164='(CC) Your Champ Data'!$N$3,'(CC) Your Champ Data'!$N75,IF('Comp Calculator'!$C$164='(CC) Your Champ Data'!$O$3,'(CC) Your Champ Data'!$O75,IF('Comp Calculator'!$C$164='(CC) Your Champ Data'!$P$3,'(CC) Your Champ Data'!$P75,IF('Comp Calculator'!$C$164='(CC) Your Champ Data'!$Q$3,'(CC) Your Champ Data'!$Q75,IF('Comp Calculator'!$C$164='(CC) Your Champ Data'!$R$3,'(CC) Your Champ Data'!$R75,IF('Comp Calculator'!$C$164='(CC) Your Champ Data'!$T$3,'(CC) Your Champ Data'!$T75,1000))))))*I75*(100-$AD75))/1000</f>
        <v>0</v>
      </c>
      <c r="AH75" s="60">
        <f>(IF('Comp Calculator'!$C$164='(CC) Your Champ Data'!$N$3,'(CC) Your Champ Data'!$N75,IF('Comp Calculator'!$C$164='(CC) Your Champ Data'!$O$3,'(CC) Your Champ Data'!$O75,IF('Comp Calculator'!$C$164='(CC) Your Champ Data'!$P$3,'(CC) Your Champ Data'!$P75,IF('Comp Calculator'!$C$164='(CC) Your Champ Data'!$Q$3,'(CC) Your Champ Data'!$Q75,IF('Comp Calculator'!$C$164='(CC) Your Champ Data'!$R$3,'(CC) Your Champ Data'!$R75,IF('Comp Calculator'!$C$164='(CC) Your Champ Data'!$T$3,'(CC) Your Champ Data'!$T75,1000))))))*J75*(100-$AD75))/1000</f>
        <v>5480.1395062667389</v>
      </c>
      <c r="AI75" s="60">
        <f>(IF('Comp Calculator'!$C$164='(CC) Your Champ Data'!$N$3,'(CC) Your Champ Data'!$N75,IF('Comp Calculator'!$C$164='(CC) Your Champ Data'!$O$3,'(CC) Your Champ Data'!$O75,IF('Comp Calculator'!$C$164='(CC) Your Champ Data'!$P$3,'(CC) Your Champ Data'!$P75,IF('Comp Calculator'!$C$164='(CC) Your Champ Data'!$Q$3,'(CC) Your Champ Data'!$Q75,IF('Comp Calculator'!$C$164='(CC) Your Champ Data'!$R$3,'(CC) Your Champ Data'!$R75,IF('Comp Calculator'!$C$164='(CC) Your Champ Data'!$T$3,'(CC) Your Champ Data'!$T75,1000))))))*K75*(100-$AD75))/1000</f>
        <v>0</v>
      </c>
      <c r="AJ75" s="60">
        <f>(IF('Comp Calculator'!$C$164='(CC) Your Champ Data'!$N$3,'(CC) Your Champ Data'!$N75,IF('Comp Calculator'!$C$164='(CC) Your Champ Data'!$O$3,'(CC) Your Champ Data'!$O75,IF('Comp Calculator'!$C$164='(CC) Your Champ Data'!$P$3,'(CC) Your Champ Data'!$P75,IF('Comp Calculator'!$C$164='(CC) Your Champ Data'!$Q$3,'(CC) Your Champ Data'!$Q75,IF('Comp Calculator'!$C$164='(CC) Your Champ Data'!$R$3,'(CC) Your Champ Data'!$R75,IF('Comp Calculator'!$C$164='(CC) Your Champ Data'!$T$3,'(CC) Your Champ Data'!$T75,1000))))))*L75*(100-$AD75))/1000</f>
        <v>8562.7179785417811</v>
      </c>
      <c r="AL75" s="60">
        <f>RANK(AF75,AF$4:AF$163,0)+COUNTIF(AF$4:AF75,AF75)-1</f>
        <v>95</v>
      </c>
      <c r="AM75" t="str">
        <f t="shared" si="25"/>
        <v>Lux</v>
      </c>
      <c r="AN75" s="60">
        <f>RANK(AG75,AG$4:AG$163,0)+COUNTIF(AG$4:AG75,AG75)-1</f>
        <v>85</v>
      </c>
      <c r="AO75" t="str">
        <f t="shared" si="26"/>
        <v>Lux</v>
      </c>
      <c r="AP75" s="60">
        <f>RANK(AH75,AH$4:AH$163,0)+COUNTIF(AH$4:AH75,AH75)-1</f>
        <v>60</v>
      </c>
      <c r="AQ75" t="str">
        <f t="shared" si="27"/>
        <v>Lux</v>
      </c>
      <c r="AR75" s="60">
        <f>RANK(AI75,AI$4:AI$163,0)+COUNTIF(AI$4:AI75,AI75)-1</f>
        <v>81</v>
      </c>
      <c r="AS75" t="str">
        <f t="shared" si="28"/>
        <v>Lux</v>
      </c>
      <c r="AT75" s="60">
        <f>RANK(AJ75,AJ$4:AJ$163,0)+COUNTIF(AJ$4:AJ75,AJ75)-1</f>
        <v>26</v>
      </c>
      <c r="AU75" t="str">
        <f t="shared" si="29"/>
        <v>Lux</v>
      </c>
      <c r="AW75">
        <v>73</v>
      </c>
      <c r="AX75" s="61">
        <f t="shared" si="30"/>
        <v>3.234840099683824</v>
      </c>
      <c r="AY75">
        <f>'Champ Scores'!B74</f>
        <v>4</v>
      </c>
      <c r="AZ75">
        <f>'Champ Scores'!C74</f>
        <v>1</v>
      </c>
      <c r="BA75">
        <f>'Champ Scores'!D74</f>
        <v>2</v>
      </c>
      <c r="BB75">
        <f>'Champ Scores'!E74</f>
        <v>4</v>
      </c>
      <c r="BC75">
        <f>'Champ Scores'!F74</f>
        <v>1</v>
      </c>
      <c r="BD75">
        <f>'Champ Scores'!G74</f>
        <v>4</v>
      </c>
      <c r="BE75">
        <f>'Champ Scores'!H74</f>
        <v>4</v>
      </c>
      <c r="BF75">
        <f>'Champ Scores'!I74</f>
        <v>4</v>
      </c>
      <c r="BG75">
        <f>'Champ Scores'!J74</f>
        <v>1</v>
      </c>
      <c r="BH75">
        <f>'Champ Scores'!K74</f>
        <v>1</v>
      </c>
      <c r="BI75">
        <f>'Champ Scores'!L74</f>
        <v>1</v>
      </c>
      <c r="BJ75">
        <f>'Champ Scores'!M74</f>
        <v>4</v>
      </c>
      <c r="BK75">
        <f>'Champ Scores'!N74</f>
        <v>3</v>
      </c>
      <c r="BL75">
        <f>'Champ Scores'!O74</f>
        <v>4</v>
      </c>
      <c r="BM75">
        <f>'Champ Scores'!P74</f>
        <v>4</v>
      </c>
      <c r="BN75">
        <f>'Champ Scores'!Q74</f>
        <v>1</v>
      </c>
      <c r="BO75">
        <f>'Champ Scores'!R74</f>
        <v>1</v>
      </c>
      <c r="BP75">
        <f>'Champ Scores'!S74</f>
        <v>3</v>
      </c>
      <c r="BQ75">
        <f>'Champ Scores'!T74</f>
        <v>3</v>
      </c>
      <c r="BR75">
        <f>'Champ Scores'!U74</f>
        <v>2</v>
      </c>
      <c r="BT75" s="61">
        <f>INDEX($AX$3:BR75,AW75,MATCH('Comp Calculator'!$C$165,'(CC) Your Champ Data'!$AX$3:$BR$3,0))</f>
        <v>3.234840099683824</v>
      </c>
      <c r="BV75" s="60">
        <f t="shared" si="31"/>
        <v>0</v>
      </c>
      <c r="BW75" s="60">
        <f t="shared" si="32"/>
        <v>0</v>
      </c>
      <c r="BX75" s="60">
        <f t="shared" si="33"/>
        <v>6525.6023970667229</v>
      </c>
      <c r="BY75" s="60">
        <f t="shared" si="34"/>
        <v>0</v>
      </c>
      <c r="BZ75" s="60">
        <f t="shared" si="35"/>
        <v>10196.253745416756</v>
      </c>
      <c r="CB75" s="60">
        <f>RANK(BV75,BV$4:BV$157,0)+COUNTIF(BV$4:BV75,BV75)-1</f>
        <v>95</v>
      </c>
      <c r="CC75" t="str">
        <f t="shared" si="36"/>
        <v>Lux</v>
      </c>
      <c r="CD75">
        <f>RANK(BW75,BW$4:BW$157,0)+COUNTIF(BW$4:BW75,BW75)-1</f>
        <v>85</v>
      </c>
      <c r="CE75" t="str">
        <f t="shared" si="37"/>
        <v>Lux</v>
      </c>
      <c r="CF75">
        <f>RANK(BX75,BX$4:BX$157,0)+COUNTIF(BX$4:BX75,BX75)-1</f>
        <v>55</v>
      </c>
      <c r="CG75" t="str">
        <f t="shared" si="38"/>
        <v>Lux</v>
      </c>
      <c r="CH75">
        <f>RANK(BY75,BY$4:BY$157,0)+COUNTIF(BY$4:BY75,BY75)-1</f>
        <v>80</v>
      </c>
      <c r="CI75" t="str">
        <f t="shared" si="39"/>
        <v>Lux</v>
      </c>
      <c r="CJ75">
        <f>RANK(BZ75,BZ$4:BZ$157,0)+COUNTIF(BZ$4:BZ75,BZ75)-1</f>
        <v>29</v>
      </c>
      <c r="CK75" t="str">
        <f t="shared" si="40"/>
        <v>Lux</v>
      </c>
      <c r="CM75">
        <f>'Champ Scores'!B74+'(CC) Team Data'!B$36-'(CC) Team Data'!$B$28</f>
        <v>10</v>
      </c>
      <c r="CN75">
        <f>'Champ Scores'!C74+'(CC) Team Data'!C$36-'(CC) Team Data'!$B$28</f>
        <v>8</v>
      </c>
      <c r="CO75">
        <f>'Champ Scores'!D74+'(CC) Team Data'!D$36-'(CC) Team Data'!$B$28</f>
        <v>6</v>
      </c>
      <c r="CP75">
        <f>'Champ Scores'!E74+'(CC) Team Data'!E$36-'(CC) Team Data'!$B$28</f>
        <v>11</v>
      </c>
      <c r="CQ75">
        <f>'Champ Scores'!F74+'(CC) Team Data'!F$36-'(CC) Team Data'!$B$28</f>
        <v>8</v>
      </c>
      <c r="CR75">
        <f>'Champ Scores'!G74+'(CC) Team Data'!G$36-'(CC) Team Data'!$B$28</f>
        <v>10</v>
      </c>
      <c r="CS75">
        <f>'Champ Scores'!H74+'(CC) Team Data'!H$36-'(CC) Team Data'!$B$28</f>
        <v>9</v>
      </c>
      <c r="CT75">
        <f>'Champ Scores'!I74+'(CC) Team Data'!I$36-'(CC) Team Data'!$B$28</f>
        <v>8</v>
      </c>
      <c r="CU75">
        <f>'Champ Scores'!J74+'(CC) Team Data'!J$36-'(CC) Team Data'!$B$28</f>
        <v>8</v>
      </c>
      <c r="CV75">
        <f>'Champ Scores'!K74+'(CC) Team Data'!K$36-'(CC) Team Data'!$B$28</f>
        <v>5</v>
      </c>
      <c r="CW75">
        <f>'Champ Scores'!L74+'(CC) Team Data'!L$36-'(CC) Team Data'!$B$28</f>
        <v>9</v>
      </c>
      <c r="CX75">
        <f>'Champ Scores'!M74+'(CC) Team Data'!M$36-'(CC) Team Data'!$B$28</f>
        <v>8</v>
      </c>
      <c r="CY75">
        <f>'Champ Scores'!N74+'(CC) Team Data'!N$36-'(CC) Team Data'!$B$28</f>
        <v>10</v>
      </c>
      <c r="CZ75">
        <f>'Champ Scores'!O74+'(CC) Team Data'!O$36-'(CC) Team Data'!$B$28</f>
        <v>10</v>
      </c>
      <c r="DA75">
        <f>'Champ Scores'!P74+'(CC) Team Data'!P$36-'(CC) Team Data'!$B$28</f>
        <v>10</v>
      </c>
      <c r="DB75">
        <f>'Champ Scores'!Q74+'(CC) Team Data'!Q$36-'(CC) Team Data'!$B$28</f>
        <v>7</v>
      </c>
      <c r="DC75">
        <f>'Champ Scores'!R74+'(CC) Team Data'!R$36-'(CC) Team Data'!$B$28</f>
        <v>5</v>
      </c>
      <c r="DD75">
        <f>'Champ Scores'!S74+'(CC) Team Data'!S$36-'(CC) Team Data'!$B$28</f>
        <v>7</v>
      </c>
      <c r="DE75">
        <f>'Champ Scores'!T74+'(CC) Team Data'!T$36-'(CC) Team Data'!$B$28</f>
        <v>9</v>
      </c>
      <c r="DF75">
        <f>'Champ Scores'!U74+'(CC) Team Data'!U$36-'(CC) Team Data'!$B$28</f>
        <v>6</v>
      </c>
    </row>
    <row r="76" spans="1:110" x14ac:dyDescent="0.25">
      <c r="A76" t="str">
        <f>'Champ Pools'!A76</f>
        <v>Malphite</v>
      </c>
      <c r="B76">
        <f>'Champ Pools'!B76</f>
        <v>4</v>
      </c>
      <c r="C76">
        <f>'Champ Pools'!C76</f>
        <v>0</v>
      </c>
      <c r="D76">
        <f>'Champ Pools'!D76</f>
        <v>5</v>
      </c>
      <c r="E76">
        <f>'Champ Pools'!E76</f>
        <v>0</v>
      </c>
      <c r="F76">
        <f>'Champ Pools'!F76</f>
        <v>0</v>
      </c>
      <c r="H76">
        <f>B76*B76*'Champ Pools'!L76</f>
        <v>48</v>
      </c>
      <c r="I76">
        <f>C76*C76*'Champ Pools'!M76</f>
        <v>0</v>
      </c>
      <c r="J76">
        <f>D76*D76*'Champ Pools'!N76</f>
        <v>75</v>
      </c>
      <c r="K76">
        <f>E76*E76*'Champ Pools'!O76</f>
        <v>0</v>
      </c>
      <c r="L76">
        <f>F76*F76*'Champ Pools'!P76</f>
        <v>0</v>
      </c>
      <c r="N76">
        <f>'Champ Scores'!Y75</f>
        <v>3019</v>
      </c>
      <c r="O76">
        <f>'Champ Scores'!Z75</f>
        <v>2008</v>
      </c>
      <c r="P76">
        <f>'Champ Scores'!AA75</f>
        <v>1571</v>
      </c>
      <c r="Q76">
        <f>'Champ Scores'!AB75</f>
        <v>1424</v>
      </c>
      <c r="R76">
        <f>'Champ Scores'!AC75</f>
        <v>1170</v>
      </c>
      <c r="T76" s="60">
        <f t="shared" si="23"/>
        <v>2145.6638249494517</v>
      </c>
      <c r="U76">
        <f>'(CC) Team Data'!W$36+'(CC) Your Champ Data'!N76</f>
        <v>5107</v>
      </c>
      <c r="V76">
        <f>'(CC) Team Data'!X$36+'(CC) Your Champ Data'!O76</f>
        <v>3740</v>
      </c>
      <c r="W76">
        <f>'(CC) Team Data'!Y$36+'(CC) Your Champ Data'!P76</f>
        <v>3323</v>
      </c>
      <c r="X76">
        <f>'(CC) Team Data'!Z$36+'(CC) Your Champ Data'!Q76</f>
        <v>3041</v>
      </c>
      <c r="Y76">
        <f>'(CC) Team Data'!AA$36+'(CC) Your Champ Data'!R76</f>
        <v>3092</v>
      </c>
      <c r="AA76">
        <f>ABS('Champ Scores'!AG75-33.3-'Comp Calculator'!H$164+'Comp Calculator'!H$163)</f>
        <v>19.682873087649021</v>
      </c>
      <c r="AB76">
        <f>ABS('Champ Scores'!AH75-33.3-'Comp Calculator'!I$164+'Comp Calculator'!I$163)</f>
        <v>0.48448589559457389</v>
      </c>
      <c r="AC76">
        <f>ABS('Champ Scores'!AI75-33.3-'Comp Calculator'!J$164+'Comp Calculator'!J$163)</f>
        <v>19.967358983243582</v>
      </c>
      <c r="AD76">
        <f t="shared" si="24"/>
        <v>40.134717966487173</v>
      </c>
      <c r="AF76" s="60">
        <f>(IF('Comp Calculator'!$C$164='(CC) Your Champ Data'!$N$3,'(CC) Your Champ Data'!$N76,IF('Comp Calculator'!$C$164='(CC) Your Champ Data'!$O$3,'(CC) Your Champ Data'!$O76,IF('Comp Calculator'!$C$164='(CC) Your Champ Data'!$P$3,'(CC) Your Champ Data'!$P76,IF('Comp Calculator'!$C$164='(CC) Your Champ Data'!$Q$3,'(CC) Your Champ Data'!$Q76,IF('Comp Calculator'!$C$164='(CC) Your Champ Data'!$R$3,'(CC) Your Champ Data'!$R76,IF('Comp Calculator'!$C$164='(CC) Your Champ Data'!$T$3,'(CC) Your Champ Data'!$T76,1000))))))*H76*(100-$AD76))/1000</f>
        <v>6165.6369614258319</v>
      </c>
      <c r="AG76" s="60">
        <f>(IF('Comp Calculator'!$C$164='(CC) Your Champ Data'!$N$3,'(CC) Your Champ Data'!$N76,IF('Comp Calculator'!$C$164='(CC) Your Champ Data'!$O$3,'(CC) Your Champ Data'!$O76,IF('Comp Calculator'!$C$164='(CC) Your Champ Data'!$P$3,'(CC) Your Champ Data'!$P76,IF('Comp Calculator'!$C$164='(CC) Your Champ Data'!$Q$3,'(CC) Your Champ Data'!$Q76,IF('Comp Calculator'!$C$164='(CC) Your Champ Data'!$R$3,'(CC) Your Champ Data'!$R76,IF('Comp Calculator'!$C$164='(CC) Your Champ Data'!$T$3,'(CC) Your Champ Data'!$T76,1000))))))*I76*(100-$AD76))/1000</f>
        <v>0</v>
      </c>
      <c r="AH76" s="60">
        <f>(IF('Comp Calculator'!$C$164='(CC) Your Champ Data'!$N$3,'(CC) Your Champ Data'!$N76,IF('Comp Calculator'!$C$164='(CC) Your Champ Data'!$O$3,'(CC) Your Champ Data'!$O76,IF('Comp Calculator'!$C$164='(CC) Your Champ Data'!$P$3,'(CC) Your Champ Data'!$P76,IF('Comp Calculator'!$C$164='(CC) Your Champ Data'!$Q$3,'(CC) Your Champ Data'!$Q76,IF('Comp Calculator'!$C$164='(CC) Your Champ Data'!$R$3,'(CC) Your Champ Data'!$R76,IF('Comp Calculator'!$C$164='(CC) Your Champ Data'!$T$3,'(CC) Your Champ Data'!$T76,1000))))))*J76*(100-$AD76))/1000</f>
        <v>9633.8077522278618</v>
      </c>
      <c r="AI76" s="60">
        <f>(IF('Comp Calculator'!$C$164='(CC) Your Champ Data'!$N$3,'(CC) Your Champ Data'!$N76,IF('Comp Calculator'!$C$164='(CC) Your Champ Data'!$O$3,'(CC) Your Champ Data'!$O76,IF('Comp Calculator'!$C$164='(CC) Your Champ Data'!$P$3,'(CC) Your Champ Data'!$P76,IF('Comp Calculator'!$C$164='(CC) Your Champ Data'!$Q$3,'(CC) Your Champ Data'!$Q76,IF('Comp Calculator'!$C$164='(CC) Your Champ Data'!$R$3,'(CC) Your Champ Data'!$R76,IF('Comp Calculator'!$C$164='(CC) Your Champ Data'!$T$3,'(CC) Your Champ Data'!$T76,1000))))))*K76*(100-$AD76))/1000</f>
        <v>0</v>
      </c>
      <c r="AJ76" s="60">
        <f>(IF('Comp Calculator'!$C$164='(CC) Your Champ Data'!$N$3,'(CC) Your Champ Data'!$N76,IF('Comp Calculator'!$C$164='(CC) Your Champ Data'!$O$3,'(CC) Your Champ Data'!$O76,IF('Comp Calculator'!$C$164='(CC) Your Champ Data'!$P$3,'(CC) Your Champ Data'!$P76,IF('Comp Calculator'!$C$164='(CC) Your Champ Data'!$Q$3,'(CC) Your Champ Data'!$Q76,IF('Comp Calculator'!$C$164='(CC) Your Champ Data'!$R$3,'(CC) Your Champ Data'!$R76,IF('Comp Calculator'!$C$164='(CC) Your Champ Data'!$T$3,'(CC) Your Champ Data'!$T76,1000))))))*L76*(100-$AD76))/1000</f>
        <v>0</v>
      </c>
      <c r="AL76" s="60">
        <f>RANK(AF76,AF$4:AF$163,0)+COUNTIF(AF$4:AF76,AF76)-1</f>
        <v>10</v>
      </c>
      <c r="AM76" t="str">
        <f t="shared" si="25"/>
        <v>Malphite</v>
      </c>
      <c r="AN76" s="60">
        <f>RANK(AG76,AG$4:AG$163,0)+COUNTIF(AG$4:AG76,AG76)-1</f>
        <v>86</v>
      </c>
      <c r="AO76" t="str">
        <f t="shared" si="26"/>
        <v>Malphite</v>
      </c>
      <c r="AP76" s="60">
        <f>RANK(AH76,AH$4:AH$163,0)+COUNTIF(AH$4:AH76,AH76)-1</f>
        <v>26</v>
      </c>
      <c r="AQ76" t="str">
        <f t="shared" si="27"/>
        <v>Malphite</v>
      </c>
      <c r="AR76" s="60">
        <f>RANK(AI76,AI$4:AI$163,0)+COUNTIF(AI$4:AI76,AI76)-1</f>
        <v>82</v>
      </c>
      <c r="AS76" t="str">
        <f t="shared" si="28"/>
        <v>Malphite</v>
      </c>
      <c r="AT76" s="60">
        <f>RANK(AJ76,AJ$4:AJ$163,0)+COUNTIF(AJ$4:AJ76,AJ76)-1</f>
        <v>109</v>
      </c>
      <c r="AU76" t="str">
        <f t="shared" si="29"/>
        <v>Malphite</v>
      </c>
      <c r="AW76">
        <v>74</v>
      </c>
      <c r="AX76" s="61">
        <f t="shared" si="30"/>
        <v>3.1761809877420166</v>
      </c>
      <c r="AY76">
        <f>'Champ Scores'!B75</f>
        <v>3</v>
      </c>
      <c r="AZ76">
        <f>'Champ Scores'!C75</f>
        <v>1</v>
      </c>
      <c r="BA76">
        <f>'Champ Scores'!D75</f>
        <v>1</v>
      </c>
      <c r="BB76">
        <f>'Champ Scores'!E75</f>
        <v>3</v>
      </c>
      <c r="BC76">
        <f>'Champ Scores'!F75</f>
        <v>1</v>
      </c>
      <c r="BD76">
        <f>'Champ Scores'!G75</f>
        <v>2</v>
      </c>
      <c r="BE76">
        <f>'Champ Scores'!H75</f>
        <v>3</v>
      </c>
      <c r="BF76">
        <f>'Champ Scores'!I75</f>
        <v>1</v>
      </c>
      <c r="BG76">
        <f>'Champ Scores'!J75</f>
        <v>1</v>
      </c>
      <c r="BH76">
        <f>'Champ Scores'!K75</f>
        <v>5</v>
      </c>
      <c r="BI76">
        <f>'Champ Scores'!L75</f>
        <v>1</v>
      </c>
      <c r="BJ76">
        <f>'Champ Scores'!M75</f>
        <v>3</v>
      </c>
      <c r="BK76">
        <f>'Champ Scores'!N75</f>
        <v>5</v>
      </c>
      <c r="BL76">
        <f>'Champ Scores'!O75</f>
        <v>2</v>
      </c>
      <c r="BM76">
        <f>'Champ Scores'!P75</f>
        <v>5</v>
      </c>
      <c r="BN76">
        <f>'Champ Scores'!Q75</f>
        <v>3</v>
      </c>
      <c r="BO76">
        <f>'Champ Scores'!R75</f>
        <v>5</v>
      </c>
      <c r="BP76">
        <f>'Champ Scores'!S75</f>
        <v>1</v>
      </c>
      <c r="BQ76">
        <f>'Champ Scores'!T75</f>
        <v>3</v>
      </c>
      <c r="BR76">
        <f>'Champ Scores'!U75</f>
        <v>3</v>
      </c>
      <c r="BT76" s="61">
        <f>INDEX($AX$3:BR76,AW76,MATCH('Comp Calculator'!$C$165,'(CC) Your Champ Data'!$AX$3:$BR$3,0))</f>
        <v>3.1761809877420166</v>
      </c>
      <c r="BV76" s="60">
        <f t="shared" si="31"/>
        <v>9126.8625897915445</v>
      </c>
      <c r="BW76" s="60">
        <f t="shared" si="32"/>
        <v>0</v>
      </c>
      <c r="BX76" s="60">
        <f t="shared" si="33"/>
        <v>14260.722796549289</v>
      </c>
      <c r="BY76" s="60">
        <f t="shared" si="34"/>
        <v>0</v>
      </c>
      <c r="BZ76" s="60">
        <f t="shared" si="35"/>
        <v>0</v>
      </c>
      <c r="CB76" s="60">
        <f>RANK(BV76,BV$4:BV$157,0)+COUNTIF(BV$4:BV76,BV76)-1</f>
        <v>8</v>
      </c>
      <c r="CC76" t="str">
        <f t="shared" si="36"/>
        <v>Malphite</v>
      </c>
      <c r="CD76">
        <f>RANK(BW76,BW$4:BW$157,0)+COUNTIF(BW$4:BW76,BW76)-1</f>
        <v>86</v>
      </c>
      <c r="CE76" t="str">
        <f t="shared" si="37"/>
        <v>Malphite</v>
      </c>
      <c r="CF76">
        <f>RANK(BX76,BX$4:BX$157,0)+COUNTIF(BX$4:BX76,BX76)-1</f>
        <v>15</v>
      </c>
      <c r="CG76" t="str">
        <f t="shared" si="38"/>
        <v>Malphite</v>
      </c>
      <c r="CH76">
        <f>RANK(BY76,BY$4:BY$157,0)+COUNTIF(BY$4:BY76,BY76)-1</f>
        <v>81</v>
      </c>
      <c r="CI76" t="str">
        <f t="shared" si="39"/>
        <v>Malphite</v>
      </c>
      <c r="CJ76">
        <f>RANK(BZ76,BZ$4:BZ$157,0)+COUNTIF(BZ$4:BZ76,BZ76)-1</f>
        <v>106</v>
      </c>
      <c r="CK76" t="str">
        <f t="shared" si="40"/>
        <v>Malphite</v>
      </c>
      <c r="CM76">
        <f>'Champ Scores'!B75+'(CC) Team Data'!B$36-'(CC) Team Data'!$B$28</f>
        <v>9</v>
      </c>
      <c r="CN76">
        <f>'Champ Scores'!C75+'(CC) Team Data'!C$36-'(CC) Team Data'!$B$28</f>
        <v>8</v>
      </c>
      <c r="CO76">
        <f>'Champ Scores'!D75+'(CC) Team Data'!D$36-'(CC) Team Data'!$B$28</f>
        <v>5</v>
      </c>
      <c r="CP76">
        <f>'Champ Scores'!E75+'(CC) Team Data'!E$36-'(CC) Team Data'!$B$28</f>
        <v>10</v>
      </c>
      <c r="CQ76">
        <f>'Champ Scores'!F75+'(CC) Team Data'!F$36-'(CC) Team Data'!$B$28</f>
        <v>8</v>
      </c>
      <c r="CR76">
        <f>'Champ Scores'!G75+'(CC) Team Data'!G$36-'(CC) Team Data'!$B$28</f>
        <v>8</v>
      </c>
      <c r="CS76">
        <f>'Champ Scores'!H75+'(CC) Team Data'!H$36-'(CC) Team Data'!$B$28</f>
        <v>8</v>
      </c>
      <c r="CT76">
        <f>'Champ Scores'!I75+'(CC) Team Data'!I$36-'(CC) Team Data'!$B$28</f>
        <v>5</v>
      </c>
      <c r="CU76">
        <f>'Champ Scores'!J75+'(CC) Team Data'!J$36-'(CC) Team Data'!$B$28</f>
        <v>8</v>
      </c>
      <c r="CV76">
        <f>'Champ Scores'!K75+'(CC) Team Data'!K$36-'(CC) Team Data'!$B$28</f>
        <v>9</v>
      </c>
      <c r="CW76">
        <f>'Champ Scores'!L75+'(CC) Team Data'!L$36-'(CC) Team Data'!$B$28</f>
        <v>9</v>
      </c>
      <c r="CX76">
        <f>'Champ Scores'!M75+'(CC) Team Data'!M$36-'(CC) Team Data'!$B$28</f>
        <v>7</v>
      </c>
      <c r="CY76">
        <f>'Champ Scores'!N75+'(CC) Team Data'!N$36-'(CC) Team Data'!$B$28</f>
        <v>12</v>
      </c>
      <c r="CZ76">
        <f>'Champ Scores'!O75+'(CC) Team Data'!O$36-'(CC) Team Data'!$B$28</f>
        <v>8</v>
      </c>
      <c r="DA76">
        <f>'Champ Scores'!P75+'(CC) Team Data'!P$36-'(CC) Team Data'!$B$28</f>
        <v>11</v>
      </c>
      <c r="DB76">
        <f>'Champ Scores'!Q75+'(CC) Team Data'!Q$36-'(CC) Team Data'!$B$28</f>
        <v>9</v>
      </c>
      <c r="DC76">
        <f>'Champ Scores'!R75+'(CC) Team Data'!R$36-'(CC) Team Data'!$B$28</f>
        <v>9</v>
      </c>
      <c r="DD76">
        <f>'Champ Scores'!S75+'(CC) Team Data'!S$36-'(CC) Team Data'!$B$28</f>
        <v>5</v>
      </c>
      <c r="DE76">
        <f>'Champ Scores'!T75+'(CC) Team Data'!T$36-'(CC) Team Data'!$B$28</f>
        <v>9</v>
      </c>
      <c r="DF76">
        <f>'Champ Scores'!U75+'(CC) Team Data'!U$36-'(CC) Team Data'!$B$28</f>
        <v>7</v>
      </c>
    </row>
    <row r="77" spans="1:110" x14ac:dyDescent="0.25">
      <c r="A77" t="str">
        <f>'Champ Pools'!A77</f>
        <v>Malzahar</v>
      </c>
      <c r="B77">
        <f>'Champ Pools'!B77</f>
        <v>0</v>
      </c>
      <c r="C77">
        <f>'Champ Pools'!C77</f>
        <v>0</v>
      </c>
      <c r="D77">
        <f>'Champ Pools'!D77</f>
        <v>5</v>
      </c>
      <c r="E77">
        <f>'Champ Pools'!E77</f>
        <v>0</v>
      </c>
      <c r="F77">
        <f>'Champ Pools'!F77</f>
        <v>5</v>
      </c>
      <c r="H77">
        <f>B77*B77*'Champ Pools'!L77</f>
        <v>0</v>
      </c>
      <c r="I77">
        <f>C77*C77*'Champ Pools'!M77</f>
        <v>0</v>
      </c>
      <c r="J77">
        <f>D77*D77*'Champ Pools'!N77</f>
        <v>75</v>
      </c>
      <c r="K77">
        <f>E77*E77*'Champ Pools'!O77</f>
        <v>0</v>
      </c>
      <c r="L77">
        <f>F77*F77*'Champ Pools'!P77</f>
        <v>75</v>
      </c>
      <c r="N77">
        <f>'Champ Scores'!Y76</f>
        <v>2124</v>
      </c>
      <c r="O77">
        <f>'Champ Scores'!Z76</f>
        <v>1985</v>
      </c>
      <c r="P77">
        <f>'Champ Scores'!AA76</f>
        <v>1593</v>
      </c>
      <c r="Q77">
        <f>'Champ Scores'!AB76</f>
        <v>1742</v>
      </c>
      <c r="R77">
        <f>'Champ Scores'!AC76</f>
        <v>1578</v>
      </c>
      <c r="T77" s="60">
        <f t="shared" si="23"/>
        <v>2640.2079767421183</v>
      </c>
      <c r="U77">
        <f>'(CC) Team Data'!W$36+'(CC) Your Champ Data'!N77</f>
        <v>4212</v>
      </c>
      <c r="V77">
        <f>'(CC) Team Data'!X$36+'(CC) Your Champ Data'!O77</f>
        <v>3717</v>
      </c>
      <c r="W77">
        <f>'(CC) Team Data'!Y$36+'(CC) Your Champ Data'!P77</f>
        <v>3345</v>
      </c>
      <c r="X77">
        <f>'(CC) Team Data'!Z$36+'(CC) Your Champ Data'!Q77</f>
        <v>3359</v>
      </c>
      <c r="Y77">
        <f>'(CC) Team Data'!AA$36+'(CC) Your Champ Data'!R77</f>
        <v>3500</v>
      </c>
      <c r="AA77">
        <f>ABS('Champ Scores'!AG76-33.3-'Comp Calculator'!H$164+'Comp Calculator'!H$163)</f>
        <v>1.6208171648953353</v>
      </c>
      <c r="AB77">
        <f>ABS('Champ Scores'!AH76-33.3-'Comp Calculator'!I$164+'Comp Calculator'!I$163)</f>
        <v>9.0774706391937414</v>
      </c>
      <c r="AC77">
        <f>ABS('Champ Scores'!AI76-33.3-'Comp Calculator'!J$164+'Comp Calculator'!J$163)</f>
        <v>7.2566534742983926</v>
      </c>
      <c r="AD77">
        <f t="shared" si="24"/>
        <v>17.954941278387469</v>
      </c>
      <c r="AF77" s="60">
        <f>(IF('Comp Calculator'!$C$164='(CC) Your Champ Data'!$N$3,'(CC) Your Champ Data'!$N77,IF('Comp Calculator'!$C$164='(CC) Your Champ Data'!$O$3,'(CC) Your Champ Data'!$O77,IF('Comp Calculator'!$C$164='(CC) Your Champ Data'!$P$3,'(CC) Your Champ Data'!$P77,IF('Comp Calculator'!$C$164='(CC) Your Champ Data'!$Q$3,'(CC) Your Champ Data'!$Q77,IF('Comp Calculator'!$C$164='(CC) Your Champ Data'!$R$3,'(CC) Your Champ Data'!$R77,IF('Comp Calculator'!$C$164='(CC) Your Champ Data'!$T$3,'(CC) Your Champ Data'!$T77,1000))))))*H77*(100-$AD77))/1000</f>
        <v>0</v>
      </c>
      <c r="AG77" s="60">
        <f>(IF('Comp Calculator'!$C$164='(CC) Your Champ Data'!$N$3,'(CC) Your Champ Data'!$N77,IF('Comp Calculator'!$C$164='(CC) Your Champ Data'!$O$3,'(CC) Your Champ Data'!$O77,IF('Comp Calculator'!$C$164='(CC) Your Champ Data'!$P$3,'(CC) Your Champ Data'!$P77,IF('Comp Calculator'!$C$164='(CC) Your Champ Data'!$Q$3,'(CC) Your Champ Data'!$Q77,IF('Comp Calculator'!$C$164='(CC) Your Champ Data'!$R$3,'(CC) Your Champ Data'!$R77,IF('Comp Calculator'!$C$164='(CC) Your Champ Data'!$T$3,'(CC) Your Champ Data'!$T77,1000))))))*I77*(100-$AD77))/1000</f>
        <v>0</v>
      </c>
      <c r="AH77" s="60">
        <f>(IF('Comp Calculator'!$C$164='(CC) Your Champ Data'!$N$3,'(CC) Your Champ Data'!$N77,IF('Comp Calculator'!$C$164='(CC) Your Champ Data'!$O$3,'(CC) Your Champ Data'!$O77,IF('Comp Calculator'!$C$164='(CC) Your Champ Data'!$P$3,'(CC) Your Champ Data'!$P77,IF('Comp Calculator'!$C$164='(CC) Your Champ Data'!$Q$3,'(CC) Your Champ Data'!$Q77,IF('Comp Calculator'!$C$164='(CC) Your Champ Data'!$R$3,'(CC) Your Champ Data'!$R77,IF('Comp Calculator'!$C$164='(CC) Your Champ Data'!$T$3,'(CC) Your Champ Data'!$T77,1000))))))*J77*(100-$AD77))/1000</f>
        <v>16246.201386680768</v>
      </c>
      <c r="AI77" s="60">
        <f>(IF('Comp Calculator'!$C$164='(CC) Your Champ Data'!$N$3,'(CC) Your Champ Data'!$N77,IF('Comp Calculator'!$C$164='(CC) Your Champ Data'!$O$3,'(CC) Your Champ Data'!$O77,IF('Comp Calculator'!$C$164='(CC) Your Champ Data'!$P$3,'(CC) Your Champ Data'!$P77,IF('Comp Calculator'!$C$164='(CC) Your Champ Data'!$Q$3,'(CC) Your Champ Data'!$Q77,IF('Comp Calculator'!$C$164='(CC) Your Champ Data'!$R$3,'(CC) Your Champ Data'!$R77,IF('Comp Calculator'!$C$164='(CC) Your Champ Data'!$T$3,'(CC) Your Champ Data'!$T77,1000))))))*K77*(100-$AD77))/1000</f>
        <v>0</v>
      </c>
      <c r="AJ77" s="60">
        <f>(IF('Comp Calculator'!$C$164='(CC) Your Champ Data'!$N$3,'(CC) Your Champ Data'!$N77,IF('Comp Calculator'!$C$164='(CC) Your Champ Data'!$O$3,'(CC) Your Champ Data'!$O77,IF('Comp Calculator'!$C$164='(CC) Your Champ Data'!$P$3,'(CC) Your Champ Data'!$P77,IF('Comp Calculator'!$C$164='(CC) Your Champ Data'!$Q$3,'(CC) Your Champ Data'!$Q77,IF('Comp Calculator'!$C$164='(CC) Your Champ Data'!$R$3,'(CC) Your Champ Data'!$R77,IF('Comp Calculator'!$C$164='(CC) Your Champ Data'!$T$3,'(CC) Your Champ Data'!$T77,1000))))))*L77*(100-$AD77))/1000</f>
        <v>16246.201386680768</v>
      </c>
      <c r="AL77" s="60">
        <f>RANK(AF77,AF$4:AF$163,0)+COUNTIF(AF$4:AF77,AF77)-1</f>
        <v>96</v>
      </c>
      <c r="AM77" t="str">
        <f t="shared" si="25"/>
        <v>Malzahar</v>
      </c>
      <c r="AN77" s="60">
        <f>RANK(AG77,AG$4:AG$163,0)+COUNTIF(AG$4:AG77,AG77)-1</f>
        <v>87</v>
      </c>
      <c r="AO77" t="str">
        <f t="shared" si="26"/>
        <v>Malzahar</v>
      </c>
      <c r="AP77" s="60">
        <f>RANK(AH77,AH$4:AH$163,0)+COUNTIF(AH$4:AH77,AH77)-1</f>
        <v>8</v>
      </c>
      <c r="AQ77" t="str">
        <f t="shared" si="27"/>
        <v>Malzahar</v>
      </c>
      <c r="AR77" s="60">
        <f>RANK(AI77,AI$4:AI$163,0)+COUNTIF(AI$4:AI77,AI77)-1</f>
        <v>83</v>
      </c>
      <c r="AS77" t="str">
        <f t="shared" si="28"/>
        <v>Malzahar</v>
      </c>
      <c r="AT77" s="60">
        <f>RANK(AJ77,AJ$4:AJ$163,0)+COUNTIF(AJ$4:AJ77,AJ77)-1</f>
        <v>3</v>
      </c>
      <c r="AU77" t="str">
        <f t="shared" si="29"/>
        <v>Malzahar</v>
      </c>
      <c r="AW77">
        <v>75</v>
      </c>
      <c r="AX77" s="61">
        <f t="shared" si="30"/>
        <v>3.1761809877420166</v>
      </c>
      <c r="AY77">
        <f>'Champ Scores'!B76</f>
        <v>2</v>
      </c>
      <c r="AZ77">
        <f>'Champ Scores'!C76</f>
        <v>4</v>
      </c>
      <c r="BA77">
        <f>'Champ Scores'!D76</f>
        <v>3</v>
      </c>
      <c r="BB77">
        <f>'Champ Scores'!E76</f>
        <v>3</v>
      </c>
      <c r="BC77">
        <f>'Champ Scores'!F76</f>
        <v>2</v>
      </c>
      <c r="BD77">
        <f>'Champ Scores'!G76</f>
        <v>4</v>
      </c>
      <c r="BE77">
        <f>'Champ Scores'!H76</f>
        <v>3</v>
      </c>
      <c r="BF77">
        <f>'Champ Scores'!I76</f>
        <v>3</v>
      </c>
      <c r="BG77">
        <f>'Champ Scores'!J76</f>
        <v>2</v>
      </c>
      <c r="BH77">
        <f>'Champ Scores'!K76</f>
        <v>2</v>
      </c>
      <c r="BI77">
        <f>'Champ Scores'!L76</f>
        <v>1</v>
      </c>
      <c r="BJ77">
        <f>'Champ Scores'!M76</f>
        <v>5</v>
      </c>
      <c r="BK77">
        <f>'Champ Scores'!N76</f>
        <v>3</v>
      </c>
      <c r="BL77">
        <f>'Champ Scores'!O76</f>
        <v>3</v>
      </c>
      <c r="BM77">
        <f>'Champ Scores'!P76</f>
        <v>5</v>
      </c>
      <c r="BN77">
        <f>'Champ Scores'!Q76</f>
        <v>1</v>
      </c>
      <c r="BO77">
        <f>'Champ Scores'!R76</f>
        <v>1</v>
      </c>
      <c r="BP77">
        <f>'Champ Scores'!S76</f>
        <v>1</v>
      </c>
      <c r="BQ77">
        <f>'Champ Scores'!T76</f>
        <v>2</v>
      </c>
      <c r="BR77">
        <f>'Champ Scores'!U76</f>
        <v>2</v>
      </c>
      <c r="BT77" s="61">
        <f>INDEX($AX$3:BR77,AW77,MATCH('Comp Calculator'!$C$165,'(CC) Your Champ Data'!$AX$3:$BR$3,0))</f>
        <v>3.1761809877420166</v>
      </c>
      <c r="BV77" s="60">
        <f t="shared" si="31"/>
        <v>0</v>
      </c>
      <c r="BW77" s="60">
        <f t="shared" si="32"/>
        <v>0</v>
      </c>
      <c r="BX77" s="60">
        <f t="shared" si="33"/>
        <v>19544.246673732228</v>
      </c>
      <c r="BY77" s="60">
        <f t="shared" si="34"/>
        <v>0</v>
      </c>
      <c r="BZ77" s="60">
        <f t="shared" si="35"/>
        <v>19544.246673732228</v>
      </c>
      <c r="CB77" s="60">
        <f>RANK(BV77,BV$4:BV$157,0)+COUNTIF(BV$4:BV77,BV77)-1</f>
        <v>96</v>
      </c>
      <c r="CC77" t="str">
        <f t="shared" si="36"/>
        <v>Malzahar</v>
      </c>
      <c r="CD77">
        <f>RANK(BW77,BW$4:BW$157,0)+COUNTIF(BW$4:BW77,BW77)-1</f>
        <v>87</v>
      </c>
      <c r="CE77" t="str">
        <f t="shared" si="37"/>
        <v>Malzahar</v>
      </c>
      <c r="CF77">
        <f>RANK(BX77,BX$4:BX$157,0)+COUNTIF(BX$4:BX77,BX77)-1</f>
        <v>6</v>
      </c>
      <c r="CG77" t="str">
        <f t="shared" si="38"/>
        <v>Malzahar</v>
      </c>
      <c r="CH77">
        <f>RANK(BY77,BY$4:BY$157,0)+COUNTIF(BY$4:BY77,BY77)-1</f>
        <v>82</v>
      </c>
      <c r="CI77" t="str">
        <f t="shared" si="39"/>
        <v>Malzahar</v>
      </c>
      <c r="CJ77">
        <f>RANK(BZ77,BZ$4:BZ$157,0)+COUNTIF(BZ$4:BZ77,BZ77)-1</f>
        <v>7</v>
      </c>
      <c r="CK77" t="str">
        <f t="shared" si="40"/>
        <v>Malzahar</v>
      </c>
      <c r="CM77">
        <f>'Champ Scores'!B76+'(CC) Team Data'!B$36-'(CC) Team Data'!$B$28</f>
        <v>8</v>
      </c>
      <c r="CN77">
        <f>'Champ Scores'!C76+'(CC) Team Data'!C$36-'(CC) Team Data'!$B$28</f>
        <v>11</v>
      </c>
      <c r="CO77">
        <f>'Champ Scores'!D76+'(CC) Team Data'!D$36-'(CC) Team Data'!$B$28</f>
        <v>7</v>
      </c>
      <c r="CP77">
        <f>'Champ Scores'!E76+'(CC) Team Data'!E$36-'(CC) Team Data'!$B$28</f>
        <v>10</v>
      </c>
      <c r="CQ77">
        <f>'Champ Scores'!F76+'(CC) Team Data'!F$36-'(CC) Team Data'!$B$28</f>
        <v>9</v>
      </c>
      <c r="CR77">
        <f>'Champ Scores'!G76+'(CC) Team Data'!G$36-'(CC) Team Data'!$B$28</f>
        <v>10</v>
      </c>
      <c r="CS77">
        <f>'Champ Scores'!H76+'(CC) Team Data'!H$36-'(CC) Team Data'!$B$28</f>
        <v>8</v>
      </c>
      <c r="CT77">
        <f>'Champ Scores'!I76+'(CC) Team Data'!I$36-'(CC) Team Data'!$B$28</f>
        <v>7</v>
      </c>
      <c r="CU77">
        <f>'Champ Scores'!J76+'(CC) Team Data'!J$36-'(CC) Team Data'!$B$28</f>
        <v>9</v>
      </c>
      <c r="CV77">
        <f>'Champ Scores'!K76+'(CC) Team Data'!K$36-'(CC) Team Data'!$B$28</f>
        <v>6</v>
      </c>
      <c r="CW77">
        <f>'Champ Scores'!L76+'(CC) Team Data'!L$36-'(CC) Team Data'!$B$28</f>
        <v>9</v>
      </c>
      <c r="CX77">
        <f>'Champ Scores'!M76+'(CC) Team Data'!M$36-'(CC) Team Data'!$B$28</f>
        <v>9</v>
      </c>
      <c r="CY77">
        <f>'Champ Scores'!N76+'(CC) Team Data'!N$36-'(CC) Team Data'!$B$28</f>
        <v>10</v>
      </c>
      <c r="CZ77">
        <f>'Champ Scores'!O76+'(CC) Team Data'!O$36-'(CC) Team Data'!$B$28</f>
        <v>9</v>
      </c>
      <c r="DA77">
        <f>'Champ Scores'!P76+'(CC) Team Data'!P$36-'(CC) Team Data'!$B$28</f>
        <v>11</v>
      </c>
      <c r="DB77">
        <f>'Champ Scores'!Q76+'(CC) Team Data'!Q$36-'(CC) Team Data'!$B$28</f>
        <v>7</v>
      </c>
      <c r="DC77">
        <f>'Champ Scores'!R76+'(CC) Team Data'!R$36-'(CC) Team Data'!$B$28</f>
        <v>5</v>
      </c>
      <c r="DD77">
        <f>'Champ Scores'!S76+'(CC) Team Data'!S$36-'(CC) Team Data'!$B$28</f>
        <v>5</v>
      </c>
      <c r="DE77">
        <f>'Champ Scores'!T76+'(CC) Team Data'!T$36-'(CC) Team Data'!$B$28</f>
        <v>8</v>
      </c>
      <c r="DF77">
        <f>'Champ Scores'!U76+'(CC) Team Data'!U$36-'(CC) Team Data'!$B$28</f>
        <v>6</v>
      </c>
    </row>
    <row r="78" spans="1:110" x14ac:dyDescent="0.25">
      <c r="A78" t="str">
        <f>'Champ Pools'!A78</f>
        <v>Maokai</v>
      </c>
      <c r="B78">
        <f>'Champ Pools'!B78</f>
        <v>3</v>
      </c>
      <c r="C78">
        <f>'Champ Pools'!C78</f>
        <v>0</v>
      </c>
      <c r="D78">
        <f>'Champ Pools'!D78</f>
        <v>0</v>
      </c>
      <c r="E78">
        <f>'Champ Pools'!E78</f>
        <v>0</v>
      </c>
      <c r="F78">
        <f>'Champ Pools'!F78</f>
        <v>5</v>
      </c>
      <c r="H78">
        <f>B78*B78*'Champ Pools'!L78</f>
        <v>27</v>
      </c>
      <c r="I78">
        <f>C78*C78*'Champ Pools'!M78</f>
        <v>0</v>
      </c>
      <c r="J78">
        <f>D78*D78*'Champ Pools'!N78</f>
        <v>0</v>
      </c>
      <c r="K78">
        <f>E78*E78*'Champ Pools'!O78</f>
        <v>0</v>
      </c>
      <c r="L78">
        <f>F78*F78*'Champ Pools'!P78</f>
        <v>75</v>
      </c>
      <c r="N78">
        <f>'Champ Scores'!Y77</f>
        <v>2873</v>
      </c>
      <c r="O78">
        <f>'Champ Scores'!Z77</f>
        <v>1852</v>
      </c>
      <c r="P78">
        <f>'Champ Scores'!AA77</f>
        <v>1912</v>
      </c>
      <c r="Q78">
        <f>'Champ Scores'!AB77</f>
        <v>1744</v>
      </c>
      <c r="R78">
        <f>'Champ Scores'!AC77</f>
        <v>1180</v>
      </c>
      <c r="T78" s="60">
        <f t="shared" si="23"/>
        <v>2280.3679412366337</v>
      </c>
      <c r="U78">
        <f>'(CC) Team Data'!W$36+'(CC) Your Champ Data'!N78</f>
        <v>4961</v>
      </c>
      <c r="V78">
        <f>'(CC) Team Data'!X$36+'(CC) Your Champ Data'!O78</f>
        <v>3584</v>
      </c>
      <c r="W78">
        <f>'(CC) Team Data'!Y$36+'(CC) Your Champ Data'!P78</f>
        <v>3664</v>
      </c>
      <c r="X78">
        <f>'(CC) Team Data'!Z$36+'(CC) Your Champ Data'!Q78</f>
        <v>3361</v>
      </c>
      <c r="Y78">
        <f>'(CC) Team Data'!AA$36+'(CC) Your Champ Data'!R78</f>
        <v>3102</v>
      </c>
      <c r="AA78">
        <f>ABS('Champ Scores'!AG77-33.3-'Comp Calculator'!H$164+'Comp Calculator'!H$163)</f>
        <v>3.0264220873068126</v>
      </c>
      <c r="AB78">
        <f>ABS('Champ Scores'!AH77-33.3-'Comp Calculator'!I$164+'Comp Calculator'!I$163)</f>
        <v>1.4956115934028773</v>
      </c>
      <c r="AC78">
        <f>ABS('Champ Scores'!AI77-33.3-'Comp Calculator'!J$164+'Comp Calculator'!J$163)</f>
        <v>1.7308104939039488</v>
      </c>
      <c r="AD78">
        <f t="shared" si="24"/>
        <v>6.2528441746136387</v>
      </c>
      <c r="AF78" s="60">
        <f>(IF('Comp Calculator'!$C$164='(CC) Your Champ Data'!$N$3,'(CC) Your Champ Data'!$N78,IF('Comp Calculator'!$C$164='(CC) Your Champ Data'!$O$3,'(CC) Your Champ Data'!$O78,IF('Comp Calculator'!$C$164='(CC) Your Champ Data'!$P$3,'(CC) Your Champ Data'!$P78,IF('Comp Calculator'!$C$164='(CC) Your Champ Data'!$Q$3,'(CC) Your Champ Data'!$Q78,IF('Comp Calculator'!$C$164='(CC) Your Champ Data'!$R$3,'(CC) Your Champ Data'!$R78,IF('Comp Calculator'!$C$164='(CC) Your Champ Data'!$T$3,'(CC) Your Champ Data'!$T78,1000))))))*H78*(100-$AD78))/1000</f>
        <v>5772.0062356108065</v>
      </c>
      <c r="AG78" s="60">
        <f>(IF('Comp Calculator'!$C$164='(CC) Your Champ Data'!$N$3,'(CC) Your Champ Data'!$N78,IF('Comp Calculator'!$C$164='(CC) Your Champ Data'!$O$3,'(CC) Your Champ Data'!$O78,IF('Comp Calculator'!$C$164='(CC) Your Champ Data'!$P$3,'(CC) Your Champ Data'!$P78,IF('Comp Calculator'!$C$164='(CC) Your Champ Data'!$Q$3,'(CC) Your Champ Data'!$Q78,IF('Comp Calculator'!$C$164='(CC) Your Champ Data'!$R$3,'(CC) Your Champ Data'!$R78,IF('Comp Calculator'!$C$164='(CC) Your Champ Data'!$T$3,'(CC) Your Champ Data'!$T78,1000))))))*I78*(100-$AD78))/1000</f>
        <v>0</v>
      </c>
      <c r="AH78" s="60">
        <f>(IF('Comp Calculator'!$C$164='(CC) Your Champ Data'!$N$3,'(CC) Your Champ Data'!$N78,IF('Comp Calculator'!$C$164='(CC) Your Champ Data'!$O$3,'(CC) Your Champ Data'!$O78,IF('Comp Calculator'!$C$164='(CC) Your Champ Data'!$P$3,'(CC) Your Champ Data'!$P78,IF('Comp Calculator'!$C$164='(CC) Your Champ Data'!$Q$3,'(CC) Your Champ Data'!$Q78,IF('Comp Calculator'!$C$164='(CC) Your Champ Data'!$R$3,'(CC) Your Champ Data'!$R78,IF('Comp Calculator'!$C$164='(CC) Your Champ Data'!$T$3,'(CC) Your Champ Data'!$T78,1000))))))*J78*(100-$AD78))/1000</f>
        <v>0</v>
      </c>
      <c r="AI78" s="60">
        <f>(IF('Comp Calculator'!$C$164='(CC) Your Champ Data'!$N$3,'(CC) Your Champ Data'!$N78,IF('Comp Calculator'!$C$164='(CC) Your Champ Data'!$O$3,'(CC) Your Champ Data'!$O78,IF('Comp Calculator'!$C$164='(CC) Your Champ Data'!$P$3,'(CC) Your Champ Data'!$P78,IF('Comp Calculator'!$C$164='(CC) Your Champ Data'!$Q$3,'(CC) Your Champ Data'!$Q78,IF('Comp Calculator'!$C$164='(CC) Your Champ Data'!$R$3,'(CC) Your Champ Data'!$R78,IF('Comp Calculator'!$C$164='(CC) Your Champ Data'!$T$3,'(CC) Your Champ Data'!$T78,1000))))))*K78*(100-$AD78))/1000</f>
        <v>0</v>
      </c>
      <c r="AJ78" s="60">
        <f>(IF('Comp Calculator'!$C$164='(CC) Your Champ Data'!$N$3,'(CC) Your Champ Data'!$N78,IF('Comp Calculator'!$C$164='(CC) Your Champ Data'!$O$3,'(CC) Your Champ Data'!$O78,IF('Comp Calculator'!$C$164='(CC) Your Champ Data'!$P$3,'(CC) Your Champ Data'!$P78,IF('Comp Calculator'!$C$164='(CC) Your Champ Data'!$Q$3,'(CC) Your Champ Data'!$Q78,IF('Comp Calculator'!$C$164='(CC) Your Champ Data'!$R$3,'(CC) Your Champ Data'!$R78,IF('Comp Calculator'!$C$164='(CC) Your Champ Data'!$T$3,'(CC) Your Champ Data'!$T78,1000))))))*L78*(100-$AD78))/1000</f>
        <v>16033.350654474463</v>
      </c>
      <c r="AL78" s="60">
        <f>RANK(AF78,AF$4:AF$163,0)+COUNTIF(AF$4:AF78,AF78)-1</f>
        <v>12</v>
      </c>
      <c r="AM78" t="str">
        <f t="shared" si="25"/>
        <v>Maokai</v>
      </c>
      <c r="AN78" s="60">
        <f>RANK(AG78,AG$4:AG$163,0)+COUNTIF(AG$4:AG78,AG78)-1</f>
        <v>88</v>
      </c>
      <c r="AO78" t="str">
        <f t="shared" si="26"/>
        <v>Maokai</v>
      </c>
      <c r="AP78" s="60">
        <f>RANK(AH78,AH$4:AH$163,0)+COUNTIF(AH$4:AH78,AH78)-1</f>
        <v>132</v>
      </c>
      <c r="AQ78" t="str">
        <f t="shared" si="27"/>
        <v>Maokai</v>
      </c>
      <c r="AR78" s="60">
        <f>RANK(AI78,AI$4:AI$163,0)+COUNTIF(AI$4:AI78,AI78)-1</f>
        <v>84</v>
      </c>
      <c r="AS78" t="str">
        <f t="shared" si="28"/>
        <v>Maokai</v>
      </c>
      <c r="AT78" s="60">
        <f>RANK(AJ78,AJ$4:AJ$163,0)+COUNTIF(AJ$4:AJ78,AJ78)-1</f>
        <v>4</v>
      </c>
      <c r="AU78" t="str">
        <f t="shared" si="29"/>
        <v>Maokai</v>
      </c>
      <c r="AW78">
        <v>76</v>
      </c>
      <c r="AX78" s="61">
        <f t="shared" si="30"/>
        <v>2.7381888952248437</v>
      </c>
      <c r="AY78">
        <f>'Champ Scores'!B77</f>
        <v>2</v>
      </c>
      <c r="AZ78">
        <f>'Champ Scores'!C77</f>
        <v>2</v>
      </c>
      <c r="BA78">
        <f>'Champ Scores'!D77</f>
        <v>1</v>
      </c>
      <c r="BB78">
        <f>'Champ Scores'!E77</f>
        <v>2</v>
      </c>
      <c r="BC78">
        <f>'Champ Scores'!F77</f>
        <v>1</v>
      </c>
      <c r="BD78">
        <f>'Champ Scores'!G77</f>
        <v>1</v>
      </c>
      <c r="BE78">
        <f>'Champ Scores'!H77</f>
        <v>2</v>
      </c>
      <c r="BF78">
        <f>'Champ Scores'!I77</f>
        <v>1</v>
      </c>
      <c r="BG78">
        <f>'Champ Scores'!J77</f>
        <v>1</v>
      </c>
      <c r="BH78">
        <f>'Champ Scores'!K77</f>
        <v>2</v>
      </c>
      <c r="BI78">
        <f>'Champ Scores'!L77</f>
        <v>5</v>
      </c>
      <c r="BJ78">
        <f>'Champ Scores'!M77</f>
        <v>3</v>
      </c>
      <c r="BK78">
        <f>'Champ Scores'!N77</f>
        <v>5</v>
      </c>
      <c r="BL78">
        <f>'Champ Scores'!O77</f>
        <v>3</v>
      </c>
      <c r="BM78">
        <f>'Champ Scores'!P77</f>
        <v>5</v>
      </c>
      <c r="BN78">
        <f>'Champ Scores'!Q77</f>
        <v>2</v>
      </c>
      <c r="BO78">
        <f>'Champ Scores'!R77</f>
        <v>5</v>
      </c>
      <c r="BP78">
        <f>'Champ Scores'!S77</f>
        <v>1</v>
      </c>
      <c r="BQ78">
        <f>'Champ Scores'!T77</f>
        <v>5</v>
      </c>
      <c r="BR78">
        <f>'Champ Scores'!U77</f>
        <v>3</v>
      </c>
      <c r="BT78" s="61">
        <f>INDEX($AX$3:BR78,AW78,MATCH('Comp Calculator'!$C$165,'(CC) Your Champ Data'!$AX$3:$BR$3,0))</f>
        <v>2.7381888952248437</v>
      </c>
      <c r="BV78" s="60">
        <f t="shared" si="31"/>
        <v>6930.8303680796207</v>
      </c>
      <c r="BW78" s="60">
        <f t="shared" si="32"/>
        <v>0</v>
      </c>
      <c r="BX78" s="60">
        <f t="shared" si="33"/>
        <v>0</v>
      </c>
      <c r="BY78" s="60">
        <f t="shared" si="34"/>
        <v>0</v>
      </c>
      <c r="BZ78" s="60">
        <f t="shared" si="35"/>
        <v>19252.306577998945</v>
      </c>
      <c r="CB78" s="60">
        <f>RANK(BV78,BV$4:BV$157,0)+COUNTIF(BV$4:BV78,BV78)-1</f>
        <v>12</v>
      </c>
      <c r="CC78" t="str">
        <f t="shared" si="36"/>
        <v>Maokai</v>
      </c>
      <c r="CD78">
        <f>RANK(BW78,BW$4:BW$157,0)+COUNTIF(BW$4:BW78,BW78)-1</f>
        <v>88</v>
      </c>
      <c r="CE78" t="str">
        <f t="shared" si="37"/>
        <v>Maokai</v>
      </c>
      <c r="CF78">
        <f>RANK(BX78,BX$4:BX$157,0)+COUNTIF(BX$4:BX78,BX78)-1</f>
        <v>127</v>
      </c>
      <c r="CG78" t="str">
        <f t="shared" si="38"/>
        <v>Maokai</v>
      </c>
      <c r="CH78">
        <f>RANK(BY78,BY$4:BY$157,0)+COUNTIF(BY$4:BY78,BY78)-1</f>
        <v>83</v>
      </c>
      <c r="CI78" t="str">
        <f t="shared" si="39"/>
        <v>Maokai</v>
      </c>
      <c r="CJ78">
        <f>RANK(BZ78,BZ$4:BZ$157,0)+COUNTIF(BZ$4:BZ78,BZ78)-1</f>
        <v>8</v>
      </c>
      <c r="CK78" t="str">
        <f t="shared" si="40"/>
        <v>Maokai</v>
      </c>
      <c r="CM78">
        <f>'Champ Scores'!B77+'(CC) Team Data'!B$36-'(CC) Team Data'!$B$28</f>
        <v>8</v>
      </c>
      <c r="CN78">
        <f>'Champ Scores'!C77+'(CC) Team Data'!C$36-'(CC) Team Data'!$B$28</f>
        <v>9</v>
      </c>
      <c r="CO78">
        <f>'Champ Scores'!D77+'(CC) Team Data'!D$36-'(CC) Team Data'!$B$28</f>
        <v>5</v>
      </c>
      <c r="CP78">
        <f>'Champ Scores'!E77+'(CC) Team Data'!E$36-'(CC) Team Data'!$B$28</f>
        <v>9</v>
      </c>
      <c r="CQ78">
        <f>'Champ Scores'!F77+'(CC) Team Data'!F$36-'(CC) Team Data'!$B$28</f>
        <v>8</v>
      </c>
      <c r="CR78">
        <f>'Champ Scores'!G77+'(CC) Team Data'!G$36-'(CC) Team Data'!$B$28</f>
        <v>7</v>
      </c>
      <c r="CS78">
        <f>'Champ Scores'!H77+'(CC) Team Data'!H$36-'(CC) Team Data'!$B$28</f>
        <v>7</v>
      </c>
      <c r="CT78">
        <f>'Champ Scores'!I77+'(CC) Team Data'!I$36-'(CC) Team Data'!$B$28</f>
        <v>5</v>
      </c>
      <c r="CU78">
        <f>'Champ Scores'!J77+'(CC) Team Data'!J$36-'(CC) Team Data'!$B$28</f>
        <v>8</v>
      </c>
      <c r="CV78">
        <f>'Champ Scores'!K77+'(CC) Team Data'!K$36-'(CC) Team Data'!$B$28</f>
        <v>6</v>
      </c>
      <c r="CW78">
        <f>'Champ Scores'!L77+'(CC) Team Data'!L$36-'(CC) Team Data'!$B$28</f>
        <v>13</v>
      </c>
      <c r="CX78">
        <f>'Champ Scores'!M77+'(CC) Team Data'!M$36-'(CC) Team Data'!$B$28</f>
        <v>7</v>
      </c>
      <c r="CY78">
        <f>'Champ Scores'!N77+'(CC) Team Data'!N$36-'(CC) Team Data'!$B$28</f>
        <v>12</v>
      </c>
      <c r="CZ78">
        <f>'Champ Scores'!O77+'(CC) Team Data'!O$36-'(CC) Team Data'!$B$28</f>
        <v>9</v>
      </c>
      <c r="DA78">
        <f>'Champ Scores'!P77+'(CC) Team Data'!P$36-'(CC) Team Data'!$B$28</f>
        <v>11</v>
      </c>
      <c r="DB78">
        <f>'Champ Scores'!Q77+'(CC) Team Data'!Q$36-'(CC) Team Data'!$B$28</f>
        <v>8</v>
      </c>
      <c r="DC78">
        <f>'Champ Scores'!R77+'(CC) Team Data'!R$36-'(CC) Team Data'!$B$28</f>
        <v>9</v>
      </c>
      <c r="DD78">
        <f>'Champ Scores'!S77+'(CC) Team Data'!S$36-'(CC) Team Data'!$B$28</f>
        <v>5</v>
      </c>
      <c r="DE78">
        <f>'Champ Scores'!T77+'(CC) Team Data'!T$36-'(CC) Team Data'!$B$28</f>
        <v>11</v>
      </c>
      <c r="DF78">
        <f>'Champ Scores'!U77+'(CC) Team Data'!U$36-'(CC) Team Data'!$B$28</f>
        <v>7</v>
      </c>
    </row>
    <row r="79" spans="1:110" x14ac:dyDescent="0.25">
      <c r="A79" t="str">
        <f>'Champ Pools'!A79</f>
        <v>Master Yi</v>
      </c>
      <c r="B79">
        <f>'Champ Pools'!B79</f>
        <v>0</v>
      </c>
      <c r="C79">
        <f>'Champ Pools'!C79</f>
        <v>0</v>
      </c>
      <c r="D79">
        <f>'Champ Pools'!D79</f>
        <v>3</v>
      </c>
      <c r="E79">
        <f>'Champ Pools'!E79</f>
        <v>0</v>
      </c>
      <c r="F79">
        <f>'Champ Pools'!F79</f>
        <v>0</v>
      </c>
      <c r="H79">
        <f>B79*B79*'Champ Pools'!L79</f>
        <v>0</v>
      </c>
      <c r="I79">
        <f>C79*C79*'Champ Pools'!M79</f>
        <v>0</v>
      </c>
      <c r="J79">
        <f>D79*D79*'Champ Pools'!N79</f>
        <v>27</v>
      </c>
      <c r="K79">
        <f>E79*E79*'Champ Pools'!O79</f>
        <v>0</v>
      </c>
      <c r="L79">
        <f>F79*F79*'Champ Pools'!P79</f>
        <v>0</v>
      </c>
      <c r="N79">
        <f>'Champ Scores'!Y78</f>
        <v>2059</v>
      </c>
      <c r="O79">
        <f>'Champ Scores'!Z78</f>
        <v>2796</v>
      </c>
      <c r="P79">
        <f>'Champ Scores'!AA78</f>
        <v>1831</v>
      </c>
      <c r="Q79">
        <f>'Champ Scores'!AB78</f>
        <v>1356</v>
      </c>
      <c r="R79">
        <f>'Champ Scores'!AC78</f>
        <v>2666</v>
      </c>
      <c r="T79" s="60">
        <f t="shared" si="23"/>
        <v>2316.5889231216697</v>
      </c>
      <c r="U79">
        <f>'(CC) Team Data'!W$36+'(CC) Your Champ Data'!N79</f>
        <v>4147</v>
      </c>
      <c r="V79">
        <f>'(CC) Team Data'!X$36+'(CC) Your Champ Data'!O79</f>
        <v>4528</v>
      </c>
      <c r="W79">
        <f>'(CC) Team Data'!Y$36+'(CC) Your Champ Data'!P79</f>
        <v>3583</v>
      </c>
      <c r="X79">
        <f>'(CC) Team Data'!Z$36+'(CC) Your Champ Data'!Q79</f>
        <v>2973</v>
      </c>
      <c r="Y79">
        <f>'(CC) Team Data'!AA$36+'(CC) Your Champ Data'!R79</f>
        <v>4588</v>
      </c>
      <c r="AA79">
        <f>ABS('Champ Scores'!AG78-33.3-'Comp Calculator'!H$164+'Comp Calculator'!H$163)</f>
        <v>25.01633028966571</v>
      </c>
      <c r="AB79">
        <f>ABS('Champ Scores'!AH78-33.3-'Comp Calculator'!I$164+'Comp Calculator'!I$163)</f>
        <v>12.356654150722221</v>
      </c>
      <c r="AC79">
        <f>ABS('Champ Scores'!AI78-33.3-'Comp Calculator'!J$164+'Comp Calculator'!J$163)</f>
        <v>12.459676138943468</v>
      </c>
      <c r="AD79">
        <f t="shared" si="24"/>
        <v>49.832660579331403</v>
      </c>
      <c r="AF79" s="60">
        <f>(IF('Comp Calculator'!$C$164='(CC) Your Champ Data'!$N$3,'(CC) Your Champ Data'!$N79,IF('Comp Calculator'!$C$164='(CC) Your Champ Data'!$O$3,'(CC) Your Champ Data'!$O79,IF('Comp Calculator'!$C$164='(CC) Your Champ Data'!$P$3,'(CC) Your Champ Data'!$P79,IF('Comp Calculator'!$C$164='(CC) Your Champ Data'!$Q$3,'(CC) Your Champ Data'!$Q79,IF('Comp Calculator'!$C$164='(CC) Your Champ Data'!$R$3,'(CC) Your Champ Data'!$R79,IF('Comp Calculator'!$C$164='(CC) Your Champ Data'!$T$3,'(CC) Your Champ Data'!$T79,1000))))))*H79*(100-$AD79))/1000</f>
        <v>0</v>
      </c>
      <c r="AG79" s="60">
        <f>(IF('Comp Calculator'!$C$164='(CC) Your Champ Data'!$N$3,'(CC) Your Champ Data'!$N79,IF('Comp Calculator'!$C$164='(CC) Your Champ Data'!$O$3,'(CC) Your Champ Data'!$O79,IF('Comp Calculator'!$C$164='(CC) Your Champ Data'!$P$3,'(CC) Your Champ Data'!$P79,IF('Comp Calculator'!$C$164='(CC) Your Champ Data'!$Q$3,'(CC) Your Champ Data'!$Q79,IF('Comp Calculator'!$C$164='(CC) Your Champ Data'!$R$3,'(CC) Your Champ Data'!$R79,IF('Comp Calculator'!$C$164='(CC) Your Champ Data'!$T$3,'(CC) Your Champ Data'!$T79,1000))))))*I79*(100-$AD79))/1000</f>
        <v>0</v>
      </c>
      <c r="AH79" s="60">
        <f>(IF('Comp Calculator'!$C$164='(CC) Your Champ Data'!$N$3,'(CC) Your Champ Data'!$N79,IF('Comp Calculator'!$C$164='(CC) Your Champ Data'!$O$3,'(CC) Your Champ Data'!$O79,IF('Comp Calculator'!$C$164='(CC) Your Champ Data'!$P$3,'(CC) Your Champ Data'!$P79,IF('Comp Calculator'!$C$164='(CC) Your Champ Data'!$Q$3,'(CC) Your Champ Data'!$Q79,IF('Comp Calculator'!$C$164='(CC) Your Champ Data'!$R$3,'(CC) Your Champ Data'!$R79,IF('Comp Calculator'!$C$164='(CC) Your Champ Data'!$T$3,'(CC) Your Champ Data'!$T79,1000))))))*J79*(100-$AD79))/1000</f>
        <v>3137.8617757189609</v>
      </c>
      <c r="AI79" s="60">
        <f>(IF('Comp Calculator'!$C$164='(CC) Your Champ Data'!$N$3,'(CC) Your Champ Data'!$N79,IF('Comp Calculator'!$C$164='(CC) Your Champ Data'!$O$3,'(CC) Your Champ Data'!$O79,IF('Comp Calculator'!$C$164='(CC) Your Champ Data'!$P$3,'(CC) Your Champ Data'!$P79,IF('Comp Calculator'!$C$164='(CC) Your Champ Data'!$Q$3,'(CC) Your Champ Data'!$Q79,IF('Comp Calculator'!$C$164='(CC) Your Champ Data'!$R$3,'(CC) Your Champ Data'!$R79,IF('Comp Calculator'!$C$164='(CC) Your Champ Data'!$T$3,'(CC) Your Champ Data'!$T79,1000))))))*K79*(100-$AD79))/1000</f>
        <v>0</v>
      </c>
      <c r="AJ79" s="60">
        <f>(IF('Comp Calculator'!$C$164='(CC) Your Champ Data'!$N$3,'(CC) Your Champ Data'!$N79,IF('Comp Calculator'!$C$164='(CC) Your Champ Data'!$O$3,'(CC) Your Champ Data'!$O79,IF('Comp Calculator'!$C$164='(CC) Your Champ Data'!$P$3,'(CC) Your Champ Data'!$P79,IF('Comp Calculator'!$C$164='(CC) Your Champ Data'!$Q$3,'(CC) Your Champ Data'!$Q79,IF('Comp Calculator'!$C$164='(CC) Your Champ Data'!$R$3,'(CC) Your Champ Data'!$R79,IF('Comp Calculator'!$C$164='(CC) Your Champ Data'!$T$3,'(CC) Your Champ Data'!$T79,1000))))))*L79*(100-$AD79))/1000</f>
        <v>0</v>
      </c>
      <c r="AL79" s="60">
        <f>RANK(AF79,AF$4:AF$163,0)+COUNTIF(AF$4:AF79,AF79)-1</f>
        <v>97</v>
      </c>
      <c r="AM79" t="str">
        <f t="shared" si="25"/>
        <v>Master Yi</v>
      </c>
      <c r="AN79" s="60">
        <f>RANK(AG79,AG$4:AG$163,0)+COUNTIF(AG$4:AG79,AG79)-1</f>
        <v>89</v>
      </c>
      <c r="AO79" t="str">
        <f t="shared" si="26"/>
        <v>Master Yi</v>
      </c>
      <c r="AP79" s="60">
        <f>RANK(AH79,AH$4:AH$163,0)+COUNTIF(AH$4:AH79,AH79)-1</f>
        <v>84</v>
      </c>
      <c r="AQ79" t="str">
        <f t="shared" si="27"/>
        <v>Master Yi</v>
      </c>
      <c r="AR79" s="60">
        <f>RANK(AI79,AI$4:AI$163,0)+COUNTIF(AI$4:AI79,AI79)-1</f>
        <v>85</v>
      </c>
      <c r="AS79" t="str">
        <f t="shared" si="28"/>
        <v>Master Yi</v>
      </c>
      <c r="AT79" s="60">
        <f>RANK(AJ79,AJ$4:AJ$163,0)+COUNTIF(AJ$4:AJ79,AJ79)-1</f>
        <v>110</v>
      </c>
      <c r="AU79" t="str">
        <f t="shared" si="29"/>
        <v>Master Yi</v>
      </c>
      <c r="AW79">
        <v>77</v>
      </c>
      <c r="AX79" s="61">
        <f t="shared" si="30"/>
        <v>2.5591200896311781</v>
      </c>
      <c r="AY79">
        <f>'Champ Scores'!B78</f>
        <v>3</v>
      </c>
      <c r="AZ79">
        <f>'Champ Scores'!C78</f>
        <v>5</v>
      </c>
      <c r="BA79">
        <f>'Champ Scores'!D78</f>
        <v>5</v>
      </c>
      <c r="BB79">
        <f>'Champ Scores'!E78</f>
        <v>2</v>
      </c>
      <c r="BC79">
        <f>'Champ Scores'!F78</f>
        <v>5</v>
      </c>
      <c r="BD79">
        <f>'Champ Scores'!G78</f>
        <v>2</v>
      </c>
      <c r="BE79">
        <f>'Champ Scores'!H78</f>
        <v>1</v>
      </c>
      <c r="BF79">
        <f>'Champ Scores'!I78</f>
        <v>1</v>
      </c>
      <c r="BG79">
        <f>'Champ Scores'!J78</f>
        <v>5</v>
      </c>
      <c r="BH79">
        <f>'Champ Scores'!K78</f>
        <v>3</v>
      </c>
      <c r="BI79">
        <f>'Champ Scores'!L78</f>
        <v>3</v>
      </c>
      <c r="BJ79">
        <f>'Champ Scores'!M78</f>
        <v>1</v>
      </c>
      <c r="BK79">
        <f>'Champ Scores'!N78</f>
        <v>1</v>
      </c>
      <c r="BL79">
        <f>'Champ Scores'!O78</f>
        <v>1</v>
      </c>
      <c r="BM79">
        <f>'Champ Scores'!P78</f>
        <v>1</v>
      </c>
      <c r="BN79">
        <f>'Champ Scores'!Q78</f>
        <v>5</v>
      </c>
      <c r="BO79">
        <f>'Champ Scores'!R78</f>
        <v>5</v>
      </c>
      <c r="BP79">
        <f>'Champ Scores'!S78</f>
        <v>1</v>
      </c>
      <c r="BQ79">
        <f>'Champ Scores'!T78</f>
        <v>1</v>
      </c>
      <c r="BR79">
        <f>'Champ Scores'!U78</f>
        <v>1</v>
      </c>
      <c r="BT79" s="61">
        <f>INDEX($AX$3:BR79,AW79,MATCH('Comp Calculator'!$C$165,'(CC) Your Champ Data'!$AX$3:$BR$3,0))</f>
        <v>2.5591200896311781</v>
      </c>
      <c r="BV79" s="60">
        <f t="shared" si="31"/>
        <v>0</v>
      </c>
      <c r="BW79" s="60">
        <f t="shared" si="32"/>
        <v>0</v>
      </c>
      <c r="BX79" s="60">
        <f t="shared" si="33"/>
        <v>3466.374646179037</v>
      </c>
      <c r="BY79" s="60">
        <f t="shared" si="34"/>
        <v>0</v>
      </c>
      <c r="BZ79" s="60">
        <f t="shared" si="35"/>
        <v>0</v>
      </c>
      <c r="CB79" s="60">
        <f>RANK(BV79,BV$4:BV$157,0)+COUNTIF(BV$4:BV79,BV79)-1</f>
        <v>97</v>
      </c>
      <c r="CC79" t="str">
        <f t="shared" si="36"/>
        <v>Master Yi</v>
      </c>
      <c r="CD79">
        <f>RANK(BW79,BW$4:BW$157,0)+COUNTIF(BW$4:BW79,BW79)-1</f>
        <v>89</v>
      </c>
      <c r="CE79" t="str">
        <f t="shared" si="37"/>
        <v>Master Yi</v>
      </c>
      <c r="CF79">
        <f>RANK(BX79,BX$4:BX$157,0)+COUNTIF(BX$4:BX79,BX79)-1</f>
        <v>87</v>
      </c>
      <c r="CG79" t="str">
        <f t="shared" si="38"/>
        <v>Master Yi</v>
      </c>
      <c r="CH79">
        <f>RANK(BY79,BY$4:BY$157,0)+COUNTIF(BY$4:BY79,BY79)-1</f>
        <v>84</v>
      </c>
      <c r="CI79" t="str">
        <f t="shared" si="39"/>
        <v>Master Yi</v>
      </c>
      <c r="CJ79">
        <f>RANK(BZ79,BZ$4:BZ$157,0)+COUNTIF(BZ$4:BZ79,BZ79)-1</f>
        <v>107</v>
      </c>
      <c r="CK79" t="str">
        <f t="shared" si="40"/>
        <v>Master Yi</v>
      </c>
      <c r="CM79">
        <f>'Champ Scores'!B78+'(CC) Team Data'!B$36-'(CC) Team Data'!$B$28</f>
        <v>9</v>
      </c>
      <c r="CN79">
        <f>'Champ Scores'!C78+'(CC) Team Data'!C$36-'(CC) Team Data'!$B$28</f>
        <v>12</v>
      </c>
      <c r="CO79">
        <f>'Champ Scores'!D78+'(CC) Team Data'!D$36-'(CC) Team Data'!$B$28</f>
        <v>9</v>
      </c>
      <c r="CP79">
        <f>'Champ Scores'!E78+'(CC) Team Data'!E$36-'(CC) Team Data'!$B$28</f>
        <v>9</v>
      </c>
      <c r="CQ79">
        <f>'Champ Scores'!F78+'(CC) Team Data'!F$36-'(CC) Team Data'!$B$28</f>
        <v>12</v>
      </c>
      <c r="CR79">
        <f>'Champ Scores'!G78+'(CC) Team Data'!G$36-'(CC) Team Data'!$B$28</f>
        <v>8</v>
      </c>
      <c r="CS79">
        <f>'Champ Scores'!H78+'(CC) Team Data'!H$36-'(CC) Team Data'!$B$28</f>
        <v>6</v>
      </c>
      <c r="CT79">
        <f>'Champ Scores'!I78+'(CC) Team Data'!I$36-'(CC) Team Data'!$B$28</f>
        <v>5</v>
      </c>
      <c r="CU79">
        <f>'Champ Scores'!J78+'(CC) Team Data'!J$36-'(CC) Team Data'!$B$28</f>
        <v>12</v>
      </c>
      <c r="CV79">
        <f>'Champ Scores'!K78+'(CC) Team Data'!K$36-'(CC) Team Data'!$B$28</f>
        <v>7</v>
      </c>
      <c r="CW79">
        <f>'Champ Scores'!L78+'(CC) Team Data'!L$36-'(CC) Team Data'!$B$28</f>
        <v>11</v>
      </c>
      <c r="CX79">
        <f>'Champ Scores'!M78+'(CC) Team Data'!M$36-'(CC) Team Data'!$B$28</f>
        <v>5</v>
      </c>
      <c r="CY79">
        <f>'Champ Scores'!N78+'(CC) Team Data'!N$36-'(CC) Team Data'!$B$28</f>
        <v>8</v>
      </c>
      <c r="CZ79">
        <f>'Champ Scores'!O78+'(CC) Team Data'!O$36-'(CC) Team Data'!$B$28</f>
        <v>7</v>
      </c>
      <c r="DA79">
        <f>'Champ Scores'!P78+'(CC) Team Data'!P$36-'(CC) Team Data'!$B$28</f>
        <v>7</v>
      </c>
      <c r="DB79">
        <f>'Champ Scores'!Q78+'(CC) Team Data'!Q$36-'(CC) Team Data'!$B$28</f>
        <v>11</v>
      </c>
      <c r="DC79">
        <f>'Champ Scores'!R78+'(CC) Team Data'!R$36-'(CC) Team Data'!$B$28</f>
        <v>9</v>
      </c>
      <c r="DD79">
        <f>'Champ Scores'!S78+'(CC) Team Data'!S$36-'(CC) Team Data'!$B$28</f>
        <v>5</v>
      </c>
      <c r="DE79">
        <f>'Champ Scores'!T78+'(CC) Team Data'!T$36-'(CC) Team Data'!$B$28</f>
        <v>7</v>
      </c>
      <c r="DF79">
        <f>'Champ Scores'!U78+'(CC) Team Data'!U$36-'(CC) Team Data'!$B$28</f>
        <v>5</v>
      </c>
    </row>
    <row r="80" spans="1:110" x14ac:dyDescent="0.25">
      <c r="A80" t="str">
        <f>'Champ Pools'!A80</f>
        <v>Miss Fortune</v>
      </c>
      <c r="B80">
        <f>'Champ Pools'!B80</f>
        <v>0</v>
      </c>
      <c r="C80">
        <f>'Champ Pools'!C80</f>
        <v>0</v>
      </c>
      <c r="D80">
        <f>'Champ Pools'!D80</f>
        <v>0</v>
      </c>
      <c r="E80">
        <f>'Champ Pools'!E80</f>
        <v>4</v>
      </c>
      <c r="F80">
        <f>'Champ Pools'!F80</f>
        <v>3</v>
      </c>
      <c r="H80">
        <f>B80*B80*'Champ Pools'!L80</f>
        <v>0</v>
      </c>
      <c r="I80">
        <f>C80*C80*'Champ Pools'!M80</f>
        <v>0</v>
      </c>
      <c r="J80">
        <f>D80*D80*'Champ Pools'!N80</f>
        <v>0</v>
      </c>
      <c r="K80">
        <f>E80*E80*'Champ Pools'!O80</f>
        <v>48</v>
      </c>
      <c r="L80">
        <f>F80*F80*'Champ Pools'!P80</f>
        <v>27</v>
      </c>
      <c r="N80">
        <f>'Champ Scores'!Y79</f>
        <v>1774</v>
      </c>
      <c r="O80">
        <f>'Champ Scores'!Z79</f>
        <v>1431</v>
      </c>
      <c r="P80">
        <f>'Champ Scores'!AA79</f>
        <v>2140</v>
      </c>
      <c r="Q80">
        <f>'Champ Scores'!AB79</f>
        <v>2863</v>
      </c>
      <c r="R80">
        <f>'Champ Scores'!AC79</f>
        <v>2274</v>
      </c>
      <c r="T80" s="60">
        <f t="shared" si="23"/>
        <v>2508.328564994873</v>
      </c>
      <c r="U80">
        <f>'(CC) Team Data'!W$36+'(CC) Your Champ Data'!N80</f>
        <v>3862</v>
      </c>
      <c r="V80">
        <f>'(CC) Team Data'!X$36+'(CC) Your Champ Data'!O80</f>
        <v>3163</v>
      </c>
      <c r="W80">
        <f>'(CC) Team Data'!Y$36+'(CC) Your Champ Data'!P80</f>
        <v>3892</v>
      </c>
      <c r="X80">
        <f>'(CC) Team Data'!Z$36+'(CC) Your Champ Data'!Q80</f>
        <v>4480</v>
      </c>
      <c r="Y80">
        <f>'(CC) Team Data'!AA$36+'(CC) Your Champ Data'!R80</f>
        <v>4196</v>
      </c>
      <c r="AA80">
        <f>ABS('Champ Scores'!AG79-33.3-'Comp Calculator'!H$164+'Comp Calculator'!H$163)</f>
        <v>19.11912895399481</v>
      </c>
      <c r="AB80">
        <f>ABS('Champ Scores'!AH79-33.3-'Comp Calculator'!I$164+'Comp Calculator'!I$163)</f>
        <v>3.2532293944616342</v>
      </c>
      <c r="AC80">
        <f>ABS('Champ Scores'!AI79-33.3-'Comp Calculator'!J$164+'Comp Calculator'!J$163)</f>
        <v>22.172358348456424</v>
      </c>
      <c r="AD80">
        <f t="shared" si="24"/>
        <v>44.544716696912872</v>
      </c>
      <c r="AF80" s="60">
        <f>(IF('Comp Calculator'!$C$164='(CC) Your Champ Data'!$N$3,'(CC) Your Champ Data'!$N80,IF('Comp Calculator'!$C$164='(CC) Your Champ Data'!$O$3,'(CC) Your Champ Data'!$O80,IF('Comp Calculator'!$C$164='(CC) Your Champ Data'!$P$3,'(CC) Your Champ Data'!$P80,IF('Comp Calculator'!$C$164='(CC) Your Champ Data'!$Q$3,'(CC) Your Champ Data'!$Q80,IF('Comp Calculator'!$C$164='(CC) Your Champ Data'!$R$3,'(CC) Your Champ Data'!$R80,IF('Comp Calculator'!$C$164='(CC) Your Champ Data'!$T$3,'(CC) Your Champ Data'!$T80,1000))))))*H80*(100-$AD80))/1000</f>
        <v>0</v>
      </c>
      <c r="AG80" s="60">
        <f>(IF('Comp Calculator'!$C$164='(CC) Your Champ Data'!$N$3,'(CC) Your Champ Data'!$N80,IF('Comp Calculator'!$C$164='(CC) Your Champ Data'!$O$3,'(CC) Your Champ Data'!$O80,IF('Comp Calculator'!$C$164='(CC) Your Champ Data'!$P$3,'(CC) Your Champ Data'!$P80,IF('Comp Calculator'!$C$164='(CC) Your Champ Data'!$Q$3,'(CC) Your Champ Data'!$Q80,IF('Comp Calculator'!$C$164='(CC) Your Champ Data'!$R$3,'(CC) Your Champ Data'!$R80,IF('Comp Calculator'!$C$164='(CC) Your Champ Data'!$T$3,'(CC) Your Champ Data'!$T80,1000))))))*I80*(100-$AD80))/1000</f>
        <v>0</v>
      </c>
      <c r="AH80" s="60">
        <f>(IF('Comp Calculator'!$C$164='(CC) Your Champ Data'!$N$3,'(CC) Your Champ Data'!$N80,IF('Comp Calculator'!$C$164='(CC) Your Champ Data'!$O$3,'(CC) Your Champ Data'!$O80,IF('Comp Calculator'!$C$164='(CC) Your Champ Data'!$P$3,'(CC) Your Champ Data'!$P80,IF('Comp Calculator'!$C$164='(CC) Your Champ Data'!$Q$3,'(CC) Your Champ Data'!$Q80,IF('Comp Calculator'!$C$164='(CC) Your Champ Data'!$R$3,'(CC) Your Champ Data'!$R80,IF('Comp Calculator'!$C$164='(CC) Your Champ Data'!$T$3,'(CC) Your Champ Data'!$T80,1000))))))*J80*(100-$AD80))/1000</f>
        <v>0</v>
      </c>
      <c r="AI80" s="60">
        <f>(IF('Comp Calculator'!$C$164='(CC) Your Champ Data'!$N$3,'(CC) Your Champ Data'!$N80,IF('Comp Calculator'!$C$164='(CC) Your Champ Data'!$O$3,'(CC) Your Champ Data'!$O80,IF('Comp Calculator'!$C$164='(CC) Your Champ Data'!$P$3,'(CC) Your Champ Data'!$P80,IF('Comp Calculator'!$C$164='(CC) Your Champ Data'!$Q$3,'(CC) Your Champ Data'!$Q80,IF('Comp Calculator'!$C$164='(CC) Your Champ Data'!$R$3,'(CC) Your Champ Data'!$R80,IF('Comp Calculator'!$C$164='(CC) Your Champ Data'!$T$3,'(CC) Your Champ Data'!$T80,1000))))))*K80*(100-$AD80))/1000</f>
        <v>6676.8034170728006</v>
      </c>
      <c r="AJ80" s="60">
        <f>(IF('Comp Calculator'!$C$164='(CC) Your Champ Data'!$N$3,'(CC) Your Champ Data'!$N80,IF('Comp Calculator'!$C$164='(CC) Your Champ Data'!$O$3,'(CC) Your Champ Data'!$O80,IF('Comp Calculator'!$C$164='(CC) Your Champ Data'!$P$3,'(CC) Your Champ Data'!$P80,IF('Comp Calculator'!$C$164='(CC) Your Champ Data'!$Q$3,'(CC) Your Champ Data'!$Q80,IF('Comp Calculator'!$C$164='(CC) Your Champ Data'!$R$3,'(CC) Your Champ Data'!$R80,IF('Comp Calculator'!$C$164='(CC) Your Champ Data'!$T$3,'(CC) Your Champ Data'!$T80,1000))))))*L80*(100-$AD80))/1000</f>
        <v>3755.7019221034507</v>
      </c>
      <c r="AL80" s="60">
        <f>RANK(AF80,AF$4:AF$163,0)+COUNTIF(AF$4:AF80,AF80)-1</f>
        <v>98</v>
      </c>
      <c r="AM80" t="str">
        <f t="shared" si="25"/>
        <v>Miss Fortune</v>
      </c>
      <c r="AN80" s="60">
        <f>RANK(AG80,AG$4:AG$163,0)+COUNTIF(AG$4:AG80,AG80)-1</f>
        <v>90</v>
      </c>
      <c r="AO80" t="str">
        <f t="shared" si="26"/>
        <v>Miss Fortune</v>
      </c>
      <c r="AP80" s="60">
        <f>RANK(AH80,AH$4:AH$163,0)+COUNTIF(AH$4:AH80,AH80)-1</f>
        <v>133</v>
      </c>
      <c r="AQ80" t="str">
        <f t="shared" si="27"/>
        <v>Miss Fortune</v>
      </c>
      <c r="AR80" s="60">
        <f>RANK(AI80,AI$4:AI$163,0)+COUNTIF(AI$4:AI80,AI80)-1</f>
        <v>9</v>
      </c>
      <c r="AS80" t="str">
        <f t="shared" si="28"/>
        <v>Miss Fortune</v>
      </c>
      <c r="AT80" s="60">
        <f>RANK(AJ80,AJ$4:AJ$163,0)+COUNTIF(AJ$4:AJ80,AJ80)-1</f>
        <v>49</v>
      </c>
      <c r="AU80" t="str">
        <f t="shared" si="29"/>
        <v>Miss Fortune</v>
      </c>
      <c r="AW80">
        <v>78</v>
      </c>
      <c r="AX80" s="61">
        <f t="shared" si="30"/>
        <v>2.6694251894932823</v>
      </c>
      <c r="AY80">
        <f>'Champ Scores'!B79</f>
        <v>2</v>
      </c>
      <c r="AZ80">
        <f>'Champ Scores'!C79</f>
        <v>5</v>
      </c>
      <c r="BA80">
        <f>'Champ Scores'!D79</f>
        <v>2</v>
      </c>
      <c r="BB80">
        <f>'Champ Scores'!E79</f>
        <v>5</v>
      </c>
      <c r="BC80">
        <f>'Champ Scores'!F79</f>
        <v>2</v>
      </c>
      <c r="BD80">
        <f>'Champ Scores'!G79</f>
        <v>5</v>
      </c>
      <c r="BE80">
        <f>'Champ Scores'!H79</f>
        <v>5</v>
      </c>
      <c r="BF80">
        <f>'Champ Scores'!I79</f>
        <v>5</v>
      </c>
      <c r="BG80">
        <f>'Champ Scores'!J79</f>
        <v>2</v>
      </c>
      <c r="BH80">
        <f>'Champ Scores'!K79</f>
        <v>1</v>
      </c>
      <c r="BI80">
        <f>'Champ Scores'!L79</f>
        <v>1</v>
      </c>
      <c r="BJ80">
        <f>'Champ Scores'!M79</f>
        <v>1</v>
      </c>
      <c r="BK80">
        <f>'Champ Scores'!N79</f>
        <v>2</v>
      </c>
      <c r="BL80">
        <f>'Champ Scores'!O79</f>
        <v>4</v>
      </c>
      <c r="BM80">
        <f>'Champ Scores'!P79</f>
        <v>2</v>
      </c>
      <c r="BN80">
        <f>'Champ Scores'!Q79</f>
        <v>3</v>
      </c>
      <c r="BO80">
        <f>'Champ Scores'!R79</f>
        <v>1</v>
      </c>
      <c r="BP80">
        <f>'Champ Scores'!S79</f>
        <v>1</v>
      </c>
      <c r="BQ80">
        <f>'Champ Scores'!T79</f>
        <v>2</v>
      </c>
      <c r="BR80">
        <f>'Champ Scores'!U79</f>
        <v>1</v>
      </c>
      <c r="BT80" s="61">
        <f>INDEX($AX$3:BR80,AW80,MATCH('Comp Calculator'!$C$165,'(CC) Your Champ Data'!$AX$3:$BR$3,0))</f>
        <v>2.6694251894932823</v>
      </c>
      <c r="BV80" s="60">
        <f t="shared" si="31"/>
        <v>0</v>
      </c>
      <c r="BW80" s="60">
        <f t="shared" si="32"/>
        <v>0</v>
      </c>
      <c r="BX80" s="60">
        <f t="shared" si="33"/>
        <v>0</v>
      </c>
      <c r="BY80" s="60">
        <f t="shared" si="34"/>
        <v>7105.6190467078568</v>
      </c>
      <c r="BZ80" s="60">
        <f t="shared" si="35"/>
        <v>3996.9107137731694</v>
      </c>
      <c r="CB80" s="60">
        <f>RANK(BV80,BV$4:BV$157,0)+COUNTIF(BV$4:BV80,BV80)-1</f>
        <v>98</v>
      </c>
      <c r="CC80" t="str">
        <f t="shared" si="36"/>
        <v>Miss Fortune</v>
      </c>
      <c r="CD80">
        <f>RANK(BW80,BW$4:BW$157,0)+COUNTIF(BW$4:BW80,BW80)-1</f>
        <v>90</v>
      </c>
      <c r="CE80" t="str">
        <f t="shared" si="37"/>
        <v>Miss Fortune</v>
      </c>
      <c r="CF80">
        <f>RANK(BX80,BX$4:BX$157,0)+COUNTIF(BX$4:BX80,BX80)-1</f>
        <v>128</v>
      </c>
      <c r="CG80" t="str">
        <f t="shared" si="38"/>
        <v>Miss Fortune</v>
      </c>
      <c r="CH80">
        <f>RANK(BY80,BY$4:BY$157,0)+COUNTIF(BY$4:BY80,BY80)-1</f>
        <v>10</v>
      </c>
      <c r="CI80" t="str">
        <f t="shared" si="39"/>
        <v>Miss Fortune</v>
      </c>
      <c r="CJ80">
        <f>RANK(BZ80,BZ$4:BZ$157,0)+COUNTIF(BZ$4:BZ80,BZ80)-1</f>
        <v>48</v>
      </c>
      <c r="CK80" t="str">
        <f t="shared" si="40"/>
        <v>Miss Fortune</v>
      </c>
      <c r="CM80">
        <f>'Champ Scores'!B79+'(CC) Team Data'!B$36-'(CC) Team Data'!$B$28</f>
        <v>8</v>
      </c>
      <c r="CN80">
        <f>'Champ Scores'!C79+'(CC) Team Data'!C$36-'(CC) Team Data'!$B$28</f>
        <v>12</v>
      </c>
      <c r="CO80">
        <f>'Champ Scores'!D79+'(CC) Team Data'!D$36-'(CC) Team Data'!$B$28</f>
        <v>6</v>
      </c>
      <c r="CP80">
        <f>'Champ Scores'!E79+'(CC) Team Data'!E$36-'(CC) Team Data'!$B$28</f>
        <v>12</v>
      </c>
      <c r="CQ80">
        <f>'Champ Scores'!F79+'(CC) Team Data'!F$36-'(CC) Team Data'!$B$28</f>
        <v>9</v>
      </c>
      <c r="CR80">
        <f>'Champ Scores'!G79+'(CC) Team Data'!G$36-'(CC) Team Data'!$B$28</f>
        <v>11</v>
      </c>
      <c r="CS80">
        <f>'Champ Scores'!H79+'(CC) Team Data'!H$36-'(CC) Team Data'!$B$28</f>
        <v>10</v>
      </c>
      <c r="CT80">
        <f>'Champ Scores'!I79+'(CC) Team Data'!I$36-'(CC) Team Data'!$B$28</f>
        <v>9</v>
      </c>
      <c r="CU80">
        <f>'Champ Scores'!J79+'(CC) Team Data'!J$36-'(CC) Team Data'!$B$28</f>
        <v>9</v>
      </c>
      <c r="CV80">
        <f>'Champ Scores'!K79+'(CC) Team Data'!K$36-'(CC) Team Data'!$B$28</f>
        <v>5</v>
      </c>
      <c r="CW80">
        <f>'Champ Scores'!L79+'(CC) Team Data'!L$36-'(CC) Team Data'!$B$28</f>
        <v>9</v>
      </c>
      <c r="CX80">
        <f>'Champ Scores'!M79+'(CC) Team Data'!M$36-'(CC) Team Data'!$B$28</f>
        <v>5</v>
      </c>
      <c r="CY80">
        <f>'Champ Scores'!N79+'(CC) Team Data'!N$36-'(CC) Team Data'!$B$28</f>
        <v>9</v>
      </c>
      <c r="CZ80">
        <f>'Champ Scores'!O79+'(CC) Team Data'!O$36-'(CC) Team Data'!$B$28</f>
        <v>10</v>
      </c>
      <c r="DA80">
        <f>'Champ Scores'!P79+'(CC) Team Data'!P$36-'(CC) Team Data'!$B$28</f>
        <v>8</v>
      </c>
      <c r="DB80">
        <f>'Champ Scores'!Q79+'(CC) Team Data'!Q$36-'(CC) Team Data'!$B$28</f>
        <v>9</v>
      </c>
      <c r="DC80">
        <f>'Champ Scores'!R79+'(CC) Team Data'!R$36-'(CC) Team Data'!$B$28</f>
        <v>5</v>
      </c>
      <c r="DD80">
        <f>'Champ Scores'!S79+'(CC) Team Data'!S$36-'(CC) Team Data'!$B$28</f>
        <v>5</v>
      </c>
      <c r="DE80">
        <f>'Champ Scores'!T79+'(CC) Team Data'!T$36-'(CC) Team Data'!$B$28</f>
        <v>8</v>
      </c>
      <c r="DF80">
        <f>'Champ Scores'!U79+'(CC) Team Data'!U$36-'(CC) Team Data'!$B$28</f>
        <v>5</v>
      </c>
    </row>
    <row r="81" spans="1:110" x14ac:dyDescent="0.25">
      <c r="A81" t="str">
        <f>'Champ Pools'!A81</f>
        <v>Mordekaiser</v>
      </c>
      <c r="B81">
        <f>'Champ Pools'!B81</f>
        <v>2</v>
      </c>
      <c r="C81">
        <f>'Champ Pools'!C81</f>
        <v>0</v>
      </c>
      <c r="D81">
        <f>'Champ Pools'!D81</f>
        <v>4</v>
      </c>
      <c r="E81">
        <f>'Champ Pools'!E81</f>
        <v>0</v>
      </c>
      <c r="F81">
        <f>'Champ Pools'!F81</f>
        <v>0</v>
      </c>
      <c r="H81">
        <f>B81*B81*'Champ Pools'!L81</f>
        <v>12</v>
      </c>
      <c r="I81">
        <f>C81*C81*'Champ Pools'!M81</f>
        <v>0</v>
      </c>
      <c r="J81">
        <f>D81*D81*'Champ Pools'!N81</f>
        <v>48</v>
      </c>
      <c r="K81">
        <f>E81*E81*'Champ Pools'!O81</f>
        <v>0</v>
      </c>
      <c r="L81">
        <f>F81*F81*'Champ Pools'!P81</f>
        <v>0</v>
      </c>
      <c r="N81">
        <f>'Champ Scores'!Y80</f>
        <v>1666</v>
      </c>
      <c r="O81">
        <f>'Champ Scores'!Z80</f>
        <v>1724</v>
      </c>
      <c r="P81">
        <f>'Champ Scores'!AA80</f>
        <v>1963</v>
      </c>
      <c r="Q81">
        <f>'Champ Scores'!AB80</f>
        <v>1660</v>
      </c>
      <c r="R81">
        <f>'Champ Scores'!AC80</f>
        <v>2380</v>
      </c>
      <c r="T81" s="60">
        <f t="shared" si="23"/>
        <v>2611.4106280403439</v>
      </c>
      <c r="U81">
        <f>'(CC) Team Data'!W$36+'(CC) Your Champ Data'!N81</f>
        <v>3754</v>
      </c>
      <c r="V81">
        <f>'(CC) Team Data'!X$36+'(CC) Your Champ Data'!O81</f>
        <v>3456</v>
      </c>
      <c r="W81">
        <f>'(CC) Team Data'!Y$36+'(CC) Your Champ Data'!P81</f>
        <v>3715</v>
      </c>
      <c r="X81">
        <f>'(CC) Team Data'!Z$36+'(CC) Your Champ Data'!Q81</f>
        <v>3277</v>
      </c>
      <c r="Y81">
        <f>'(CC) Team Data'!AA$36+'(CC) Your Champ Data'!R81</f>
        <v>4302</v>
      </c>
      <c r="AA81">
        <f>ABS('Champ Scores'!AG80-33.3-'Comp Calculator'!H$164+'Comp Calculator'!H$163)</f>
        <v>1.9564476372492656</v>
      </c>
      <c r="AB81">
        <f>ABS('Champ Scores'!AH80-33.3-'Comp Calculator'!I$164+'Comp Calculator'!I$163)</f>
        <v>2.6489776499389066</v>
      </c>
      <c r="AC81">
        <f>ABS('Champ Scores'!AI80-33.3-'Comp Calculator'!J$164+'Comp Calculator'!J$163)</f>
        <v>4.8054252871881822</v>
      </c>
      <c r="AD81">
        <f t="shared" si="24"/>
        <v>9.4108505743763544</v>
      </c>
      <c r="AF81" s="60">
        <f>(IF('Comp Calculator'!$C$164='(CC) Your Champ Data'!$N$3,'(CC) Your Champ Data'!$N81,IF('Comp Calculator'!$C$164='(CC) Your Champ Data'!$O$3,'(CC) Your Champ Data'!$O81,IF('Comp Calculator'!$C$164='(CC) Your Champ Data'!$P$3,'(CC) Your Champ Data'!$P81,IF('Comp Calculator'!$C$164='(CC) Your Champ Data'!$Q$3,'(CC) Your Champ Data'!$Q81,IF('Comp Calculator'!$C$164='(CC) Your Champ Data'!$R$3,'(CC) Your Champ Data'!$R81,IF('Comp Calculator'!$C$164='(CC) Your Champ Data'!$T$3,'(CC) Your Champ Data'!$T81,1000))))))*H81*(100-$AD81))/1000</f>
        <v>2838.7856111425008</v>
      </c>
      <c r="AG81" s="60">
        <f>(IF('Comp Calculator'!$C$164='(CC) Your Champ Data'!$N$3,'(CC) Your Champ Data'!$N81,IF('Comp Calculator'!$C$164='(CC) Your Champ Data'!$O$3,'(CC) Your Champ Data'!$O81,IF('Comp Calculator'!$C$164='(CC) Your Champ Data'!$P$3,'(CC) Your Champ Data'!$P81,IF('Comp Calculator'!$C$164='(CC) Your Champ Data'!$Q$3,'(CC) Your Champ Data'!$Q81,IF('Comp Calculator'!$C$164='(CC) Your Champ Data'!$R$3,'(CC) Your Champ Data'!$R81,IF('Comp Calculator'!$C$164='(CC) Your Champ Data'!$T$3,'(CC) Your Champ Data'!$T81,1000))))))*I81*(100-$AD81))/1000</f>
        <v>0</v>
      </c>
      <c r="AH81" s="60">
        <f>(IF('Comp Calculator'!$C$164='(CC) Your Champ Data'!$N$3,'(CC) Your Champ Data'!$N81,IF('Comp Calculator'!$C$164='(CC) Your Champ Data'!$O$3,'(CC) Your Champ Data'!$O81,IF('Comp Calculator'!$C$164='(CC) Your Champ Data'!$P$3,'(CC) Your Champ Data'!$P81,IF('Comp Calculator'!$C$164='(CC) Your Champ Data'!$Q$3,'(CC) Your Champ Data'!$Q81,IF('Comp Calculator'!$C$164='(CC) Your Champ Data'!$R$3,'(CC) Your Champ Data'!$R81,IF('Comp Calculator'!$C$164='(CC) Your Champ Data'!$T$3,'(CC) Your Champ Data'!$T81,1000))))))*J81*(100-$AD81))/1000</f>
        <v>11355.142444570003</v>
      </c>
      <c r="AI81" s="60">
        <f>(IF('Comp Calculator'!$C$164='(CC) Your Champ Data'!$N$3,'(CC) Your Champ Data'!$N81,IF('Comp Calculator'!$C$164='(CC) Your Champ Data'!$O$3,'(CC) Your Champ Data'!$O81,IF('Comp Calculator'!$C$164='(CC) Your Champ Data'!$P$3,'(CC) Your Champ Data'!$P81,IF('Comp Calculator'!$C$164='(CC) Your Champ Data'!$Q$3,'(CC) Your Champ Data'!$Q81,IF('Comp Calculator'!$C$164='(CC) Your Champ Data'!$R$3,'(CC) Your Champ Data'!$R81,IF('Comp Calculator'!$C$164='(CC) Your Champ Data'!$T$3,'(CC) Your Champ Data'!$T81,1000))))))*K81*(100-$AD81))/1000</f>
        <v>0</v>
      </c>
      <c r="AJ81" s="60">
        <f>(IF('Comp Calculator'!$C$164='(CC) Your Champ Data'!$N$3,'(CC) Your Champ Data'!$N81,IF('Comp Calculator'!$C$164='(CC) Your Champ Data'!$O$3,'(CC) Your Champ Data'!$O81,IF('Comp Calculator'!$C$164='(CC) Your Champ Data'!$P$3,'(CC) Your Champ Data'!$P81,IF('Comp Calculator'!$C$164='(CC) Your Champ Data'!$Q$3,'(CC) Your Champ Data'!$Q81,IF('Comp Calculator'!$C$164='(CC) Your Champ Data'!$R$3,'(CC) Your Champ Data'!$R81,IF('Comp Calculator'!$C$164='(CC) Your Champ Data'!$T$3,'(CC) Your Champ Data'!$T81,1000))))))*L81*(100-$AD81))/1000</f>
        <v>0</v>
      </c>
      <c r="AL81" s="60">
        <f>RANK(AF81,AF$4:AF$163,0)+COUNTIF(AF$4:AF81,AF81)-1</f>
        <v>24</v>
      </c>
      <c r="AM81" t="str">
        <f t="shared" si="25"/>
        <v>Mordekaiser</v>
      </c>
      <c r="AN81" s="60">
        <f>RANK(AG81,AG$4:AG$163,0)+COUNTIF(AG$4:AG81,AG81)-1</f>
        <v>91</v>
      </c>
      <c r="AO81" t="str">
        <f t="shared" si="26"/>
        <v>Mordekaiser</v>
      </c>
      <c r="AP81" s="60">
        <f>RANK(AH81,AH$4:AH$163,0)+COUNTIF(AH$4:AH81,AH81)-1</f>
        <v>18</v>
      </c>
      <c r="AQ81" t="str">
        <f t="shared" si="27"/>
        <v>Mordekaiser</v>
      </c>
      <c r="AR81" s="60">
        <f>RANK(AI81,AI$4:AI$163,0)+COUNTIF(AI$4:AI81,AI81)-1</f>
        <v>86</v>
      </c>
      <c r="AS81" t="str">
        <f t="shared" si="28"/>
        <v>Mordekaiser</v>
      </c>
      <c r="AT81" s="60">
        <f>RANK(AJ81,AJ$4:AJ$163,0)+COUNTIF(AJ$4:AJ81,AJ81)-1</f>
        <v>111</v>
      </c>
      <c r="AU81" t="str">
        <f t="shared" si="29"/>
        <v>Mordekaiser</v>
      </c>
      <c r="AW81">
        <v>79</v>
      </c>
      <c r="AX81" s="61">
        <f t="shared" si="30"/>
        <v>2.5376519549956296</v>
      </c>
      <c r="AY81">
        <f>'Champ Scores'!B80</f>
        <v>2</v>
      </c>
      <c r="AZ81">
        <f>'Champ Scores'!C80</f>
        <v>4</v>
      </c>
      <c r="BA81">
        <f>'Champ Scores'!D80</f>
        <v>2</v>
      </c>
      <c r="BB81">
        <f>'Champ Scores'!E80</f>
        <v>4</v>
      </c>
      <c r="BC81">
        <f>'Champ Scores'!F80</f>
        <v>5</v>
      </c>
      <c r="BD81">
        <f>'Champ Scores'!G80</f>
        <v>2</v>
      </c>
      <c r="BE81">
        <f>'Champ Scores'!H80</f>
        <v>2</v>
      </c>
      <c r="BF81">
        <f>'Champ Scores'!I80</f>
        <v>2</v>
      </c>
      <c r="BG81">
        <f>'Champ Scores'!J80</f>
        <v>5</v>
      </c>
      <c r="BH81">
        <f>'Champ Scores'!K80</f>
        <v>3</v>
      </c>
      <c r="BI81">
        <f>'Champ Scores'!L80</f>
        <v>5</v>
      </c>
      <c r="BJ81">
        <f>'Champ Scores'!M80</f>
        <v>1</v>
      </c>
      <c r="BK81">
        <f>'Champ Scores'!N80</f>
        <v>2</v>
      </c>
      <c r="BL81">
        <f>'Champ Scores'!O80</f>
        <v>2</v>
      </c>
      <c r="BM81">
        <f>'Champ Scores'!P80</f>
        <v>2</v>
      </c>
      <c r="BN81">
        <f>'Champ Scores'!Q80</f>
        <v>1</v>
      </c>
      <c r="BO81">
        <f>'Champ Scores'!R80</f>
        <v>1</v>
      </c>
      <c r="BP81">
        <f>'Champ Scores'!S80</f>
        <v>1</v>
      </c>
      <c r="BQ81">
        <f>'Champ Scores'!T80</f>
        <v>3</v>
      </c>
      <c r="BR81">
        <f>'Champ Scores'!U80</f>
        <v>3</v>
      </c>
      <c r="BT81" s="61">
        <f>INDEX($AX$3:BR81,AW81,MATCH('Comp Calculator'!$C$165,'(CC) Your Champ Data'!$AX$3:$BR$3,0))</f>
        <v>2.5376519549956296</v>
      </c>
      <c r="BV81" s="60">
        <f t="shared" si="31"/>
        <v>2758.6047856959008</v>
      </c>
      <c r="BW81" s="60">
        <f t="shared" si="32"/>
        <v>0</v>
      </c>
      <c r="BX81" s="60">
        <f t="shared" si="33"/>
        <v>11034.419142783603</v>
      </c>
      <c r="BY81" s="60">
        <f t="shared" si="34"/>
        <v>0</v>
      </c>
      <c r="BZ81" s="60">
        <f t="shared" si="35"/>
        <v>0</v>
      </c>
      <c r="CB81" s="60">
        <f>RANK(BV81,BV$4:BV$157,0)+COUNTIF(BV$4:BV81,BV81)-1</f>
        <v>25</v>
      </c>
      <c r="CC81" t="str">
        <f t="shared" si="36"/>
        <v>Mordekaiser</v>
      </c>
      <c r="CD81">
        <f>RANK(BW81,BW$4:BW$157,0)+COUNTIF(BW$4:BW81,BW81)-1</f>
        <v>91</v>
      </c>
      <c r="CE81" t="str">
        <f t="shared" si="37"/>
        <v>Mordekaiser</v>
      </c>
      <c r="CF81">
        <f>RANK(BX81,BX$4:BX$157,0)+COUNTIF(BX$4:BX81,BX81)-1</f>
        <v>25</v>
      </c>
      <c r="CG81" t="str">
        <f t="shared" si="38"/>
        <v>Mordekaiser</v>
      </c>
      <c r="CH81">
        <f>RANK(BY81,BY$4:BY$157,0)+COUNTIF(BY$4:BY81,BY81)-1</f>
        <v>85</v>
      </c>
      <c r="CI81" t="str">
        <f t="shared" si="39"/>
        <v>Mordekaiser</v>
      </c>
      <c r="CJ81">
        <f>RANK(BZ81,BZ$4:BZ$157,0)+COUNTIF(BZ$4:BZ81,BZ81)-1</f>
        <v>108</v>
      </c>
      <c r="CK81" t="str">
        <f t="shared" si="40"/>
        <v>Mordekaiser</v>
      </c>
      <c r="CM81">
        <f>'Champ Scores'!B80+'(CC) Team Data'!B$36-'(CC) Team Data'!$B$28</f>
        <v>8</v>
      </c>
      <c r="CN81">
        <f>'Champ Scores'!C80+'(CC) Team Data'!C$36-'(CC) Team Data'!$B$28</f>
        <v>11</v>
      </c>
      <c r="CO81">
        <f>'Champ Scores'!D80+'(CC) Team Data'!D$36-'(CC) Team Data'!$B$28</f>
        <v>6</v>
      </c>
      <c r="CP81">
        <f>'Champ Scores'!E80+'(CC) Team Data'!E$36-'(CC) Team Data'!$B$28</f>
        <v>11</v>
      </c>
      <c r="CQ81">
        <f>'Champ Scores'!F80+'(CC) Team Data'!F$36-'(CC) Team Data'!$B$28</f>
        <v>12</v>
      </c>
      <c r="CR81">
        <f>'Champ Scores'!G80+'(CC) Team Data'!G$36-'(CC) Team Data'!$B$28</f>
        <v>8</v>
      </c>
      <c r="CS81">
        <f>'Champ Scores'!H80+'(CC) Team Data'!H$36-'(CC) Team Data'!$B$28</f>
        <v>7</v>
      </c>
      <c r="CT81">
        <f>'Champ Scores'!I80+'(CC) Team Data'!I$36-'(CC) Team Data'!$B$28</f>
        <v>6</v>
      </c>
      <c r="CU81">
        <f>'Champ Scores'!J80+'(CC) Team Data'!J$36-'(CC) Team Data'!$B$28</f>
        <v>12</v>
      </c>
      <c r="CV81">
        <f>'Champ Scores'!K80+'(CC) Team Data'!K$36-'(CC) Team Data'!$B$28</f>
        <v>7</v>
      </c>
      <c r="CW81">
        <f>'Champ Scores'!L80+'(CC) Team Data'!L$36-'(CC) Team Data'!$B$28</f>
        <v>13</v>
      </c>
      <c r="CX81">
        <f>'Champ Scores'!M80+'(CC) Team Data'!M$36-'(CC) Team Data'!$B$28</f>
        <v>5</v>
      </c>
      <c r="CY81">
        <f>'Champ Scores'!N80+'(CC) Team Data'!N$36-'(CC) Team Data'!$B$28</f>
        <v>9</v>
      </c>
      <c r="CZ81">
        <f>'Champ Scores'!O80+'(CC) Team Data'!O$36-'(CC) Team Data'!$B$28</f>
        <v>8</v>
      </c>
      <c r="DA81">
        <f>'Champ Scores'!P80+'(CC) Team Data'!P$36-'(CC) Team Data'!$B$28</f>
        <v>8</v>
      </c>
      <c r="DB81">
        <f>'Champ Scores'!Q80+'(CC) Team Data'!Q$36-'(CC) Team Data'!$B$28</f>
        <v>7</v>
      </c>
      <c r="DC81">
        <f>'Champ Scores'!R80+'(CC) Team Data'!R$36-'(CC) Team Data'!$B$28</f>
        <v>5</v>
      </c>
      <c r="DD81">
        <f>'Champ Scores'!S80+'(CC) Team Data'!S$36-'(CC) Team Data'!$B$28</f>
        <v>5</v>
      </c>
      <c r="DE81">
        <f>'Champ Scores'!T80+'(CC) Team Data'!T$36-'(CC) Team Data'!$B$28</f>
        <v>9</v>
      </c>
      <c r="DF81">
        <f>'Champ Scores'!U80+'(CC) Team Data'!U$36-'(CC) Team Data'!$B$28</f>
        <v>7</v>
      </c>
    </row>
    <row r="82" spans="1:110" x14ac:dyDescent="0.25">
      <c r="A82" t="str">
        <f>'Champ Pools'!A82</f>
        <v>Morgana</v>
      </c>
      <c r="B82">
        <f>'Champ Pools'!B82</f>
        <v>0</v>
      </c>
      <c r="C82">
        <f>'Champ Pools'!C82</f>
        <v>0</v>
      </c>
      <c r="D82">
        <f>'Champ Pools'!D82</f>
        <v>4</v>
      </c>
      <c r="E82">
        <f>'Champ Pools'!E82</f>
        <v>0</v>
      </c>
      <c r="F82">
        <f>'Champ Pools'!F82</f>
        <v>5</v>
      </c>
      <c r="H82">
        <f>B82*B82*'Champ Pools'!L82</f>
        <v>0</v>
      </c>
      <c r="I82">
        <f>C82*C82*'Champ Pools'!M82</f>
        <v>0</v>
      </c>
      <c r="J82">
        <f>D82*D82*'Champ Pools'!N82</f>
        <v>48</v>
      </c>
      <c r="K82">
        <f>E82*E82*'Champ Pools'!O82</f>
        <v>0</v>
      </c>
      <c r="L82">
        <f>F82*F82*'Champ Pools'!P82</f>
        <v>75</v>
      </c>
      <c r="N82">
        <f>'Champ Scores'!Y81</f>
        <v>1916</v>
      </c>
      <c r="O82">
        <f>'Champ Scores'!Z81</f>
        <v>1993</v>
      </c>
      <c r="P82">
        <f>'Champ Scores'!AA81</f>
        <v>1993</v>
      </c>
      <c r="Q82">
        <f>'Champ Scores'!AB81</f>
        <v>2054</v>
      </c>
      <c r="R82">
        <f>'Champ Scores'!AC81</f>
        <v>1419</v>
      </c>
      <c r="T82" s="60">
        <f t="shared" si="23"/>
        <v>2762.9616064853626</v>
      </c>
      <c r="U82">
        <f>'(CC) Team Data'!W$36+'(CC) Your Champ Data'!N82</f>
        <v>4004</v>
      </c>
      <c r="V82">
        <f>'(CC) Team Data'!X$36+'(CC) Your Champ Data'!O82</f>
        <v>3725</v>
      </c>
      <c r="W82">
        <f>'(CC) Team Data'!Y$36+'(CC) Your Champ Data'!P82</f>
        <v>3745</v>
      </c>
      <c r="X82">
        <f>'(CC) Team Data'!Z$36+'(CC) Your Champ Data'!Q82</f>
        <v>3671</v>
      </c>
      <c r="Y82">
        <f>'(CC) Team Data'!AA$36+'(CC) Your Champ Data'!R82</f>
        <v>3341</v>
      </c>
      <c r="AA82">
        <f>ABS('Champ Scores'!AG81-33.3-'Comp Calculator'!H$164+'Comp Calculator'!H$163)</f>
        <v>29.606206351465282</v>
      </c>
      <c r="AB82">
        <f>ABS('Champ Scores'!AH81-33.3-'Comp Calculator'!I$164+'Comp Calculator'!I$163)</f>
        <v>9.2883338303639817</v>
      </c>
      <c r="AC82">
        <f>ABS('Champ Scores'!AI81-33.3-'Comp Calculator'!J$164+'Comp Calculator'!J$163)</f>
        <v>20.117872521101283</v>
      </c>
      <c r="AD82">
        <f t="shared" si="24"/>
        <v>59.012412702930547</v>
      </c>
      <c r="AF82" s="60">
        <f>(IF('Comp Calculator'!$C$164='(CC) Your Champ Data'!$N$3,'(CC) Your Champ Data'!$N82,IF('Comp Calculator'!$C$164='(CC) Your Champ Data'!$O$3,'(CC) Your Champ Data'!$O82,IF('Comp Calculator'!$C$164='(CC) Your Champ Data'!$P$3,'(CC) Your Champ Data'!$P82,IF('Comp Calculator'!$C$164='(CC) Your Champ Data'!$Q$3,'(CC) Your Champ Data'!$Q82,IF('Comp Calculator'!$C$164='(CC) Your Champ Data'!$R$3,'(CC) Your Champ Data'!$R82,IF('Comp Calculator'!$C$164='(CC) Your Champ Data'!$T$3,'(CC) Your Champ Data'!$T82,1000))))))*H82*(100-$AD82))/1000</f>
        <v>0</v>
      </c>
      <c r="AG82" s="60">
        <f>(IF('Comp Calculator'!$C$164='(CC) Your Champ Data'!$N$3,'(CC) Your Champ Data'!$N82,IF('Comp Calculator'!$C$164='(CC) Your Champ Data'!$O$3,'(CC) Your Champ Data'!$O82,IF('Comp Calculator'!$C$164='(CC) Your Champ Data'!$P$3,'(CC) Your Champ Data'!$P82,IF('Comp Calculator'!$C$164='(CC) Your Champ Data'!$Q$3,'(CC) Your Champ Data'!$Q82,IF('Comp Calculator'!$C$164='(CC) Your Champ Data'!$R$3,'(CC) Your Champ Data'!$R82,IF('Comp Calculator'!$C$164='(CC) Your Champ Data'!$T$3,'(CC) Your Champ Data'!$T82,1000))))))*I82*(100-$AD82))/1000</f>
        <v>0</v>
      </c>
      <c r="AH82" s="60">
        <f>(IF('Comp Calculator'!$C$164='(CC) Your Champ Data'!$N$3,'(CC) Your Champ Data'!$N82,IF('Comp Calculator'!$C$164='(CC) Your Champ Data'!$O$3,'(CC) Your Champ Data'!$O82,IF('Comp Calculator'!$C$164='(CC) Your Champ Data'!$P$3,'(CC) Your Champ Data'!$P82,IF('Comp Calculator'!$C$164='(CC) Your Champ Data'!$Q$3,'(CC) Your Champ Data'!$Q82,IF('Comp Calculator'!$C$164='(CC) Your Champ Data'!$R$3,'(CC) Your Champ Data'!$R82,IF('Comp Calculator'!$C$164='(CC) Your Champ Data'!$T$3,'(CC) Your Champ Data'!$T82,1000))))))*J82*(100-$AD82))/1000</f>
        <v>5435.8622421249638</v>
      </c>
      <c r="AI82" s="60">
        <f>(IF('Comp Calculator'!$C$164='(CC) Your Champ Data'!$N$3,'(CC) Your Champ Data'!$N82,IF('Comp Calculator'!$C$164='(CC) Your Champ Data'!$O$3,'(CC) Your Champ Data'!$O82,IF('Comp Calculator'!$C$164='(CC) Your Champ Data'!$P$3,'(CC) Your Champ Data'!$P82,IF('Comp Calculator'!$C$164='(CC) Your Champ Data'!$Q$3,'(CC) Your Champ Data'!$Q82,IF('Comp Calculator'!$C$164='(CC) Your Champ Data'!$R$3,'(CC) Your Champ Data'!$R82,IF('Comp Calculator'!$C$164='(CC) Your Champ Data'!$T$3,'(CC) Your Champ Data'!$T82,1000))))))*K82*(100-$AD82))/1000</f>
        <v>0</v>
      </c>
      <c r="AJ82" s="60">
        <f>(IF('Comp Calculator'!$C$164='(CC) Your Champ Data'!$N$3,'(CC) Your Champ Data'!$N82,IF('Comp Calculator'!$C$164='(CC) Your Champ Data'!$O$3,'(CC) Your Champ Data'!$O82,IF('Comp Calculator'!$C$164='(CC) Your Champ Data'!$P$3,'(CC) Your Champ Data'!$P82,IF('Comp Calculator'!$C$164='(CC) Your Champ Data'!$Q$3,'(CC) Your Champ Data'!$Q82,IF('Comp Calculator'!$C$164='(CC) Your Champ Data'!$R$3,'(CC) Your Champ Data'!$R82,IF('Comp Calculator'!$C$164='(CC) Your Champ Data'!$T$3,'(CC) Your Champ Data'!$T82,1000))))))*L82*(100-$AD82))/1000</f>
        <v>8493.5347533202548</v>
      </c>
      <c r="AL82" s="60">
        <f>RANK(AF82,AF$4:AF$163,0)+COUNTIF(AF$4:AF82,AF82)-1</f>
        <v>99</v>
      </c>
      <c r="AM82" t="str">
        <f t="shared" si="25"/>
        <v>Morgana</v>
      </c>
      <c r="AN82" s="60">
        <f>RANK(AG82,AG$4:AG$163,0)+COUNTIF(AG$4:AG82,AG82)-1</f>
        <v>92</v>
      </c>
      <c r="AO82" t="str">
        <f t="shared" si="26"/>
        <v>Morgana</v>
      </c>
      <c r="AP82" s="60">
        <f>RANK(AH82,AH$4:AH$163,0)+COUNTIF(AH$4:AH82,AH82)-1</f>
        <v>63</v>
      </c>
      <c r="AQ82" t="str">
        <f t="shared" si="27"/>
        <v>Morgana</v>
      </c>
      <c r="AR82" s="60">
        <f>RANK(AI82,AI$4:AI$163,0)+COUNTIF(AI$4:AI82,AI82)-1</f>
        <v>87</v>
      </c>
      <c r="AS82" t="str">
        <f t="shared" si="28"/>
        <v>Morgana</v>
      </c>
      <c r="AT82" s="60">
        <f>RANK(AJ82,AJ$4:AJ$163,0)+COUNTIF(AJ$4:AJ82,AJ82)-1</f>
        <v>28</v>
      </c>
      <c r="AU82" t="str">
        <f t="shared" si="29"/>
        <v>Morgana</v>
      </c>
      <c r="AW82">
        <v>80</v>
      </c>
      <c r="AX82" s="61">
        <f t="shared" si="30"/>
        <v>3.3908158327243809</v>
      </c>
      <c r="AY82">
        <f>'Champ Scores'!B81</f>
        <v>2</v>
      </c>
      <c r="AZ82">
        <f>'Champ Scores'!C81</f>
        <v>2</v>
      </c>
      <c r="BA82">
        <f>'Champ Scores'!D81</f>
        <v>2</v>
      </c>
      <c r="BB82">
        <f>'Champ Scores'!E81</f>
        <v>2</v>
      </c>
      <c r="BC82">
        <f>'Champ Scores'!F81</f>
        <v>1</v>
      </c>
      <c r="BD82">
        <f>'Champ Scores'!G81</f>
        <v>2</v>
      </c>
      <c r="BE82">
        <f>'Champ Scores'!H81</f>
        <v>3</v>
      </c>
      <c r="BF82">
        <f>'Champ Scores'!I81</f>
        <v>3</v>
      </c>
      <c r="BG82">
        <f>'Champ Scores'!J81</f>
        <v>1</v>
      </c>
      <c r="BH82">
        <f>'Champ Scores'!K81</f>
        <v>3</v>
      </c>
      <c r="BI82">
        <f>'Champ Scores'!L81</f>
        <v>1</v>
      </c>
      <c r="BJ82">
        <f>'Champ Scores'!M81</f>
        <v>5</v>
      </c>
      <c r="BK82">
        <f>'Champ Scores'!N81</f>
        <v>2</v>
      </c>
      <c r="BL82">
        <f>'Champ Scores'!O81</f>
        <v>5</v>
      </c>
      <c r="BM82">
        <f>'Champ Scores'!P81</f>
        <v>5</v>
      </c>
      <c r="BN82">
        <f>'Champ Scores'!Q81</f>
        <v>1</v>
      </c>
      <c r="BO82">
        <f>'Champ Scores'!R81</f>
        <v>1</v>
      </c>
      <c r="BP82">
        <f>'Champ Scores'!S81</f>
        <v>3</v>
      </c>
      <c r="BQ82">
        <f>'Champ Scores'!T81</f>
        <v>5</v>
      </c>
      <c r="BR82">
        <f>'Champ Scores'!U81</f>
        <v>3</v>
      </c>
      <c r="BT82" s="61">
        <f>INDEX($AX$3:BR82,AW82,MATCH('Comp Calculator'!$C$165,'(CC) Your Champ Data'!$AX$3:$BR$3,0))</f>
        <v>3.3908158327243809</v>
      </c>
      <c r="BV82" s="60">
        <f t="shared" si="31"/>
        <v>0</v>
      </c>
      <c r="BW82" s="60">
        <f t="shared" si="32"/>
        <v>0</v>
      </c>
      <c r="BX82" s="60">
        <f t="shared" si="33"/>
        <v>6671.1052776996385</v>
      </c>
      <c r="BY82" s="60">
        <f t="shared" si="34"/>
        <v>0</v>
      </c>
      <c r="BZ82" s="60">
        <f t="shared" si="35"/>
        <v>10423.601996405687</v>
      </c>
      <c r="CB82" s="60">
        <f>RANK(BV82,BV$4:BV$157,0)+COUNTIF(BV$4:BV82,BV82)-1</f>
        <v>99</v>
      </c>
      <c r="CC82" t="str">
        <f t="shared" si="36"/>
        <v>Morgana</v>
      </c>
      <c r="CD82">
        <f>RANK(BW82,BW$4:BW$157,0)+COUNTIF(BW$4:BW82,BW82)-1</f>
        <v>92</v>
      </c>
      <c r="CE82" t="str">
        <f t="shared" si="37"/>
        <v>Morgana</v>
      </c>
      <c r="CF82">
        <f>RANK(BX82,BX$4:BX$157,0)+COUNTIF(BX$4:BX82,BX82)-1</f>
        <v>52</v>
      </c>
      <c r="CG82" t="str">
        <f t="shared" si="38"/>
        <v>Morgana</v>
      </c>
      <c r="CH82">
        <f>RANK(BY82,BY$4:BY$157,0)+COUNTIF(BY$4:BY82,BY82)-1</f>
        <v>86</v>
      </c>
      <c r="CI82" t="str">
        <f t="shared" si="39"/>
        <v>Morgana</v>
      </c>
      <c r="CJ82">
        <f>RANK(BZ82,BZ$4:BZ$157,0)+COUNTIF(BZ$4:BZ82,BZ82)-1</f>
        <v>27</v>
      </c>
      <c r="CK82" t="str">
        <f t="shared" si="40"/>
        <v>Morgana</v>
      </c>
      <c r="CM82">
        <f>'Champ Scores'!B81+'(CC) Team Data'!B$36-'(CC) Team Data'!$B$28</f>
        <v>8</v>
      </c>
      <c r="CN82">
        <f>'Champ Scores'!C81+'(CC) Team Data'!C$36-'(CC) Team Data'!$B$28</f>
        <v>9</v>
      </c>
      <c r="CO82">
        <f>'Champ Scores'!D81+'(CC) Team Data'!D$36-'(CC) Team Data'!$B$28</f>
        <v>6</v>
      </c>
      <c r="CP82">
        <f>'Champ Scores'!E81+'(CC) Team Data'!E$36-'(CC) Team Data'!$B$28</f>
        <v>9</v>
      </c>
      <c r="CQ82">
        <f>'Champ Scores'!F81+'(CC) Team Data'!F$36-'(CC) Team Data'!$B$28</f>
        <v>8</v>
      </c>
      <c r="CR82">
        <f>'Champ Scores'!G81+'(CC) Team Data'!G$36-'(CC) Team Data'!$B$28</f>
        <v>8</v>
      </c>
      <c r="CS82">
        <f>'Champ Scores'!H81+'(CC) Team Data'!H$36-'(CC) Team Data'!$B$28</f>
        <v>8</v>
      </c>
      <c r="CT82">
        <f>'Champ Scores'!I81+'(CC) Team Data'!I$36-'(CC) Team Data'!$B$28</f>
        <v>7</v>
      </c>
      <c r="CU82">
        <f>'Champ Scores'!J81+'(CC) Team Data'!J$36-'(CC) Team Data'!$B$28</f>
        <v>8</v>
      </c>
      <c r="CV82">
        <f>'Champ Scores'!K81+'(CC) Team Data'!K$36-'(CC) Team Data'!$B$28</f>
        <v>7</v>
      </c>
      <c r="CW82">
        <f>'Champ Scores'!L81+'(CC) Team Data'!L$36-'(CC) Team Data'!$B$28</f>
        <v>9</v>
      </c>
      <c r="CX82">
        <f>'Champ Scores'!M81+'(CC) Team Data'!M$36-'(CC) Team Data'!$B$28</f>
        <v>9</v>
      </c>
      <c r="CY82">
        <f>'Champ Scores'!N81+'(CC) Team Data'!N$36-'(CC) Team Data'!$B$28</f>
        <v>9</v>
      </c>
      <c r="CZ82">
        <f>'Champ Scores'!O81+'(CC) Team Data'!O$36-'(CC) Team Data'!$B$28</f>
        <v>11</v>
      </c>
      <c r="DA82">
        <f>'Champ Scores'!P81+'(CC) Team Data'!P$36-'(CC) Team Data'!$B$28</f>
        <v>11</v>
      </c>
      <c r="DB82">
        <f>'Champ Scores'!Q81+'(CC) Team Data'!Q$36-'(CC) Team Data'!$B$28</f>
        <v>7</v>
      </c>
      <c r="DC82">
        <f>'Champ Scores'!R81+'(CC) Team Data'!R$36-'(CC) Team Data'!$B$28</f>
        <v>5</v>
      </c>
      <c r="DD82">
        <f>'Champ Scores'!S81+'(CC) Team Data'!S$36-'(CC) Team Data'!$B$28</f>
        <v>7</v>
      </c>
      <c r="DE82">
        <f>'Champ Scores'!T81+'(CC) Team Data'!T$36-'(CC) Team Data'!$B$28</f>
        <v>11</v>
      </c>
      <c r="DF82">
        <f>'Champ Scores'!U81+'(CC) Team Data'!U$36-'(CC) Team Data'!$B$28</f>
        <v>7</v>
      </c>
    </row>
    <row r="83" spans="1:110" x14ac:dyDescent="0.25">
      <c r="A83" t="str">
        <f>'Champ Pools'!A83</f>
        <v>Nami</v>
      </c>
      <c r="B83">
        <f>'Champ Pools'!B83</f>
        <v>0</v>
      </c>
      <c r="C83">
        <f>'Champ Pools'!C83</f>
        <v>0</v>
      </c>
      <c r="D83">
        <f>'Champ Pools'!D83</f>
        <v>0</v>
      </c>
      <c r="E83">
        <f>'Champ Pools'!E83</f>
        <v>0</v>
      </c>
      <c r="F83">
        <f>'Champ Pools'!F83</f>
        <v>5</v>
      </c>
      <c r="H83">
        <f>B83*B83*'Champ Pools'!L83</f>
        <v>0</v>
      </c>
      <c r="I83">
        <f>C83*C83*'Champ Pools'!M83</f>
        <v>0</v>
      </c>
      <c r="J83">
        <f>D83*D83*'Champ Pools'!N83</f>
        <v>0</v>
      </c>
      <c r="K83">
        <f>E83*E83*'Champ Pools'!O83</f>
        <v>0</v>
      </c>
      <c r="L83">
        <f>F83*F83*'Champ Pools'!P83</f>
        <v>75</v>
      </c>
      <c r="N83">
        <f>'Champ Scores'!Y82</f>
        <v>1721</v>
      </c>
      <c r="O83">
        <f>'Champ Scores'!Z82</f>
        <v>1397</v>
      </c>
      <c r="P83">
        <f>'Champ Scores'!AA82</f>
        <v>2623</v>
      </c>
      <c r="Q83">
        <f>'Champ Scores'!AB82</f>
        <v>2615</v>
      </c>
      <c r="R83">
        <f>'Champ Scores'!AC82</f>
        <v>1778</v>
      </c>
      <c r="T83" s="60">
        <f t="shared" si="23"/>
        <v>2508.6839102980648</v>
      </c>
      <c r="U83">
        <f>'(CC) Team Data'!W$36+'(CC) Your Champ Data'!N83</f>
        <v>3809</v>
      </c>
      <c r="V83">
        <f>'(CC) Team Data'!X$36+'(CC) Your Champ Data'!O83</f>
        <v>3129</v>
      </c>
      <c r="W83">
        <f>'(CC) Team Data'!Y$36+'(CC) Your Champ Data'!P83</f>
        <v>4375</v>
      </c>
      <c r="X83">
        <f>'(CC) Team Data'!Z$36+'(CC) Your Champ Data'!Q83</f>
        <v>4232</v>
      </c>
      <c r="Y83">
        <f>'(CC) Team Data'!AA$36+'(CC) Your Champ Data'!R83</f>
        <v>3700</v>
      </c>
      <c r="AA83">
        <f>ABS('Champ Scores'!AG82-33.3-'Comp Calculator'!H$164+'Comp Calculator'!H$163)</f>
        <v>0.29709797963338502</v>
      </c>
      <c r="AB83">
        <f>ABS('Champ Scores'!AH82-33.3-'Comp Calculator'!I$164+'Comp Calculator'!I$163)</f>
        <v>9.1146224145560808</v>
      </c>
      <c r="AC83">
        <f>ABS('Champ Scores'!AI82-33.3-'Comp Calculator'!J$164+'Comp Calculator'!J$163)</f>
        <v>8.6175244349226823</v>
      </c>
      <c r="AD83">
        <f t="shared" si="24"/>
        <v>18.029244829112148</v>
      </c>
      <c r="AF83" s="60">
        <f>(IF('Comp Calculator'!$C$164='(CC) Your Champ Data'!$N$3,'(CC) Your Champ Data'!$N83,IF('Comp Calculator'!$C$164='(CC) Your Champ Data'!$O$3,'(CC) Your Champ Data'!$O83,IF('Comp Calculator'!$C$164='(CC) Your Champ Data'!$P$3,'(CC) Your Champ Data'!$P83,IF('Comp Calculator'!$C$164='(CC) Your Champ Data'!$Q$3,'(CC) Your Champ Data'!$Q83,IF('Comp Calculator'!$C$164='(CC) Your Champ Data'!$R$3,'(CC) Your Champ Data'!$R83,IF('Comp Calculator'!$C$164='(CC) Your Champ Data'!$T$3,'(CC) Your Champ Data'!$T83,1000))))))*H83*(100-$AD83))/1000</f>
        <v>0</v>
      </c>
      <c r="AG83" s="60">
        <f>(IF('Comp Calculator'!$C$164='(CC) Your Champ Data'!$N$3,'(CC) Your Champ Data'!$N83,IF('Comp Calculator'!$C$164='(CC) Your Champ Data'!$O$3,'(CC) Your Champ Data'!$O83,IF('Comp Calculator'!$C$164='(CC) Your Champ Data'!$P$3,'(CC) Your Champ Data'!$P83,IF('Comp Calculator'!$C$164='(CC) Your Champ Data'!$Q$3,'(CC) Your Champ Data'!$Q83,IF('Comp Calculator'!$C$164='(CC) Your Champ Data'!$R$3,'(CC) Your Champ Data'!$R83,IF('Comp Calculator'!$C$164='(CC) Your Champ Data'!$T$3,'(CC) Your Champ Data'!$T83,1000))))))*I83*(100-$AD83))/1000</f>
        <v>0</v>
      </c>
      <c r="AH83" s="60">
        <f>(IF('Comp Calculator'!$C$164='(CC) Your Champ Data'!$N$3,'(CC) Your Champ Data'!$N83,IF('Comp Calculator'!$C$164='(CC) Your Champ Data'!$O$3,'(CC) Your Champ Data'!$O83,IF('Comp Calculator'!$C$164='(CC) Your Champ Data'!$P$3,'(CC) Your Champ Data'!$P83,IF('Comp Calculator'!$C$164='(CC) Your Champ Data'!$Q$3,'(CC) Your Champ Data'!$Q83,IF('Comp Calculator'!$C$164='(CC) Your Champ Data'!$R$3,'(CC) Your Champ Data'!$R83,IF('Comp Calculator'!$C$164='(CC) Your Champ Data'!$T$3,'(CC) Your Champ Data'!$T83,1000))))))*J83*(100-$AD83))/1000</f>
        <v>0</v>
      </c>
      <c r="AI83" s="60">
        <f>(IF('Comp Calculator'!$C$164='(CC) Your Champ Data'!$N$3,'(CC) Your Champ Data'!$N83,IF('Comp Calculator'!$C$164='(CC) Your Champ Data'!$O$3,'(CC) Your Champ Data'!$O83,IF('Comp Calculator'!$C$164='(CC) Your Champ Data'!$P$3,'(CC) Your Champ Data'!$P83,IF('Comp Calculator'!$C$164='(CC) Your Champ Data'!$Q$3,'(CC) Your Champ Data'!$Q83,IF('Comp Calculator'!$C$164='(CC) Your Champ Data'!$R$3,'(CC) Your Champ Data'!$R83,IF('Comp Calculator'!$C$164='(CC) Your Champ Data'!$T$3,'(CC) Your Champ Data'!$T83,1000))))))*K83*(100-$AD83))/1000</f>
        <v>0</v>
      </c>
      <c r="AJ83" s="60">
        <f>(IF('Comp Calculator'!$C$164='(CC) Your Champ Data'!$N$3,'(CC) Your Champ Data'!$N83,IF('Comp Calculator'!$C$164='(CC) Your Champ Data'!$O$3,'(CC) Your Champ Data'!$O83,IF('Comp Calculator'!$C$164='(CC) Your Champ Data'!$P$3,'(CC) Your Champ Data'!$P83,IF('Comp Calculator'!$C$164='(CC) Your Champ Data'!$Q$3,'(CC) Your Champ Data'!$Q83,IF('Comp Calculator'!$C$164='(CC) Your Champ Data'!$R$3,'(CC) Your Champ Data'!$R83,IF('Comp Calculator'!$C$164='(CC) Your Champ Data'!$T$3,'(CC) Your Champ Data'!$T83,1000))))))*L83*(100-$AD83))/1000</f>
        <v>15422.90359591412</v>
      </c>
      <c r="AL83" s="60">
        <f>RANK(AF83,AF$4:AF$163,0)+COUNTIF(AF$4:AF83,AF83)-1</f>
        <v>100</v>
      </c>
      <c r="AM83" t="str">
        <f t="shared" si="25"/>
        <v>Nami</v>
      </c>
      <c r="AN83" s="60">
        <f>RANK(AG83,AG$4:AG$163,0)+COUNTIF(AG$4:AG83,AG83)-1</f>
        <v>93</v>
      </c>
      <c r="AO83" t="str">
        <f t="shared" si="26"/>
        <v>Nami</v>
      </c>
      <c r="AP83" s="60">
        <f>RANK(AH83,AH$4:AH$163,0)+COUNTIF(AH$4:AH83,AH83)-1</f>
        <v>134</v>
      </c>
      <c r="AQ83" t="str">
        <f t="shared" si="27"/>
        <v>Nami</v>
      </c>
      <c r="AR83" s="60">
        <f>RANK(AI83,AI$4:AI$163,0)+COUNTIF(AI$4:AI83,AI83)-1</f>
        <v>88</v>
      </c>
      <c r="AS83" t="str">
        <f t="shared" si="28"/>
        <v>Nami</v>
      </c>
      <c r="AT83" s="60">
        <f>RANK(AJ83,AJ$4:AJ$163,0)+COUNTIF(AJ$4:AJ83,AJ83)-1</f>
        <v>9</v>
      </c>
      <c r="AU83" t="str">
        <f t="shared" si="29"/>
        <v>Nami</v>
      </c>
      <c r="AW83">
        <v>81</v>
      </c>
      <c r="AX83" s="61">
        <f t="shared" si="30"/>
        <v>3.0641879169060253</v>
      </c>
      <c r="AY83">
        <f>'Champ Scores'!B82</f>
        <v>1</v>
      </c>
      <c r="AZ83">
        <f>'Champ Scores'!C82</f>
        <v>2</v>
      </c>
      <c r="BA83">
        <f>'Champ Scores'!D82</f>
        <v>2</v>
      </c>
      <c r="BB83">
        <f>'Champ Scores'!E82</f>
        <v>1</v>
      </c>
      <c r="BC83">
        <f>'Champ Scores'!F82</f>
        <v>1</v>
      </c>
      <c r="BD83">
        <f>'Champ Scores'!G82</f>
        <v>1</v>
      </c>
      <c r="BE83">
        <f>'Champ Scores'!H82</f>
        <v>3</v>
      </c>
      <c r="BF83">
        <f>'Champ Scores'!I82</f>
        <v>3</v>
      </c>
      <c r="BG83">
        <f>'Champ Scores'!J82</f>
        <v>1</v>
      </c>
      <c r="BH83">
        <f>'Champ Scores'!K82</f>
        <v>1</v>
      </c>
      <c r="BI83">
        <f>'Champ Scores'!L82</f>
        <v>1</v>
      </c>
      <c r="BJ83">
        <f>'Champ Scores'!M82</f>
        <v>2</v>
      </c>
      <c r="BK83">
        <f>'Champ Scores'!N82</f>
        <v>5</v>
      </c>
      <c r="BL83">
        <f>'Champ Scores'!O82</f>
        <v>5</v>
      </c>
      <c r="BM83">
        <f>'Champ Scores'!P82</f>
        <v>4</v>
      </c>
      <c r="BN83">
        <f>'Champ Scores'!Q82</f>
        <v>3</v>
      </c>
      <c r="BO83">
        <f>'Champ Scores'!R82</f>
        <v>1</v>
      </c>
      <c r="BP83">
        <f>'Champ Scores'!S82</f>
        <v>5</v>
      </c>
      <c r="BQ83">
        <f>'Champ Scores'!T82</f>
        <v>5</v>
      </c>
      <c r="BR83">
        <f>'Champ Scores'!U82</f>
        <v>5</v>
      </c>
      <c r="BT83" s="61">
        <f>INDEX($AX$3:BR83,AW83,MATCH('Comp Calculator'!$C$165,'(CC) Your Champ Data'!$AX$3:$BR$3,0))</f>
        <v>3.0641879169060253</v>
      </c>
      <c r="BV83" s="60">
        <f t="shared" si="31"/>
        <v>0</v>
      </c>
      <c r="BW83" s="60">
        <f t="shared" si="32"/>
        <v>0</v>
      </c>
      <c r="BX83" s="60">
        <f t="shared" si="33"/>
        <v>0</v>
      </c>
      <c r="BY83" s="60">
        <f t="shared" si="34"/>
        <v>0</v>
      </c>
      <c r="BZ83" s="60">
        <f t="shared" si="35"/>
        <v>18838.034815072249</v>
      </c>
      <c r="CB83" s="60">
        <f>RANK(BV83,BV$4:BV$157,0)+COUNTIF(BV$4:BV83,BV83)-1</f>
        <v>100</v>
      </c>
      <c r="CC83" t="str">
        <f t="shared" si="36"/>
        <v>Nami</v>
      </c>
      <c r="CD83">
        <f>RANK(BW83,BW$4:BW$157,0)+COUNTIF(BW$4:BW83,BW83)-1</f>
        <v>93</v>
      </c>
      <c r="CE83" t="str">
        <f t="shared" si="37"/>
        <v>Nami</v>
      </c>
      <c r="CF83">
        <f>RANK(BX83,BX$4:BX$157,0)+COUNTIF(BX$4:BX83,BX83)-1</f>
        <v>129</v>
      </c>
      <c r="CG83" t="str">
        <f t="shared" si="38"/>
        <v>Nami</v>
      </c>
      <c r="CH83">
        <f>RANK(BY83,BY$4:BY$157,0)+COUNTIF(BY$4:BY83,BY83)-1</f>
        <v>87</v>
      </c>
      <c r="CI83" t="str">
        <f t="shared" si="39"/>
        <v>Nami</v>
      </c>
      <c r="CJ83">
        <f>RANK(BZ83,BZ$4:BZ$157,0)+COUNTIF(BZ$4:BZ83,BZ83)-1</f>
        <v>9</v>
      </c>
      <c r="CK83" t="str">
        <f t="shared" si="40"/>
        <v>Nami</v>
      </c>
      <c r="CM83">
        <f>'Champ Scores'!B82+'(CC) Team Data'!B$36-'(CC) Team Data'!$B$28</f>
        <v>7</v>
      </c>
      <c r="CN83">
        <f>'Champ Scores'!C82+'(CC) Team Data'!C$36-'(CC) Team Data'!$B$28</f>
        <v>9</v>
      </c>
      <c r="CO83">
        <f>'Champ Scores'!D82+'(CC) Team Data'!D$36-'(CC) Team Data'!$B$28</f>
        <v>6</v>
      </c>
      <c r="CP83">
        <f>'Champ Scores'!E82+'(CC) Team Data'!E$36-'(CC) Team Data'!$B$28</f>
        <v>8</v>
      </c>
      <c r="CQ83">
        <f>'Champ Scores'!F82+'(CC) Team Data'!F$36-'(CC) Team Data'!$B$28</f>
        <v>8</v>
      </c>
      <c r="CR83">
        <f>'Champ Scores'!G82+'(CC) Team Data'!G$36-'(CC) Team Data'!$B$28</f>
        <v>7</v>
      </c>
      <c r="CS83">
        <f>'Champ Scores'!H82+'(CC) Team Data'!H$36-'(CC) Team Data'!$B$28</f>
        <v>8</v>
      </c>
      <c r="CT83">
        <f>'Champ Scores'!I82+'(CC) Team Data'!I$36-'(CC) Team Data'!$B$28</f>
        <v>7</v>
      </c>
      <c r="CU83">
        <f>'Champ Scores'!J82+'(CC) Team Data'!J$36-'(CC) Team Data'!$B$28</f>
        <v>8</v>
      </c>
      <c r="CV83">
        <f>'Champ Scores'!K82+'(CC) Team Data'!K$36-'(CC) Team Data'!$B$28</f>
        <v>5</v>
      </c>
      <c r="CW83">
        <f>'Champ Scores'!L82+'(CC) Team Data'!L$36-'(CC) Team Data'!$B$28</f>
        <v>9</v>
      </c>
      <c r="CX83">
        <f>'Champ Scores'!M82+'(CC) Team Data'!M$36-'(CC) Team Data'!$B$28</f>
        <v>6</v>
      </c>
      <c r="CY83">
        <f>'Champ Scores'!N82+'(CC) Team Data'!N$36-'(CC) Team Data'!$B$28</f>
        <v>12</v>
      </c>
      <c r="CZ83">
        <f>'Champ Scores'!O82+'(CC) Team Data'!O$36-'(CC) Team Data'!$B$28</f>
        <v>11</v>
      </c>
      <c r="DA83">
        <f>'Champ Scores'!P82+'(CC) Team Data'!P$36-'(CC) Team Data'!$B$28</f>
        <v>10</v>
      </c>
      <c r="DB83">
        <f>'Champ Scores'!Q82+'(CC) Team Data'!Q$36-'(CC) Team Data'!$B$28</f>
        <v>9</v>
      </c>
      <c r="DC83">
        <f>'Champ Scores'!R82+'(CC) Team Data'!R$36-'(CC) Team Data'!$B$28</f>
        <v>5</v>
      </c>
      <c r="DD83">
        <f>'Champ Scores'!S82+'(CC) Team Data'!S$36-'(CC) Team Data'!$B$28</f>
        <v>9</v>
      </c>
      <c r="DE83">
        <f>'Champ Scores'!T82+'(CC) Team Data'!T$36-'(CC) Team Data'!$B$28</f>
        <v>11</v>
      </c>
      <c r="DF83">
        <f>'Champ Scores'!U82+'(CC) Team Data'!U$36-'(CC) Team Data'!$B$28</f>
        <v>9</v>
      </c>
    </row>
    <row r="84" spans="1:110" x14ac:dyDescent="0.25">
      <c r="A84" t="str">
        <f>'Champ Pools'!A84</f>
        <v>Nasus</v>
      </c>
      <c r="B84">
        <f>'Champ Pools'!B84</f>
        <v>4</v>
      </c>
      <c r="C84">
        <f>'Champ Pools'!C84</f>
        <v>0</v>
      </c>
      <c r="D84">
        <f>'Champ Pools'!D84</f>
        <v>2</v>
      </c>
      <c r="E84">
        <f>'Champ Pools'!E84</f>
        <v>0</v>
      </c>
      <c r="F84">
        <f>'Champ Pools'!F84</f>
        <v>3</v>
      </c>
      <c r="H84">
        <f>B84*B84*'Champ Pools'!L84</f>
        <v>48</v>
      </c>
      <c r="I84">
        <f>C84*C84*'Champ Pools'!M84</f>
        <v>0</v>
      </c>
      <c r="J84">
        <f>D84*D84*'Champ Pools'!N84</f>
        <v>12</v>
      </c>
      <c r="K84">
        <f>E84*E84*'Champ Pools'!O84</f>
        <v>0</v>
      </c>
      <c r="L84">
        <f>F84*F84*'Champ Pools'!P84</f>
        <v>27</v>
      </c>
      <c r="N84">
        <f>'Champ Scores'!Y83</f>
        <v>1600</v>
      </c>
      <c r="O84">
        <f>'Champ Scores'!Z83</f>
        <v>2116</v>
      </c>
      <c r="P84">
        <f>'Champ Scores'!AA83</f>
        <v>2050</v>
      </c>
      <c r="Q84">
        <f>'Champ Scores'!AB83</f>
        <v>1702</v>
      </c>
      <c r="R84">
        <f>'Champ Scores'!AC83</f>
        <v>2507</v>
      </c>
      <c r="T84" s="60">
        <f t="shared" si="23"/>
        <v>2599.8828921428126</v>
      </c>
      <c r="U84">
        <f>'(CC) Team Data'!W$36+'(CC) Your Champ Data'!N84</f>
        <v>3688</v>
      </c>
      <c r="V84">
        <f>'(CC) Team Data'!X$36+'(CC) Your Champ Data'!O84</f>
        <v>3848</v>
      </c>
      <c r="W84">
        <f>'(CC) Team Data'!Y$36+'(CC) Your Champ Data'!P84</f>
        <v>3802</v>
      </c>
      <c r="X84">
        <f>'(CC) Team Data'!Z$36+'(CC) Your Champ Data'!Q84</f>
        <v>3319</v>
      </c>
      <c r="Y84">
        <f>'(CC) Team Data'!AA$36+'(CC) Your Champ Data'!R84</f>
        <v>4429</v>
      </c>
      <c r="AA84">
        <f>ABS('Champ Scores'!AG83-33.3-'Comp Calculator'!H$164+'Comp Calculator'!H$163)</f>
        <v>5.4211934983904086</v>
      </c>
      <c r="AB84">
        <f>ABS('Champ Scores'!AH83-33.3-'Comp Calculator'!I$164+'Comp Calculator'!I$163)</f>
        <v>6.6385623950084671</v>
      </c>
      <c r="AC84">
        <f>ABS('Champ Scores'!AI83-33.3-'Comp Calculator'!J$164+'Comp Calculator'!J$163)</f>
        <v>1.4173688966180684</v>
      </c>
      <c r="AD84">
        <f t="shared" si="24"/>
        <v>13.477124790016944</v>
      </c>
      <c r="AF84" s="60">
        <f>(IF('Comp Calculator'!$C$164='(CC) Your Champ Data'!$N$3,'(CC) Your Champ Data'!$N84,IF('Comp Calculator'!$C$164='(CC) Your Champ Data'!$O$3,'(CC) Your Champ Data'!$O84,IF('Comp Calculator'!$C$164='(CC) Your Champ Data'!$P$3,'(CC) Your Champ Data'!$P84,IF('Comp Calculator'!$C$164='(CC) Your Champ Data'!$Q$3,'(CC) Your Champ Data'!$Q84,IF('Comp Calculator'!$C$164='(CC) Your Champ Data'!$R$3,'(CC) Your Champ Data'!$R84,IF('Comp Calculator'!$C$164='(CC) Your Champ Data'!$T$3,'(CC) Your Champ Data'!$T84,1000))))))*H84*(100-$AD84))/1000</f>
        <v>10797.568465797236</v>
      </c>
      <c r="AG84" s="60">
        <f>(IF('Comp Calculator'!$C$164='(CC) Your Champ Data'!$N$3,'(CC) Your Champ Data'!$N84,IF('Comp Calculator'!$C$164='(CC) Your Champ Data'!$O$3,'(CC) Your Champ Data'!$O84,IF('Comp Calculator'!$C$164='(CC) Your Champ Data'!$P$3,'(CC) Your Champ Data'!$P84,IF('Comp Calculator'!$C$164='(CC) Your Champ Data'!$Q$3,'(CC) Your Champ Data'!$Q84,IF('Comp Calculator'!$C$164='(CC) Your Champ Data'!$R$3,'(CC) Your Champ Data'!$R84,IF('Comp Calculator'!$C$164='(CC) Your Champ Data'!$T$3,'(CC) Your Champ Data'!$T84,1000))))))*I84*(100-$AD84))/1000</f>
        <v>0</v>
      </c>
      <c r="AH84" s="60">
        <f>(IF('Comp Calculator'!$C$164='(CC) Your Champ Data'!$N$3,'(CC) Your Champ Data'!$N84,IF('Comp Calculator'!$C$164='(CC) Your Champ Data'!$O$3,'(CC) Your Champ Data'!$O84,IF('Comp Calculator'!$C$164='(CC) Your Champ Data'!$P$3,'(CC) Your Champ Data'!$P84,IF('Comp Calculator'!$C$164='(CC) Your Champ Data'!$Q$3,'(CC) Your Champ Data'!$Q84,IF('Comp Calculator'!$C$164='(CC) Your Champ Data'!$R$3,'(CC) Your Champ Data'!$R84,IF('Comp Calculator'!$C$164='(CC) Your Champ Data'!$T$3,'(CC) Your Champ Data'!$T84,1000))))))*J84*(100-$AD84))/1000</f>
        <v>2699.392116449309</v>
      </c>
      <c r="AI84" s="60">
        <f>(IF('Comp Calculator'!$C$164='(CC) Your Champ Data'!$N$3,'(CC) Your Champ Data'!$N84,IF('Comp Calculator'!$C$164='(CC) Your Champ Data'!$O$3,'(CC) Your Champ Data'!$O84,IF('Comp Calculator'!$C$164='(CC) Your Champ Data'!$P$3,'(CC) Your Champ Data'!$P84,IF('Comp Calculator'!$C$164='(CC) Your Champ Data'!$Q$3,'(CC) Your Champ Data'!$Q84,IF('Comp Calculator'!$C$164='(CC) Your Champ Data'!$R$3,'(CC) Your Champ Data'!$R84,IF('Comp Calculator'!$C$164='(CC) Your Champ Data'!$T$3,'(CC) Your Champ Data'!$T84,1000))))))*K84*(100-$AD84))/1000</f>
        <v>0</v>
      </c>
      <c r="AJ84" s="60">
        <f>(IF('Comp Calculator'!$C$164='(CC) Your Champ Data'!$N$3,'(CC) Your Champ Data'!$N84,IF('Comp Calculator'!$C$164='(CC) Your Champ Data'!$O$3,'(CC) Your Champ Data'!$O84,IF('Comp Calculator'!$C$164='(CC) Your Champ Data'!$P$3,'(CC) Your Champ Data'!$P84,IF('Comp Calculator'!$C$164='(CC) Your Champ Data'!$Q$3,'(CC) Your Champ Data'!$Q84,IF('Comp Calculator'!$C$164='(CC) Your Champ Data'!$R$3,'(CC) Your Champ Data'!$R84,IF('Comp Calculator'!$C$164='(CC) Your Champ Data'!$T$3,'(CC) Your Champ Data'!$T84,1000))))))*L84*(100-$AD84))/1000</f>
        <v>6073.6322620109449</v>
      </c>
      <c r="AL84" s="60">
        <f>RANK(AF84,AF$4:AF$163,0)+COUNTIF(AF$4:AF84,AF84)-1</f>
        <v>6</v>
      </c>
      <c r="AM84" t="str">
        <f t="shared" si="25"/>
        <v>Nasus</v>
      </c>
      <c r="AN84" s="60">
        <f>RANK(AG84,AG$4:AG$163,0)+COUNTIF(AG$4:AG84,AG84)-1</f>
        <v>94</v>
      </c>
      <c r="AO84" t="str">
        <f t="shared" si="26"/>
        <v>Nasus</v>
      </c>
      <c r="AP84" s="60">
        <f>RANK(AH84,AH$4:AH$163,0)+COUNTIF(AH$4:AH84,AH84)-1</f>
        <v>96</v>
      </c>
      <c r="AQ84" t="str">
        <f t="shared" si="27"/>
        <v>Nasus</v>
      </c>
      <c r="AR84" s="60">
        <f>RANK(AI84,AI$4:AI$163,0)+COUNTIF(AI$4:AI84,AI84)-1</f>
        <v>89</v>
      </c>
      <c r="AS84" t="str">
        <f t="shared" si="28"/>
        <v>Nasus</v>
      </c>
      <c r="AT84" s="60">
        <f>RANK(AJ84,AJ$4:AJ$163,0)+COUNTIF(AJ$4:AJ84,AJ84)-1</f>
        <v>35</v>
      </c>
      <c r="AU84" t="str">
        <f t="shared" si="29"/>
        <v>Nasus</v>
      </c>
      <c r="AW84">
        <v>82</v>
      </c>
      <c r="AX84" s="61">
        <f t="shared" si="30"/>
        <v>2.5376519549956296</v>
      </c>
      <c r="AY84">
        <f>'Champ Scores'!B83</f>
        <v>2</v>
      </c>
      <c r="AZ84">
        <f>'Champ Scores'!C83</f>
        <v>5</v>
      </c>
      <c r="BA84">
        <f>'Champ Scores'!D83</f>
        <v>4</v>
      </c>
      <c r="BB84">
        <f>'Champ Scores'!E83</f>
        <v>3</v>
      </c>
      <c r="BC84">
        <f>'Champ Scores'!F83</f>
        <v>5</v>
      </c>
      <c r="BD84">
        <f>'Champ Scores'!G83</f>
        <v>2</v>
      </c>
      <c r="BE84">
        <f>'Champ Scores'!H83</f>
        <v>2</v>
      </c>
      <c r="BF84">
        <f>'Champ Scores'!I83</f>
        <v>2</v>
      </c>
      <c r="BG84">
        <f>'Champ Scores'!J83</f>
        <v>5</v>
      </c>
      <c r="BH84">
        <f>'Champ Scores'!K83</f>
        <v>1</v>
      </c>
      <c r="BI84">
        <f>'Champ Scores'!L83</f>
        <v>5</v>
      </c>
      <c r="BJ84">
        <f>'Champ Scores'!M83</f>
        <v>3</v>
      </c>
      <c r="BK84">
        <f>'Champ Scores'!N83</f>
        <v>1</v>
      </c>
      <c r="BL84">
        <f>'Champ Scores'!O83</f>
        <v>1</v>
      </c>
      <c r="BM84">
        <f>'Champ Scores'!P83</f>
        <v>2</v>
      </c>
      <c r="BN84">
        <f>'Champ Scores'!Q83</f>
        <v>2</v>
      </c>
      <c r="BO84">
        <f>'Champ Scores'!R83</f>
        <v>1</v>
      </c>
      <c r="BP84">
        <f>'Champ Scores'!S83</f>
        <v>1</v>
      </c>
      <c r="BQ84">
        <f>'Champ Scores'!T83</f>
        <v>3</v>
      </c>
      <c r="BR84">
        <f>'Champ Scores'!U83</f>
        <v>2</v>
      </c>
      <c r="BT84" s="61">
        <f>INDEX($AX$3:BR84,AW84,MATCH('Comp Calculator'!$C$165,'(CC) Your Champ Data'!$AX$3:$BR$3,0))</f>
        <v>2.5376519549956296</v>
      </c>
      <c r="BV84" s="60">
        <f t="shared" si="31"/>
        <v>10539.117284565908</v>
      </c>
      <c r="BW84" s="60">
        <f t="shared" si="32"/>
        <v>0</v>
      </c>
      <c r="BX84" s="60">
        <f t="shared" si="33"/>
        <v>2634.7793211414769</v>
      </c>
      <c r="BY84" s="60">
        <f t="shared" si="34"/>
        <v>0</v>
      </c>
      <c r="BZ84" s="60">
        <f t="shared" si="35"/>
        <v>5928.2534725683226</v>
      </c>
      <c r="CB84" s="60">
        <f>RANK(BV84,BV$4:BV$157,0)+COUNTIF(BV$4:BV84,BV84)-1</f>
        <v>6</v>
      </c>
      <c r="CC84" t="str">
        <f t="shared" si="36"/>
        <v>Nasus</v>
      </c>
      <c r="CD84">
        <f>RANK(BW84,BW$4:BW$157,0)+COUNTIF(BW$4:BW84,BW84)-1</f>
        <v>94</v>
      </c>
      <c r="CE84" t="str">
        <f t="shared" si="37"/>
        <v>Nasus</v>
      </c>
      <c r="CF84">
        <f>RANK(BX84,BX$4:BX$157,0)+COUNTIF(BX$4:BX84,BX84)-1</f>
        <v>95</v>
      </c>
      <c r="CG84" t="str">
        <f t="shared" si="38"/>
        <v>Nasus</v>
      </c>
      <c r="CH84">
        <f>RANK(BY84,BY$4:BY$157,0)+COUNTIF(BY$4:BY84,BY84)-1</f>
        <v>88</v>
      </c>
      <c r="CI84" t="str">
        <f t="shared" si="39"/>
        <v>Nasus</v>
      </c>
      <c r="CJ84">
        <f>RANK(BZ84,BZ$4:BZ$157,0)+COUNTIF(BZ$4:BZ84,BZ84)-1</f>
        <v>42</v>
      </c>
      <c r="CK84" t="str">
        <f t="shared" si="40"/>
        <v>Nasus</v>
      </c>
      <c r="CM84">
        <f>'Champ Scores'!B83+'(CC) Team Data'!B$36-'(CC) Team Data'!$B$28</f>
        <v>8</v>
      </c>
      <c r="CN84">
        <f>'Champ Scores'!C83+'(CC) Team Data'!C$36-'(CC) Team Data'!$B$28</f>
        <v>12</v>
      </c>
      <c r="CO84">
        <f>'Champ Scores'!D83+'(CC) Team Data'!D$36-'(CC) Team Data'!$B$28</f>
        <v>8</v>
      </c>
      <c r="CP84">
        <f>'Champ Scores'!E83+'(CC) Team Data'!E$36-'(CC) Team Data'!$B$28</f>
        <v>10</v>
      </c>
      <c r="CQ84">
        <f>'Champ Scores'!F83+'(CC) Team Data'!F$36-'(CC) Team Data'!$B$28</f>
        <v>12</v>
      </c>
      <c r="CR84">
        <f>'Champ Scores'!G83+'(CC) Team Data'!G$36-'(CC) Team Data'!$B$28</f>
        <v>8</v>
      </c>
      <c r="CS84">
        <f>'Champ Scores'!H83+'(CC) Team Data'!H$36-'(CC) Team Data'!$B$28</f>
        <v>7</v>
      </c>
      <c r="CT84">
        <f>'Champ Scores'!I83+'(CC) Team Data'!I$36-'(CC) Team Data'!$B$28</f>
        <v>6</v>
      </c>
      <c r="CU84">
        <f>'Champ Scores'!J83+'(CC) Team Data'!J$36-'(CC) Team Data'!$B$28</f>
        <v>12</v>
      </c>
      <c r="CV84">
        <f>'Champ Scores'!K83+'(CC) Team Data'!K$36-'(CC) Team Data'!$B$28</f>
        <v>5</v>
      </c>
      <c r="CW84">
        <f>'Champ Scores'!L83+'(CC) Team Data'!L$36-'(CC) Team Data'!$B$28</f>
        <v>13</v>
      </c>
      <c r="CX84">
        <f>'Champ Scores'!M83+'(CC) Team Data'!M$36-'(CC) Team Data'!$B$28</f>
        <v>7</v>
      </c>
      <c r="CY84">
        <f>'Champ Scores'!N83+'(CC) Team Data'!N$36-'(CC) Team Data'!$B$28</f>
        <v>8</v>
      </c>
      <c r="CZ84">
        <f>'Champ Scores'!O83+'(CC) Team Data'!O$36-'(CC) Team Data'!$B$28</f>
        <v>7</v>
      </c>
      <c r="DA84">
        <f>'Champ Scores'!P83+'(CC) Team Data'!P$36-'(CC) Team Data'!$B$28</f>
        <v>8</v>
      </c>
      <c r="DB84">
        <f>'Champ Scores'!Q83+'(CC) Team Data'!Q$36-'(CC) Team Data'!$B$28</f>
        <v>8</v>
      </c>
      <c r="DC84">
        <f>'Champ Scores'!R83+'(CC) Team Data'!R$36-'(CC) Team Data'!$B$28</f>
        <v>5</v>
      </c>
      <c r="DD84">
        <f>'Champ Scores'!S83+'(CC) Team Data'!S$36-'(CC) Team Data'!$B$28</f>
        <v>5</v>
      </c>
      <c r="DE84">
        <f>'Champ Scores'!T83+'(CC) Team Data'!T$36-'(CC) Team Data'!$B$28</f>
        <v>9</v>
      </c>
      <c r="DF84">
        <f>'Champ Scores'!U83+'(CC) Team Data'!U$36-'(CC) Team Data'!$B$28</f>
        <v>6</v>
      </c>
    </row>
    <row r="85" spans="1:110" x14ac:dyDescent="0.25">
      <c r="A85" t="str">
        <f>'Champ Pools'!A85</f>
        <v>Nautilus</v>
      </c>
      <c r="B85">
        <f>'Champ Pools'!B85</f>
        <v>0</v>
      </c>
      <c r="C85">
        <f>'Champ Pools'!C85</f>
        <v>0</v>
      </c>
      <c r="D85">
        <f>'Champ Pools'!D85</f>
        <v>4</v>
      </c>
      <c r="E85">
        <f>'Champ Pools'!E85</f>
        <v>0</v>
      </c>
      <c r="F85">
        <f>'Champ Pools'!F85</f>
        <v>5</v>
      </c>
      <c r="H85">
        <f>B85*B85*'Champ Pools'!L85</f>
        <v>0</v>
      </c>
      <c r="I85">
        <f>C85*C85*'Champ Pools'!M85</f>
        <v>0</v>
      </c>
      <c r="J85">
        <f>D85*D85*'Champ Pools'!N85</f>
        <v>48</v>
      </c>
      <c r="K85">
        <f>E85*E85*'Champ Pools'!O85</f>
        <v>0</v>
      </c>
      <c r="L85">
        <f>F85*F85*'Champ Pools'!P85</f>
        <v>75</v>
      </c>
      <c r="N85">
        <f>'Champ Scores'!Y84</f>
        <v>2804</v>
      </c>
      <c r="O85">
        <f>'Champ Scores'!Z84</f>
        <v>2191</v>
      </c>
      <c r="P85">
        <f>'Champ Scores'!AA84</f>
        <v>1915</v>
      </c>
      <c r="Q85">
        <f>'Champ Scores'!AB84</f>
        <v>1552</v>
      </c>
      <c r="R85">
        <f>'Champ Scores'!AC84</f>
        <v>1340</v>
      </c>
      <c r="T85" s="60">
        <f t="shared" si="23"/>
        <v>2308.7378934152393</v>
      </c>
      <c r="U85">
        <f>'(CC) Team Data'!W$36+'(CC) Your Champ Data'!N85</f>
        <v>4892</v>
      </c>
      <c r="V85">
        <f>'(CC) Team Data'!X$36+'(CC) Your Champ Data'!O85</f>
        <v>3923</v>
      </c>
      <c r="W85">
        <f>'(CC) Team Data'!Y$36+'(CC) Your Champ Data'!P85</f>
        <v>3667</v>
      </c>
      <c r="X85">
        <f>'(CC) Team Data'!Z$36+'(CC) Your Champ Data'!Q85</f>
        <v>3169</v>
      </c>
      <c r="Y85">
        <f>'(CC) Team Data'!AA$36+'(CC) Your Champ Data'!R85</f>
        <v>3262</v>
      </c>
      <c r="AA85">
        <f>ABS('Champ Scores'!AG84-33.3-'Comp Calculator'!H$164+'Comp Calculator'!H$163)</f>
        <v>20.395423287193303</v>
      </c>
      <c r="AB85">
        <f>ABS('Champ Scores'!AH84-33.3-'Comp Calculator'!I$164+'Comp Calculator'!I$163)</f>
        <v>8.0382893176234305</v>
      </c>
      <c r="AC85">
        <f>ABS('Champ Scores'!AI84-33.3-'Comp Calculator'!J$164+'Comp Calculator'!J$163)</f>
        <v>12.157133969569852</v>
      </c>
      <c r="AD85">
        <f t="shared" si="24"/>
        <v>40.590846574386589</v>
      </c>
      <c r="AF85" s="60">
        <f>(IF('Comp Calculator'!$C$164='(CC) Your Champ Data'!$N$3,'(CC) Your Champ Data'!$N85,IF('Comp Calculator'!$C$164='(CC) Your Champ Data'!$O$3,'(CC) Your Champ Data'!$O85,IF('Comp Calculator'!$C$164='(CC) Your Champ Data'!$P$3,'(CC) Your Champ Data'!$P85,IF('Comp Calculator'!$C$164='(CC) Your Champ Data'!$Q$3,'(CC) Your Champ Data'!$Q85,IF('Comp Calculator'!$C$164='(CC) Your Champ Data'!$R$3,'(CC) Your Champ Data'!$R85,IF('Comp Calculator'!$C$164='(CC) Your Champ Data'!$T$3,'(CC) Your Champ Data'!$T85,1000))))))*H85*(100-$AD85))/1000</f>
        <v>0</v>
      </c>
      <c r="AG85" s="60">
        <f>(IF('Comp Calculator'!$C$164='(CC) Your Champ Data'!$N$3,'(CC) Your Champ Data'!$N85,IF('Comp Calculator'!$C$164='(CC) Your Champ Data'!$O$3,'(CC) Your Champ Data'!$O85,IF('Comp Calculator'!$C$164='(CC) Your Champ Data'!$P$3,'(CC) Your Champ Data'!$P85,IF('Comp Calculator'!$C$164='(CC) Your Champ Data'!$Q$3,'(CC) Your Champ Data'!$Q85,IF('Comp Calculator'!$C$164='(CC) Your Champ Data'!$R$3,'(CC) Your Champ Data'!$R85,IF('Comp Calculator'!$C$164='(CC) Your Champ Data'!$T$3,'(CC) Your Champ Data'!$T85,1000))))))*I85*(100-$AD85))/1000</f>
        <v>0</v>
      </c>
      <c r="AH85" s="60">
        <f>(IF('Comp Calculator'!$C$164='(CC) Your Champ Data'!$N$3,'(CC) Your Champ Data'!$N85,IF('Comp Calculator'!$C$164='(CC) Your Champ Data'!$O$3,'(CC) Your Champ Data'!$O85,IF('Comp Calculator'!$C$164='(CC) Your Champ Data'!$P$3,'(CC) Your Champ Data'!$P85,IF('Comp Calculator'!$C$164='(CC) Your Champ Data'!$Q$3,'(CC) Your Champ Data'!$Q85,IF('Comp Calculator'!$C$164='(CC) Your Champ Data'!$R$3,'(CC) Your Champ Data'!$R85,IF('Comp Calculator'!$C$164='(CC) Your Champ Data'!$T$3,'(CC) Your Champ Data'!$T85,1000))))))*J85*(100-$AD85))/1000</f>
        <v>6583.6878590128063</v>
      </c>
      <c r="AI85" s="60">
        <f>(IF('Comp Calculator'!$C$164='(CC) Your Champ Data'!$N$3,'(CC) Your Champ Data'!$N85,IF('Comp Calculator'!$C$164='(CC) Your Champ Data'!$O$3,'(CC) Your Champ Data'!$O85,IF('Comp Calculator'!$C$164='(CC) Your Champ Data'!$P$3,'(CC) Your Champ Data'!$P85,IF('Comp Calculator'!$C$164='(CC) Your Champ Data'!$Q$3,'(CC) Your Champ Data'!$Q85,IF('Comp Calculator'!$C$164='(CC) Your Champ Data'!$R$3,'(CC) Your Champ Data'!$R85,IF('Comp Calculator'!$C$164='(CC) Your Champ Data'!$T$3,'(CC) Your Champ Data'!$T85,1000))))))*K85*(100-$AD85))/1000</f>
        <v>0</v>
      </c>
      <c r="AJ85" s="60">
        <f>(IF('Comp Calculator'!$C$164='(CC) Your Champ Data'!$N$3,'(CC) Your Champ Data'!$N85,IF('Comp Calculator'!$C$164='(CC) Your Champ Data'!$O$3,'(CC) Your Champ Data'!$O85,IF('Comp Calculator'!$C$164='(CC) Your Champ Data'!$P$3,'(CC) Your Champ Data'!$P85,IF('Comp Calculator'!$C$164='(CC) Your Champ Data'!$Q$3,'(CC) Your Champ Data'!$Q85,IF('Comp Calculator'!$C$164='(CC) Your Champ Data'!$R$3,'(CC) Your Champ Data'!$R85,IF('Comp Calculator'!$C$164='(CC) Your Champ Data'!$T$3,'(CC) Your Champ Data'!$T85,1000))))))*L85*(100-$AD85))/1000</f>
        <v>10287.012279707509</v>
      </c>
      <c r="AL85" s="60">
        <f>RANK(AF85,AF$4:AF$163,0)+COUNTIF(AF$4:AF85,AF85)-1</f>
        <v>101</v>
      </c>
      <c r="AM85" t="str">
        <f t="shared" si="25"/>
        <v>Nautilus</v>
      </c>
      <c r="AN85" s="60">
        <f>RANK(AG85,AG$4:AG$163,0)+COUNTIF(AG$4:AG85,AG85)-1</f>
        <v>95</v>
      </c>
      <c r="AO85" t="str">
        <f t="shared" si="26"/>
        <v>Nautilus</v>
      </c>
      <c r="AP85" s="60">
        <f>RANK(AH85,AH$4:AH$163,0)+COUNTIF(AH$4:AH85,AH85)-1</f>
        <v>41</v>
      </c>
      <c r="AQ85" t="str">
        <f t="shared" si="27"/>
        <v>Nautilus</v>
      </c>
      <c r="AR85" s="60">
        <f>RANK(AI85,AI$4:AI$163,0)+COUNTIF(AI$4:AI85,AI85)-1</f>
        <v>90</v>
      </c>
      <c r="AS85" t="str">
        <f t="shared" si="28"/>
        <v>Nautilus</v>
      </c>
      <c r="AT85" s="60">
        <f>RANK(AJ85,AJ$4:AJ$163,0)+COUNTIF(AJ$4:AJ85,AJ85)-1</f>
        <v>17</v>
      </c>
      <c r="AU85" t="str">
        <f t="shared" si="29"/>
        <v>Nautilus</v>
      </c>
      <c r="AW85">
        <v>83</v>
      </c>
      <c r="AX85" s="61">
        <f t="shared" si="30"/>
        <v>3.326679946931848</v>
      </c>
      <c r="AY85">
        <f>'Champ Scores'!B84</f>
        <v>2</v>
      </c>
      <c r="AZ85">
        <f>'Champ Scores'!C84</f>
        <v>2</v>
      </c>
      <c r="BA85">
        <f>'Champ Scores'!D84</f>
        <v>2</v>
      </c>
      <c r="BB85">
        <f>'Champ Scores'!E84</f>
        <v>3</v>
      </c>
      <c r="BC85">
        <f>'Champ Scores'!F84</f>
        <v>1</v>
      </c>
      <c r="BD85">
        <f>'Champ Scores'!G84</f>
        <v>2</v>
      </c>
      <c r="BE85">
        <f>'Champ Scores'!H84</f>
        <v>1</v>
      </c>
      <c r="BF85">
        <f>'Champ Scores'!I84</f>
        <v>1</v>
      </c>
      <c r="BG85">
        <f>'Champ Scores'!J84</f>
        <v>1</v>
      </c>
      <c r="BH85">
        <f>'Champ Scores'!K84</f>
        <v>5</v>
      </c>
      <c r="BI85">
        <f>'Champ Scores'!L84</f>
        <v>1</v>
      </c>
      <c r="BJ85">
        <f>'Champ Scores'!M84</f>
        <v>5</v>
      </c>
      <c r="BK85">
        <f>'Champ Scores'!N84</f>
        <v>3</v>
      </c>
      <c r="BL85">
        <f>'Champ Scores'!O84</f>
        <v>3</v>
      </c>
      <c r="BM85">
        <f>'Champ Scores'!P84</f>
        <v>5</v>
      </c>
      <c r="BN85">
        <f>'Champ Scores'!Q84</f>
        <v>1</v>
      </c>
      <c r="BO85">
        <f>'Champ Scores'!R84</f>
        <v>5</v>
      </c>
      <c r="BP85">
        <f>'Champ Scores'!S84</f>
        <v>1</v>
      </c>
      <c r="BQ85">
        <f>'Champ Scores'!T84</f>
        <v>4</v>
      </c>
      <c r="BR85">
        <f>'Champ Scores'!U84</f>
        <v>4</v>
      </c>
      <c r="BT85" s="61">
        <f>INDEX($AX$3:BR85,AW85,MATCH('Comp Calculator'!$C$165,'(CC) Your Champ Data'!$AX$3:$BR$3,0))</f>
        <v>3.326679946931848</v>
      </c>
      <c r="BV85" s="60">
        <f t="shared" si="31"/>
        <v>0</v>
      </c>
      <c r="BW85" s="60">
        <f t="shared" si="32"/>
        <v>0</v>
      </c>
      <c r="BX85" s="60">
        <f t="shared" si="33"/>
        <v>9486.4914895289112</v>
      </c>
      <c r="BY85" s="60">
        <f t="shared" si="34"/>
        <v>0</v>
      </c>
      <c r="BZ85" s="60">
        <f t="shared" si="35"/>
        <v>14822.642952388922</v>
      </c>
      <c r="CB85" s="60">
        <f>RANK(BV85,BV$4:BV$157,0)+COUNTIF(BV$4:BV85,BV85)-1</f>
        <v>101</v>
      </c>
      <c r="CC85" t="str">
        <f t="shared" si="36"/>
        <v>Nautilus</v>
      </c>
      <c r="CD85">
        <f>RANK(BW85,BW$4:BW$157,0)+COUNTIF(BW$4:BW85,BW85)-1</f>
        <v>95</v>
      </c>
      <c r="CE85" t="str">
        <f t="shared" si="37"/>
        <v>Nautilus</v>
      </c>
      <c r="CF85">
        <f>RANK(BX85,BX$4:BX$157,0)+COUNTIF(BX$4:BX85,BX85)-1</f>
        <v>32</v>
      </c>
      <c r="CG85" t="str">
        <f t="shared" si="38"/>
        <v>Nautilus</v>
      </c>
      <c r="CH85">
        <f>RANK(BY85,BY$4:BY$157,0)+COUNTIF(BY$4:BY85,BY85)-1</f>
        <v>89</v>
      </c>
      <c r="CI85" t="str">
        <f t="shared" si="39"/>
        <v>Nautilus</v>
      </c>
      <c r="CJ85">
        <f>RANK(BZ85,BZ$4:BZ$157,0)+COUNTIF(BZ$4:BZ85,BZ85)-1</f>
        <v>13</v>
      </c>
      <c r="CK85" t="str">
        <f t="shared" si="40"/>
        <v>Nautilus</v>
      </c>
      <c r="CM85">
        <f>'Champ Scores'!B84+'(CC) Team Data'!B$36-'(CC) Team Data'!$B$28</f>
        <v>8</v>
      </c>
      <c r="CN85">
        <f>'Champ Scores'!C84+'(CC) Team Data'!C$36-'(CC) Team Data'!$B$28</f>
        <v>9</v>
      </c>
      <c r="CO85">
        <f>'Champ Scores'!D84+'(CC) Team Data'!D$36-'(CC) Team Data'!$B$28</f>
        <v>6</v>
      </c>
      <c r="CP85">
        <f>'Champ Scores'!E84+'(CC) Team Data'!E$36-'(CC) Team Data'!$B$28</f>
        <v>10</v>
      </c>
      <c r="CQ85">
        <f>'Champ Scores'!F84+'(CC) Team Data'!F$36-'(CC) Team Data'!$B$28</f>
        <v>8</v>
      </c>
      <c r="CR85">
        <f>'Champ Scores'!G84+'(CC) Team Data'!G$36-'(CC) Team Data'!$B$28</f>
        <v>8</v>
      </c>
      <c r="CS85">
        <f>'Champ Scores'!H84+'(CC) Team Data'!H$36-'(CC) Team Data'!$B$28</f>
        <v>6</v>
      </c>
      <c r="CT85">
        <f>'Champ Scores'!I84+'(CC) Team Data'!I$36-'(CC) Team Data'!$B$28</f>
        <v>5</v>
      </c>
      <c r="CU85">
        <f>'Champ Scores'!J84+'(CC) Team Data'!J$36-'(CC) Team Data'!$B$28</f>
        <v>8</v>
      </c>
      <c r="CV85">
        <f>'Champ Scores'!K84+'(CC) Team Data'!K$36-'(CC) Team Data'!$B$28</f>
        <v>9</v>
      </c>
      <c r="CW85">
        <f>'Champ Scores'!L84+'(CC) Team Data'!L$36-'(CC) Team Data'!$B$28</f>
        <v>9</v>
      </c>
      <c r="CX85">
        <f>'Champ Scores'!M84+'(CC) Team Data'!M$36-'(CC) Team Data'!$B$28</f>
        <v>9</v>
      </c>
      <c r="CY85">
        <f>'Champ Scores'!N84+'(CC) Team Data'!N$36-'(CC) Team Data'!$B$28</f>
        <v>10</v>
      </c>
      <c r="CZ85">
        <f>'Champ Scores'!O84+'(CC) Team Data'!O$36-'(CC) Team Data'!$B$28</f>
        <v>9</v>
      </c>
      <c r="DA85">
        <f>'Champ Scores'!P84+'(CC) Team Data'!P$36-'(CC) Team Data'!$B$28</f>
        <v>11</v>
      </c>
      <c r="DB85">
        <f>'Champ Scores'!Q84+'(CC) Team Data'!Q$36-'(CC) Team Data'!$B$28</f>
        <v>7</v>
      </c>
      <c r="DC85">
        <f>'Champ Scores'!R84+'(CC) Team Data'!R$36-'(CC) Team Data'!$B$28</f>
        <v>9</v>
      </c>
      <c r="DD85">
        <f>'Champ Scores'!S84+'(CC) Team Data'!S$36-'(CC) Team Data'!$B$28</f>
        <v>5</v>
      </c>
      <c r="DE85">
        <f>'Champ Scores'!T84+'(CC) Team Data'!T$36-'(CC) Team Data'!$B$28</f>
        <v>10</v>
      </c>
      <c r="DF85">
        <f>'Champ Scores'!U84+'(CC) Team Data'!U$36-'(CC) Team Data'!$B$28</f>
        <v>8</v>
      </c>
    </row>
    <row r="86" spans="1:110" x14ac:dyDescent="0.25">
      <c r="A86" t="str">
        <f>'Champ Pools'!A86</f>
        <v>Neeko</v>
      </c>
      <c r="B86">
        <f>'Champ Pools'!B86</f>
        <v>2</v>
      </c>
      <c r="C86">
        <f>'Champ Pools'!C86</f>
        <v>0</v>
      </c>
      <c r="D86">
        <f>'Champ Pools'!D86</f>
        <v>4</v>
      </c>
      <c r="E86">
        <f>'Champ Pools'!E86</f>
        <v>0</v>
      </c>
      <c r="F86">
        <f>'Champ Pools'!F86</f>
        <v>4</v>
      </c>
      <c r="H86">
        <f>B86*B86*'Champ Pools'!L86</f>
        <v>12</v>
      </c>
      <c r="I86">
        <f>C86*C86*'Champ Pools'!M86</f>
        <v>0</v>
      </c>
      <c r="J86">
        <f>D86*D86*'Champ Pools'!N86</f>
        <v>48</v>
      </c>
      <c r="K86">
        <f>E86*E86*'Champ Pools'!O86</f>
        <v>0</v>
      </c>
      <c r="L86">
        <f>F86*F86*'Champ Pools'!P86</f>
        <v>48</v>
      </c>
      <c r="N86">
        <f>'Champ Scores'!Y85</f>
        <v>2636</v>
      </c>
      <c r="O86">
        <f>'Champ Scores'!Z85</f>
        <v>1764</v>
      </c>
      <c r="P86">
        <f>'Champ Scores'!AA85</f>
        <v>1649</v>
      </c>
      <c r="Q86">
        <f>'Champ Scores'!AB85</f>
        <v>2033</v>
      </c>
      <c r="R86">
        <f>'Champ Scores'!AC85</f>
        <v>1497</v>
      </c>
      <c r="T86" s="60">
        <f t="shared" si="23"/>
        <v>2440.1263535403723</v>
      </c>
      <c r="U86">
        <f>'(CC) Team Data'!W$36+'(CC) Your Champ Data'!N86</f>
        <v>4724</v>
      </c>
      <c r="V86">
        <f>'(CC) Team Data'!X$36+'(CC) Your Champ Data'!O86</f>
        <v>3496</v>
      </c>
      <c r="W86">
        <f>'(CC) Team Data'!Y$36+'(CC) Your Champ Data'!P86</f>
        <v>3401</v>
      </c>
      <c r="X86">
        <f>'(CC) Team Data'!Z$36+'(CC) Your Champ Data'!Q86</f>
        <v>3650</v>
      </c>
      <c r="Y86">
        <f>'(CC) Team Data'!AA$36+'(CC) Your Champ Data'!R86</f>
        <v>3419</v>
      </c>
      <c r="AA86">
        <f>ABS('Champ Scores'!AG85-33.3-'Comp Calculator'!H$164+'Comp Calculator'!H$163)</f>
        <v>28.351955263921226</v>
      </c>
      <c r="AB86">
        <f>ABS('Champ Scores'!AH85-33.3-'Comp Calculator'!I$164+'Comp Calculator'!I$163)</f>
        <v>3.6711945919132987</v>
      </c>
      <c r="AC86">
        <f>ABS('Champ Scores'!AI85-33.3-'Comp Calculator'!J$164+'Comp Calculator'!J$163)</f>
        <v>24.480760672007918</v>
      </c>
      <c r="AD86">
        <f t="shared" si="24"/>
        <v>56.503910527842443</v>
      </c>
      <c r="AF86" s="60">
        <f>(IF('Comp Calculator'!$C$164='(CC) Your Champ Data'!$N$3,'(CC) Your Champ Data'!$N86,IF('Comp Calculator'!$C$164='(CC) Your Champ Data'!$O$3,'(CC) Your Champ Data'!$O86,IF('Comp Calculator'!$C$164='(CC) Your Champ Data'!$P$3,'(CC) Your Champ Data'!$P86,IF('Comp Calculator'!$C$164='(CC) Your Champ Data'!$Q$3,'(CC) Your Champ Data'!$Q86,IF('Comp Calculator'!$C$164='(CC) Your Champ Data'!$R$3,'(CC) Your Champ Data'!$R86,IF('Comp Calculator'!$C$164='(CC) Your Champ Data'!$T$3,'(CC) Your Champ Data'!$T86,1000))))))*H86*(100-$AD86))/1000</f>
        <v>1273.6314503635392</v>
      </c>
      <c r="AG86" s="60">
        <f>(IF('Comp Calculator'!$C$164='(CC) Your Champ Data'!$N$3,'(CC) Your Champ Data'!$N86,IF('Comp Calculator'!$C$164='(CC) Your Champ Data'!$O$3,'(CC) Your Champ Data'!$O86,IF('Comp Calculator'!$C$164='(CC) Your Champ Data'!$P$3,'(CC) Your Champ Data'!$P86,IF('Comp Calculator'!$C$164='(CC) Your Champ Data'!$Q$3,'(CC) Your Champ Data'!$Q86,IF('Comp Calculator'!$C$164='(CC) Your Champ Data'!$R$3,'(CC) Your Champ Data'!$R86,IF('Comp Calculator'!$C$164='(CC) Your Champ Data'!$T$3,'(CC) Your Champ Data'!$T86,1000))))))*I86*(100-$AD86))/1000</f>
        <v>0</v>
      </c>
      <c r="AH86" s="60">
        <f>(IF('Comp Calculator'!$C$164='(CC) Your Champ Data'!$N$3,'(CC) Your Champ Data'!$N86,IF('Comp Calculator'!$C$164='(CC) Your Champ Data'!$O$3,'(CC) Your Champ Data'!$O86,IF('Comp Calculator'!$C$164='(CC) Your Champ Data'!$P$3,'(CC) Your Champ Data'!$P86,IF('Comp Calculator'!$C$164='(CC) Your Champ Data'!$Q$3,'(CC) Your Champ Data'!$Q86,IF('Comp Calculator'!$C$164='(CC) Your Champ Data'!$R$3,'(CC) Your Champ Data'!$R86,IF('Comp Calculator'!$C$164='(CC) Your Champ Data'!$T$3,'(CC) Your Champ Data'!$T86,1000))))))*J86*(100-$AD86))/1000</f>
        <v>5094.5258014541569</v>
      </c>
      <c r="AI86" s="60">
        <f>(IF('Comp Calculator'!$C$164='(CC) Your Champ Data'!$N$3,'(CC) Your Champ Data'!$N86,IF('Comp Calculator'!$C$164='(CC) Your Champ Data'!$O$3,'(CC) Your Champ Data'!$O86,IF('Comp Calculator'!$C$164='(CC) Your Champ Data'!$P$3,'(CC) Your Champ Data'!$P86,IF('Comp Calculator'!$C$164='(CC) Your Champ Data'!$Q$3,'(CC) Your Champ Data'!$Q86,IF('Comp Calculator'!$C$164='(CC) Your Champ Data'!$R$3,'(CC) Your Champ Data'!$R86,IF('Comp Calculator'!$C$164='(CC) Your Champ Data'!$T$3,'(CC) Your Champ Data'!$T86,1000))))))*K86*(100-$AD86))/1000</f>
        <v>0</v>
      </c>
      <c r="AJ86" s="60">
        <f>(IF('Comp Calculator'!$C$164='(CC) Your Champ Data'!$N$3,'(CC) Your Champ Data'!$N86,IF('Comp Calculator'!$C$164='(CC) Your Champ Data'!$O$3,'(CC) Your Champ Data'!$O86,IF('Comp Calculator'!$C$164='(CC) Your Champ Data'!$P$3,'(CC) Your Champ Data'!$P86,IF('Comp Calculator'!$C$164='(CC) Your Champ Data'!$Q$3,'(CC) Your Champ Data'!$Q86,IF('Comp Calculator'!$C$164='(CC) Your Champ Data'!$R$3,'(CC) Your Champ Data'!$R86,IF('Comp Calculator'!$C$164='(CC) Your Champ Data'!$T$3,'(CC) Your Champ Data'!$T86,1000))))))*L86*(100-$AD86))/1000</f>
        <v>5094.5258014541569</v>
      </c>
      <c r="AL86" s="60">
        <f>RANK(AF86,AF$4:AF$163,0)+COUNTIF(AF$4:AF86,AF86)-1</f>
        <v>34</v>
      </c>
      <c r="AM86" t="str">
        <f t="shared" si="25"/>
        <v>Neeko</v>
      </c>
      <c r="AN86" s="60">
        <f>RANK(AG86,AG$4:AG$163,0)+COUNTIF(AG$4:AG86,AG86)-1</f>
        <v>96</v>
      </c>
      <c r="AO86" t="str">
        <f t="shared" si="26"/>
        <v>Neeko</v>
      </c>
      <c r="AP86" s="60">
        <f>RANK(AH86,AH$4:AH$163,0)+COUNTIF(AH$4:AH86,AH86)-1</f>
        <v>65</v>
      </c>
      <c r="AQ86" t="str">
        <f t="shared" si="27"/>
        <v>Neeko</v>
      </c>
      <c r="AR86" s="60">
        <f>RANK(AI86,AI$4:AI$163,0)+COUNTIF(AI$4:AI86,AI86)-1</f>
        <v>91</v>
      </c>
      <c r="AS86" t="str">
        <f t="shared" si="28"/>
        <v>Neeko</v>
      </c>
      <c r="AT86" s="60">
        <f>RANK(AJ86,AJ$4:AJ$163,0)+COUNTIF(AJ$4:AJ86,AJ86)-1</f>
        <v>43</v>
      </c>
      <c r="AU86" t="str">
        <f t="shared" si="29"/>
        <v>Neeko</v>
      </c>
      <c r="AW86">
        <v>84</v>
      </c>
      <c r="AX86" s="61">
        <f t="shared" si="30"/>
        <v>2.833265858000741</v>
      </c>
      <c r="AY86">
        <f>'Champ Scores'!B85</f>
        <v>4</v>
      </c>
      <c r="AZ86">
        <f>'Champ Scores'!C85</f>
        <v>2</v>
      </c>
      <c r="BA86">
        <f>'Champ Scores'!D85</f>
        <v>2</v>
      </c>
      <c r="BB86">
        <f>'Champ Scores'!E85</f>
        <v>5</v>
      </c>
      <c r="BC86">
        <f>'Champ Scores'!F85</f>
        <v>1</v>
      </c>
      <c r="BD86">
        <f>'Champ Scores'!G85</f>
        <v>3</v>
      </c>
      <c r="BE86">
        <f>'Champ Scores'!H85</f>
        <v>3</v>
      </c>
      <c r="BF86">
        <f>'Champ Scores'!I85</f>
        <v>3</v>
      </c>
      <c r="BG86">
        <f>'Champ Scores'!J85</f>
        <v>1</v>
      </c>
      <c r="BH86">
        <f>'Champ Scores'!K85</f>
        <v>1</v>
      </c>
      <c r="BI86">
        <f>'Champ Scores'!L85</f>
        <v>1</v>
      </c>
      <c r="BJ86">
        <f>'Champ Scores'!M85</f>
        <v>2</v>
      </c>
      <c r="BK86">
        <f>'Champ Scores'!N85</f>
        <v>5</v>
      </c>
      <c r="BL86">
        <f>'Champ Scores'!O85</f>
        <v>4</v>
      </c>
      <c r="BM86">
        <f>'Champ Scores'!P85</f>
        <v>5</v>
      </c>
      <c r="BN86">
        <f>'Champ Scores'!Q85</f>
        <v>2</v>
      </c>
      <c r="BO86">
        <f>'Champ Scores'!R85</f>
        <v>1</v>
      </c>
      <c r="BP86">
        <f>'Champ Scores'!S85</f>
        <v>1</v>
      </c>
      <c r="BQ86">
        <f>'Champ Scores'!T85</f>
        <v>3</v>
      </c>
      <c r="BR86">
        <f>'Champ Scores'!U85</f>
        <v>3</v>
      </c>
      <c r="BT86" s="61">
        <f>INDEX($AX$3:BR86,AW86,MATCH('Comp Calculator'!$C$165,'(CC) Your Champ Data'!$AX$3:$BR$3,0))</f>
        <v>2.833265858000741</v>
      </c>
      <c r="BV86" s="60">
        <f t="shared" si="31"/>
        <v>1478.8318230961138</v>
      </c>
      <c r="BW86" s="60">
        <f t="shared" si="32"/>
        <v>0</v>
      </c>
      <c r="BX86" s="60">
        <f t="shared" si="33"/>
        <v>5915.3272923844552</v>
      </c>
      <c r="BY86" s="60">
        <f t="shared" si="34"/>
        <v>0</v>
      </c>
      <c r="BZ86" s="60">
        <f t="shared" si="35"/>
        <v>5915.3272923844552</v>
      </c>
      <c r="CB86" s="60">
        <f>RANK(BV86,BV$4:BV$157,0)+COUNTIF(BV$4:BV86,BV86)-1</f>
        <v>34</v>
      </c>
      <c r="CC86" t="str">
        <f t="shared" si="36"/>
        <v>Neeko</v>
      </c>
      <c r="CD86">
        <f>RANK(BW86,BW$4:BW$157,0)+COUNTIF(BW$4:BW86,BW86)-1</f>
        <v>96</v>
      </c>
      <c r="CE86" t="str">
        <f t="shared" si="37"/>
        <v>Neeko</v>
      </c>
      <c r="CF86">
        <f>RANK(BX86,BX$4:BX$157,0)+COUNTIF(BX$4:BX86,BX86)-1</f>
        <v>65</v>
      </c>
      <c r="CG86" t="str">
        <f t="shared" si="38"/>
        <v>Neeko</v>
      </c>
      <c r="CH86">
        <f>RANK(BY86,BY$4:BY$157,0)+COUNTIF(BY$4:BY86,BY86)-1</f>
        <v>90</v>
      </c>
      <c r="CI86" t="str">
        <f t="shared" si="39"/>
        <v>Neeko</v>
      </c>
      <c r="CJ86">
        <f>RANK(BZ86,BZ$4:BZ$157,0)+COUNTIF(BZ$4:BZ86,BZ86)-1</f>
        <v>43</v>
      </c>
      <c r="CK86" t="str">
        <f t="shared" si="40"/>
        <v>Neeko</v>
      </c>
      <c r="CM86">
        <f>'Champ Scores'!B85+'(CC) Team Data'!B$36-'(CC) Team Data'!$B$28</f>
        <v>10</v>
      </c>
      <c r="CN86">
        <f>'Champ Scores'!C85+'(CC) Team Data'!C$36-'(CC) Team Data'!$B$28</f>
        <v>9</v>
      </c>
      <c r="CO86">
        <f>'Champ Scores'!D85+'(CC) Team Data'!D$36-'(CC) Team Data'!$B$28</f>
        <v>6</v>
      </c>
      <c r="CP86">
        <f>'Champ Scores'!E85+'(CC) Team Data'!E$36-'(CC) Team Data'!$B$28</f>
        <v>12</v>
      </c>
      <c r="CQ86">
        <f>'Champ Scores'!F85+'(CC) Team Data'!F$36-'(CC) Team Data'!$B$28</f>
        <v>8</v>
      </c>
      <c r="CR86">
        <f>'Champ Scores'!G85+'(CC) Team Data'!G$36-'(CC) Team Data'!$B$28</f>
        <v>9</v>
      </c>
      <c r="CS86">
        <f>'Champ Scores'!H85+'(CC) Team Data'!H$36-'(CC) Team Data'!$B$28</f>
        <v>8</v>
      </c>
      <c r="CT86">
        <f>'Champ Scores'!I85+'(CC) Team Data'!I$36-'(CC) Team Data'!$B$28</f>
        <v>7</v>
      </c>
      <c r="CU86">
        <f>'Champ Scores'!J85+'(CC) Team Data'!J$36-'(CC) Team Data'!$B$28</f>
        <v>8</v>
      </c>
      <c r="CV86">
        <f>'Champ Scores'!K85+'(CC) Team Data'!K$36-'(CC) Team Data'!$B$28</f>
        <v>5</v>
      </c>
      <c r="CW86">
        <f>'Champ Scores'!L85+'(CC) Team Data'!L$36-'(CC) Team Data'!$B$28</f>
        <v>9</v>
      </c>
      <c r="CX86">
        <f>'Champ Scores'!M85+'(CC) Team Data'!M$36-'(CC) Team Data'!$B$28</f>
        <v>6</v>
      </c>
      <c r="CY86">
        <f>'Champ Scores'!N85+'(CC) Team Data'!N$36-'(CC) Team Data'!$B$28</f>
        <v>12</v>
      </c>
      <c r="CZ86">
        <f>'Champ Scores'!O85+'(CC) Team Data'!O$36-'(CC) Team Data'!$B$28</f>
        <v>10</v>
      </c>
      <c r="DA86">
        <f>'Champ Scores'!P85+'(CC) Team Data'!P$36-'(CC) Team Data'!$B$28</f>
        <v>11</v>
      </c>
      <c r="DB86">
        <f>'Champ Scores'!Q85+'(CC) Team Data'!Q$36-'(CC) Team Data'!$B$28</f>
        <v>8</v>
      </c>
      <c r="DC86">
        <f>'Champ Scores'!R85+'(CC) Team Data'!R$36-'(CC) Team Data'!$B$28</f>
        <v>5</v>
      </c>
      <c r="DD86">
        <f>'Champ Scores'!S85+'(CC) Team Data'!S$36-'(CC) Team Data'!$B$28</f>
        <v>5</v>
      </c>
      <c r="DE86">
        <f>'Champ Scores'!T85+'(CC) Team Data'!T$36-'(CC) Team Data'!$B$28</f>
        <v>9</v>
      </c>
      <c r="DF86">
        <f>'Champ Scores'!U85+'(CC) Team Data'!U$36-'(CC) Team Data'!$B$28</f>
        <v>7</v>
      </c>
    </row>
    <row r="87" spans="1:110" x14ac:dyDescent="0.25">
      <c r="A87" t="str">
        <f>'Champ Pools'!A87</f>
        <v>Nidalee</v>
      </c>
      <c r="B87">
        <f>'Champ Pools'!B87</f>
        <v>0</v>
      </c>
      <c r="C87">
        <f>'Champ Pools'!C87</f>
        <v>0</v>
      </c>
      <c r="D87">
        <f>'Champ Pools'!D87</f>
        <v>0</v>
      </c>
      <c r="E87">
        <f>'Champ Pools'!E87</f>
        <v>0</v>
      </c>
      <c r="F87">
        <f>'Champ Pools'!F87</f>
        <v>0</v>
      </c>
      <c r="H87">
        <f>B87*B87*'Champ Pools'!L87</f>
        <v>0</v>
      </c>
      <c r="I87">
        <f>C87*C87*'Champ Pools'!M87</f>
        <v>0</v>
      </c>
      <c r="J87">
        <f>D87*D87*'Champ Pools'!N87</f>
        <v>0</v>
      </c>
      <c r="K87">
        <f>E87*E87*'Champ Pools'!O87</f>
        <v>0</v>
      </c>
      <c r="L87">
        <f>F87*F87*'Champ Pools'!P87</f>
        <v>0</v>
      </c>
      <c r="N87">
        <f>'Champ Scores'!Y86</f>
        <v>1499</v>
      </c>
      <c r="O87">
        <f>'Champ Scores'!Z86</f>
        <v>2644</v>
      </c>
      <c r="P87">
        <f>'Champ Scores'!AA86</f>
        <v>1731</v>
      </c>
      <c r="Q87">
        <f>'Champ Scores'!AB86</f>
        <v>2273</v>
      </c>
      <c r="R87">
        <f>'Champ Scores'!AC86</f>
        <v>2449</v>
      </c>
      <c r="T87" s="60">
        <f t="shared" si="23"/>
        <v>2578.1572567887415</v>
      </c>
      <c r="U87">
        <f>'(CC) Team Data'!W$36+'(CC) Your Champ Data'!N87</f>
        <v>3587</v>
      </c>
      <c r="V87">
        <f>'(CC) Team Data'!X$36+'(CC) Your Champ Data'!O87</f>
        <v>4376</v>
      </c>
      <c r="W87">
        <f>'(CC) Team Data'!Y$36+'(CC) Your Champ Data'!P87</f>
        <v>3483</v>
      </c>
      <c r="X87">
        <f>'(CC) Team Data'!Z$36+'(CC) Your Champ Data'!Q87</f>
        <v>3890</v>
      </c>
      <c r="Y87">
        <f>'(CC) Team Data'!AA$36+'(CC) Your Champ Data'!R87</f>
        <v>4371</v>
      </c>
      <c r="AA87">
        <f>ABS('Champ Scores'!AG86-33.3-'Comp Calculator'!H$164+'Comp Calculator'!H$163)</f>
        <v>28.340199149707765</v>
      </c>
      <c r="AB87">
        <f>ABS('Champ Scores'!AH86-33.3-'Comp Calculator'!I$164+'Comp Calculator'!I$163)</f>
        <v>4.4030534780961332</v>
      </c>
      <c r="AC87">
        <f>ABS('Champ Scores'!AI86-33.3-'Comp Calculator'!J$164+'Comp Calculator'!J$163)</f>
        <v>23.737145671611614</v>
      </c>
      <c r="AD87">
        <f t="shared" si="24"/>
        <v>56.480398299415512</v>
      </c>
      <c r="AF87" s="60">
        <f>(IF('Comp Calculator'!$C$164='(CC) Your Champ Data'!$N$3,'(CC) Your Champ Data'!$N87,IF('Comp Calculator'!$C$164='(CC) Your Champ Data'!$O$3,'(CC) Your Champ Data'!$O87,IF('Comp Calculator'!$C$164='(CC) Your Champ Data'!$P$3,'(CC) Your Champ Data'!$P87,IF('Comp Calculator'!$C$164='(CC) Your Champ Data'!$Q$3,'(CC) Your Champ Data'!$Q87,IF('Comp Calculator'!$C$164='(CC) Your Champ Data'!$R$3,'(CC) Your Champ Data'!$R87,IF('Comp Calculator'!$C$164='(CC) Your Champ Data'!$T$3,'(CC) Your Champ Data'!$T87,1000))))))*H87*(100-$AD87))/1000</f>
        <v>0</v>
      </c>
      <c r="AG87" s="60">
        <f>(IF('Comp Calculator'!$C$164='(CC) Your Champ Data'!$N$3,'(CC) Your Champ Data'!$N87,IF('Comp Calculator'!$C$164='(CC) Your Champ Data'!$O$3,'(CC) Your Champ Data'!$O87,IF('Comp Calculator'!$C$164='(CC) Your Champ Data'!$P$3,'(CC) Your Champ Data'!$P87,IF('Comp Calculator'!$C$164='(CC) Your Champ Data'!$Q$3,'(CC) Your Champ Data'!$Q87,IF('Comp Calculator'!$C$164='(CC) Your Champ Data'!$R$3,'(CC) Your Champ Data'!$R87,IF('Comp Calculator'!$C$164='(CC) Your Champ Data'!$T$3,'(CC) Your Champ Data'!$T87,1000))))))*I87*(100-$AD87))/1000</f>
        <v>0</v>
      </c>
      <c r="AH87" s="60">
        <f>(IF('Comp Calculator'!$C$164='(CC) Your Champ Data'!$N$3,'(CC) Your Champ Data'!$N87,IF('Comp Calculator'!$C$164='(CC) Your Champ Data'!$O$3,'(CC) Your Champ Data'!$O87,IF('Comp Calculator'!$C$164='(CC) Your Champ Data'!$P$3,'(CC) Your Champ Data'!$P87,IF('Comp Calculator'!$C$164='(CC) Your Champ Data'!$Q$3,'(CC) Your Champ Data'!$Q87,IF('Comp Calculator'!$C$164='(CC) Your Champ Data'!$R$3,'(CC) Your Champ Data'!$R87,IF('Comp Calculator'!$C$164='(CC) Your Champ Data'!$T$3,'(CC) Your Champ Data'!$T87,1000))))))*J87*(100-$AD87))/1000</f>
        <v>0</v>
      </c>
      <c r="AI87" s="60">
        <f>(IF('Comp Calculator'!$C$164='(CC) Your Champ Data'!$N$3,'(CC) Your Champ Data'!$N87,IF('Comp Calculator'!$C$164='(CC) Your Champ Data'!$O$3,'(CC) Your Champ Data'!$O87,IF('Comp Calculator'!$C$164='(CC) Your Champ Data'!$P$3,'(CC) Your Champ Data'!$P87,IF('Comp Calculator'!$C$164='(CC) Your Champ Data'!$Q$3,'(CC) Your Champ Data'!$Q87,IF('Comp Calculator'!$C$164='(CC) Your Champ Data'!$R$3,'(CC) Your Champ Data'!$R87,IF('Comp Calculator'!$C$164='(CC) Your Champ Data'!$T$3,'(CC) Your Champ Data'!$T87,1000))))))*K87*(100-$AD87))/1000</f>
        <v>0</v>
      </c>
      <c r="AJ87" s="60">
        <f>(IF('Comp Calculator'!$C$164='(CC) Your Champ Data'!$N$3,'(CC) Your Champ Data'!$N87,IF('Comp Calculator'!$C$164='(CC) Your Champ Data'!$O$3,'(CC) Your Champ Data'!$O87,IF('Comp Calculator'!$C$164='(CC) Your Champ Data'!$P$3,'(CC) Your Champ Data'!$P87,IF('Comp Calculator'!$C$164='(CC) Your Champ Data'!$Q$3,'(CC) Your Champ Data'!$Q87,IF('Comp Calculator'!$C$164='(CC) Your Champ Data'!$R$3,'(CC) Your Champ Data'!$R87,IF('Comp Calculator'!$C$164='(CC) Your Champ Data'!$T$3,'(CC) Your Champ Data'!$T87,1000))))))*L87*(100-$AD87))/1000</f>
        <v>0</v>
      </c>
      <c r="AL87" s="60">
        <f>RANK(AF87,AF$4:AF$163,0)+COUNTIF(AF$4:AF87,AF87)-1</f>
        <v>102</v>
      </c>
      <c r="AM87" t="str">
        <f t="shared" si="25"/>
        <v>Nidalee</v>
      </c>
      <c r="AN87" s="60">
        <f>RANK(AG87,AG$4:AG$163,0)+COUNTIF(AG$4:AG87,AG87)-1</f>
        <v>97</v>
      </c>
      <c r="AO87" t="str">
        <f t="shared" si="26"/>
        <v>Nidalee</v>
      </c>
      <c r="AP87" s="60">
        <f>RANK(AH87,AH$4:AH$163,0)+COUNTIF(AH$4:AH87,AH87)-1</f>
        <v>135</v>
      </c>
      <c r="AQ87" t="str">
        <f t="shared" si="27"/>
        <v>Nidalee</v>
      </c>
      <c r="AR87" s="60">
        <f>RANK(AI87,AI$4:AI$163,0)+COUNTIF(AI$4:AI87,AI87)-1</f>
        <v>92</v>
      </c>
      <c r="AS87" t="str">
        <f t="shared" si="28"/>
        <v>Nidalee</v>
      </c>
      <c r="AT87" s="60">
        <f>RANK(AJ87,AJ$4:AJ$163,0)+COUNTIF(AJ$4:AJ87,AJ87)-1</f>
        <v>112</v>
      </c>
      <c r="AU87" t="str">
        <f t="shared" si="29"/>
        <v>Nidalee</v>
      </c>
      <c r="AW87">
        <v>85</v>
      </c>
      <c r="AX87" s="61">
        <f t="shared" si="30"/>
        <v>3.1475478555794152</v>
      </c>
      <c r="AY87">
        <f>'Champ Scores'!B86</f>
        <v>5</v>
      </c>
      <c r="AZ87">
        <f>'Champ Scores'!C86</f>
        <v>2</v>
      </c>
      <c r="BA87">
        <f>'Champ Scores'!D86</f>
        <v>5</v>
      </c>
      <c r="BB87">
        <f>'Champ Scores'!E86</f>
        <v>2</v>
      </c>
      <c r="BC87">
        <f>'Champ Scores'!F86</f>
        <v>5</v>
      </c>
      <c r="BD87">
        <f>'Champ Scores'!G86</f>
        <v>3</v>
      </c>
      <c r="BE87">
        <f>'Champ Scores'!H86</f>
        <v>5</v>
      </c>
      <c r="BF87">
        <f>'Champ Scores'!I86</f>
        <v>4</v>
      </c>
      <c r="BG87">
        <f>'Champ Scores'!J86</f>
        <v>2</v>
      </c>
      <c r="BH87">
        <f>'Champ Scores'!K86</f>
        <v>1</v>
      </c>
      <c r="BI87">
        <f>'Champ Scores'!L86</f>
        <v>1</v>
      </c>
      <c r="BJ87">
        <f>'Champ Scores'!M86</f>
        <v>1</v>
      </c>
      <c r="BK87">
        <f>'Champ Scores'!N86</f>
        <v>1</v>
      </c>
      <c r="BL87">
        <f>'Champ Scores'!O86</f>
        <v>1</v>
      </c>
      <c r="BM87">
        <f>'Champ Scores'!P86</f>
        <v>1</v>
      </c>
      <c r="BN87">
        <f>'Champ Scores'!Q86</f>
        <v>3</v>
      </c>
      <c r="BO87">
        <f>'Champ Scores'!R86</f>
        <v>3</v>
      </c>
      <c r="BP87">
        <f>'Champ Scores'!S86</f>
        <v>4</v>
      </c>
      <c r="BQ87">
        <f>'Champ Scores'!T86</f>
        <v>2</v>
      </c>
      <c r="BR87">
        <f>'Champ Scores'!U86</f>
        <v>1</v>
      </c>
      <c r="BT87" s="61">
        <f>INDEX($AX$3:BR87,AW87,MATCH('Comp Calculator'!$C$165,'(CC) Your Champ Data'!$AX$3:$BR$3,0))</f>
        <v>3.1475478555794152</v>
      </c>
      <c r="BV87" s="60">
        <f t="shared" si="31"/>
        <v>0</v>
      </c>
      <c r="BW87" s="60">
        <f t="shared" si="32"/>
        <v>0</v>
      </c>
      <c r="BX87" s="60">
        <f t="shared" si="33"/>
        <v>0</v>
      </c>
      <c r="BY87" s="60">
        <f t="shared" si="34"/>
        <v>0</v>
      </c>
      <c r="BZ87" s="60">
        <f t="shared" si="35"/>
        <v>0</v>
      </c>
      <c r="CB87" s="60">
        <f>RANK(BV87,BV$4:BV$157,0)+COUNTIF(BV$4:BV87,BV87)-1</f>
        <v>102</v>
      </c>
      <c r="CC87" t="str">
        <f t="shared" si="36"/>
        <v>Nidalee</v>
      </c>
      <c r="CD87">
        <f>RANK(BW87,BW$4:BW$157,0)+COUNTIF(BW$4:BW87,BW87)-1</f>
        <v>97</v>
      </c>
      <c r="CE87" t="str">
        <f t="shared" si="37"/>
        <v>Nidalee</v>
      </c>
      <c r="CF87">
        <f>RANK(BX87,BX$4:BX$157,0)+COUNTIF(BX$4:BX87,BX87)-1</f>
        <v>130</v>
      </c>
      <c r="CG87" t="str">
        <f t="shared" si="38"/>
        <v>Nidalee</v>
      </c>
      <c r="CH87">
        <f>RANK(BY87,BY$4:BY$157,0)+COUNTIF(BY$4:BY87,BY87)-1</f>
        <v>91</v>
      </c>
      <c r="CI87" t="str">
        <f t="shared" si="39"/>
        <v>Nidalee</v>
      </c>
      <c r="CJ87">
        <f>RANK(BZ87,BZ$4:BZ$157,0)+COUNTIF(BZ$4:BZ87,BZ87)-1</f>
        <v>109</v>
      </c>
      <c r="CK87" t="str">
        <f t="shared" si="40"/>
        <v>Nidalee</v>
      </c>
      <c r="CM87">
        <f>'Champ Scores'!B86+'(CC) Team Data'!B$36-'(CC) Team Data'!$B$28</f>
        <v>11</v>
      </c>
      <c r="CN87">
        <f>'Champ Scores'!C86+'(CC) Team Data'!C$36-'(CC) Team Data'!$B$28</f>
        <v>9</v>
      </c>
      <c r="CO87">
        <f>'Champ Scores'!D86+'(CC) Team Data'!D$36-'(CC) Team Data'!$B$28</f>
        <v>9</v>
      </c>
      <c r="CP87">
        <f>'Champ Scores'!E86+'(CC) Team Data'!E$36-'(CC) Team Data'!$B$28</f>
        <v>9</v>
      </c>
      <c r="CQ87">
        <f>'Champ Scores'!F86+'(CC) Team Data'!F$36-'(CC) Team Data'!$B$28</f>
        <v>12</v>
      </c>
      <c r="CR87">
        <f>'Champ Scores'!G86+'(CC) Team Data'!G$36-'(CC) Team Data'!$B$28</f>
        <v>9</v>
      </c>
      <c r="CS87">
        <f>'Champ Scores'!H86+'(CC) Team Data'!H$36-'(CC) Team Data'!$B$28</f>
        <v>10</v>
      </c>
      <c r="CT87">
        <f>'Champ Scores'!I86+'(CC) Team Data'!I$36-'(CC) Team Data'!$B$28</f>
        <v>8</v>
      </c>
      <c r="CU87">
        <f>'Champ Scores'!J86+'(CC) Team Data'!J$36-'(CC) Team Data'!$B$28</f>
        <v>9</v>
      </c>
      <c r="CV87">
        <f>'Champ Scores'!K86+'(CC) Team Data'!K$36-'(CC) Team Data'!$B$28</f>
        <v>5</v>
      </c>
      <c r="CW87">
        <f>'Champ Scores'!L86+'(CC) Team Data'!L$36-'(CC) Team Data'!$B$28</f>
        <v>9</v>
      </c>
      <c r="CX87">
        <f>'Champ Scores'!M86+'(CC) Team Data'!M$36-'(CC) Team Data'!$B$28</f>
        <v>5</v>
      </c>
      <c r="CY87">
        <f>'Champ Scores'!N86+'(CC) Team Data'!N$36-'(CC) Team Data'!$B$28</f>
        <v>8</v>
      </c>
      <c r="CZ87">
        <f>'Champ Scores'!O86+'(CC) Team Data'!O$36-'(CC) Team Data'!$B$28</f>
        <v>7</v>
      </c>
      <c r="DA87">
        <f>'Champ Scores'!P86+'(CC) Team Data'!P$36-'(CC) Team Data'!$B$28</f>
        <v>7</v>
      </c>
      <c r="DB87">
        <f>'Champ Scores'!Q86+'(CC) Team Data'!Q$36-'(CC) Team Data'!$B$28</f>
        <v>9</v>
      </c>
      <c r="DC87">
        <f>'Champ Scores'!R86+'(CC) Team Data'!R$36-'(CC) Team Data'!$B$28</f>
        <v>7</v>
      </c>
      <c r="DD87">
        <f>'Champ Scores'!S86+'(CC) Team Data'!S$36-'(CC) Team Data'!$B$28</f>
        <v>8</v>
      </c>
      <c r="DE87">
        <f>'Champ Scores'!T86+'(CC) Team Data'!T$36-'(CC) Team Data'!$B$28</f>
        <v>8</v>
      </c>
      <c r="DF87">
        <f>'Champ Scores'!U86+'(CC) Team Data'!U$36-'(CC) Team Data'!$B$28</f>
        <v>5</v>
      </c>
    </row>
    <row r="88" spans="1:110" x14ac:dyDescent="0.25">
      <c r="A88" t="str">
        <f>'Champ Pools'!A88</f>
        <v>Nocturne</v>
      </c>
      <c r="B88">
        <f>'Champ Pools'!B88</f>
        <v>0</v>
      </c>
      <c r="C88">
        <f>'Champ Pools'!C88</f>
        <v>5</v>
      </c>
      <c r="D88">
        <f>'Champ Pools'!D88</f>
        <v>4</v>
      </c>
      <c r="E88">
        <f>'Champ Pools'!E88</f>
        <v>0</v>
      </c>
      <c r="F88">
        <f>'Champ Pools'!F88</f>
        <v>0</v>
      </c>
      <c r="H88">
        <f>B88*B88*'Champ Pools'!L88</f>
        <v>0</v>
      </c>
      <c r="I88">
        <f>C88*C88*'Champ Pools'!M88</f>
        <v>75</v>
      </c>
      <c r="J88">
        <f>D88*D88*'Champ Pools'!N88</f>
        <v>48</v>
      </c>
      <c r="K88">
        <f>E88*E88*'Champ Pools'!O88</f>
        <v>0</v>
      </c>
      <c r="L88">
        <f>F88*F88*'Champ Pools'!P88</f>
        <v>0</v>
      </c>
      <c r="N88">
        <f>'Champ Scores'!Y87</f>
        <v>2151</v>
      </c>
      <c r="O88">
        <f>'Champ Scores'!Z87</f>
        <v>2408</v>
      </c>
      <c r="P88">
        <f>'Champ Scores'!AA87</f>
        <v>1349</v>
      </c>
      <c r="Q88">
        <f>'Champ Scores'!AB87</f>
        <v>1116</v>
      </c>
      <c r="R88">
        <f>'Champ Scores'!AC87</f>
        <v>1830</v>
      </c>
      <c r="T88" s="60">
        <f t="shared" si="23"/>
        <v>2343.5950183004397</v>
      </c>
      <c r="U88">
        <f>'(CC) Team Data'!W$36+'(CC) Your Champ Data'!N88</f>
        <v>4239</v>
      </c>
      <c r="V88">
        <f>'(CC) Team Data'!X$36+'(CC) Your Champ Data'!O88</f>
        <v>4140</v>
      </c>
      <c r="W88">
        <f>'(CC) Team Data'!Y$36+'(CC) Your Champ Data'!P88</f>
        <v>3101</v>
      </c>
      <c r="X88">
        <f>'(CC) Team Data'!Z$36+'(CC) Your Champ Data'!Q88</f>
        <v>2733</v>
      </c>
      <c r="Y88">
        <f>'(CC) Team Data'!AA$36+'(CC) Your Champ Data'!R88</f>
        <v>3752</v>
      </c>
      <c r="AA88">
        <f>ABS('Champ Scores'!AG87-33.3-'Comp Calculator'!H$164+'Comp Calculator'!H$163)</f>
        <v>27.322780022742862</v>
      </c>
      <c r="AB88">
        <f>ABS('Champ Scores'!AH87-33.3-'Comp Calculator'!I$164+'Comp Calculator'!I$163)</f>
        <v>2.287683073721098</v>
      </c>
      <c r="AC88">
        <f>ABS('Champ Scores'!AI87-33.3-'Comp Calculator'!J$164+'Comp Calculator'!J$163)</f>
        <v>29.410463096463946</v>
      </c>
      <c r="AD88">
        <f t="shared" si="24"/>
        <v>59.020926192927902</v>
      </c>
      <c r="AF88" s="60">
        <f>(IF('Comp Calculator'!$C$164='(CC) Your Champ Data'!$N$3,'(CC) Your Champ Data'!$N88,IF('Comp Calculator'!$C$164='(CC) Your Champ Data'!$O$3,'(CC) Your Champ Data'!$O88,IF('Comp Calculator'!$C$164='(CC) Your Champ Data'!$P$3,'(CC) Your Champ Data'!$P88,IF('Comp Calculator'!$C$164='(CC) Your Champ Data'!$Q$3,'(CC) Your Champ Data'!$Q88,IF('Comp Calculator'!$C$164='(CC) Your Champ Data'!$R$3,'(CC) Your Champ Data'!$R88,IF('Comp Calculator'!$C$164='(CC) Your Champ Data'!$T$3,'(CC) Your Champ Data'!$T88,1000))))))*H88*(100-$AD88))/1000</f>
        <v>0</v>
      </c>
      <c r="AG88" s="60">
        <f>(IF('Comp Calculator'!$C$164='(CC) Your Champ Data'!$N$3,'(CC) Your Champ Data'!$N88,IF('Comp Calculator'!$C$164='(CC) Your Champ Data'!$O$3,'(CC) Your Champ Data'!$O88,IF('Comp Calculator'!$C$164='(CC) Your Champ Data'!$P$3,'(CC) Your Champ Data'!$P88,IF('Comp Calculator'!$C$164='(CC) Your Champ Data'!$Q$3,'(CC) Your Champ Data'!$Q88,IF('Comp Calculator'!$C$164='(CC) Your Champ Data'!$R$3,'(CC) Your Champ Data'!$R88,IF('Comp Calculator'!$C$164='(CC) Your Champ Data'!$T$3,'(CC) Your Champ Data'!$T88,1000))))))*I88*(100-$AD88))/1000</f>
        <v>7202.8764921615148</v>
      </c>
      <c r="AH88" s="60">
        <f>(IF('Comp Calculator'!$C$164='(CC) Your Champ Data'!$N$3,'(CC) Your Champ Data'!$N88,IF('Comp Calculator'!$C$164='(CC) Your Champ Data'!$O$3,'(CC) Your Champ Data'!$O88,IF('Comp Calculator'!$C$164='(CC) Your Champ Data'!$P$3,'(CC) Your Champ Data'!$P88,IF('Comp Calculator'!$C$164='(CC) Your Champ Data'!$Q$3,'(CC) Your Champ Data'!$Q88,IF('Comp Calculator'!$C$164='(CC) Your Champ Data'!$R$3,'(CC) Your Champ Data'!$R88,IF('Comp Calculator'!$C$164='(CC) Your Champ Data'!$T$3,'(CC) Your Champ Data'!$T88,1000))))))*J88*(100-$AD88))/1000</f>
        <v>4609.8409549833696</v>
      </c>
      <c r="AI88" s="60">
        <f>(IF('Comp Calculator'!$C$164='(CC) Your Champ Data'!$N$3,'(CC) Your Champ Data'!$N88,IF('Comp Calculator'!$C$164='(CC) Your Champ Data'!$O$3,'(CC) Your Champ Data'!$O88,IF('Comp Calculator'!$C$164='(CC) Your Champ Data'!$P$3,'(CC) Your Champ Data'!$P88,IF('Comp Calculator'!$C$164='(CC) Your Champ Data'!$Q$3,'(CC) Your Champ Data'!$Q88,IF('Comp Calculator'!$C$164='(CC) Your Champ Data'!$R$3,'(CC) Your Champ Data'!$R88,IF('Comp Calculator'!$C$164='(CC) Your Champ Data'!$T$3,'(CC) Your Champ Data'!$T88,1000))))))*K88*(100-$AD88))/1000</f>
        <v>0</v>
      </c>
      <c r="AJ88" s="60">
        <f>(IF('Comp Calculator'!$C$164='(CC) Your Champ Data'!$N$3,'(CC) Your Champ Data'!$N88,IF('Comp Calculator'!$C$164='(CC) Your Champ Data'!$O$3,'(CC) Your Champ Data'!$O88,IF('Comp Calculator'!$C$164='(CC) Your Champ Data'!$P$3,'(CC) Your Champ Data'!$P88,IF('Comp Calculator'!$C$164='(CC) Your Champ Data'!$Q$3,'(CC) Your Champ Data'!$Q88,IF('Comp Calculator'!$C$164='(CC) Your Champ Data'!$R$3,'(CC) Your Champ Data'!$R88,IF('Comp Calculator'!$C$164='(CC) Your Champ Data'!$T$3,'(CC) Your Champ Data'!$T88,1000))))))*L88*(100-$AD88))/1000</f>
        <v>0</v>
      </c>
      <c r="AL88" s="60">
        <f>RANK(AF88,AF$4:AF$163,0)+COUNTIF(AF$4:AF88,AF88)-1</f>
        <v>103</v>
      </c>
      <c r="AM88" t="str">
        <f t="shared" si="25"/>
        <v>Nocturne</v>
      </c>
      <c r="AN88" s="60">
        <f>RANK(AG88,AG$4:AG$163,0)+COUNTIF(AG$4:AG88,AG88)-1</f>
        <v>7</v>
      </c>
      <c r="AO88" t="str">
        <f t="shared" si="26"/>
        <v>Nocturne</v>
      </c>
      <c r="AP88" s="60">
        <f>RANK(AH88,AH$4:AH$163,0)+COUNTIF(AH$4:AH88,AH88)-1</f>
        <v>70</v>
      </c>
      <c r="AQ88" t="str">
        <f t="shared" si="27"/>
        <v>Nocturne</v>
      </c>
      <c r="AR88" s="60">
        <f>RANK(AI88,AI$4:AI$163,0)+COUNTIF(AI$4:AI88,AI88)-1</f>
        <v>93</v>
      </c>
      <c r="AS88" t="str">
        <f t="shared" si="28"/>
        <v>Nocturne</v>
      </c>
      <c r="AT88" s="60">
        <f>RANK(AJ88,AJ$4:AJ$163,0)+COUNTIF(AJ$4:AJ88,AJ88)-1</f>
        <v>113</v>
      </c>
      <c r="AU88" t="str">
        <f t="shared" si="29"/>
        <v>Nocturne</v>
      </c>
      <c r="AW88">
        <v>86</v>
      </c>
      <c r="AX88" s="61">
        <f t="shared" si="30"/>
        <v>3.0915699480573311</v>
      </c>
      <c r="AY88">
        <f>'Champ Scores'!B87</f>
        <v>3</v>
      </c>
      <c r="AZ88">
        <f>'Champ Scores'!C87</f>
        <v>3</v>
      </c>
      <c r="BA88">
        <f>'Champ Scores'!D87</f>
        <v>4</v>
      </c>
      <c r="BB88">
        <f>'Champ Scores'!E87</f>
        <v>2</v>
      </c>
      <c r="BC88">
        <f>'Champ Scores'!F87</f>
        <v>4</v>
      </c>
      <c r="BD88">
        <f>'Champ Scores'!G87</f>
        <v>2</v>
      </c>
      <c r="BE88">
        <f>'Champ Scores'!H87</f>
        <v>1</v>
      </c>
      <c r="BF88">
        <f>'Champ Scores'!I87</f>
        <v>1</v>
      </c>
      <c r="BG88">
        <f>'Champ Scores'!J87</f>
        <v>4</v>
      </c>
      <c r="BH88">
        <f>'Champ Scores'!K87</f>
        <v>3</v>
      </c>
      <c r="BI88">
        <f>'Champ Scores'!L87</f>
        <v>2</v>
      </c>
      <c r="BJ88">
        <f>'Champ Scores'!M87</f>
        <v>3</v>
      </c>
      <c r="BK88">
        <f>'Champ Scores'!N87</f>
        <v>2</v>
      </c>
      <c r="BL88">
        <f>'Champ Scores'!O87</f>
        <v>1</v>
      </c>
      <c r="BM88">
        <f>'Champ Scores'!P87</f>
        <v>4</v>
      </c>
      <c r="BN88">
        <f>'Champ Scores'!Q87</f>
        <v>3</v>
      </c>
      <c r="BO88">
        <f>'Champ Scores'!R87</f>
        <v>5</v>
      </c>
      <c r="BP88">
        <f>'Champ Scores'!S87</f>
        <v>1</v>
      </c>
      <c r="BQ88">
        <f>'Champ Scores'!T87</f>
        <v>3</v>
      </c>
      <c r="BR88">
        <f>'Champ Scores'!U87</f>
        <v>1</v>
      </c>
      <c r="BT88" s="61">
        <f>INDEX($AX$3:BR88,AW88,MATCH('Comp Calculator'!$C$165,'(CC) Your Champ Data'!$AX$3:$BR$3,0))</f>
        <v>3.0915699480573311</v>
      </c>
      <c r="BV88" s="60">
        <f t="shared" si="31"/>
        <v>0</v>
      </c>
      <c r="BW88" s="60">
        <f t="shared" si="32"/>
        <v>9501.7254810875565</v>
      </c>
      <c r="BX88" s="60">
        <f t="shared" si="33"/>
        <v>6081.1043078960365</v>
      </c>
      <c r="BY88" s="60">
        <f t="shared" si="34"/>
        <v>0</v>
      </c>
      <c r="BZ88" s="60">
        <f t="shared" si="35"/>
        <v>0</v>
      </c>
      <c r="CB88" s="60">
        <f>RANK(BV88,BV$4:BV$157,0)+COUNTIF(BV$4:BV88,BV88)-1</f>
        <v>103</v>
      </c>
      <c r="CC88" t="str">
        <f t="shared" si="36"/>
        <v>Nocturne</v>
      </c>
      <c r="CD88">
        <f>RANK(BW88,BW$4:BW$157,0)+COUNTIF(BW$4:BW88,BW88)-1</f>
        <v>7</v>
      </c>
      <c r="CE88" t="str">
        <f t="shared" si="37"/>
        <v>Nocturne</v>
      </c>
      <c r="CF88">
        <f>RANK(BX88,BX$4:BX$157,0)+COUNTIF(BX$4:BX88,BX88)-1</f>
        <v>60</v>
      </c>
      <c r="CG88" t="str">
        <f t="shared" si="38"/>
        <v>Nocturne</v>
      </c>
      <c r="CH88">
        <f>RANK(BY88,BY$4:BY$157,0)+COUNTIF(BY$4:BY88,BY88)-1</f>
        <v>92</v>
      </c>
      <c r="CI88" t="str">
        <f t="shared" si="39"/>
        <v>Nocturne</v>
      </c>
      <c r="CJ88">
        <f>RANK(BZ88,BZ$4:BZ$157,0)+COUNTIF(BZ$4:BZ88,BZ88)-1</f>
        <v>110</v>
      </c>
      <c r="CK88" t="str">
        <f t="shared" si="40"/>
        <v>Nocturne</v>
      </c>
      <c r="CM88">
        <f>'Champ Scores'!B87+'(CC) Team Data'!B$36-'(CC) Team Data'!$B$28</f>
        <v>9</v>
      </c>
      <c r="CN88">
        <f>'Champ Scores'!C87+'(CC) Team Data'!C$36-'(CC) Team Data'!$B$28</f>
        <v>10</v>
      </c>
      <c r="CO88">
        <f>'Champ Scores'!D87+'(CC) Team Data'!D$36-'(CC) Team Data'!$B$28</f>
        <v>8</v>
      </c>
      <c r="CP88">
        <f>'Champ Scores'!E87+'(CC) Team Data'!E$36-'(CC) Team Data'!$B$28</f>
        <v>9</v>
      </c>
      <c r="CQ88">
        <f>'Champ Scores'!F87+'(CC) Team Data'!F$36-'(CC) Team Data'!$B$28</f>
        <v>11</v>
      </c>
      <c r="CR88">
        <f>'Champ Scores'!G87+'(CC) Team Data'!G$36-'(CC) Team Data'!$B$28</f>
        <v>8</v>
      </c>
      <c r="CS88">
        <f>'Champ Scores'!H87+'(CC) Team Data'!H$36-'(CC) Team Data'!$B$28</f>
        <v>6</v>
      </c>
      <c r="CT88">
        <f>'Champ Scores'!I87+'(CC) Team Data'!I$36-'(CC) Team Data'!$B$28</f>
        <v>5</v>
      </c>
      <c r="CU88">
        <f>'Champ Scores'!J87+'(CC) Team Data'!J$36-'(CC) Team Data'!$B$28</f>
        <v>11</v>
      </c>
      <c r="CV88">
        <f>'Champ Scores'!K87+'(CC) Team Data'!K$36-'(CC) Team Data'!$B$28</f>
        <v>7</v>
      </c>
      <c r="CW88">
        <f>'Champ Scores'!L87+'(CC) Team Data'!L$36-'(CC) Team Data'!$B$28</f>
        <v>10</v>
      </c>
      <c r="CX88">
        <f>'Champ Scores'!M87+'(CC) Team Data'!M$36-'(CC) Team Data'!$B$28</f>
        <v>7</v>
      </c>
      <c r="CY88">
        <f>'Champ Scores'!N87+'(CC) Team Data'!N$36-'(CC) Team Data'!$B$28</f>
        <v>9</v>
      </c>
      <c r="CZ88">
        <f>'Champ Scores'!O87+'(CC) Team Data'!O$36-'(CC) Team Data'!$B$28</f>
        <v>7</v>
      </c>
      <c r="DA88">
        <f>'Champ Scores'!P87+'(CC) Team Data'!P$36-'(CC) Team Data'!$B$28</f>
        <v>10</v>
      </c>
      <c r="DB88">
        <f>'Champ Scores'!Q87+'(CC) Team Data'!Q$36-'(CC) Team Data'!$B$28</f>
        <v>9</v>
      </c>
      <c r="DC88">
        <f>'Champ Scores'!R87+'(CC) Team Data'!R$36-'(CC) Team Data'!$B$28</f>
        <v>9</v>
      </c>
      <c r="DD88">
        <f>'Champ Scores'!S87+'(CC) Team Data'!S$36-'(CC) Team Data'!$B$28</f>
        <v>5</v>
      </c>
      <c r="DE88">
        <f>'Champ Scores'!T87+'(CC) Team Data'!T$36-'(CC) Team Data'!$B$28</f>
        <v>9</v>
      </c>
      <c r="DF88">
        <f>'Champ Scores'!U87+'(CC) Team Data'!U$36-'(CC) Team Data'!$B$28</f>
        <v>5</v>
      </c>
    </row>
    <row r="89" spans="1:110" x14ac:dyDescent="0.25">
      <c r="A89" t="str">
        <f>'Champ Pools'!A89</f>
        <v>Nunu</v>
      </c>
      <c r="B89">
        <f>'Champ Pools'!B89</f>
        <v>0</v>
      </c>
      <c r="C89">
        <f>'Champ Pools'!C89</f>
        <v>1</v>
      </c>
      <c r="D89">
        <f>'Champ Pools'!D89</f>
        <v>0</v>
      </c>
      <c r="E89">
        <f>'Champ Pools'!E89</f>
        <v>0</v>
      </c>
      <c r="F89">
        <f>'Champ Pools'!F89</f>
        <v>0</v>
      </c>
      <c r="H89">
        <f>B89*B89*'Champ Pools'!L89</f>
        <v>0</v>
      </c>
      <c r="I89">
        <f>C89*C89*'Champ Pools'!M89</f>
        <v>3</v>
      </c>
      <c r="J89">
        <f>D89*D89*'Champ Pools'!N89</f>
        <v>0</v>
      </c>
      <c r="K89">
        <f>E89*E89*'Champ Pools'!O89</f>
        <v>0</v>
      </c>
      <c r="L89">
        <f>F89*F89*'Champ Pools'!P89</f>
        <v>0</v>
      </c>
      <c r="N89">
        <f>'Champ Scores'!Y88</f>
        <v>2265</v>
      </c>
      <c r="O89">
        <f>'Champ Scores'!Z88</f>
        <v>1598</v>
      </c>
      <c r="P89">
        <f>'Champ Scores'!AA88</f>
        <v>2771</v>
      </c>
      <c r="Q89">
        <f>'Champ Scores'!AB88</f>
        <v>2279</v>
      </c>
      <c r="R89">
        <f>'Champ Scores'!AC88</f>
        <v>1877</v>
      </c>
      <c r="T89" s="60">
        <f t="shared" si="23"/>
        <v>2526.6357639195803</v>
      </c>
      <c r="U89">
        <f>'(CC) Team Data'!W$36+'(CC) Your Champ Data'!N89</f>
        <v>4353</v>
      </c>
      <c r="V89">
        <f>'(CC) Team Data'!X$36+'(CC) Your Champ Data'!O89</f>
        <v>3330</v>
      </c>
      <c r="W89">
        <f>'(CC) Team Data'!Y$36+'(CC) Your Champ Data'!P89</f>
        <v>4523</v>
      </c>
      <c r="X89">
        <f>'(CC) Team Data'!Z$36+'(CC) Your Champ Data'!Q89</f>
        <v>3896</v>
      </c>
      <c r="Y89">
        <f>'(CC) Team Data'!AA$36+'(CC) Your Champ Data'!R89</f>
        <v>3799</v>
      </c>
      <c r="AA89">
        <f>ABS('Champ Scores'!AG88-33.3-'Comp Calculator'!H$164+'Comp Calculator'!H$163)</f>
        <v>0.92637826757492547</v>
      </c>
      <c r="AB89">
        <f>ABS('Champ Scores'!AH88-33.3-'Comp Calculator'!I$164+'Comp Calculator'!I$163)</f>
        <v>11.476260734636007</v>
      </c>
      <c r="AC89">
        <f>ABS('Champ Scores'!AI88-33.3-'Comp Calculator'!J$164+'Comp Calculator'!J$163)</f>
        <v>12.202639002210919</v>
      </c>
      <c r="AD89">
        <f t="shared" si="24"/>
        <v>24.605278004421852</v>
      </c>
      <c r="AF89" s="60">
        <f>(IF('Comp Calculator'!$C$164='(CC) Your Champ Data'!$N$3,'(CC) Your Champ Data'!$N89,IF('Comp Calculator'!$C$164='(CC) Your Champ Data'!$O$3,'(CC) Your Champ Data'!$O89,IF('Comp Calculator'!$C$164='(CC) Your Champ Data'!$P$3,'(CC) Your Champ Data'!$P89,IF('Comp Calculator'!$C$164='(CC) Your Champ Data'!$Q$3,'(CC) Your Champ Data'!$Q89,IF('Comp Calculator'!$C$164='(CC) Your Champ Data'!$R$3,'(CC) Your Champ Data'!$R89,IF('Comp Calculator'!$C$164='(CC) Your Champ Data'!$T$3,'(CC) Your Champ Data'!$T89,1000))))))*H89*(100-$AD89))/1000</f>
        <v>0</v>
      </c>
      <c r="AG89" s="60">
        <f>(IF('Comp Calculator'!$C$164='(CC) Your Champ Data'!$N$3,'(CC) Your Champ Data'!$N89,IF('Comp Calculator'!$C$164='(CC) Your Champ Data'!$O$3,'(CC) Your Champ Data'!$O89,IF('Comp Calculator'!$C$164='(CC) Your Champ Data'!$P$3,'(CC) Your Champ Data'!$P89,IF('Comp Calculator'!$C$164='(CC) Your Champ Data'!$Q$3,'(CC) Your Champ Data'!$Q89,IF('Comp Calculator'!$C$164='(CC) Your Champ Data'!$R$3,'(CC) Your Champ Data'!$R89,IF('Comp Calculator'!$C$164='(CC) Your Champ Data'!$T$3,'(CC) Your Champ Data'!$T89,1000))))))*I89*(100-$AD89))/1000</f>
        <v>571.48500301440595</v>
      </c>
      <c r="AH89" s="60">
        <f>(IF('Comp Calculator'!$C$164='(CC) Your Champ Data'!$N$3,'(CC) Your Champ Data'!$N89,IF('Comp Calculator'!$C$164='(CC) Your Champ Data'!$O$3,'(CC) Your Champ Data'!$O89,IF('Comp Calculator'!$C$164='(CC) Your Champ Data'!$P$3,'(CC) Your Champ Data'!$P89,IF('Comp Calculator'!$C$164='(CC) Your Champ Data'!$Q$3,'(CC) Your Champ Data'!$Q89,IF('Comp Calculator'!$C$164='(CC) Your Champ Data'!$R$3,'(CC) Your Champ Data'!$R89,IF('Comp Calculator'!$C$164='(CC) Your Champ Data'!$T$3,'(CC) Your Champ Data'!$T89,1000))))))*J89*(100-$AD89))/1000</f>
        <v>0</v>
      </c>
      <c r="AI89" s="60">
        <f>(IF('Comp Calculator'!$C$164='(CC) Your Champ Data'!$N$3,'(CC) Your Champ Data'!$N89,IF('Comp Calculator'!$C$164='(CC) Your Champ Data'!$O$3,'(CC) Your Champ Data'!$O89,IF('Comp Calculator'!$C$164='(CC) Your Champ Data'!$P$3,'(CC) Your Champ Data'!$P89,IF('Comp Calculator'!$C$164='(CC) Your Champ Data'!$Q$3,'(CC) Your Champ Data'!$Q89,IF('Comp Calculator'!$C$164='(CC) Your Champ Data'!$R$3,'(CC) Your Champ Data'!$R89,IF('Comp Calculator'!$C$164='(CC) Your Champ Data'!$T$3,'(CC) Your Champ Data'!$T89,1000))))))*K89*(100-$AD89))/1000</f>
        <v>0</v>
      </c>
      <c r="AJ89" s="60">
        <f>(IF('Comp Calculator'!$C$164='(CC) Your Champ Data'!$N$3,'(CC) Your Champ Data'!$N89,IF('Comp Calculator'!$C$164='(CC) Your Champ Data'!$O$3,'(CC) Your Champ Data'!$O89,IF('Comp Calculator'!$C$164='(CC) Your Champ Data'!$P$3,'(CC) Your Champ Data'!$P89,IF('Comp Calculator'!$C$164='(CC) Your Champ Data'!$Q$3,'(CC) Your Champ Data'!$Q89,IF('Comp Calculator'!$C$164='(CC) Your Champ Data'!$R$3,'(CC) Your Champ Data'!$R89,IF('Comp Calculator'!$C$164='(CC) Your Champ Data'!$T$3,'(CC) Your Champ Data'!$T89,1000))))))*L89*(100-$AD89))/1000</f>
        <v>0</v>
      </c>
      <c r="AL89" s="60">
        <f>RANK(AF89,AF$4:AF$163,0)+COUNTIF(AF$4:AF89,AF89)-1</f>
        <v>104</v>
      </c>
      <c r="AM89" t="str">
        <f t="shared" si="25"/>
        <v>Nunu</v>
      </c>
      <c r="AN89" s="60">
        <f>RANK(AG89,AG$4:AG$163,0)+COUNTIF(AG$4:AG89,AG89)-1</f>
        <v>20</v>
      </c>
      <c r="AO89" t="str">
        <f t="shared" si="26"/>
        <v>Nunu</v>
      </c>
      <c r="AP89" s="60">
        <f>RANK(AH89,AH$4:AH$163,0)+COUNTIF(AH$4:AH89,AH89)-1</f>
        <v>136</v>
      </c>
      <c r="AQ89" t="str">
        <f t="shared" si="27"/>
        <v>Nunu</v>
      </c>
      <c r="AR89" s="60">
        <f>RANK(AI89,AI$4:AI$163,0)+COUNTIF(AI$4:AI89,AI89)-1</f>
        <v>94</v>
      </c>
      <c r="AS89" t="str">
        <f t="shared" si="28"/>
        <v>Nunu</v>
      </c>
      <c r="AT89" s="60">
        <f>RANK(AJ89,AJ$4:AJ$163,0)+COUNTIF(AJ$4:AJ89,AJ89)-1</f>
        <v>114</v>
      </c>
      <c r="AU89" t="str">
        <f t="shared" si="29"/>
        <v>Nunu</v>
      </c>
      <c r="AW89">
        <v>87</v>
      </c>
      <c r="AX89" s="61">
        <f t="shared" si="30"/>
        <v>2.6246883860937538</v>
      </c>
      <c r="AY89">
        <f>'Champ Scores'!B88</f>
        <v>1</v>
      </c>
      <c r="AZ89">
        <f>'Champ Scores'!C88</f>
        <v>2</v>
      </c>
      <c r="BA89">
        <f>'Champ Scores'!D88</f>
        <v>1</v>
      </c>
      <c r="BB89">
        <f>'Champ Scores'!E88</f>
        <v>2</v>
      </c>
      <c r="BC89">
        <f>'Champ Scores'!F88</f>
        <v>1</v>
      </c>
      <c r="BD89">
        <f>'Champ Scores'!G88</f>
        <v>1</v>
      </c>
      <c r="BE89">
        <f>'Champ Scores'!H88</f>
        <v>1</v>
      </c>
      <c r="BF89">
        <f>'Champ Scores'!I88</f>
        <v>1</v>
      </c>
      <c r="BG89">
        <f>'Champ Scores'!J88</f>
        <v>1</v>
      </c>
      <c r="BH89">
        <f>'Champ Scores'!K88</f>
        <v>4</v>
      </c>
      <c r="BI89">
        <f>'Champ Scores'!L88</f>
        <v>5</v>
      </c>
      <c r="BJ89">
        <f>'Champ Scores'!M88</f>
        <v>1</v>
      </c>
      <c r="BK89">
        <f>'Champ Scores'!N88</f>
        <v>4</v>
      </c>
      <c r="BL89">
        <f>'Champ Scores'!O88</f>
        <v>3</v>
      </c>
      <c r="BM89">
        <f>'Champ Scores'!P88</f>
        <v>5</v>
      </c>
      <c r="BN89">
        <f>'Champ Scores'!Q88</f>
        <v>5</v>
      </c>
      <c r="BO89">
        <f>'Champ Scores'!R88</f>
        <v>1</v>
      </c>
      <c r="BP89">
        <f>'Champ Scores'!S88</f>
        <v>3</v>
      </c>
      <c r="BQ89">
        <f>'Champ Scores'!T88</f>
        <v>5</v>
      </c>
      <c r="BR89">
        <f>'Champ Scores'!U88</f>
        <v>5</v>
      </c>
      <c r="BT89" s="61">
        <f>INDEX($AX$3:BR89,AW89,MATCH('Comp Calculator'!$C$165,'(CC) Your Champ Data'!$AX$3:$BR$3,0))</f>
        <v>2.6246883860937538</v>
      </c>
      <c r="BV89" s="60">
        <f t="shared" si="31"/>
        <v>0</v>
      </c>
      <c r="BW89" s="60">
        <f t="shared" si="32"/>
        <v>593.66295358368382</v>
      </c>
      <c r="BX89" s="60">
        <f t="shared" si="33"/>
        <v>0</v>
      </c>
      <c r="BY89" s="60">
        <f t="shared" si="34"/>
        <v>0</v>
      </c>
      <c r="BZ89" s="60">
        <f t="shared" si="35"/>
        <v>0</v>
      </c>
      <c r="CB89" s="60">
        <f>RANK(BV89,BV$4:BV$157,0)+COUNTIF(BV$4:BV89,BV89)-1</f>
        <v>104</v>
      </c>
      <c r="CC89" t="str">
        <f t="shared" si="36"/>
        <v>Nunu</v>
      </c>
      <c r="CD89">
        <f>RANK(BW89,BW$4:BW$157,0)+COUNTIF(BW$4:BW89,BW89)-1</f>
        <v>21</v>
      </c>
      <c r="CE89" t="str">
        <f t="shared" si="37"/>
        <v>Nunu</v>
      </c>
      <c r="CF89">
        <f>RANK(BX89,BX$4:BX$157,0)+COUNTIF(BX$4:BX89,BX89)-1</f>
        <v>131</v>
      </c>
      <c r="CG89" t="str">
        <f t="shared" si="38"/>
        <v>Nunu</v>
      </c>
      <c r="CH89">
        <f>RANK(BY89,BY$4:BY$157,0)+COUNTIF(BY$4:BY89,BY89)-1</f>
        <v>93</v>
      </c>
      <c r="CI89" t="str">
        <f t="shared" si="39"/>
        <v>Nunu</v>
      </c>
      <c r="CJ89">
        <f>RANK(BZ89,BZ$4:BZ$157,0)+COUNTIF(BZ$4:BZ89,BZ89)-1</f>
        <v>111</v>
      </c>
      <c r="CK89" t="str">
        <f t="shared" si="40"/>
        <v>Nunu</v>
      </c>
      <c r="CM89">
        <f>'Champ Scores'!B88+'(CC) Team Data'!B$36-'(CC) Team Data'!$B$28</f>
        <v>7</v>
      </c>
      <c r="CN89">
        <f>'Champ Scores'!C88+'(CC) Team Data'!C$36-'(CC) Team Data'!$B$28</f>
        <v>9</v>
      </c>
      <c r="CO89">
        <f>'Champ Scores'!D88+'(CC) Team Data'!D$36-'(CC) Team Data'!$B$28</f>
        <v>5</v>
      </c>
      <c r="CP89">
        <f>'Champ Scores'!E88+'(CC) Team Data'!E$36-'(CC) Team Data'!$B$28</f>
        <v>9</v>
      </c>
      <c r="CQ89">
        <f>'Champ Scores'!F88+'(CC) Team Data'!F$36-'(CC) Team Data'!$B$28</f>
        <v>8</v>
      </c>
      <c r="CR89">
        <f>'Champ Scores'!G88+'(CC) Team Data'!G$36-'(CC) Team Data'!$B$28</f>
        <v>7</v>
      </c>
      <c r="CS89">
        <f>'Champ Scores'!H88+'(CC) Team Data'!H$36-'(CC) Team Data'!$B$28</f>
        <v>6</v>
      </c>
      <c r="CT89">
        <f>'Champ Scores'!I88+'(CC) Team Data'!I$36-'(CC) Team Data'!$B$28</f>
        <v>5</v>
      </c>
      <c r="CU89">
        <f>'Champ Scores'!J88+'(CC) Team Data'!J$36-'(CC) Team Data'!$B$28</f>
        <v>8</v>
      </c>
      <c r="CV89">
        <f>'Champ Scores'!K88+'(CC) Team Data'!K$36-'(CC) Team Data'!$B$28</f>
        <v>8</v>
      </c>
      <c r="CW89">
        <f>'Champ Scores'!L88+'(CC) Team Data'!L$36-'(CC) Team Data'!$B$28</f>
        <v>13</v>
      </c>
      <c r="CX89">
        <f>'Champ Scores'!M88+'(CC) Team Data'!M$36-'(CC) Team Data'!$B$28</f>
        <v>5</v>
      </c>
      <c r="CY89">
        <f>'Champ Scores'!N88+'(CC) Team Data'!N$36-'(CC) Team Data'!$B$28</f>
        <v>11</v>
      </c>
      <c r="CZ89">
        <f>'Champ Scores'!O88+'(CC) Team Data'!O$36-'(CC) Team Data'!$B$28</f>
        <v>9</v>
      </c>
      <c r="DA89">
        <f>'Champ Scores'!P88+'(CC) Team Data'!P$36-'(CC) Team Data'!$B$28</f>
        <v>11</v>
      </c>
      <c r="DB89">
        <f>'Champ Scores'!Q88+'(CC) Team Data'!Q$36-'(CC) Team Data'!$B$28</f>
        <v>11</v>
      </c>
      <c r="DC89">
        <f>'Champ Scores'!R88+'(CC) Team Data'!R$36-'(CC) Team Data'!$B$28</f>
        <v>5</v>
      </c>
      <c r="DD89">
        <f>'Champ Scores'!S88+'(CC) Team Data'!S$36-'(CC) Team Data'!$B$28</f>
        <v>7</v>
      </c>
      <c r="DE89">
        <f>'Champ Scores'!T88+'(CC) Team Data'!T$36-'(CC) Team Data'!$B$28</f>
        <v>11</v>
      </c>
      <c r="DF89">
        <f>'Champ Scores'!U88+'(CC) Team Data'!U$36-'(CC) Team Data'!$B$28</f>
        <v>9</v>
      </c>
    </row>
    <row r="90" spans="1:110" x14ac:dyDescent="0.25">
      <c r="A90" t="str">
        <f>'Champ Pools'!A90</f>
        <v>Olaf</v>
      </c>
      <c r="B90">
        <f>'Champ Pools'!B90</f>
        <v>3</v>
      </c>
      <c r="C90">
        <f>'Champ Pools'!C90</f>
        <v>0</v>
      </c>
      <c r="D90">
        <f>'Champ Pools'!D90</f>
        <v>4</v>
      </c>
      <c r="E90">
        <f>'Champ Pools'!E90</f>
        <v>0</v>
      </c>
      <c r="F90">
        <f>'Champ Pools'!F90</f>
        <v>0</v>
      </c>
      <c r="H90">
        <f>B90*B90*'Champ Pools'!L90</f>
        <v>27</v>
      </c>
      <c r="I90">
        <f>C90*C90*'Champ Pools'!M90</f>
        <v>0</v>
      </c>
      <c r="J90">
        <f>D90*D90*'Champ Pools'!N90</f>
        <v>48</v>
      </c>
      <c r="K90">
        <f>E90*E90*'Champ Pools'!O90</f>
        <v>0</v>
      </c>
      <c r="L90">
        <f>F90*F90*'Champ Pools'!P90</f>
        <v>0</v>
      </c>
      <c r="N90">
        <f>'Champ Scores'!Y89</f>
        <v>1732</v>
      </c>
      <c r="O90">
        <f>'Champ Scores'!Z89</f>
        <v>2078</v>
      </c>
      <c r="P90">
        <f>'Champ Scores'!AA89</f>
        <v>1839</v>
      </c>
      <c r="Q90">
        <f>'Champ Scores'!AB89</f>
        <v>1479</v>
      </c>
      <c r="R90">
        <f>'Champ Scores'!AC89</f>
        <v>2154</v>
      </c>
      <c r="T90" s="60">
        <f t="shared" si="23"/>
        <v>2631.8005975018427</v>
      </c>
      <c r="U90">
        <f>'(CC) Team Data'!W$36+'(CC) Your Champ Data'!N90</f>
        <v>3820</v>
      </c>
      <c r="V90">
        <f>'(CC) Team Data'!X$36+'(CC) Your Champ Data'!O90</f>
        <v>3810</v>
      </c>
      <c r="W90">
        <f>'(CC) Team Data'!Y$36+'(CC) Your Champ Data'!P90</f>
        <v>3591</v>
      </c>
      <c r="X90">
        <f>'(CC) Team Data'!Z$36+'(CC) Your Champ Data'!Q90</f>
        <v>3096</v>
      </c>
      <c r="Y90">
        <f>'(CC) Team Data'!AA$36+'(CC) Your Champ Data'!R90</f>
        <v>4076</v>
      </c>
      <c r="AA90">
        <f>ABS('Champ Scores'!AG89-33.3-'Comp Calculator'!H$164+'Comp Calculator'!H$163)</f>
        <v>20.85786775272544</v>
      </c>
      <c r="AB90">
        <f>ABS('Champ Scores'!AH89-33.3-'Comp Calculator'!I$164+'Comp Calculator'!I$163)</f>
        <v>9.8412815195991641</v>
      </c>
      <c r="AC90">
        <f>ABS('Champ Scores'!AI89-33.3-'Comp Calculator'!J$164+'Comp Calculator'!J$163)</f>
        <v>30.49914927232459</v>
      </c>
      <c r="AD90">
        <f t="shared" si="24"/>
        <v>61.198298544649191</v>
      </c>
      <c r="AF90" s="60">
        <f>(IF('Comp Calculator'!$C$164='(CC) Your Champ Data'!$N$3,'(CC) Your Champ Data'!$N90,IF('Comp Calculator'!$C$164='(CC) Your Champ Data'!$O$3,'(CC) Your Champ Data'!$O90,IF('Comp Calculator'!$C$164='(CC) Your Champ Data'!$P$3,'(CC) Your Champ Data'!$P90,IF('Comp Calculator'!$C$164='(CC) Your Champ Data'!$Q$3,'(CC) Your Champ Data'!$Q90,IF('Comp Calculator'!$C$164='(CC) Your Champ Data'!$R$3,'(CC) Your Champ Data'!$R90,IF('Comp Calculator'!$C$164='(CC) Your Champ Data'!$T$3,'(CC) Your Champ Data'!$T90,1000))))))*H90*(100-$AD90))/1000</f>
        <v>2757.1952090055702</v>
      </c>
      <c r="AG90" s="60">
        <f>(IF('Comp Calculator'!$C$164='(CC) Your Champ Data'!$N$3,'(CC) Your Champ Data'!$N90,IF('Comp Calculator'!$C$164='(CC) Your Champ Data'!$O$3,'(CC) Your Champ Data'!$O90,IF('Comp Calculator'!$C$164='(CC) Your Champ Data'!$P$3,'(CC) Your Champ Data'!$P90,IF('Comp Calculator'!$C$164='(CC) Your Champ Data'!$Q$3,'(CC) Your Champ Data'!$Q90,IF('Comp Calculator'!$C$164='(CC) Your Champ Data'!$R$3,'(CC) Your Champ Data'!$R90,IF('Comp Calculator'!$C$164='(CC) Your Champ Data'!$T$3,'(CC) Your Champ Data'!$T90,1000))))))*I90*(100-$AD90))/1000</f>
        <v>0</v>
      </c>
      <c r="AH90" s="60">
        <f>(IF('Comp Calculator'!$C$164='(CC) Your Champ Data'!$N$3,'(CC) Your Champ Data'!$N90,IF('Comp Calculator'!$C$164='(CC) Your Champ Data'!$O$3,'(CC) Your Champ Data'!$O90,IF('Comp Calculator'!$C$164='(CC) Your Champ Data'!$P$3,'(CC) Your Champ Data'!$P90,IF('Comp Calculator'!$C$164='(CC) Your Champ Data'!$Q$3,'(CC) Your Champ Data'!$Q90,IF('Comp Calculator'!$C$164='(CC) Your Champ Data'!$R$3,'(CC) Your Champ Data'!$R90,IF('Comp Calculator'!$C$164='(CC) Your Champ Data'!$T$3,'(CC) Your Champ Data'!$T90,1000))))))*J90*(100-$AD90))/1000</f>
        <v>4901.6803715654587</v>
      </c>
      <c r="AI90" s="60">
        <f>(IF('Comp Calculator'!$C$164='(CC) Your Champ Data'!$N$3,'(CC) Your Champ Data'!$N90,IF('Comp Calculator'!$C$164='(CC) Your Champ Data'!$O$3,'(CC) Your Champ Data'!$O90,IF('Comp Calculator'!$C$164='(CC) Your Champ Data'!$P$3,'(CC) Your Champ Data'!$P90,IF('Comp Calculator'!$C$164='(CC) Your Champ Data'!$Q$3,'(CC) Your Champ Data'!$Q90,IF('Comp Calculator'!$C$164='(CC) Your Champ Data'!$R$3,'(CC) Your Champ Data'!$R90,IF('Comp Calculator'!$C$164='(CC) Your Champ Data'!$T$3,'(CC) Your Champ Data'!$T90,1000))))))*K90*(100-$AD90))/1000</f>
        <v>0</v>
      </c>
      <c r="AJ90" s="60">
        <f>(IF('Comp Calculator'!$C$164='(CC) Your Champ Data'!$N$3,'(CC) Your Champ Data'!$N90,IF('Comp Calculator'!$C$164='(CC) Your Champ Data'!$O$3,'(CC) Your Champ Data'!$O90,IF('Comp Calculator'!$C$164='(CC) Your Champ Data'!$P$3,'(CC) Your Champ Data'!$P90,IF('Comp Calculator'!$C$164='(CC) Your Champ Data'!$Q$3,'(CC) Your Champ Data'!$Q90,IF('Comp Calculator'!$C$164='(CC) Your Champ Data'!$R$3,'(CC) Your Champ Data'!$R90,IF('Comp Calculator'!$C$164='(CC) Your Champ Data'!$T$3,'(CC) Your Champ Data'!$T90,1000))))))*L90*(100-$AD90))/1000</f>
        <v>0</v>
      </c>
      <c r="AL90" s="60">
        <f>RANK(AF90,AF$4:AF$163,0)+COUNTIF(AF$4:AF90,AF90)-1</f>
        <v>25</v>
      </c>
      <c r="AM90" t="str">
        <f t="shared" si="25"/>
        <v>Olaf</v>
      </c>
      <c r="AN90" s="60">
        <f>RANK(AG90,AG$4:AG$163,0)+COUNTIF(AG$4:AG90,AG90)-1</f>
        <v>98</v>
      </c>
      <c r="AO90" t="str">
        <f t="shared" si="26"/>
        <v>Olaf</v>
      </c>
      <c r="AP90" s="60">
        <f>RANK(AH90,AH$4:AH$163,0)+COUNTIF(AH$4:AH90,AH90)-1</f>
        <v>67</v>
      </c>
      <c r="AQ90" t="str">
        <f t="shared" si="27"/>
        <v>Olaf</v>
      </c>
      <c r="AR90" s="60">
        <f>RANK(AI90,AI$4:AI$163,0)+COUNTIF(AI$4:AI90,AI90)-1</f>
        <v>95</v>
      </c>
      <c r="AS90" t="str">
        <f t="shared" si="28"/>
        <v>Olaf</v>
      </c>
      <c r="AT90" s="60">
        <f>RANK(AJ90,AJ$4:AJ$163,0)+COUNTIF(AJ$4:AJ90,AJ90)-1</f>
        <v>115</v>
      </c>
      <c r="AU90" t="str">
        <f t="shared" si="29"/>
        <v>Olaf</v>
      </c>
      <c r="AW90">
        <v>88</v>
      </c>
      <c r="AX90" s="61">
        <f t="shared" si="30"/>
        <v>2.4952676369467497</v>
      </c>
      <c r="AY90">
        <f>'Champ Scores'!B89</f>
        <v>2</v>
      </c>
      <c r="AZ90">
        <f>'Champ Scores'!C89</f>
        <v>4</v>
      </c>
      <c r="BA90">
        <f>'Champ Scores'!D89</f>
        <v>4</v>
      </c>
      <c r="BB90">
        <f>'Champ Scores'!E89</f>
        <v>3</v>
      </c>
      <c r="BC90">
        <f>'Champ Scores'!F89</f>
        <v>5</v>
      </c>
      <c r="BD90">
        <f>'Champ Scores'!G89</f>
        <v>2</v>
      </c>
      <c r="BE90">
        <f>'Champ Scores'!H89</f>
        <v>2</v>
      </c>
      <c r="BF90">
        <f>'Champ Scores'!I89</f>
        <v>1</v>
      </c>
      <c r="BG90">
        <f>'Champ Scores'!J89</f>
        <v>4</v>
      </c>
      <c r="BH90">
        <f>'Champ Scores'!K89</f>
        <v>2</v>
      </c>
      <c r="BI90">
        <f>'Champ Scores'!L89</f>
        <v>5</v>
      </c>
      <c r="BJ90">
        <f>'Champ Scores'!M89</f>
        <v>1</v>
      </c>
      <c r="BK90">
        <f>'Champ Scores'!N89</f>
        <v>3</v>
      </c>
      <c r="BL90">
        <f>'Champ Scores'!O89</f>
        <v>3</v>
      </c>
      <c r="BM90">
        <f>'Champ Scores'!P89</f>
        <v>2</v>
      </c>
      <c r="BN90">
        <f>'Champ Scores'!Q89</f>
        <v>3</v>
      </c>
      <c r="BO90">
        <f>'Champ Scores'!R89</f>
        <v>1</v>
      </c>
      <c r="BP90">
        <f>'Champ Scores'!S89</f>
        <v>1</v>
      </c>
      <c r="BQ90">
        <f>'Champ Scores'!T89</f>
        <v>3</v>
      </c>
      <c r="BR90">
        <f>'Champ Scores'!U89</f>
        <v>1</v>
      </c>
      <c r="BT90" s="61">
        <f>INDEX($AX$3:BR90,AW90,MATCH('Comp Calculator'!$C$165,'(CC) Your Champ Data'!$AX$3:$BR$3,0))</f>
        <v>2.4952676369467497</v>
      </c>
      <c r="BV90" s="60">
        <f t="shared" si="31"/>
        <v>2614.1570073001749</v>
      </c>
      <c r="BW90" s="60">
        <f t="shared" si="32"/>
        <v>0</v>
      </c>
      <c r="BX90" s="60">
        <f t="shared" si="33"/>
        <v>4647.3902352003106</v>
      </c>
      <c r="BY90" s="60">
        <f t="shared" si="34"/>
        <v>0</v>
      </c>
      <c r="BZ90" s="60">
        <f t="shared" si="35"/>
        <v>0</v>
      </c>
      <c r="CB90" s="60">
        <f>RANK(BV90,BV$4:BV$157,0)+COUNTIF(BV$4:BV90,BV90)-1</f>
        <v>28</v>
      </c>
      <c r="CC90" t="str">
        <f t="shared" si="36"/>
        <v>Olaf</v>
      </c>
      <c r="CD90">
        <f>RANK(BW90,BW$4:BW$157,0)+COUNTIF(BW$4:BW90,BW90)-1</f>
        <v>98</v>
      </c>
      <c r="CE90" t="str">
        <f t="shared" si="37"/>
        <v>Olaf</v>
      </c>
      <c r="CF90">
        <f>RANK(BX90,BX$4:BX$157,0)+COUNTIF(BX$4:BX90,BX90)-1</f>
        <v>74</v>
      </c>
      <c r="CG90" t="str">
        <f t="shared" si="38"/>
        <v>Olaf</v>
      </c>
      <c r="CH90">
        <f>RANK(BY90,BY$4:BY$157,0)+COUNTIF(BY$4:BY90,BY90)-1</f>
        <v>94</v>
      </c>
      <c r="CI90" t="str">
        <f t="shared" si="39"/>
        <v>Olaf</v>
      </c>
      <c r="CJ90">
        <f>RANK(BZ90,BZ$4:BZ$157,0)+COUNTIF(BZ$4:BZ90,BZ90)-1</f>
        <v>112</v>
      </c>
      <c r="CK90" t="str">
        <f t="shared" si="40"/>
        <v>Olaf</v>
      </c>
      <c r="CM90">
        <f>'Champ Scores'!B89+'(CC) Team Data'!B$36-'(CC) Team Data'!$B$28</f>
        <v>8</v>
      </c>
      <c r="CN90">
        <f>'Champ Scores'!C89+'(CC) Team Data'!C$36-'(CC) Team Data'!$B$28</f>
        <v>11</v>
      </c>
      <c r="CO90">
        <f>'Champ Scores'!D89+'(CC) Team Data'!D$36-'(CC) Team Data'!$B$28</f>
        <v>8</v>
      </c>
      <c r="CP90">
        <f>'Champ Scores'!E89+'(CC) Team Data'!E$36-'(CC) Team Data'!$B$28</f>
        <v>10</v>
      </c>
      <c r="CQ90">
        <f>'Champ Scores'!F89+'(CC) Team Data'!F$36-'(CC) Team Data'!$B$28</f>
        <v>12</v>
      </c>
      <c r="CR90">
        <f>'Champ Scores'!G89+'(CC) Team Data'!G$36-'(CC) Team Data'!$B$28</f>
        <v>8</v>
      </c>
      <c r="CS90">
        <f>'Champ Scores'!H89+'(CC) Team Data'!H$36-'(CC) Team Data'!$B$28</f>
        <v>7</v>
      </c>
      <c r="CT90">
        <f>'Champ Scores'!I89+'(CC) Team Data'!I$36-'(CC) Team Data'!$B$28</f>
        <v>5</v>
      </c>
      <c r="CU90">
        <f>'Champ Scores'!J89+'(CC) Team Data'!J$36-'(CC) Team Data'!$B$28</f>
        <v>11</v>
      </c>
      <c r="CV90">
        <f>'Champ Scores'!K89+'(CC) Team Data'!K$36-'(CC) Team Data'!$B$28</f>
        <v>6</v>
      </c>
      <c r="CW90">
        <f>'Champ Scores'!L89+'(CC) Team Data'!L$36-'(CC) Team Data'!$B$28</f>
        <v>13</v>
      </c>
      <c r="CX90">
        <f>'Champ Scores'!M89+'(CC) Team Data'!M$36-'(CC) Team Data'!$B$28</f>
        <v>5</v>
      </c>
      <c r="CY90">
        <f>'Champ Scores'!N89+'(CC) Team Data'!N$36-'(CC) Team Data'!$B$28</f>
        <v>10</v>
      </c>
      <c r="CZ90">
        <f>'Champ Scores'!O89+'(CC) Team Data'!O$36-'(CC) Team Data'!$B$28</f>
        <v>9</v>
      </c>
      <c r="DA90">
        <f>'Champ Scores'!P89+'(CC) Team Data'!P$36-'(CC) Team Data'!$B$28</f>
        <v>8</v>
      </c>
      <c r="DB90">
        <f>'Champ Scores'!Q89+'(CC) Team Data'!Q$36-'(CC) Team Data'!$B$28</f>
        <v>9</v>
      </c>
      <c r="DC90">
        <f>'Champ Scores'!R89+'(CC) Team Data'!R$36-'(CC) Team Data'!$B$28</f>
        <v>5</v>
      </c>
      <c r="DD90">
        <f>'Champ Scores'!S89+'(CC) Team Data'!S$36-'(CC) Team Data'!$B$28</f>
        <v>5</v>
      </c>
      <c r="DE90">
        <f>'Champ Scores'!T89+'(CC) Team Data'!T$36-'(CC) Team Data'!$B$28</f>
        <v>9</v>
      </c>
      <c r="DF90">
        <f>'Champ Scores'!U89+'(CC) Team Data'!U$36-'(CC) Team Data'!$B$28</f>
        <v>5</v>
      </c>
    </row>
    <row r="91" spans="1:110" x14ac:dyDescent="0.25">
      <c r="A91" t="str">
        <f>'Champ Pools'!A91</f>
        <v>Orianna</v>
      </c>
      <c r="B91">
        <f>'Champ Pools'!B91</f>
        <v>0</v>
      </c>
      <c r="C91">
        <f>'Champ Pools'!C91</f>
        <v>0</v>
      </c>
      <c r="D91">
        <f>'Champ Pools'!D91</f>
        <v>4</v>
      </c>
      <c r="E91">
        <f>'Champ Pools'!E91</f>
        <v>0</v>
      </c>
      <c r="F91">
        <f>'Champ Pools'!F91</f>
        <v>0</v>
      </c>
      <c r="H91">
        <f>B91*B91*'Champ Pools'!L91</f>
        <v>0</v>
      </c>
      <c r="I91">
        <f>C91*C91*'Champ Pools'!M91</f>
        <v>0</v>
      </c>
      <c r="J91">
        <f>D91*D91*'Champ Pools'!N91</f>
        <v>48</v>
      </c>
      <c r="K91">
        <f>E91*E91*'Champ Pools'!O91</f>
        <v>0</v>
      </c>
      <c r="L91">
        <f>F91*F91*'Champ Pools'!P91</f>
        <v>0</v>
      </c>
      <c r="N91">
        <f>'Champ Scores'!Y90</f>
        <v>2218</v>
      </c>
      <c r="O91">
        <f>'Champ Scores'!Z90</f>
        <v>1807</v>
      </c>
      <c r="P91">
        <f>'Champ Scores'!AA90</f>
        <v>1523</v>
      </c>
      <c r="Q91">
        <f>'Champ Scores'!AB90</f>
        <v>2023</v>
      </c>
      <c r="R91">
        <f>'Champ Scores'!AC90</f>
        <v>1525</v>
      </c>
      <c r="T91" s="60">
        <f t="shared" si="23"/>
        <v>2604.9616474315435</v>
      </c>
      <c r="U91">
        <f>'(CC) Team Data'!W$36+'(CC) Your Champ Data'!N91</f>
        <v>4306</v>
      </c>
      <c r="V91">
        <f>'(CC) Team Data'!X$36+'(CC) Your Champ Data'!O91</f>
        <v>3539</v>
      </c>
      <c r="W91">
        <f>'(CC) Team Data'!Y$36+'(CC) Your Champ Data'!P91</f>
        <v>3275</v>
      </c>
      <c r="X91">
        <f>'(CC) Team Data'!Z$36+'(CC) Your Champ Data'!Q91</f>
        <v>3640</v>
      </c>
      <c r="Y91">
        <f>'(CC) Team Data'!AA$36+'(CC) Your Champ Data'!R91</f>
        <v>3447</v>
      </c>
      <c r="AA91">
        <f>ABS('Champ Scores'!AG90-33.3-'Comp Calculator'!H$164+'Comp Calculator'!H$163)</f>
        <v>4.2598007790488985</v>
      </c>
      <c r="AB91">
        <f>ABS('Champ Scores'!AH90-33.3-'Comp Calculator'!I$164+'Comp Calculator'!I$163)</f>
        <v>2.3756760965297588</v>
      </c>
      <c r="AC91">
        <f>ABS('Champ Scores'!AI90-33.3-'Comp Calculator'!J$164+'Comp Calculator'!J$163)</f>
        <v>2.0841246825191497</v>
      </c>
      <c r="AD91">
        <f t="shared" si="24"/>
        <v>8.719601558097807</v>
      </c>
      <c r="AF91" s="60">
        <f>(IF('Comp Calculator'!$C$164='(CC) Your Champ Data'!$N$3,'(CC) Your Champ Data'!$N91,IF('Comp Calculator'!$C$164='(CC) Your Champ Data'!$O$3,'(CC) Your Champ Data'!$O91,IF('Comp Calculator'!$C$164='(CC) Your Champ Data'!$P$3,'(CC) Your Champ Data'!$P91,IF('Comp Calculator'!$C$164='(CC) Your Champ Data'!$Q$3,'(CC) Your Champ Data'!$Q91,IF('Comp Calculator'!$C$164='(CC) Your Champ Data'!$R$3,'(CC) Your Champ Data'!$R91,IF('Comp Calculator'!$C$164='(CC) Your Champ Data'!$T$3,'(CC) Your Champ Data'!$T91,1000))))))*H91*(100-$AD91))/1000</f>
        <v>0</v>
      </c>
      <c r="AG91" s="60">
        <f>(IF('Comp Calculator'!$C$164='(CC) Your Champ Data'!$N$3,'(CC) Your Champ Data'!$N91,IF('Comp Calculator'!$C$164='(CC) Your Champ Data'!$O$3,'(CC) Your Champ Data'!$O91,IF('Comp Calculator'!$C$164='(CC) Your Champ Data'!$P$3,'(CC) Your Champ Data'!$P91,IF('Comp Calculator'!$C$164='(CC) Your Champ Data'!$Q$3,'(CC) Your Champ Data'!$Q91,IF('Comp Calculator'!$C$164='(CC) Your Champ Data'!$R$3,'(CC) Your Champ Data'!$R91,IF('Comp Calculator'!$C$164='(CC) Your Champ Data'!$T$3,'(CC) Your Champ Data'!$T91,1000))))))*I91*(100-$AD91))/1000</f>
        <v>0</v>
      </c>
      <c r="AH91" s="60">
        <f>(IF('Comp Calculator'!$C$164='(CC) Your Champ Data'!$N$3,'(CC) Your Champ Data'!$N91,IF('Comp Calculator'!$C$164='(CC) Your Champ Data'!$O$3,'(CC) Your Champ Data'!$O91,IF('Comp Calculator'!$C$164='(CC) Your Champ Data'!$P$3,'(CC) Your Champ Data'!$P91,IF('Comp Calculator'!$C$164='(CC) Your Champ Data'!$Q$3,'(CC) Your Champ Data'!$Q91,IF('Comp Calculator'!$C$164='(CC) Your Champ Data'!$R$3,'(CC) Your Champ Data'!$R91,IF('Comp Calculator'!$C$164='(CC) Your Champ Data'!$T$3,'(CC) Your Champ Data'!$T91,1000))))))*J91*(100-$AD91))/1000</f>
        <v>11413.532980964412</v>
      </c>
      <c r="AI91" s="60">
        <f>(IF('Comp Calculator'!$C$164='(CC) Your Champ Data'!$N$3,'(CC) Your Champ Data'!$N91,IF('Comp Calculator'!$C$164='(CC) Your Champ Data'!$O$3,'(CC) Your Champ Data'!$O91,IF('Comp Calculator'!$C$164='(CC) Your Champ Data'!$P$3,'(CC) Your Champ Data'!$P91,IF('Comp Calculator'!$C$164='(CC) Your Champ Data'!$Q$3,'(CC) Your Champ Data'!$Q91,IF('Comp Calculator'!$C$164='(CC) Your Champ Data'!$R$3,'(CC) Your Champ Data'!$R91,IF('Comp Calculator'!$C$164='(CC) Your Champ Data'!$T$3,'(CC) Your Champ Data'!$T91,1000))))))*K91*(100-$AD91))/1000</f>
        <v>0</v>
      </c>
      <c r="AJ91" s="60">
        <f>(IF('Comp Calculator'!$C$164='(CC) Your Champ Data'!$N$3,'(CC) Your Champ Data'!$N91,IF('Comp Calculator'!$C$164='(CC) Your Champ Data'!$O$3,'(CC) Your Champ Data'!$O91,IF('Comp Calculator'!$C$164='(CC) Your Champ Data'!$P$3,'(CC) Your Champ Data'!$P91,IF('Comp Calculator'!$C$164='(CC) Your Champ Data'!$Q$3,'(CC) Your Champ Data'!$Q91,IF('Comp Calculator'!$C$164='(CC) Your Champ Data'!$R$3,'(CC) Your Champ Data'!$R91,IF('Comp Calculator'!$C$164='(CC) Your Champ Data'!$T$3,'(CC) Your Champ Data'!$T91,1000))))))*L91*(100-$AD91))/1000</f>
        <v>0</v>
      </c>
      <c r="AL91" s="60">
        <f>RANK(AF91,AF$4:AF$163,0)+COUNTIF(AF$4:AF91,AF91)-1</f>
        <v>105</v>
      </c>
      <c r="AM91" t="str">
        <f t="shared" si="25"/>
        <v>Orianna</v>
      </c>
      <c r="AN91" s="60">
        <f>RANK(AG91,AG$4:AG$163,0)+COUNTIF(AG$4:AG91,AG91)-1</f>
        <v>99</v>
      </c>
      <c r="AO91" t="str">
        <f t="shared" si="26"/>
        <v>Orianna</v>
      </c>
      <c r="AP91" s="60">
        <f>RANK(AH91,AH$4:AH$163,0)+COUNTIF(AH$4:AH91,AH91)-1</f>
        <v>17</v>
      </c>
      <c r="AQ91" t="str">
        <f t="shared" si="27"/>
        <v>Orianna</v>
      </c>
      <c r="AR91" s="60">
        <f>RANK(AI91,AI$4:AI$163,0)+COUNTIF(AI$4:AI91,AI91)-1</f>
        <v>96</v>
      </c>
      <c r="AS91" t="str">
        <f t="shared" si="28"/>
        <v>Orianna</v>
      </c>
      <c r="AT91" s="60">
        <f>RANK(AJ91,AJ$4:AJ$163,0)+COUNTIF(AJ$4:AJ91,AJ91)-1</f>
        <v>116</v>
      </c>
      <c r="AU91" t="str">
        <f t="shared" si="29"/>
        <v>Orianna</v>
      </c>
      <c r="AW91">
        <v>89</v>
      </c>
      <c r="AX91" s="61">
        <f t="shared" si="30"/>
        <v>2.9583288578638376</v>
      </c>
      <c r="AY91">
        <f>'Champ Scores'!B90</f>
        <v>4</v>
      </c>
      <c r="AZ91">
        <f>'Champ Scores'!C90</f>
        <v>1</v>
      </c>
      <c r="BA91">
        <f>'Champ Scores'!D90</f>
        <v>2</v>
      </c>
      <c r="BB91">
        <f>'Champ Scores'!E90</f>
        <v>4</v>
      </c>
      <c r="BC91">
        <f>'Champ Scores'!F90</f>
        <v>1</v>
      </c>
      <c r="BD91">
        <f>'Champ Scores'!G90</f>
        <v>4</v>
      </c>
      <c r="BE91">
        <f>'Champ Scores'!H90</f>
        <v>4</v>
      </c>
      <c r="BF91">
        <f>'Champ Scores'!I90</f>
        <v>3</v>
      </c>
      <c r="BG91">
        <f>'Champ Scores'!J90</f>
        <v>2</v>
      </c>
      <c r="BH91">
        <f>'Champ Scores'!K90</f>
        <v>1</v>
      </c>
      <c r="BI91">
        <f>'Champ Scores'!L90</f>
        <v>1</v>
      </c>
      <c r="BJ91">
        <f>'Champ Scores'!M90</f>
        <v>2</v>
      </c>
      <c r="BK91">
        <f>'Champ Scores'!N90</f>
        <v>4</v>
      </c>
      <c r="BL91">
        <f>'Champ Scores'!O90</f>
        <v>4</v>
      </c>
      <c r="BM91">
        <f>'Champ Scores'!P90</f>
        <v>5</v>
      </c>
      <c r="BN91">
        <f>'Champ Scores'!Q90</f>
        <v>2</v>
      </c>
      <c r="BO91">
        <f>'Champ Scores'!R90</f>
        <v>1</v>
      </c>
      <c r="BP91">
        <f>'Champ Scores'!S90</f>
        <v>3</v>
      </c>
      <c r="BQ91">
        <f>'Champ Scores'!T90</f>
        <v>3</v>
      </c>
      <c r="BR91">
        <f>'Champ Scores'!U90</f>
        <v>1</v>
      </c>
      <c r="BT91" s="61">
        <f>INDEX($AX$3:BR91,AW91,MATCH('Comp Calculator'!$C$165,'(CC) Your Champ Data'!$AX$3:$BR$3,0))</f>
        <v>2.9583288578638376</v>
      </c>
      <c r="BV91" s="60">
        <f t="shared" si="31"/>
        <v>0</v>
      </c>
      <c r="BW91" s="60">
        <f t="shared" si="32"/>
        <v>0</v>
      </c>
      <c r="BX91" s="60">
        <f t="shared" si="33"/>
        <v>12961.796969663452</v>
      </c>
      <c r="BY91" s="60">
        <f t="shared" si="34"/>
        <v>0</v>
      </c>
      <c r="BZ91" s="60">
        <f t="shared" si="35"/>
        <v>0</v>
      </c>
      <c r="CB91" s="60">
        <f>RANK(BV91,BV$4:BV$157,0)+COUNTIF(BV$4:BV91,BV91)-1</f>
        <v>105</v>
      </c>
      <c r="CC91" t="str">
        <f t="shared" si="36"/>
        <v>Orianna</v>
      </c>
      <c r="CD91">
        <f>RANK(BW91,BW$4:BW$157,0)+COUNTIF(BW$4:BW91,BW91)-1</f>
        <v>99</v>
      </c>
      <c r="CE91" t="str">
        <f t="shared" si="37"/>
        <v>Orianna</v>
      </c>
      <c r="CF91">
        <f>RANK(BX91,BX$4:BX$157,0)+COUNTIF(BX$4:BX91,BX91)-1</f>
        <v>17</v>
      </c>
      <c r="CG91" t="str">
        <f t="shared" si="38"/>
        <v>Orianna</v>
      </c>
      <c r="CH91">
        <f>RANK(BY91,BY$4:BY$157,0)+COUNTIF(BY$4:BY91,BY91)-1</f>
        <v>95</v>
      </c>
      <c r="CI91" t="str">
        <f t="shared" si="39"/>
        <v>Orianna</v>
      </c>
      <c r="CJ91">
        <f>RANK(BZ91,BZ$4:BZ$157,0)+COUNTIF(BZ$4:BZ91,BZ91)-1</f>
        <v>113</v>
      </c>
      <c r="CK91" t="str">
        <f t="shared" si="40"/>
        <v>Orianna</v>
      </c>
      <c r="CM91">
        <f>'Champ Scores'!B90+'(CC) Team Data'!B$36-'(CC) Team Data'!$B$28</f>
        <v>10</v>
      </c>
      <c r="CN91">
        <f>'Champ Scores'!C90+'(CC) Team Data'!C$36-'(CC) Team Data'!$B$28</f>
        <v>8</v>
      </c>
      <c r="CO91">
        <f>'Champ Scores'!D90+'(CC) Team Data'!D$36-'(CC) Team Data'!$B$28</f>
        <v>6</v>
      </c>
      <c r="CP91">
        <f>'Champ Scores'!E90+'(CC) Team Data'!E$36-'(CC) Team Data'!$B$28</f>
        <v>11</v>
      </c>
      <c r="CQ91">
        <f>'Champ Scores'!F90+'(CC) Team Data'!F$36-'(CC) Team Data'!$B$28</f>
        <v>8</v>
      </c>
      <c r="CR91">
        <f>'Champ Scores'!G90+'(CC) Team Data'!G$36-'(CC) Team Data'!$B$28</f>
        <v>10</v>
      </c>
      <c r="CS91">
        <f>'Champ Scores'!H90+'(CC) Team Data'!H$36-'(CC) Team Data'!$B$28</f>
        <v>9</v>
      </c>
      <c r="CT91">
        <f>'Champ Scores'!I90+'(CC) Team Data'!I$36-'(CC) Team Data'!$B$28</f>
        <v>7</v>
      </c>
      <c r="CU91">
        <f>'Champ Scores'!J90+'(CC) Team Data'!J$36-'(CC) Team Data'!$B$28</f>
        <v>9</v>
      </c>
      <c r="CV91">
        <f>'Champ Scores'!K90+'(CC) Team Data'!K$36-'(CC) Team Data'!$B$28</f>
        <v>5</v>
      </c>
      <c r="CW91">
        <f>'Champ Scores'!L90+'(CC) Team Data'!L$36-'(CC) Team Data'!$B$28</f>
        <v>9</v>
      </c>
      <c r="CX91">
        <f>'Champ Scores'!M90+'(CC) Team Data'!M$36-'(CC) Team Data'!$B$28</f>
        <v>6</v>
      </c>
      <c r="CY91">
        <f>'Champ Scores'!N90+'(CC) Team Data'!N$36-'(CC) Team Data'!$B$28</f>
        <v>11</v>
      </c>
      <c r="CZ91">
        <f>'Champ Scores'!O90+'(CC) Team Data'!O$36-'(CC) Team Data'!$B$28</f>
        <v>10</v>
      </c>
      <c r="DA91">
        <f>'Champ Scores'!P90+'(CC) Team Data'!P$36-'(CC) Team Data'!$B$28</f>
        <v>11</v>
      </c>
      <c r="DB91">
        <f>'Champ Scores'!Q90+'(CC) Team Data'!Q$36-'(CC) Team Data'!$B$28</f>
        <v>8</v>
      </c>
      <c r="DC91">
        <f>'Champ Scores'!R90+'(CC) Team Data'!R$36-'(CC) Team Data'!$B$28</f>
        <v>5</v>
      </c>
      <c r="DD91">
        <f>'Champ Scores'!S90+'(CC) Team Data'!S$36-'(CC) Team Data'!$B$28</f>
        <v>7</v>
      </c>
      <c r="DE91">
        <f>'Champ Scores'!T90+'(CC) Team Data'!T$36-'(CC) Team Data'!$B$28</f>
        <v>9</v>
      </c>
      <c r="DF91">
        <f>'Champ Scores'!U90+'(CC) Team Data'!U$36-'(CC) Team Data'!$B$28</f>
        <v>5</v>
      </c>
    </row>
    <row r="92" spans="1:110" x14ac:dyDescent="0.25">
      <c r="A92" t="str">
        <f>'Champ Pools'!A92</f>
        <v>Ornn</v>
      </c>
      <c r="B92">
        <f>'Champ Pools'!B92</f>
        <v>5</v>
      </c>
      <c r="C92">
        <f>'Champ Pools'!C92</f>
        <v>0</v>
      </c>
      <c r="D92">
        <f>'Champ Pools'!D92</f>
        <v>3</v>
      </c>
      <c r="E92">
        <f>'Champ Pools'!E92</f>
        <v>0</v>
      </c>
      <c r="F92">
        <f>'Champ Pools'!F92</f>
        <v>4</v>
      </c>
      <c r="H92">
        <f>B92*B92*'Champ Pools'!L92</f>
        <v>75</v>
      </c>
      <c r="I92">
        <f>C92*C92*'Champ Pools'!M92</f>
        <v>0</v>
      </c>
      <c r="J92">
        <f>D92*D92*'Champ Pools'!N92</f>
        <v>27</v>
      </c>
      <c r="K92">
        <f>E92*E92*'Champ Pools'!O92</f>
        <v>0</v>
      </c>
      <c r="L92">
        <f>F92*F92*'Champ Pools'!P92</f>
        <v>48</v>
      </c>
      <c r="N92">
        <f>'Champ Scores'!Y91</f>
        <v>2676</v>
      </c>
      <c r="O92">
        <f>'Champ Scores'!Z91</f>
        <v>1833</v>
      </c>
      <c r="P92">
        <f>'Champ Scores'!AA91</f>
        <v>1863</v>
      </c>
      <c r="Q92">
        <f>'Champ Scores'!AB91</f>
        <v>1636</v>
      </c>
      <c r="R92">
        <f>'Champ Scores'!AC91</f>
        <v>1328</v>
      </c>
      <c r="T92" s="60">
        <f t="shared" si="23"/>
        <v>2375.6416894122408</v>
      </c>
      <c r="U92">
        <f>'(CC) Team Data'!W$36+'(CC) Your Champ Data'!N92</f>
        <v>4764</v>
      </c>
      <c r="V92">
        <f>'(CC) Team Data'!X$36+'(CC) Your Champ Data'!O92</f>
        <v>3565</v>
      </c>
      <c r="W92">
        <f>'(CC) Team Data'!Y$36+'(CC) Your Champ Data'!P92</f>
        <v>3615</v>
      </c>
      <c r="X92">
        <f>'(CC) Team Data'!Z$36+'(CC) Your Champ Data'!Q92</f>
        <v>3253</v>
      </c>
      <c r="Y92">
        <f>'(CC) Team Data'!AA$36+'(CC) Your Champ Data'!R92</f>
        <v>3250</v>
      </c>
      <c r="AA92">
        <f>ABS('Champ Scores'!AG91-33.3-'Comp Calculator'!H$164+'Comp Calculator'!H$163)</f>
        <v>4.0350867248732385</v>
      </c>
      <c r="AB92">
        <f>ABS('Champ Scores'!AH91-33.3-'Comp Calculator'!I$164+'Comp Calculator'!I$163)</f>
        <v>6.6454688121737995</v>
      </c>
      <c r="AC92">
        <f>ABS('Champ Scores'!AI91-33.3-'Comp Calculator'!J$164+'Comp Calculator'!J$163)</f>
        <v>2.8103820873005709</v>
      </c>
      <c r="AD92">
        <f t="shared" si="24"/>
        <v>13.490937624347609</v>
      </c>
      <c r="AF92" s="60">
        <f>(IF('Comp Calculator'!$C$164='(CC) Your Champ Data'!$N$3,'(CC) Your Champ Data'!$N92,IF('Comp Calculator'!$C$164='(CC) Your Champ Data'!$O$3,'(CC) Your Champ Data'!$O92,IF('Comp Calculator'!$C$164='(CC) Your Champ Data'!$P$3,'(CC) Your Champ Data'!$P92,IF('Comp Calculator'!$C$164='(CC) Your Champ Data'!$Q$3,'(CC) Your Champ Data'!$Q92,IF('Comp Calculator'!$C$164='(CC) Your Champ Data'!$R$3,'(CC) Your Champ Data'!$R92,IF('Comp Calculator'!$C$164='(CC) Your Champ Data'!$T$3,'(CC) Your Champ Data'!$T92,1000))))))*H92*(100-$AD92))/1000</f>
        <v>15413.590131867282</v>
      </c>
      <c r="AG92" s="60">
        <f>(IF('Comp Calculator'!$C$164='(CC) Your Champ Data'!$N$3,'(CC) Your Champ Data'!$N92,IF('Comp Calculator'!$C$164='(CC) Your Champ Data'!$O$3,'(CC) Your Champ Data'!$O92,IF('Comp Calculator'!$C$164='(CC) Your Champ Data'!$P$3,'(CC) Your Champ Data'!$P92,IF('Comp Calculator'!$C$164='(CC) Your Champ Data'!$Q$3,'(CC) Your Champ Data'!$Q92,IF('Comp Calculator'!$C$164='(CC) Your Champ Data'!$R$3,'(CC) Your Champ Data'!$R92,IF('Comp Calculator'!$C$164='(CC) Your Champ Data'!$T$3,'(CC) Your Champ Data'!$T92,1000))))))*I92*(100-$AD92))/1000</f>
        <v>0</v>
      </c>
      <c r="AH92" s="60">
        <f>(IF('Comp Calculator'!$C$164='(CC) Your Champ Data'!$N$3,'(CC) Your Champ Data'!$N92,IF('Comp Calculator'!$C$164='(CC) Your Champ Data'!$O$3,'(CC) Your Champ Data'!$O92,IF('Comp Calculator'!$C$164='(CC) Your Champ Data'!$P$3,'(CC) Your Champ Data'!$P92,IF('Comp Calculator'!$C$164='(CC) Your Champ Data'!$Q$3,'(CC) Your Champ Data'!$Q92,IF('Comp Calculator'!$C$164='(CC) Your Champ Data'!$R$3,'(CC) Your Champ Data'!$R92,IF('Comp Calculator'!$C$164='(CC) Your Champ Data'!$T$3,'(CC) Your Champ Data'!$T92,1000))))))*J92*(100-$AD92))/1000</f>
        <v>5548.8924474722226</v>
      </c>
      <c r="AI92" s="60">
        <f>(IF('Comp Calculator'!$C$164='(CC) Your Champ Data'!$N$3,'(CC) Your Champ Data'!$N92,IF('Comp Calculator'!$C$164='(CC) Your Champ Data'!$O$3,'(CC) Your Champ Data'!$O92,IF('Comp Calculator'!$C$164='(CC) Your Champ Data'!$P$3,'(CC) Your Champ Data'!$P92,IF('Comp Calculator'!$C$164='(CC) Your Champ Data'!$Q$3,'(CC) Your Champ Data'!$Q92,IF('Comp Calculator'!$C$164='(CC) Your Champ Data'!$R$3,'(CC) Your Champ Data'!$R92,IF('Comp Calculator'!$C$164='(CC) Your Champ Data'!$T$3,'(CC) Your Champ Data'!$T92,1000))))))*K92*(100-$AD92))/1000</f>
        <v>0</v>
      </c>
      <c r="AJ92" s="60">
        <f>(IF('Comp Calculator'!$C$164='(CC) Your Champ Data'!$N$3,'(CC) Your Champ Data'!$N92,IF('Comp Calculator'!$C$164='(CC) Your Champ Data'!$O$3,'(CC) Your Champ Data'!$O92,IF('Comp Calculator'!$C$164='(CC) Your Champ Data'!$P$3,'(CC) Your Champ Data'!$P92,IF('Comp Calculator'!$C$164='(CC) Your Champ Data'!$Q$3,'(CC) Your Champ Data'!$Q92,IF('Comp Calculator'!$C$164='(CC) Your Champ Data'!$R$3,'(CC) Your Champ Data'!$R92,IF('Comp Calculator'!$C$164='(CC) Your Champ Data'!$T$3,'(CC) Your Champ Data'!$T92,1000))))))*L92*(100-$AD92))/1000</f>
        <v>9864.6976843950597</v>
      </c>
      <c r="AL92" s="60">
        <f>RANK(AF92,AF$4:AF$163,0)+COUNTIF(AF$4:AF92,AF92)-1</f>
        <v>2</v>
      </c>
      <c r="AM92" t="str">
        <f t="shared" si="25"/>
        <v>Ornn</v>
      </c>
      <c r="AN92" s="60">
        <f>RANK(AG92,AG$4:AG$163,0)+COUNTIF(AG$4:AG92,AG92)-1</f>
        <v>100</v>
      </c>
      <c r="AO92" t="str">
        <f t="shared" si="26"/>
        <v>Ornn</v>
      </c>
      <c r="AP92" s="60">
        <f>RANK(AH92,AH$4:AH$163,0)+COUNTIF(AH$4:AH92,AH92)-1</f>
        <v>57</v>
      </c>
      <c r="AQ92" t="str">
        <f t="shared" si="27"/>
        <v>Ornn</v>
      </c>
      <c r="AR92" s="60">
        <f>RANK(AI92,AI$4:AI$163,0)+COUNTIF(AI$4:AI92,AI92)-1</f>
        <v>97</v>
      </c>
      <c r="AS92" t="str">
        <f t="shared" si="28"/>
        <v>Ornn</v>
      </c>
      <c r="AT92" s="60">
        <f>RANK(AJ92,AJ$4:AJ$163,0)+COUNTIF(AJ$4:AJ92,AJ92)-1</f>
        <v>19</v>
      </c>
      <c r="AU92" t="str">
        <f t="shared" si="29"/>
        <v>Ornn</v>
      </c>
      <c r="AW92">
        <v>90</v>
      </c>
      <c r="AX92" s="61">
        <f t="shared" si="30"/>
        <v>3.0915699480573311</v>
      </c>
      <c r="AY92">
        <f>'Champ Scores'!B91</f>
        <v>3</v>
      </c>
      <c r="AZ92">
        <f>'Champ Scores'!C91</f>
        <v>1</v>
      </c>
      <c r="BA92">
        <f>'Champ Scores'!D91</f>
        <v>1</v>
      </c>
      <c r="BB92">
        <f>'Champ Scores'!E91</f>
        <v>3</v>
      </c>
      <c r="BC92">
        <f>'Champ Scores'!F91</f>
        <v>1</v>
      </c>
      <c r="BD92">
        <f>'Champ Scores'!G91</f>
        <v>2</v>
      </c>
      <c r="BE92">
        <f>'Champ Scores'!H91</f>
        <v>2</v>
      </c>
      <c r="BF92">
        <f>'Champ Scores'!I91</f>
        <v>1</v>
      </c>
      <c r="BG92">
        <f>'Champ Scores'!J91</f>
        <v>1</v>
      </c>
      <c r="BH92">
        <f>'Champ Scores'!K91</f>
        <v>5</v>
      </c>
      <c r="BI92">
        <f>'Champ Scores'!L91</f>
        <v>1</v>
      </c>
      <c r="BJ92">
        <f>'Champ Scores'!M91</f>
        <v>3</v>
      </c>
      <c r="BK92">
        <f>'Champ Scores'!N91</f>
        <v>5</v>
      </c>
      <c r="BL92">
        <f>'Champ Scores'!O91</f>
        <v>4</v>
      </c>
      <c r="BM92">
        <f>'Champ Scores'!P91</f>
        <v>5</v>
      </c>
      <c r="BN92">
        <f>'Champ Scores'!Q91</f>
        <v>2</v>
      </c>
      <c r="BO92">
        <f>'Champ Scores'!R91</f>
        <v>3</v>
      </c>
      <c r="BP92">
        <f>'Champ Scores'!S91</f>
        <v>1</v>
      </c>
      <c r="BQ92">
        <f>'Champ Scores'!T91</f>
        <v>4</v>
      </c>
      <c r="BR92">
        <f>'Champ Scores'!U91</f>
        <v>4</v>
      </c>
      <c r="BT92" s="61">
        <f>INDEX($AX$3:BR92,AW92,MATCH('Comp Calculator'!$C$165,'(CC) Your Champ Data'!$AX$3:$BR$3,0))</f>
        <v>3.0915699480573311</v>
      </c>
      <c r="BV92" s="60">
        <f t="shared" si="31"/>
        <v>20058.661310638807</v>
      </c>
      <c r="BW92" s="60">
        <f t="shared" si="32"/>
        <v>0</v>
      </c>
      <c r="BX92" s="60">
        <f t="shared" si="33"/>
        <v>7221.1180718299693</v>
      </c>
      <c r="BY92" s="60">
        <f t="shared" si="34"/>
        <v>0</v>
      </c>
      <c r="BZ92" s="60">
        <f t="shared" si="35"/>
        <v>12837.543238808837</v>
      </c>
      <c r="CB92" s="60">
        <f>RANK(BV92,BV$4:BV$157,0)+COUNTIF(BV$4:BV92,BV92)-1</f>
        <v>2</v>
      </c>
      <c r="CC92" t="str">
        <f t="shared" si="36"/>
        <v>Ornn</v>
      </c>
      <c r="CD92">
        <f>RANK(BW92,BW$4:BW$157,0)+COUNTIF(BW$4:BW92,BW92)-1</f>
        <v>100</v>
      </c>
      <c r="CE92" t="str">
        <f t="shared" si="37"/>
        <v>Ornn</v>
      </c>
      <c r="CF92">
        <f>RANK(BX92,BX$4:BX$157,0)+COUNTIF(BX$4:BX92,BX92)-1</f>
        <v>45</v>
      </c>
      <c r="CG92" t="str">
        <f t="shared" si="38"/>
        <v>Ornn</v>
      </c>
      <c r="CH92">
        <f>RANK(BY92,BY$4:BY$157,0)+COUNTIF(BY$4:BY92,BY92)-1</f>
        <v>96</v>
      </c>
      <c r="CI92" t="str">
        <f t="shared" si="39"/>
        <v>Ornn</v>
      </c>
      <c r="CJ92">
        <f>RANK(BZ92,BZ$4:BZ$157,0)+COUNTIF(BZ$4:BZ92,BZ92)-1</f>
        <v>17</v>
      </c>
      <c r="CK92" t="str">
        <f t="shared" si="40"/>
        <v>Ornn</v>
      </c>
      <c r="CM92">
        <f>'Champ Scores'!B91+'(CC) Team Data'!B$36-'(CC) Team Data'!$B$28</f>
        <v>9</v>
      </c>
      <c r="CN92">
        <f>'Champ Scores'!C91+'(CC) Team Data'!C$36-'(CC) Team Data'!$B$28</f>
        <v>8</v>
      </c>
      <c r="CO92">
        <f>'Champ Scores'!D91+'(CC) Team Data'!D$36-'(CC) Team Data'!$B$28</f>
        <v>5</v>
      </c>
      <c r="CP92">
        <f>'Champ Scores'!E91+'(CC) Team Data'!E$36-'(CC) Team Data'!$B$28</f>
        <v>10</v>
      </c>
      <c r="CQ92">
        <f>'Champ Scores'!F91+'(CC) Team Data'!F$36-'(CC) Team Data'!$B$28</f>
        <v>8</v>
      </c>
      <c r="CR92">
        <f>'Champ Scores'!G91+'(CC) Team Data'!G$36-'(CC) Team Data'!$B$28</f>
        <v>8</v>
      </c>
      <c r="CS92">
        <f>'Champ Scores'!H91+'(CC) Team Data'!H$36-'(CC) Team Data'!$B$28</f>
        <v>7</v>
      </c>
      <c r="CT92">
        <f>'Champ Scores'!I91+'(CC) Team Data'!I$36-'(CC) Team Data'!$B$28</f>
        <v>5</v>
      </c>
      <c r="CU92">
        <f>'Champ Scores'!J91+'(CC) Team Data'!J$36-'(CC) Team Data'!$B$28</f>
        <v>8</v>
      </c>
      <c r="CV92">
        <f>'Champ Scores'!K91+'(CC) Team Data'!K$36-'(CC) Team Data'!$B$28</f>
        <v>9</v>
      </c>
      <c r="CW92">
        <f>'Champ Scores'!L91+'(CC) Team Data'!L$36-'(CC) Team Data'!$B$28</f>
        <v>9</v>
      </c>
      <c r="CX92">
        <f>'Champ Scores'!M91+'(CC) Team Data'!M$36-'(CC) Team Data'!$B$28</f>
        <v>7</v>
      </c>
      <c r="CY92">
        <f>'Champ Scores'!N91+'(CC) Team Data'!N$36-'(CC) Team Data'!$B$28</f>
        <v>12</v>
      </c>
      <c r="CZ92">
        <f>'Champ Scores'!O91+'(CC) Team Data'!O$36-'(CC) Team Data'!$B$28</f>
        <v>10</v>
      </c>
      <c r="DA92">
        <f>'Champ Scores'!P91+'(CC) Team Data'!P$36-'(CC) Team Data'!$B$28</f>
        <v>11</v>
      </c>
      <c r="DB92">
        <f>'Champ Scores'!Q91+'(CC) Team Data'!Q$36-'(CC) Team Data'!$B$28</f>
        <v>8</v>
      </c>
      <c r="DC92">
        <f>'Champ Scores'!R91+'(CC) Team Data'!R$36-'(CC) Team Data'!$B$28</f>
        <v>7</v>
      </c>
      <c r="DD92">
        <f>'Champ Scores'!S91+'(CC) Team Data'!S$36-'(CC) Team Data'!$B$28</f>
        <v>5</v>
      </c>
      <c r="DE92">
        <f>'Champ Scores'!T91+'(CC) Team Data'!T$36-'(CC) Team Data'!$B$28</f>
        <v>10</v>
      </c>
      <c r="DF92">
        <f>'Champ Scores'!U91+'(CC) Team Data'!U$36-'(CC) Team Data'!$B$28</f>
        <v>8</v>
      </c>
    </row>
    <row r="93" spans="1:110" x14ac:dyDescent="0.25">
      <c r="A93" t="str">
        <f>'Champ Pools'!A93</f>
        <v>Pantheon</v>
      </c>
      <c r="B93">
        <f>'Champ Pools'!B93</f>
        <v>0</v>
      </c>
      <c r="C93">
        <f>'Champ Pools'!C93</f>
        <v>0</v>
      </c>
      <c r="D93">
        <f>'Champ Pools'!D93</f>
        <v>3</v>
      </c>
      <c r="E93">
        <f>'Champ Pools'!E93</f>
        <v>0</v>
      </c>
      <c r="F93">
        <f>'Champ Pools'!F93</f>
        <v>5</v>
      </c>
      <c r="H93">
        <f>B93*B93*'Champ Pools'!L93</f>
        <v>0</v>
      </c>
      <c r="I93">
        <f>C93*C93*'Champ Pools'!M93</f>
        <v>0</v>
      </c>
      <c r="J93">
        <f>D93*D93*'Champ Pools'!N93</f>
        <v>27</v>
      </c>
      <c r="K93">
        <f>E93*E93*'Champ Pools'!O93</f>
        <v>0</v>
      </c>
      <c r="L93">
        <f>F93*F93*'Champ Pools'!P93</f>
        <v>75</v>
      </c>
      <c r="N93">
        <f>'Champ Scores'!Y92</f>
        <v>2480</v>
      </c>
      <c r="O93">
        <f>'Champ Scores'!Z92</f>
        <v>2719</v>
      </c>
      <c r="P93">
        <f>'Champ Scores'!AA92</f>
        <v>1279</v>
      </c>
      <c r="Q93">
        <f>'Champ Scores'!AB92</f>
        <v>975</v>
      </c>
      <c r="R93">
        <f>'Champ Scores'!AC92</f>
        <v>1519</v>
      </c>
      <c r="T93" s="60">
        <f t="shared" si="23"/>
        <v>2130.3803705067367</v>
      </c>
      <c r="U93">
        <f>'(CC) Team Data'!W$36+'(CC) Your Champ Data'!N93</f>
        <v>4568</v>
      </c>
      <c r="V93">
        <f>'(CC) Team Data'!X$36+'(CC) Your Champ Data'!O93</f>
        <v>4451</v>
      </c>
      <c r="W93">
        <f>'(CC) Team Data'!Y$36+'(CC) Your Champ Data'!P93</f>
        <v>3031</v>
      </c>
      <c r="X93">
        <f>'(CC) Team Data'!Z$36+'(CC) Your Champ Data'!Q93</f>
        <v>2592</v>
      </c>
      <c r="Y93">
        <f>'(CC) Team Data'!AA$36+'(CC) Your Champ Data'!R93</f>
        <v>3441</v>
      </c>
      <c r="AA93">
        <f>ABS('Champ Scores'!AG92-33.3-'Comp Calculator'!H$164+'Comp Calculator'!H$163)</f>
        <v>27.499691494341704</v>
      </c>
      <c r="AB93">
        <f>ABS('Champ Scores'!AH92-33.3-'Comp Calculator'!I$164+'Comp Calculator'!I$163)</f>
        <v>8.7441882557358674</v>
      </c>
      <c r="AC93">
        <f>ABS('Champ Scores'!AI92-33.3-'Comp Calculator'!J$164+'Comp Calculator'!J$163)</f>
        <v>18.555503238605812</v>
      </c>
      <c r="AD93">
        <f t="shared" si="24"/>
        <v>54.799382988683377</v>
      </c>
      <c r="AF93" s="60">
        <f>(IF('Comp Calculator'!$C$164='(CC) Your Champ Data'!$N$3,'(CC) Your Champ Data'!$N93,IF('Comp Calculator'!$C$164='(CC) Your Champ Data'!$O$3,'(CC) Your Champ Data'!$O93,IF('Comp Calculator'!$C$164='(CC) Your Champ Data'!$P$3,'(CC) Your Champ Data'!$P93,IF('Comp Calculator'!$C$164='(CC) Your Champ Data'!$Q$3,'(CC) Your Champ Data'!$Q93,IF('Comp Calculator'!$C$164='(CC) Your Champ Data'!$R$3,'(CC) Your Champ Data'!$R93,IF('Comp Calculator'!$C$164='(CC) Your Champ Data'!$T$3,'(CC) Your Champ Data'!$T93,1000))))))*H93*(100-$AD93))/1000</f>
        <v>0</v>
      </c>
      <c r="AG93" s="60">
        <f>(IF('Comp Calculator'!$C$164='(CC) Your Champ Data'!$N$3,'(CC) Your Champ Data'!$N93,IF('Comp Calculator'!$C$164='(CC) Your Champ Data'!$O$3,'(CC) Your Champ Data'!$O93,IF('Comp Calculator'!$C$164='(CC) Your Champ Data'!$P$3,'(CC) Your Champ Data'!$P93,IF('Comp Calculator'!$C$164='(CC) Your Champ Data'!$Q$3,'(CC) Your Champ Data'!$Q93,IF('Comp Calculator'!$C$164='(CC) Your Champ Data'!$R$3,'(CC) Your Champ Data'!$R93,IF('Comp Calculator'!$C$164='(CC) Your Champ Data'!$T$3,'(CC) Your Champ Data'!$T93,1000))))))*I93*(100-$AD93))/1000</f>
        <v>0</v>
      </c>
      <c r="AH93" s="60">
        <f>(IF('Comp Calculator'!$C$164='(CC) Your Champ Data'!$N$3,'(CC) Your Champ Data'!$N93,IF('Comp Calculator'!$C$164='(CC) Your Champ Data'!$O$3,'(CC) Your Champ Data'!$O93,IF('Comp Calculator'!$C$164='(CC) Your Champ Data'!$P$3,'(CC) Your Champ Data'!$P93,IF('Comp Calculator'!$C$164='(CC) Your Champ Data'!$Q$3,'(CC) Your Champ Data'!$Q93,IF('Comp Calculator'!$C$164='(CC) Your Champ Data'!$R$3,'(CC) Your Champ Data'!$R93,IF('Comp Calculator'!$C$164='(CC) Your Champ Data'!$T$3,'(CC) Your Champ Data'!$T93,1000))))))*J93*(100-$AD93))/1000</f>
        <v>2599.9516948239489</v>
      </c>
      <c r="AI93" s="60">
        <f>(IF('Comp Calculator'!$C$164='(CC) Your Champ Data'!$N$3,'(CC) Your Champ Data'!$N93,IF('Comp Calculator'!$C$164='(CC) Your Champ Data'!$O$3,'(CC) Your Champ Data'!$O93,IF('Comp Calculator'!$C$164='(CC) Your Champ Data'!$P$3,'(CC) Your Champ Data'!$P93,IF('Comp Calculator'!$C$164='(CC) Your Champ Data'!$Q$3,'(CC) Your Champ Data'!$Q93,IF('Comp Calculator'!$C$164='(CC) Your Champ Data'!$R$3,'(CC) Your Champ Data'!$R93,IF('Comp Calculator'!$C$164='(CC) Your Champ Data'!$T$3,'(CC) Your Champ Data'!$T93,1000))))))*K93*(100-$AD93))/1000</f>
        <v>0</v>
      </c>
      <c r="AJ93" s="60">
        <f>(IF('Comp Calculator'!$C$164='(CC) Your Champ Data'!$N$3,'(CC) Your Champ Data'!$N93,IF('Comp Calculator'!$C$164='(CC) Your Champ Data'!$O$3,'(CC) Your Champ Data'!$O93,IF('Comp Calculator'!$C$164='(CC) Your Champ Data'!$P$3,'(CC) Your Champ Data'!$P93,IF('Comp Calculator'!$C$164='(CC) Your Champ Data'!$Q$3,'(CC) Your Champ Data'!$Q93,IF('Comp Calculator'!$C$164='(CC) Your Champ Data'!$R$3,'(CC) Your Champ Data'!$R93,IF('Comp Calculator'!$C$164='(CC) Your Champ Data'!$T$3,'(CC) Your Champ Data'!$T93,1000))))))*L93*(100-$AD93))/1000</f>
        <v>7222.0880411776361</v>
      </c>
      <c r="AL93" s="60">
        <f>RANK(AF93,AF$4:AF$163,0)+COUNTIF(AF$4:AF93,AF93)-1</f>
        <v>106</v>
      </c>
      <c r="AM93" t="str">
        <f t="shared" si="25"/>
        <v>Pantheon</v>
      </c>
      <c r="AN93" s="60">
        <f>RANK(AG93,AG$4:AG$163,0)+COUNTIF(AG$4:AG93,AG93)-1</f>
        <v>101</v>
      </c>
      <c r="AO93" t="str">
        <f t="shared" si="26"/>
        <v>Pantheon</v>
      </c>
      <c r="AP93" s="60">
        <f>RANK(AH93,AH$4:AH$163,0)+COUNTIF(AH$4:AH93,AH93)-1</f>
        <v>97</v>
      </c>
      <c r="AQ93" t="str">
        <f t="shared" si="27"/>
        <v>Pantheon</v>
      </c>
      <c r="AR93" s="60">
        <f>RANK(AI93,AI$4:AI$163,0)+COUNTIF(AI$4:AI93,AI93)-1</f>
        <v>98</v>
      </c>
      <c r="AS93" t="str">
        <f t="shared" si="28"/>
        <v>Pantheon</v>
      </c>
      <c r="AT93" s="60">
        <f>RANK(AJ93,AJ$4:AJ$163,0)+COUNTIF(AJ$4:AJ93,AJ93)-1</f>
        <v>31</v>
      </c>
      <c r="AU93" t="str">
        <f t="shared" si="29"/>
        <v>Pantheon</v>
      </c>
      <c r="AW93">
        <v>91</v>
      </c>
      <c r="AX93" s="61">
        <f t="shared" si="30"/>
        <v>3.326679946931848</v>
      </c>
      <c r="AY93">
        <f>'Champ Scores'!B92</f>
        <v>3</v>
      </c>
      <c r="AZ93">
        <f>'Champ Scores'!C92</f>
        <v>2</v>
      </c>
      <c r="BA93">
        <f>'Champ Scores'!D92</f>
        <v>3</v>
      </c>
      <c r="BB93">
        <f>'Champ Scores'!E92</f>
        <v>1</v>
      </c>
      <c r="BC93">
        <f>'Champ Scores'!F92</f>
        <v>4</v>
      </c>
      <c r="BD93">
        <f>'Champ Scores'!G92</f>
        <v>1</v>
      </c>
      <c r="BE93">
        <f>'Champ Scores'!H92</f>
        <v>2</v>
      </c>
      <c r="BF93">
        <f>'Champ Scores'!I92</f>
        <v>2</v>
      </c>
      <c r="BG93">
        <f>'Champ Scores'!J92</f>
        <v>3</v>
      </c>
      <c r="BH93">
        <f>'Champ Scores'!K92</f>
        <v>5</v>
      </c>
      <c r="BI93">
        <f>'Champ Scores'!L92</f>
        <v>2</v>
      </c>
      <c r="BJ93">
        <f>'Champ Scores'!M92</f>
        <v>5</v>
      </c>
      <c r="BK93">
        <f>'Champ Scores'!N92</f>
        <v>2</v>
      </c>
      <c r="BL93">
        <f>'Champ Scores'!O92</f>
        <v>1</v>
      </c>
      <c r="BM93">
        <f>'Champ Scores'!P92</f>
        <v>4</v>
      </c>
      <c r="BN93">
        <f>'Champ Scores'!Q92</f>
        <v>3</v>
      </c>
      <c r="BO93">
        <f>'Champ Scores'!R92</f>
        <v>5</v>
      </c>
      <c r="BP93">
        <f>'Champ Scores'!S92</f>
        <v>1</v>
      </c>
      <c r="BQ93">
        <f>'Champ Scores'!T92</f>
        <v>2</v>
      </c>
      <c r="BR93">
        <f>'Champ Scores'!U92</f>
        <v>1</v>
      </c>
      <c r="BT93" s="61">
        <f>INDEX($AX$3:BR93,AW93,MATCH('Comp Calculator'!$C$165,'(CC) Your Champ Data'!$AX$3:$BR$3,0))</f>
        <v>3.326679946931848</v>
      </c>
      <c r="BV93" s="60">
        <f t="shared" si="31"/>
        <v>0</v>
      </c>
      <c r="BW93" s="60">
        <f t="shared" si="32"/>
        <v>0</v>
      </c>
      <c r="BX93" s="60">
        <f t="shared" si="33"/>
        <v>4059.9356274133265</v>
      </c>
      <c r="BY93" s="60">
        <f t="shared" si="34"/>
        <v>0</v>
      </c>
      <c r="BZ93" s="60">
        <f t="shared" si="35"/>
        <v>11277.598965037017</v>
      </c>
      <c r="CB93" s="60">
        <f>RANK(BV93,BV$4:BV$157,0)+COUNTIF(BV$4:BV93,BV93)-1</f>
        <v>106</v>
      </c>
      <c r="CC93" t="str">
        <f t="shared" si="36"/>
        <v>Pantheon</v>
      </c>
      <c r="CD93">
        <f>RANK(BW93,BW$4:BW$157,0)+COUNTIF(BW$4:BW93,BW93)-1</f>
        <v>101</v>
      </c>
      <c r="CE93" t="str">
        <f t="shared" si="37"/>
        <v>Pantheon</v>
      </c>
      <c r="CF93">
        <f>RANK(BX93,BX$4:BX$157,0)+COUNTIF(BX$4:BX93,BX93)-1</f>
        <v>82</v>
      </c>
      <c r="CG93" t="str">
        <f t="shared" si="38"/>
        <v>Pantheon</v>
      </c>
      <c r="CH93">
        <f>RANK(BY93,BY$4:BY$157,0)+COUNTIF(BY$4:BY93,BY93)-1</f>
        <v>97</v>
      </c>
      <c r="CI93" t="str">
        <f t="shared" si="39"/>
        <v>Pantheon</v>
      </c>
      <c r="CJ93">
        <f>RANK(BZ93,BZ$4:BZ$157,0)+COUNTIF(BZ$4:BZ93,BZ93)-1</f>
        <v>25</v>
      </c>
      <c r="CK93" t="str">
        <f t="shared" si="40"/>
        <v>Pantheon</v>
      </c>
      <c r="CM93">
        <f>'Champ Scores'!B92+'(CC) Team Data'!B$36-'(CC) Team Data'!$B$28</f>
        <v>9</v>
      </c>
      <c r="CN93">
        <f>'Champ Scores'!C92+'(CC) Team Data'!C$36-'(CC) Team Data'!$B$28</f>
        <v>9</v>
      </c>
      <c r="CO93">
        <f>'Champ Scores'!D92+'(CC) Team Data'!D$36-'(CC) Team Data'!$B$28</f>
        <v>7</v>
      </c>
      <c r="CP93">
        <f>'Champ Scores'!E92+'(CC) Team Data'!E$36-'(CC) Team Data'!$B$28</f>
        <v>8</v>
      </c>
      <c r="CQ93">
        <f>'Champ Scores'!F92+'(CC) Team Data'!F$36-'(CC) Team Data'!$B$28</f>
        <v>11</v>
      </c>
      <c r="CR93">
        <f>'Champ Scores'!G92+'(CC) Team Data'!G$36-'(CC) Team Data'!$B$28</f>
        <v>7</v>
      </c>
      <c r="CS93">
        <f>'Champ Scores'!H92+'(CC) Team Data'!H$36-'(CC) Team Data'!$B$28</f>
        <v>7</v>
      </c>
      <c r="CT93">
        <f>'Champ Scores'!I92+'(CC) Team Data'!I$36-'(CC) Team Data'!$B$28</f>
        <v>6</v>
      </c>
      <c r="CU93">
        <f>'Champ Scores'!J92+'(CC) Team Data'!J$36-'(CC) Team Data'!$B$28</f>
        <v>10</v>
      </c>
      <c r="CV93">
        <f>'Champ Scores'!K92+'(CC) Team Data'!K$36-'(CC) Team Data'!$B$28</f>
        <v>9</v>
      </c>
      <c r="CW93">
        <f>'Champ Scores'!L92+'(CC) Team Data'!L$36-'(CC) Team Data'!$B$28</f>
        <v>10</v>
      </c>
      <c r="CX93">
        <f>'Champ Scores'!M92+'(CC) Team Data'!M$36-'(CC) Team Data'!$B$28</f>
        <v>9</v>
      </c>
      <c r="CY93">
        <f>'Champ Scores'!N92+'(CC) Team Data'!N$36-'(CC) Team Data'!$B$28</f>
        <v>9</v>
      </c>
      <c r="CZ93">
        <f>'Champ Scores'!O92+'(CC) Team Data'!O$36-'(CC) Team Data'!$B$28</f>
        <v>7</v>
      </c>
      <c r="DA93">
        <f>'Champ Scores'!P92+'(CC) Team Data'!P$36-'(CC) Team Data'!$B$28</f>
        <v>10</v>
      </c>
      <c r="DB93">
        <f>'Champ Scores'!Q92+'(CC) Team Data'!Q$36-'(CC) Team Data'!$B$28</f>
        <v>9</v>
      </c>
      <c r="DC93">
        <f>'Champ Scores'!R92+'(CC) Team Data'!R$36-'(CC) Team Data'!$B$28</f>
        <v>9</v>
      </c>
      <c r="DD93">
        <f>'Champ Scores'!S92+'(CC) Team Data'!S$36-'(CC) Team Data'!$B$28</f>
        <v>5</v>
      </c>
      <c r="DE93">
        <f>'Champ Scores'!T92+'(CC) Team Data'!T$36-'(CC) Team Data'!$B$28</f>
        <v>8</v>
      </c>
      <c r="DF93">
        <f>'Champ Scores'!U92+'(CC) Team Data'!U$36-'(CC) Team Data'!$B$28</f>
        <v>5</v>
      </c>
    </row>
    <row r="94" spans="1:110" x14ac:dyDescent="0.25">
      <c r="A94" t="str">
        <f>'Champ Pools'!A94</f>
        <v>Poppy</v>
      </c>
      <c r="B94">
        <f>'Champ Pools'!B94</f>
        <v>2</v>
      </c>
      <c r="C94">
        <f>'Champ Pools'!C94</f>
        <v>0</v>
      </c>
      <c r="D94">
        <f>'Champ Pools'!D94</f>
        <v>2</v>
      </c>
      <c r="E94">
        <f>'Champ Pools'!E94</f>
        <v>0</v>
      </c>
      <c r="F94">
        <f>'Champ Pools'!F94</f>
        <v>4</v>
      </c>
      <c r="H94">
        <f>B94*B94*'Champ Pools'!L94</f>
        <v>12</v>
      </c>
      <c r="I94">
        <f>C94*C94*'Champ Pools'!M94</f>
        <v>0</v>
      </c>
      <c r="J94">
        <f>D94*D94*'Champ Pools'!N94</f>
        <v>12</v>
      </c>
      <c r="K94">
        <f>E94*E94*'Champ Pools'!O94</f>
        <v>0</v>
      </c>
      <c r="L94">
        <f>F94*F94*'Champ Pools'!P94</f>
        <v>48</v>
      </c>
      <c r="N94">
        <f>'Champ Scores'!Y93</f>
        <v>2002</v>
      </c>
      <c r="O94">
        <f>'Champ Scores'!Z93</f>
        <v>1440</v>
      </c>
      <c r="P94">
        <f>'Champ Scores'!AA93</f>
        <v>2425</v>
      </c>
      <c r="Q94">
        <f>'Champ Scores'!AB93</f>
        <v>1945</v>
      </c>
      <c r="R94">
        <f>'Champ Scores'!AC93</f>
        <v>1749</v>
      </c>
      <c r="T94" s="60">
        <f t="shared" si="23"/>
        <v>2590.0057317473816</v>
      </c>
      <c r="U94">
        <f>'(CC) Team Data'!W$36+'(CC) Your Champ Data'!N94</f>
        <v>4090</v>
      </c>
      <c r="V94">
        <f>'(CC) Team Data'!X$36+'(CC) Your Champ Data'!O94</f>
        <v>3172</v>
      </c>
      <c r="W94">
        <f>'(CC) Team Data'!Y$36+'(CC) Your Champ Data'!P94</f>
        <v>4177</v>
      </c>
      <c r="X94">
        <f>'(CC) Team Data'!Z$36+'(CC) Your Champ Data'!Q94</f>
        <v>3562</v>
      </c>
      <c r="Y94">
        <f>'(CC) Team Data'!AA$36+'(CC) Your Champ Data'!R94</f>
        <v>3671</v>
      </c>
      <c r="AA94">
        <f>ABS('Champ Scores'!AG93-33.3-'Comp Calculator'!H$164+'Comp Calculator'!H$163)</f>
        <v>30.102280207026752</v>
      </c>
      <c r="AB94">
        <f>ABS('Champ Scores'!AH93-33.3-'Comp Calculator'!I$164+'Comp Calculator'!I$163)</f>
        <v>9.1221656049146986</v>
      </c>
      <c r="AC94">
        <f>ABS('Champ Scores'!AI93-33.3-'Comp Calculator'!J$164+'Comp Calculator'!J$163)</f>
        <v>20.780114602112043</v>
      </c>
      <c r="AD94">
        <f t="shared" si="24"/>
        <v>60.004560414053493</v>
      </c>
      <c r="AF94" s="60">
        <f>(IF('Comp Calculator'!$C$164='(CC) Your Champ Data'!$N$3,'(CC) Your Champ Data'!$N94,IF('Comp Calculator'!$C$164='(CC) Your Champ Data'!$O$3,'(CC) Your Champ Data'!$O94,IF('Comp Calculator'!$C$164='(CC) Your Champ Data'!$P$3,'(CC) Your Champ Data'!$P94,IF('Comp Calculator'!$C$164='(CC) Your Champ Data'!$Q$3,'(CC) Your Champ Data'!$Q94,IF('Comp Calculator'!$C$164='(CC) Your Champ Data'!$R$3,'(CC) Your Champ Data'!$R94,IF('Comp Calculator'!$C$164='(CC) Your Champ Data'!$T$3,'(CC) Your Champ Data'!$T94,1000))))))*H94*(100-$AD94))/1000</f>
        <v>1243.0610132562906</v>
      </c>
      <c r="AG94" s="60">
        <f>(IF('Comp Calculator'!$C$164='(CC) Your Champ Data'!$N$3,'(CC) Your Champ Data'!$N94,IF('Comp Calculator'!$C$164='(CC) Your Champ Data'!$O$3,'(CC) Your Champ Data'!$O94,IF('Comp Calculator'!$C$164='(CC) Your Champ Data'!$P$3,'(CC) Your Champ Data'!$P94,IF('Comp Calculator'!$C$164='(CC) Your Champ Data'!$Q$3,'(CC) Your Champ Data'!$Q94,IF('Comp Calculator'!$C$164='(CC) Your Champ Data'!$R$3,'(CC) Your Champ Data'!$R94,IF('Comp Calculator'!$C$164='(CC) Your Champ Data'!$T$3,'(CC) Your Champ Data'!$T94,1000))))))*I94*(100-$AD94))/1000</f>
        <v>0</v>
      </c>
      <c r="AH94" s="60">
        <f>(IF('Comp Calculator'!$C$164='(CC) Your Champ Data'!$N$3,'(CC) Your Champ Data'!$N94,IF('Comp Calculator'!$C$164='(CC) Your Champ Data'!$O$3,'(CC) Your Champ Data'!$O94,IF('Comp Calculator'!$C$164='(CC) Your Champ Data'!$P$3,'(CC) Your Champ Data'!$P94,IF('Comp Calculator'!$C$164='(CC) Your Champ Data'!$Q$3,'(CC) Your Champ Data'!$Q94,IF('Comp Calculator'!$C$164='(CC) Your Champ Data'!$R$3,'(CC) Your Champ Data'!$R94,IF('Comp Calculator'!$C$164='(CC) Your Champ Data'!$T$3,'(CC) Your Champ Data'!$T94,1000))))))*J94*(100-$AD94))/1000</f>
        <v>1243.0610132562906</v>
      </c>
      <c r="AI94" s="60">
        <f>(IF('Comp Calculator'!$C$164='(CC) Your Champ Data'!$N$3,'(CC) Your Champ Data'!$N94,IF('Comp Calculator'!$C$164='(CC) Your Champ Data'!$O$3,'(CC) Your Champ Data'!$O94,IF('Comp Calculator'!$C$164='(CC) Your Champ Data'!$P$3,'(CC) Your Champ Data'!$P94,IF('Comp Calculator'!$C$164='(CC) Your Champ Data'!$Q$3,'(CC) Your Champ Data'!$Q94,IF('Comp Calculator'!$C$164='(CC) Your Champ Data'!$R$3,'(CC) Your Champ Data'!$R94,IF('Comp Calculator'!$C$164='(CC) Your Champ Data'!$T$3,'(CC) Your Champ Data'!$T94,1000))))))*K94*(100-$AD94))/1000</f>
        <v>0</v>
      </c>
      <c r="AJ94" s="60">
        <f>(IF('Comp Calculator'!$C$164='(CC) Your Champ Data'!$N$3,'(CC) Your Champ Data'!$N94,IF('Comp Calculator'!$C$164='(CC) Your Champ Data'!$O$3,'(CC) Your Champ Data'!$O94,IF('Comp Calculator'!$C$164='(CC) Your Champ Data'!$P$3,'(CC) Your Champ Data'!$P94,IF('Comp Calculator'!$C$164='(CC) Your Champ Data'!$Q$3,'(CC) Your Champ Data'!$Q94,IF('Comp Calculator'!$C$164='(CC) Your Champ Data'!$R$3,'(CC) Your Champ Data'!$R94,IF('Comp Calculator'!$C$164='(CC) Your Champ Data'!$T$3,'(CC) Your Champ Data'!$T94,1000))))))*L94*(100-$AD94))/1000</f>
        <v>4972.2440530251624</v>
      </c>
      <c r="AL94" s="60">
        <f>RANK(AF94,AF$4:AF$163,0)+COUNTIF(AF$4:AF94,AF94)-1</f>
        <v>35</v>
      </c>
      <c r="AM94" t="str">
        <f t="shared" si="25"/>
        <v>Poppy</v>
      </c>
      <c r="AN94" s="60">
        <f>RANK(AG94,AG$4:AG$163,0)+COUNTIF(AG$4:AG94,AG94)-1</f>
        <v>102</v>
      </c>
      <c r="AO94" t="str">
        <f t="shared" si="26"/>
        <v>Poppy</v>
      </c>
      <c r="AP94" s="60">
        <f>RANK(AH94,AH$4:AH$163,0)+COUNTIF(AH$4:AH94,AH94)-1</f>
        <v>108</v>
      </c>
      <c r="AQ94" t="str">
        <f t="shared" si="27"/>
        <v>Poppy</v>
      </c>
      <c r="AR94" s="60">
        <f>RANK(AI94,AI$4:AI$163,0)+COUNTIF(AI$4:AI94,AI94)-1</f>
        <v>99</v>
      </c>
      <c r="AS94" t="str">
        <f t="shared" si="28"/>
        <v>Poppy</v>
      </c>
      <c r="AT94" s="60">
        <f>RANK(AJ94,AJ$4:AJ$163,0)+COUNTIF(AJ$4:AJ94,AJ94)-1</f>
        <v>45</v>
      </c>
      <c r="AU94" t="str">
        <f t="shared" si="29"/>
        <v>Poppy</v>
      </c>
      <c r="AW94">
        <v>92</v>
      </c>
      <c r="AX94" s="61">
        <f t="shared" si="30"/>
        <v>3.234840099683824</v>
      </c>
      <c r="AY94">
        <f>'Champ Scores'!B93</f>
        <v>1</v>
      </c>
      <c r="AZ94">
        <f>'Champ Scores'!C93</f>
        <v>2</v>
      </c>
      <c r="BA94">
        <f>'Champ Scores'!D93</f>
        <v>1</v>
      </c>
      <c r="BB94">
        <f>'Champ Scores'!E93</f>
        <v>2</v>
      </c>
      <c r="BC94">
        <f>'Champ Scores'!F93</f>
        <v>2</v>
      </c>
      <c r="BD94">
        <f>'Champ Scores'!G93</f>
        <v>1</v>
      </c>
      <c r="BE94">
        <f>'Champ Scores'!H93</f>
        <v>1</v>
      </c>
      <c r="BF94">
        <f>'Champ Scores'!I93</f>
        <v>1</v>
      </c>
      <c r="BG94">
        <f>'Champ Scores'!J93</f>
        <v>2</v>
      </c>
      <c r="BH94">
        <f>'Champ Scores'!K93</f>
        <v>5</v>
      </c>
      <c r="BI94">
        <f>'Champ Scores'!L93</f>
        <v>2</v>
      </c>
      <c r="BJ94">
        <f>'Champ Scores'!M93</f>
        <v>3</v>
      </c>
      <c r="BK94">
        <f>'Champ Scores'!N93</f>
        <v>4</v>
      </c>
      <c r="BL94">
        <f>'Champ Scores'!O93</f>
        <v>2</v>
      </c>
      <c r="BM94">
        <f>'Champ Scores'!P93</f>
        <v>4</v>
      </c>
      <c r="BN94">
        <f>'Champ Scores'!Q93</f>
        <v>3</v>
      </c>
      <c r="BO94">
        <f>'Champ Scores'!R93</f>
        <v>3</v>
      </c>
      <c r="BP94">
        <f>'Champ Scores'!S93</f>
        <v>3</v>
      </c>
      <c r="BQ94">
        <f>'Champ Scores'!T93</f>
        <v>5</v>
      </c>
      <c r="BR94">
        <f>'Champ Scores'!U93</f>
        <v>5</v>
      </c>
      <c r="BT94" s="61">
        <f>INDEX($AX$3:BR94,AW94,MATCH('Comp Calculator'!$C$165,'(CC) Your Champ Data'!$AX$3:$BR$3,0))</f>
        <v>3.234840099683824</v>
      </c>
      <c r="BV94" s="60">
        <f t="shared" si="31"/>
        <v>1552.5462213252188</v>
      </c>
      <c r="BW94" s="60">
        <f t="shared" si="32"/>
        <v>0</v>
      </c>
      <c r="BX94" s="60">
        <f t="shared" si="33"/>
        <v>1552.5462213252188</v>
      </c>
      <c r="BY94" s="60">
        <f t="shared" si="34"/>
        <v>0</v>
      </c>
      <c r="BZ94" s="60">
        <f t="shared" si="35"/>
        <v>6210.1848853008751</v>
      </c>
      <c r="CB94" s="60">
        <f>RANK(BV94,BV$4:BV$157,0)+COUNTIF(BV$4:BV94,BV94)-1</f>
        <v>33</v>
      </c>
      <c r="CC94" t="str">
        <f t="shared" si="36"/>
        <v>Poppy</v>
      </c>
      <c r="CD94">
        <f>RANK(BW94,BW$4:BW$157,0)+COUNTIF(BW$4:BW94,BW94)-1</f>
        <v>102</v>
      </c>
      <c r="CE94" t="str">
        <f t="shared" si="37"/>
        <v>Poppy</v>
      </c>
      <c r="CF94">
        <f>RANK(BX94,BX$4:BX$157,0)+COUNTIF(BX$4:BX94,BX94)-1</f>
        <v>103</v>
      </c>
      <c r="CG94" t="str">
        <f t="shared" si="38"/>
        <v>Poppy</v>
      </c>
      <c r="CH94">
        <f>RANK(BY94,BY$4:BY$157,0)+COUNTIF(BY$4:BY94,BY94)-1</f>
        <v>98</v>
      </c>
      <c r="CI94" t="str">
        <f t="shared" si="39"/>
        <v>Poppy</v>
      </c>
      <c r="CJ94">
        <f>RANK(BZ94,BZ$4:BZ$157,0)+COUNTIF(BZ$4:BZ94,BZ94)-1</f>
        <v>39</v>
      </c>
      <c r="CK94" t="str">
        <f t="shared" si="40"/>
        <v>Poppy</v>
      </c>
      <c r="CM94">
        <f>'Champ Scores'!B93+'(CC) Team Data'!B$36-'(CC) Team Data'!$B$28</f>
        <v>7</v>
      </c>
      <c r="CN94">
        <f>'Champ Scores'!C93+'(CC) Team Data'!C$36-'(CC) Team Data'!$B$28</f>
        <v>9</v>
      </c>
      <c r="CO94">
        <f>'Champ Scores'!D93+'(CC) Team Data'!D$36-'(CC) Team Data'!$B$28</f>
        <v>5</v>
      </c>
      <c r="CP94">
        <f>'Champ Scores'!E93+'(CC) Team Data'!E$36-'(CC) Team Data'!$B$28</f>
        <v>9</v>
      </c>
      <c r="CQ94">
        <f>'Champ Scores'!F93+'(CC) Team Data'!F$36-'(CC) Team Data'!$B$28</f>
        <v>9</v>
      </c>
      <c r="CR94">
        <f>'Champ Scores'!G93+'(CC) Team Data'!G$36-'(CC) Team Data'!$B$28</f>
        <v>7</v>
      </c>
      <c r="CS94">
        <f>'Champ Scores'!H93+'(CC) Team Data'!H$36-'(CC) Team Data'!$B$28</f>
        <v>6</v>
      </c>
      <c r="CT94">
        <f>'Champ Scores'!I93+'(CC) Team Data'!I$36-'(CC) Team Data'!$B$28</f>
        <v>5</v>
      </c>
      <c r="CU94">
        <f>'Champ Scores'!J93+'(CC) Team Data'!J$36-'(CC) Team Data'!$B$28</f>
        <v>9</v>
      </c>
      <c r="CV94">
        <f>'Champ Scores'!K93+'(CC) Team Data'!K$36-'(CC) Team Data'!$B$28</f>
        <v>9</v>
      </c>
      <c r="CW94">
        <f>'Champ Scores'!L93+'(CC) Team Data'!L$36-'(CC) Team Data'!$B$28</f>
        <v>10</v>
      </c>
      <c r="CX94">
        <f>'Champ Scores'!M93+'(CC) Team Data'!M$36-'(CC) Team Data'!$B$28</f>
        <v>7</v>
      </c>
      <c r="CY94">
        <f>'Champ Scores'!N93+'(CC) Team Data'!N$36-'(CC) Team Data'!$B$28</f>
        <v>11</v>
      </c>
      <c r="CZ94">
        <f>'Champ Scores'!O93+'(CC) Team Data'!O$36-'(CC) Team Data'!$B$28</f>
        <v>8</v>
      </c>
      <c r="DA94">
        <f>'Champ Scores'!P93+'(CC) Team Data'!P$36-'(CC) Team Data'!$B$28</f>
        <v>10</v>
      </c>
      <c r="DB94">
        <f>'Champ Scores'!Q93+'(CC) Team Data'!Q$36-'(CC) Team Data'!$B$28</f>
        <v>9</v>
      </c>
      <c r="DC94">
        <f>'Champ Scores'!R93+'(CC) Team Data'!R$36-'(CC) Team Data'!$B$28</f>
        <v>7</v>
      </c>
      <c r="DD94">
        <f>'Champ Scores'!S93+'(CC) Team Data'!S$36-'(CC) Team Data'!$B$28</f>
        <v>7</v>
      </c>
      <c r="DE94">
        <f>'Champ Scores'!T93+'(CC) Team Data'!T$36-'(CC) Team Data'!$B$28</f>
        <v>11</v>
      </c>
      <c r="DF94">
        <f>'Champ Scores'!U93+'(CC) Team Data'!U$36-'(CC) Team Data'!$B$28</f>
        <v>9</v>
      </c>
    </row>
    <row r="95" spans="1:110" x14ac:dyDescent="0.25">
      <c r="A95" t="str">
        <f>'Champ Pools'!A95</f>
        <v>Pyke</v>
      </c>
      <c r="B95">
        <f>'Champ Pools'!B95</f>
        <v>0</v>
      </c>
      <c r="C95">
        <f>'Champ Pools'!C95</f>
        <v>0</v>
      </c>
      <c r="D95">
        <f>'Champ Pools'!D95</f>
        <v>2</v>
      </c>
      <c r="E95">
        <f>'Champ Pools'!E95</f>
        <v>0</v>
      </c>
      <c r="F95">
        <f>'Champ Pools'!F95</f>
        <v>4</v>
      </c>
      <c r="H95">
        <f>B95*B95*'Champ Pools'!L95</f>
        <v>0</v>
      </c>
      <c r="I95">
        <f>C95*C95*'Champ Pools'!M95</f>
        <v>0</v>
      </c>
      <c r="J95">
        <f>D95*D95*'Champ Pools'!N95</f>
        <v>12</v>
      </c>
      <c r="K95">
        <f>E95*E95*'Champ Pools'!O95</f>
        <v>0</v>
      </c>
      <c r="L95">
        <f>F95*F95*'Champ Pools'!P95</f>
        <v>48</v>
      </c>
      <c r="N95">
        <f>'Champ Scores'!Y94</f>
        <v>2272</v>
      </c>
      <c r="O95">
        <f>'Champ Scores'!Z94</f>
        <v>2701</v>
      </c>
      <c r="P95">
        <f>'Champ Scores'!AA94</f>
        <v>1230</v>
      </c>
      <c r="Q95">
        <f>'Champ Scores'!AB94</f>
        <v>1286</v>
      </c>
      <c r="R95">
        <f>'Champ Scores'!AC94</f>
        <v>1452</v>
      </c>
      <c r="T95" s="60">
        <f t="shared" si="23"/>
        <v>2260.1085890483655</v>
      </c>
      <c r="U95">
        <f>'(CC) Team Data'!W$36+'(CC) Your Champ Data'!N95</f>
        <v>4360</v>
      </c>
      <c r="V95">
        <f>'(CC) Team Data'!X$36+'(CC) Your Champ Data'!O95</f>
        <v>4433</v>
      </c>
      <c r="W95">
        <f>'(CC) Team Data'!Y$36+'(CC) Your Champ Data'!P95</f>
        <v>2982</v>
      </c>
      <c r="X95">
        <f>'(CC) Team Data'!Z$36+'(CC) Your Champ Data'!Q95</f>
        <v>2903</v>
      </c>
      <c r="Y95">
        <f>'(CC) Team Data'!AA$36+'(CC) Your Champ Data'!R95</f>
        <v>3374</v>
      </c>
      <c r="AA95">
        <f>ABS('Champ Scores'!AG94-33.3-'Comp Calculator'!H$164+'Comp Calculator'!H$163)</f>
        <v>29.140416490128928</v>
      </c>
      <c r="AB95">
        <f>ABS('Champ Scores'!AH94-33.3-'Comp Calculator'!I$164+'Comp Calculator'!I$163)</f>
        <v>9.3051675526488786</v>
      </c>
      <c r="AC95">
        <f>ABS('Champ Scores'!AI94-33.3-'Comp Calculator'!J$164+'Comp Calculator'!J$163)</f>
        <v>19.635248937480032</v>
      </c>
      <c r="AD95">
        <f t="shared" si="24"/>
        <v>58.080832980257838</v>
      </c>
      <c r="AF95" s="60">
        <f>(IF('Comp Calculator'!$C$164='(CC) Your Champ Data'!$N$3,'(CC) Your Champ Data'!$N95,IF('Comp Calculator'!$C$164='(CC) Your Champ Data'!$O$3,'(CC) Your Champ Data'!$O95,IF('Comp Calculator'!$C$164='(CC) Your Champ Data'!$P$3,'(CC) Your Champ Data'!$P95,IF('Comp Calculator'!$C$164='(CC) Your Champ Data'!$Q$3,'(CC) Your Champ Data'!$Q95,IF('Comp Calculator'!$C$164='(CC) Your Champ Data'!$R$3,'(CC) Your Champ Data'!$R95,IF('Comp Calculator'!$C$164='(CC) Your Champ Data'!$T$3,'(CC) Your Champ Data'!$T95,1000))))))*H95*(100-$AD95))/1000</f>
        <v>0</v>
      </c>
      <c r="AG95" s="60">
        <f>(IF('Comp Calculator'!$C$164='(CC) Your Champ Data'!$N$3,'(CC) Your Champ Data'!$N95,IF('Comp Calculator'!$C$164='(CC) Your Champ Data'!$O$3,'(CC) Your Champ Data'!$O95,IF('Comp Calculator'!$C$164='(CC) Your Champ Data'!$P$3,'(CC) Your Champ Data'!$P95,IF('Comp Calculator'!$C$164='(CC) Your Champ Data'!$Q$3,'(CC) Your Champ Data'!$Q95,IF('Comp Calculator'!$C$164='(CC) Your Champ Data'!$R$3,'(CC) Your Champ Data'!$R95,IF('Comp Calculator'!$C$164='(CC) Your Champ Data'!$T$3,'(CC) Your Champ Data'!$T95,1000))))))*I95*(100-$AD95))/1000</f>
        <v>0</v>
      </c>
      <c r="AH95" s="60">
        <f>(IF('Comp Calculator'!$C$164='(CC) Your Champ Data'!$N$3,'(CC) Your Champ Data'!$N95,IF('Comp Calculator'!$C$164='(CC) Your Champ Data'!$O$3,'(CC) Your Champ Data'!$O95,IF('Comp Calculator'!$C$164='(CC) Your Champ Data'!$P$3,'(CC) Your Champ Data'!$P95,IF('Comp Calculator'!$C$164='(CC) Your Champ Data'!$Q$3,'(CC) Your Champ Data'!$Q95,IF('Comp Calculator'!$C$164='(CC) Your Champ Data'!$R$3,'(CC) Your Champ Data'!$R95,IF('Comp Calculator'!$C$164='(CC) Your Champ Data'!$T$3,'(CC) Your Champ Data'!$T95,1000))))))*J95*(100-$AD95))/1000</f>
        <v>1136.9024331248668</v>
      </c>
      <c r="AI95" s="60">
        <f>(IF('Comp Calculator'!$C$164='(CC) Your Champ Data'!$N$3,'(CC) Your Champ Data'!$N95,IF('Comp Calculator'!$C$164='(CC) Your Champ Data'!$O$3,'(CC) Your Champ Data'!$O95,IF('Comp Calculator'!$C$164='(CC) Your Champ Data'!$P$3,'(CC) Your Champ Data'!$P95,IF('Comp Calculator'!$C$164='(CC) Your Champ Data'!$Q$3,'(CC) Your Champ Data'!$Q95,IF('Comp Calculator'!$C$164='(CC) Your Champ Data'!$R$3,'(CC) Your Champ Data'!$R95,IF('Comp Calculator'!$C$164='(CC) Your Champ Data'!$T$3,'(CC) Your Champ Data'!$T95,1000))))))*K95*(100-$AD95))/1000</f>
        <v>0</v>
      </c>
      <c r="AJ95" s="60">
        <f>(IF('Comp Calculator'!$C$164='(CC) Your Champ Data'!$N$3,'(CC) Your Champ Data'!$N95,IF('Comp Calculator'!$C$164='(CC) Your Champ Data'!$O$3,'(CC) Your Champ Data'!$O95,IF('Comp Calculator'!$C$164='(CC) Your Champ Data'!$P$3,'(CC) Your Champ Data'!$P95,IF('Comp Calculator'!$C$164='(CC) Your Champ Data'!$Q$3,'(CC) Your Champ Data'!$Q95,IF('Comp Calculator'!$C$164='(CC) Your Champ Data'!$R$3,'(CC) Your Champ Data'!$R95,IF('Comp Calculator'!$C$164='(CC) Your Champ Data'!$T$3,'(CC) Your Champ Data'!$T95,1000))))))*L95*(100-$AD95))/1000</f>
        <v>4547.6097324994671</v>
      </c>
      <c r="AL95" s="60">
        <f>RANK(AF95,AF$4:AF$163,0)+COUNTIF(AF$4:AF95,AF95)-1</f>
        <v>107</v>
      </c>
      <c r="AM95" t="str">
        <f t="shared" si="25"/>
        <v>Pyke</v>
      </c>
      <c r="AN95" s="60">
        <f>RANK(AG95,AG$4:AG$163,0)+COUNTIF(AG$4:AG95,AG95)-1</f>
        <v>103</v>
      </c>
      <c r="AO95" t="str">
        <f t="shared" si="26"/>
        <v>Pyke</v>
      </c>
      <c r="AP95" s="60">
        <f>RANK(AH95,AH$4:AH$163,0)+COUNTIF(AH$4:AH95,AH95)-1</f>
        <v>109</v>
      </c>
      <c r="AQ95" t="str">
        <f t="shared" si="27"/>
        <v>Pyke</v>
      </c>
      <c r="AR95" s="60">
        <f>RANK(AI95,AI$4:AI$163,0)+COUNTIF(AI$4:AI95,AI95)-1</f>
        <v>100</v>
      </c>
      <c r="AS95" t="str">
        <f t="shared" si="28"/>
        <v>Pyke</v>
      </c>
      <c r="AT95" s="60">
        <f>RANK(AJ95,AJ$4:AJ$163,0)+COUNTIF(AJ$4:AJ95,AJ95)-1</f>
        <v>47</v>
      </c>
      <c r="AU95" t="str">
        <f t="shared" si="29"/>
        <v>Pyke</v>
      </c>
      <c r="AW95">
        <v>93</v>
      </c>
      <c r="AX95" s="61">
        <f t="shared" si="30"/>
        <v>3.1475478555794152</v>
      </c>
      <c r="AY95">
        <f>'Champ Scores'!B94</f>
        <v>4</v>
      </c>
      <c r="AZ95">
        <f>'Champ Scores'!C94</f>
        <v>1</v>
      </c>
      <c r="BA95">
        <f>'Champ Scores'!D94</f>
        <v>3</v>
      </c>
      <c r="BB95">
        <f>'Champ Scores'!E94</f>
        <v>2</v>
      </c>
      <c r="BC95">
        <f>'Champ Scores'!F94</f>
        <v>3</v>
      </c>
      <c r="BD95">
        <f>'Champ Scores'!G94</f>
        <v>1</v>
      </c>
      <c r="BE95">
        <f>'Champ Scores'!H94</f>
        <v>1</v>
      </c>
      <c r="BF95">
        <f>'Champ Scores'!I94</f>
        <v>2</v>
      </c>
      <c r="BG95">
        <f>'Champ Scores'!J94</f>
        <v>2</v>
      </c>
      <c r="BH95">
        <f>'Champ Scores'!K94</f>
        <v>1</v>
      </c>
      <c r="BI95">
        <f>'Champ Scores'!L94</f>
        <v>3</v>
      </c>
      <c r="BJ95">
        <f>'Champ Scores'!M94</f>
        <v>5</v>
      </c>
      <c r="BK95">
        <f>'Champ Scores'!N94</f>
        <v>2</v>
      </c>
      <c r="BL95">
        <f>'Champ Scores'!O94</f>
        <v>4</v>
      </c>
      <c r="BM95">
        <f>'Champ Scores'!P94</f>
        <v>4</v>
      </c>
      <c r="BN95">
        <f>'Champ Scores'!Q94</f>
        <v>4</v>
      </c>
      <c r="BO95">
        <f>'Champ Scores'!R94</f>
        <v>4</v>
      </c>
      <c r="BP95">
        <f>'Champ Scores'!S94</f>
        <v>1</v>
      </c>
      <c r="BQ95">
        <f>'Champ Scores'!T94</f>
        <v>3</v>
      </c>
      <c r="BR95">
        <f>'Champ Scores'!U94</f>
        <v>2</v>
      </c>
      <c r="BT95" s="61">
        <f>INDEX($AX$3:BR95,AW95,MATCH('Comp Calculator'!$C$165,'(CC) Your Champ Data'!$AX$3:$BR$3,0))</f>
        <v>3.1475478555794152</v>
      </c>
      <c r="BV95" s="60">
        <f t="shared" si="31"/>
        <v>0</v>
      </c>
      <c r="BW95" s="60">
        <f t="shared" si="32"/>
        <v>0</v>
      </c>
      <c r="BX95" s="60">
        <f t="shared" si="33"/>
        <v>1583.3110111279775</v>
      </c>
      <c r="BY95" s="60">
        <f t="shared" si="34"/>
        <v>0</v>
      </c>
      <c r="BZ95" s="60">
        <f t="shared" si="35"/>
        <v>6333.24404451191</v>
      </c>
      <c r="CB95" s="60">
        <f>RANK(BV95,BV$4:BV$157,0)+COUNTIF(BV$4:BV95,BV95)-1</f>
        <v>107</v>
      </c>
      <c r="CC95" t="str">
        <f t="shared" si="36"/>
        <v>Pyke</v>
      </c>
      <c r="CD95">
        <f>RANK(BW95,BW$4:BW$157,0)+COUNTIF(BW$4:BW95,BW95)-1</f>
        <v>103</v>
      </c>
      <c r="CE95" t="str">
        <f t="shared" si="37"/>
        <v>Pyke</v>
      </c>
      <c r="CF95">
        <f>RANK(BX95,BX$4:BX$157,0)+COUNTIF(BX$4:BX95,BX95)-1</f>
        <v>102</v>
      </c>
      <c r="CG95" t="str">
        <f t="shared" si="38"/>
        <v>Pyke</v>
      </c>
      <c r="CH95">
        <f>RANK(BY95,BY$4:BY$157,0)+COUNTIF(BY$4:BY95,BY95)-1</f>
        <v>99</v>
      </c>
      <c r="CI95" t="str">
        <f t="shared" si="39"/>
        <v>Pyke</v>
      </c>
      <c r="CJ95">
        <f>RANK(BZ95,BZ$4:BZ$157,0)+COUNTIF(BZ$4:BZ95,BZ95)-1</f>
        <v>38</v>
      </c>
      <c r="CK95" t="str">
        <f t="shared" si="40"/>
        <v>Pyke</v>
      </c>
      <c r="CM95">
        <f>'Champ Scores'!B94+'(CC) Team Data'!B$36-'(CC) Team Data'!$B$28</f>
        <v>10</v>
      </c>
      <c r="CN95">
        <f>'Champ Scores'!C94+'(CC) Team Data'!C$36-'(CC) Team Data'!$B$28</f>
        <v>8</v>
      </c>
      <c r="CO95">
        <f>'Champ Scores'!D94+'(CC) Team Data'!D$36-'(CC) Team Data'!$B$28</f>
        <v>7</v>
      </c>
      <c r="CP95">
        <f>'Champ Scores'!E94+'(CC) Team Data'!E$36-'(CC) Team Data'!$B$28</f>
        <v>9</v>
      </c>
      <c r="CQ95">
        <f>'Champ Scores'!F94+'(CC) Team Data'!F$36-'(CC) Team Data'!$B$28</f>
        <v>10</v>
      </c>
      <c r="CR95">
        <f>'Champ Scores'!G94+'(CC) Team Data'!G$36-'(CC) Team Data'!$B$28</f>
        <v>7</v>
      </c>
      <c r="CS95">
        <f>'Champ Scores'!H94+'(CC) Team Data'!H$36-'(CC) Team Data'!$B$28</f>
        <v>6</v>
      </c>
      <c r="CT95">
        <f>'Champ Scores'!I94+'(CC) Team Data'!I$36-'(CC) Team Data'!$B$28</f>
        <v>6</v>
      </c>
      <c r="CU95">
        <f>'Champ Scores'!J94+'(CC) Team Data'!J$36-'(CC) Team Data'!$B$28</f>
        <v>9</v>
      </c>
      <c r="CV95">
        <f>'Champ Scores'!K94+'(CC) Team Data'!K$36-'(CC) Team Data'!$B$28</f>
        <v>5</v>
      </c>
      <c r="CW95">
        <f>'Champ Scores'!L94+'(CC) Team Data'!L$36-'(CC) Team Data'!$B$28</f>
        <v>11</v>
      </c>
      <c r="CX95">
        <f>'Champ Scores'!M94+'(CC) Team Data'!M$36-'(CC) Team Data'!$B$28</f>
        <v>9</v>
      </c>
      <c r="CY95">
        <f>'Champ Scores'!N94+'(CC) Team Data'!N$36-'(CC) Team Data'!$B$28</f>
        <v>9</v>
      </c>
      <c r="CZ95">
        <f>'Champ Scores'!O94+'(CC) Team Data'!O$36-'(CC) Team Data'!$B$28</f>
        <v>10</v>
      </c>
      <c r="DA95">
        <f>'Champ Scores'!P94+'(CC) Team Data'!P$36-'(CC) Team Data'!$B$28</f>
        <v>10</v>
      </c>
      <c r="DB95">
        <f>'Champ Scores'!Q94+'(CC) Team Data'!Q$36-'(CC) Team Data'!$B$28</f>
        <v>10</v>
      </c>
      <c r="DC95">
        <f>'Champ Scores'!R94+'(CC) Team Data'!R$36-'(CC) Team Data'!$B$28</f>
        <v>8</v>
      </c>
      <c r="DD95">
        <f>'Champ Scores'!S94+'(CC) Team Data'!S$36-'(CC) Team Data'!$B$28</f>
        <v>5</v>
      </c>
      <c r="DE95">
        <f>'Champ Scores'!T94+'(CC) Team Data'!T$36-'(CC) Team Data'!$B$28</f>
        <v>9</v>
      </c>
      <c r="DF95">
        <f>'Champ Scores'!U94+'(CC) Team Data'!U$36-'(CC) Team Data'!$B$28</f>
        <v>6</v>
      </c>
    </row>
    <row r="96" spans="1:110" x14ac:dyDescent="0.25">
      <c r="A96" t="str">
        <f>'Champ Pools'!A96</f>
        <v>Qiyana</v>
      </c>
      <c r="B96">
        <f>'Champ Pools'!B96</f>
        <v>0</v>
      </c>
      <c r="C96">
        <f>'Champ Pools'!C96</f>
        <v>0</v>
      </c>
      <c r="D96">
        <f>'Champ Pools'!D96</f>
        <v>2</v>
      </c>
      <c r="E96">
        <f>'Champ Pools'!E96</f>
        <v>0</v>
      </c>
      <c r="F96">
        <f>'Champ Pools'!F96</f>
        <v>0</v>
      </c>
      <c r="H96">
        <f>B96*B96*'Champ Pools'!L96</f>
        <v>0</v>
      </c>
      <c r="I96">
        <f>C96*C96*'Champ Pools'!M96</f>
        <v>0</v>
      </c>
      <c r="J96">
        <f>D96*D96*'Champ Pools'!N96</f>
        <v>12</v>
      </c>
      <c r="K96">
        <f>E96*E96*'Champ Pools'!O96</f>
        <v>0</v>
      </c>
      <c r="L96">
        <f>F96*F96*'Champ Pools'!P96</f>
        <v>0</v>
      </c>
      <c r="N96">
        <f>'Champ Scores'!Y95</f>
        <v>2605</v>
      </c>
      <c r="O96">
        <f>'Champ Scores'!Z95</f>
        <v>3010</v>
      </c>
      <c r="P96">
        <f>'Champ Scores'!AA95</f>
        <v>1279</v>
      </c>
      <c r="Q96">
        <f>'Champ Scores'!AB95</f>
        <v>1297</v>
      </c>
      <c r="R96">
        <f>'Champ Scores'!AC95</f>
        <v>2317</v>
      </c>
      <c r="T96" s="60">
        <f t="shared" si="23"/>
        <v>2108.7566550038091</v>
      </c>
      <c r="U96">
        <f>'(CC) Team Data'!W$36+'(CC) Your Champ Data'!N96</f>
        <v>4693</v>
      </c>
      <c r="V96">
        <f>'(CC) Team Data'!X$36+'(CC) Your Champ Data'!O96</f>
        <v>4742</v>
      </c>
      <c r="W96">
        <f>'(CC) Team Data'!Y$36+'(CC) Your Champ Data'!P96</f>
        <v>3031</v>
      </c>
      <c r="X96">
        <f>'(CC) Team Data'!Z$36+'(CC) Your Champ Data'!Q96</f>
        <v>2914</v>
      </c>
      <c r="Y96">
        <f>'(CC) Team Data'!AA$36+'(CC) Your Champ Data'!R96</f>
        <v>4239</v>
      </c>
      <c r="AA96">
        <f>ABS('Champ Scores'!AG95-33.3-'Comp Calculator'!H$164+'Comp Calculator'!H$163)</f>
        <v>23.470568533742167</v>
      </c>
      <c r="AB96">
        <f>ABS('Champ Scores'!AH95-33.3-'Comp Calculator'!I$164+'Comp Calculator'!I$163)</f>
        <v>10.633928182826068</v>
      </c>
      <c r="AC96">
        <f>ABS('Champ Scores'!AI95-33.3-'Comp Calculator'!J$164+'Comp Calculator'!J$163)</f>
        <v>12.636640350916085</v>
      </c>
      <c r="AD96">
        <f t="shared" si="24"/>
        <v>46.741137067484317</v>
      </c>
      <c r="AF96" s="60">
        <f>(IF('Comp Calculator'!$C$164='(CC) Your Champ Data'!$N$3,'(CC) Your Champ Data'!$N96,IF('Comp Calculator'!$C$164='(CC) Your Champ Data'!$O$3,'(CC) Your Champ Data'!$O96,IF('Comp Calculator'!$C$164='(CC) Your Champ Data'!$P$3,'(CC) Your Champ Data'!$P96,IF('Comp Calculator'!$C$164='(CC) Your Champ Data'!$Q$3,'(CC) Your Champ Data'!$Q96,IF('Comp Calculator'!$C$164='(CC) Your Champ Data'!$R$3,'(CC) Your Champ Data'!$R96,IF('Comp Calculator'!$C$164='(CC) Your Champ Data'!$T$3,'(CC) Your Champ Data'!$T96,1000))))))*H96*(100-$AD96))/1000</f>
        <v>0</v>
      </c>
      <c r="AG96" s="60">
        <f>(IF('Comp Calculator'!$C$164='(CC) Your Champ Data'!$N$3,'(CC) Your Champ Data'!$N96,IF('Comp Calculator'!$C$164='(CC) Your Champ Data'!$O$3,'(CC) Your Champ Data'!$O96,IF('Comp Calculator'!$C$164='(CC) Your Champ Data'!$P$3,'(CC) Your Champ Data'!$P96,IF('Comp Calculator'!$C$164='(CC) Your Champ Data'!$Q$3,'(CC) Your Champ Data'!$Q96,IF('Comp Calculator'!$C$164='(CC) Your Champ Data'!$R$3,'(CC) Your Champ Data'!$R96,IF('Comp Calculator'!$C$164='(CC) Your Champ Data'!$T$3,'(CC) Your Champ Data'!$T96,1000))))))*I96*(100-$AD96))/1000</f>
        <v>0</v>
      </c>
      <c r="AH96" s="60">
        <f>(IF('Comp Calculator'!$C$164='(CC) Your Champ Data'!$N$3,'(CC) Your Champ Data'!$N96,IF('Comp Calculator'!$C$164='(CC) Your Champ Data'!$O$3,'(CC) Your Champ Data'!$O96,IF('Comp Calculator'!$C$164='(CC) Your Champ Data'!$P$3,'(CC) Your Champ Data'!$P96,IF('Comp Calculator'!$C$164='(CC) Your Champ Data'!$Q$3,'(CC) Your Champ Data'!$Q96,IF('Comp Calculator'!$C$164='(CC) Your Champ Data'!$R$3,'(CC) Your Champ Data'!$R96,IF('Comp Calculator'!$C$164='(CC) Your Champ Data'!$T$3,'(CC) Your Champ Data'!$T96,1000))))))*J96*(100-$AD96))/1000</f>
        <v>1347.7197797625377</v>
      </c>
      <c r="AI96" s="60">
        <f>(IF('Comp Calculator'!$C$164='(CC) Your Champ Data'!$N$3,'(CC) Your Champ Data'!$N96,IF('Comp Calculator'!$C$164='(CC) Your Champ Data'!$O$3,'(CC) Your Champ Data'!$O96,IF('Comp Calculator'!$C$164='(CC) Your Champ Data'!$P$3,'(CC) Your Champ Data'!$P96,IF('Comp Calculator'!$C$164='(CC) Your Champ Data'!$Q$3,'(CC) Your Champ Data'!$Q96,IF('Comp Calculator'!$C$164='(CC) Your Champ Data'!$R$3,'(CC) Your Champ Data'!$R96,IF('Comp Calculator'!$C$164='(CC) Your Champ Data'!$T$3,'(CC) Your Champ Data'!$T96,1000))))))*K96*(100-$AD96))/1000</f>
        <v>0</v>
      </c>
      <c r="AJ96" s="60">
        <f>(IF('Comp Calculator'!$C$164='(CC) Your Champ Data'!$N$3,'(CC) Your Champ Data'!$N96,IF('Comp Calculator'!$C$164='(CC) Your Champ Data'!$O$3,'(CC) Your Champ Data'!$O96,IF('Comp Calculator'!$C$164='(CC) Your Champ Data'!$P$3,'(CC) Your Champ Data'!$P96,IF('Comp Calculator'!$C$164='(CC) Your Champ Data'!$Q$3,'(CC) Your Champ Data'!$Q96,IF('Comp Calculator'!$C$164='(CC) Your Champ Data'!$R$3,'(CC) Your Champ Data'!$R96,IF('Comp Calculator'!$C$164='(CC) Your Champ Data'!$T$3,'(CC) Your Champ Data'!$T96,1000))))))*L96*(100-$AD96))/1000</f>
        <v>0</v>
      </c>
      <c r="AL96" s="60">
        <f>RANK(AF96,AF$4:AF$163,0)+COUNTIF(AF$4:AF96,AF96)-1</f>
        <v>108</v>
      </c>
      <c r="AM96" t="str">
        <f t="shared" si="25"/>
        <v>Qiyana</v>
      </c>
      <c r="AN96" s="60">
        <f>RANK(AG96,AG$4:AG$163,0)+COUNTIF(AG$4:AG96,AG96)-1</f>
        <v>104</v>
      </c>
      <c r="AO96" t="str">
        <f t="shared" si="26"/>
        <v>Qiyana</v>
      </c>
      <c r="AP96" s="60">
        <f>RANK(AH96,AH$4:AH$163,0)+COUNTIF(AH$4:AH96,AH96)-1</f>
        <v>107</v>
      </c>
      <c r="AQ96" t="str">
        <f t="shared" si="27"/>
        <v>Qiyana</v>
      </c>
      <c r="AR96" s="60">
        <f>RANK(AI96,AI$4:AI$163,0)+COUNTIF(AI$4:AI96,AI96)-1</f>
        <v>101</v>
      </c>
      <c r="AS96" t="str">
        <f t="shared" si="28"/>
        <v>Qiyana</v>
      </c>
      <c r="AT96" s="60">
        <f>RANK(AJ96,AJ$4:AJ$163,0)+COUNTIF(AJ$4:AJ96,AJ96)-1</f>
        <v>117</v>
      </c>
      <c r="AU96" t="str">
        <f t="shared" si="29"/>
        <v>Qiyana</v>
      </c>
      <c r="AW96">
        <v>94</v>
      </c>
      <c r="AX96" s="61">
        <f t="shared" si="30"/>
        <v>2.5591200896311781</v>
      </c>
      <c r="AY96">
        <f>'Champ Scores'!B95</f>
        <v>5</v>
      </c>
      <c r="AZ96">
        <f>'Champ Scores'!C95</f>
        <v>2</v>
      </c>
      <c r="BA96">
        <f>'Champ Scores'!D95</f>
        <v>5</v>
      </c>
      <c r="BB96">
        <f>'Champ Scores'!E95</f>
        <v>4</v>
      </c>
      <c r="BC96">
        <f>'Champ Scores'!F95</f>
        <v>5</v>
      </c>
      <c r="BD96">
        <f>'Champ Scores'!G95</f>
        <v>2</v>
      </c>
      <c r="BE96">
        <f>'Champ Scores'!H95</f>
        <v>1</v>
      </c>
      <c r="BF96">
        <f>'Champ Scores'!I95</f>
        <v>1</v>
      </c>
      <c r="BG96">
        <f>'Champ Scores'!J95</f>
        <v>4</v>
      </c>
      <c r="BH96">
        <f>'Champ Scores'!K95</f>
        <v>1</v>
      </c>
      <c r="BI96">
        <f>'Champ Scores'!L95</f>
        <v>1</v>
      </c>
      <c r="BJ96">
        <f>'Champ Scores'!M95</f>
        <v>1</v>
      </c>
      <c r="BK96">
        <f>'Champ Scores'!N95</f>
        <v>4</v>
      </c>
      <c r="BL96">
        <f>'Champ Scores'!O95</f>
        <v>1</v>
      </c>
      <c r="BM96">
        <f>'Champ Scores'!P95</f>
        <v>4</v>
      </c>
      <c r="BN96">
        <f>'Champ Scores'!Q95</f>
        <v>4</v>
      </c>
      <c r="BO96">
        <f>'Champ Scores'!R95</f>
        <v>4</v>
      </c>
      <c r="BP96">
        <f>'Champ Scores'!S95</f>
        <v>1</v>
      </c>
      <c r="BQ96">
        <f>'Champ Scores'!T95</f>
        <v>1</v>
      </c>
      <c r="BR96">
        <f>'Champ Scores'!U95</f>
        <v>1</v>
      </c>
      <c r="BT96" s="61">
        <f>INDEX($AX$3:BR96,AW96,MATCH('Comp Calculator'!$C$165,'(CC) Your Champ Data'!$AX$3:$BR$3,0))</f>
        <v>2.5591200896311781</v>
      </c>
      <c r="BV96" s="60">
        <f t="shared" si="31"/>
        <v>0</v>
      </c>
      <c r="BW96" s="60">
        <f t="shared" si="32"/>
        <v>0</v>
      </c>
      <c r="BX96" s="60">
        <f t="shared" si="33"/>
        <v>1635.5499129781699</v>
      </c>
      <c r="BY96" s="60">
        <f t="shared" si="34"/>
        <v>0</v>
      </c>
      <c r="BZ96" s="60">
        <f t="shared" si="35"/>
        <v>0</v>
      </c>
      <c r="CB96" s="60">
        <f>RANK(BV96,BV$4:BV$157,0)+COUNTIF(BV$4:BV96,BV96)-1</f>
        <v>108</v>
      </c>
      <c r="CC96" t="str">
        <f t="shared" si="36"/>
        <v>Qiyana</v>
      </c>
      <c r="CD96">
        <f>RANK(BW96,BW$4:BW$157,0)+COUNTIF(BW$4:BW96,BW96)-1</f>
        <v>104</v>
      </c>
      <c r="CE96" t="str">
        <f t="shared" si="37"/>
        <v>Qiyana</v>
      </c>
      <c r="CF96">
        <f>RANK(BX96,BX$4:BX$157,0)+COUNTIF(BX$4:BX96,BX96)-1</f>
        <v>100</v>
      </c>
      <c r="CG96" t="str">
        <f t="shared" si="38"/>
        <v>Qiyana</v>
      </c>
      <c r="CH96">
        <f>RANK(BY96,BY$4:BY$157,0)+COUNTIF(BY$4:BY96,BY96)-1</f>
        <v>100</v>
      </c>
      <c r="CI96" t="str">
        <f t="shared" si="39"/>
        <v>Qiyana</v>
      </c>
      <c r="CJ96">
        <f>RANK(BZ96,BZ$4:BZ$157,0)+COUNTIF(BZ$4:BZ96,BZ96)-1</f>
        <v>114</v>
      </c>
      <c r="CK96" t="str">
        <f t="shared" si="40"/>
        <v>Qiyana</v>
      </c>
      <c r="CM96">
        <f>'Champ Scores'!B95+'(CC) Team Data'!B$36-'(CC) Team Data'!$B$28</f>
        <v>11</v>
      </c>
      <c r="CN96">
        <f>'Champ Scores'!C95+'(CC) Team Data'!C$36-'(CC) Team Data'!$B$28</f>
        <v>9</v>
      </c>
      <c r="CO96">
        <f>'Champ Scores'!D95+'(CC) Team Data'!D$36-'(CC) Team Data'!$B$28</f>
        <v>9</v>
      </c>
      <c r="CP96">
        <f>'Champ Scores'!E95+'(CC) Team Data'!E$36-'(CC) Team Data'!$B$28</f>
        <v>11</v>
      </c>
      <c r="CQ96">
        <f>'Champ Scores'!F95+'(CC) Team Data'!F$36-'(CC) Team Data'!$B$28</f>
        <v>12</v>
      </c>
      <c r="CR96">
        <f>'Champ Scores'!G95+'(CC) Team Data'!G$36-'(CC) Team Data'!$B$28</f>
        <v>8</v>
      </c>
      <c r="CS96">
        <f>'Champ Scores'!H95+'(CC) Team Data'!H$36-'(CC) Team Data'!$B$28</f>
        <v>6</v>
      </c>
      <c r="CT96">
        <f>'Champ Scores'!I95+'(CC) Team Data'!I$36-'(CC) Team Data'!$B$28</f>
        <v>5</v>
      </c>
      <c r="CU96">
        <f>'Champ Scores'!J95+'(CC) Team Data'!J$36-'(CC) Team Data'!$B$28</f>
        <v>11</v>
      </c>
      <c r="CV96">
        <f>'Champ Scores'!K95+'(CC) Team Data'!K$36-'(CC) Team Data'!$B$28</f>
        <v>5</v>
      </c>
      <c r="CW96">
        <f>'Champ Scores'!L95+'(CC) Team Data'!L$36-'(CC) Team Data'!$B$28</f>
        <v>9</v>
      </c>
      <c r="CX96">
        <f>'Champ Scores'!M95+'(CC) Team Data'!M$36-'(CC) Team Data'!$B$28</f>
        <v>5</v>
      </c>
      <c r="CY96">
        <f>'Champ Scores'!N95+'(CC) Team Data'!N$36-'(CC) Team Data'!$B$28</f>
        <v>11</v>
      </c>
      <c r="CZ96">
        <f>'Champ Scores'!O95+'(CC) Team Data'!O$36-'(CC) Team Data'!$B$28</f>
        <v>7</v>
      </c>
      <c r="DA96">
        <f>'Champ Scores'!P95+'(CC) Team Data'!P$36-'(CC) Team Data'!$B$28</f>
        <v>10</v>
      </c>
      <c r="DB96">
        <f>'Champ Scores'!Q95+'(CC) Team Data'!Q$36-'(CC) Team Data'!$B$28</f>
        <v>10</v>
      </c>
      <c r="DC96">
        <f>'Champ Scores'!R95+'(CC) Team Data'!R$36-'(CC) Team Data'!$B$28</f>
        <v>8</v>
      </c>
      <c r="DD96">
        <f>'Champ Scores'!S95+'(CC) Team Data'!S$36-'(CC) Team Data'!$B$28</f>
        <v>5</v>
      </c>
      <c r="DE96">
        <f>'Champ Scores'!T95+'(CC) Team Data'!T$36-'(CC) Team Data'!$B$28</f>
        <v>7</v>
      </c>
      <c r="DF96">
        <f>'Champ Scores'!U95+'(CC) Team Data'!U$36-'(CC) Team Data'!$B$28</f>
        <v>5</v>
      </c>
    </row>
    <row r="97" spans="1:110" x14ac:dyDescent="0.25">
      <c r="A97" t="str">
        <f>'Champ Pools'!A97</f>
        <v>Quinn</v>
      </c>
      <c r="B97">
        <f>'Champ Pools'!B97</f>
        <v>0</v>
      </c>
      <c r="C97">
        <f>'Champ Pools'!C97</f>
        <v>0</v>
      </c>
      <c r="D97">
        <f>'Champ Pools'!D97</f>
        <v>2</v>
      </c>
      <c r="E97">
        <f>'Champ Pools'!E97</f>
        <v>0</v>
      </c>
      <c r="F97">
        <f>'Champ Pools'!F97</f>
        <v>0</v>
      </c>
      <c r="H97">
        <f>B97*B97*'Champ Pools'!L97</f>
        <v>0</v>
      </c>
      <c r="I97">
        <f>C97*C97*'Champ Pools'!M97</f>
        <v>0</v>
      </c>
      <c r="J97">
        <f>D97*D97*'Champ Pools'!N97</f>
        <v>12</v>
      </c>
      <c r="K97">
        <f>E97*E97*'Champ Pools'!O97</f>
        <v>0</v>
      </c>
      <c r="L97">
        <f>F97*F97*'Champ Pools'!P97</f>
        <v>0</v>
      </c>
      <c r="N97">
        <f>'Champ Scores'!Y96</f>
        <v>1453</v>
      </c>
      <c r="O97">
        <f>'Champ Scores'!Z96</f>
        <v>2465</v>
      </c>
      <c r="P97">
        <f>'Champ Scores'!AA96</f>
        <v>1821</v>
      </c>
      <c r="Q97">
        <f>'Champ Scores'!AB96</f>
        <v>1862</v>
      </c>
      <c r="R97">
        <f>'Champ Scores'!AC96</f>
        <v>2631</v>
      </c>
      <c r="T97" s="60">
        <f t="shared" si="23"/>
        <v>2519.7034249549547</v>
      </c>
      <c r="U97">
        <f>'(CC) Team Data'!W$36+'(CC) Your Champ Data'!N97</f>
        <v>3541</v>
      </c>
      <c r="V97">
        <f>'(CC) Team Data'!X$36+'(CC) Your Champ Data'!O97</f>
        <v>4197</v>
      </c>
      <c r="W97">
        <f>'(CC) Team Data'!Y$36+'(CC) Your Champ Data'!P97</f>
        <v>3573</v>
      </c>
      <c r="X97">
        <f>'(CC) Team Data'!Z$36+'(CC) Your Champ Data'!Q97</f>
        <v>3479</v>
      </c>
      <c r="Y97">
        <f>'(CC) Team Data'!AA$36+'(CC) Your Champ Data'!R97</f>
        <v>4553</v>
      </c>
      <c r="AA97">
        <f>ABS('Champ Scores'!AG96-33.3-'Comp Calculator'!H$164+'Comp Calculator'!H$163)</f>
        <v>27.630097677041739</v>
      </c>
      <c r="AB97">
        <f>ABS('Champ Scores'!AH96-33.3-'Comp Calculator'!I$164+'Comp Calculator'!I$163)</f>
        <v>7.5433369432280806</v>
      </c>
      <c r="AC97">
        <f>ABS('Champ Scores'!AI96-33.3-'Comp Calculator'!J$164+'Comp Calculator'!J$163)</f>
        <v>19.886760733813645</v>
      </c>
      <c r="AD97">
        <f t="shared" si="24"/>
        <v>55.060195354083461</v>
      </c>
      <c r="AF97" s="60">
        <f>(IF('Comp Calculator'!$C$164='(CC) Your Champ Data'!$N$3,'(CC) Your Champ Data'!$N97,IF('Comp Calculator'!$C$164='(CC) Your Champ Data'!$O$3,'(CC) Your Champ Data'!$O97,IF('Comp Calculator'!$C$164='(CC) Your Champ Data'!$P$3,'(CC) Your Champ Data'!$P97,IF('Comp Calculator'!$C$164='(CC) Your Champ Data'!$Q$3,'(CC) Your Champ Data'!$Q97,IF('Comp Calculator'!$C$164='(CC) Your Champ Data'!$R$3,'(CC) Your Champ Data'!$R97,IF('Comp Calculator'!$C$164='(CC) Your Champ Data'!$T$3,'(CC) Your Champ Data'!$T97,1000))))))*H97*(100-$AD97))/1000</f>
        <v>0</v>
      </c>
      <c r="AG97" s="60">
        <f>(IF('Comp Calculator'!$C$164='(CC) Your Champ Data'!$N$3,'(CC) Your Champ Data'!$N97,IF('Comp Calculator'!$C$164='(CC) Your Champ Data'!$O$3,'(CC) Your Champ Data'!$O97,IF('Comp Calculator'!$C$164='(CC) Your Champ Data'!$P$3,'(CC) Your Champ Data'!$P97,IF('Comp Calculator'!$C$164='(CC) Your Champ Data'!$Q$3,'(CC) Your Champ Data'!$Q97,IF('Comp Calculator'!$C$164='(CC) Your Champ Data'!$R$3,'(CC) Your Champ Data'!$R97,IF('Comp Calculator'!$C$164='(CC) Your Champ Data'!$T$3,'(CC) Your Champ Data'!$T97,1000))))))*I97*(100-$AD97))/1000</f>
        <v>0</v>
      </c>
      <c r="AH97" s="60">
        <f>(IF('Comp Calculator'!$C$164='(CC) Your Champ Data'!$N$3,'(CC) Your Champ Data'!$N97,IF('Comp Calculator'!$C$164='(CC) Your Champ Data'!$O$3,'(CC) Your Champ Data'!$O97,IF('Comp Calculator'!$C$164='(CC) Your Champ Data'!$P$3,'(CC) Your Champ Data'!$P97,IF('Comp Calculator'!$C$164='(CC) Your Champ Data'!$Q$3,'(CC) Your Champ Data'!$Q97,IF('Comp Calculator'!$C$164='(CC) Your Champ Data'!$R$3,'(CC) Your Champ Data'!$R97,IF('Comp Calculator'!$C$164='(CC) Your Champ Data'!$T$3,'(CC) Your Champ Data'!$T97,1000))))))*J97*(100-$AD97))/1000</f>
        <v>1358.81975619747</v>
      </c>
      <c r="AI97" s="60">
        <f>(IF('Comp Calculator'!$C$164='(CC) Your Champ Data'!$N$3,'(CC) Your Champ Data'!$N97,IF('Comp Calculator'!$C$164='(CC) Your Champ Data'!$O$3,'(CC) Your Champ Data'!$O97,IF('Comp Calculator'!$C$164='(CC) Your Champ Data'!$P$3,'(CC) Your Champ Data'!$P97,IF('Comp Calculator'!$C$164='(CC) Your Champ Data'!$Q$3,'(CC) Your Champ Data'!$Q97,IF('Comp Calculator'!$C$164='(CC) Your Champ Data'!$R$3,'(CC) Your Champ Data'!$R97,IF('Comp Calculator'!$C$164='(CC) Your Champ Data'!$T$3,'(CC) Your Champ Data'!$T97,1000))))))*K97*(100-$AD97))/1000</f>
        <v>0</v>
      </c>
      <c r="AJ97" s="60">
        <f>(IF('Comp Calculator'!$C$164='(CC) Your Champ Data'!$N$3,'(CC) Your Champ Data'!$N97,IF('Comp Calculator'!$C$164='(CC) Your Champ Data'!$O$3,'(CC) Your Champ Data'!$O97,IF('Comp Calculator'!$C$164='(CC) Your Champ Data'!$P$3,'(CC) Your Champ Data'!$P97,IF('Comp Calculator'!$C$164='(CC) Your Champ Data'!$Q$3,'(CC) Your Champ Data'!$Q97,IF('Comp Calculator'!$C$164='(CC) Your Champ Data'!$R$3,'(CC) Your Champ Data'!$R97,IF('Comp Calculator'!$C$164='(CC) Your Champ Data'!$T$3,'(CC) Your Champ Data'!$T97,1000))))))*L97*(100-$AD97))/1000</f>
        <v>0</v>
      </c>
      <c r="AL97" s="60">
        <f>RANK(AF97,AF$4:AF$163,0)+COUNTIF(AF$4:AF97,AF97)-1</f>
        <v>109</v>
      </c>
      <c r="AM97" t="str">
        <f t="shared" si="25"/>
        <v>Quinn</v>
      </c>
      <c r="AN97" s="60">
        <f>RANK(AG97,AG$4:AG$163,0)+COUNTIF(AG$4:AG97,AG97)-1</f>
        <v>105</v>
      </c>
      <c r="AO97" t="str">
        <f t="shared" si="26"/>
        <v>Quinn</v>
      </c>
      <c r="AP97" s="60">
        <f>RANK(AH97,AH$4:AH$163,0)+COUNTIF(AH$4:AH97,AH97)-1</f>
        <v>106</v>
      </c>
      <c r="AQ97" t="str">
        <f t="shared" si="27"/>
        <v>Quinn</v>
      </c>
      <c r="AR97" s="60">
        <f>RANK(AI97,AI$4:AI$163,0)+COUNTIF(AI$4:AI97,AI97)-1</f>
        <v>102</v>
      </c>
      <c r="AS97" t="str">
        <f t="shared" si="28"/>
        <v>Quinn</v>
      </c>
      <c r="AT97" s="60">
        <f>RANK(AJ97,AJ$4:AJ$163,0)+COUNTIF(AJ$4:AJ97,AJ97)-1</f>
        <v>118</v>
      </c>
      <c r="AU97" t="str">
        <f t="shared" si="29"/>
        <v>Quinn</v>
      </c>
      <c r="AW97">
        <v>95</v>
      </c>
      <c r="AX97" s="61">
        <f t="shared" si="30"/>
        <v>2.7615795042509381</v>
      </c>
      <c r="AY97">
        <f>'Champ Scores'!B96</f>
        <v>3</v>
      </c>
      <c r="AZ97">
        <f>'Champ Scores'!C96</f>
        <v>5</v>
      </c>
      <c r="BA97">
        <f>'Champ Scores'!D96</f>
        <v>5</v>
      </c>
      <c r="BB97">
        <f>'Champ Scores'!E96</f>
        <v>1</v>
      </c>
      <c r="BC97">
        <f>'Champ Scores'!F96</f>
        <v>4</v>
      </c>
      <c r="BD97">
        <f>'Champ Scores'!G96</f>
        <v>4</v>
      </c>
      <c r="BE97">
        <f>'Champ Scores'!H96</f>
        <v>3</v>
      </c>
      <c r="BF97">
        <f>'Champ Scores'!I96</f>
        <v>3</v>
      </c>
      <c r="BG97">
        <f>'Champ Scores'!J96</f>
        <v>4</v>
      </c>
      <c r="BH97">
        <f>'Champ Scores'!K96</f>
        <v>1</v>
      </c>
      <c r="BI97">
        <f>'Champ Scores'!L96</f>
        <v>1</v>
      </c>
      <c r="BJ97">
        <f>'Champ Scores'!M96</f>
        <v>2</v>
      </c>
      <c r="BK97">
        <f>'Champ Scores'!N96</f>
        <v>1</v>
      </c>
      <c r="BL97">
        <f>'Champ Scores'!O96</f>
        <v>4</v>
      </c>
      <c r="BM97">
        <f>'Champ Scores'!P96</f>
        <v>2</v>
      </c>
      <c r="BN97">
        <f>'Champ Scores'!Q96</f>
        <v>5</v>
      </c>
      <c r="BO97">
        <f>'Champ Scores'!R96</f>
        <v>1</v>
      </c>
      <c r="BP97">
        <f>'Champ Scores'!S96</f>
        <v>1</v>
      </c>
      <c r="BQ97">
        <f>'Champ Scores'!T96</f>
        <v>1</v>
      </c>
      <c r="BR97">
        <f>'Champ Scores'!U96</f>
        <v>1</v>
      </c>
      <c r="BT97" s="61">
        <f>INDEX($AX$3:BR97,AW97,MATCH('Comp Calculator'!$C$165,'(CC) Your Champ Data'!$AX$3:$BR$3,0))</f>
        <v>2.7615795042509381</v>
      </c>
      <c r="BV97" s="60">
        <f t="shared" si="31"/>
        <v>0</v>
      </c>
      <c r="BW97" s="60">
        <f t="shared" si="32"/>
        <v>0</v>
      </c>
      <c r="BX97" s="60">
        <f t="shared" si="33"/>
        <v>1489.2581212224502</v>
      </c>
      <c r="BY97" s="60">
        <f t="shared" si="34"/>
        <v>0</v>
      </c>
      <c r="BZ97" s="60">
        <f t="shared" si="35"/>
        <v>0</v>
      </c>
      <c r="CB97" s="60">
        <f>RANK(BV97,BV$4:BV$157,0)+COUNTIF(BV$4:BV97,BV97)-1</f>
        <v>109</v>
      </c>
      <c r="CC97" t="str">
        <f t="shared" si="36"/>
        <v>Quinn</v>
      </c>
      <c r="CD97">
        <f>RANK(BW97,BW$4:BW$157,0)+COUNTIF(BW$4:BW97,BW97)-1</f>
        <v>105</v>
      </c>
      <c r="CE97" t="str">
        <f t="shared" si="37"/>
        <v>Quinn</v>
      </c>
      <c r="CF97">
        <f>RANK(BX97,BX$4:BX$157,0)+COUNTIF(BX$4:BX97,BX97)-1</f>
        <v>104</v>
      </c>
      <c r="CG97" t="str">
        <f t="shared" si="38"/>
        <v>Quinn</v>
      </c>
      <c r="CH97">
        <f>RANK(BY97,BY$4:BY$157,0)+COUNTIF(BY$4:BY97,BY97)-1</f>
        <v>101</v>
      </c>
      <c r="CI97" t="str">
        <f t="shared" si="39"/>
        <v>Quinn</v>
      </c>
      <c r="CJ97">
        <f>RANK(BZ97,BZ$4:BZ$157,0)+COUNTIF(BZ$4:BZ97,BZ97)-1</f>
        <v>115</v>
      </c>
      <c r="CK97" t="str">
        <f t="shared" si="40"/>
        <v>Quinn</v>
      </c>
      <c r="CM97">
        <f>'Champ Scores'!B96+'(CC) Team Data'!B$36-'(CC) Team Data'!$B$28</f>
        <v>9</v>
      </c>
      <c r="CN97">
        <f>'Champ Scores'!C96+'(CC) Team Data'!C$36-'(CC) Team Data'!$B$28</f>
        <v>12</v>
      </c>
      <c r="CO97">
        <f>'Champ Scores'!D96+'(CC) Team Data'!D$36-'(CC) Team Data'!$B$28</f>
        <v>9</v>
      </c>
      <c r="CP97">
        <f>'Champ Scores'!E96+'(CC) Team Data'!E$36-'(CC) Team Data'!$B$28</f>
        <v>8</v>
      </c>
      <c r="CQ97">
        <f>'Champ Scores'!F96+'(CC) Team Data'!F$36-'(CC) Team Data'!$B$28</f>
        <v>11</v>
      </c>
      <c r="CR97">
        <f>'Champ Scores'!G96+'(CC) Team Data'!G$36-'(CC) Team Data'!$B$28</f>
        <v>10</v>
      </c>
      <c r="CS97">
        <f>'Champ Scores'!H96+'(CC) Team Data'!H$36-'(CC) Team Data'!$B$28</f>
        <v>8</v>
      </c>
      <c r="CT97">
        <f>'Champ Scores'!I96+'(CC) Team Data'!I$36-'(CC) Team Data'!$B$28</f>
        <v>7</v>
      </c>
      <c r="CU97">
        <f>'Champ Scores'!J96+'(CC) Team Data'!J$36-'(CC) Team Data'!$B$28</f>
        <v>11</v>
      </c>
      <c r="CV97">
        <f>'Champ Scores'!K96+'(CC) Team Data'!K$36-'(CC) Team Data'!$B$28</f>
        <v>5</v>
      </c>
      <c r="CW97">
        <f>'Champ Scores'!L96+'(CC) Team Data'!L$36-'(CC) Team Data'!$B$28</f>
        <v>9</v>
      </c>
      <c r="CX97">
        <f>'Champ Scores'!M96+'(CC) Team Data'!M$36-'(CC) Team Data'!$B$28</f>
        <v>6</v>
      </c>
      <c r="CY97">
        <f>'Champ Scores'!N96+'(CC) Team Data'!N$36-'(CC) Team Data'!$B$28</f>
        <v>8</v>
      </c>
      <c r="CZ97">
        <f>'Champ Scores'!O96+'(CC) Team Data'!O$36-'(CC) Team Data'!$B$28</f>
        <v>10</v>
      </c>
      <c r="DA97">
        <f>'Champ Scores'!P96+'(CC) Team Data'!P$36-'(CC) Team Data'!$B$28</f>
        <v>8</v>
      </c>
      <c r="DB97">
        <f>'Champ Scores'!Q96+'(CC) Team Data'!Q$36-'(CC) Team Data'!$B$28</f>
        <v>11</v>
      </c>
      <c r="DC97">
        <f>'Champ Scores'!R96+'(CC) Team Data'!R$36-'(CC) Team Data'!$B$28</f>
        <v>5</v>
      </c>
      <c r="DD97">
        <f>'Champ Scores'!S96+'(CC) Team Data'!S$36-'(CC) Team Data'!$B$28</f>
        <v>5</v>
      </c>
      <c r="DE97">
        <f>'Champ Scores'!T96+'(CC) Team Data'!T$36-'(CC) Team Data'!$B$28</f>
        <v>7</v>
      </c>
      <c r="DF97">
        <f>'Champ Scores'!U96+'(CC) Team Data'!U$36-'(CC) Team Data'!$B$28</f>
        <v>5</v>
      </c>
    </row>
    <row r="98" spans="1:110" x14ac:dyDescent="0.25">
      <c r="A98" t="str">
        <f>'Champ Pools'!A98</f>
        <v>Rakan</v>
      </c>
      <c r="B98">
        <f>'Champ Pools'!B98</f>
        <v>0</v>
      </c>
      <c r="C98">
        <f>'Champ Pools'!C98</f>
        <v>0</v>
      </c>
      <c r="D98">
        <f>'Champ Pools'!D98</f>
        <v>0</v>
      </c>
      <c r="E98">
        <f>'Champ Pools'!E98</f>
        <v>0</v>
      </c>
      <c r="F98">
        <f>'Champ Pools'!F98</f>
        <v>4</v>
      </c>
      <c r="H98">
        <f>B98*B98*'Champ Pools'!L98</f>
        <v>0</v>
      </c>
      <c r="I98">
        <f>C98*C98*'Champ Pools'!M98</f>
        <v>0</v>
      </c>
      <c r="J98">
        <f>D98*D98*'Champ Pools'!N98</f>
        <v>0</v>
      </c>
      <c r="K98">
        <f>E98*E98*'Champ Pools'!O98</f>
        <v>0</v>
      </c>
      <c r="L98">
        <f>F98*F98*'Champ Pools'!P98</f>
        <v>48</v>
      </c>
      <c r="N98">
        <f>'Champ Scores'!Y97</f>
        <v>2702</v>
      </c>
      <c r="O98">
        <f>'Champ Scores'!Z97</f>
        <v>1964</v>
      </c>
      <c r="P98">
        <f>'Champ Scores'!AA97</f>
        <v>1492</v>
      </c>
      <c r="Q98">
        <f>'Champ Scores'!AB97</f>
        <v>1351</v>
      </c>
      <c r="R98">
        <f>'Champ Scores'!AC97</f>
        <v>1132</v>
      </c>
      <c r="T98" s="60">
        <f t="shared" si="23"/>
        <v>2252.1211328029112</v>
      </c>
      <c r="U98">
        <f>'(CC) Team Data'!W$36+'(CC) Your Champ Data'!N98</f>
        <v>4790</v>
      </c>
      <c r="V98">
        <f>'(CC) Team Data'!X$36+'(CC) Your Champ Data'!O98</f>
        <v>3696</v>
      </c>
      <c r="W98">
        <f>'(CC) Team Data'!Y$36+'(CC) Your Champ Data'!P98</f>
        <v>3244</v>
      </c>
      <c r="X98">
        <f>'(CC) Team Data'!Z$36+'(CC) Your Champ Data'!Q98</f>
        <v>2968</v>
      </c>
      <c r="Y98">
        <f>'(CC) Team Data'!AA$36+'(CC) Your Champ Data'!R98</f>
        <v>3054</v>
      </c>
      <c r="AA98">
        <f>ABS('Champ Scores'!AG97-33.3-'Comp Calculator'!H$164+'Comp Calculator'!H$163)</f>
        <v>2.4115172882944904</v>
      </c>
      <c r="AB98">
        <f>ABS('Champ Scores'!AH97-33.3-'Comp Calculator'!I$164+'Comp Calculator'!I$163)</f>
        <v>1.765202089658743</v>
      </c>
      <c r="AC98">
        <f>ABS('Champ Scores'!AI97-33.3-'Comp Calculator'!J$164+'Comp Calculator'!J$163)</f>
        <v>4.3767193779532541</v>
      </c>
      <c r="AD98">
        <f t="shared" si="24"/>
        <v>8.5534387559064875</v>
      </c>
      <c r="AF98" s="60">
        <f>(IF('Comp Calculator'!$C$164='(CC) Your Champ Data'!$N$3,'(CC) Your Champ Data'!$N98,IF('Comp Calculator'!$C$164='(CC) Your Champ Data'!$O$3,'(CC) Your Champ Data'!$O98,IF('Comp Calculator'!$C$164='(CC) Your Champ Data'!$P$3,'(CC) Your Champ Data'!$P98,IF('Comp Calculator'!$C$164='(CC) Your Champ Data'!$Q$3,'(CC) Your Champ Data'!$Q98,IF('Comp Calculator'!$C$164='(CC) Your Champ Data'!$R$3,'(CC) Your Champ Data'!$R98,IF('Comp Calculator'!$C$164='(CC) Your Champ Data'!$T$3,'(CC) Your Champ Data'!$T98,1000))))))*H98*(100-$AD98))/1000</f>
        <v>0</v>
      </c>
      <c r="AG98" s="60">
        <f>(IF('Comp Calculator'!$C$164='(CC) Your Champ Data'!$N$3,'(CC) Your Champ Data'!$N98,IF('Comp Calculator'!$C$164='(CC) Your Champ Data'!$O$3,'(CC) Your Champ Data'!$O98,IF('Comp Calculator'!$C$164='(CC) Your Champ Data'!$P$3,'(CC) Your Champ Data'!$P98,IF('Comp Calculator'!$C$164='(CC) Your Champ Data'!$Q$3,'(CC) Your Champ Data'!$Q98,IF('Comp Calculator'!$C$164='(CC) Your Champ Data'!$R$3,'(CC) Your Champ Data'!$R98,IF('Comp Calculator'!$C$164='(CC) Your Champ Data'!$T$3,'(CC) Your Champ Data'!$T98,1000))))))*I98*(100-$AD98))/1000</f>
        <v>0</v>
      </c>
      <c r="AH98" s="60">
        <f>(IF('Comp Calculator'!$C$164='(CC) Your Champ Data'!$N$3,'(CC) Your Champ Data'!$N98,IF('Comp Calculator'!$C$164='(CC) Your Champ Data'!$O$3,'(CC) Your Champ Data'!$O98,IF('Comp Calculator'!$C$164='(CC) Your Champ Data'!$P$3,'(CC) Your Champ Data'!$P98,IF('Comp Calculator'!$C$164='(CC) Your Champ Data'!$Q$3,'(CC) Your Champ Data'!$Q98,IF('Comp Calculator'!$C$164='(CC) Your Champ Data'!$R$3,'(CC) Your Champ Data'!$R98,IF('Comp Calculator'!$C$164='(CC) Your Champ Data'!$T$3,'(CC) Your Champ Data'!$T98,1000))))))*J98*(100-$AD98))/1000</f>
        <v>0</v>
      </c>
      <c r="AI98" s="60">
        <f>(IF('Comp Calculator'!$C$164='(CC) Your Champ Data'!$N$3,'(CC) Your Champ Data'!$N98,IF('Comp Calculator'!$C$164='(CC) Your Champ Data'!$O$3,'(CC) Your Champ Data'!$O98,IF('Comp Calculator'!$C$164='(CC) Your Champ Data'!$P$3,'(CC) Your Champ Data'!$P98,IF('Comp Calculator'!$C$164='(CC) Your Champ Data'!$Q$3,'(CC) Your Champ Data'!$Q98,IF('Comp Calculator'!$C$164='(CC) Your Champ Data'!$R$3,'(CC) Your Champ Data'!$R98,IF('Comp Calculator'!$C$164='(CC) Your Champ Data'!$T$3,'(CC) Your Champ Data'!$T98,1000))))))*K98*(100-$AD98))/1000</f>
        <v>0</v>
      </c>
      <c r="AJ98" s="60">
        <f>(IF('Comp Calculator'!$C$164='(CC) Your Champ Data'!$N$3,'(CC) Your Champ Data'!$N98,IF('Comp Calculator'!$C$164='(CC) Your Champ Data'!$O$3,'(CC) Your Champ Data'!$O98,IF('Comp Calculator'!$C$164='(CC) Your Champ Data'!$P$3,'(CC) Your Champ Data'!$P98,IF('Comp Calculator'!$C$164='(CC) Your Champ Data'!$Q$3,'(CC) Your Champ Data'!$Q98,IF('Comp Calculator'!$C$164='(CC) Your Champ Data'!$R$3,'(CC) Your Champ Data'!$R98,IF('Comp Calculator'!$C$164='(CC) Your Champ Data'!$T$3,'(CC) Your Champ Data'!$T98,1000))))))*L98*(100-$AD98))/1000</f>
        <v>9885.5391887989772</v>
      </c>
      <c r="AL98" s="60">
        <f>RANK(AF98,AF$4:AF$163,0)+COUNTIF(AF$4:AF98,AF98)-1</f>
        <v>110</v>
      </c>
      <c r="AM98" t="str">
        <f t="shared" si="25"/>
        <v>Rakan</v>
      </c>
      <c r="AN98" s="60">
        <f>RANK(AG98,AG$4:AG$163,0)+COUNTIF(AG$4:AG98,AG98)-1</f>
        <v>106</v>
      </c>
      <c r="AO98" t="str">
        <f t="shared" si="26"/>
        <v>Rakan</v>
      </c>
      <c r="AP98" s="60">
        <f>RANK(AH98,AH$4:AH$163,0)+COUNTIF(AH$4:AH98,AH98)-1</f>
        <v>137</v>
      </c>
      <c r="AQ98" t="str">
        <f t="shared" si="27"/>
        <v>Rakan</v>
      </c>
      <c r="AR98" s="60">
        <f>RANK(AI98,AI$4:AI$163,0)+COUNTIF(AI$4:AI98,AI98)-1</f>
        <v>103</v>
      </c>
      <c r="AS98" t="str">
        <f t="shared" si="28"/>
        <v>Rakan</v>
      </c>
      <c r="AT98" s="60">
        <f>RANK(AJ98,AJ$4:AJ$163,0)+COUNTIF(AJ$4:AJ98,AJ98)-1</f>
        <v>18</v>
      </c>
      <c r="AU98" t="str">
        <f t="shared" si="29"/>
        <v>Rakan</v>
      </c>
      <c r="AW98">
        <v>96</v>
      </c>
      <c r="AX98" s="61">
        <f t="shared" si="30"/>
        <v>3.2052708751516428</v>
      </c>
      <c r="AY98">
        <f>'Champ Scores'!B97</f>
        <v>2</v>
      </c>
      <c r="AZ98">
        <f>'Champ Scores'!C97</f>
        <v>1</v>
      </c>
      <c r="BA98">
        <f>'Champ Scores'!D97</f>
        <v>1</v>
      </c>
      <c r="BB98">
        <f>'Champ Scores'!E97</f>
        <v>2</v>
      </c>
      <c r="BC98">
        <f>'Champ Scores'!F97</f>
        <v>2</v>
      </c>
      <c r="BD98">
        <f>'Champ Scores'!G97</f>
        <v>1</v>
      </c>
      <c r="BE98">
        <f>'Champ Scores'!H97</f>
        <v>2</v>
      </c>
      <c r="BF98">
        <f>'Champ Scores'!I97</f>
        <v>1</v>
      </c>
      <c r="BG98">
        <f>'Champ Scores'!J97</f>
        <v>1</v>
      </c>
      <c r="BH98">
        <f>'Champ Scores'!K97</f>
        <v>3</v>
      </c>
      <c r="BI98">
        <f>'Champ Scores'!L97</f>
        <v>2</v>
      </c>
      <c r="BJ98">
        <f>'Champ Scores'!M97</f>
        <v>3</v>
      </c>
      <c r="BK98">
        <f>'Champ Scores'!N97</f>
        <v>5</v>
      </c>
      <c r="BL98">
        <f>'Champ Scores'!O97</f>
        <v>3</v>
      </c>
      <c r="BM98">
        <f>'Champ Scores'!P97</f>
        <v>5</v>
      </c>
      <c r="BN98">
        <f>'Champ Scores'!Q97</f>
        <v>4</v>
      </c>
      <c r="BO98">
        <f>'Champ Scores'!R97</f>
        <v>5</v>
      </c>
      <c r="BP98">
        <f>'Champ Scores'!S97</f>
        <v>3</v>
      </c>
      <c r="BQ98">
        <f>'Champ Scores'!T97</f>
        <v>3</v>
      </c>
      <c r="BR98">
        <f>'Champ Scores'!U97</f>
        <v>3</v>
      </c>
      <c r="BT98" s="61">
        <f>INDEX($AX$3:BR98,AW98,MATCH('Comp Calculator'!$C$165,'(CC) Your Champ Data'!$AX$3:$BR$3,0))</f>
        <v>3.2052708751516428</v>
      </c>
      <c r="BV98" s="60">
        <f t="shared" si="31"/>
        <v>0</v>
      </c>
      <c r="BW98" s="60">
        <f t="shared" si="32"/>
        <v>0</v>
      </c>
      <c r="BX98" s="60">
        <f t="shared" si="33"/>
        <v>0</v>
      </c>
      <c r="BY98" s="60">
        <f t="shared" si="34"/>
        <v>0</v>
      </c>
      <c r="BZ98" s="60">
        <f t="shared" si="35"/>
        <v>14069.327970646269</v>
      </c>
      <c r="CB98" s="60">
        <f>RANK(BV98,BV$4:BV$157,0)+COUNTIF(BV$4:BV98,BV98)-1</f>
        <v>110</v>
      </c>
      <c r="CC98" t="str">
        <f t="shared" si="36"/>
        <v>Rakan</v>
      </c>
      <c r="CD98">
        <f>RANK(BW98,BW$4:BW$157,0)+COUNTIF(BW$4:BW98,BW98)-1</f>
        <v>106</v>
      </c>
      <c r="CE98" t="str">
        <f t="shared" si="37"/>
        <v>Rakan</v>
      </c>
      <c r="CF98">
        <f>RANK(BX98,BX$4:BX$157,0)+COUNTIF(BX$4:BX98,BX98)-1</f>
        <v>132</v>
      </c>
      <c r="CG98" t="str">
        <f t="shared" si="38"/>
        <v>Rakan</v>
      </c>
      <c r="CH98">
        <f>RANK(BY98,BY$4:BY$157,0)+COUNTIF(BY$4:BY98,BY98)-1</f>
        <v>102</v>
      </c>
      <c r="CI98" t="str">
        <f t="shared" si="39"/>
        <v>Rakan</v>
      </c>
      <c r="CJ98">
        <f>RANK(BZ98,BZ$4:BZ$157,0)+COUNTIF(BZ$4:BZ98,BZ98)-1</f>
        <v>14</v>
      </c>
      <c r="CK98" t="str">
        <f t="shared" si="40"/>
        <v>Rakan</v>
      </c>
      <c r="CM98">
        <f>'Champ Scores'!B97+'(CC) Team Data'!B$36-'(CC) Team Data'!$B$28</f>
        <v>8</v>
      </c>
      <c r="CN98">
        <f>'Champ Scores'!C97+'(CC) Team Data'!C$36-'(CC) Team Data'!$B$28</f>
        <v>8</v>
      </c>
      <c r="CO98">
        <f>'Champ Scores'!D97+'(CC) Team Data'!D$36-'(CC) Team Data'!$B$28</f>
        <v>5</v>
      </c>
      <c r="CP98">
        <f>'Champ Scores'!E97+'(CC) Team Data'!E$36-'(CC) Team Data'!$B$28</f>
        <v>9</v>
      </c>
      <c r="CQ98">
        <f>'Champ Scores'!F97+'(CC) Team Data'!F$36-'(CC) Team Data'!$B$28</f>
        <v>9</v>
      </c>
      <c r="CR98">
        <f>'Champ Scores'!G97+'(CC) Team Data'!G$36-'(CC) Team Data'!$B$28</f>
        <v>7</v>
      </c>
      <c r="CS98">
        <f>'Champ Scores'!H97+'(CC) Team Data'!H$36-'(CC) Team Data'!$B$28</f>
        <v>7</v>
      </c>
      <c r="CT98">
        <f>'Champ Scores'!I97+'(CC) Team Data'!I$36-'(CC) Team Data'!$B$28</f>
        <v>5</v>
      </c>
      <c r="CU98">
        <f>'Champ Scores'!J97+'(CC) Team Data'!J$36-'(CC) Team Data'!$B$28</f>
        <v>8</v>
      </c>
      <c r="CV98">
        <f>'Champ Scores'!K97+'(CC) Team Data'!K$36-'(CC) Team Data'!$B$28</f>
        <v>7</v>
      </c>
      <c r="CW98">
        <f>'Champ Scores'!L97+'(CC) Team Data'!L$36-'(CC) Team Data'!$B$28</f>
        <v>10</v>
      </c>
      <c r="CX98">
        <f>'Champ Scores'!M97+'(CC) Team Data'!M$36-'(CC) Team Data'!$B$28</f>
        <v>7</v>
      </c>
      <c r="CY98">
        <f>'Champ Scores'!N97+'(CC) Team Data'!N$36-'(CC) Team Data'!$B$28</f>
        <v>12</v>
      </c>
      <c r="CZ98">
        <f>'Champ Scores'!O97+'(CC) Team Data'!O$36-'(CC) Team Data'!$B$28</f>
        <v>9</v>
      </c>
      <c r="DA98">
        <f>'Champ Scores'!P97+'(CC) Team Data'!P$36-'(CC) Team Data'!$B$28</f>
        <v>11</v>
      </c>
      <c r="DB98">
        <f>'Champ Scores'!Q97+'(CC) Team Data'!Q$36-'(CC) Team Data'!$B$28</f>
        <v>10</v>
      </c>
      <c r="DC98">
        <f>'Champ Scores'!R97+'(CC) Team Data'!R$36-'(CC) Team Data'!$B$28</f>
        <v>9</v>
      </c>
      <c r="DD98">
        <f>'Champ Scores'!S97+'(CC) Team Data'!S$36-'(CC) Team Data'!$B$28</f>
        <v>7</v>
      </c>
      <c r="DE98">
        <f>'Champ Scores'!T97+'(CC) Team Data'!T$36-'(CC) Team Data'!$B$28</f>
        <v>9</v>
      </c>
      <c r="DF98">
        <f>'Champ Scores'!U97+'(CC) Team Data'!U$36-'(CC) Team Data'!$B$28</f>
        <v>7</v>
      </c>
    </row>
    <row r="99" spans="1:110" x14ac:dyDescent="0.25">
      <c r="A99" t="str">
        <f>'Champ Pools'!A99</f>
        <v>Rammus</v>
      </c>
      <c r="B99">
        <f>'Champ Pools'!B99</f>
        <v>0</v>
      </c>
      <c r="C99">
        <f>'Champ Pools'!C99</f>
        <v>0</v>
      </c>
      <c r="D99">
        <f>'Champ Pools'!D99</f>
        <v>0</v>
      </c>
      <c r="E99">
        <f>'Champ Pools'!E99</f>
        <v>0</v>
      </c>
      <c r="F99">
        <f>'Champ Pools'!F99</f>
        <v>3</v>
      </c>
      <c r="H99">
        <f>B99*B99*'Champ Pools'!L99</f>
        <v>0</v>
      </c>
      <c r="I99">
        <f>C99*C99*'Champ Pools'!M99</f>
        <v>0</v>
      </c>
      <c r="J99">
        <f>D99*D99*'Champ Pools'!N99</f>
        <v>0</v>
      </c>
      <c r="K99">
        <f>E99*E99*'Champ Pools'!O99</f>
        <v>0</v>
      </c>
      <c r="L99">
        <f>F99*F99*'Champ Pools'!P99</f>
        <v>27</v>
      </c>
      <c r="N99">
        <f>'Champ Scores'!Y98</f>
        <v>2721</v>
      </c>
      <c r="O99">
        <f>'Champ Scores'!Z98</f>
        <v>2337</v>
      </c>
      <c r="P99">
        <f>'Champ Scores'!AA98</f>
        <v>1707</v>
      </c>
      <c r="Q99">
        <f>'Champ Scores'!AB98</f>
        <v>1392</v>
      </c>
      <c r="R99">
        <f>'Champ Scores'!AC98</f>
        <v>1423</v>
      </c>
      <c r="T99" s="60">
        <f t="shared" si="23"/>
        <v>2289.30794291761</v>
      </c>
      <c r="U99">
        <f>'(CC) Team Data'!W$36+'(CC) Your Champ Data'!N99</f>
        <v>4809</v>
      </c>
      <c r="V99">
        <f>'(CC) Team Data'!X$36+'(CC) Your Champ Data'!O99</f>
        <v>4069</v>
      </c>
      <c r="W99">
        <f>'(CC) Team Data'!Y$36+'(CC) Your Champ Data'!P99</f>
        <v>3459</v>
      </c>
      <c r="X99">
        <f>'(CC) Team Data'!Z$36+'(CC) Your Champ Data'!Q99</f>
        <v>3009</v>
      </c>
      <c r="Y99">
        <f>'(CC) Team Data'!AA$36+'(CC) Your Champ Data'!R99</f>
        <v>3345</v>
      </c>
      <c r="AA99">
        <f>ABS('Champ Scores'!AG98-33.3-'Comp Calculator'!H$164+'Comp Calculator'!H$163)</f>
        <v>4.2888538066003292</v>
      </c>
      <c r="AB99">
        <f>ABS('Champ Scores'!AH98-33.3-'Comp Calculator'!I$164+'Comp Calculator'!I$163)</f>
        <v>4.2756558968938378</v>
      </c>
      <c r="AC99">
        <f>ABS('Champ Scores'!AI98-33.3-'Comp Calculator'!J$164+'Comp Calculator'!J$163)</f>
        <v>0.21319790970650487</v>
      </c>
      <c r="AD99">
        <f t="shared" si="24"/>
        <v>8.7777076132006719</v>
      </c>
      <c r="AF99" s="60">
        <f>(IF('Comp Calculator'!$C$164='(CC) Your Champ Data'!$N$3,'(CC) Your Champ Data'!$N99,IF('Comp Calculator'!$C$164='(CC) Your Champ Data'!$O$3,'(CC) Your Champ Data'!$O99,IF('Comp Calculator'!$C$164='(CC) Your Champ Data'!$P$3,'(CC) Your Champ Data'!$P99,IF('Comp Calculator'!$C$164='(CC) Your Champ Data'!$Q$3,'(CC) Your Champ Data'!$Q99,IF('Comp Calculator'!$C$164='(CC) Your Champ Data'!$R$3,'(CC) Your Champ Data'!$R99,IF('Comp Calculator'!$C$164='(CC) Your Champ Data'!$T$3,'(CC) Your Champ Data'!$T99,1000))))))*H99*(100-$AD99))/1000</f>
        <v>0</v>
      </c>
      <c r="AG99" s="60">
        <f>(IF('Comp Calculator'!$C$164='(CC) Your Champ Data'!$N$3,'(CC) Your Champ Data'!$N99,IF('Comp Calculator'!$C$164='(CC) Your Champ Data'!$O$3,'(CC) Your Champ Data'!$O99,IF('Comp Calculator'!$C$164='(CC) Your Champ Data'!$P$3,'(CC) Your Champ Data'!$P99,IF('Comp Calculator'!$C$164='(CC) Your Champ Data'!$Q$3,'(CC) Your Champ Data'!$Q99,IF('Comp Calculator'!$C$164='(CC) Your Champ Data'!$R$3,'(CC) Your Champ Data'!$R99,IF('Comp Calculator'!$C$164='(CC) Your Champ Data'!$T$3,'(CC) Your Champ Data'!$T99,1000))))))*I99*(100-$AD99))/1000</f>
        <v>0</v>
      </c>
      <c r="AH99" s="60">
        <f>(IF('Comp Calculator'!$C$164='(CC) Your Champ Data'!$N$3,'(CC) Your Champ Data'!$N99,IF('Comp Calculator'!$C$164='(CC) Your Champ Data'!$O$3,'(CC) Your Champ Data'!$O99,IF('Comp Calculator'!$C$164='(CC) Your Champ Data'!$P$3,'(CC) Your Champ Data'!$P99,IF('Comp Calculator'!$C$164='(CC) Your Champ Data'!$Q$3,'(CC) Your Champ Data'!$Q99,IF('Comp Calculator'!$C$164='(CC) Your Champ Data'!$R$3,'(CC) Your Champ Data'!$R99,IF('Comp Calculator'!$C$164='(CC) Your Champ Data'!$T$3,'(CC) Your Champ Data'!$T99,1000))))))*J99*(100-$AD99))/1000</f>
        <v>0</v>
      </c>
      <c r="AI99" s="60">
        <f>(IF('Comp Calculator'!$C$164='(CC) Your Champ Data'!$N$3,'(CC) Your Champ Data'!$N99,IF('Comp Calculator'!$C$164='(CC) Your Champ Data'!$O$3,'(CC) Your Champ Data'!$O99,IF('Comp Calculator'!$C$164='(CC) Your Champ Data'!$P$3,'(CC) Your Champ Data'!$P99,IF('Comp Calculator'!$C$164='(CC) Your Champ Data'!$Q$3,'(CC) Your Champ Data'!$Q99,IF('Comp Calculator'!$C$164='(CC) Your Champ Data'!$R$3,'(CC) Your Champ Data'!$R99,IF('Comp Calculator'!$C$164='(CC) Your Champ Data'!$T$3,'(CC) Your Champ Data'!$T99,1000))))))*K99*(100-$AD99))/1000</f>
        <v>0</v>
      </c>
      <c r="AJ99" s="60">
        <f>(IF('Comp Calculator'!$C$164='(CC) Your Champ Data'!$N$3,'(CC) Your Champ Data'!$N99,IF('Comp Calculator'!$C$164='(CC) Your Champ Data'!$O$3,'(CC) Your Champ Data'!$O99,IF('Comp Calculator'!$C$164='(CC) Your Champ Data'!$P$3,'(CC) Your Champ Data'!$P99,IF('Comp Calculator'!$C$164='(CC) Your Champ Data'!$Q$3,'(CC) Your Champ Data'!$Q99,IF('Comp Calculator'!$C$164='(CC) Your Champ Data'!$R$3,'(CC) Your Champ Data'!$R99,IF('Comp Calculator'!$C$164='(CC) Your Champ Data'!$T$3,'(CC) Your Champ Data'!$T99,1000))))))*L99*(100-$AD99))/1000</f>
        <v>5638.5698003708121</v>
      </c>
      <c r="AL99" s="60">
        <f>RANK(AF99,AF$4:AF$163,0)+COUNTIF(AF$4:AF99,AF99)-1</f>
        <v>111</v>
      </c>
      <c r="AM99" t="str">
        <f t="shared" si="25"/>
        <v>Rammus</v>
      </c>
      <c r="AN99" s="60">
        <f>RANK(AG99,AG$4:AG$163,0)+COUNTIF(AG$4:AG99,AG99)-1</f>
        <v>107</v>
      </c>
      <c r="AO99" t="str">
        <f t="shared" si="26"/>
        <v>Rammus</v>
      </c>
      <c r="AP99" s="60">
        <f>RANK(AH99,AH$4:AH$163,0)+COUNTIF(AH$4:AH99,AH99)-1</f>
        <v>138</v>
      </c>
      <c r="AQ99" t="str">
        <f t="shared" si="27"/>
        <v>Rammus</v>
      </c>
      <c r="AR99" s="60">
        <f>RANK(AI99,AI$4:AI$163,0)+COUNTIF(AI$4:AI99,AI99)-1</f>
        <v>104</v>
      </c>
      <c r="AS99" t="str">
        <f t="shared" si="28"/>
        <v>Rammus</v>
      </c>
      <c r="AT99" s="60">
        <f>RANK(AJ99,AJ$4:AJ$163,0)+COUNTIF(AJ$4:AJ99,AJ99)-1</f>
        <v>36</v>
      </c>
      <c r="AU99" t="str">
        <f t="shared" si="29"/>
        <v>Rammus</v>
      </c>
      <c r="AW99">
        <v>97</v>
      </c>
      <c r="AX99" s="61">
        <f t="shared" si="30"/>
        <v>3.234840099683824</v>
      </c>
      <c r="AY99">
        <f>'Champ Scores'!B98</f>
        <v>2</v>
      </c>
      <c r="AZ99">
        <f>'Champ Scores'!C98</f>
        <v>2</v>
      </c>
      <c r="BA99">
        <f>'Champ Scores'!D98</f>
        <v>1</v>
      </c>
      <c r="BB99">
        <f>'Champ Scores'!E98</f>
        <v>3</v>
      </c>
      <c r="BC99">
        <f>'Champ Scores'!F98</f>
        <v>2</v>
      </c>
      <c r="BD99">
        <f>'Champ Scores'!G98</f>
        <v>1</v>
      </c>
      <c r="BE99">
        <f>'Champ Scores'!H98</f>
        <v>1</v>
      </c>
      <c r="BF99">
        <f>'Champ Scores'!I98</f>
        <v>2</v>
      </c>
      <c r="BG99">
        <f>'Champ Scores'!J98</f>
        <v>1</v>
      </c>
      <c r="BH99">
        <f>'Champ Scores'!K98</f>
        <v>5</v>
      </c>
      <c r="BI99">
        <f>'Champ Scores'!L98</f>
        <v>1</v>
      </c>
      <c r="BJ99">
        <f>'Champ Scores'!M98</f>
        <v>5</v>
      </c>
      <c r="BK99">
        <f>'Champ Scores'!N98</f>
        <v>3</v>
      </c>
      <c r="BL99">
        <f>'Champ Scores'!O98</f>
        <v>2</v>
      </c>
      <c r="BM99">
        <f>'Champ Scores'!P98</f>
        <v>5</v>
      </c>
      <c r="BN99">
        <f>'Champ Scores'!Q98</f>
        <v>5</v>
      </c>
      <c r="BO99">
        <f>'Champ Scores'!R98</f>
        <v>4</v>
      </c>
      <c r="BP99">
        <f>'Champ Scores'!S98</f>
        <v>1</v>
      </c>
      <c r="BQ99">
        <f>'Champ Scores'!T98</f>
        <v>3</v>
      </c>
      <c r="BR99">
        <f>'Champ Scores'!U98</f>
        <v>3</v>
      </c>
      <c r="BT99" s="61">
        <f>INDEX($AX$3:BR99,AW99,MATCH('Comp Calculator'!$C$165,'(CC) Your Champ Data'!$AX$3:$BR$3,0))</f>
        <v>3.234840099683824</v>
      </c>
      <c r="BV99" s="60">
        <f t="shared" si="31"/>
        <v>0</v>
      </c>
      <c r="BW99" s="60">
        <f t="shared" si="32"/>
        <v>0</v>
      </c>
      <c r="BX99" s="60">
        <f t="shared" si="33"/>
        <v>0</v>
      </c>
      <c r="BY99" s="60">
        <f t="shared" si="34"/>
        <v>0</v>
      </c>
      <c r="BZ99" s="60">
        <f t="shared" si="35"/>
        <v>7967.4172937433232</v>
      </c>
      <c r="CB99" s="60">
        <f>RANK(BV99,BV$4:BV$157,0)+COUNTIF(BV$4:BV99,BV99)-1</f>
        <v>111</v>
      </c>
      <c r="CC99" t="str">
        <f t="shared" si="36"/>
        <v>Rammus</v>
      </c>
      <c r="CD99">
        <f>RANK(BW99,BW$4:BW$157,0)+COUNTIF(BW$4:BW99,BW99)-1</f>
        <v>107</v>
      </c>
      <c r="CE99" t="str">
        <f t="shared" si="37"/>
        <v>Rammus</v>
      </c>
      <c r="CF99">
        <f>RANK(BX99,BX$4:BX$157,0)+COUNTIF(BX$4:BX99,BX99)-1</f>
        <v>133</v>
      </c>
      <c r="CG99" t="str">
        <f t="shared" si="38"/>
        <v>Rammus</v>
      </c>
      <c r="CH99">
        <f>RANK(BY99,BY$4:BY$157,0)+COUNTIF(BY$4:BY99,BY99)-1</f>
        <v>103</v>
      </c>
      <c r="CI99" t="str">
        <f t="shared" si="39"/>
        <v>Rammus</v>
      </c>
      <c r="CJ99">
        <f>RANK(BZ99,BZ$4:BZ$157,0)+COUNTIF(BZ$4:BZ99,BZ99)-1</f>
        <v>33</v>
      </c>
      <c r="CK99" t="str">
        <f t="shared" si="40"/>
        <v>Rammus</v>
      </c>
      <c r="CM99">
        <f>'Champ Scores'!B98+'(CC) Team Data'!B$36-'(CC) Team Data'!$B$28</f>
        <v>8</v>
      </c>
      <c r="CN99">
        <f>'Champ Scores'!C98+'(CC) Team Data'!C$36-'(CC) Team Data'!$B$28</f>
        <v>9</v>
      </c>
      <c r="CO99">
        <f>'Champ Scores'!D98+'(CC) Team Data'!D$36-'(CC) Team Data'!$B$28</f>
        <v>5</v>
      </c>
      <c r="CP99">
        <f>'Champ Scores'!E98+'(CC) Team Data'!E$36-'(CC) Team Data'!$B$28</f>
        <v>10</v>
      </c>
      <c r="CQ99">
        <f>'Champ Scores'!F98+'(CC) Team Data'!F$36-'(CC) Team Data'!$B$28</f>
        <v>9</v>
      </c>
      <c r="CR99">
        <f>'Champ Scores'!G98+'(CC) Team Data'!G$36-'(CC) Team Data'!$B$28</f>
        <v>7</v>
      </c>
      <c r="CS99">
        <f>'Champ Scores'!H98+'(CC) Team Data'!H$36-'(CC) Team Data'!$B$28</f>
        <v>6</v>
      </c>
      <c r="CT99">
        <f>'Champ Scores'!I98+'(CC) Team Data'!I$36-'(CC) Team Data'!$B$28</f>
        <v>6</v>
      </c>
      <c r="CU99">
        <f>'Champ Scores'!J98+'(CC) Team Data'!J$36-'(CC) Team Data'!$B$28</f>
        <v>8</v>
      </c>
      <c r="CV99">
        <f>'Champ Scores'!K98+'(CC) Team Data'!K$36-'(CC) Team Data'!$B$28</f>
        <v>9</v>
      </c>
      <c r="CW99">
        <f>'Champ Scores'!L98+'(CC) Team Data'!L$36-'(CC) Team Data'!$B$28</f>
        <v>9</v>
      </c>
      <c r="CX99">
        <f>'Champ Scores'!M98+'(CC) Team Data'!M$36-'(CC) Team Data'!$B$28</f>
        <v>9</v>
      </c>
      <c r="CY99">
        <f>'Champ Scores'!N98+'(CC) Team Data'!N$36-'(CC) Team Data'!$B$28</f>
        <v>10</v>
      </c>
      <c r="CZ99">
        <f>'Champ Scores'!O98+'(CC) Team Data'!O$36-'(CC) Team Data'!$B$28</f>
        <v>8</v>
      </c>
      <c r="DA99">
        <f>'Champ Scores'!P98+'(CC) Team Data'!P$36-'(CC) Team Data'!$B$28</f>
        <v>11</v>
      </c>
      <c r="DB99">
        <f>'Champ Scores'!Q98+'(CC) Team Data'!Q$36-'(CC) Team Data'!$B$28</f>
        <v>11</v>
      </c>
      <c r="DC99">
        <f>'Champ Scores'!R98+'(CC) Team Data'!R$36-'(CC) Team Data'!$B$28</f>
        <v>8</v>
      </c>
      <c r="DD99">
        <f>'Champ Scores'!S98+'(CC) Team Data'!S$36-'(CC) Team Data'!$B$28</f>
        <v>5</v>
      </c>
      <c r="DE99">
        <f>'Champ Scores'!T98+'(CC) Team Data'!T$36-'(CC) Team Data'!$B$28</f>
        <v>9</v>
      </c>
      <c r="DF99">
        <f>'Champ Scores'!U98+'(CC) Team Data'!U$36-'(CC) Team Data'!$B$28</f>
        <v>7</v>
      </c>
    </row>
    <row r="100" spans="1:110" x14ac:dyDescent="0.25">
      <c r="A100" t="str">
        <f>'Champ Pools'!A100</f>
        <v>Rek'Sai</v>
      </c>
      <c r="B100">
        <f>'Champ Pools'!B100</f>
        <v>0</v>
      </c>
      <c r="C100">
        <f>'Champ Pools'!C100</f>
        <v>4</v>
      </c>
      <c r="D100">
        <f>'Champ Pools'!D100</f>
        <v>0</v>
      </c>
      <c r="E100">
        <f>'Champ Pools'!E100</f>
        <v>0</v>
      </c>
      <c r="F100">
        <f>'Champ Pools'!F100</f>
        <v>0</v>
      </c>
      <c r="H100">
        <f>B100*B100*'Champ Pools'!L100</f>
        <v>0</v>
      </c>
      <c r="I100">
        <f>C100*C100*'Champ Pools'!M100</f>
        <v>48</v>
      </c>
      <c r="J100">
        <f>D100*D100*'Champ Pools'!N100</f>
        <v>0</v>
      </c>
      <c r="K100">
        <f>E100*E100*'Champ Pools'!O100</f>
        <v>0</v>
      </c>
      <c r="L100">
        <f>F100*F100*'Champ Pools'!P100</f>
        <v>0</v>
      </c>
      <c r="N100">
        <f>'Champ Scores'!Y99</f>
        <v>2576</v>
      </c>
      <c r="O100">
        <f>'Champ Scores'!Z99</f>
        <v>3018</v>
      </c>
      <c r="P100">
        <f>'Champ Scores'!AA99</f>
        <v>1232</v>
      </c>
      <c r="Q100">
        <f>'Champ Scores'!AB99</f>
        <v>1043</v>
      </c>
      <c r="R100">
        <f>'Champ Scores'!AC99</f>
        <v>1582</v>
      </c>
      <c r="T100" s="60">
        <f t="shared" si="23"/>
        <v>2042.9603978935872</v>
      </c>
      <c r="U100">
        <f>'(CC) Team Data'!W$36+'(CC) Your Champ Data'!N100</f>
        <v>4664</v>
      </c>
      <c r="V100">
        <f>'(CC) Team Data'!X$36+'(CC) Your Champ Data'!O100</f>
        <v>4750</v>
      </c>
      <c r="W100">
        <f>'(CC) Team Data'!Y$36+'(CC) Your Champ Data'!P100</f>
        <v>2984</v>
      </c>
      <c r="X100">
        <f>'(CC) Team Data'!Z$36+'(CC) Your Champ Data'!Q100</f>
        <v>2660</v>
      </c>
      <c r="Y100">
        <f>'(CC) Team Data'!AA$36+'(CC) Your Champ Data'!R100</f>
        <v>3504</v>
      </c>
      <c r="AA100">
        <f>ABS('Champ Scores'!AG99-33.3-'Comp Calculator'!H$164+'Comp Calculator'!H$163)</f>
        <v>29.87389467251667</v>
      </c>
      <c r="AB100">
        <f>ABS('Champ Scores'!AH99-33.3-'Comp Calculator'!I$164+'Comp Calculator'!I$163)</f>
        <v>1.8469017878679566</v>
      </c>
      <c r="AC100">
        <f>ABS('Champ Scores'!AI99-33.3-'Comp Calculator'!J$164+'Comp Calculator'!J$163)</f>
        <v>27.826992884648696</v>
      </c>
      <c r="AD100">
        <f t="shared" si="24"/>
        <v>59.547789345033323</v>
      </c>
      <c r="AF100" s="60">
        <f>(IF('Comp Calculator'!$C$164='(CC) Your Champ Data'!$N$3,'(CC) Your Champ Data'!$N100,IF('Comp Calculator'!$C$164='(CC) Your Champ Data'!$O$3,'(CC) Your Champ Data'!$O100,IF('Comp Calculator'!$C$164='(CC) Your Champ Data'!$P$3,'(CC) Your Champ Data'!$P100,IF('Comp Calculator'!$C$164='(CC) Your Champ Data'!$Q$3,'(CC) Your Champ Data'!$Q100,IF('Comp Calculator'!$C$164='(CC) Your Champ Data'!$R$3,'(CC) Your Champ Data'!$R100,IF('Comp Calculator'!$C$164='(CC) Your Champ Data'!$T$3,'(CC) Your Champ Data'!$T100,1000))))))*H100*(100-$AD100))/1000</f>
        <v>0</v>
      </c>
      <c r="AG100" s="60">
        <f>(IF('Comp Calculator'!$C$164='(CC) Your Champ Data'!$N$3,'(CC) Your Champ Data'!$N100,IF('Comp Calculator'!$C$164='(CC) Your Champ Data'!$O$3,'(CC) Your Champ Data'!$O100,IF('Comp Calculator'!$C$164='(CC) Your Champ Data'!$P$3,'(CC) Your Champ Data'!$P100,IF('Comp Calculator'!$C$164='(CC) Your Champ Data'!$Q$3,'(CC) Your Champ Data'!$Q100,IF('Comp Calculator'!$C$164='(CC) Your Champ Data'!$R$3,'(CC) Your Champ Data'!$R100,IF('Comp Calculator'!$C$164='(CC) Your Champ Data'!$T$3,'(CC) Your Champ Data'!$T100,1000))))))*I100*(100-$AD100))/1000</f>
        <v>3966.8286900166045</v>
      </c>
      <c r="AH100" s="60">
        <f>(IF('Comp Calculator'!$C$164='(CC) Your Champ Data'!$N$3,'(CC) Your Champ Data'!$N100,IF('Comp Calculator'!$C$164='(CC) Your Champ Data'!$O$3,'(CC) Your Champ Data'!$O100,IF('Comp Calculator'!$C$164='(CC) Your Champ Data'!$P$3,'(CC) Your Champ Data'!$P100,IF('Comp Calculator'!$C$164='(CC) Your Champ Data'!$Q$3,'(CC) Your Champ Data'!$Q100,IF('Comp Calculator'!$C$164='(CC) Your Champ Data'!$R$3,'(CC) Your Champ Data'!$R100,IF('Comp Calculator'!$C$164='(CC) Your Champ Data'!$T$3,'(CC) Your Champ Data'!$T100,1000))))))*J100*(100-$AD100))/1000</f>
        <v>0</v>
      </c>
      <c r="AI100" s="60">
        <f>(IF('Comp Calculator'!$C$164='(CC) Your Champ Data'!$N$3,'(CC) Your Champ Data'!$N100,IF('Comp Calculator'!$C$164='(CC) Your Champ Data'!$O$3,'(CC) Your Champ Data'!$O100,IF('Comp Calculator'!$C$164='(CC) Your Champ Data'!$P$3,'(CC) Your Champ Data'!$P100,IF('Comp Calculator'!$C$164='(CC) Your Champ Data'!$Q$3,'(CC) Your Champ Data'!$Q100,IF('Comp Calculator'!$C$164='(CC) Your Champ Data'!$R$3,'(CC) Your Champ Data'!$R100,IF('Comp Calculator'!$C$164='(CC) Your Champ Data'!$T$3,'(CC) Your Champ Data'!$T100,1000))))))*K100*(100-$AD100))/1000</f>
        <v>0</v>
      </c>
      <c r="AJ100" s="60">
        <f>(IF('Comp Calculator'!$C$164='(CC) Your Champ Data'!$N$3,'(CC) Your Champ Data'!$N100,IF('Comp Calculator'!$C$164='(CC) Your Champ Data'!$O$3,'(CC) Your Champ Data'!$O100,IF('Comp Calculator'!$C$164='(CC) Your Champ Data'!$P$3,'(CC) Your Champ Data'!$P100,IF('Comp Calculator'!$C$164='(CC) Your Champ Data'!$Q$3,'(CC) Your Champ Data'!$Q100,IF('Comp Calculator'!$C$164='(CC) Your Champ Data'!$R$3,'(CC) Your Champ Data'!$R100,IF('Comp Calculator'!$C$164='(CC) Your Champ Data'!$T$3,'(CC) Your Champ Data'!$T100,1000))))))*L100*(100-$AD100))/1000</f>
        <v>0</v>
      </c>
      <c r="AL100" s="60">
        <f>RANK(AF100,AF$4:AF$163,0)+COUNTIF(AF$4:AF100,AF100)-1</f>
        <v>112</v>
      </c>
      <c r="AM100" t="str">
        <f t="shared" si="25"/>
        <v>Rek'Sai</v>
      </c>
      <c r="AN100" s="60">
        <f>RANK(AG100,AG$4:AG$163,0)+COUNTIF(AG$4:AG100,AG100)-1</f>
        <v>12</v>
      </c>
      <c r="AO100" t="str">
        <f t="shared" si="26"/>
        <v>Rek'Sai</v>
      </c>
      <c r="AP100" s="60">
        <f>RANK(AH100,AH$4:AH$163,0)+COUNTIF(AH$4:AH100,AH100)-1</f>
        <v>139</v>
      </c>
      <c r="AQ100" t="str">
        <f t="shared" si="27"/>
        <v>Rek'Sai</v>
      </c>
      <c r="AR100" s="60">
        <f>RANK(AI100,AI$4:AI$163,0)+COUNTIF(AI$4:AI100,AI100)-1</f>
        <v>105</v>
      </c>
      <c r="AS100" t="str">
        <f t="shared" si="28"/>
        <v>Rek'Sai</v>
      </c>
      <c r="AT100" s="60">
        <f>RANK(AJ100,AJ$4:AJ$163,0)+COUNTIF(AJ$4:AJ100,AJ100)-1</f>
        <v>119</v>
      </c>
      <c r="AU100" t="str">
        <f t="shared" si="29"/>
        <v>Rek'Sai</v>
      </c>
      <c r="AW100">
        <v>98</v>
      </c>
      <c r="AX100" s="61">
        <f t="shared" si="30"/>
        <v>3.0371878391075295</v>
      </c>
      <c r="AY100">
        <f>'Champ Scores'!B99</f>
        <v>4</v>
      </c>
      <c r="AZ100">
        <f>'Champ Scores'!C99</f>
        <v>2</v>
      </c>
      <c r="BA100">
        <f>'Champ Scores'!D99</f>
        <v>4</v>
      </c>
      <c r="BB100">
        <f>'Champ Scores'!E99</f>
        <v>1</v>
      </c>
      <c r="BC100">
        <f>'Champ Scores'!F99</f>
        <v>4</v>
      </c>
      <c r="BD100">
        <f>'Champ Scores'!G99</f>
        <v>1</v>
      </c>
      <c r="BE100">
        <f>'Champ Scores'!H99</f>
        <v>2</v>
      </c>
      <c r="BF100">
        <f>'Champ Scores'!I99</f>
        <v>1</v>
      </c>
      <c r="BG100">
        <f>'Champ Scores'!J99</f>
        <v>3</v>
      </c>
      <c r="BH100">
        <f>'Champ Scores'!K99</f>
        <v>3</v>
      </c>
      <c r="BI100">
        <f>'Champ Scores'!L99</f>
        <v>4</v>
      </c>
      <c r="BJ100">
        <f>'Champ Scores'!M99</f>
        <v>5</v>
      </c>
      <c r="BK100">
        <f>'Champ Scores'!N99</f>
        <v>2</v>
      </c>
      <c r="BL100">
        <f>'Champ Scores'!O99</f>
        <v>1</v>
      </c>
      <c r="BM100">
        <f>'Champ Scores'!P99</f>
        <v>4</v>
      </c>
      <c r="BN100">
        <f>'Champ Scores'!Q99</f>
        <v>3</v>
      </c>
      <c r="BO100">
        <f>'Champ Scores'!R99</f>
        <v>5</v>
      </c>
      <c r="BP100">
        <f>'Champ Scores'!S99</f>
        <v>1</v>
      </c>
      <c r="BQ100">
        <f>'Champ Scores'!T99</f>
        <v>1</v>
      </c>
      <c r="BR100">
        <f>'Champ Scores'!U99</f>
        <v>1</v>
      </c>
      <c r="BT100" s="61">
        <f>INDEX($AX$3:BR100,AW100,MATCH('Comp Calculator'!$C$165,'(CC) Your Champ Data'!$AX$3:$BR$3,0))</f>
        <v>3.0371878391075295</v>
      </c>
      <c r="BV100" s="60">
        <f t="shared" si="31"/>
        <v>0</v>
      </c>
      <c r="BW100" s="60">
        <f t="shared" si="32"/>
        <v>5897.3261887814797</v>
      </c>
      <c r="BX100" s="60">
        <f t="shared" si="33"/>
        <v>0</v>
      </c>
      <c r="BY100" s="60">
        <f t="shared" si="34"/>
        <v>0</v>
      </c>
      <c r="BZ100" s="60">
        <f t="shared" si="35"/>
        <v>0</v>
      </c>
      <c r="CB100" s="60">
        <f>RANK(BV100,BV$4:BV$157,0)+COUNTIF(BV$4:BV100,BV100)-1</f>
        <v>112</v>
      </c>
      <c r="CC100" t="str">
        <f t="shared" si="36"/>
        <v>Rek'Sai</v>
      </c>
      <c r="CD100">
        <f>RANK(BW100,BW$4:BW$157,0)+COUNTIF(BW$4:BW100,BW100)-1</f>
        <v>11</v>
      </c>
      <c r="CE100" t="str">
        <f t="shared" si="37"/>
        <v>Rek'Sai</v>
      </c>
      <c r="CF100">
        <f>RANK(BX100,BX$4:BX$157,0)+COUNTIF(BX$4:BX100,BX100)-1</f>
        <v>134</v>
      </c>
      <c r="CG100" t="str">
        <f t="shared" si="38"/>
        <v>Rek'Sai</v>
      </c>
      <c r="CH100">
        <f>RANK(BY100,BY$4:BY$157,0)+COUNTIF(BY$4:BY100,BY100)-1</f>
        <v>104</v>
      </c>
      <c r="CI100" t="str">
        <f t="shared" si="39"/>
        <v>Rek'Sai</v>
      </c>
      <c r="CJ100">
        <f>RANK(BZ100,BZ$4:BZ$157,0)+COUNTIF(BZ$4:BZ100,BZ100)-1</f>
        <v>116</v>
      </c>
      <c r="CK100" t="str">
        <f t="shared" si="40"/>
        <v>Rek'Sai</v>
      </c>
      <c r="CM100">
        <f>'Champ Scores'!B99+'(CC) Team Data'!B$36-'(CC) Team Data'!$B$28</f>
        <v>10</v>
      </c>
      <c r="CN100">
        <f>'Champ Scores'!C99+'(CC) Team Data'!C$36-'(CC) Team Data'!$B$28</f>
        <v>9</v>
      </c>
      <c r="CO100">
        <f>'Champ Scores'!D99+'(CC) Team Data'!D$36-'(CC) Team Data'!$B$28</f>
        <v>8</v>
      </c>
      <c r="CP100">
        <f>'Champ Scores'!E99+'(CC) Team Data'!E$36-'(CC) Team Data'!$B$28</f>
        <v>8</v>
      </c>
      <c r="CQ100">
        <f>'Champ Scores'!F99+'(CC) Team Data'!F$36-'(CC) Team Data'!$B$28</f>
        <v>11</v>
      </c>
      <c r="CR100">
        <f>'Champ Scores'!G99+'(CC) Team Data'!G$36-'(CC) Team Data'!$B$28</f>
        <v>7</v>
      </c>
      <c r="CS100">
        <f>'Champ Scores'!H99+'(CC) Team Data'!H$36-'(CC) Team Data'!$B$28</f>
        <v>7</v>
      </c>
      <c r="CT100">
        <f>'Champ Scores'!I99+'(CC) Team Data'!I$36-'(CC) Team Data'!$B$28</f>
        <v>5</v>
      </c>
      <c r="CU100">
        <f>'Champ Scores'!J99+'(CC) Team Data'!J$36-'(CC) Team Data'!$B$28</f>
        <v>10</v>
      </c>
      <c r="CV100">
        <f>'Champ Scores'!K99+'(CC) Team Data'!K$36-'(CC) Team Data'!$B$28</f>
        <v>7</v>
      </c>
      <c r="CW100">
        <f>'Champ Scores'!L99+'(CC) Team Data'!L$36-'(CC) Team Data'!$B$28</f>
        <v>12</v>
      </c>
      <c r="CX100">
        <f>'Champ Scores'!M99+'(CC) Team Data'!M$36-'(CC) Team Data'!$B$28</f>
        <v>9</v>
      </c>
      <c r="CY100">
        <f>'Champ Scores'!N99+'(CC) Team Data'!N$36-'(CC) Team Data'!$B$28</f>
        <v>9</v>
      </c>
      <c r="CZ100">
        <f>'Champ Scores'!O99+'(CC) Team Data'!O$36-'(CC) Team Data'!$B$28</f>
        <v>7</v>
      </c>
      <c r="DA100">
        <f>'Champ Scores'!P99+'(CC) Team Data'!P$36-'(CC) Team Data'!$B$28</f>
        <v>10</v>
      </c>
      <c r="DB100">
        <f>'Champ Scores'!Q99+'(CC) Team Data'!Q$36-'(CC) Team Data'!$B$28</f>
        <v>9</v>
      </c>
      <c r="DC100">
        <f>'Champ Scores'!R99+'(CC) Team Data'!R$36-'(CC) Team Data'!$B$28</f>
        <v>9</v>
      </c>
      <c r="DD100">
        <f>'Champ Scores'!S99+'(CC) Team Data'!S$36-'(CC) Team Data'!$B$28</f>
        <v>5</v>
      </c>
      <c r="DE100">
        <f>'Champ Scores'!T99+'(CC) Team Data'!T$36-'(CC) Team Data'!$B$28</f>
        <v>7</v>
      </c>
      <c r="DF100">
        <f>'Champ Scores'!U99+'(CC) Team Data'!U$36-'(CC) Team Data'!$B$28</f>
        <v>5</v>
      </c>
    </row>
    <row r="101" spans="1:110" x14ac:dyDescent="0.25">
      <c r="A101" t="str">
        <f>'Champ Pools'!A101</f>
        <v>Rell</v>
      </c>
      <c r="B101">
        <f>'Champ Pools'!B101</f>
        <v>0</v>
      </c>
      <c r="C101">
        <f>'Champ Pools'!C101</f>
        <v>0</v>
      </c>
      <c r="D101">
        <f>'Champ Pools'!D101</f>
        <v>0</v>
      </c>
      <c r="E101">
        <f>'Champ Pools'!E101</f>
        <v>0</v>
      </c>
      <c r="F101">
        <f>'Champ Pools'!F101</f>
        <v>4</v>
      </c>
      <c r="H101">
        <f>B101*B101*'Champ Pools'!L101</f>
        <v>0</v>
      </c>
      <c r="I101">
        <f>C101*C101*'Champ Pools'!M101</f>
        <v>0</v>
      </c>
      <c r="J101">
        <f>D101*D101*'Champ Pools'!N101</f>
        <v>0</v>
      </c>
      <c r="K101">
        <f>E101*E101*'Champ Pools'!O101</f>
        <v>0</v>
      </c>
      <c r="L101">
        <f>F101*F101*'Champ Pools'!P101</f>
        <v>48</v>
      </c>
      <c r="N101">
        <f>'Champ Scores'!Y100</f>
        <v>2574</v>
      </c>
      <c r="O101">
        <f>'Champ Scores'!Z100</f>
        <v>1620</v>
      </c>
      <c r="P101">
        <f>'Champ Scores'!AA100</f>
        <v>2331</v>
      </c>
      <c r="Q101">
        <f>'Champ Scores'!AB100</f>
        <v>1896</v>
      </c>
      <c r="R101">
        <f>'Champ Scores'!AC100</f>
        <v>1599</v>
      </c>
      <c r="T101" s="60">
        <f t="shared" si="23"/>
        <v>2456.7195015463935</v>
      </c>
      <c r="U101">
        <f>'(CC) Team Data'!W$36+'(CC) Your Champ Data'!N101</f>
        <v>4662</v>
      </c>
      <c r="V101">
        <f>'(CC) Team Data'!X$36+'(CC) Your Champ Data'!O101</f>
        <v>3352</v>
      </c>
      <c r="W101">
        <f>'(CC) Team Data'!Y$36+'(CC) Your Champ Data'!P101</f>
        <v>4083</v>
      </c>
      <c r="X101">
        <f>'(CC) Team Data'!Z$36+'(CC) Your Champ Data'!Q101</f>
        <v>3513</v>
      </c>
      <c r="Y101">
        <f>'(CC) Team Data'!AA$36+'(CC) Your Champ Data'!R101</f>
        <v>3521</v>
      </c>
      <c r="AA101">
        <f>ABS('Champ Scores'!AG100-33.3-'Comp Calculator'!H$164+'Comp Calculator'!H$163)</f>
        <v>14.726868737989079</v>
      </c>
      <c r="AB101">
        <f>ABS('Champ Scores'!AH100-33.3-'Comp Calculator'!I$164+'Comp Calculator'!I$163)</f>
        <v>0.62678839774106621</v>
      </c>
      <c r="AC101">
        <f>ABS('Champ Scores'!AI100-33.3-'Comp Calculator'!J$164+'Comp Calculator'!J$163)</f>
        <v>13.900080340248003</v>
      </c>
      <c r="AD101">
        <f t="shared" si="24"/>
        <v>29.253737475978149</v>
      </c>
      <c r="AF101" s="60">
        <f>(IF('Comp Calculator'!$C$164='(CC) Your Champ Data'!$N$3,'(CC) Your Champ Data'!$N101,IF('Comp Calculator'!$C$164='(CC) Your Champ Data'!$O$3,'(CC) Your Champ Data'!$O101,IF('Comp Calculator'!$C$164='(CC) Your Champ Data'!$P$3,'(CC) Your Champ Data'!$P101,IF('Comp Calculator'!$C$164='(CC) Your Champ Data'!$Q$3,'(CC) Your Champ Data'!$Q101,IF('Comp Calculator'!$C$164='(CC) Your Champ Data'!$R$3,'(CC) Your Champ Data'!$R101,IF('Comp Calculator'!$C$164='(CC) Your Champ Data'!$T$3,'(CC) Your Champ Data'!$T101,1000))))))*H101*(100-$AD101))/1000</f>
        <v>0</v>
      </c>
      <c r="AG101" s="60">
        <f>(IF('Comp Calculator'!$C$164='(CC) Your Champ Data'!$N$3,'(CC) Your Champ Data'!$N101,IF('Comp Calculator'!$C$164='(CC) Your Champ Data'!$O$3,'(CC) Your Champ Data'!$O101,IF('Comp Calculator'!$C$164='(CC) Your Champ Data'!$P$3,'(CC) Your Champ Data'!$P101,IF('Comp Calculator'!$C$164='(CC) Your Champ Data'!$Q$3,'(CC) Your Champ Data'!$Q101,IF('Comp Calculator'!$C$164='(CC) Your Champ Data'!$R$3,'(CC) Your Champ Data'!$R101,IF('Comp Calculator'!$C$164='(CC) Your Champ Data'!$T$3,'(CC) Your Champ Data'!$T101,1000))))))*I101*(100-$AD101))/1000</f>
        <v>0</v>
      </c>
      <c r="AH101" s="60">
        <f>(IF('Comp Calculator'!$C$164='(CC) Your Champ Data'!$N$3,'(CC) Your Champ Data'!$N101,IF('Comp Calculator'!$C$164='(CC) Your Champ Data'!$O$3,'(CC) Your Champ Data'!$O101,IF('Comp Calculator'!$C$164='(CC) Your Champ Data'!$P$3,'(CC) Your Champ Data'!$P101,IF('Comp Calculator'!$C$164='(CC) Your Champ Data'!$Q$3,'(CC) Your Champ Data'!$Q101,IF('Comp Calculator'!$C$164='(CC) Your Champ Data'!$R$3,'(CC) Your Champ Data'!$R101,IF('Comp Calculator'!$C$164='(CC) Your Champ Data'!$T$3,'(CC) Your Champ Data'!$T101,1000))))))*J101*(100-$AD101))/1000</f>
        <v>0</v>
      </c>
      <c r="AI101" s="60">
        <f>(IF('Comp Calculator'!$C$164='(CC) Your Champ Data'!$N$3,'(CC) Your Champ Data'!$N101,IF('Comp Calculator'!$C$164='(CC) Your Champ Data'!$O$3,'(CC) Your Champ Data'!$O101,IF('Comp Calculator'!$C$164='(CC) Your Champ Data'!$P$3,'(CC) Your Champ Data'!$P101,IF('Comp Calculator'!$C$164='(CC) Your Champ Data'!$Q$3,'(CC) Your Champ Data'!$Q101,IF('Comp Calculator'!$C$164='(CC) Your Champ Data'!$R$3,'(CC) Your Champ Data'!$R101,IF('Comp Calculator'!$C$164='(CC) Your Champ Data'!$T$3,'(CC) Your Champ Data'!$T101,1000))))))*K101*(100-$AD101))/1000</f>
        <v>0</v>
      </c>
      <c r="AJ101" s="60">
        <f>(IF('Comp Calculator'!$C$164='(CC) Your Champ Data'!$N$3,'(CC) Your Champ Data'!$N101,IF('Comp Calculator'!$C$164='(CC) Your Champ Data'!$O$3,'(CC) Your Champ Data'!$O101,IF('Comp Calculator'!$C$164='(CC) Your Champ Data'!$P$3,'(CC) Your Champ Data'!$P101,IF('Comp Calculator'!$C$164='(CC) Your Champ Data'!$Q$3,'(CC) Your Champ Data'!$Q101,IF('Comp Calculator'!$C$164='(CC) Your Champ Data'!$R$3,'(CC) Your Champ Data'!$R101,IF('Comp Calculator'!$C$164='(CC) Your Champ Data'!$T$3,'(CC) Your Champ Data'!$T101,1000))))))*L101*(100-$AD101))/1000</f>
        <v>8342.5786946056942</v>
      </c>
      <c r="AL101" s="60">
        <f>RANK(AF101,AF$4:AF$163,0)+COUNTIF(AF$4:AF101,AF101)-1</f>
        <v>113</v>
      </c>
      <c r="AM101" t="str">
        <f t="shared" si="25"/>
        <v>Rell</v>
      </c>
      <c r="AN101" s="60">
        <f>RANK(AG101,AG$4:AG$163,0)+COUNTIF(AG$4:AG101,AG101)-1</f>
        <v>108</v>
      </c>
      <c r="AO101" t="str">
        <f t="shared" si="26"/>
        <v>Rell</v>
      </c>
      <c r="AP101" s="60">
        <f>RANK(AH101,AH$4:AH$163,0)+COUNTIF(AH$4:AH101,AH101)-1</f>
        <v>140</v>
      </c>
      <c r="AQ101" t="str">
        <f t="shared" si="27"/>
        <v>Rell</v>
      </c>
      <c r="AR101" s="60">
        <f>RANK(AI101,AI$4:AI$163,0)+COUNTIF(AI$4:AI101,AI101)-1</f>
        <v>106</v>
      </c>
      <c r="AS101" t="str">
        <f t="shared" si="28"/>
        <v>Rell</v>
      </c>
      <c r="AT101" s="60">
        <f>RANK(AJ101,AJ$4:AJ$163,0)+COUNTIF(AJ$4:AJ101,AJ101)-1</f>
        <v>29</v>
      </c>
      <c r="AU101" t="str">
        <f t="shared" si="29"/>
        <v>Rell</v>
      </c>
      <c r="AW101">
        <v>99</v>
      </c>
      <c r="AX101" s="61">
        <f t="shared" si="30"/>
        <v>3.0641879169060253</v>
      </c>
      <c r="AY101">
        <f>'Champ Scores'!B100</f>
        <v>1</v>
      </c>
      <c r="AZ101">
        <f>'Champ Scores'!C100</f>
        <v>2</v>
      </c>
      <c r="BA101">
        <f>'Champ Scores'!D100</f>
        <v>1</v>
      </c>
      <c r="BB101">
        <f>'Champ Scores'!E100</f>
        <v>2</v>
      </c>
      <c r="BC101">
        <f>'Champ Scores'!F100</f>
        <v>2</v>
      </c>
      <c r="BD101">
        <f>'Champ Scores'!G100</f>
        <v>1</v>
      </c>
      <c r="BE101">
        <f>'Champ Scores'!H100</f>
        <v>1</v>
      </c>
      <c r="BF101">
        <f>'Champ Scores'!I100</f>
        <v>1</v>
      </c>
      <c r="BG101">
        <f>'Champ Scores'!J100</f>
        <v>1</v>
      </c>
      <c r="BH101">
        <f>'Champ Scores'!K100</f>
        <v>5</v>
      </c>
      <c r="BI101">
        <f>'Champ Scores'!L100</f>
        <v>2</v>
      </c>
      <c r="BJ101">
        <f>'Champ Scores'!M100</f>
        <v>3</v>
      </c>
      <c r="BK101">
        <f>'Champ Scores'!N100</f>
        <v>5</v>
      </c>
      <c r="BL101">
        <f>'Champ Scores'!O100</f>
        <v>2</v>
      </c>
      <c r="BM101">
        <f>'Champ Scores'!P100</f>
        <v>5</v>
      </c>
      <c r="BN101">
        <f>'Champ Scores'!Q100</f>
        <v>2</v>
      </c>
      <c r="BO101">
        <f>'Champ Scores'!R100</f>
        <v>4</v>
      </c>
      <c r="BP101">
        <f>'Champ Scores'!S100</f>
        <v>2</v>
      </c>
      <c r="BQ101">
        <f>'Champ Scores'!T100</f>
        <v>5</v>
      </c>
      <c r="BR101">
        <f>'Champ Scores'!U100</f>
        <v>5</v>
      </c>
      <c r="BT101" s="61">
        <f>INDEX($AX$3:BR101,AW101,MATCH('Comp Calculator'!$C$165,'(CC) Your Champ Data'!$AX$3:$BR$3,0))</f>
        <v>3.0641879169060253</v>
      </c>
      <c r="BV101" s="60">
        <f t="shared" si="31"/>
        <v>0</v>
      </c>
      <c r="BW101" s="60">
        <f t="shared" si="32"/>
        <v>0</v>
      </c>
      <c r="BX101" s="60">
        <f t="shared" si="33"/>
        <v>0</v>
      </c>
      <c r="BY101" s="60">
        <f t="shared" si="34"/>
        <v>0</v>
      </c>
      <c r="BZ101" s="60">
        <f t="shared" si="35"/>
        <v>10405.432454033729</v>
      </c>
      <c r="CB101" s="60">
        <f>RANK(BV101,BV$4:BV$157,0)+COUNTIF(BV$4:BV101,BV101)-1</f>
        <v>113</v>
      </c>
      <c r="CC101" t="str">
        <f t="shared" si="36"/>
        <v>Rell</v>
      </c>
      <c r="CD101">
        <f>RANK(BW101,BW$4:BW$157,0)+COUNTIF(BW$4:BW101,BW101)-1</f>
        <v>108</v>
      </c>
      <c r="CE101" t="str">
        <f t="shared" si="37"/>
        <v>Rell</v>
      </c>
      <c r="CF101">
        <f>RANK(BX101,BX$4:BX$157,0)+COUNTIF(BX$4:BX101,BX101)-1</f>
        <v>135</v>
      </c>
      <c r="CG101" t="str">
        <f t="shared" si="38"/>
        <v>Rell</v>
      </c>
      <c r="CH101">
        <f>RANK(BY101,BY$4:BY$157,0)+COUNTIF(BY$4:BY101,BY101)-1</f>
        <v>105</v>
      </c>
      <c r="CI101" t="str">
        <f t="shared" si="39"/>
        <v>Rell</v>
      </c>
      <c r="CJ101">
        <f>RANK(BZ101,BZ$4:BZ$157,0)+COUNTIF(BZ$4:BZ101,BZ101)-1</f>
        <v>28</v>
      </c>
      <c r="CK101" t="str">
        <f t="shared" si="40"/>
        <v>Rell</v>
      </c>
      <c r="CM101">
        <f>'Champ Scores'!B100+'(CC) Team Data'!B$36-'(CC) Team Data'!$B$28</f>
        <v>7</v>
      </c>
      <c r="CN101">
        <f>'Champ Scores'!C100+'(CC) Team Data'!C$36-'(CC) Team Data'!$B$28</f>
        <v>9</v>
      </c>
      <c r="CO101">
        <f>'Champ Scores'!D100+'(CC) Team Data'!D$36-'(CC) Team Data'!$B$28</f>
        <v>5</v>
      </c>
      <c r="CP101">
        <f>'Champ Scores'!E100+'(CC) Team Data'!E$36-'(CC) Team Data'!$B$28</f>
        <v>9</v>
      </c>
      <c r="CQ101">
        <f>'Champ Scores'!F100+'(CC) Team Data'!F$36-'(CC) Team Data'!$B$28</f>
        <v>9</v>
      </c>
      <c r="CR101">
        <f>'Champ Scores'!G100+'(CC) Team Data'!G$36-'(CC) Team Data'!$B$28</f>
        <v>7</v>
      </c>
      <c r="CS101">
        <f>'Champ Scores'!H100+'(CC) Team Data'!H$36-'(CC) Team Data'!$B$28</f>
        <v>6</v>
      </c>
      <c r="CT101">
        <f>'Champ Scores'!I100+'(CC) Team Data'!I$36-'(CC) Team Data'!$B$28</f>
        <v>5</v>
      </c>
      <c r="CU101">
        <f>'Champ Scores'!J100+'(CC) Team Data'!J$36-'(CC) Team Data'!$B$28</f>
        <v>8</v>
      </c>
      <c r="CV101">
        <f>'Champ Scores'!K100+'(CC) Team Data'!K$36-'(CC) Team Data'!$B$28</f>
        <v>9</v>
      </c>
      <c r="CW101">
        <f>'Champ Scores'!L100+'(CC) Team Data'!L$36-'(CC) Team Data'!$B$28</f>
        <v>10</v>
      </c>
      <c r="CX101">
        <f>'Champ Scores'!M100+'(CC) Team Data'!M$36-'(CC) Team Data'!$B$28</f>
        <v>7</v>
      </c>
      <c r="CY101">
        <f>'Champ Scores'!N100+'(CC) Team Data'!N$36-'(CC) Team Data'!$B$28</f>
        <v>12</v>
      </c>
      <c r="CZ101">
        <f>'Champ Scores'!O100+'(CC) Team Data'!O$36-'(CC) Team Data'!$B$28</f>
        <v>8</v>
      </c>
      <c r="DA101">
        <f>'Champ Scores'!P100+'(CC) Team Data'!P$36-'(CC) Team Data'!$B$28</f>
        <v>11</v>
      </c>
      <c r="DB101">
        <f>'Champ Scores'!Q100+'(CC) Team Data'!Q$36-'(CC) Team Data'!$B$28</f>
        <v>8</v>
      </c>
      <c r="DC101">
        <f>'Champ Scores'!R100+'(CC) Team Data'!R$36-'(CC) Team Data'!$B$28</f>
        <v>8</v>
      </c>
      <c r="DD101">
        <f>'Champ Scores'!S100+'(CC) Team Data'!S$36-'(CC) Team Data'!$B$28</f>
        <v>6</v>
      </c>
      <c r="DE101">
        <f>'Champ Scores'!T100+'(CC) Team Data'!T$36-'(CC) Team Data'!$B$28</f>
        <v>11</v>
      </c>
      <c r="DF101">
        <f>'Champ Scores'!U100+'(CC) Team Data'!U$36-'(CC) Team Data'!$B$28</f>
        <v>9</v>
      </c>
    </row>
    <row r="102" spans="1:110" x14ac:dyDescent="0.25">
      <c r="A102" t="str">
        <f>'Champ Pools'!A102</f>
        <v>Renata</v>
      </c>
      <c r="B102">
        <f>'Champ Pools'!B102</f>
        <v>0</v>
      </c>
      <c r="C102">
        <f>'Champ Pools'!C102</f>
        <v>0</v>
      </c>
      <c r="D102">
        <f>'Champ Pools'!D102</f>
        <v>0</v>
      </c>
      <c r="E102">
        <f>'Champ Pools'!E102</f>
        <v>0</v>
      </c>
      <c r="F102">
        <f>'Champ Pools'!F102</f>
        <v>5</v>
      </c>
      <c r="H102">
        <f>B102*B102*'Champ Pools'!L102</f>
        <v>0</v>
      </c>
      <c r="I102">
        <f>C102*C102*'Champ Pools'!M102</f>
        <v>0</v>
      </c>
      <c r="J102">
        <f>D102*D102*'Champ Pools'!N102</f>
        <v>0</v>
      </c>
      <c r="K102">
        <f>E102*E102*'Champ Pools'!O102</f>
        <v>0</v>
      </c>
      <c r="L102">
        <f>F102*F102*'Champ Pools'!P102</f>
        <v>75</v>
      </c>
      <c r="N102">
        <f>'Champ Scores'!Y101</f>
        <v>2013</v>
      </c>
      <c r="O102">
        <f>'Champ Scores'!Z101</f>
        <v>1850</v>
      </c>
      <c r="P102">
        <f>'Champ Scores'!AA101</f>
        <v>2194</v>
      </c>
      <c r="Q102">
        <f>'Champ Scores'!AB101</f>
        <v>1790</v>
      </c>
      <c r="R102">
        <f>'Champ Scores'!AC101</f>
        <v>1406</v>
      </c>
      <c r="T102" s="60">
        <f t="shared" si="23"/>
        <v>2662.4445230780575</v>
      </c>
      <c r="U102">
        <f>'(CC) Team Data'!W$36+'(CC) Your Champ Data'!N102</f>
        <v>4101</v>
      </c>
      <c r="V102">
        <f>'(CC) Team Data'!X$36+'(CC) Your Champ Data'!O102</f>
        <v>3582</v>
      </c>
      <c r="W102">
        <f>'(CC) Team Data'!Y$36+'(CC) Your Champ Data'!P102</f>
        <v>3946</v>
      </c>
      <c r="X102">
        <f>'(CC) Team Data'!Z$36+'(CC) Your Champ Data'!Q102</f>
        <v>3407</v>
      </c>
      <c r="Y102">
        <f>'(CC) Team Data'!AA$36+'(CC) Your Champ Data'!R102</f>
        <v>3328</v>
      </c>
      <c r="AA102">
        <f>ABS('Champ Scores'!AG101-33.3-'Comp Calculator'!H$164+'Comp Calculator'!H$163)</f>
        <v>14.726868737989079</v>
      </c>
      <c r="AB102">
        <f>ABS('Champ Scores'!AH101-33.3-'Comp Calculator'!I$164+'Comp Calculator'!I$163)</f>
        <v>0.62678839774106621</v>
      </c>
      <c r="AC102">
        <f>ABS('Champ Scores'!AI101-33.3-'Comp Calculator'!J$164+'Comp Calculator'!J$163)</f>
        <v>13.900080340248003</v>
      </c>
      <c r="AD102">
        <f t="shared" si="24"/>
        <v>29.253737475978149</v>
      </c>
      <c r="AF102" s="60">
        <f>(IF('Comp Calculator'!$C$164='(CC) Your Champ Data'!$N$3,'(CC) Your Champ Data'!$N102,IF('Comp Calculator'!$C$164='(CC) Your Champ Data'!$O$3,'(CC) Your Champ Data'!$O102,IF('Comp Calculator'!$C$164='(CC) Your Champ Data'!$P$3,'(CC) Your Champ Data'!$P102,IF('Comp Calculator'!$C$164='(CC) Your Champ Data'!$Q$3,'(CC) Your Champ Data'!$Q102,IF('Comp Calculator'!$C$164='(CC) Your Champ Data'!$R$3,'(CC) Your Champ Data'!$R102,IF('Comp Calculator'!$C$164='(CC) Your Champ Data'!$T$3,'(CC) Your Champ Data'!$T102,1000))))))*H102*(100-$AD102))/1000</f>
        <v>0</v>
      </c>
      <c r="AG102" s="60">
        <f>(IF('Comp Calculator'!$C$164='(CC) Your Champ Data'!$N$3,'(CC) Your Champ Data'!$N102,IF('Comp Calculator'!$C$164='(CC) Your Champ Data'!$O$3,'(CC) Your Champ Data'!$O102,IF('Comp Calculator'!$C$164='(CC) Your Champ Data'!$P$3,'(CC) Your Champ Data'!$P102,IF('Comp Calculator'!$C$164='(CC) Your Champ Data'!$Q$3,'(CC) Your Champ Data'!$Q102,IF('Comp Calculator'!$C$164='(CC) Your Champ Data'!$R$3,'(CC) Your Champ Data'!$R102,IF('Comp Calculator'!$C$164='(CC) Your Champ Data'!$T$3,'(CC) Your Champ Data'!$T102,1000))))))*I102*(100-$AD102))/1000</f>
        <v>0</v>
      </c>
      <c r="AH102" s="60">
        <f>(IF('Comp Calculator'!$C$164='(CC) Your Champ Data'!$N$3,'(CC) Your Champ Data'!$N102,IF('Comp Calculator'!$C$164='(CC) Your Champ Data'!$O$3,'(CC) Your Champ Data'!$O102,IF('Comp Calculator'!$C$164='(CC) Your Champ Data'!$P$3,'(CC) Your Champ Data'!$P102,IF('Comp Calculator'!$C$164='(CC) Your Champ Data'!$Q$3,'(CC) Your Champ Data'!$Q102,IF('Comp Calculator'!$C$164='(CC) Your Champ Data'!$R$3,'(CC) Your Champ Data'!$R102,IF('Comp Calculator'!$C$164='(CC) Your Champ Data'!$T$3,'(CC) Your Champ Data'!$T102,1000))))))*J102*(100-$AD102))/1000</f>
        <v>0</v>
      </c>
      <c r="AI102" s="60">
        <f>(IF('Comp Calculator'!$C$164='(CC) Your Champ Data'!$N$3,'(CC) Your Champ Data'!$N102,IF('Comp Calculator'!$C$164='(CC) Your Champ Data'!$O$3,'(CC) Your Champ Data'!$O102,IF('Comp Calculator'!$C$164='(CC) Your Champ Data'!$P$3,'(CC) Your Champ Data'!$P102,IF('Comp Calculator'!$C$164='(CC) Your Champ Data'!$Q$3,'(CC) Your Champ Data'!$Q102,IF('Comp Calculator'!$C$164='(CC) Your Champ Data'!$R$3,'(CC) Your Champ Data'!$R102,IF('Comp Calculator'!$C$164='(CC) Your Champ Data'!$T$3,'(CC) Your Champ Data'!$T102,1000))))))*K102*(100-$AD102))/1000</f>
        <v>0</v>
      </c>
      <c r="AJ102" s="60">
        <f>(IF('Comp Calculator'!$C$164='(CC) Your Champ Data'!$N$3,'(CC) Your Champ Data'!$N102,IF('Comp Calculator'!$C$164='(CC) Your Champ Data'!$O$3,'(CC) Your Champ Data'!$O102,IF('Comp Calculator'!$C$164='(CC) Your Champ Data'!$P$3,'(CC) Your Champ Data'!$P102,IF('Comp Calculator'!$C$164='(CC) Your Champ Data'!$Q$3,'(CC) Your Champ Data'!$Q102,IF('Comp Calculator'!$C$164='(CC) Your Champ Data'!$R$3,'(CC) Your Champ Data'!$R102,IF('Comp Calculator'!$C$164='(CC) Your Champ Data'!$T$3,'(CC) Your Champ Data'!$T102,1000))))))*L102*(100-$AD102))/1000</f>
        <v>14126.849938899333</v>
      </c>
      <c r="AL102" s="60">
        <f>RANK(AF102,AF$4:AF$163,0)+COUNTIF(AF$4:AF102,AF102)-1</f>
        <v>114</v>
      </c>
      <c r="AM102" t="str">
        <f t="shared" si="25"/>
        <v>Renata</v>
      </c>
      <c r="AN102" s="60">
        <f>RANK(AG102,AG$4:AG$163,0)+COUNTIF(AG$4:AG102,AG102)-1</f>
        <v>109</v>
      </c>
      <c r="AO102" t="str">
        <f t="shared" si="26"/>
        <v>Renata</v>
      </c>
      <c r="AP102" s="60">
        <f>RANK(AH102,AH$4:AH$163,0)+COUNTIF(AH$4:AH102,AH102)-1</f>
        <v>141</v>
      </c>
      <c r="AQ102" t="str">
        <f t="shared" si="27"/>
        <v>Renata</v>
      </c>
      <c r="AR102" s="60">
        <f>RANK(AI102,AI$4:AI$163,0)+COUNTIF(AI$4:AI102,AI102)-1</f>
        <v>107</v>
      </c>
      <c r="AS102" t="str">
        <f t="shared" si="28"/>
        <v>Renata</v>
      </c>
      <c r="AT102" s="60">
        <f>RANK(AJ102,AJ$4:AJ$163,0)+COUNTIF(AJ$4:AJ102,AJ102)-1</f>
        <v>11</v>
      </c>
      <c r="AU102" t="str">
        <f t="shared" si="29"/>
        <v>Renata</v>
      </c>
      <c r="AW102">
        <v>100</v>
      </c>
      <c r="AX102" s="61">
        <f t="shared" si="30"/>
        <v>3.0641879169060253</v>
      </c>
      <c r="AY102">
        <f>'Champ Scores'!B101</f>
        <v>1</v>
      </c>
      <c r="AZ102">
        <f>'Champ Scores'!C101</f>
        <v>3</v>
      </c>
      <c r="BA102">
        <f>'Champ Scores'!D101</f>
        <v>3</v>
      </c>
      <c r="BB102">
        <f>'Champ Scores'!E101</f>
        <v>1</v>
      </c>
      <c r="BC102">
        <f>'Champ Scores'!F101</f>
        <v>3</v>
      </c>
      <c r="BD102">
        <f>'Champ Scores'!G101</f>
        <v>1</v>
      </c>
      <c r="BE102">
        <f>'Champ Scores'!H101</f>
        <v>1</v>
      </c>
      <c r="BF102">
        <f>'Champ Scores'!I101</f>
        <v>1</v>
      </c>
      <c r="BG102">
        <f>'Champ Scores'!J101</f>
        <v>1</v>
      </c>
      <c r="BH102">
        <f>'Champ Scores'!K101</f>
        <v>3</v>
      </c>
      <c r="BI102">
        <f>'Champ Scores'!L101</f>
        <v>2</v>
      </c>
      <c r="BJ102">
        <f>'Champ Scores'!M101</f>
        <v>3</v>
      </c>
      <c r="BK102">
        <f>'Champ Scores'!N101</f>
        <v>4</v>
      </c>
      <c r="BL102">
        <f>'Champ Scores'!O101</f>
        <v>5</v>
      </c>
      <c r="BM102">
        <f>'Champ Scores'!P101</f>
        <v>5</v>
      </c>
      <c r="BN102">
        <f>'Champ Scores'!Q101</f>
        <v>1</v>
      </c>
      <c r="BO102">
        <f>'Champ Scores'!R101</f>
        <v>2</v>
      </c>
      <c r="BP102">
        <f>'Champ Scores'!S101</f>
        <v>4</v>
      </c>
      <c r="BQ102">
        <f>'Champ Scores'!T101</f>
        <v>5</v>
      </c>
      <c r="BR102">
        <f>'Champ Scores'!U101</f>
        <v>3</v>
      </c>
      <c r="BT102" s="61">
        <f>INDEX($AX$3:BR102,AW102,MATCH('Comp Calculator'!$C$165,'(CC) Your Champ Data'!$AX$3:$BR$3,0))</f>
        <v>3.0641879169060253</v>
      </c>
      <c r="BV102" s="60">
        <f t="shared" si="31"/>
        <v>0</v>
      </c>
      <c r="BW102" s="60">
        <f t="shared" si="32"/>
        <v>0</v>
      </c>
      <c r="BX102" s="60">
        <f t="shared" si="33"/>
        <v>0</v>
      </c>
      <c r="BY102" s="60">
        <f t="shared" si="34"/>
        <v>0</v>
      </c>
      <c r="BZ102" s="60">
        <f t="shared" si="35"/>
        <v>16258.488209427702</v>
      </c>
      <c r="CB102" s="60">
        <f>RANK(BV102,BV$4:BV$157,0)+COUNTIF(BV$4:BV102,BV102)-1</f>
        <v>114</v>
      </c>
      <c r="CC102" t="str">
        <f t="shared" si="36"/>
        <v>Renata</v>
      </c>
      <c r="CD102">
        <f>RANK(BW102,BW$4:BW$157,0)+COUNTIF(BW$4:BW102,BW102)-1</f>
        <v>109</v>
      </c>
      <c r="CE102" t="str">
        <f t="shared" si="37"/>
        <v>Renata</v>
      </c>
      <c r="CF102">
        <f>RANK(BX102,BX$4:BX$157,0)+COUNTIF(BX$4:BX102,BX102)-1</f>
        <v>136</v>
      </c>
      <c r="CG102" t="str">
        <f t="shared" si="38"/>
        <v>Renata</v>
      </c>
      <c r="CH102">
        <f>RANK(BY102,BY$4:BY$157,0)+COUNTIF(BY$4:BY102,BY102)-1</f>
        <v>106</v>
      </c>
      <c r="CI102" t="str">
        <f t="shared" si="39"/>
        <v>Renata</v>
      </c>
      <c r="CJ102">
        <f>RANK(BZ102,BZ$4:BZ$157,0)+COUNTIF(BZ$4:BZ102,BZ102)-1</f>
        <v>11</v>
      </c>
      <c r="CK102" t="str">
        <f t="shared" si="40"/>
        <v>Renata</v>
      </c>
      <c r="CM102">
        <f>'Champ Scores'!B101+'(CC) Team Data'!B$36-'(CC) Team Data'!$B$28</f>
        <v>7</v>
      </c>
      <c r="CN102">
        <f>'Champ Scores'!C101+'(CC) Team Data'!C$36-'(CC) Team Data'!$B$28</f>
        <v>10</v>
      </c>
      <c r="CO102">
        <f>'Champ Scores'!D101+'(CC) Team Data'!D$36-'(CC) Team Data'!$B$28</f>
        <v>7</v>
      </c>
      <c r="CP102">
        <f>'Champ Scores'!E101+'(CC) Team Data'!E$36-'(CC) Team Data'!$B$28</f>
        <v>8</v>
      </c>
      <c r="CQ102">
        <f>'Champ Scores'!F101+'(CC) Team Data'!F$36-'(CC) Team Data'!$B$28</f>
        <v>10</v>
      </c>
      <c r="CR102">
        <f>'Champ Scores'!G101+'(CC) Team Data'!G$36-'(CC) Team Data'!$B$28</f>
        <v>7</v>
      </c>
      <c r="CS102">
        <f>'Champ Scores'!H101+'(CC) Team Data'!H$36-'(CC) Team Data'!$B$28</f>
        <v>6</v>
      </c>
      <c r="CT102">
        <f>'Champ Scores'!I101+'(CC) Team Data'!I$36-'(CC) Team Data'!$B$28</f>
        <v>5</v>
      </c>
      <c r="CU102">
        <f>'Champ Scores'!J101+'(CC) Team Data'!J$36-'(CC) Team Data'!$B$28</f>
        <v>8</v>
      </c>
      <c r="CV102">
        <f>'Champ Scores'!K101+'(CC) Team Data'!K$36-'(CC) Team Data'!$B$28</f>
        <v>7</v>
      </c>
      <c r="CW102">
        <f>'Champ Scores'!L101+'(CC) Team Data'!L$36-'(CC) Team Data'!$B$28</f>
        <v>10</v>
      </c>
      <c r="CX102">
        <f>'Champ Scores'!M101+'(CC) Team Data'!M$36-'(CC) Team Data'!$B$28</f>
        <v>7</v>
      </c>
      <c r="CY102">
        <f>'Champ Scores'!N101+'(CC) Team Data'!N$36-'(CC) Team Data'!$B$28</f>
        <v>11</v>
      </c>
      <c r="CZ102">
        <f>'Champ Scores'!O101+'(CC) Team Data'!O$36-'(CC) Team Data'!$B$28</f>
        <v>11</v>
      </c>
      <c r="DA102">
        <f>'Champ Scores'!P101+'(CC) Team Data'!P$36-'(CC) Team Data'!$B$28</f>
        <v>11</v>
      </c>
      <c r="DB102">
        <f>'Champ Scores'!Q101+'(CC) Team Data'!Q$36-'(CC) Team Data'!$B$28</f>
        <v>7</v>
      </c>
      <c r="DC102">
        <f>'Champ Scores'!R101+'(CC) Team Data'!R$36-'(CC) Team Data'!$B$28</f>
        <v>6</v>
      </c>
      <c r="DD102">
        <f>'Champ Scores'!S101+'(CC) Team Data'!S$36-'(CC) Team Data'!$B$28</f>
        <v>8</v>
      </c>
      <c r="DE102">
        <f>'Champ Scores'!T101+'(CC) Team Data'!T$36-'(CC) Team Data'!$B$28</f>
        <v>11</v>
      </c>
      <c r="DF102">
        <f>'Champ Scores'!U101+'(CC) Team Data'!U$36-'(CC) Team Data'!$B$28</f>
        <v>7</v>
      </c>
    </row>
    <row r="103" spans="1:110" x14ac:dyDescent="0.25">
      <c r="A103" t="str">
        <f>'Champ Pools'!A103</f>
        <v>Renekton</v>
      </c>
      <c r="B103">
        <f>'Champ Pools'!B103</f>
        <v>2</v>
      </c>
      <c r="C103">
        <f>'Champ Pools'!C103</f>
        <v>0</v>
      </c>
      <c r="D103">
        <f>'Champ Pools'!D103</f>
        <v>2</v>
      </c>
      <c r="E103">
        <f>'Champ Pools'!E103</f>
        <v>0</v>
      </c>
      <c r="F103">
        <f>'Champ Pools'!F103</f>
        <v>0</v>
      </c>
      <c r="H103">
        <f>B103*B103*'Champ Pools'!L103</f>
        <v>12</v>
      </c>
      <c r="I103">
        <f>C103*C103*'Champ Pools'!M103</f>
        <v>0</v>
      </c>
      <c r="J103">
        <f>D103*D103*'Champ Pools'!N103</f>
        <v>12</v>
      </c>
      <c r="K103">
        <f>E103*E103*'Champ Pools'!O103</f>
        <v>0</v>
      </c>
      <c r="L103">
        <f>F103*F103*'Champ Pools'!P103</f>
        <v>0</v>
      </c>
      <c r="N103">
        <f>'Champ Scores'!Y102</f>
        <v>2178</v>
      </c>
      <c r="O103">
        <f>'Champ Scores'!Z102</f>
        <v>2813</v>
      </c>
      <c r="P103">
        <f>'Champ Scores'!AA102</f>
        <v>1322</v>
      </c>
      <c r="Q103">
        <f>'Champ Scores'!AB102</f>
        <v>1181</v>
      </c>
      <c r="R103">
        <f>'Champ Scores'!AC102</f>
        <v>2067</v>
      </c>
      <c r="T103" s="60">
        <f t="shared" si="23"/>
        <v>2238.8388475493507</v>
      </c>
      <c r="U103">
        <f>'(CC) Team Data'!W$36+'(CC) Your Champ Data'!N103</f>
        <v>4266</v>
      </c>
      <c r="V103">
        <f>'(CC) Team Data'!X$36+'(CC) Your Champ Data'!O103</f>
        <v>4545</v>
      </c>
      <c r="W103">
        <f>'(CC) Team Data'!Y$36+'(CC) Your Champ Data'!P103</f>
        <v>3074</v>
      </c>
      <c r="X103">
        <f>'(CC) Team Data'!Z$36+'(CC) Your Champ Data'!Q103</f>
        <v>2798</v>
      </c>
      <c r="Y103">
        <f>'(CC) Team Data'!AA$36+'(CC) Your Champ Data'!R103</f>
        <v>3989</v>
      </c>
      <c r="AA103">
        <f>ABS('Champ Scores'!AG102-33.3-'Comp Calculator'!H$164+'Comp Calculator'!H$163)</f>
        <v>30.282853268825839</v>
      </c>
      <c r="AB103">
        <f>ABS('Champ Scores'!AH102-33.3-'Comp Calculator'!I$164+'Comp Calculator'!I$163)</f>
        <v>6.0905622458446729</v>
      </c>
      <c r="AC103">
        <f>ABS('Champ Scores'!AI102-33.3-'Comp Calculator'!J$164+'Comp Calculator'!J$163)</f>
        <v>23.992291022981153</v>
      </c>
      <c r="AD103">
        <f t="shared" si="24"/>
        <v>60.365706537651661</v>
      </c>
      <c r="AF103" s="60">
        <f>(IF('Comp Calculator'!$C$164='(CC) Your Champ Data'!$N$3,'(CC) Your Champ Data'!$N103,IF('Comp Calculator'!$C$164='(CC) Your Champ Data'!$O$3,'(CC) Your Champ Data'!$O103,IF('Comp Calculator'!$C$164='(CC) Your Champ Data'!$P$3,'(CC) Your Champ Data'!$P103,IF('Comp Calculator'!$C$164='(CC) Your Champ Data'!$Q$3,'(CC) Your Champ Data'!$Q103,IF('Comp Calculator'!$C$164='(CC) Your Champ Data'!$R$3,'(CC) Your Champ Data'!$R103,IF('Comp Calculator'!$C$164='(CC) Your Champ Data'!$T$3,'(CC) Your Champ Data'!$T103,1000))))))*H103*(100-$AD103))/1000</f>
        <v>1064.8175507841208</v>
      </c>
      <c r="AG103" s="60">
        <f>(IF('Comp Calculator'!$C$164='(CC) Your Champ Data'!$N$3,'(CC) Your Champ Data'!$N103,IF('Comp Calculator'!$C$164='(CC) Your Champ Data'!$O$3,'(CC) Your Champ Data'!$O103,IF('Comp Calculator'!$C$164='(CC) Your Champ Data'!$P$3,'(CC) Your Champ Data'!$P103,IF('Comp Calculator'!$C$164='(CC) Your Champ Data'!$Q$3,'(CC) Your Champ Data'!$Q103,IF('Comp Calculator'!$C$164='(CC) Your Champ Data'!$R$3,'(CC) Your Champ Data'!$R103,IF('Comp Calculator'!$C$164='(CC) Your Champ Data'!$T$3,'(CC) Your Champ Data'!$T103,1000))))))*I103*(100-$AD103))/1000</f>
        <v>0</v>
      </c>
      <c r="AH103" s="60">
        <f>(IF('Comp Calculator'!$C$164='(CC) Your Champ Data'!$N$3,'(CC) Your Champ Data'!$N103,IF('Comp Calculator'!$C$164='(CC) Your Champ Data'!$O$3,'(CC) Your Champ Data'!$O103,IF('Comp Calculator'!$C$164='(CC) Your Champ Data'!$P$3,'(CC) Your Champ Data'!$P103,IF('Comp Calculator'!$C$164='(CC) Your Champ Data'!$Q$3,'(CC) Your Champ Data'!$Q103,IF('Comp Calculator'!$C$164='(CC) Your Champ Data'!$R$3,'(CC) Your Champ Data'!$R103,IF('Comp Calculator'!$C$164='(CC) Your Champ Data'!$T$3,'(CC) Your Champ Data'!$T103,1000))))))*J103*(100-$AD103))/1000</f>
        <v>1064.8175507841208</v>
      </c>
      <c r="AI103" s="60">
        <f>(IF('Comp Calculator'!$C$164='(CC) Your Champ Data'!$N$3,'(CC) Your Champ Data'!$N103,IF('Comp Calculator'!$C$164='(CC) Your Champ Data'!$O$3,'(CC) Your Champ Data'!$O103,IF('Comp Calculator'!$C$164='(CC) Your Champ Data'!$P$3,'(CC) Your Champ Data'!$P103,IF('Comp Calculator'!$C$164='(CC) Your Champ Data'!$Q$3,'(CC) Your Champ Data'!$Q103,IF('Comp Calculator'!$C$164='(CC) Your Champ Data'!$R$3,'(CC) Your Champ Data'!$R103,IF('Comp Calculator'!$C$164='(CC) Your Champ Data'!$T$3,'(CC) Your Champ Data'!$T103,1000))))))*K103*(100-$AD103))/1000</f>
        <v>0</v>
      </c>
      <c r="AJ103" s="60">
        <f>(IF('Comp Calculator'!$C$164='(CC) Your Champ Data'!$N$3,'(CC) Your Champ Data'!$N103,IF('Comp Calculator'!$C$164='(CC) Your Champ Data'!$O$3,'(CC) Your Champ Data'!$O103,IF('Comp Calculator'!$C$164='(CC) Your Champ Data'!$P$3,'(CC) Your Champ Data'!$P103,IF('Comp Calculator'!$C$164='(CC) Your Champ Data'!$Q$3,'(CC) Your Champ Data'!$Q103,IF('Comp Calculator'!$C$164='(CC) Your Champ Data'!$R$3,'(CC) Your Champ Data'!$R103,IF('Comp Calculator'!$C$164='(CC) Your Champ Data'!$T$3,'(CC) Your Champ Data'!$T103,1000))))))*L103*(100-$AD103))/1000</f>
        <v>0</v>
      </c>
      <c r="AL103" s="60">
        <f>RANK(AF103,AF$4:AF$163,0)+COUNTIF(AF$4:AF103,AF103)-1</f>
        <v>37</v>
      </c>
      <c r="AM103" t="str">
        <f t="shared" si="25"/>
        <v>Renekton</v>
      </c>
      <c r="AN103" s="60">
        <f>RANK(AG103,AG$4:AG$163,0)+COUNTIF(AG$4:AG103,AG103)-1</f>
        <v>110</v>
      </c>
      <c r="AO103" t="str">
        <f t="shared" si="26"/>
        <v>Renekton</v>
      </c>
      <c r="AP103" s="60">
        <f>RANK(AH103,AH$4:AH$163,0)+COUNTIF(AH$4:AH103,AH103)-1</f>
        <v>110</v>
      </c>
      <c r="AQ103" t="str">
        <f t="shared" si="27"/>
        <v>Renekton</v>
      </c>
      <c r="AR103" s="60">
        <f>RANK(AI103,AI$4:AI$163,0)+COUNTIF(AI$4:AI103,AI103)-1</f>
        <v>108</v>
      </c>
      <c r="AS103" t="str">
        <f t="shared" si="28"/>
        <v>Renekton</v>
      </c>
      <c r="AT103" s="60">
        <f>RANK(AJ103,AJ$4:AJ$163,0)+COUNTIF(AJ$4:AJ103,AJ103)-1</f>
        <v>120</v>
      </c>
      <c r="AU103" t="str">
        <f t="shared" si="29"/>
        <v>Renekton</v>
      </c>
      <c r="AW103">
        <v>101</v>
      </c>
      <c r="AX103" s="61">
        <f t="shared" si="30"/>
        <v>2.8576943065448086</v>
      </c>
      <c r="AY103">
        <f>'Champ Scores'!B102</f>
        <v>4</v>
      </c>
      <c r="AZ103">
        <f>'Champ Scores'!C102</f>
        <v>3</v>
      </c>
      <c r="BA103">
        <f>'Champ Scores'!D102</f>
        <v>4</v>
      </c>
      <c r="BB103">
        <f>'Champ Scores'!E102</f>
        <v>2</v>
      </c>
      <c r="BC103">
        <f>'Champ Scores'!F102</f>
        <v>5</v>
      </c>
      <c r="BD103">
        <f>'Champ Scores'!G102</f>
        <v>2</v>
      </c>
      <c r="BE103">
        <f>'Champ Scores'!H102</f>
        <v>1</v>
      </c>
      <c r="BF103">
        <f>'Champ Scores'!I102</f>
        <v>1</v>
      </c>
      <c r="BG103">
        <f>'Champ Scores'!J102</f>
        <v>4</v>
      </c>
      <c r="BH103">
        <f>'Champ Scores'!K102</f>
        <v>1</v>
      </c>
      <c r="BI103">
        <f>'Champ Scores'!L102</f>
        <v>4</v>
      </c>
      <c r="BJ103">
        <f>'Champ Scores'!M102</f>
        <v>4</v>
      </c>
      <c r="BK103">
        <f>'Champ Scores'!N102</f>
        <v>1</v>
      </c>
      <c r="BL103">
        <f>'Champ Scores'!O102</f>
        <v>1</v>
      </c>
      <c r="BM103">
        <f>'Champ Scores'!P102</f>
        <v>3</v>
      </c>
      <c r="BN103">
        <f>'Champ Scores'!Q102</f>
        <v>2</v>
      </c>
      <c r="BO103">
        <f>'Champ Scores'!R102</f>
        <v>5</v>
      </c>
      <c r="BP103">
        <f>'Champ Scores'!S102</f>
        <v>1</v>
      </c>
      <c r="BQ103">
        <f>'Champ Scores'!T102</f>
        <v>2</v>
      </c>
      <c r="BR103">
        <f>'Champ Scores'!U102</f>
        <v>2</v>
      </c>
      <c r="BT103" s="61">
        <f>INDEX($AX$3:BR103,AW103,MATCH('Comp Calculator'!$C$165,'(CC) Your Champ Data'!$AX$3:$BR$3,0))</f>
        <v>2.8576943065448086</v>
      </c>
      <c r="BV103" s="60">
        <f t="shared" si="31"/>
        <v>1359.1523372553479</v>
      </c>
      <c r="BW103" s="60">
        <f t="shared" si="32"/>
        <v>0</v>
      </c>
      <c r="BX103" s="60">
        <f t="shared" si="33"/>
        <v>1359.1523372553479</v>
      </c>
      <c r="BY103" s="60">
        <f t="shared" si="34"/>
        <v>0</v>
      </c>
      <c r="BZ103" s="60">
        <f t="shared" si="35"/>
        <v>0</v>
      </c>
      <c r="CB103" s="60">
        <f>RANK(BV103,BV$4:BV$157,0)+COUNTIF(BV$4:BV103,BV103)-1</f>
        <v>36</v>
      </c>
      <c r="CC103" t="str">
        <f t="shared" si="36"/>
        <v>Renekton</v>
      </c>
      <c r="CD103">
        <f>RANK(BW103,BW$4:BW$157,0)+COUNTIF(BW$4:BW103,BW103)-1</f>
        <v>110</v>
      </c>
      <c r="CE103" t="str">
        <f t="shared" si="37"/>
        <v>Renekton</v>
      </c>
      <c r="CF103">
        <f>RANK(BX103,BX$4:BX$157,0)+COUNTIF(BX$4:BX103,BX103)-1</f>
        <v>105</v>
      </c>
      <c r="CG103" t="str">
        <f t="shared" si="38"/>
        <v>Renekton</v>
      </c>
      <c r="CH103">
        <f>RANK(BY103,BY$4:BY$157,0)+COUNTIF(BY$4:BY103,BY103)-1</f>
        <v>107</v>
      </c>
      <c r="CI103" t="str">
        <f t="shared" si="39"/>
        <v>Renekton</v>
      </c>
      <c r="CJ103">
        <f>RANK(BZ103,BZ$4:BZ$157,0)+COUNTIF(BZ$4:BZ103,BZ103)-1</f>
        <v>117</v>
      </c>
      <c r="CK103" t="str">
        <f t="shared" si="40"/>
        <v>Renekton</v>
      </c>
      <c r="CM103">
        <f>'Champ Scores'!B102+'(CC) Team Data'!B$36-'(CC) Team Data'!$B$28</f>
        <v>10</v>
      </c>
      <c r="CN103">
        <f>'Champ Scores'!C102+'(CC) Team Data'!C$36-'(CC) Team Data'!$B$28</f>
        <v>10</v>
      </c>
      <c r="CO103">
        <f>'Champ Scores'!D102+'(CC) Team Data'!D$36-'(CC) Team Data'!$B$28</f>
        <v>8</v>
      </c>
      <c r="CP103">
        <f>'Champ Scores'!E102+'(CC) Team Data'!E$36-'(CC) Team Data'!$B$28</f>
        <v>9</v>
      </c>
      <c r="CQ103">
        <f>'Champ Scores'!F102+'(CC) Team Data'!F$36-'(CC) Team Data'!$B$28</f>
        <v>12</v>
      </c>
      <c r="CR103">
        <f>'Champ Scores'!G102+'(CC) Team Data'!G$36-'(CC) Team Data'!$B$28</f>
        <v>8</v>
      </c>
      <c r="CS103">
        <f>'Champ Scores'!H102+'(CC) Team Data'!H$36-'(CC) Team Data'!$B$28</f>
        <v>6</v>
      </c>
      <c r="CT103">
        <f>'Champ Scores'!I102+'(CC) Team Data'!I$36-'(CC) Team Data'!$B$28</f>
        <v>5</v>
      </c>
      <c r="CU103">
        <f>'Champ Scores'!J102+'(CC) Team Data'!J$36-'(CC) Team Data'!$B$28</f>
        <v>11</v>
      </c>
      <c r="CV103">
        <f>'Champ Scores'!K102+'(CC) Team Data'!K$36-'(CC) Team Data'!$B$28</f>
        <v>5</v>
      </c>
      <c r="CW103">
        <f>'Champ Scores'!L102+'(CC) Team Data'!L$36-'(CC) Team Data'!$B$28</f>
        <v>12</v>
      </c>
      <c r="CX103">
        <f>'Champ Scores'!M102+'(CC) Team Data'!M$36-'(CC) Team Data'!$B$28</f>
        <v>8</v>
      </c>
      <c r="CY103">
        <f>'Champ Scores'!N102+'(CC) Team Data'!N$36-'(CC) Team Data'!$B$28</f>
        <v>8</v>
      </c>
      <c r="CZ103">
        <f>'Champ Scores'!O102+'(CC) Team Data'!O$36-'(CC) Team Data'!$B$28</f>
        <v>7</v>
      </c>
      <c r="DA103">
        <f>'Champ Scores'!P102+'(CC) Team Data'!P$36-'(CC) Team Data'!$B$28</f>
        <v>9</v>
      </c>
      <c r="DB103">
        <f>'Champ Scores'!Q102+'(CC) Team Data'!Q$36-'(CC) Team Data'!$B$28</f>
        <v>8</v>
      </c>
      <c r="DC103">
        <f>'Champ Scores'!R102+'(CC) Team Data'!R$36-'(CC) Team Data'!$B$28</f>
        <v>9</v>
      </c>
      <c r="DD103">
        <f>'Champ Scores'!S102+'(CC) Team Data'!S$36-'(CC) Team Data'!$B$28</f>
        <v>5</v>
      </c>
      <c r="DE103">
        <f>'Champ Scores'!T102+'(CC) Team Data'!T$36-'(CC) Team Data'!$B$28</f>
        <v>8</v>
      </c>
      <c r="DF103">
        <f>'Champ Scores'!U102+'(CC) Team Data'!U$36-'(CC) Team Data'!$B$28</f>
        <v>6</v>
      </c>
    </row>
    <row r="104" spans="1:110" x14ac:dyDescent="0.25">
      <c r="A104" t="str">
        <f>'Champ Pools'!A104</f>
        <v>Rengar</v>
      </c>
      <c r="B104">
        <f>'Champ Pools'!B104</f>
        <v>2</v>
      </c>
      <c r="C104">
        <f>'Champ Pools'!C104</f>
        <v>0</v>
      </c>
      <c r="D104">
        <f>'Champ Pools'!D104</f>
        <v>0</v>
      </c>
      <c r="E104">
        <f>'Champ Pools'!E104</f>
        <v>0</v>
      </c>
      <c r="F104">
        <f>'Champ Pools'!F104</f>
        <v>0</v>
      </c>
      <c r="H104">
        <f>B104*B104*'Champ Pools'!L104</f>
        <v>12</v>
      </c>
      <c r="I104">
        <f>C104*C104*'Champ Pools'!M104</f>
        <v>0</v>
      </c>
      <c r="J104">
        <f>D104*D104*'Champ Pools'!N104</f>
        <v>0</v>
      </c>
      <c r="K104">
        <f>E104*E104*'Champ Pools'!O104</f>
        <v>0</v>
      </c>
      <c r="L104">
        <f>F104*F104*'Champ Pools'!P104</f>
        <v>0</v>
      </c>
      <c r="N104">
        <f>'Champ Scores'!Y103</f>
        <v>2461</v>
      </c>
      <c r="O104">
        <f>'Champ Scores'!Z103</f>
        <v>3126</v>
      </c>
      <c r="P104">
        <f>'Champ Scores'!AA103</f>
        <v>1357</v>
      </c>
      <c r="Q104">
        <f>'Champ Scores'!AB103</f>
        <v>1192</v>
      </c>
      <c r="R104">
        <f>'Champ Scores'!AC103</f>
        <v>1894</v>
      </c>
      <c r="T104" s="60">
        <f t="shared" si="23"/>
        <v>2114.533061035027</v>
      </c>
      <c r="U104">
        <f>'(CC) Team Data'!W$36+'(CC) Your Champ Data'!N104</f>
        <v>4549</v>
      </c>
      <c r="V104">
        <f>'(CC) Team Data'!X$36+'(CC) Your Champ Data'!O104</f>
        <v>4858</v>
      </c>
      <c r="W104">
        <f>'(CC) Team Data'!Y$36+'(CC) Your Champ Data'!P104</f>
        <v>3109</v>
      </c>
      <c r="X104">
        <f>'(CC) Team Data'!Z$36+'(CC) Your Champ Data'!Q104</f>
        <v>2809</v>
      </c>
      <c r="Y104">
        <f>'(CC) Team Data'!AA$36+'(CC) Your Champ Data'!R104</f>
        <v>3816</v>
      </c>
      <c r="AA104">
        <f>ABS('Champ Scores'!AG103-33.3-'Comp Calculator'!H$164+'Comp Calculator'!H$163)</f>
        <v>12.353430432950635</v>
      </c>
      <c r="AB104">
        <f>ABS('Champ Scores'!AH103-33.3-'Comp Calculator'!I$164+'Comp Calculator'!I$163)</f>
        <v>8.0186970385887335</v>
      </c>
      <c r="AC104">
        <f>ABS('Champ Scores'!AI103-33.3-'Comp Calculator'!J$164+'Comp Calculator'!J$163)</f>
        <v>4.1347333943618914</v>
      </c>
      <c r="AD104">
        <f t="shared" si="24"/>
        <v>24.50686086590126</v>
      </c>
      <c r="AF104" s="60">
        <f>(IF('Comp Calculator'!$C$164='(CC) Your Champ Data'!$N$3,'(CC) Your Champ Data'!$N104,IF('Comp Calculator'!$C$164='(CC) Your Champ Data'!$O$3,'(CC) Your Champ Data'!$O104,IF('Comp Calculator'!$C$164='(CC) Your Champ Data'!$P$3,'(CC) Your Champ Data'!$P104,IF('Comp Calculator'!$C$164='(CC) Your Champ Data'!$Q$3,'(CC) Your Champ Data'!$Q104,IF('Comp Calculator'!$C$164='(CC) Your Champ Data'!$R$3,'(CC) Your Champ Data'!$R104,IF('Comp Calculator'!$C$164='(CC) Your Champ Data'!$T$3,'(CC) Your Champ Data'!$T104,1000))))))*H104*(100-$AD104))/1000</f>
        <v>1915.5928629644279</v>
      </c>
      <c r="AG104" s="60">
        <f>(IF('Comp Calculator'!$C$164='(CC) Your Champ Data'!$N$3,'(CC) Your Champ Data'!$N104,IF('Comp Calculator'!$C$164='(CC) Your Champ Data'!$O$3,'(CC) Your Champ Data'!$O104,IF('Comp Calculator'!$C$164='(CC) Your Champ Data'!$P$3,'(CC) Your Champ Data'!$P104,IF('Comp Calculator'!$C$164='(CC) Your Champ Data'!$Q$3,'(CC) Your Champ Data'!$Q104,IF('Comp Calculator'!$C$164='(CC) Your Champ Data'!$R$3,'(CC) Your Champ Data'!$R104,IF('Comp Calculator'!$C$164='(CC) Your Champ Data'!$T$3,'(CC) Your Champ Data'!$T104,1000))))))*I104*(100-$AD104))/1000</f>
        <v>0</v>
      </c>
      <c r="AH104" s="60">
        <f>(IF('Comp Calculator'!$C$164='(CC) Your Champ Data'!$N$3,'(CC) Your Champ Data'!$N104,IF('Comp Calculator'!$C$164='(CC) Your Champ Data'!$O$3,'(CC) Your Champ Data'!$O104,IF('Comp Calculator'!$C$164='(CC) Your Champ Data'!$P$3,'(CC) Your Champ Data'!$P104,IF('Comp Calculator'!$C$164='(CC) Your Champ Data'!$Q$3,'(CC) Your Champ Data'!$Q104,IF('Comp Calculator'!$C$164='(CC) Your Champ Data'!$R$3,'(CC) Your Champ Data'!$R104,IF('Comp Calculator'!$C$164='(CC) Your Champ Data'!$T$3,'(CC) Your Champ Data'!$T104,1000))))))*J104*(100-$AD104))/1000</f>
        <v>0</v>
      </c>
      <c r="AI104" s="60">
        <f>(IF('Comp Calculator'!$C$164='(CC) Your Champ Data'!$N$3,'(CC) Your Champ Data'!$N104,IF('Comp Calculator'!$C$164='(CC) Your Champ Data'!$O$3,'(CC) Your Champ Data'!$O104,IF('Comp Calculator'!$C$164='(CC) Your Champ Data'!$P$3,'(CC) Your Champ Data'!$P104,IF('Comp Calculator'!$C$164='(CC) Your Champ Data'!$Q$3,'(CC) Your Champ Data'!$Q104,IF('Comp Calculator'!$C$164='(CC) Your Champ Data'!$R$3,'(CC) Your Champ Data'!$R104,IF('Comp Calculator'!$C$164='(CC) Your Champ Data'!$T$3,'(CC) Your Champ Data'!$T104,1000))))))*K104*(100-$AD104))/1000</f>
        <v>0</v>
      </c>
      <c r="AJ104" s="60">
        <f>(IF('Comp Calculator'!$C$164='(CC) Your Champ Data'!$N$3,'(CC) Your Champ Data'!$N104,IF('Comp Calculator'!$C$164='(CC) Your Champ Data'!$O$3,'(CC) Your Champ Data'!$O104,IF('Comp Calculator'!$C$164='(CC) Your Champ Data'!$P$3,'(CC) Your Champ Data'!$P104,IF('Comp Calculator'!$C$164='(CC) Your Champ Data'!$Q$3,'(CC) Your Champ Data'!$Q104,IF('Comp Calculator'!$C$164='(CC) Your Champ Data'!$R$3,'(CC) Your Champ Data'!$R104,IF('Comp Calculator'!$C$164='(CC) Your Champ Data'!$T$3,'(CC) Your Champ Data'!$T104,1000))))))*L104*(100-$AD104))/1000</f>
        <v>0</v>
      </c>
      <c r="AL104" s="60">
        <f>RANK(AF104,AF$4:AF$163,0)+COUNTIF(AF$4:AF104,AF104)-1</f>
        <v>29</v>
      </c>
      <c r="AM104" t="str">
        <f t="shared" si="25"/>
        <v>Rengar</v>
      </c>
      <c r="AN104" s="60">
        <f>RANK(AG104,AG$4:AG$163,0)+COUNTIF(AG$4:AG104,AG104)-1</f>
        <v>111</v>
      </c>
      <c r="AO104" t="str">
        <f t="shared" si="26"/>
        <v>Rengar</v>
      </c>
      <c r="AP104" s="60">
        <f>RANK(AH104,AH$4:AH$163,0)+COUNTIF(AH$4:AH104,AH104)-1</f>
        <v>142</v>
      </c>
      <c r="AQ104" t="str">
        <f t="shared" si="27"/>
        <v>Rengar</v>
      </c>
      <c r="AR104" s="60">
        <f>RANK(AI104,AI$4:AI$163,0)+COUNTIF(AI$4:AI104,AI104)-1</f>
        <v>109</v>
      </c>
      <c r="AS104" t="str">
        <f t="shared" si="28"/>
        <v>Rengar</v>
      </c>
      <c r="AT104" s="60">
        <f>RANK(AJ104,AJ$4:AJ$163,0)+COUNTIF(AJ$4:AJ104,AJ104)-1</f>
        <v>121</v>
      </c>
      <c r="AU104" t="str">
        <f t="shared" si="29"/>
        <v>Rengar</v>
      </c>
      <c r="AW104">
        <v>102</v>
      </c>
      <c r="AX104" s="61">
        <f t="shared" si="30"/>
        <v>2.9074065448776119</v>
      </c>
      <c r="AY104">
        <f>'Champ Scores'!B103</f>
        <v>5</v>
      </c>
      <c r="AZ104">
        <f>'Champ Scores'!C103</f>
        <v>2</v>
      </c>
      <c r="BA104">
        <f>'Champ Scores'!D103</f>
        <v>4</v>
      </c>
      <c r="BB104">
        <f>'Champ Scores'!E103</f>
        <v>1</v>
      </c>
      <c r="BC104">
        <f>'Champ Scores'!F103</f>
        <v>4</v>
      </c>
      <c r="BD104">
        <f>'Champ Scores'!G103</f>
        <v>1</v>
      </c>
      <c r="BE104">
        <f>'Champ Scores'!H103</f>
        <v>1</v>
      </c>
      <c r="BF104">
        <f>'Champ Scores'!I103</f>
        <v>1</v>
      </c>
      <c r="BG104">
        <f>'Champ Scores'!J103</f>
        <v>3</v>
      </c>
      <c r="BH104">
        <f>'Champ Scores'!K103</f>
        <v>3</v>
      </c>
      <c r="BI104">
        <f>'Champ Scores'!L103</f>
        <v>4</v>
      </c>
      <c r="BJ104">
        <f>'Champ Scores'!M103</f>
        <v>4</v>
      </c>
      <c r="BK104">
        <f>'Champ Scores'!N103</f>
        <v>1</v>
      </c>
      <c r="BL104">
        <f>'Champ Scores'!O103</f>
        <v>1</v>
      </c>
      <c r="BM104">
        <f>'Champ Scores'!P103</f>
        <v>3</v>
      </c>
      <c r="BN104">
        <f>'Champ Scores'!Q103</f>
        <v>5</v>
      </c>
      <c r="BO104">
        <f>'Champ Scores'!R103</f>
        <v>5</v>
      </c>
      <c r="BP104">
        <f>'Champ Scores'!S103</f>
        <v>1</v>
      </c>
      <c r="BQ104">
        <f>'Champ Scores'!T103</f>
        <v>2</v>
      </c>
      <c r="BR104">
        <f>'Champ Scores'!U103</f>
        <v>1</v>
      </c>
      <c r="BT104" s="61">
        <f>INDEX($AX$3:BR104,AW104,MATCH('Comp Calculator'!$C$165,'(CC) Your Champ Data'!$AX$3:$BR$3,0))</f>
        <v>2.9074065448776119</v>
      </c>
      <c r="BV104" s="60">
        <f t="shared" si="31"/>
        <v>2633.8709617420182</v>
      </c>
      <c r="BW104" s="60">
        <f t="shared" si="32"/>
        <v>0</v>
      </c>
      <c r="BX104" s="60">
        <f t="shared" si="33"/>
        <v>0</v>
      </c>
      <c r="BY104" s="60">
        <f t="shared" si="34"/>
        <v>0</v>
      </c>
      <c r="BZ104" s="60">
        <f t="shared" si="35"/>
        <v>0</v>
      </c>
      <c r="CB104" s="60">
        <f>RANK(BV104,BV$4:BV$157,0)+COUNTIF(BV$4:BV104,BV104)-1</f>
        <v>27</v>
      </c>
      <c r="CC104" t="str">
        <f t="shared" si="36"/>
        <v>Rengar</v>
      </c>
      <c r="CD104">
        <f>RANK(BW104,BW$4:BW$157,0)+COUNTIF(BW$4:BW104,BW104)-1</f>
        <v>111</v>
      </c>
      <c r="CE104" t="str">
        <f t="shared" si="37"/>
        <v>Rengar</v>
      </c>
      <c r="CF104">
        <f>RANK(BX104,BX$4:BX$157,0)+COUNTIF(BX$4:BX104,BX104)-1</f>
        <v>137</v>
      </c>
      <c r="CG104" t="str">
        <f t="shared" si="38"/>
        <v>Rengar</v>
      </c>
      <c r="CH104">
        <f>RANK(BY104,BY$4:BY$157,0)+COUNTIF(BY$4:BY104,BY104)-1</f>
        <v>108</v>
      </c>
      <c r="CI104" t="str">
        <f t="shared" si="39"/>
        <v>Rengar</v>
      </c>
      <c r="CJ104">
        <f>RANK(BZ104,BZ$4:BZ$157,0)+COUNTIF(BZ$4:BZ104,BZ104)-1</f>
        <v>118</v>
      </c>
      <c r="CK104" t="str">
        <f t="shared" si="40"/>
        <v>Rengar</v>
      </c>
      <c r="CM104">
        <f>'Champ Scores'!B103+'(CC) Team Data'!B$36-'(CC) Team Data'!$B$28</f>
        <v>11</v>
      </c>
      <c r="CN104">
        <f>'Champ Scores'!C103+'(CC) Team Data'!C$36-'(CC) Team Data'!$B$28</f>
        <v>9</v>
      </c>
      <c r="CO104">
        <f>'Champ Scores'!D103+'(CC) Team Data'!D$36-'(CC) Team Data'!$B$28</f>
        <v>8</v>
      </c>
      <c r="CP104">
        <f>'Champ Scores'!E103+'(CC) Team Data'!E$36-'(CC) Team Data'!$B$28</f>
        <v>8</v>
      </c>
      <c r="CQ104">
        <f>'Champ Scores'!F103+'(CC) Team Data'!F$36-'(CC) Team Data'!$B$28</f>
        <v>11</v>
      </c>
      <c r="CR104">
        <f>'Champ Scores'!G103+'(CC) Team Data'!G$36-'(CC) Team Data'!$B$28</f>
        <v>7</v>
      </c>
      <c r="CS104">
        <f>'Champ Scores'!H103+'(CC) Team Data'!H$36-'(CC) Team Data'!$B$28</f>
        <v>6</v>
      </c>
      <c r="CT104">
        <f>'Champ Scores'!I103+'(CC) Team Data'!I$36-'(CC) Team Data'!$B$28</f>
        <v>5</v>
      </c>
      <c r="CU104">
        <f>'Champ Scores'!J103+'(CC) Team Data'!J$36-'(CC) Team Data'!$B$28</f>
        <v>10</v>
      </c>
      <c r="CV104">
        <f>'Champ Scores'!K103+'(CC) Team Data'!K$36-'(CC) Team Data'!$B$28</f>
        <v>7</v>
      </c>
      <c r="CW104">
        <f>'Champ Scores'!L103+'(CC) Team Data'!L$36-'(CC) Team Data'!$B$28</f>
        <v>12</v>
      </c>
      <c r="CX104">
        <f>'Champ Scores'!M103+'(CC) Team Data'!M$36-'(CC) Team Data'!$B$28</f>
        <v>8</v>
      </c>
      <c r="CY104">
        <f>'Champ Scores'!N103+'(CC) Team Data'!N$36-'(CC) Team Data'!$B$28</f>
        <v>8</v>
      </c>
      <c r="CZ104">
        <f>'Champ Scores'!O103+'(CC) Team Data'!O$36-'(CC) Team Data'!$B$28</f>
        <v>7</v>
      </c>
      <c r="DA104">
        <f>'Champ Scores'!P103+'(CC) Team Data'!P$36-'(CC) Team Data'!$B$28</f>
        <v>9</v>
      </c>
      <c r="DB104">
        <f>'Champ Scores'!Q103+'(CC) Team Data'!Q$36-'(CC) Team Data'!$B$28</f>
        <v>11</v>
      </c>
      <c r="DC104">
        <f>'Champ Scores'!R103+'(CC) Team Data'!R$36-'(CC) Team Data'!$B$28</f>
        <v>9</v>
      </c>
      <c r="DD104">
        <f>'Champ Scores'!S103+'(CC) Team Data'!S$36-'(CC) Team Data'!$B$28</f>
        <v>5</v>
      </c>
      <c r="DE104">
        <f>'Champ Scores'!T103+'(CC) Team Data'!T$36-'(CC) Team Data'!$B$28</f>
        <v>8</v>
      </c>
      <c r="DF104">
        <f>'Champ Scores'!U103+'(CC) Team Data'!U$36-'(CC) Team Data'!$B$28</f>
        <v>5</v>
      </c>
    </row>
    <row r="105" spans="1:110" x14ac:dyDescent="0.25">
      <c r="A105" t="str">
        <f>'Champ Pools'!A105</f>
        <v>Riven</v>
      </c>
      <c r="B105">
        <f>'Champ Pools'!B105</f>
        <v>0</v>
      </c>
      <c r="C105">
        <f>'Champ Pools'!C105</f>
        <v>0</v>
      </c>
      <c r="D105">
        <f>'Champ Pools'!D105</f>
        <v>2</v>
      </c>
      <c r="E105">
        <f>'Champ Pools'!E105</f>
        <v>0</v>
      </c>
      <c r="F105">
        <f>'Champ Pools'!F105</f>
        <v>0</v>
      </c>
      <c r="H105">
        <f>B105*B105*'Champ Pools'!L105</f>
        <v>0</v>
      </c>
      <c r="I105">
        <f>C105*C105*'Champ Pools'!M105</f>
        <v>0</v>
      </c>
      <c r="J105">
        <f>D105*D105*'Champ Pools'!N105</f>
        <v>12</v>
      </c>
      <c r="K105">
        <f>E105*E105*'Champ Pools'!O105</f>
        <v>0</v>
      </c>
      <c r="L105">
        <f>F105*F105*'Champ Pools'!P105</f>
        <v>0</v>
      </c>
      <c r="N105">
        <f>'Champ Scores'!Y104</f>
        <v>2183</v>
      </c>
      <c r="O105">
        <f>'Champ Scores'!Z104</f>
        <v>2476</v>
      </c>
      <c r="P105">
        <f>'Champ Scores'!AA104</f>
        <v>1287</v>
      </c>
      <c r="Q105">
        <f>'Champ Scores'!AB104</f>
        <v>1196</v>
      </c>
      <c r="R105">
        <f>'Champ Scores'!AC104</f>
        <v>2262</v>
      </c>
      <c r="T105" s="60">
        <f t="shared" si="23"/>
        <v>2285.5061231892887</v>
      </c>
      <c r="U105">
        <f>'(CC) Team Data'!W$36+'(CC) Your Champ Data'!N105</f>
        <v>4271</v>
      </c>
      <c r="V105">
        <f>'(CC) Team Data'!X$36+'(CC) Your Champ Data'!O105</f>
        <v>4208</v>
      </c>
      <c r="W105">
        <f>'(CC) Team Data'!Y$36+'(CC) Your Champ Data'!P105</f>
        <v>3039</v>
      </c>
      <c r="X105">
        <f>'(CC) Team Data'!Z$36+'(CC) Your Champ Data'!Q105</f>
        <v>2813</v>
      </c>
      <c r="Y105">
        <f>'(CC) Team Data'!AA$36+'(CC) Your Champ Data'!R105</f>
        <v>4184</v>
      </c>
      <c r="AA105">
        <f>ABS('Champ Scores'!AG104-33.3-'Comp Calculator'!H$164+'Comp Calculator'!H$163)</f>
        <v>4.5309143185839673</v>
      </c>
      <c r="AB105">
        <f>ABS('Champ Scores'!AH104-33.3-'Comp Calculator'!I$164+'Comp Calculator'!I$163)</f>
        <v>7.392764521311296</v>
      </c>
      <c r="AC105">
        <f>ABS('Champ Scores'!AI104-33.3-'Comp Calculator'!J$164+'Comp Calculator'!J$163)</f>
        <v>3.0618502027273387</v>
      </c>
      <c r="AD105">
        <f t="shared" si="24"/>
        <v>14.985529042622602</v>
      </c>
      <c r="AF105" s="60">
        <f>(IF('Comp Calculator'!$C$164='(CC) Your Champ Data'!$N$3,'(CC) Your Champ Data'!$N105,IF('Comp Calculator'!$C$164='(CC) Your Champ Data'!$O$3,'(CC) Your Champ Data'!$O105,IF('Comp Calculator'!$C$164='(CC) Your Champ Data'!$P$3,'(CC) Your Champ Data'!$P105,IF('Comp Calculator'!$C$164='(CC) Your Champ Data'!$Q$3,'(CC) Your Champ Data'!$Q105,IF('Comp Calculator'!$C$164='(CC) Your Champ Data'!$R$3,'(CC) Your Champ Data'!$R105,IF('Comp Calculator'!$C$164='(CC) Your Champ Data'!$T$3,'(CC) Your Champ Data'!$T105,1000))))))*H105*(100-$AD105))/1000</f>
        <v>0</v>
      </c>
      <c r="AG105" s="60">
        <f>(IF('Comp Calculator'!$C$164='(CC) Your Champ Data'!$N$3,'(CC) Your Champ Data'!$N105,IF('Comp Calculator'!$C$164='(CC) Your Champ Data'!$O$3,'(CC) Your Champ Data'!$O105,IF('Comp Calculator'!$C$164='(CC) Your Champ Data'!$P$3,'(CC) Your Champ Data'!$P105,IF('Comp Calculator'!$C$164='(CC) Your Champ Data'!$Q$3,'(CC) Your Champ Data'!$Q105,IF('Comp Calculator'!$C$164='(CC) Your Champ Data'!$R$3,'(CC) Your Champ Data'!$R105,IF('Comp Calculator'!$C$164='(CC) Your Champ Data'!$T$3,'(CC) Your Champ Data'!$T105,1000))))))*I105*(100-$AD105))/1000</f>
        <v>0</v>
      </c>
      <c r="AH105" s="60">
        <f>(IF('Comp Calculator'!$C$164='(CC) Your Champ Data'!$N$3,'(CC) Your Champ Data'!$N105,IF('Comp Calculator'!$C$164='(CC) Your Champ Data'!$O$3,'(CC) Your Champ Data'!$O105,IF('Comp Calculator'!$C$164='(CC) Your Champ Data'!$P$3,'(CC) Your Champ Data'!$P105,IF('Comp Calculator'!$C$164='(CC) Your Champ Data'!$Q$3,'(CC) Your Champ Data'!$Q105,IF('Comp Calculator'!$C$164='(CC) Your Champ Data'!$R$3,'(CC) Your Champ Data'!$R105,IF('Comp Calculator'!$C$164='(CC) Your Champ Data'!$T$3,'(CC) Your Champ Data'!$T105,1000))))))*J105*(100-$AD105))/1000</f>
        <v>2331.6131271934082</v>
      </c>
      <c r="AI105" s="60">
        <f>(IF('Comp Calculator'!$C$164='(CC) Your Champ Data'!$N$3,'(CC) Your Champ Data'!$N105,IF('Comp Calculator'!$C$164='(CC) Your Champ Data'!$O$3,'(CC) Your Champ Data'!$O105,IF('Comp Calculator'!$C$164='(CC) Your Champ Data'!$P$3,'(CC) Your Champ Data'!$P105,IF('Comp Calculator'!$C$164='(CC) Your Champ Data'!$Q$3,'(CC) Your Champ Data'!$Q105,IF('Comp Calculator'!$C$164='(CC) Your Champ Data'!$R$3,'(CC) Your Champ Data'!$R105,IF('Comp Calculator'!$C$164='(CC) Your Champ Data'!$T$3,'(CC) Your Champ Data'!$T105,1000))))))*K105*(100-$AD105))/1000</f>
        <v>0</v>
      </c>
      <c r="AJ105" s="60">
        <f>(IF('Comp Calculator'!$C$164='(CC) Your Champ Data'!$N$3,'(CC) Your Champ Data'!$N105,IF('Comp Calculator'!$C$164='(CC) Your Champ Data'!$O$3,'(CC) Your Champ Data'!$O105,IF('Comp Calculator'!$C$164='(CC) Your Champ Data'!$P$3,'(CC) Your Champ Data'!$P105,IF('Comp Calculator'!$C$164='(CC) Your Champ Data'!$Q$3,'(CC) Your Champ Data'!$Q105,IF('Comp Calculator'!$C$164='(CC) Your Champ Data'!$R$3,'(CC) Your Champ Data'!$R105,IF('Comp Calculator'!$C$164='(CC) Your Champ Data'!$T$3,'(CC) Your Champ Data'!$T105,1000))))))*L105*(100-$AD105))/1000</f>
        <v>0</v>
      </c>
      <c r="AL105" s="60">
        <f>RANK(AF105,AF$4:AF$163,0)+COUNTIF(AF$4:AF105,AF105)-1</f>
        <v>115</v>
      </c>
      <c r="AM105" t="str">
        <f t="shared" si="25"/>
        <v>Riven</v>
      </c>
      <c r="AN105" s="60">
        <f>RANK(AG105,AG$4:AG$163,0)+COUNTIF(AG$4:AG105,AG105)-1</f>
        <v>112</v>
      </c>
      <c r="AO105" t="str">
        <f t="shared" si="26"/>
        <v>Riven</v>
      </c>
      <c r="AP105" s="60">
        <f>RANK(AH105,AH$4:AH$163,0)+COUNTIF(AH$4:AH105,AH105)-1</f>
        <v>102</v>
      </c>
      <c r="AQ105" t="str">
        <f t="shared" si="27"/>
        <v>Riven</v>
      </c>
      <c r="AR105" s="60">
        <f>RANK(AI105,AI$4:AI$163,0)+COUNTIF(AI$4:AI105,AI105)-1</f>
        <v>110</v>
      </c>
      <c r="AS105" t="str">
        <f t="shared" si="28"/>
        <v>Riven</v>
      </c>
      <c r="AT105" s="60">
        <f>RANK(AJ105,AJ$4:AJ$163,0)+COUNTIF(AJ$4:AJ105,AJ105)-1</f>
        <v>122</v>
      </c>
      <c r="AU105" t="str">
        <f t="shared" si="29"/>
        <v>Riven</v>
      </c>
      <c r="AW105">
        <v>103</v>
      </c>
      <c r="AX105" s="61">
        <f t="shared" si="30"/>
        <v>2.5591200896311781</v>
      </c>
      <c r="AY105">
        <f>'Champ Scores'!B104</f>
        <v>5</v>
      </c>
      <c r="AZ105">
        <f>'Champ Scores'!C104</f>
        <v>3</v>
      </c>
      <c r="BA105">
        <f>'Champ Scores'!D104</f>
        <v>3</v>
      </c>
      <c r="BB105">
        <f>'Champ Scores'!E104</f>
        <v>4</v>
      </c>
      <c r="BC105">
        <f>'Champ Scores'!F104</f>
        <v>5</v>
      </c>
      <c r="BD105">
        <f>'Champ Scores'!G104</f>
        <v>2</v>
      </c>
      <c r="BE105">
        <f>'Champ Scores'!H104</f>
        <v>1</v>
      </c>
      <c r="BF105">
        <f>'Champ Scores'!I104</f>
        <v>1</v>
      </c>
      <c r="BG105">
        <f>'Champ Scores'!J104</f>
        <v>5</v>
      </c>
      <c r="BH105">
        <f>'Champ Scores'!K104</f>
        <v>3</v>
      </c>
      <c r="BI105">
        <f>'Champ Scores'!L104</f>
        <v>3</v>
      </c>
      <c r="BJ105">
        <f>'Champ Scores'!M104</f>
        <v>1</v>
      </c>
      <c r="BK105">
        <f>'Champ Scores'!N104</f>
        <v>3</v>
      </c>
      <c r="BL105">
        <f>'Champ Scores'!O104</f>
        <v>1</v>
      </c>
      <c r="BM105">
        <f>'Champ Scores'!P104</f>
        <v>3</v>
      </c>
      <c r="BN105">
        <f>'Champ Scores'!Q104</f>
        <v>3</v>
      </c>
      <c r="BO105">
        <f>'Champ Scores'!R104</f>
        <v>3</v>
      </c>
      <c r="BP105">
        <f>'Champ Scores'!S104</f>
        <v>1</v>
      </c>
      <c r="BQ105">
        <f>'Champ Scores'!T104</f>
        <v>1</v>
      </c>
      <c r="BR105">
        <f>'Champ Scores'!U104</f>
        <v>1</v>
      </c>
      <c r="BT105" s="61">
        <f>INDEX($AX$3:BR105,AW105,MATCH('Comp Calculator'!$C$165,'(CC) Your Champ Data'!$AX$3:$BR$3,0))</f>
        <v>2.5591200896311781</v>
      </c>
      <c r="BV105" s="60">
        <f t="shared" si="31"/>
        <v>0</v>
      </c>
      <c r="BW105" s="60">
        <f t="shared" si="32"/>
        <v>0</v>
      </c>
      <c r="BX105" s="60">
        <f t="shared" si="33"/>
        <v>2610.7468864366901</v>
      </c>
      <c r="BY105" s="60">
        <f t="shared" si="34"/>
        <v>0</v>
      </c>
      <c r="BZ105" s="60">
        <f t="shared" si="35"/>
        <v>0</v>
      </c>
      <c r="CB105" s="60">
        <f>RANK(BV105,BV$4:BV$157,0)+COUNTIF(BV$4:BV105,BV105)-1</f>
        <v>115</v>
      </c>
      <c r="CC105" t="str">
        <f t="shared" si="36"/>
        <v>Riven</v>
      </c>
      <c r="CD105">
        <f>RANK(BW105,BW$4:BW$157,0)+COUNTIF(BW$4:BW105,BW105)-1</f>
        <v>112</v>
      </c>
      <c r="CE105" t="str">
        <f t="shared" si="37"/>
        <v>Riven</v>
      </c>
      <c r="CF105">
        <f>RANK(BX105,BX$4:BX$157,0)+COUNTIF(BX$4:BX105,BX105)-1</f>
        <v>97</v>
      </c>
      <c r="CG105" t="str">
        <f t="shared" si="38"/>
        <v>Riven</v>
      </c>
      <c r="CH105">
        <f>RANK(BY105,BY$4:BY$157,0)+COUNTIF(BY$4:BY105,BY105)-1</f>
        <v>109</v>
      </c>
      <c r="CI105" t="str">
        <f t="shared" si="39"/>
        <v>Riven</v>
      </c>
      <c r="CJ105">
        <f>RANK(BZ105,BZ$4:BZ$157,0)+COUNTIF(BZ$4:BZ105,BZ105)-1</f>
        <v>119</v>
      </c>
      <c r="CK105" t="str">
        <f t="shared" si="40"/>
        <v>Riven</v>
      </c>
      <c r="CM105">
        <f>'Champ Scores'!B104+'(CC) Team Data'!B$36-'(CC) Team Data'!$B$28</f>
        <v>11</v>
      </c>
      <c r="CN105">
        <f>'Champ Scores'!C104+'(CC) Team Data'!C$36-'(CC) Team Data'!$B$28</f>
        <v>10</v>
      </c>
      <c r="CO105">
        <f>'Champ Scores'!D104+'(CC) Team Data'!D$36-'(CC) Team Data'!$B$28</f>
        <v>7</v>
      </c>
      <c r="CP105">
        <f>'Champ Scores'!E104+'(CC) Team Data'!E$36-'(CC) Team Data'!$B$28</f>
        <v>11</v>
      </c>
      <c r="CQ105">
        <f>'Champ Scores'!F104+'(CC) Team Data'!F$36-'(CC) Team Data'!$B$28</f>
        <v>12</v>
      </c>
      <c r="CR105">
        <f>'Champ Scores'!G104+'(CC) Team Data'!G$36-'(CC) Team Data'!$B$28</f>
        <v>8</v>
      </c>
      <c r="CS105">
        <f>'Champ Scores'!H104+'(CC) Team Data'!H$36-'(CC) Team Data'!$B$28</f>
        <v>6</v>
      </c>
      <c r="CT105">
        <f>'Champ Scores'!I104+'(CC) Team Data'!I$36-'(CC) Team Data'!$B$28</f>
        <v>5</v>
      </c>
      <c r="CU105">
        <f>'Champ Scores'!J104+'(CC) Team Data'!J$36-'(CC) Team Data'!$B$28</f>
        <v>12</v>
      </c>
      <c r="CV105">
        <f>'Champ Scores'!K104+'(CC) Team Data'!K$36-'(CC) Team Data'!$B$28</f>
        <v>7</v>
      </c>
      <c r="CW105">
        <f>'Champ Scores'!L104+'(CC) Team Data'!L$36-'(CC) Team Data'!$B$28</f>
        <v>11</v>
      </c>
      <c r="CX105">
        <f>'Champ Scores'!M104+'(CC) Team Data'!M$36-'(CC) Team Data'!$B$28</f>
        <v>5</v>
      </c>
      <c r="CY105">
        <f>'Champ Scores'!N104+'(CC) Team Data'!N$36-'(CC) Team Data'!$B$28</f>
        <v>10</v>
      </c>
      <c r="CZ105">
        <f>'Champ Scores'!O104+'(CC) Team Data'!O$36-'(CC) Team Data'!$B$28</f>
        <v>7</v>
      </c>
      <c r="DA105">
        <f>'Champ Scores'!P104+'(CC) Team Data'!P$36-'(CC) Team Data'!$B$28</f>
        <v>9</v>
      </c>
      <c r="DB105">
        <f>'Champ Scores'!Q104+'(CC) Team Data'!Q$36-'(CC) Team Data'!$B$28</f>
        <v>9</v>
      </c>
      <c r="DC105">
        <f>'Champ Scores'!R104+'(CC) Team Data'!R$36-'(CC) Team Data'!$B$28</f>
        <v>7</v>
      </c>
      <c r="DD105">
        <f>'Champ Scores'!S104+'(CC) Team Data'!S$36-'(CC) Team Data'!$B$28</f>
        <v>5</v>
      </c>
      <c r="DE105">
        <f>'Champ Scores'!T104+'(CC) Team Data'!T$36-'(CC) Team Data'!$B$28</f>
        <v>7</v>
      </c>
      <c r="DF105">
        <f>'Champ Scores'!U104+'(CC) Team Data'!U$36-'(CC) Team Data'!$B$28</f>
        <v>5</v>
      </c>
    </row>
    <row r="106" spans="1:110" x14ac:dyDescent="0.25">
      <c r="A106" t="str">
        <f>'Champ Pools'!A106</f>
        <v>Rumble</v>
      </c>
      <c r="B106">
        <f>'Champ Pools'!B106</f>
        <v>0</v>
      </c>
      <c r="C106">
        <f>'Champ Pools'!C106</f>
        <v>0</v>
      </c>
      <c r="D106">
        <f>'Champ Pools'!D106</f>
        <v>0</v>
      </c>
      <c r="E106">
        <f>'Champ Pools'!E106</f>
        <v>0</v>
      </c>
      <c r="F106">
        <f>'Champ Pools'!F106</f>
        <v>0</v>
      </c>
      <c r="H106">
        <f>B106*B106*'Champ Pools'!L106</f>
        <v>0</v>
      </c>
      <c r="I106">
        <f>C106*C106*'Champ Pools'!M106</f>
        <v>0</v>
      </c>
      <c r="J106">
        <f>D106*D106*'Champ Pools'!N106</f>
        <v>0</v>
      </c>
      <c r="K106">
        <f>E106*E106*'Champ Pools'!O106</f>
        <v>0</v>
      </c>
      <c r="L106">
        <f>F106*F106*'Champ Pools'!P106</f>
        <v>0</v>
      </c>
      <c r="N106">
        <f>'Champ Scores'!Y105</f>
        <v>1813</v>
      </c>
      <c r="O106">
        <f>'Champ Scores'!Z105</f>
        <v>1300</v>
      </c>
      <c r="P106">
        <f>'Champ Scores'!AA105</f>
        <v>2065</v>
      </c>
      <c r="Q106">
        <f>'Champ Scores'!AB105</f>
        <v>1989</v>
      </c>
      <c r="R106">
        <f>'Champ Scores'!AC105</f>
        <v>2024</v>
      </c>
      <c r="T106" s="60">
        <f t="shared" si="23"/>
        <v>2625.2250008338337</v>
      </c>
      <c r="U106">
        <f>'(CC) Team Data'!W$36+'(CC) Your Champ Data'!N106</f>
        <v>3901</v>
      </c>
      <c r="V106">
        <f>'(CC) Team Data'!X$36+'(CC) Your Champ Data'!O106</f>
        <v>3032</v>
      </c>
      <c r="W106">
        <f>'(CC) Team Data'!Y$36+'(CC) Your Champ Data'!P106</f>
        <v>3817</v>
      </c>
      <c r="X106">
        <f>'(CC) Team Data'!Z$36+'(CC) Your Champ Data'!Q106</f>
        <v>3606</v>
      </c>
      <c r="Y106">
        <f>'(CC) Team Data'!AA$36+'(CC) Your Champ Data'!R106</f>
        <v>3946</v>
      </c>
      <c r="AA106">
        <f>ABS('Champ Scores'!AG105-33.3-'Comp Calculator'!H$164+'Comp Calculator'!H$163)</f>
        <v>29.431800819970547</v>
      </c>
      <c r="AB106">
        <f>ABS('Champ Scores'!AH105-33.3-'Comp Calculator'!I$164+'Comp Calculator'!I$163)</f>
        <v>5.0967771712138443</v>
      </c>
      <c r="AC106">
        <f>ABS('Champ Scores'!AI105-33.3-'Comp Calculator'!J$164+'Comp Calculator'!J$163)</f>
        <v>24.135023648756686</v>
      </c>
      <c r="AD106">
        <f t="shared" si="24"/>
        <v>58.663601639941078</v>
      </c>
      <c r="AF106" s="60">
        <f>(IF('Comp Calculator'!$C$164='(CC) Your Champ Data'!$N$3,'(CC) Your Champ Data'!$N106,IF('Comp Calculator'!$C$164='(CC) Your Champ Data'!$O$3,'(CC) Your Champ Data'!$O106,IF('Comp Calculator'!$C$164='(CC) Your Champ Data'!$P$3,'(CC) Your Champ Data'!$P106,IF('Comp Calculator'!$C$164='(CC) Your Champ Data'!$Q$3,'(CC) Your Champ Data'!$Q106,IF('Comp Calculator'!$C$164='(CC) Your Champ Data'!$R$3,'(CC) Your Champ Data'!$R106,IF('Comp Calculator'!$C$164='(CC) Your Champ Data'!$T$3,'(CC) Your Champ Data'!$T106,1000))))))*H106*(100-$AD106))/1000</f>
        <v>0</v>
      </c>
      <c r="AG106" s="60">
        <f>(IF('Comp Calculator'!$C$164='(CC) Your Champ Data'!$N$3,'(CC) Your Champ Data'!$N106,IF('Comp Calculator'!$C$164='(CC) Your Champ Data'!$O$3,'(CC) Your Champ Data'!$O106,IF('Comp Calculator'!$C$164='(CC) Your Champ Data'!$P$3,'(CC) Your Champ Data'!$P106,IF('Comp Calculator'!$C$164='(CC) Your Champ Data'!$Q$3,'(CC) Your Champ Data'!$Q106,IF('Comp Calculator'!$C$164='(CC) Your Champ Data'!$R$3,'(CC) Your Champ Data'!$R106,IF('Comp Calculator'!$C$164='(CC) Your Champ Data'!$T$3,'(CC) Your Champ Data'!$T106,1000))))))*I106*(100-$AD106))/1000</f>
        <v>0</v>
      </c>
      <c r="AH106" s="60">
        <f>(IF('Comp Calculator'!$C$164='(CC) Your Champ Data'!$N$3,'(CC) Your Champ Data'!$N106,IF('Comp Calculator'!$C$164='(CC) Your Champ Data'!$O$3,'(CC) Your Champ Data'!$O106,IF('Comp Calculator'!$C$164='(CC) Your Champ Data'!$P$3,'(CC) Your Champ Data'!$P106,IF('Comp Calculator'!$C$164='(CC) Your Champ Data'!$Q$3,'(CC) Your Champ Data'!$Q106,IF('Comp Calculator'!$C$164='(CC) Your Champ Data'!$R$3,'(CC) Your Champ Data'!$R106,IF('Comp Calculator'!$C$164='(CC) Your Champ Data'!$T$3,'(CC) Your Champ Data'!$T106,1000))))))*J106*(100-$AD106))/1000</f>
        <v>0</v>
      </c>
      <c r="AI106" s="60">
        <f>(IF('Comp Calculator'!$C$164='(CC) Your Champ Data'!$N$3,'(CC) Your Champ Data'!$N106,IF('Comp Calculator'!$C$164='(CC) Your Champ Data'!$O$3,'(CC) Your Champ Data'!$O106,IF('Comp Calculator'!$C$164='(CC) Your Champ Data'!$P$3,'(CC) Your Champ Data'!$P106,IF('Comp Calculator'!$C$164='(CC) Your Champ Data'!$Q$3,'(CC) Your Champ Data'!$Q106,IF('Comp Calculator'!$C$164='(CC) Your Champ Data'!$R$3,'(CC) Your Champ Data'!$R106,IF('Comp Calculator'!$C$164='(CC) Your Champ Data'!$T$3,'(CC) Your Champ Data'!$T106,1000))))))*K106*(100-$AD106))/1000</f>
        <v>0</v>
      </c>
      <c r="AJ106" s="60">
        <f>(IF('Comp Calculator'!$C$164='(CC) Your Champ Data'!$N$3,'(CC) Your Champ Data'!$N106,IF('Comp Calculator'!$C$164='(CC) Your Champ Data'!$O$3,'(CC) Your Champ Data'!$O106,IF('Comp Calculator'!$C$164='(CC) Your Champ Data'!$P$3,'(CC) Your Champ Data'!$P106,IF('Comp Calculator'!$C$164='(CC) Your Champ Data'!$Q$3,'(CC) Your Champ Data'!$Q106,IF('Comp Calculator'!$C$164='(CC) Your Champ Data'!$R$3,'(CC) Your Champ Data'!$R106,IF('Comp Calculator'!$C$164='(CC) Your Champ Data'!$T$3,'(CC) Your Champ Data'!$T106,1000))))))*L106*(100-$AD106))/1000</f>
        <v>0</v>
      </c>
      <c r="AL106" s="60">
        <f>RANK(AF106,AF$4:AF$163,0)+COUNTIF(AF$4:AF106,AF106)-1</f>
        <v>116</v>
      </c>
      <c r="AM106" t="str">
        <f t="shared" si="25"/>
        <v>Rumble</v>
      </c>
      <c r="AN106" s="60">
        <f>RANK(AG106,AG$4:AG$163,0)+COUNTIF(AG$4:AG106,AG106)-1</f>
        <v>113</v>
      </c>
      <c r="AO106" t="str">
        <f t="shared" si="26"/>
        <v>Rumble</v>
      </c>
      <c r="AP106" s="60">
        <f>RANK(AH106,AH$4:AH$163,0)+COUNTIF(AH$4:AH106,AH106)-1</f>
        <v>143</v>
      </c>
      <c r="AQ106" t="str">
        <f t="shared" si="27"/>
        <v>Rumble</v>
      </c>
      <c r="AR106" s="60">
        <f>RANK(AI106,AI$4:AI$163,0)+COUNTIF(AI$4:AI106,AI106)-1</f>
        <v>111</v>
      </c>
      <c r="AS106" t="str">
        <f t="shared" si="28"/>
        <v>Rumble</v>
      </c>
      <c r="AT106" s="60">
        <f>RANK(AJ106,AJ$4:AJ$163,0)+COUNTIF(AJ$4:AJ106,AJ106)-1</f>
        <v>123</v>
      </c>
      <c r="AU106" t="str">
        <f t="shared" si="29"/>
        <v>Rumble</v>
      </c>
      <c r="AW106">
        <v>104</v>
      </c>
      <c r="AX106" s="61">
        <f t="shared" si="30"/>
        <v>2.8824045413923387</v>
      </c>
      <c r="AY106">
        <f>'Champ Scores'!B105</f>
        <v>1</v>
      </c>
      <c r="AZ106">
        <f>'Champ Scores'!C105</f>
        <v>5</v>
      </c>
      <c r="BA106">
        <f>'Champ Scores'!D105</f>
        <v>2</v>
      </c>
      <c r="BB106">
        <f>'Champ Scores'!E105</f>
        <v>5</v>
      </c>
      <c r="BC106">
        <f>'Champ Scores'!F105</f>
        <v>3</v>
      </c>
      <c r="BD106">
        <f>'Champ Scores'!G105</f>
        <v>4</v>
      </c>
      <c r="BE106">
        <f>'Champ Scores'!H105</f>
        <v>2</v>
      </c>
      <c r="BF106">
        <f>'Champ Scores'!I105</f>
        <v>3</v>
      </c>
      <c r="BG106">
        <f>'Champ Scores'!J105</f>
        <v>3</v>
      </c>
      <c r="BH106">
        <f>'Champ Scores'!K105</f>
        <v>3</v>
      </c>
      <c r="BI106">
        <f>'Champ Scores'!L105</f>
        <v>1</v>
      </c>
      <c r="BJ106">
        <f>'Champ Scores'!M105</f>
        <v>2</v>
      </c>
      <c r="BK106">
        <f>'Champ Scores'!N105</f>
        <v>3</v>
      </c>
      <c r="BL106">
        <f>'Champ Scores'!O105</f>
        <v>3</v>
      </c>
      <c r="BM106">
        <f>'Champ Scores'!P105</f>
        <v>2</v>
      </c>
      <c r="BN106">
        <f>'Champ Scores'!Q105</f>
        <v>3</v>
      </c>
      <c r="BO106">
        <f>'Champ Scores'!R105</f>
        <v>1</v>
      </c>
      <c r="BP106">
        <f>'Champ Scores'!S105</f>
        <v>1</v>
      </c>
      <c r="BQ106">
        <f>'Champ Scores'!T105</f>
        <v>3</v>
      </c>
      <c r="BR106">
        <f>'Champ Scores'!U105</f>
        <v>2</v>
      </c>
      <c r="BT106" s="61">
        <f>INDEX($AX$3:BR106,AW106,MATCH('Comp Calculator'!$C$165,'(CC) Your Champ Data'!$AX$3:$BR$3,0))</f>
        <v>2.8824045413923387</v>
      </c>
      <c r="BV106" s="60">
        <f t="shared" si="31"/>
        <v>0</v>
      </c>
      <c r="BW106" s="60">
        <f t="shared" si="32"/>
        <v>0</v>
      </c>
      <c r="BX106" s="60">
        <f t="shared" si="33"/>
        <v>0</v>
      </c>
      <c r="BY106" s="60">
        <f t="shared" si="34"/>
        <v>0</v>
      </c>
      <c r="BZ106" s="60">
        <f t="shared" si="35"/>
        <v>0</v>
      </c>
      <c r="CB106" s="60">
        <f>RANK(BV106,BV$4:BV$157,0)+COUNTIF(BV$4:BV106,BV106)-1</f>
        <v>116</v>
      </c>
      <c r="CC106" t="str">
        <f t="shared" si="36"/>
        <v>Rumble</v>
      </c>
      <c r="CD106">
        <f>RANK(BW106,BW$4:BW$157,0)+COUNTIF(BW$4:BW106,BW106)-1</f>
        <v>113</v>
      </c>
      <c r="CE106" t="str">
        <f t="shared" si="37"/>
        <v>Rumble</v>
      </c>
      <c r="CF106">
        <f>RANK(BX106,BX$4:BX$157,0)+COUNTIF(BX$4:BX106,BX106)-1</f>
        <v>138</v>
      </c>
      <c r="CG106" t="str">
        <f t="shared" si="38"/>
        <v>Rumble</v>
      </c>
      <c r="CH106">
        <f>RANK(BY106,BY$4:BY$157,0)+COUNTIF(BY$4:BY106,BY106)-1</f>
        <v>110</v>
      </c>
      <c r="CI106" t="str">
        <f t="shared" si="39"/>
        <v>Rumble</v>
      </c>
      <c r="CJ106">
        <f>RANK(BZ106,BZ$4:BZ$157,0)+COUNTIF(BZ$4:BZ106,BZ106)-1</f>
        <v>120</v>
      </c>
      <c r="CK106" t="str">
        <f t="shared" si="40"/>
        <v>Rumble</v>
      </c>
      <c r="CM106">
        <f>'Champ Scores'!B105+'(CC) Team Data'!B$36-'(CC) Team Data'!$B$28</f>
        <v>7</v>
      </c>
      <c r="CN106">
        <f>'Champ Scores'!C105+'(CC) Team Data'!C$36-'(CC) Team Data'!$B$28</f>
        <v>12</v>
      </c>
      <c r="CO106">
        <f>'Champ Scores'!D105+'(CC) Team Data'!D$36-'(CC) Team Data'!$B$28</f>
        <v>6</v>
      </c>
      <c r="CP106">
        <f>'Champ Scores'!E105+'(CC) Team Data'!E$36-'(CC) Team Data'!$B$28</f>
        <v>12</v>
      </c>
      <c r="CQ106">
        <f>'Champ Scores'!F105+'(CC) Team Data'!F$36-'(CC) Team Data'!$B$28</f>
        <v>10</v>
      </c>
      <c r="CR106">
        <f>'Champ Scores'!G105+'(CC) Team Data'!G$36-'(CC) Team Data'!$B$28</f>
        <v>10</v>
      </c>
      <c r="CS106">
        <f>'Champ Scores'!H105+'(CC) Team Data'!H$36-'(CC) Team Data'!$B$28</f>
        <v>7</v>
      </c>
      <c r="CT106">
        <f>'Champ Scores'!I105+'(CC) Team Data'!I$36-'(CC) Team Data'!$B$28</f>
        <v>7</v>
      </c>
      <c r="CU106">
        <f>'Champ Scores'!J105+'(CC) Team Data'!J$36-'(CC) Team Data'!$B$28</f>
        <v>10</v>
      </c>
      <c r="CV106">
        <f>'Champ Scores'!K105+'(CC) Team Data'!K$36-'(CC) Team Data'!$B$28</f>
        <v>7</v>
      </c>
      <c r="CW106">
        <f>'Champ Scores'!L105+'(CC) Team Data'!L$36-'(CC) Team Data'!$B$28</f>
        <v>9</v>
      </c>
      <c r="CX106">
        <f>'Champ Scores'!M105+'(CC) Team Data'!M$36-'(CC) Team Data'!$B$28</f>
        <v>6</v>
      </c>
      <c r="CY106">
        <f>'Champ Scores'!N105+'(CC) Team Data'!N$36-'(CC) Team Data'!$B$28</f>
        <v>10</v>
      </c>
      <c r="CZ106">
        <f>'Champ Scores'!O105+'(CC) Team Data'!O$36-'(CC) Team Data'!$B$28</f>
        <v>9</v>
      </c>
      <c r="DA106">
        <f>'Champ Scores'!P105+'(CC) Team Data'!P$36-'(CC) Team Data'!$B$28</f>
        <v>8</v>
      </c>
      <c r="DB106">
        <f>'Champ Scores'!Q105+'(CC) Team Data'!Q$36-'(CC) Team Data'!$B$28</f>
        <v>9</v>
      </c>
      <c r="DC106">
        <f>'Champ Scores'!R105+'(CC) Team Data'!R$36-'(CC) Team Data'!$B$28</f>
        <v>5</v>
      </c>
      <c r="DD106">
        <f>'Champ Scores'!S105+'(CC) Team Data'!S$36-'(CC) Team Data'!$B$28</f>
        <v>5</v>
      </c>
      <c r="DE106">
        <f>'Champ Scores'!T105+'(CC) Team Data'!T$36-'(CC) Team Data'!$B$28</f>
        <v>9</v>
      </c>
      <c r="DF106">
        <f>'Champ Scores'!U105+'(CC) Team Data'!U$36-'(CC) Team Data'!$B$28</f>
        <v>6</v>
      </c>
    </row>
    <row r="107" spans="1:110" x14ac:dyDescent="0.25">
      <c r="A107" t="str">
        <f>'Champ Pools'!A107</f>
        <v>Ryze</v>
      </c>
      <c r="B107">
        <f>'Champ Pools'!B107</f>
        <v>0</v>
      </c>
      <c r="C107">
        <f>'Champ Pools'!C107</f>
        <v>0</v>
      </c>
      <c r="D107">
        <f>'Champ Pools'!D107</f>
        <v>5</v>
      </c>
      <c r="E107">
        <f>'Champ Pools'!E107</f>
        <v>0</v>
      </c>
      <c r="F107">
        <f>'Champ Pools'!F107</f>
        <v>0</v>
      </c>
      <c r="H107">
        <f>B107*B107*'Champ Pools'!L107</f>
        <v>0</v>
      </c>
      <c r="I107">
        <f>C107*C107*'Champ Pools'!M107</f>
        <v>0</v>
      </c>
      <c r="J107">
        <f>D107*D107*'Champ Pools'!N107</f>
        <v>75</v>
      </c>
      <c r="K107">
        <f>E107*E107*'Champ Pools'!O107</f>
        <v>0</v>
      </c>
      <c r="L107">
        <f>F107*F107*'Champ Pools'!P107</f>
        <v>0</v>
      </c>
      <c r="N107">
        <f>'Champ Scores'!Y106</f>
        <v>1518</v>
      </c>
      <c r="O107">
        <f>'Champ Scores'!Z106</f>
        <v>2024</v>
      </c>
      <c r="P107">
        <f>'Champ Scores'!AA106</f>
        <v>1704</v>
      </c>
      <c r="Q107">
        <f>'Champ Scores'!AB106</f>
        <v>1777</v>
      </c>
      <c r="R107">
        <f>'Champ Scores'!AC106</f>
        <v>2668</v>
      </c>
      <c r="T107" s="60">
        <f t="shared" si="23"/>
        <v>2515.4891126094267</v>
      </c>
      <c r="U107">
        <f>'(CC) Team Data'!W$36+'(CC) Your Champ Data'!N107</f>
        <v>3606</v>
      </c>
      <c r="V107">
        <f>'(CC) Team Data'!X$36+'(CC) Your Champ Data'!O107</f>
        <v>3756</v>
      </c>
      <c r="W107">
        <f>'(CC) Team Data'!Y$36+'(CC) Your Champ Data'!P107</f>
        <v>3456</v>
      </c>
      <c r="X107">
        <f>'(CC) Team Data'!Z$36+'(CC) Your Champ Data'!Q107</f>
        <v>3394</v>
      </c>
      <c r="Y107">
        <f>'(CC) Team Data'!AA$36+'(CC) Your Champ Data'!R107</f>
        <v>4590</v>
      </c>
      <c r="AA107">
        <f>ABS('Champ Scores'!AG106-33.3-'Comp Calculator'!H$164+'Comp Calculator'!H$163)</f>
        <v>23.620025471728653</v>
      </c>
      <c r="AB107">
        <f>ABS('Champ Scores'!AH106-33.3-'Comp Calculator'!I$164+'Comp Calculator'!I$163)</f>
        <v>11.08515612780559</v>
      </c>
      <c r="AC107">
        <f>ABS('Champ Scores'!AI106-33.3-'Comp Calculator'!J$164+'Comp Calculator'!J$163)</f>
        <v>12.334869343923049</v>
      </c>
      <c r="AD107">
        <f t="shared" si="24"/>
        <v>47.040050943457288</v>
      </c>
      <c r="AF107" s="60">
        <f>(IF('Comp Calculator'!$C$164='(CC) Your Champ Data'!$N$3,'(CC) Your Champ Data'!$N107,IF('Comp Calculator'!$C$164='(CC) Your Champ Data'!$O$3,'(CC) Your Champ Data'!$O107,IF('Comp Calculator'!$C$164='(CC) Your Champ Data'!$P$3,'(CC) Your Champ Data'!$P107,IF('Comp Calculator'!$C$164='(CC) Your Champ Data'!$Q$3,'(CC) Your Champ Data'!$Q107,IF('Comp Calculator'!$C$164='(CC) Your Champ Data'!$R$3,'(CC) Your Champ Data'!$R107,IF('Comp Calculator'!$C$164='(CC) Your Champ Data'!$T$3,'(CC) Your Champ Data'!$T107,1000))))))*H107*(100-$AD107))/1000</f>
        <v>0</v>
      </c>
      <c r="AG107" s="60">
        <f>(IF('Comp Calculator'!$C$164='(CC) Your Champ Data'!$N$3,'(CC) Your Champ Data'!$N107,IF('Comp Calculator'!$C$164='(CC) Your Champ Data'!$O$3,'(CC) Your Champ Data'!$O107,IF('Comp Calculator'!$C$164='(CC) Your Champ Data'!$P$3,'(CC) Your Champ Data'!$P107,IF('Comp Calculator'!$C$164='(CC) Your Champ Data'!$Q$3,'(CC) Your Champ Data'!$Q107,IF('Comp Calculator'!$C$164='(CC) Your Champ Data'!$R$3,'(CC) Your Champ Data'!$R107,IF('Comp Calculator'!$C$164='(CC) Your Champ Data'!$T$3,'(CC) Your Champ Data'!$T107,1000))))))*I107*(100-$AD107))/1000</f>
        <v>0</v>
      </c>
      <c r="AH107" s="60">
        <f>(IF('Comp Calculator'!$C$164='(CC) Your Champ Data'!$N$3,'(CC) Your Champ Data'!$N107,IF('Comp Calculator'!$C$164='(CC) Your Champ Data'!$O$3,'(CC) Your Champ Data'!$O107,IF('Comp Calculator'!$C$164='(CC) Your Champ Data'!$P$3,'(CC) Your Champ Data'!$P107,IF('Comp Calculator'!$C$164='(CC) Your Champ Data'!$Q$3,'(CC) Your Champ Data'!$Q107,IF('Comp Calculator'!$C$164='(CC) Your Champ Data'!$R$3,'(CC) Your Champ Data'!$R107,IF('Comp Calculator'!$C$164='(CC) Your Champ Data'!$T$3,'(CC) Your Champ Data'!$T107,1000))))))*J107*(100-$AD107))/1000</f>
        <v>9991.5131442062302</v>
      </c>
      <c r="AI107" s="60">
        <f>(IF('Comp Calculator'!$C$164='(CC) Your Champ Data'!$N$3,'(CC) Your Champ Data'!$N107,IF('Comp Calculator'!$C$164='(CC) Your Champ Data'!$O$3,'(CC) Your Champ Data'!$O107,IF('Comp Calculator'!$C$164='(CC) Your Champ Data'!$P$3,'(CC) Your Champ Data'!$P107,IF('Comp Calculator'!$C$164='(CC) Your Champ Data'!$Q$3,'(CC) Your Champ Data'!$Q107,IF('Comp Calculator'!$C$164='(CC) Your Champ Data'!$R$3,'(CC) Your Champ Data'!$R107,IF('Comp Calculator'!$C$164='(CC) Your Champ Data'!$T$3,'(CC) Your Champ Data'!$T107,1000))))))*K107*(100-$AD107))/1000</f>
        <v>0</v>
      </c>
      <c r="AJ107" s="60">
        <f>(IF('Comp Calculator'!$C$164='(CC) Your Champ Data'!$N$3,'(CC) Your Champ Data'!$N107,IF('Comp Calculator'!$C$164='(CC) Your Champ Data'!$O$3,'(CC) Your Champ Data'!$O107,IF('Comp Calculator'!$C$164='(CC) Your Champ Data'!$P$3,'(CC) Your Champ Data'!$P107,IF('Comp Calculator'!$C$164='(CC) Your Champ Data'!$Q$3,'(CC) Your Champ Data'!$Q107,IF('Comp Calculator'!$C$164='(CC) Your Champ Data'!$R$3,'(CC) Your Champ Data'!$R107,IF('Comp Calculator'!$C$164='(CC) Your Champ Data'!$T$3,'(CC) Your Champ Data'!$T107,1000))))))*L107*(100-$AD107))/1000</f>
        <v>0</v>
      </c>
      <c r="AL107" s="60">
        <f>RANK(AF107,AF$4:AF$163,0)+COUNTIF(AF$4:AF107,AF107)-1</f>
        <v>117</v>
      </c>
      <c r="AM107" t="str">
        <f t="shared" si="25"/>
        <v>Ryze</v>
      </c>
      <c r="AN107" s="60">
        <f>RANK(AG107,AG$4:AG$163,0)+COUNTIF(AG$4:AG107,AG107)-1</f>
        <v>114</v>
      </c>
      <c r="AO107" t="str">
        <f t="shared" si="26"/>
        <v>Ryze</v>
      </c>
      <c r="AP107" s="60">
        <f>RANK(AH107,AH$4:AH$163,0)+COUNTIF(AH$4:AH107,AH107)-1</f>
        <v>22</v>
      </c>
      <c r="AQ107" t="str">
        <f t="shared" si="27"/>
        <v>Ryze</v>
      </c>
      <c r="AR107" s="60">
        <f>RANK(AI107,AI$4:AI$163,0)+COUNTIF(AI$4:AI107,AI107)-1</f>
        <v>112</v>
      </c>
      <c r="AS107" t="str">
        <f t="shared" si="28"/>
        <v>Ryze</v>
      </c>
      <c r="AT107" s="60">
        <f>RANK(AJ107,AJ$4:AJ$163,0)+COUNTIF(AJ$4:AJ107,AJ107)-1</f>
        <v>124</v>
      </c>
      <c r="AU107" t="str">
        <f t="shared" si="29"/>
        <v>Ryze</v>
      </c>
      <c r="AW107">
        <v>105</v>
      </c>
      <c r="AX107" s="61">
        <f t="shared" si="30"/>
        <v>2.6694251894932823</v>
      </c>
      <c r="AY107">
        <f>'Champ Scores'!B106</f>
        <v>3</v>
      </c>
      <c r="AZ107">
        <f>'Champ Scores'!C106</f>
        <v>5</v>
      </c>
      <c r="BA107">
        <f>'Champ Scores'!D106</f>
        <v>3</v>
      </c>
      <c r="BB107">
        <f>'Champ Scores'!E106</f>
        <v>3</v>
      </c>
      <c r="BC107">
        <f>'Champ Scores'!F106</f>
        <v>4</v>
      </c>
      <c r="BD107">
        <f>'Champ Scores'!G106</f>
        <v>4</v>
      </c>
      <c r="BE107">
        <f>'Champ Scores'!H106</f>
        <v>2</v>
      </c>
      <c r="BF107">
        <f>'Champ Scores'!I106</f>
        <v>3</v>
      </c>
      <c r="BG107">
        <f>'Champ Scores'!J106</f>
        <v>5</v>
      </c>
      <c r="BH107">
        <f>'Champ Scores'!K106</f>
        <v>1</v>
      </c>
      <c r="BI107">
        <f>'Champ Scores'!L106</f>
        <v>1</v>
      </c>
      <c r="BJ107">
        <f>'Champ Scores'!M106</f>
        <v>2</v>
      </c>
      <c r="BK107">
        <f>'Champ Scores'!N106</f>
        <v>1</v>
      </c>
      <c r="BL107">
        <f>'Champ Scores'!O106</f>
        <v>2</v>
      </c>
      <c r="BM107">
        <f>'Champ Scores'!P106</f>
        <v>3</v>
      </c>
      <c r="BN107">
        <f>'Champ Scores'!Q106</f>
        <v>5</v>
      </c>
      <c r="BO107">
        <f>'Champ Scores'!R106</f>
        <v>1</v>
      </c>
      <c r="BP107">
        <f>'Champ Scores'!S106</f>
        <v>1</v>
      </c>
      <c r="BQ107">
        <f>'Champ Scores'!T106</f>
        <v>2</v>
      </c>
      <c r="BR107">
        <f>'Champ Scores'!U106</f>
        <v>1</v>
      </c>
      <c r="BT107" s="61">
        <f>INDEX($AX$3:BR107,AW107,MATCH('Comp Calculator'!$C$165,'(CC) Your Champ Data'!$AX$3:$BR$3,0))</f>
        <v>2.6694251894932823</v>
      </c>
      <c r="BV107" s="60">
        <f t="shared" si="31"/>
        <v>0</v>
      </c>
      <c r="BW107" s="60">
        <f t="shared" si="32"/>
        <v>0</v>
      </c>
      <c r="BX107" s="60">
        <f t="shared" si="33"/>
        <v>10602.946653436209</v>
      </c>
      <c r="BY107" s="60">
        <f t="shared" si="34"/>
        <v>0</v>
      </c>
      <c r="BZ107" s="60">
        <f t="shared" si="35"/>
        <v>0</v>
      </c>
      <c r="CB107" s="60">
        <f>RANK(BV107,BV$4:BV$157,0)+COUNTIF(BV$4:BV107,BV107)-1</f>
        <v>117</v>
      </c>
      <c r="CC107" t="str">
        <f t="shared" si="36"/>
        <v>Ryze</v>
      </c>
      <c r="CD107">
        <f>RANK(BW107,BW$4:BW$157,0)+COUNTIF(BW$4:BW107,BW107)-1</f>
        <v>114</v>
      </c>
      <c r="CE107" t="str">
        <f t="shared" si="37"/>
        <v>Ryze</v>
      </c>
      <c r="CF107">
        <f>RANK(BX107,BX$4:BX$157,0)+COUNTIF(BX$4:BX107,BX107)-1</f>
        <v>27</v>
      </c>
      <c r="CG107" t="str">
        <f t="shared" si="38"/>
        <v>Ryze</v>
      </c>
      <c r="CH107">
        <f>RANK(BY107,BY$4:BY$157,0)+COUNTIF(BY$4:BY107,BY107)-1</f>
        <v>111</v>
      </c>
      <c r="CI107" t="str">
        <f t="shared" si="39"/>
        <v>Ryze</v>
      </c>
      <c r="CJ107">
        <f>RANK(BZ107,BZ$4:BZ$157,0)+COUNTIF(BZ$4:BZ107,BZ107)-1</f>
        <v>121</v>
      </c>
      <c r="CK107" t="str">
        <f t="shared" si="40"/>
        <v>Ryze</v>
      </c>
      <c r="CM107">
        <f>'Champ Scores'!B106+'(CC) Team Data'!B$36-'(CC) Team Data'!$B$28</f>
        <v>9</v>
      </c>
      <c r="CN107">
        <f>'Champ Scores'!C106+'(CC) Team Data'!C$36-'(CC) Team Data'!$B$28</f>
        <v>12</v>
      </c>
      <c r="CO107">
        <f>'Champ Scores'!D106+'(CC) Team Data'!D$36-'(CC) Team Data'!$B$28</f>
        <v>7</v>
      </c>
      <c r="CP107">
        <f>'Champ Scores'!E106+'(CC) Team Data'!E$36-'(CC) Team Data'!$B$28</f>
        <v>10</v>
      </c>
      <c r="CQ107">
        <f>'Champ Scores'!F106+'(CC) Team Data'!F$36-'(CC) Team Data'!$B$28</f>
        <v>11</v>
      </c>
      <c r="CR107">
        <f>'Champ Scores'!G106+'(CC) Team Data'!G$36-'(CC) Team Data'!$B$28</f>
        <v>10</v>
      </c>
      <c r="CS107">
        <f>'Champ Scores'!H106+'(CC) Team Data'!H$36-'(CC) Team Data'!$B$28</f>
        <v>7</v>
      </c>
      <c r="CT107">
        <f>'Champ Scores'!I106+'(CC) Team Data'!I$36-'(CC) Team Data'!$B$28</f>
        <v>7</v>
      </c>
      <c r="CU107">
        <f>'Champ Scores'!J106+'(CC) Team Data'!J$36-'(CC) Team Data'!$B$28</f>
        <v>12</v>
      </c>
      <c r="CV107">
        <f>'Champ Scores'!K106+'(CC) Team Data'!K$36-'(CC) Team Data'!$B$28</f>
        <v>5</v>
      </c>
      <c r="CW107">
        <f>'Champ Scores'!L106+'(CC) Team Data'!L$36-'(CC) Team Data'!$B$28</f>
        <v>9</v>
      </c>
      <c r="CX107">
        <f>'Champ Scores'!M106+'(CC) Team Data'!M$36-'(CC) Team Data'!$B$28</f>
        <v>6</v>
      </c>
      <c r="CY107">
        <f>'Champ Scores'!N106+'(CC) Team Data'!N$36-'(CC) Team Data'!$B$28</f>
        <v>8</v>
      </c>
      <c r="CZ107">
        <f>'Champ Scores'!O106+'(CC) Team Data'!O$36-'(CC) Team Data'!$B$28</f>
        <v>8</v>
      </c>
      <c r="DA107">
        <f>'Champ Scores'!P106+'(CC) Team Data'!P$36-'(CC) Team Data'!$B$28</f>
        <v>9</v>
      </c>
      <c r="DB107">
        <f>'Champ Scores'!Q106+'(CC) Team Data'!Q$36-'(CC) Team Data'!$B$28</f>
        <v>11</v>
      </c>
      <c r="DC107">
        <f>'Champ Scores'!R106+'(CC) Team Data'!R$36-'(CC) Team Data'!$B$28</f>
        <v>5</v>
      </c>
      <c r="DD107">
        <f>'Champ Scores'!S106+'(CC) Team Data'!S$36-'(CC) Team Data'!$B$28</f>
        <v>5</v>
      </c>
      <c r="DE107">
        <f>'Champ Scores'!T106+'(CC) Team Data'!T$36-'(CC) Team Data'!$B$28</f>
        <v>8</v>
      </c>
      <c r="DF107">
        <f>'Champ Scores'!U106+'(CC) Team Data'!U$36-'(CC) Team Data'!$B$28</f>
        <v>5</v>
      </c>
    </row>
    <row r="108" spans="1:110" x14ac:dyDescent="0.25">
      <c r="A108" t="str">
        <f>'Champ Pools'!A108</f>
        <v>Samira</v>
      </c>
      <c r="B108">
        <f>'Champ Pools'!B108</f>
        <v>0</v>
      </c>
      <c r="C108">
        <f>'Champ Pools'!C108</f>
        <v>0</v>
      </c>
      <c r="D108">
        <f>'Champ Pools'!D108</f>
        <v>0</v>
      </c>
      <c r="E108">
        <f>'Champ Pools'!E108</f>
        <v>4</v>
      </c>
      <c r="F108">
        <f>'Champ Pools'!F108</f>
        <v>0</v>
      </c>
      <c r="H108">
        <f>B108*B108*'Champ Pools'!L108</f>
        <v>0</v>
      </c>
      <c r="I108">
        <f>C108*C108*'Champ Pools'!M108</f>
        <v>0</v>
      </c>
      <c r="J108">
        <f>D108*D108*'Champ Pools'!N108</f>
        <v>0</v>
      </c>
      <c r="K108">
        <f>E108*E108*'Champ Pools'!O108</f>
        <v>48</v>
      </c>
      <c r="L108">
        <f>F108*F108*'Champ Pools'!P108</f>
        <v>0</v>
      </c>
      <c r="N108">
        <f>'Champ Scores'!Y107</f>
        <v>1789</v>
      </c>
      <c r="O108">
        <f>'Champ Scores'!Z107</f>
        <v>1505</v>
      </c>
      <c r="P108">
        <f>'Champ Scores'!AA107</f>
        <v>2042</v>
      </c>
      <c r="Q108">
        <f>'Champ Scores'!AB107</f>
        <v>2110</v>
      </c>
      <c r="R108">
        <f>'Champ Scores'!AC107</f>
        <v>2053</v>
      </c>
      <c r="T108" s="60">
        <f t="shared" si="23"/>
        <v>2713.4393606930639</v>
      </c>
      <c r="U108">
        <f>'(CC) Team Data'!W$36+'(CC) Your Champ Data'!N108</f>
        <v>3877</v>
      </c>
      <c r="V108">
        <f>'(CC) Team Data'!X$36+'(CC) Your Champ Data'!O108</f>
        <v>3237</v>
      </c>
      <c r="W108">
        <f>'(CC) Team Data'!Y$36+'(CC) Your Champ Data'!P108</f>
        <v>3794</v>
      </c>
      <c r="X108">
        <f>'(CC) Team Data'!Z$36+'(CC) Your Champ Data'!Q108</f>
        <v>3727</v>
      </c>
      <c r="Y108">
        <f>'(CC) Team Data'!AA$36+'(CC) Your Champ Data'!R108</f>
        <v>3975</v>
      </c>
      <c r="AA108">
        <f>ABS('Champ Scores'!AG107-33.3-'Comp Calculator'!H$164+'Comp Calculator'!H$163)</f>
        <v>22.898463006755144</v>
      </c>
      <c r="AB108">
        <f>ABS('Champ Scores'!AH107-33.3-'Comp Calculator'!I$164+'Comp Calculator'!I$163)</f>
        <v>11.604506985554831</v>
      </c>
      <c r="AC108">
        <f>ABS('Champ Scores'!AI107-33.3-'Comp Calculator'!J$164+'Comp Calculator'!J$163)</f>
        <v>11.093956021200295</v>
      </c>
      <c r="AD108">
        <f t="shared" si="24"/>
        <v>45.59692601351027</v>
      </c>
      <c r="AF108" s="60">
        <f>(IF('Comp Calculator'!$C$164='(CC) Your Champ Data'!$N$3,'(CC) Your Champ Data'!$N108,IF('Comp Calculator'!$C$164='(CC) Your Champ Data'!$O$3,'(CC) Your Champ Data'!$O108,IF('Comp Calculator'!$C$164='(CC) Your Champ Data'!$P$3,'(CC) Your Champ Data'!$P108,IF('Comp Calculator'!$C$164='(CC) Your Champ Data'!$Q$3,'(CC) Your Champ Data'!$Q108,IF('Comp Calculator'!$C$164='(CC) Your Champ Data'!$R$3,'(CC) Your Champ Data'!$R108,IF('Comp Calculator'!$C$164='(CC) Your Champ Data'!$T$3,'(CC) Your Champ Data'!$T108,1000))))))*H108*(100-$AD108))/1000</f>
        <v>0</v>
      </c>
      <c r="AG108" s="60">
        <f>(IF('Comp Calculator'!$C$164='(CC) Your Champ Data'!$N$3,'(CC) Your Champ Data'!$N108,IF('Comp Calculator'!$C$164='(CC) Your Champ Data'!$O$3,'(CC) Your Champ Data'!$O108,IF('Comp Calculator'!$C$164='(CC) Your Champ Data'!$P$3,'(CC) Your Champ Data'!$P108,IF('Comp Calculator'!$C$164='(CC) Your Champ Data'!$Q$3,'(CC) Your Champ Data'!$Q108,IF('Comp Calculator'!$C$164='(CC) Your Champ Data'!$R$3,'(CC) Your Champ Data'!$R108,IF('Comp Calculator'!$C$164='(CC) Your Champ Data'!$T$3,'(CC) Your Champ Data'!$T108,1000))))))*I108*(100-$AD108))/1000</f>
        <v>0</v>
      </c>
      <c r="AH108" s="60">
        <f>(IF('Comp Calculator'!$C$164='(CC) Your Champ Data'!$N$3,'(CC) Your Champ Data'!$N108,IF('Comp Calculator'!$C$164='(CC) Your Champ Data'!$O$3,'(CC) Your Champ Data'!$O108,IF('Comp Calculator'!$C$164='(CC) Your Champ Data'!$P$3,'(CC) Your Champ Data'!$P108,IF('Comp Calculator'!$C$164='(CC) Your Champ Data'!$Q$3,'(CC) Your Champ Data'!$Q108,IF('Comp Calculator'!$C$164='(CC) Your Champ Data'!$R$3,'(CC) Your Champ Data'!$R108,IF('Comp Calculator'!$C$164='(CC) Your Champ Data'!$T$3,'(CC) Your Champ Data'!$T108,1000))))))*J108*(100-$AD108))/1000</f>
        <v>0</v>
      </c>
      <c r="AI108" s="60">
        <f>(IF('Comp Calculator'!$C$164='(CC) Your Champ Data'!$N$3,'(CC) Your Champ Data'!$N108,IF('Comp Calculator'!$C$164='(CC) Your Champ Data'!$O$3,'(CC) Your Champ Data'!$O108,IF('Comp Calculator'!$C$164='(CC) Your Champ Data'!$P$3,'(CC) Your Champ Data'!$P108,IF('Comp Calculator'!$C$164='(CC) Your Champ Data'!$Q$3,'(CC) Your Champ Data'!$Q108,IF('Comp Calculator'!$C$164='(CC) Your Champ Data'!$R$3,'(CC) Your Champ Data'!$R108,IF('Comp Calculator'!$C$164='(CC) Your Champ Data'!$T$3,'(CC) Your Champ Data'!$T108,1000))))))*K108*(100-$AD108))/1000</f>
        <v>7085.7332302866307</v>
      </c>
      <c r="AJ108" s="60">
        <f>(IF('Comp Calculator'!$C$164='(CC) Your Champ Data'!$N$3,'(CC) Your Champ Data'!$N108,IF('Comp Calculator'!$C$164='(CC) Your Champ Data'!$O$3,'(CC) Your Champ Data'!$O108,IF('Comp Calculator'!$C$164='(CC) Your Champ Data'!$P$3,'(CC) Your Champ Data'!$P108,IF('Comp Calculator'!$C$164='(CC) Your Champ Data'!$Q$3,'(CC) Your Champ Data'!$Q108,IF('Comp Calculator'!$C$164='(CC) Your Champ Data'!$R$3,'(CC) Your Champ Data'!$R108,IF('Comp Calculator'!$C$164='(CC) Your Champ Data'!$T$3,'(CC) Your Champ Data'!$T108,1000))))))*L108*(100-$AD108))/1000</f>
        <v>0</v>
      </c>
      <c r="AL108" s="60">
        <f>RANK(AF108,AF$4:AF$163,0)+COUNTIF(AF$4:AF108,AF108)-1</f>
        <v>118</v>
      </c>
      <c r="AM108" t="str">
        <f t="shared" si="25"/>
        <v>Samira</v>
      </c>
      <c r="AN108" s="60">
        <f>RANK(AG108,AG$4:AG$163,0)+COUNTIF(AG$4:AG108,AG108)-1</f>
        <v>115</v>
      </c>
      <c r="AO108" t="str">
        <f t="shared" si="26"/>
        <v>Samira</v>
      </c>
      <c r="AP108" s="60">
        <f>RANK(AH108,AH$4:AH$163,0)+COUNTIF(AH$4:AH108,AH108)-1</f>
        <v>144</v>
      </c>
      <c r="AQ108" t="str">
        <f t="shared" si="27"/>
        <v>Samira</v>
      </c>
      <c r="AR108" s="60">
        <f>RANK(AI108,AI$4:AI$163,0)+COUNTIF(AI$4:AI108,AI108)-1</f>
        <v>7</v>
      </c>
      <c r="AS108" t="str">
        <f t="shared" si="28"/>
        <v>Samira</v>
      </c>
      <c r="AT108" s="60">
        <f>RANK(AJ108,AJ$4:AJ$163,0)+COUNTIF(AJ$4:AJ108,AJ108)-1</f>
        <v>125</v>
      </c>
      <c r="AU108" t="str">
        <f t="shared" si="29"/>
        <v>Samira</v>
      </c>
      <c r="AW108">
        <v>106</v>
      </c>
      <c r="AX108" s="61">
        <f t="shared" si="30"/>
        <v>2.9583288578638376</v>
      </c>
      <c r="AY108">
        <f>'Champ Scores'!B107</f>
        <v>1</v>
      </c>
      <c r="AZ108">
        <f>'Champ Scores'!C107</f>
        <v>5</v>
      </c>
      <c r="BA108">
        <f>'Champ Scores'!D107</f>
        <v>3</v>
      </c>
      <c r="BB108">
        <f>'Champ Scores'!E107</f>
        <v>5</v>
      </c>
      <c r="BC108">
        <f>'Champ Scores'!F107</f>
        <v>3</v>
      </c>
      <c r="BD108">
        <f>'Champ Scores'!G107</f>
        <v>4</v>
      </c>
      <c r="BE108">
        <f>'Champ Scores'!H107</f>
        <v>3</v>
      </c>
      <c r="BF108">
        <f>'Champ Scores'!I107</f>
        <v>3</v>
      </c>
      <c r="BG108">
        <f>'Champ Scores'!J107</f>
        <v>3</v>
      </c>
      <c r="BH108">
        <f>'Champ Scores'!K107</f>
        <v>1</v>
      </c>
      <c r="BI108">
        <f>'Champ Scores'!L107</f>
        <v>2</v>
      </c>
      <c r="BJ108">
        <f>'Champ Scores'!M107</f>
        <v>2</v>
      </c>
      <c r="BK108">
        <f>'Champ Scores'!N107</f>
        <v>1</v>
      </c>
      <c r="BL108">
        <f>'Champ Scores'!O107</f>
        <v>4</v>
      </c>
      <c r="BM108">
        <f>'Champ Scores'!P107</f>
        <v>2</v>
      </c>
      <c r="BN108">
        <f>'Champ Scores'!Q107</f>
        <v>1</v>
      </c>
      <c r="BO108">
        <f>'Champ Scores'!R107</f>
        <v>3</v>
      </c>
      <c r="BP108">
        <f>'Champ Scores'!S107</f>
        <v>1</v>
      </c>
      <c r="BQ108">
        <f>'Champ Scores'!T107</f>
        <v>2</v>
      </c>
      <c r="BR108">
        <f>'Champ Scores'!U107</f>
        <v>3</v>
      </c>
      <c r="BT108" s="61">
        <f>INDEX($AX$3:BR108,AW108,MATCH('Comp Calculator'!$C$165,'(CC) Your Champ Data'!$AX$3:$BR$3,0))</f>
        <v>2.9583288578638376</v>
      </c>
      <c r="BV108" s="60">
        <f t="shared" si="31"/>
        <v>0</v>
      </c>
      <c r="BW108" s="60">
        <f t="shared" si="32"/>
        <v>0</v>
      </c>
      <c r="BX108" s="60">
        <f t="shared" si="33"/>
        <v>0</v>
      </c>
      <c r="BY108" s="60">
        <f t="shared" si="34"/>
        <v>7725.2248190752334</v>
      </c>
      <c r="BZ108" s="60">
        <f t="shared" si="35"/>
        <v>0</v>
      </c>
      <c r="CB108" s="60">
        <f>RANK(BV108,BV$4:BV$157,0)+COUNTIF(BV$4:BV108,BV108)-1</f>
        <v>118</v>
      </c>
      <c r="CC108" t="str">
        <f t="shared" si="36"/>
        <v>Samira</v>
      </c>
      <c r="CD108">
        <f>RANK(BW108,BW$4:BW$157,0)+COUNTIF(BW$4:BW108,BW108)-1</f>
        <v>115</v>
      </c>
      <c r="CE108" t="str">
        <f t="shared" si="37"/>
        <v>Samira</v>
      </c>
      <c r="CF108">
        <f>RANK(BX108,BX$4:BX$157,0)+COUNTIF(BX$4:BX108,BX108)-1</f>
        <v>139</v>
      </c>
      <c r="CG108" t="str">
        <f t="shared" si="38"/>
        <v>Samira</v>
      </c>
      <c r="CH108">
        <f>RANK(BY108,BY$4:BY$157,0)+COUNTIF(BY$4:BY108,BY108)-1</f>
        <v>7</v>
      </c>
      <c r="CI108" t="str">
        <f t="shared" si="39"/>
        <v>Samira</v>
      </c>
      <c r="CJ108">
        <f>RANK(BZ108,BZ$4:BZ$157,0)+COUNTIF(BZ$4:BZ108,BZ108)-1</f>
        <v>122</v>
      </c>
      <c r="CK108" t="str">
        <f t="shared" si="40"/>
        <v>Samira</v>
      </c>
      <c r="CM108">
        <f>'Champ Scores'!B107+'(CC) Team Data'!B$36-'(CC) Team Data'!$B$28</f>
        <v>7</v>
      </c>
      <c r="CN108">
        <f>'Champ Scores'!C107+'(CC) Team Data'!C$36-'(CC) Team Data'!$B$28</f>
        <v>12</v>
      </c>
      <c r="CO108">
        <f>'Champ Scores'!D107+'(CC) Team Data'!D$36-'(CC) Team Data'!$B$28</f>
        <v>7</v>
      </c>
      <c r="CP108">
        <f>'Champ Scores'!E107+'(CC) Team Data'!E$36-'(CC) Team Data'!$B$28</f>
        <v>12</v>
      </c>
      <c r="CQ108">
        <f>'Champ Scores'!F107+'(CC) Team Data'!F$36-'(CC) Team Data'!$B$28</f>
        <v>10</v>
      </c>
      <c r="CR108">
        <f>'Champ Scores'!G107+'(CC) Team Data'!G$36-'(CC) Team Data'!$B$28</f>
        <v>10</v>
      </c>
      <c r="CS108">
        <f>'Champ Scores'!H107+'(CC) Team Data'!H$36-'(CC) Team Data'!$B$28</f>
        <v>8</v>
      </c>
      <c r="CT108">
        <f>'Champ Scores'!I107+'(CC) Team Data'!I$36-'(CC) Team Data'!$B$28</f>
        <v>7</v>
      </c>
      <c r="CU108">
        <f>'Champ Scores'!J107+'(CC) Team Data'!J$36-'(CC) Team Data'!$B$28</f>
        <v>10</v>
      </c>
      <c r="CV108">
        <f>'Champ Scores'!K107+'(CC) Team Data'!K$36-'(CC) Team Data'!$B$28</f>
        <v>5</v>
      </c>
      <c r="CW108">
        <f>'Champ Scores'!L107+'(CC) Team Data'!L$36-'(CC) Team Data'!$B$28</f>
        <v>10</v>
      </c>
      <c r="CX108">
        <f>'Champ Scores'!M107+'(CC) Team Data'!M$36-'(CC) Team Data'!$B$28</f>
        <v>6</v>
      </c>
      <c r="CY108">
        <f>'Champ Scores'!N107+'(CC) Team Data'!N$36-'(CC) Team Data'!$B$28</f>
        <v>8</v>
      </c>
      <c r="CZ108">
        <f>'Champ Scores'!O107+'(CC) Team Data'!O$36-'(CC) Team Data'!$B$28</f>
        <v>10</v>
      </c>
      <c r="DA108">
        <f>'Champ Scores'!P107+'(CC) Team Data'!P$36-'(CC) Team Data'!$B$28</f>
        <v>8</v>
      </c>
      <c r="DB108">
        <f>'Champ Scores'!Q107+'(CC) Team Data'!Q$36-'(CC) Team Data'!$B$28</f>
        <v>7</v>
      </c>
      <c r="DC108">
        <f>'Champ Scores'!R107+'(CC) Team Data'!R$36-'(CC) Team Data'!$B$28</f>
        <v>7</v>
      </c>
      <c r="DD108">
        <f>'Champ Scores'!S107+'(CC) Team Data'!S$36-'(CC) Team Data'!$B$28</f>
        <v>5</v>
      </c>
      <c r="DE108">
        <f>'Champ Scores'!T107+'(CC) Team Data'!T$36-'(CC) Team Data'!$B$28</f>
        <v>8</v>
      </c>
      <c r="DF108">
        <f>'Champ Scores'!U107+'(CC) Team Data'!U$36-'(CC) Team Data'!$B$28</f>
        <v>7</v>
      </c>
    </row>
    <row r="109" spans="1:110" x14ac:dyDescent="0.25">
      <c r="A109" t="str">
        <f>'Champ Pools'!A109</f>
        <v>Sejuani</v>
      </c>
      <c r="B109">
        <f>'Champ Pools'!B109</f>
        <v>3</v>
      </c>
      <c r="C109">
        <f>'Champ Pools'!C109</f>
        <v>1</v>
      </c>
      <c r="D109">
        <f>'Champ Pools'!D109</f>
        <v>3</v>
      </c>
      <c r="E109">
        <f>'Champ Pools'!E109</f>
        <v>0</v>
      </c>
      <c r="F109">
        <f>'Champ Pools'!F109</f>
        <v>0</v>
      </c>
      <c r="H109">
        <f>B109*B109*'Champ Pools'!L109</f>
        <v>27</v>
      </c>
      <c r="I109">
        <f>C109*C109*'Champ Pools'!M109</f>
        <v>3</v>
      </c>
      <c r="J109">
        <f>D109*D109*'Champ Pools'!N109</f>
        <v>27</v>
      </c>
      <c r="K109">
        <f>E109*E109*'Champ Pools'!O109</f>
        <v>0</v>
      </c>
      <c r="L109">
        <f>F109*F109*'Champ Pools'!P109</f>
        <v>0</v>
      </c>
      <c r="N109">
        <f>'Champ Scores'!Y108</f>
        <v>2770</v>
      </c>
      <c r="O109">
        <f>'Champ Scores'!Z108</f>
        <v>2237</v>
      </c>
      <c r="P109">
        <f>'Champ Scores'!AA108</f>
        <v>1640</v>
      </c>
      <c r="Q109">
        <f>'Champ Scores'!AB108</f>
        <v>1232</v>
      </c>
      <c r="R109">
        <f>'Champ Scores'!AC108</f>
        <v>1140</v>
      </c>
      <c r="T109" s="60">
        <f t="shared" si="23"/>
        <v>2191.907492919282</v>
      </c>
      <c r="U109">
        <f>'(CC) Team Data'!W$36+'(CC) Your Champ Data'!N109</f>
        <v>4858</v>
      </c>
      <c r="V109">
        <f>'(CC) Team Data'!X$36+'(CC) Your Champ Data'!O109</f>
        <v>3969</v>
      </c>
      <c r="W109">
        <f>'(CC) Team Data'!Y$36+'(CC) Your Champ Data'!P109</f>
        <v>3392</v>
      </c>
      <c r="X109">
        <f>'(CC) Team Data'!Z$36+'(CC) Your Champ Data'!Q109</f>
        <v>2849</v>
      </c>
      <c r="Y109">
        <f>'(CC) Team Data'!AA$36+'(CC) Your Champ Data'!R109</f>
        <v>3062</v>
      </c>
      <c r="AA109">
        <f>ABS('Champ Scores'!AG108-33.3-'Comp Calculator'!H$164+'Comp Calculator'!H$163)</f>
        <v>1.6138141801009276</v>
      </c>
      <c r="AB109">
        <f>ABS('Champ Scores'!AH108-33.3-'Comp Calculator'!I$164+'Comp Calculator'!I$163)</f>
        <v>2.5063896817368061</v>
      </c>
      <c r="AC109">
        <f>ABS('Champ Scores'!AI108-33.3-'Comp Calculator'!J$164+'Comp Calculator'!J$163)</f>
        <v>3.9202038618377166</v>
      </c>
      <c r="AD109">
        <f t="shared" si="24"/>
        <v>8.0404077236754503</v>
      </c>
      <c r="AF109" s="60">
        <f>(IF('Comp Calculator'!$C$164='(CC) Your Champ Data'!$N$3,'(CC) Your Champ Data'!$N109,IF('Comp Calculator'!$C$164='(CC) Your Champ Data'!$O$3,'(CC) Your Champ Data'!$O109,IF('Comp Calculator'!$C$164='(CC) Your Champ Data'!$P$3,'(CC) Your Champ Data'!$P109,IF('Comp Calculator'!$C$164='(CC) Your Champ Data'!$Q$3,'(CC) Your Champ Data'!$Q109,IF('Comp Calculator'!$C$164='(CC) Your Champ Data'!$R$3,'(CC) Your Champ Data'!$R109,IF('Comp Calculator'!$C$164='(CC) Your Champ Data'!$T$3,'(CC) Your Champ Data'!$T109,1000))))))*H109*(100-$AD109))/1000</f>
        <v>5442.3068226195037</v>
      </c>
      <c r="AG109" s="60">
        <f>(IF('Comp Calculator'!$C$164='(CC) Your Champ Data'!$N$3,'(CC) Your Champ Data'!$N109,IF('Comp Calculator'!$C$164='(CC) Your Champ Data'!$O$3,'(CC) Your Champ Data'!$O109,IF('Comp Calculator'!$C$164='(CC) Your Champ Data'!$P$3,'(CC) Your Champ Data'!$P109,IF('Comp Calculator'!$C$164='(CC) Your Champ Data'!$Q$3,'(CC) Your Champ Data'!$Q109,IF('Comp Calculator'!$C$164='(CC) Your Champ Data'!$R$3,'(CC) Your Champ Data'!$R109,IF('Comp Calculator'!$C$164='(CC) Your Champ Data'!$T$3,'(CC) Your Champ Data'!$T109,1000))))))*I109*(100-$AD109))/1000</f>
        <v>604.70075806883369</v>
      </c>
      <c r="AH109" s="60">
        <f>(IF('Comp Calculator'!$C$164='(CC) Your Champ Data'!$N$3,'(CC) Your Champ Data'!$N109,IF('Comp Calculator'!$C$164='(CC) Your Champ Data'!$O$3,'(CC) Your Champ Data'!$O109,IF('Comp Calculator'!$C$164='(CC) Your Champ Data'!$P$3,'(CC) Your Champ Data'!$P109,IF('Comp Calculator'!$C$164='(CC) Your Champ Data'!$Q$3,'(CC) Your Champ Data'!$Q109,IF('Comp Calculator'!$C$164='(CC) Your Champ Data'!$R$3,'(CC) Your Champ Data'!$R109,IF('Comp Calculator'!$C$164='(CC) Your Champ Data'!$T$3,'(CC) Your Champ Data'!$T109,1000))))))*J109*(100-$AD109))/1000</f>
        <v>5442.3068226195037</v>
      </c>
      <c r="AI109" s="60">
        <f>(IF('Comp Calculator'!$C$164='(CC) Your Champ Data'!$N$3,'(CC) Your Champ Data'!$N109,IF('Comp Calculator'!$C$164='(CC) Your Champ Data'!$O$3,'(CC) Your Champ Data'!$O109,IF('Comp Calculator'!$C$164='(CC) Your Champ Data'!$P$3,'(CC) Your Champ Data'!$P109,IF('Comp Calculator'!$C$164='(CC) Your Champ Data'!$Q$3,'(CC) Your Champ Data'!$Q109,IF('Comp Calculator'!$C$164='(CC) Your Champ Data'!$R$3,'(CC) Your Champ Data'!$R109,IF('Comp Calculator'!$C$164='(CC) Your Champ Data'!$T$3,'(CC) Your Champ Data'!$T109,1000))))))*K109*(100-$AD109))/1000</f>
        <v>0</v>
      </c>
      <c r="AJ109" s="60">
        <f>(IF('Comp Calculator'!$C$164='(CC) Your Champ Data'!$N$3,'(CC) Your Champ Data'!$N109,IF('Comp Calculator'!$C$164='(CC) Your Champ Data'!$O$3,'(CC) Your Champ Data'!$O109,IF('Comp Calculator'!$C$164='(CC) Your Champ Data'!$P$3,'(CC) Your Champ Data'!$P109,IF('Comp Calculator'!$C$164='(CC) Your Champ Data'!$Q$3,'(CC) Your Champ Data'!$Q109,IF('Comp Calculator'!$C$164='(CC) Your Champ Data'!$R$3,'(CC) Your Champ Data'!$R109,IF('Comp Calculator'!$C$164='(CC) Your Champ Data'!$T$3,'(CC) Your Champ Data'!$T109,1000))))))*L109*(100-$AD109))/1000</f>
        <v>0</v>
      </c>
      <c r="AL109" s="60">
        <f>RANK(AF109,AF$4:AF$163,0)+COUNTIF(AF$4:AF109,AF109)-1</f>
        <v>15</v>
      </c>
      <c r="AM109" t="str">
        <f t="shared" si="25"/>
        <v>Sejuani</v>
      </c>
      <c r="AN109" s="60">
        <f>RANK(AG109,AG$4:AG$163,0)+COUNTIF(AG$4:AG109,AG109)-1</f>
        <v>19</v>
      </c>
      <c r="AO109" t="str">
        <f t="shared" si="26"/>
        <v>Sejuani</v>
      </c>
      <c r="AP109" s="60">
        <f>RANK(AH109,AH$4:AH$163,0)+COUNTIF(AH$4:AH109,AH109)-1</f>
        <v>62</v>
      </c>
      <c r="AQ109" t="str">
        <f t="shared" si="27"/>
        <v>Sejuani</v>
      </c>
      <c r="AR109" s="60">
        <f>RANK(AI109,AI$4:AI$163,0)+COUNTIF(AI$4:AI109,AI109)-1</f>
        <v>113</v>
      </c>
      <c r="AS109" t="str">
        <f t="shared" si="28"/>
        <v>Sejuani</v>
      </c>
      <c r="AT109" s="60">
        <f>RANK(AJ109,AJ$4:AJ$163,0)+COUNTIF(AJ$4:AJ109,AJ109)-1</f>
        <v>126</v>
      </c>
      <c r="AU109" t="str">
        <f t="shared" si="29"/>
        <v>Sejuani</v>
      </c>
      <c r="AW109">
        <v>107</v>
      </c>
      <c r="AX109" s="61">
        <f t="shared" si="30"/>
        <v>3.234840099683824</v>
      </c>
      <c r="AY109">
        <f>'Champ Scores'!B108</f>
        <v>2</v>
      </c>
      <c r="AZ109">
        <f>'Champ Scores'!C108</f>
        <v>3</v>
      </c>
      <c r="BA109">
        <f>'Champ Scores'!D108</f>
        <v>1</v>
      </c>
      <c r="BB109">
        <f>'Champ Scores'!E108</f>
        <v>2</v>
      </c>
      <c r="BC109">
        <f>'Champ Scores'!F108</f>
        <v>2</v>
      </c>
      <c r="BD109">
        <f>'Champ Scores'!G108</f>
        <v>2</v>
      </c>
      <c r="BE109">
        <f>'Champ Scores'!H108</f>
        <v>1</v>
      </c>
      <c r="BF109">
        <f>'Champ Scores'!I108</f>
        <v>1</v>
      </c>
      <c r="BG109">
        <f>'Champ Scores'!J108</f>
        <v>1</v>
      </c>
      <c r="BH109">
        <f>'Champ Scores'!K108</f>
        <v>5</v>
      </c>
      <c r="BI109">
        <f>'Champ Scores'!L108</f>
        <v>2</v>
      </c>
      <c r="BJ109">
        <f>'Champ Scores'!M108</f>
        <v>5</v>
      </c>
      <c r="BK109">
        <f>'Champ Scores'!N108</f>
        <v>3</v>
      </c>
      <c r="BL109">
        <f>'Champ Scores'!O108</f>
        <v>3</v>
      </c>
      <c r="BM109">
        <f>'Champ Scores'!P108</f>
        <v>5</v>
      </c>
      <c r="BN109">
        <f>'Champ Scores'!Q108</f>
        <v>2</v>
      </c>
      <c r="BO109">
        <f>'Champ Scores'!R108</f>
        <v>5</v>
      </c>
      <c r="BP109">
        <f>'Champ Scores'!S108</f>
        <v>1</v>
      </c>
      <c r="BQ109">
        <f>'Champ Scores'!T108</f>
        <v>3</v>
      </c>
      <c r="BR109">
        <f>'Champ Scores'!U108</f>
        <v>3</v>
      </c>
      <c r="BT109" s="61">
        <f>INDEX($AX$3:BR109,AW109,MATCH('Comp Calculator'!$C$165,'(CC) Your Champ Data'!$AX$3:$BR$3,0))</f>
        <v>3.234840099683824</v>
      </c>
      <c r="BV109" s="60">
        <f t="shared" si="31"/>
        <v>8031.8135694427956</v>
      </c>
      <c r="BW109" s="60">
        <f t="shared" si="32"/>
        <v>892.42372993808851</v>
      </c>
      <c r="BX109" s="60">
        <f t="shared" si="33"/>
        <v>8031.8135694427956</v>
      </c>
      <c r="BY109" s="60">
        <f t="shared" si="34"/>
        <v>0</v>
      </c>
      <c r="BZ109" s="60">
        <f t="shared" si="35"/>
        <v>0</v>
      </c>
      <c r="CB109" s="60">
        <f>RANK(BV109,BV$4:BV$157,0)+COUNTIF(BV$4:BV109,BV109)-1</f>
        <v>9</v>
      </c>
      <c r="CC109" t="str">
        <f t="shared" si="36"/>
        <v>Sejuani</v>
      </c>
      <c r="CD109">
        <f>RANK(BW109,BW$4:BW$157,0)+COUNTIF(BW$4:BW109,BW109)-1</f>
        <v>19</v>
      </c>
      <c r="CE109" t="str">
        <f t="shared" si="37"/>
        <v>Sejuani</v>
      </c>
      <c r="CF109">
        <f>RANK(BX109,BX$4:BX$157,0)+COUNTIF(BX$4:BX109,BX109)-1</f>
        <v>38</v>
      </c>
      <c r="CG109" t="str">
        <f t="shared" si="38"/>
        <v>Sejuani</v>
      </c>
      <c r="CH109">
        <f>RANK(BY109,BY$4:BY$157,0)+COUNTIF(BY$4:BY109,BY109)-1</f>
        <v>112</v>
      </c>
      <c r="CI109" t="str">
        <f t="shared" si="39"/>
        <v>Sejuani</v>
      </c>
      <c r="CJ109">
        <f>RANK(BZ109,BZ$4:BZ$157,0)+COUNTIF(BZ$4:BZ109,BZ109)-1</f>
        <v>123</v>
      </c>
      <c r="CK109" t="str">
        <f t="shared" si="40"/>
        <v>Sejuani</v>
      </c>
      <c r="CM109">
        <f>'Champ Scores'!B108+'(CC) Team Data'!B$36-'(CC) Team Data'!$B$28</f>
        <v>8</v>
      </c>
      <c r="CN109">
        <f>'Champ Scores'!C108+'(CC) Team Data'!C$36-'(CC) Team Data'!$B$28</f>
        <v>10</v>
      </c>
      <c r="CO109">
        <f>'Champ Scores'!D108+'(CC) Team Data'!D$36-'(CC) Team Data'!$B$28</f>
        <v>5</v>
      </c>
      <c r="CP109">
        <f>'Champ Scores'!E108+'(CC) Team Data'!E$36-'(CC) Team Data'!$B$28</f>
        <v>9</v>
      </c>
      <c r="CQ109">
        <f>'Champ Scores'!F108+'(CC) Team Data'!F$36-'(CC) Team Data'!$B$28</f>
        <v>9</v>
      </c>
      <c r="CR109">
        <f>'Champ Scores'!G108+'(CC) Team Data'!G$36-'(CC) Team Data'!$B$28</f>
        <v>8</v>
      </c>
      <c r="CS109">
        <f>'Champ Scores'!H108+'(CC) Team Data'!H$36-'(CC) Team Data'!$B$28</f>
        <v>6</v>
      </c>
      <c r="CT109">
        <f>'Champ Scores'!I108+'(CC) Team Data'!I$36-'(CC) Team Data'!$B$28</f>
        <v>5</v>
      </c>
      <c r="CU109">
        <f>'Champ Scores'!J108+'(CC) Team Data'!J$36-'(CC) Team Data'!$B$28</f>
        <v>8</v>
      </c>
      <c r="CV109">
        <f>'Champ Scores'!K108+'(CC) Team Data'!K$36-'(CC) Team Data'!$B$28</f>
        <v>9</v>
      </c>
      <c r="CW109">
        <f>'Champ Scores'!L108+'(CC) Team Data'!L$36-'(CC) Team Data'!$B$28</f>
        <v>10</v>
      </c>
      <c r="CX109">
        <f>'Champ Scores'!M108+'(CC) Team Data'!M$36-'(CC) Team Data'!$B$28</f>
        <v>9</v>
      </c>
      <c r="CY109">
        <f>'Champ Scores'!N108+'(CC) Team Data'!N$36-'(CC) Team Data'!$B$28</f>
        <v>10</v>
      </c>
      <c r="CZ109">
        <f>'Champ Scores'!O108+'(CC) Team Data'!O$36-'(CC) Team Data'!$B$28</f>
        <v>9</v>
      </c>
      <c r="DA109">
        <f>'Champ Scores'!P108+'(CC) Team Data'!P$36-'(CC) Team Data'!$B$28</f>
        <v>11</v>
      </c>
      <c r="DB109">
        <f>'Champ Scores'!Q108+'(CC) Team Data'!Q$36-'(CC) Team Data'!$B$28</f>
        <v>8</v>
      </c>
      <c r="DC109">
        <f>'Champ Scores'!R108+'(CC) Team Data'!R$36-'(CC) Team Data'!$B$28</f>
        <v>9</v>
      </c>
      <c r="DD109">
        <f>'Champ Scores'!S108+'(CC) Team Data'!S$36-'(CC) Team Data'!$B$28</f>
        <v>5</v>
      </c>
      <c r="DE109">
        <f>'Champ Scores'!T108+'(CC) Team Data'!T$36-'(CC) Team Data'!$B$28</f>
        <v>9</v>
      </c>
      <c r="DF109">
        <f>'Champ Scores'!U108+'(CC) Team Data'!U$36-'(CC) Team Data'!$B$28</f>
        <v>7</v>
      </c>
    </row>
    <row r="110" spans="1:110" x14ac:dyDescent="0.25">
      <c r="A110" t="str">
        <f>'Champ Pools'!A110</f>
        <v>Senna</v>
      </c>
      <c r="B110">
        <f>'Champ Pools'!B110</f>
        <v>0</v>
      </c>
      <c r="C110">
        <f>'Champ Pools'!C110</f>
        <v>0</v>
      </c>
      <c r="D110">
        <f>'Champ Pools'!D110</f>
        <v>0</v>
      </c>
      <c r="E110">
        <f>'Champ Pools'!E110</f>
        <v>3</v>
      </c>
      <c r="F110">
        <f>'Champ Pools'!F110</f>
        <v>2</v>
      </c>
      <c r="H110">
        <f>B110*B110*'Champ Pools'!L110</f>
        <v>0</v>
      </c>
      <c r="I110">
        <f>C110*C110*'Champ Pools'!M110</f>
        <v>0</v>
      </c>
      <c r="J110">
        <f>D110*D110*'Champ Pools'!N110</f>
        <v>0</v>
      </c>
      <c r="K110">
        <f>E110*E110*'Champ Pools'!O110</f>
        <v>27</v>
      </c>
      <c r="L110">
        <f>F110*F110*'Champ Pools'!P110</f>
        <v>12</v>
      </c>
      <c r="N110">
        <f>'Champ Scores'!Y109</f>
        <v>1358</v>
      </c>
      <c r="O110">
        <f>'Champ Scores'!Z109</f>
        <v>2041</v>
      </c>
      <c r="P110">
        <f>'Champ Scores'!AA109</f>
        <v>2011</v>
      </c>
      <c r="Q110">
        <f>'Champ Scores'!AB109</f>
        <v>2573</v>
      </c>
      <c r="R110">
        <f>'Champ Scores'!AC109</f>
        <v>2058</v>
      </c>
      <c r="T110" s="60">
        <f t="shared" si="23"/>
        <v>2722.8298356604737</v>
      </c>
      <c r="U110">
        <f>'(CC) Team Data'!W$36+'(CC) Your Champ Data'!N110</f>
        <v>3446</v>
      </c>
      <c r="V110">
        <f>'(CC) Team Data'!X$36+'(CC) Your Champ Data'!O110</f>
        <v>3773</v>
      </c>
      <c r="W110">
        <f>'(CC) Team Data'!Y$36+'(CC) Your Champ Data'!P110</f>
        <v>3763</v>
      </c>
      <c r="X110">
        <f>'(CC) Team Data'!Z$36+'(CC) Your Champ Data'!Q110</f>
        <v>4190</v>
      </c>
      <c r="Y110">
        <f>'(CC) Team Data'!AA$36+'(CC) Your Champ Data'!R110</f>
        <v>3980</v>
      </c>
      <c r="AA110">
        <f>ABS('Champ Scores'!AG109-33.3-'Comp Calculator'!H$164+'Comp Calculator'!H$163)</f>
        <v>17.067607808834914</v>
      </c>
      <c r="AB110">
        <f>ABS('Champ Scores'!AH109-33.3-'Comp Calculator'!I$164+'Comp Calculator'!I$163)</f>
        <v>0.34792126093810793</v>
      </c>
      <c r="AC110">
        <f>ABS('Champ Scores'!AI109-33.3-'Comp Calculator'!J$164+'Comp Calculator'!J$163)</f>
        <v>17.215529069773005</v>
      </c>
      <c r="AD110">
        <f t="shared" si="24"/>
        <v>34.631058139546028</v>
      </c>
      <c r="AF110" s="60">
        <f>(IF('Comp Calculator'!$C$164='(CC) Your Champ Data'!$N$3,'(CC) Your Champ Data'!$N110,IF('Comp Calculator'!$C$164='(CC) Your Champ Data'!$O$3,'(CC) Your Champ Data'!$O110,IF('Comp Calculator'!$C$164='(CC) Your Champ Data'!$P$3,'(CC) Your Champ Data'!$P110,IF('Comp Calculator'!$C$164='(CC) Your Champ Data'!$Q$3,'(CC) Your Champ Data'!$Q110,IF('Comp Calculator'!$C$164='(CC) Your Champ Data'!$R$3,'(CC) Your Champ Data'!$R110,IF('Comp Calculator'!$C$164='(CC) Your Champ Data'!$T$3,'(CC) Your Champ Data'!$T110,1000))))))*H110*(100-$AD110))/1000</f>
        <v>0</v>
      </c>
      <c r="AG110" s="60">
        <f>(IF('Comp Calculator'!$C$164='(CC) Your Champ Data'!$N$3,'(CC) Your Champ Data'!$N110,IF('Comp Calculator'!$C$164='(CC) Your Champ Data'!$O$3,'(CC) Your Champ Data'!$O110,IF('Comp Calculator'!$C$164='(CC) Your Champ Data'!$P$3,'(CC) Your Champ Data'!$P110,IF('Comp Calculator'!$C$164='(CC) Your Champ Data'!$Q$3,'(CC) Your Champ Data'!$Q110,IF('Comp Calculator'!$C$164='(CC) Your Champ Data'!$R$3,'(CC) Your Champ Data'!$R110,IF('Comp Calculator'!$C$164='(CC) Your Champ Data'!$T$3,'(CC) Your Champ Data'!$T110,1000))))))*I110*(100-$AD110))/1000</f>
        <v>0</v>
      </c>
      <c r="AH110" s="60">
        <f>(IF('Comp Calculator'!$C$164='(CC) Your Champ Data'!$N$3,'(CC) Your Champ Data'!$N110,IF('Comp Calculator'!$C$164='(CC) Your Champ Data'!$O$3,'(CC) Your Champ Data'!$O110,IF('Comp Calculator'!$C$164='(CC) Your Champ Data'!$P$3,'(CC) Your Champ Data'!$P110,IF('Comp Calculator'!$C$164='(CC) Your Champ Data'!$Q$3,'(CC) Your Champ Data'!$Q110,IF('Comp Calculator'!$C$164='(CC) Your Champ Data'!$R$3,'(CC) Your Champ Data'!$R110,IF('Comp Calculator'!$C$164='(CC) Your Champ Data'!$T$3,'(CC) Your Champ Data'!$T110,1000))))))*J110*(100-$AD110))/1000</f>
        <v>0</v>
      </c>
      <c r="AI110" s="60">
        <f>(IF('Comp Calculator'!$C$164='(CC) Your Champ Data'!$N$3,'(CC) Your Champ Data'!$N110,IF('Comp Calculator'!$C$164='(CC) Your Champ Data'!$O$3,'(CC) Your Champ Data'!$O110,IF('Comp Calculator'!$C$164='(CC) Your Champ Data'!$P$3,'(CC) Your Champ Data'!$P110,IF('Comp Calculator'!$C$164='(CC) Your Champ Data'!$Q$3,'(CC) Your Champ Data'!$Q110,IF('Comp Calculator'!$C$164='(CC) Your Champ Data'!$R$3,'(CC) Your Champ Data'!$R110,IF('Comp Calculator'!$C$164='(CC) Your Champ Data'!$T$3,'(CC) Your Champ Data'!$T110,1000))))))*K110*(100-$AD110))/1000</f>
        <v>4805.6896410263716</v>
      </c>
      <c r="AJ110" s="60">
        <f>(IF('Comp Calculator'!$C$164='(CC) Your Champ Data'!$N$3,'(CC) Your Champ Data'!$N110,IF('Comp Calculator'!$C$164='(CC) Your Champ Data'!$O$3,'(CC) Your Champ Data'!$O110,IF('Comp Calculator'!$C$164='(CC) Your Champ Data'!$P$3,'(CC) Your Champ Data'!$P110,IF('Comp Calculator'!$C$164='(CC) Your Champ Data'!$Q$3,'(CC) Your Champ Data'!$Q110,IF('Comp Calculator'!$C$164='(CC) Your Champ Data'!$R$3,'(CC) Your Champ Data'!$R110,IF('Comp Calculator'!$C$164='(CC) Your Champ Data'!$T$3,'(CC) Your Champ Data'!$T110,1000))))))*L110*(100-$AD110))/1000</f>
        <v>2135.8620626783872</v>
      </c>
      <c r="AL110" s="60">
        <f>RANK(AF110,AF$4:AF$163,0)+COUNTIF(AF$4:AF110,AF110)-1</f>
        <v>119</v>
      </c>
      <c r="AM110" t="str">
        <f t="shared" si="25"/>
        <v>Senna</v>
      </c>
      <c r="AN110" s="60">
        <f>RANK(AG110,AG$4:AG$163,0)+COUNTIF(AG$4:AG110,AG110)-1</f>
        <v>116</v>
      </c>
      <c r="AO110" t="str">
        <f t="shared" si="26"/>
        <v>Senna</v>
      </c>
      <c r="AP110" s="60">
        <f>RANK(AH110,AH$4:AH$163,0)+COUNTIF(AH$4:AH110,AH110)-1</f>
        <v>145</v>
      </c>
      <c r="AQ110" t="str">
        <f t="shared" si="27"/>
        <v>Senna</v>
      </c>
      <c r="AR110" s="60">
        <f>RANK(AI110,AI$4:AI$163,0)+COUNTIF(AI$4:AI110,AI110)-1</f>
        <v>12</v>
      </c>
      <c r="AS110" t="str">
        <f t="shared" si="28"/>
        <v>Senna</v>
      </c>
      <c r="AT110" s="60">
        <f>RANK(AJ110,AJ$4:AJ$163,0)+COUNTIF(AJ$4:AJ110,AJ110)-1</f>
        <v>56</v>
      </c>
      <c r="AU110" t="str">
        <f t="shared" si="29"/>
        <v>Senna</v>
      </c>
      <c r="AW110">
        <v>108</v>
      </c>
      <c r="AX110" s="61">
        <f t="shared" si="30"/>
        <v>3.4576163355309237</v>
      </c>
      <c r="AY110">
        <f>'Champ Scores'!B109</f>
        <v>3</v>
      </c>
      <c r="AZ110">
        <f>'Champ Scores'!C109</f>
        <v>3</v>
      </c>
      <c r="BA110">
        <f>'Champ Scores'!D109</f>
        <v>5</v>
      </c>
      <c r="BB110">
        <f>'Champ Scores'!E109</f>
        <v>2</v>
      </c>
      <c r="BC110">
        <f>'Champ Scores'!F109</f>
        <v>2</v>
      </c>
      <c r="BD110">
        <f>'Champ Scores'!G109</f>
        <v>4</v>
      </c>
      <c r="BE110">
        <f>'Champ Scores'!H109</f>
        <v>5</v>
      </c>
      <c r="BF110">
        <f>'Champ Scores'!I109</f>
        <v>5</v>
      </c>
      <c r="BG110">
        <f>'Champ Scores'!J109</f>
        <v>1</v>
      </c>
      <c r="BH110">
        <f>'Champ Scores'!K109</f>
        <v>1</v>
      </c>
      <c r="BI110">
        <f>'Champ Scores'!L109</f>
        <v>1</v>
      </c>
      <c r="BJ110">
        <f>'Champ Scores'!M109</f>
        <v>3</v>
      </c>
      <c r="BK110">
        <f>'Champ Scores'!N109</f>
        <v>1</v>
      </c>
      <c r="BL110">
        <f>'Champ Scores'!O109</f>
        <v>4</v>
      </c>
      <c r="BM110">
        <f>'Champ Scores'!P109</f>
        <v>2</v>
      </c>
      <c r="BN110">
        <f>'Champ Scores'!Q109</f>
        <v>2</v>
      </c>
      <c r="BO110">
        <f>'Champ Scores'!R109</f>
        <v>1</v>
      </c>
      <c r="BP110">
        <f>'Champ Scores'!S109</f>
        <v>4</v>
      </c>
      <c r="BQ110">
        <f>'Champ Scores'!T109</f>
        <v>1</v>
      </c>
      <c r="BR110">
        <f>'Champ Scores'!U109</f>
        <v>2</v>
      </c>
      <c r="BT110" s="61">
        <f>INDEX($AX$3:BR110,AW110,MATCH('Comp Calculator'!$C$165,'(CC) Your Champ Data'!$AX$3:$BR$3,0))</f>
        <v>3.4576163355309237</v>
      </c>
      <c r="BV110" s="60">
        <f t="shared" si="31"/>
        <v>0</v>
      </c>
      <c r="BW110" s="60">
        <f t="shared" si="32"/>
        <v>0</v>
      </c>
      <c r="BX110" s="60">
        <f t="shared" si="33"/>
        <v>0</v>
      </c>
      <c r="BY110" s="60">
        <f t="shared" si="34"/>
        <v>6102.5594727530752</v>
      </c>
      <c r="BZ110" s="60">
        <f t="shared" si="35"/>
        <v>2712.2486545569222</v>
      </c>
      <c r="CB110" s="60">
        <f>RANK(BV110,BV$4:BV$157,0)+COUNTIF(BV$4:BV110,BV110)-1</f>
        <v>119</v>
      </c>
      <c r="CC110" t="str">
        <f t="shared" si="36"/>
        <v>Senna</v>
      </c>
      <c r="CD110">
        <f>RANK(BW110,BW$4:BW$157,0)+COUNTIF(BW$4:BW110,BW110)-1</f>
        <v>116</v>
      </c>
      <c r="CE110" t="str">
        <f t="shared" si="37"/>
        <v>Senna</v>
      </c>
      <c r="CF110">
        <f>RANK(BX110,BX$4:BX$157,0)+COUNTIF(BX$4:BX110,BX110)-1</f>
        <v>140</v>
      </c>
      <c r="CG110" t="str">
        <f t="shared" si="38"/>
        <v>Senna</v>
      </c>
      <c r="CH110">
        <f>RANK(BY110,BY$4:BY$157,0)+COUNTIF(BY$4:BY110,BY110)-1</f>
        <v>12</v>
      </c>
      <c r="CI110" t="str">
        <f t="shared" si="39"/>
        <v>Senna</v>
      </c>
      <c r="CJ110">
        <f>RANK(BZ110,BZ$4:BZ$157,0)+COUNTIF(BZ$4:BZ110,BZ110)-1</f>
        <v>53</v>
      </c>
      <c r="CK110" t="str">
        <f t="shared" si="40"/>
        <v>Senna</v>
      </c>
      <c r="CM110">
        <f>'Champ Scores'!B109+'(CC) Team Data'!B$36-'(CC) Team Data'!$B$28</f>
        <v>9</v>
      </c>
      <c r="CN110">
        <f>'Champ Scores'!C109+'(CC) Team Data'!C$36-'(CC) Team Data'!$B$28</f>
        <v>10</v>
      </c>
      <c r="CO110">
        <f>'Champ Scores'!D109+'(CC) Team Data'!D$36-'(CC) Team Data'!$B$28</f>
        <v>9</v>
      </c>
      <c r="CP110">
        <f>'Champ Scores'!E109+'(CC) Team Data'!E$36-'(CC) Team Data'!$B$28</f>
        <v>9</v>
      </c>
      <c r="CQ110">
        <f>'Champ Scores'!F109+'(CC) Team Data'!F$36-'(CC) Team Data'!$B$28</f>
        <v>9</v>
      </c>
      <c r="CR110">
        <f>'Champ Scores'!G109+'(CC) Team Data'!G$36-'(CC) Team Data'!$B$28</f>
        <v>10</v>
      </c>
      <c r="CS110">
        <f>'Champ Scores'!H109+'(CC) Team Data'!H$36-'(CC) Team Data'!$B$28</f>
        <v>10</v>
      </c>
      <c r="CT110">
        <f>'Champ Scores'!I109+'(CC) Team Data'!I$36-'(CC) Team Data'!$B$28</f>
        <v>9</v>
      </c>
      <c r="CU110">
        <f>'Champ Scores'!J109+'(CC) Team Data'!J$36-'(CC) Team Data'!$B$28</f>
        <v>8</v>
      </c>
      <c r="CV110">
        <f>'Champ Scores'!K109+'(CC) Team Data'!K$36-'(CC) Team Data'!$B$28</f>
        <v>5</v>
      </c>
      <c r="CW110">
        <f>'Champ Scores'!L109+'(CC) Team Data'!L$36-'(CC) Team Data'!$B$28</f>
        <v>9</v>
      </c>
      <c r="CX110">
        <f>'Champ Scores'!M109+'(CC) Team Data'!M$36-'(CC) Team Data'!$B$28</f>
        <v>7</v>
      </c>
      <c r="CY110">
        <f>'Champ Scores'!N109+'(CC) Team Data'!N$36-'(CC) Team Data'!$B$28</f>
        <v>8</v>
      </c>
      <c r="CZ110">
        <f>'Champ Scores'!O109+'(CC) Team Data'!O$36-'(CC) Team Data'!$B$28</f>
        <v>10</v>
      </c>
      <c r="DA110">
        <f>'Champ Scores'!P109+'(CC) Team Data'!P$36-'(CC) Team Data'!$B$28</f>
        <v>8</v>
      </c>
      <c r="DB110">
        <f>'Champ Scores'!Q109+'(CC) Team Data'!Q$36-'(CC) Team Data'!$B$28</f>
        <v>8</v>
      </c>
      <c r="DC110">
        <f>'Champ Scores'!R109+'(CC) Team Data'!R$36-'(CC) Team Data'!$B$28</f>
        <v>5</v>
      </c>
      <c r="DD110">
        <f>'Champ Scores'!S109+'(CC) Team Data'!S$36-'(CC) Team Data'!$B$28</f>
        <v>8</v>
      </c>
      <c r="DE110">
        <f>'Champ Scores'!T109+'(CC) Team Data'!T$36-'(CC) Team Data'!$B$28</f>
        <v>7</v>
      </c>
      <c r="DF110">
        <f>'Champ Scores'!U109+'(CC) Team Data'!U$36-'(CC) Team Data'!$B$28</f>
        <v>6</v>
      </c>
    </row>
    <row r="111" spans="1:110" x14ac:dyDescent="0.25">
      <c r="A111" t="str">
        <f>'Champ Pools'!A111</f>
        <v>Seraphine</v>
      </c>
      <c r="B111">
        <f>'Champ Pools'!B111</f>
        <v>0</v>
      </c>
      <c r="C111">
        <f>'Champ Pools'!C111</f>
        <v>0</v>
      </c>
      <c r="D111">
        <f>'Champ Pools'!D111</f>
        <v>5</v>
      </c>
      <c r="E111">
        <f>'Champ Pools'!E111</f>
        <v>0</v>
      </c>
      <c r="F111">
        <f>'Champ Pools'!F111</f>
        <v>4</v>
      </c>
      <c r="H111">
        <f>B111*B111*'Champ Pools'!L111</f>
        <v>0</v>
      </c>
      <c r="I111">
        <f>C111*C111*'Champ Pools'!M111</f>
        <v>0</v>
      </c>
      <c r="J111">
        <f>D111*D111*'Champ Pools'!N111</f>
        <v>75</v>
      </c>
      <c r="K111">
        <f>E111*E111*'Champ Pools'!O111</f>
        <v>0</v>
      </c>
      <c r="L111">
        <f>F111*F111*'Champ Pools'!P111</f>
        <v>48</v>
      </c>
      <c r="N111">
        <f>'Champ Scores'!Y110</f>
        <v>1913</v>
      </c>
      <c r="O111">
        <f>'Champ Scores'!Z110</f>
        <v>1335</v>
      </c>
      <c r="P111">
        <f>'Champ Scores'!AA110</f>
        <v>2629</v>
      </c>
      <c r="Q111">
        <f>'Champ Scores'!AB110</f>
        <v>2663</v>
      </c>
      <c r="R111">
        <f>'Champ Scores'!AC110</f>
        <v>1749</v>
      </c>
      <c r="T111" s="60">
        <f t="shared" si="23"/>
        <v>2468.4240411756755</v>
      </c>
      <c r="U111">
        <f>'(CC) Team Data'!W$36+'(CC) Your Champ Data'!N111</f>
        <v>4001</v>
      </c>
      <c r="V111">
        <f>'(CC) Team Data'!X$36+'(CC) Your Champ Data'!O111</f>
        <v>3067</v>
      </c>
      <c r="W111">
        <f>'(CC) Team Data'!Y$36+'(CC) Your Champ Data'!P111</f>
        <v>4381</v>
      </c>
      <c r="X111">
        <f>'(CC) Team Data'!Z$36+'(CC) Your Champ Data'!Q111</f>
        <v>4280</v>
      </c>
      <c r="Y111">
        <f>'(CC) Team Data'!AA$36+'(CC) Your Champ Data'!R111</f>
        <v>3671</v>
      </c>
      <c r="AA111">
        <f>ABS('Champ Scores'!AG110-33.3-'Comp Calculator'!H$164+'Comp Calculator'!H$163)</f>
        <v>15.693650034024962</v>
      </c>
      <c r="AB111">
        <f>ABS('Champ Scores'!AH110-33.3-'Comp Calculator'!I$164+'Comp Calculator'!I$163)</f>
        <v>12.836784298127789</v>
      </c>
      <c r="AC111">
        <f>ABS('Champ Scores'!AI110-33.3-'Comp Calculator'!J$164+'Comp Calculator'!J$163)</f>
        <v>28.330434332152738</v>
      </c>
      <c r="AD111">
        <f t="shared" si="24"/>
        <v>56.860868664305485</v>
      </c>
      <c r="AF111" s="60">
        <f>(IF('Comp Calculator'!$C$164='(CC) Your Champ Data'!$N$3,'(CC) Your Champ Data'!$N111,IF('Comp Calculator'!$C$164='(CC) Your Champ Data'!$O$3,'(CC) Your Champ Data'!$O111,IF('Comp Calculator'!$C$164='(CC) Your Champ Data'!$P$3,'(CC) Your Champ Data'!$P111,IF('Comp Calculator'!$C$164='(CC) Your Champ Data'!$Q$3,'(CC) Your Champ Data'!$Q111,IF('Comp Calculator'!$C$164='(CC) Your Champ Data'!$R$3,'(CC) Your Champ Data'!$R111,IF('Comp Calculator'!$C$164='(CC) Your Champ Data'!$T$3,'(CC) Your Champ Data'!$T111,1000))))))*H111*(100-$AD111))/1000</f>
        <v>0</v>
      </c>
      <c r="AG111" s="60">
        <f>(IF('Comp Calculator'!$C$164='(CC) Your Champ Data'!$N$3,'(CC) Your Champ Data'!$N111,IF('Comp Calculator'!$C$164='(CC) Your Champ Data'!$O$3,'(CC) Your Champ Data'!$O111,IF('Comp Calculator'!$C$164='(CC) Your Champ Data'!$P$3,'(CC) Your Champ Data'!$P111,IF('Comp Calculator'!$C$164='(CC) Your Champ Data'!$Q$3,'(CC) Your Champ Data'!$Q111,IF('Comp Calculator'!$C$164='(CC) Your Champ Data'!$R$3,'(CC) Your Champ Data'!$R111,IF('Comp Calculator'!$C$164='(CC) Your Champ Data'!$T$3,'(CC) Your Champ Data'!$T111,1000))))))*I111*(100-$AD111))/1000</f>
        <v>0</v>
      </c>
      <c r="AH111" s="60">
        <f>(IF('Comp Calculator'!$C$164='(CC) Your Champ Data'!$N$3,'(CC) Your Champ Data'!$N111,IF('Comp Calculator'!$C$164='(CC) Your Champ Data'!$O$3,'(CC) Your Champ Data'!$O111,IF('Comp Calculator'!$C$164='(CC) Your Champ Data'!$P$3,'(CC) Your Champ Data'!$P111,IF('Comp Calculator'!$C$164='(CC) Your Champ Data'!$Q$3,'(CC) Your Champ Data'!$Q111,IF('Comp Calculator'!$C$164='(CC) Your Champ Data'!$R$3,'(CC) Your Champ Data'!$R111,IF('Comp Calculator'!$C$164='(CC) Your Champ Data'!$T$3,'(CC) Your Champ Data'!$T111,1000))))))*J111*(100-$AD111))/1000</f>
        <v>7986.4251678347446</v>
      </c>
      <c r="AI111" s="60">
        <f>(IF('Comp Calculator'!$C$164='(CC) Your Champ Data'!$N$3,'(CC) Your Champ Data'!$N111,IF('Comp Calculator'!$C$164='(CC) Your Champ Data'!$O$3,'(CC) Your Champ Data'!$O111,IF('Comp Calculator'!$C$164='(CC) Your Champ Data'!$P$3,'(CC) Your Champ Data'!$P111,IF('Comp Calculator'!$C$164='(CC) Your Champ Data'!$Q$3,'(CC) Your Champ Data'!$Q111,IF('Comp Calculator'!$C$164='(CC) Your Champ Data'!$R$3,'(CC) Your Champ Data'!$R111,IF('Comp Calculator'!$C$164='(CC) Your Champ Data'!$T$3,'(CC) Your Champ Data'!$T111,1000))))))*K111*(100-$AD111))/1000</f>
        <v>0</v>
      </c>
      <c r="AJ111" s="60">
        <f>(IF('Comp Calculator'!$C$164='(CC) Your Champ Data'!$N$3,'(CC) Your Champ Data'!$N111,IF('Comp Calculator'!$C$164='(CC) Your Champ Data'!$O$3,'(CC) Your Champ Data'!$O111,IF('Comp Calculator'!$C$164='(CC) Your Champ Data'!$P$3,'(CC) Your Champ Data'!$P111,IF('Comp Calculator'!$C$164='(CC) Your Champ Data'!$Q$3,'(CC) Your Champ Data'!$Q111,IF('Comp Calculator'!$C$164='(CC) Your Champ Data'!$R$3,'(CC) Your Champ Data'!$R111,IF('Comp Calculator'!$C$164='(CC) Your Champ Data'!$T$3,'(CC) Your Champ Data'!$T111,1000))))))*L111*(100-$AD111))/1000</f>
        <v>5111.3121074142373</v>
      </c>
      <c r="AL111" s="60">
        <f>RANK(AF111,AF$4:AF$163,0)+COUNTIF(AF$4:AF111,AF111)-1</f>
        <v>120</v>
      </c>
      <c r="AM111" t="str">
        <f t="shared" si="25"/>
        <v>Seraphine</v>
      </c>
      <c r="AN111" s="60">
        <f>RANK(AG111,AG$4:AG$163,0)+COUNTIF(AG$4:AG111,AG111)-1</f>
        <v>117</v>
      </c>
      <c r="AO111" t="str">
        <f t="shared" si="26"/>
        <v>Seraphine</v>
      </c>
      <c r="AP111" s="60">
        <f>RANK(AH111,AH$4:AH$163,0)+COUNTIF(AH$4:AH111,AH111)-1</f>
        <v>32</v>
      </c>
      <c r="AQ111" t="str">
        <f t="shared" si="27"/>
        <v>Seraphine</v>
      </c>
      <c r="AR111" s="60">
        <f>RANK(AI111,AI$4:AI$163,0)+COUNTIF(AI$4:AI111,AI111)-1</f>
        <v>114</v>
      </c>
      <c r="AS111" t="str">
        <f t="shared" si="28"/>
        <v>Seraphine</v>
      </c>
      <c r="AT111" s="60">
        <f>RANK(AJ111,AJ$4:AJ$163,0)+COUNTIF(AJ$4:AJ111,AJ111)-1</f>
        <v>42</v>
      </c>
      <c r="AU111" t="str">
        <f t="shared" si="29"/>
        <v>Seraphine</v>
      </c>
      <c r="AW111">
        <v>109</v>
      </c>
      <c r="AX111" s="61">
        <f t="shared" si="30"/>
        <v>2.8824045413923387</v>
      </c>
      <c r="AY111">
        <f>'Champ Scores'!B110</f>
        <v>1</v>
      </c>
      <c r="AZ111">
        <f>'Champ Scores'!C110</f>
        <v>2</v>
      </c>
      <c r="BA111">
        <f>'Champ Scores'!D110</f>
        <v>1</v>
      </c>
      <c r="BB111">
        <f>'Champ Scores'!E110</f>
        <v>2</v>
      </c>
      <c r="BC111">
        <f>'Champ Scores'!F110</f>
        <v>1</v>
      </c>
      <c r="BD111">
        <f>'Champ Scores'!G110</f>
        <v>2</v>
      </c>
      <c r="BE111">
        <f>'Champ Scores'!H110</f>
        <v>3</v>
      </c>
      <c r="BF111">
        <f>'Champ Scores'!I110</f>
        <v>3</v>
      </c>
      <c r="BG111">
        <f>'Champ Scores'!J110</f>
        <v>1</v>
      </c>
      <c r="BH111">
        <f>'Champ Scores'!K110</f>
        <v>1</v>
      </c>
      <c r="BI111">
        <f>'Champ Scores'!L110</f>
        <v>1</v>
      </c>
      <c r="BJ111">
        <f>'Champ Scores'!M110</f>
        <v>1</v>
      </c>
      <c r="BK111">
        <f>'Champ Scores'!N110</f>
        <v>5</v>
      </c>
      <c r="BL111">
        <f>'Champ Scores'!O110</f>
        <v>5</v>
      </c>
      <c r="BM111">
        <f>'Champ Scores'!P110</f>
        <v>5</v>
      </c>
      <c r="BN111">
        <f>'Champ Scores'!Q110</f>
        <v>2</v>
      </c>
      <c r="BO111">
        <f>'Champ Scores'!R110</f>
        <v>1</v>
      </c>
      <c r="BP111">
        <f>'Champ Scores'!S110</f>
        <v>5</v>
      </c>
      <c r="BQ111">
        <f>'Champ Scores'!T110</f>
        <v>5</v>
      </c>
      <c r="BR111">
        <f>'Champ Scores'!U110</f>
        <v>5</v>
      </c>
      <c r="BT111" s="61">
        <f>INDEX($AX$3:BR111,AW111,MATCH('Comp Calculator'!$C$165,'(CC) Your Champ Data'!$AX$3:$BR$3,0))</f>
        <v>2.8824045413923387</v>
      </c>
      <c r="BV111" s="60">
        <f t="shared" si="31"/>
        <v>0</v>
      </c>
      <c r="BW111" s="60">
        <f t="shared" si="32"/>
        <v>0</v>
      </c>
      <c r="BX111" s="60">
        <f t="shared" si="33"/>
        <v>9325.83210552948</v>
      </c>
      <c r="BY111" s="60">
        <f t="shared" si="34"/>
        <v>0</v>
      </c>
      <c r="BZ111" s="60">
        <f t="shared" si="35"/>
        <v>5968.5325475388681</v>
      </c>
      <c r="CB111" s="60">
        <f>RANK(BV111,BV$4:BV$157,0)+COUNTIF(BV$4:BV111,BV111)-1</f>
        <v>120</v>
      </c>
      <c r="CC111" t="str">
        <f t="shared" si="36"/>
        <v>Seraphine</v>
      </c>
      <c r="CD111">
        <f>RANK(BW111,BW$4:BW$157,0)+COUNTIF(BW$4:BW111,BW111)-1</f>
        <v>117</v>
      </c>
      <c r="CE111" t="str">
        <f t="shared" si="37"/>
        <v>Seraphine</v>
      </c>
      <c r="CF111">
        <f>RANK(BX111,BX$4:BX$157,0)+COUNTIF(BX$4:BX111,BX111)-1</f>
        <v>33</v>
      </c>
      <c r="CG111" t="str">
        <f t="shared" si="38"/>
        <v>Seraphine</v>
      </c>
      <c r="CH111">
        <f>RANK(BY111,BY$4:BY$157,0)+COUNTIF(BY$4:BY111,BY111)-1</f>
        <v>113</v>
      </c>
      <c r="CI111" t="str">
        <f t="shared" si="39"/>
        <v>Seraphine</v>
      </c>
      <c r="CJ111">
        <f>RANK(BZ111,BZ$4:BZ$157,0)+COUNTIF(BZ$4:BZ111,BZ111)-1</f>
        <v>41</v>
      </c>
      <c r="CK111" t="str">
        <f t="shared" si="40"/>
        <v>Seraphine</v>
      </c>
      <c r="CM111">
        <f>'Champ Scores'!B110+'(CC) Team Data'!B$36-'(CC) Team Data'!$B$28</f>
        <v>7</v>
      </c>
      <c r="CN111">
        <f>'Champ Scores'!C110+'(CC) Team Data'!C$36-'(CC) Team Data'!$B$28</f>
        <v>9</v>
      </c>
      <c r="CO111">
        <f>'Champ Scores'!D110+'(CC) Team Data'!D$36-'(CC) Team Data'!$B$28</f>
        <v>5</v>
      </c>
      <c r="CP111">
        <f>'Champ Scores'!E110+'(CC) Team Data'!E$36-'(CC) Team Data'!$B$28</f>
        <v>9</v>
      </c>
      <c r="CQ111">
        <f>'Champ Scores'!F110+'(CC) Team Data'!F$36-'(CC) Team Data'!$B$28</f>
        <v>8</v>
      </c>
      <c r="CR111">
        <f>'Champ Scores'!G110+'(CC) Team Data'!G$36-'(CC) Team Data'!$B$28</f>
        <v>8</v>
      </c>
      <c r="CS111">
        <f>'Champ Scores'!H110+'(CC) Team Data'!H$36-'(CC) Team Data'!$B$28</f>
        <v>8</v>
      </c>
      <c r="CT111">
        <f>'Champ Scores'!I110+'(CC) Team Data'!I$36-'(CC) Team Data'!$B$28</f>
        <v>7</v>
      </c>
      <c r="CU111">
        <f>'Champ Scores'!J110+'(CC) Team Data'!J$36-'(CC) Team Data'!$B$28</f>
        <v>8</v>
      </c>
      <c r="CV111">
        <f>'Champ Scores'!K110+'(CC) Team Data'!K$36-'(CC) Team Data'!$B$28</f>
        <v>5</v>
      </c>
      <c r="CW111">
        <f>'Champ Scores'!L110+'(CC) Team Data'!L$36-'(CC) Team Data'!$B$28</f>
        <v>9</v>
      </c>
      <c r="CX111">
        <f>'Champ Scores'!M110+'(CC) Team Data'!M$36-'(CC) Team Data'!$B$28</f>
        <v>5</v>
      </c>
      <c r="CY111">
        <f>'Champ Scores'!N110+'(CC) Team Data'!N$36-'(CC) Team Data'!$B$28</f>
        <v>12</v>
      </c>
      <c r="CZ111">
        <f>'Champ Scores'!O110+'(CC) Team Data'!O$36-'(CC) Team Data'!$B$28</f>
        <v>11</v>
      </c>
      <c r="DA111">
        <f>'Champ Scores'!P110+'(CC) Team Data'!P$36-'(CC) Team Data'!$B$28</f>
        <v>11</v>
      </c>
      <c r="DB111">
        <f>'Champ Scores'!Q110+'(CC) Team Data'!Q$36-'(CC) Team Data'!$B$28</f>
        <v>8</v>
      </c>
      <c r="DC111">
        <f>'Champ Scores'!R110+'(CC) Team Data'!R$36-'(CC) Team Data'!$B$28</f>
        <v>5</v>
      </c>
      <c r="DD111">
        <f>'Champ Scores'!S110+'(CC) Team Data'!S$36-'(CC) Team Data'!$B$28</f>
        <v>9</v>
      </c>
      <c r="DE111">
        <f>'Champ Scores'!T110+'(CC) Team Data'!T$36-'(CC) Team Data'!$B$28</f>
        <v>11</v>
      </c>
      <c r="DF111">
        <f>'Champ Scores'!U110+'(CC) Team Data'!U$36-'(CC) Team Data'!$B$28</f>
        <v>9</v>
      </c>
    </row>
    <row r="112" spans="1:110" x14ac:dyDescent="0.25">
      <c r="A112" t="str">
        <f>'Champ Pools'!A112</f>
        <v>Sett</v>
      </c>
      <c r="B112">
        <f>'Champ Pools'!B112</f>
        <v>5</v>
      </c>
      <c r="C112">
        <f>'Champ Pools'!C112</f>
        <v>0</v>
      </c>
      <c r="D112">
        <f>'Champ Pools'!D112</f>
        <v>3</v>
      </c>
      <c r="E112">
        <f>'Champ Pools'!E112</f>
        <v>0</v>
      </c>
      <c r="F112">
        <f>'Champ Pools'!F112</f>
        <v>0</v>
      </c>
      <c r="H112">
        <f>B112*B112*'Champ Pools'!L112</f>
        <v>75</v>
      </c>
      <c r="I112">
        <f>C112*C112*'Champ Pools'!M112</f>
        <v>0</v>
      </c>
      <c r="J112">
        <f>D112*D112*'Champ Pools'!N112</f>
        <v>27</v>
      </c>
      <c r="K112">
        <f>E112*E112*'Champ Pools'!O112</f>
        <v>0</v>
      </c>
      <c r="L112">
        <f>F112*F112*'Champ Pools'!P112</f>
        <v>0</v>
      </c>
      <c r="N112">
        <f>'Champ Scores'!Y111</f>
        <v>1985</v>
      </c>
      <c r="O112">
        <f>'Champ Scores'!Z111</f>
        <v>1785</v>
      </c>
      <c r="P112">
        <f>'Champ Scores'!AA111</f>
        <v>1625</v>
      </c>
      <c r="Q112">
        <f>'Champ Scores'!AB111</f>
        <v>1476</v>
      </c>
      <c r="R112">
        <f>'Champ Scores'!AC111</f>
        <v>2211</v>
      </c>
      <c r="T112" s="60">
        <f t="shared" si="23"/>
        <v>2548.8805036356766</v>
      </c>
      <c r="U112">
        <f>'(CC) Team Data'!W$36+'(CC) Your Champ Data'!N112</f>
        <v>4073</v>
      </c>
      <c r="V112">
        <f>'(CC) Team Data'!X$36+'(CC) Your Champ Data'!O112</f>
        <v>3517</v>
      </c>
      <c r="W112">
        <f>'(CC) Team Data'!Y$36+'(CC) Your Champ Data'!P112</f>
        <v>3377</v>
      </c>
      <c r="X112">
        <f>'(CC) Team Data'!Z$36+'(CC) Your Champ Data'!Q112</f>
        <v>3093</v>
      </c>
      <c r="Y112">
        <f>'(CC) Team Data'!AA$36+'(CC) Your Champ Data'!R112</f>
        <v>4133</v>
      </c>
      <c r="AA112">
        <f>ABS('Champ Scores'!AG111-33.3-'Comp Calculator'!H$164+'Comp Calculator'!H$163)</f>
        <v>21.85636751802307</v>
      </c>
      <c r="AB112">
        <f>ABS('Champ Scores'!AH111-33.3-'Comp Calculator'!I$164+'Comp Calculator'!I$163)</f>
        <v>9.1881285484797459</v>
      </c>
      <c r="AC112">
        <f>ABS('Champ Scores'!AI111-33.3-'Comp Calculator'!J$164+'Comp Calculator'!J$163)</f>
        <v>12.468238969543311</v>
      </c>
      <c r="AD112">
        <f t="shared" si="24"/>
        <v>43.512735036046124</v>
      </c>
      <c r="AF112" s="60">
        <f>(IF('Comp Calculator'!$C$164='(CC) Your Champ Data'!$N$3,'(CC) Your Champ Data'!$N112,IF('Comp Calculator'!$C$164='(CC) Your Champ Data'!$O$3,'(CC) Your Champ Data'!$O112,IF('Comp Calculator'!$C$164='(CC) Your Champ Data'!$P$3,'(CC) Your Champ Data'!$P112,IF('Comp Calculator'!$C$164='(CC) Your Champ Data'!$Q$3,'(CC) Your Champ Data'!$Q112,IF('Comp Calculator'!$C$164='(CC) Your Champ Data'!$R$3,'(CC) Your Champ Data'!$R112,IF('Comp Calculator'!$C$164='(CC) Your Champ Data'!$T$3,'(CC) Your Champ Data'!$T112,1000))))))*H112*(100-$AD112))/1000</f>
        <v>10798.44662777435</v>
      </c>
      <c r="AG112" s="60">
        <f>(IF('Comp Calculator'!$C$164='(CC) Your Champ Data'!$N$3,'(CC) Your Champ Data'!$N112,IF('Comp Calculator'!$C$164='(CC) Your Champ Data'!$O$3,'(CC) Your Champ Data'!$O112,IF('Comp Calculator'!$C$164='(CC) Your Champ Data'!$P$3,'(CC) Your Champ Data'!$P112,IF('Comp Calculator'!$C$164='(CC) Your Champ Data'!$Q$3,'(CC) Your Champ Data'!$Q112,IF('Comp Calculator'!$C$164='(CC) Your Champ Data'!$R$3,'(CC) Your Champ Data'!$R112,IF('Comp Calculator'!$C$164='(CC) Your Champ Data'!$T$3,'(CC) Your Champ Data'!$T112,1000))))))*I112*(100-$AD112))/1000</f>
        <v>0</v>
      </c>
      <c r="AH112" s="60">
        <f>(IF('Comp Calculator'!$C$164='(CC) Your Champ Data'!$N$3,'(CC) Your Champ Data'!$N112,IF('Comp Calculator'!$C$164='(CC) Your Champ Data'!$O$3,'(CC) Your Champ Data'!$O112,IF('Comp Calculator'!$C$164='(CC) Your Champ Data'!$P$3,'(CC) Your Champ Data'!$P112,IF('Comp Calculator'!$C$164='(CC) Your Champ Data'!$Q$3,'(CC) Your Champ Data'!$Q112,IF('Comp Calculator'!$C$164='(CC) Your Champ Data'!$R$3,'(CC) Your Champ Data'!$R112,IF('Comp Calculator'!$C$164='(CC) Your Champ Data'!$T$3,'(CC) Your Champ Data'!$T112,1000))))))*J112*(100-$AD112))/1000</f>
        <v>3887.4407859987664</v>
      </c>
      <c r="AI112" s="60">
        <f>(IF('Comp Calculator'!$C$164='(CC) Your Champ Data'!$N$3,'(CC) Your Champ Data'!$N112,IF('Comp Calculator'!$C$164='(CC) Your Champ Data'!$O$3,'(CC) Your Champ Data'!$O112,IF('Comp Calculator'!$C$164='(CC) Your Champ Data'!$P$3,'(CC) Your Champ Data'!$P112,IF('Comp Calculator'!$C$164='(CC) Your Champ Data'!$Q$3,'(CC) Your Champ Data'!$Q112,IF('Comp Calculator'!$C$164='(CC) Your Champ Data'!$R$3,'(CC) Your Champ Data'!$R112,IF('Comp Calculator'!$C$164='(CC) Your Champ Data'!$T$3,'(CC) Your Champ Data'!$T112,1000))))))*K112*(100-$AD112))/1000</f>
        <v>0</v>
      </c>
      <c r="AJ112" s="60">
        <f>(IF('Comp Calculator'!$C$164='(CC) Your Champ Data'!$N$3,'(CC) Your Champ Data'!$N112,IF('Comp Calculator'!$C$164='(CC) Your Champ Data'!$O$3,'(CC) Your Champ Data'!$O112,IF('Comp Calculator'!$C$164='(CC) Your Champ Data'!$P$3,'(CC) Your Champ Data'!$P112,IF('Comp Calculator'!$C$164='(CC) Your Champ Data'!$Q$3,'(CC) Your Champ Data'!$Q112,IF('Comp Calculator'!$C$164='(CC) Your Champ Data'!$R$3,'(CC) Your Champ Data'!$R112,IF('Comp Calculator'!$C$164='(CC) Your Champ Data'!$T$3,'(CC) Your Champ Data'!$T112,1000))))))*L112*(100-$AD112))/1000</f>
        <v>0</v>
      </c>
      <c r="AL112" s="60">
        <f>RANK(AF112,AF$4:AF$163,0)+COUNTIF(AF$4:AF112,AF112)-1</f>
        <v>5</v>
      </c>
      <c r="AM112" t="str">
        <f t="shared" si="25"/>
        <v>Sett</v>
      </c>
      <c r="AN112" s="60">
        <f>RANK(AG112,AG$4:AG$163,0)+COUNTIF(AG$4:AG112,AG112)-1</f>
        <v>118</v>
      </c>
      <c r="AO112" t="str">
        <f t="shared" si="26"/>
        <v>Sett</v>
      </c>
      <c r="AP112" s="60">
        <f>RANK(AH112,AH$4:AH$163,0)+COUNTIF(AH$4:AH112,AH112)-1</f>
        <v>80</v>
      </c>
      <c r="AQ112" t="str">
        <f t="shared" si="27"/>
        <v>Sett</v>
      </c>
      <c r="AR112" s="60">
        <f>RANK(AI112,AI$4:AI$163,0)+COUNTIF(AI$4:AI112,AI112)-1</f>
        <v>115</v>
      </c>
      <c r="AS112" t="str">
        <f t="shared" si="28"/>
        <v>Sett</v>
      </c>
      <c r="AT112" s="60">
        <f>RANK(AJ112,AJ$4:AJ$163,0)+COUNTIF(AJ$4:AJ112,AJ112)-1</f>
        <v>127</v>
      </c>
      <c r="AU112" t="str">
        <f t="shared" si="29"/>
        <v>Sett</v>
      </c>
      <c r="AW112">
        <v>110</v>
      </c>
      <c r="AX112" s="61">
        <f t="shared" si="30"/>
        <v>2.7150377176900822</v>
      </c>
      <c r="AY112">
        <f>'Champ Scores'!B111</f>
        <v>3</v>
      </c>
      <c r="AZ112">
        <f>'Champ Scores'!C111</f>
        <v>3</v>
      </c>
      <c r="BA112">
        <f>'Champ Scores'!D111</f>
        <v>2</v>
      </c>
      <c r="BB112">
        <f>'Champ Scores'!E111</f>
        <v>5</v>
      </c>
      <c r="BC112">
        <f>'Champ Scores'!F111</f>
        <v>4</v>
      </c>
      <c r="BD112">
        <f>'Champ Scores'!G111</f>
        <v>3</v>
      </c>
      <c r="BE112">
        <f>'Champ Scores'!H111</f>
        <v>1</v>
      </c>
      <c r="BF112">
        <f>'Champ Scores'!I111</f>
        <v>1</v>
      </c>
      <c r="BG112">
        <f>'Champ Scores'!J111</f>
        <v>5</v>
      </c>
      <c r="BH112">
        <f>'Champ Scores'!K111</f>
        <v>3</v>
      </c>
      <c r="BI112">
        <f>'Champ Scores'!L111</f>
        <v>3</v>
      </c>
      <c r="BJ112">
        <f>'Champ Scores'!M111</f>
        <v>3</v>
      </c>
      <c r="BK112">
        <f>'Champ Scores'!N111</f>
        <v>3</v>
      </c>
      <c r="BL112">
        <f>'Champ Scores'!O111</f>
        <v>1</v>
      </c>
      <c r="BM112">
        <f>'Champ Scores'!P111</f>
        <v>3</v>
      </c>
      <c r="BN112">
        <f>'Champ Scores'!Q111</f>
        <v>2</v>
      </c>
      <c r="BO112">
        <f>'Champ Scores'!R111</f>
        <v>1</v>
      </c>
      <c r="BP112">
        <f>'Champ Scores'!S111</f>
        <v>1</v>
      </c>
      <c r="BQ112">
        <f>'Champ Scores'!T111</f>
        <v>2</v>
      </c>
      <c r="BR112">
        <f>'Champ Scores'!U111</f>
        <v>3</v>
      </c>
      <c r="BT112" s="61">
        <f>INDEX($AX$3:BR112,AW112,MATCH('Comp Calculator'!$C$165,'(CC) Your Champ Data'!$AX$3:$BR$3,0))</f>
        <v>2.7150377176900822</v>
      </c>
      <c r="BV112" s="60">
        <f t="shared" si="31"/>
        <v>11502.379120971622</v>
      </c>
      <c r="BW112" s="60">
        <f t="shared" si="32"/>
        <v>0</v>
      </c>
      <c r="BX112" s="60">
        <f t="shared" si="33"/>
        <v>4140.8564835497828</v>
      </c>
      <c r="BY112" s="60">
        <f t="shared" si="34"/>
        <v>0</v>
      </c>
      <c r="BZ112" s="60">
        <f t="shared" si="35"/>
        <v>0</v>
      </c>
      <c r="CB112" s="60">
        <f>RANK(BV112,BV$4:BV$157,0)+COUNTIF(BV$4:BV112,BV112)-1</f>
        <v>5</v>
      </c>
      <c r="CC112" t="str">
        <f t="shared" si="36"/>
        <v>Sett</v>
      </c>
      <c r="CD112">
        <f>RANK(BW112,BW$4:BW$157,0)+COUNTIF(BW$4:BW112,BW112)-1</f>
        <v>118</v>
      </c>
      <c r="CE112" t="str">
        <f t="shared" si="37"/>
        <v>Sett</v>
      </c>
      <c r="CF112">
        <f>RANK(BX112,BX$4:BX$157,0)+COUNTIF(BX$4:BX112,BX112)-1</f>
        <v>81</v>
      </c>
      <c r="CG112" t="str">
        <f t="shared" si="38"/>
        <v>Sett</v>
      </c>
      <c r="CH112">
        <f>RANK(BY112,BY$4:BY$157,0)+COUNTIF(BY$4:BY112,BY112)-1</f>
        <v>114</v>
      </c>
      <c r="CI112" t="str">
        <f t="shared" si="39"/>
        <v>Sett</v>
      </c>
      <c r="CJ112">
        <f>RANK(BZ112,BZ$4:BZ$157,0)+COUNTIF(BZ$4:BZ112,BZ112)-1</f>
        <v>124</v>
      </c>
      <c r="CK112" t="str">
        <f t="shared" si="40"/>
        <v>Sett</v>
      </c>
      <c r="CM112">
        <f>'Champ Scores'!B111+'(CC) Team Data'!B$36-'(CC) Team Data'!$B$28</f>
        <v>9</v>
      </c>
      <c r="CN112">
        <f>'Champ Scores'!C111+'(CC) Team Data'!C$36-'(CC) Team Data'!$B$28</f>
        <v>10</v>
      </c>
      <c r="CO112">
        <f>'Champ Scores'!D111+'(CC) Team Data'!D$36-'(CC) Team Data'!$B$28</f>
        <v>6</v>
      </c>
      <c r="CP112">
        <f>'Champ Scores'!E111+'(CC) Team Data'!E$36-'(CC) Team Data'!$B$28</f>
        <v>12</v>
      </c>
      <c r="CQ112">
        <f>'Champ Scores'!F111+'(CC) Team Data'!F$36-'(CC) Team Data'!$B$28</f>
        <v>11</v>
      </c>
      <c r="CR112">
        <f>'Champ Scores'!G111+'(CC) Team Data'!G$36-'(CC) Team Data'!$B$28</f>
        <v>9</v>
      </c>
      <c r="CS112">
        <f>'Champ Scores'!H111+'(CC) Team Data'!H$36-'(CC) Team Data'!$B$28</f>
        <v>6</v>
      </c>
      <c r="CT112">
        <f>'Champ Scores'!I111+'(CC) Team Data'!I$36-'(CC) Team Data'!$B$28</f>
        <v>5</v>
      </c>
      <c r="CU112">
        <f>'Champ Scores'!J111+'(CC) Team Data'!J$36-'(CC) Team Data'!$B$28</f>
        <v>12</v>
      </c>
      <c r="CV112">
        <f>'Champ Scores'!K111+'(CC) Team Data'!K$36-'(CC) Team Data'!$B$28</f>
        <v>7</v>
      </c>
      <c r="CW112">
        <f>'Champ Scores'!L111+'(CC) Team Data'!L$36-'(CC) Team Data'!$B$28</f>
        <v>11</v>
      </c>
      <c r="CX112">
        <f>'Champ Scores'!M111+'(CC) Team Data'!M$36-'(CC) Team Data'!$B$28</f>
        <v>7</v>
      </c>
      <c r="CY112">
        <f>'Champ Scores'!N111+'(CC) Team Data'!N$36-'(CC) Team Data'!$B$28</f>
        <v>10</v>
      </c>
      <c r="CZ112">
        <f>'Champ Scores'!O111+'(CC) Team Data'!O$36-'(CC) Team Data'!$B$28</f>
        <v>7</v>
      </c>
      <c r="DA112">
        <f>'Champ Scores'!P111+'(CC) Team Data'!P$36-'(CC) Team Data'!$B$28</f>
        <v>9</v>
      </c>
      <c r="DB112">
        <f>'Champ Scores'!Q111+'(CC) Team Data'!Q$36-'(CC) Team Data'!$B$28</f>
        <v>8</v>
      </c>
      <c r="DC112">
        <f>'Champ Scores'!R111+'(CC) Team Data'!R$36-'(CC) Team Data'!$B$28</f>
        <v>5</v>
      </c>
      <c r="DD112">
        <f>'Champ Scores'!S111+'(CC) Team Data'!S$36-'(CC) Team Data'!$B$28</f>
        <v>5</v>
      </c>
      <c r="DE112">
        <f>'Champ Scores'!T111+'(CC) Team Data'!T$36-'(CC) Team Data'!$B$28</f>
        <v>8</v>
      </c>
      <c r="DF112">
        <f>'Champ Scores'!U111+'(CC) Team Data'!U$36-'(CC) Team Data'!$B$28</f>
        <v>7</v>
      </c>
    </row>
    <row r="113" spans="1:110" x14ac:dyDescent="0.25">
      <c r="A113" t="str">
        <f>'Champ Pools'!A113</f>
        <v>Shaco</v>
      </c>
      <c r="B113">
        <f>'Champ Pools'!B113</f>
        <v>0</v>
      </c>
      <c r="C113">
        <f>'Champ Pools'!C113</f>
        <v>0</v>
      </c>
      <c r="D113">
        <f>'Champ Pools'!D113</f>
        <v>0</v>
      </c>
      <c r="E113">
        <f>'Champ Pools'!E113</f>
        <v>0</v>
      </c>
      <c r="F113">
        <f>'Champ Pools'!F113</f>
        <v>0</v>
      </c>
      <c r="H113">
        <f>B113*B113*'Champ Pools'!L113</f>
        <v>0</v>
      </c>
      <c r="I113">
        <f>C113*C113*'Champ Pools'!M113</f>
        <v>0</v>
      </c>
      <c r="J113">
        <f>D113*D113*'Champ Pools'!N113</f>
        <v>0</v>
      </c>
      <c r="K113">
        <f>E113*E113*'Champ Pools'!O113</f>
        <v>0</v>
      </c>
      <c r="L113">
        <f>F113*F113*'Champ Pools'!P113</f>
        <v>0</v>
      </c>
      <c r="N113">
        <f>'Champ Scores'!Y112</f>
        <v>1867</v>
      </c>
      <c r="O113">
        <f>'Champ Scores'!Z112</f>
        <v>2881</v>
      </c>
      <c r="P113">
        <f>'Champ Scores'!AA112</f>
        <v>1572</v>
      </c>
      <c r="Q113">
        <f>'Champ Scores'!AB112</f>
        <v>1473</v>
      </c>
      <c r="R113">
        <f>'Champ Scores'!AC112</f>
        <v>2269</v>
      </c>
      <c r="T113" s="60">
        <f t="shared" si="23"/>
        <v>2374.9869601360297</v>
      </c>
      <c r="U113">
        <f>'(CC) Team Data'!W$36+'(CC) Your Champ Data'!N113</f>
        <v>3955</v>
      </c>
      <c r="V113">
        <f>'(CC) Team Data'!X$36+'(CC) Your Champ Data'!O113</f>
        <v>4613</v>
      </c>
      <c r="W113">
        <f>'(CC) Team Data'!Y$36+'(CC) Your Champ Data'!P113</f>
        <v>3324</v>
      </c>
      <c r="X113">
        <f>'(CC) Team Data'!Z$36+'(CC) Your Champ Data'!Q113</f>
        <v>3090</v>
      </c>
      <c r="Y113">
        <f>'(CC) Team Data'!AA$36+'(CC) Your Champ Data'!R113</f>
        <v>4191</v>
      </c>
      <c r="AA113">
        <f>ABS('Champ Scores'!AG112-33.3-'Comp Calculator'!H$164+'Comp Calculator'!H$163)</f>
        <v>27.584827457141913</v>
      </c>
      <c r="AB113">
        <f>ABS('Champ Scores'!AH112-33.3-'Comp Calculator'!I$164+'Comp Calculator'!I$163)</f>
        <v>11.654333303218127</v>
      </c>
      <c r="AC113">
        <f>ABS('Champ Scores'!AI112-33.3-'Comp Calculator'!J$164+'Comp Calculator'!J$163)</f>
        <v>15.730494153923772</v>
      </c>
      <c r="AD113">
        <f t="shared" si="24"/>
        <v>54.969654914283808</v>
      </c>
      <c r="AF113" s="60">
        <f>(IF('Comp Calculator'!$C$164='(CC) Your Champ Data'!$N$3,'(CC) Your Champ Data'!$N113,IF('Comp Calculator'!$C$164='(CC) Your Champ Data'!$O$3,'(CC) Your Champ Data'!$O113,IF('Comp Calculator'!$C$164='(CC) Your Champ Data'!$P$3,'(CC) Your Champ Data'!$P113,IF('Comp Calculator'!$C$164='(CC) Your Champ Data'!$Q$3,'(CC) Your Champ Data'!$Q113,IF('Comp Calculator'!$C$164='(CC) Your Champ Data'!$R$3,'(CC) Your Champ Data'!$R113,IF('Comp Calculator'!$C$164='(CC) Your Champ Data'!$T$3,'(CC) Your Champ Data'!$T113,1000))))))*H113*(100-$AD113))/1000</f>
        <v>0</v>
      </c>
      <c r="AG113" s="60">
        <f>(IF('Comp Calculator'!$C$164='(CC) Your Champ Data'!$N$3,'(CC) Your Champ Data'!$N113,IF('Comp Calculator'!$C$164='(CC) Your Champ Data'!$O$3,'(CC) Your Champ Data'!$O113,IF('Comp Calculator'!$C$164='(CC) Your Champ Data'!$P$3,'(CC) Your Champ Data'!$P113,IF('Comp Calculator'!$C$164='(CC) Your Champ Data'!$Q$3,'(CC) Your Champ Data'!$Q113,IF('Comp Calculator'!$C$164='(CC) Your Champ Data'!$R$3,'(CC) Your Champ Data'!$R113,IF('Comp Calculator'!$C$164='(CC) Your Champ Data'!$T$3,'(CC) Your Champ Data'!$T113,1000))))))*I113*(100-$AD113))/1000</f>
        <v>0</v>
      </c>
      <c r="AH113" s="60">
        <f>(IF('Comp Calculator'!$C$164='(CC) Your Champ Data'!$N$3,'(CC) Your Champ Data'!$N113,IF('Comp Calculator'!$C$164='(CC) Your Champ Data'!$O$3,'(CC) Your Champ Data'!$O113,IF('Comp Calculator'!$C$164='(CC) Your Champ Data'!$P$3,'(CC) Your Champ Data'!$P113,IF('Comp Calculator'!$C$164='(CC) Your Champ Data'!$Q$3,'(CC) Your Champ Data'!$Q113,IF('Comp Calculator'!$C$164='(CC) Your Champ Data'!$R$3,'(CC) Your Champ Data'!$R113,IF('Comp Calculator'!$C$164='(CC) Your Champ Data'!$T$3,'(CC) Your Champ Data'!$T113,1000))))))*J113*(100-$AD113))/1000</f>
        <v>0</v>
      </c>
      <c r="AI113" s="60">
        <f>(IF('Comp Calculator'!$C$164='(CC) Your Champ Data'!$N$3,'(CC) Your Champ Data'!$N113,IF('Comp Calculator'!$C$164='(CC) Your Champ Data'!$O$3,'(CC) Your Champ Data'!$O113,IF('Comp Calculator'!$C$164='(CC) Your Champ Data'!$P$3,'(CC) Your Champ Data'!$P113,IF('Comp Calculator'!$C$164='(CC) Your Champ Data'!$Q$3,'(CC) Your Champ Data'!$Q113,IF('Comp Calculator'!$C$164='(CC) Your Champ Data'!$R$3,'(CC) Your Champ Data'!$R113,IF('Comp Calculator'!$C$164='(CC) Your Champ Data'!$T$3,'(CC) Your Champ Data'!$T113,1000))))))*K113*(100-$AD113))/1000</f>
        <v>0</v>
      </c>
      <c r="AJ113" s="60">
        <f>(IF('Comp Calculator'!$C$164='(CC) Your Champ Data'!$N$3,'(CC) Your Champ Data'!$N113,IF('Comp Calculator'!$C$164='(CC) Your Champ Data'!$O$3,'(CC) Your Champ Data'!$O113,IF('Comp Calculator'!$C$164='(CC) Your Champ Data'!$P$3,'(CC) Your Champ Data'!$P113,IF('Comp Calculator'!$C$164='(CC) Your Champ Data'!$Q$3,'(CC) Your Champ Data'!$Q113,IF('Comp Calculator'!$C$164='(CC) Your Champ Data'!$R$3,'(CC) Your Champ Data'!$R113,IF('Comp Calculator'!$C$164='(CC) Your Champ Data'!$T$3,'(CC) Your Champ Data'!$T113,1000))))))*L113*(100-$AD113))/1000</f>
        <v>0</v>
      </c>
      <c r="AL113" s="60">
        <f>RANK(AF113,AF$4:AF$163,0)+COUNTIF(AF$4:AF113,AF113)-1</f>
        <v>121</v>
      </c>
      <c r="AM113" t="str">
        <f t="shared" si="25"/>
        <v>Shaco</v>
      </c>
      <c r="AN113" s="60">
        <f>RANK(AG113,AG$4:AG$163,0)+COUNTIF(AG$4:AG113,AG113)-1</f>
        <v>119</v>
      </c>
      <c r="AO113" t="str">
        <f t="shared" si="26"/>
        <v>Shaco</v>
      </c>
      <c r="AP113" s="60">
        <f>RANK(AH113,AH$4:AH$163,0)+COUNTIF(AH$4:AH113,AH113)-1</f>
        <v>146</v>
      </c>
      <c r="AQ113" t="str">
        <f t="shared" si="27"/>
        <v>Shaco</v>
      </c>
      <c r="AR113" s="60">
        <f>RANK(AI113,AI$4:AI$163,0)+COUNTIF(AI$4:AI113,AI113)-1</f>
        <v>116</v>
      </c>
      <c r="AS113" t="str">
        <f t="shared" si="28"/>
        <v>Shaco</v>
      </c>
      <c r="AT113" s="60">
        <f>RANK(AJ113,AJ$4:AJ$163,0)+COUNTIF(AJ$4:AJ113,AJ113)-1</f>
        <v>128</v>
      </c>
      <c r="AU113" t="str">
        <f t="shared" si="29"/>
        <v>Shaco</v>
      </c>
      <c r="AW113">
        <v>111</v>
      </c>
      <c r="AX113" s="61">
        <f t="shared" si="30"/>
        <v>2.9327109030117926</v>
      </c>
      <c r="AY113">
        <f>'Champ Scores'!B112</f>
        <v>5</v>
      </c>
      <c r="AZ113">
        <f>'Champ Scores'!C112</f>
        <v>3</v>
      </c>
      <c r="BA113">
        <f>'Champ Scores'!D112</f>
        <v>5</v>
      </c>
      <c r="BB113">
        <f>'Champ Scores'!E112</f>
        <v>2</v>
      </c>
      <c r="BC113">
        <f>'Champ Scores'!F112</f>
        <v>5</v>
      </c>
      <c r="BD113">
        <f>'Champ Scores'!G112</f>
        <v>2</v>
      </c>
      <c r="BE113">
        <f>'Champ Scores'!H112</f>
        <v>2</v>
      </c>
      <c r="BF113">
        <f>'Champ Scores'!I112</f>
        <v>1</v>
      </c>
      <c r="BG113">
        <f>'Champ Scores'!J112</f>
        <v>2</v>
      </c>
      <c r="BH113">
        <f>'Champ Scores'!K112</f>
        <v>3</v>
      </c>
      <c r="BI113">
        <f>'Champ Scores'!L112</f>
        <v>1</v>
      </c>
      <c r="BJ113">
        <f>'Champ Scores'!M112</f>
        <v>2</v>
      </c>
      <c r="BK113">
        <f>'Champ Scores'!N112</f>
        <v>2</v>
      </c>
      <c r="BL113">
        <f>'Champ Scores'!O112</f>
        <v>2</v>
      </c>
      <c r="BM113">
        <f>'Champ Scores'!P112</f>
        <v>3</v>
      </c>
      <c r="BN113">
        <f>'Champ Scores'!Q112</f>
        <v>5</v>
      </c>
      <c r="BO113">
        <f>'Champ Scores'!R112</f>
        <v>2</v>
      </c>
      <c r="BP113">
        <f>'Champ Scores'!S112</f>
        <v>1</v>
      </c>
      <c r="BQ113">
        <f>'Champ Scores'!T112</f>
        <v>3</v>
      </c>
      <c r="BR113">
        <f>'Champ Scores'!U112</f>
        <v>1</v>
      </c>
      <c r="BT113" s="61">
        <f>INDEX($AX$3:BR113,AW113,MATCH('Comp Calculator'!$C$165,'(CC) Your Champ Data'!$AX$3:$BR$3,0))</f>
        <v>2.9327109030117926</v>
      </c>
      <c r="BV113" s="60">
        <f t="shared" si="31"/>
        <v>0</v>
      </c>
      <c r="BW113" s="60">
        <f t="shared" si="32"/>
        <v>0</v>
      </c>
      <c r="BX113" s="60">
        <f t="shared" si="33"/>
        <v>0</v>
      </c>
      <c r="BY113" s="60">
        <f t="shared" si="34"/>
        <v>0</v>
      </c>
      <c r="BZ113" s="60">
        <f t="shared" si="35"/>
        <v>0</v>
      </c>
      <c r="CB113" s="60">
        <f>RANK(BV113,BV$4:BV$157,0)+COUNTIF(BV$4:BV113,BV113)-1</f>
        <v>121</v>
      </c>
      <c r="CC113" t="str">
        <f t="shared" si="36"/>
        <v>Shaco</v>
      </c>
      <c r="CD113">
        <f>RANK(BW113,BW$4:BW$157,0)+COUNTIF(BW$4:BW113,BW113)-1</f>
        <v>119</v>
      </c>
      <c r="CE113" t="str">
        <f t="shared" si="37"/>
        <v>Shaco</v>
      </c>
      <c r="CF113">
        <f>RANK(BX113,BX$4:BX$157,0)+COUNTIF(BX$4:BX113,BX113)-1</f>
        <v>141</v>
      </c>
      <c r="CG113" t="str">
        <f t="shared" si="38"/>
        <v>Shaco</v>
      </c>
      <c r="CH113">
        <f>RANK(BY113,BY$4:BY$157,0)+COUNTIF(BY$4:BY113,BY113)-1</f>
        <v>115</v>
      </c>
      <c r="CI113" t="str">
        <f t="shared" si="39"/>
        <v>Shaco</v>
      </c>
      <c r="CJ113">
        <f>RANK(BZ113,BZ$4:BZ$157,0)+COUNTIF(BZ$4:BZ113,BZ113)-1</f>
        <v>125</v>
      </c>
      <c r="CK113" t="str">
        <f t="shared" si="40"/>
        <v>Shaco</v>
      </c>
      <c r="CM113">
        <f>'Champ Scores'!B112+'(CC) Team Data'!B$36-'(CC) Team Data'!$B$28</f>
        <v>11</v>
      </c>
      <c r="CN113">
        <f>'Champ Scores'!C112+'(CC) Team Data'!C$36-'(CC) Team Data'!$B$28</f>
        <v>10</v>
      </c>
      <c r="CO113">
        <f>'Champ Scores'!D112+'(CC) Team Data'!D$36-'(CC) Team Data'!$B$28</f>
        <v>9</v>
      </c>
      <c r="CP113">
        <f>'Champ Scores'!E112+'(CC) Team Data'!E$36-'(CC) Team Data'!$B$28</f>
        <v>9</v>
      </c>
      <c r="CQ113">
        <f>'Champ Scores'!F112+'(CC) Team Data'!F$36-'(CC) Team Data'!$B$28</f>
        <v>12</v>
      </c>
      <c r="CR113">
        <f>'Champ Scores'!G112+'(CC) Team Data'!G$36-'(CC) Team Data'!$B$28</f>
        <v>8</v>
      </c>
      <c r="CS113">
        <f>'Champ Scores'!H112+'(CC) Team Data'!H$36-'(CC) Team Data'!$B$28</f>
        <v>7</v>
      </c>
      <c r="CT113">
        <f>'Champ Scores'!I112+'(CC) Team Data'!I$36-'(CC) Team Data'!$B$28</f>
        <v>5</v>
      </c>
      <c r="CU113">
        <f>'Champ Scores'!J112+'(CC) Team Data'!J$36-'(CC) Team Data'!$B$28</f>
        <v>9</v>
      </c>
      <c r="CV113">
        <f>'Champ Scores'!K112+'(CC) Team Data'!K$36-'(CC) Team Data'!$B$28</f>
        <v>7</v>
      </c>
      <c r="CW113">
        <f>'Champ Scores'!L112+'(CC) Team Data'!L$36-'(CC) Team Data'!$B$28</f>
        <v>9</v>
      </c>
      <c r="CX113">
        <f>'Champ Scores'!M112+'(CC) Team Data'!M$36-'(CC) Team Data'!$B$28</f>
        <v>6</v>
      </c>
      <c r="CY113">
        <f>'Champ Scores'!N112+'(CC) Team Data'!N$36-'(CC) Team Data'!$B$28</f>
        <v>9</v>
      </c>
      <c r="CZ113">
        <f>'Champ Scores'!O112+'(CC) Team Data'!O$36-'(CC) Team Data'!$B$28</f>
        <v>8</v>
      </c>
      <c r="DA113">
        <f>'Champ Scores'!P112+'(CC) Team Data'!P$36-'(CC) Team Data'!$B$28</f>
        <v>9</v>
      </c>
      <c r="DB113">
        <f>'Champ Scores'!Q112+'(CC) Team Data'!Q$36-'(CC) Team Data'!$B$28</f>
        <v>11</v>
      </c>
      <c r="DC113">
        <f>'Champ Scores'!R112+'(CC) Team Data'!R$36-'(CC) Team Data'!$B$28</f>
        <v>6</v>
      </c>
      <c r="DD113">
        <f>'Champ Scores'!S112+'(CC) Team Data'!S$36-'(CC) Team Data'!$B$28</f>
        <v>5</v>
      </c>
      <c r="DE113">
        <f>'Champ Scores'!T112+'(CC) Team Data'!T$36-'(CC) Team Data'!$B$28</f>
        <v>9</v>
      </c>
      <c r="DF113">
        <f>'Champ Scores'!U112+'(CC) Team Data'!U$36-'(CC) Team Data'!$B$28</f>
        <v>5</v>
      </c>
    </row>
    <row r="114" spans="1:110" x14ac:dyDescent="0.25">
      <c r="A114" t="str">
        <f>'Champ Pools'!A114</f>
        <v>Shen</v>
      </c>
      <c r="B114">
        <f>'Champ Pools'!B114</f>
        <v>3</v>
      </c>
      <c r="C114">
        <f>'Champ Pools'!C114</f>
        <v>0</v>
      </c>
      <c r="D114">
        <f>'Champ Pools'!D114</f>
        <v>0</v>
      </c>
      <c r="E114">
        <f>'Champ Pools'!E114</f>
        <v>0</v>
      </c>
      <c r="F114">
        <f>'Champ Pools'!F114</f>
        <v>3</v>
      </c>
      <c r="H114">
        <f>B114*B114*'Champ Pools'!L114</f>
        <v>27</v>
      </c>
      <c r="I114">
        <f>C114*C114*'Champ Pools'!M114</f>
        <v>0</v>
      </c>
      <c r="J114">
        <f>D114*D114*'Champ Pools'!N114</f>
        <v>0</v>
      </c>
      <c r="K114">
        <f>E114*E114*'Champ Pools'!O114</f>
        <v>0</v>
      </c>
      <c r="L114">
        <f>F114*F114*'Champ Pools'!P114</f>
        <v>27</v>
      </c>
      <c r="N114">
        <f>'Champ Scores'!Y113</f>
        <v>1887</v>
      </c>
      <c r="O114">
        <f>'Champ Scores'!Z113</f>
        <v>1562</v>
      </c>
      <c r="P114">
        <f>'Champ Scores'!AA113</f>
        <v>2302</v>
      </c>
      <c r="Q114">
        <f>'Champ Scores'!AB113</f>
        <v>1598</v>
      </c>
      <c r="R114">
        <f>'Champ Scores'!AC113</f>
        <v>1616</v>
      </c>
      <c r="T114" s="60">
        <f t="shared" si="23"/>
        <v>2615.5228225238852</v>
      </c>
      <c r="U114">
        <f>'(CC) Team Data'!W$36+'(CC) Your Champ Data'!N114</f>
        <v>3975</v>
      </c>
      <c r="V114">
        <f>'(CC) Team Data'!X$36+'(CC) Your Champ Data'!O114</f>
        <v>3294</v>
      </c>
      <c r="W114">
        <f>'(CC) Team Data'!Y$36+'(CC) Your Champ Data'!P114</f>
        <v>4054</v>
      </c>
      <c r="X114">
        <f>'(CC) Team Data'!Z$36+'(CC) Your Champ Data'!Q114</f>
        <v>3215</v>
      </c>
      <c r="Y114">
        <f>'(CC) Team Data'!AA$36+'(CC) Your Champ Data'!R114</f>
        <v>3538</v>
      </c>
      <c r="AA114">
        <f>ABS('Champ Scores'!AG113-33.3-'Comp Calculator'!H$164+'Comp Calculator'!H$163)</f>
        <v>26.525610244647588</v>
      </c>
      <c r="AB114">
        <f>ABS('Champ Scores'!AH113-33.3-'Comp Calculator'!I$164+'Comp Calculator'!I$163)</f>
        <v>10.893074175869682</v>
      </c>
      <c r="AC114">
        <f>ABS('Champ Scores'!AI113-33.3-'Comp Calculator'!J$164+'Comp Calculator'!J$163)</f>
        <v>15.432536068777889</v>
      </c>
      <c r="AD114">
        <f t="shared" si="24"/>
        <v>52.851220489295159</v>
      </c>
      <c r="AF114" s="60">
        <f>(IF('Comp Calculator'!$C$164='(CC) Your Champ Data'!$N$3,'(CC) Your Champ Data'!$N114,IF('Comp Calculator'!$C$164='(CC) Your Champ Data'!$O$3,'(CC) Your Champ Data'!$O114,IF('Comp Calculator'!$C$164='(CC) Your Champ Data'!$P$3,'(CC) Your Champ Data'!$P114,IF('Comp Calculator'!$C$164='(CC) Your Champ Data'!$Q$3,'(CC) Your Champ Data'!$Q114,IF('Comp Calculator'!$C$164='(CC) Your Champ Data'!$R$3,'(CC) Your Champ Data'!$R114,IF('Comp Calculator'!$C$164='(CC) Your Champ Data'!$T$3,'(CC) Your Champ Data'!$T114,1000))))))*H114*(100-$AD114))/1000</f>
        <v>3329.6051393386665</v>
      </c>
      <c r="AG114" s="60">
        <f>(IF('Comp Calculator'!$C$164='(CC) Your Champ Data'!$N$3,'(CC) Your Champ Data'!$N114,IF('Comp Calculator'!$C$164='(CC) Your Champ Data'!$O$3,'(CC) Your Champ Data'!$O114,IF('Comp Calculator'!$C$164='(CC) Your Champ Data'!$P$3,'(CC) Your Champ Data'!$P114,IF('Comp Calculator'!$C$164='(CC) Your Champ Data'!$Q$3,'(CC) Your Champ Data'!$Q114,IF('Comp Calculator'!$C$164='(CC) Your Champ Data'!$R$3,'(CC) Your Champ Data'!$R114,IF('Comp Calculator'!$C$164='(CC) Your Champ Data'!$T$3,'(CC) Your Champ Data'!$T114,1000))))))*I114*(100-$AD114))/1000</f>
        <v>0</v>
      </c>
      <c r="AH114" s="60">
        <f>(IF('Comp Calculator'!$C$164='(CC) Your Champ Data'!$N$3,'(CC) Your Champ Data'!$N114,IF('Comp Calculator'!$C$164='(CC) Your Champ Data'!$O$3,'(CC) Your Champ Data'!$O114,IF('Comp Calculator'!$C$164='(CC) Your Champ Data'!$P$3,'(CC) Your Champ Data'!$P114,IF('Comp Calculator'!$C$164='(CC) Your Champ Data'!$Q$3,'(CC) Your Champ Data'!$Q114,IF('Comp Calculator'!$C$164='(CC) Your Champ Data'!$R$3,'(CC) Your Champ Data'!$R114,IF('Comp Calculator'!$C$164='(CC) Your Champ Data'!$T$3,'(CC) Your Champ Data'!$T114,1000))))))*J114*(100-$AD114))/1000</f>
        <v>0</v>
      </c>
      <c r="AI114" s="60">
        <f>(IF('Comp Calculator'!$C$164='(CC) Your Champ Data'!$N$3,'(CC) Your Champ Data'!$N114,IF('Comp Calculator'!$C$164='(CC) Your Champ Data'!$O$3,'(CC) Your Champ Data'!$O114,IF('Comp Calculator'!$C$164='(CC) Your Champ Data'!$P$3,'(CC) Your Champ Data'!$P114,IF('Comp Calculator'!$C$164='(CC) Your Champ Data'!$Q$3,'(CC) Your Champ Data'!$Q114,IF('Comp Calculator'!$C$164='(CC) Your Champ Data'!$R$3,'(CC) Your Champ Data'!$R114,IF('Comp Calculator'!$C$164='(CC) Your Champ Data'!$T$3,'(CC) Your Champ Data'!$T114,1000))))))*K114*(100-$AD114))/1000</f>
        <v>0</v>
      </c>
      <c r="AJ114" s="60">
        <f>(IF('Comp Calculator'!$C$164='(CC) Your Champ Data'!$N$3,'(CC) Your Champ Data'!$N114,IF('Comp Calculator'!$C$164='(CC) Your Champ Data'!$O$3,'(CC) Your Champ Data'!$O114,IF('Comp Calculator'!$C$164='(CC) Your Champ Data'!$P$3,'(CC) Your Champ Data'!$P114,IF('Comp Calculator'!$C$164='(CC) Your Champ Data'!$Q$3,'(CC) Your Champ Data'!$Q114,IF('Comp Calculator'!$C$164='(CC) Your Champ Data'!$R$3,'(CC) Your Champ Data'!$R114,IF('Comp Calculator'!$C$164='(CC) Your Champ Data'!$T$3,'(CC) Your Champ Data'!$T114,1000))))))*L114*(100-$AD114))/1000</f>
        <v>3329.6051393386665</v>
      </c>
      <c r="AL114" s="60">
        <f>RANK(AF114,AF$4:AF$163,0)+COUNTIF(AF$4:AF114,AF114)-1</f>
        <v>19</v>
      </c>
      <c r="AM114" t="str">
        <f t="shared" si="25"/>
        <v>Shen</v>
      </c>
      <c r="AN114" s="60">
        <f>RANK(AG114,AG$4:AG$163,0)+COUNTIF(AG$4:AG114,AG114)-1</f>
        <v>120</v>
      </c>
      <c r="AO114" t="str">
        <f t="shared" si="26"/>
        <v>Shen</v>
      </c>
      <c r="AP114" s="60">
        <f>RANK(AH114,AH$4:AH$163,0)+COUNTIF(AH$4:AH114,AH114)-1</f>
        <v>147</v>
      </c>
      <c r="AQ114" t="str">
        <f t="shared" si="27"/>
        <v>Shen</v>
      </c>
      <c r="AR114" s="60">
        <f>RANK(AI114,AI$4:AI$163,0)+COUNTIF(AI$4:AI114,AI114)-1</f>
        <v>117</v>
      </c>
      <c r="AS114" t="str">
        <f t="shared" si="28"/>
        <v>Shen</v>
      </c>
      <c r="AT114" s="60">
        <f>RANK(AJ114,AJ$4:AJ$163,0)+COUNTIF(AJ$4:AJ114,AJ114)-1</f>
        <v>51</v>
      </c>
      <c r="AU114" t="str">
        <f t="shared" si="29"/>
        <v>Shen</v>
      </c>
      <c r="AW114">
        <v>112</v>
      </c>
      <c r="AX114" s="61">
        <f t="shared" si="30"/>
        <v>3.3908158327243809</v>
      </c>
      <c r="AY114">
        <f>'Champ Scores'!B113</f>
        <v>1</v>
      </c>
      <c r="AZ114">
        <f>'Champ Scores'!C113</f>
        <v>3</v>
      </c>
      <c r="BA114">
        <f>'Champ Scores'!D113</f>
        <v>3</v>
      </c>
      <c r="BB114">
        <f>'Champ Scores'!E113</f>
        <v>1</v>
      </c>
      <c r="BC114">
        <f>'Champ Scores'!F113</f>
        <v>3</v>
      </c>
      <c r="BD114">
        <f>'Champ Scores'!G113</f>
        <v>1</v>
      </c>
      <c r="BE114">
        <f>'Champ Scores'!H113</f>
        <v>1</v>
      </c>
      <c r="BF114">
        <f>'Champ Scores'!I113</f>
        <v>1</v>
      </c>
      <c r="BG114">
        <f>'Champ Scores'!J113</f>
        <v>3</v>
      </c>
      <c r="BH114">
        <f>'Champ Scores'!K113</f>
        <v>5</v>
      </c>
      <c r="BI114">
        <f>'Champ Scores'!L113</f>
        <v>1</v>
      </c>
      <c r="BJ114">
        <f>'Champ Scores'!M113</f>
        <v>2</v>
      </c>
      <c r="BK114">
        <f>'Champ Scores'!N113</f>
        <v>4</v>
      </c>
      <c r="BL114">
        <f>'Champ Scores'!O113</f>
        <v>2</v>
      </c>
      <c r="BM114">
        <f>'Champ Scores'!P113</f>
        <v>4</v>
      </c>
      <c r="BN114">
        <f>'Champ Scores'!Q113</f>
        <v>2</v>
      </c>
      <c r="BO114">
        <f>'Champ Scores'!R113</f>
        <v>3</v>
      </c>
      <c r="BP114">
        <f>'Champ Scores'!S113</f>
        <v>5</v>
      </c>
      <c r="BQ114">
        <f>'Champ Scores'!T113</f>
        <v>3</v>
      </c>
      <c r="BR114">
        <f>'Champ Scores'!U113</f>
        <v>4</v>
      </c>
      <c r="BT114" s="61">
        <f>INDEX($AX$3:BR114,AW114,MATCH('Comp Calculator'!$C$165,'(CC) Your Champ Data'!$AX$3:$BR$3,0))</f>
        <v>3.3908158327243809</v>
      </c>
      <c r="BV114" s="60">
        <f t="shared" si="31"/>
        <v>4316.5663575802801</v>
      </c>
      <c r="BW114" s="60">
        <f t="shared" si="32"/>
        <v>0</v>
      </c>
      <c r="BX114" s="60">
        <f t="shared" si="33"/>
        <v>0</v>
      </c>
      <c r="BY114" s="60">
        <f t="shared" si="34"/>
        <v>0</v>
      </c>
      <c r="BZ114" s="60">
        <f t="shared" si="35"/>
        <v>4316.5663575802801</v>
      </c>
      <c r="CB114" s="60">
        <f>RANK(BV114,BV$4:BV$157,0)+COUNTIF(BV$4:BV114,BV114)-1</f>
        <v>19</v>
      </c>
      <c r="CC114" t="str">
        <f t="shared" si="36"/>
        <v>Shen</v>
      </c>
      <c r="CD114">
        <f>RANK(BW114,BW$4:BW$157,0)+COUNTIF(BW$4:BW114,BW114)-1</f>
        <v>120</v>
      </c>
      <c r="CE114" t="str">
        <f t="shared" si="37"/>
        <v>Shen</v>
      </c>
      <c r="CF114">
        <f>RANK(BX114,BX$4:BX$157,0)+COUNTIF(BX$4:BX114,BX114)-1</f>
        <v>142</v>
      </c>
      <c r="CG114" t="str">
        <f t="shared" si="38"/>
        <v>Shen</v>
      </c>
      <c r="CH114">
        <f>RANK(BY114,BY$4:BY$157,0)+COUNTIF(BY$4:BY114,BY114)-1</f>
        <v>116</v>
      </c>
      <c r="CI114" t="str">
        <f t="shared" si="39"/>
        <v>Shen</v>
      </c>
      <c r="CJ114">
        <f>RANK(BZ114,BZ$4:BZ$157,0)+COUNTIF(BZ$4:BZ114,BZ114)-1</f>
        <v>47</v>
      </c>
      <c r="CK114" t="str">
        <f t="shared" si="40"/>
        <v>Shen</v>
      </c>
      <c r="CM114">
        <f>'Champ Scores'!B113+'(CC) Team Data'!B$36-'(CC) Team Data'!$B$28</f>
        <v>7</v>
      </c>
      <c r="CN114">
        <f>'Champ Scores'!C113+'(CC) Team Data'!C$36-'(CC) Team Data'!$B$28</f>
        <v>10</v>
      </c>
      <c r="CO114">
        <f>'Champ Scores'!D113+'(CC) Team Data'!D$36-'(CC) Team Data'!$B$28</f>
        <v>7</v>
      </c>
      <c r="CP114">
        <f>'Champ Scores'!E113+'(CC) Team Data'!E$36-'(CC) Team Data'!$B$28</f>
        <v>8</v>
      </c>
      <c r="CQ114">
        <f>'Champ Scores'!F113+'(CC) Team Data'!F$36-'(CC) Team Data'!$B$28</f>
        <v>10</v>
      </c>
      <c r="CR114">
        <f>'Champ Scores'!G113+'(CC) Team Data'!G$36-'(CC) Team Data'!$B$28</f>
        <v>7</v>
      </c>
      <c r="CS114">
        <f>'Champ Scores'!H113+'(CC) Team Data'!H$36-'(CC) Team Data'!$B$28</f>
        <v>6</v>
      </c>
      <c r="CT114">
        <f>'Champ Scores'!I113+'(CC) Team Data'!I$36-'(CC) Team Data'!$B$28</f>
        <v>5</v>
      </c>
      <c r="CU114">
        <f>'Champ Scores'!J113+'(CC) Team Data'!J$36-'(CC) Team Data'!$B$28</f>
        <v>10</v>
      </c>
      <c r="CV114">
        <f>'Champ Scores'!K113+'(CC) Team Data'!K$36-'(CC) Team Data'!$B$28</f>
        <v>9</v>
      </c>
      <c r="CW114">
        <f>'Champ Scores'!L113+'(CC) Team Data'!L$36-'(CC) Team Data'!$B$28</f>
        <v>9</v>
      </c>
      <c r="CX114">
        <f>'Champ Scores'!M113+'(CC) Team Data'!M$36-'(CC) Team Data'!$B$28</f>
        <v>6</v>
      </c>
      <c r="CY114">
        <f>'Champ Scores'!N113+'(CC) Team Data'!N$36-'(CC) Team Data'!$B$28</f>
        <v>11</v>
      </c>
      <c r="CZ114">
        <f>'Champ Scores'!O113+'(CC) Team Data'!O$36-'(CC) Team Data'!$B$28</f>
        <v>8</v>
      </c>
      <c r="DA114">
        <f>'Champ Scores'!P113+'(CC) Team Data'!P$36-'(CC) Team Data'!$B$28</f>
        <v>10</v>
      </c>
      <c r="DB114">
        <f>'Champ Scores'!Q113+'(CC) Team Data'!Q$36-'(CC) Team Data'!$B$28</f>
        <v>8</v>
      </c>
      <c r="DC114">
        <f>'Champ Scores'!R113+'(CC) Team Data'!R$36-'(CC) Team Data'!$B$28</f>
        <v>7</v>
      </c>
      <c r="DD114">
        <f>'Champ Scores'!S113+'(CC) Team Data'!S$36-'(CC) Team Data'!$B$28</f>
        <v>9</v>
      </c>
      <c r="DE114">
        <f>'Champ Scores'!T113+'(CC) Team Data'!T$36-'(CC) Team Data'!$B$28</f>
        <v>9</v>
      </c>
      <c r="DF114">
        <f>'Champ Scores'!U113+'(CC) Team Data'!U$36-'(CC) Team Data'!$B$28</f>
        <v>8</v>
      </c>
    </row>
    <row r="115" spans="1:110" x14ac:dyDescent="0.25">
      <c r="A115" t="str">
        <f>'Champ Pools'!A115</f>
        <v>Shyvana</v>
      </c>
      <c r="B115">
        <f>'Champ Pools'!B115</f>
        <v>0</v>
      </c>
      <c r="C115">
        <f>'Champ Pools'!C115</f>
        <v>1</v>
      </c>
      <c r="D115">
        <f>'Champ Pools'!D115</f>
        <v>0</v>
      </c>
      <c r="E115">
        <f>'Champ Pools'!E115</f>
        <v>0</v>
      </c>
      <c r="F115">
        <f>'Champ Pools'!F115</f>
        <v>0</v>
      </c>
      <c r="H115">
        <f>B115*B115*'Champ Pools'!L115</f>
        <v>0</v>
      </c>
      <c r="I115">
        <f>C115*C115*'Champ Pools'!M115</f>
        <v>3</v>
      </c>
      <c r="J115">
        <f>D115*D115*'Champ Pools'!N115</f>
        <v>0</v>
      </c>
      <c r="K115">
        <f>E115*E115*'Champ Pools'!O115</f>
        <v>0</v>
      </c>
      <c r="L115">
        <f>F115*F115*'Champ Pools'!P115</f>
        <v>0</v>
      </c>
      <c r="N115">
        <f>'Champ Scores'!Y114</f>
        <v>1985</v>
      </c>
      <c r="O115">
        <f>'Champ Scores'!Z114</f>
        <v>2154</v>
      </c>
      <c r="P115">
        <f>'Champ Scores'!AA114</f>
        <v>1616</v>
      </c>
      <c r="Q115">
        <f>'Champ Scores'!AB114</f>
        <v>1685</v>
      </c>
      <c r="R115">
        <f>'Champ Scores'!AC114</f>
        <v>1927</v>
      </c>
      <c r="T115" s="60">
        <f t="shared" si="23"/>
        <v>2659.2445158181604</v>
      </c>
      <c r="U115">
        <f>'(CC) Team Data'!W$36+'(CC) Your Champ Data'!N115</f>
        <v>4073</v>
      </c>
      <c r="V115">
        <f>'(CC) Team Data'!X$36+'(CC) Your Champ Data'!O115</f>
        <v>3886</v>
      </c>
      <c r="W115">
        <f>'(CC) Team Data'!Y$36+'(CC) Your Champ Data'!P115</f>
        <v>3368</v>
      </c>
      <c r="X115">
        <f>'(CC) Team Data'!Z$36+'(CC) Your Champ Data'!Q115</f>
        <v>3302</v>
      </c>
      <c r="Y115">
        <f>'(CC) Team Data'!AA$36+'(CC) Your Champ Data'!R115</f>
        <v>3849</v>
      </c>
      <c r="AA115">
        <f>ABS('Champ Scores'!AG114-33.3-'Comp Calculator'!H$164+'Comp Calculator'!H$163)</f>
        <v>0.67623489969853168</v>
      </c>
      <c r="AB115">
        <f>ABS('Champ Scores'!AH114-33.3-'Comp Calculator'!I$164+'Comp Calculator'!I$163)</f>
        <v>3.9743733704682427E-2</v>
      </c>
      <c r="AC115">
        <f>ABS('Champ Scores'!AI114-33.3-'Comp Calculator'!J$164+'Comp Calculator'!J$163)</f>
        <v>0.8364911659938663</v>
      </c>
      <c r="AD115">
        <f t="shared" si="24"/>
        <v>1.5524697993970804</v>
      </c>
      <c r="AF115" s="60">
        <f>(IF('Comp Calculator'!$C$164='(CC) Your Champ Data'!$N$3,'(CC) Your Champ Data'!$N115,IF('Comp Calculator'!$C$164='(CC) Your Champ Data'!$O$3,'(CC) Your Champ Data'!$O115,IF('Comp Calculator'!$C$164='(CC) Your Champ Data'!$P$3,'(CC) Your Champ Data'!$P115,IF('Comp Calculator'!$C$164='(CC) Your Champ Data'!$Q$3,'(CC) Your Champ Data'!$Q115,IF('Comp Calculator'!$C$164='(CC) Your Champ Data'!$R$3,'(CC) Your Champ Data'!$R115,IF('Comp Calculator'!$C$164='(CC) Your Champ Data'!$T$3,'(CC) Your Champ Data'!$T115,1000))))))*H115*(100-$AD115))/1000</f>
        <v>0</v>
      </c>
      <c r="AG115" s="60">
        <f>(IF('Comp Calculator'!$C$164='(CC) Your Champ Data'!$N$3,'(CC) Your Champ Data'!$N115,IF('Comp Calculator'!$C$164='(CC) Your Champ Data'!$O$3,'(CC) Your Champ Data'!$O115,IF('Comp Calculator'!$C$164='(CC) Your Champ Data'!$P$3,'(CC) Your Champ Data'!$P115,IF('Comp Calculator'!$C$164='(CC) Your Champ Data'!$Q$3,'(CC) Your Champ Data'!$Q115,IF('Comp Calculator'!$C$164='(CC) Your Champ Data'!$R$3,'(CC) Your Champ Data'!$R115,IF('Comp Calculator'!$C$164='(CC) Your Champ Data'!$T$3,'(CC) Your Champ Data'!$T115,1000))))))*I115*(100-$AD115))/1000</f>
        <v>785.38816434538819</v>
      </c>
      <c r="AH115" s="60">
        <f>(IF('Comp Calculator'!$C$164='(CC) Your Champ Data'!$N$3,'(CC) Your Champ Data'!$N115,IF('Comp Calculator'!$C$164='(CC) Your Champ Data'!$O$3,'(CC) Your Champ Data'!$O115,IF('Comp Calculator'!$C$164='(CC) Your Champ Data'!$P$3,'(CC) Your Champ Data'!$P115,IF('Comp Calculator'!$C$164='(CC) Your Champ Data'!$Q$3,'(CC) Your Champ Data'!$Q115,IF('Comp Calculator'!$C$164='(CC) Your Champ Data'!$R$3,'(CC) Your Champ Data'!$R115,IF('Comp Calculator'!$C$164='(CC) Your Champ Data'!$T$3,'(CC) Your Champ Data'!$T115,1000))))))*J115*(100-$AD115))/1000</f>
        <v>0</v>
      </c>
      <c r="AI115" s="60">
        <f>(IF('Comp Calculator'!$C$164='(CC) Your Champ Data'!$N$3,'(CC) Your Champ Data'!$N115,IF('Comp Calculator'!$C$164='(CC) Your Champ Data'!$O$3,'(CC) Your Champ Data'!$O115,IF('Comp Calculator'!$C$164='(CC) Your Champ Data'!$P$3,'(CC) Your Champ Data'!$P115,IF('Comp Calculator'!$C$164='(CC) Your Champ Data'!$Q$3,'(CC) Your Champ Data'!$Q115,IF('Comp Calculator'!$C$164='(CC) Your Champ Data'!$R$3,'(CC) Your Champ Data'!$R115,IF('Comp Calculator'!$C$164='(CC) Your Champ Data'!$T$3,'(CC) Your Champ Data'!$T115,1000))))))*K115*(100-$AD115))/1000</f>
        <v>0</v>
      </c>
      <c r="AJ115" s="60">
        <f>(IF('Comp Calculator'!$C$164='(CC) Your Champ Data'!$N$3,'(CC) Your Champ Data'!$N115,IF('Comp Calculator'!$C$164='(CC) Your Champ Data'!$O$3,'(CC) Your Champ Data'!$O115,IF('Comp Calculator'!$C$164='(CC) Your Champ Data'!$P$3,'(CC) Your Champ Data'!$P115,IF('Comp Calculator'!$C$164='(CC) Your Champ Data'!$Q$3,'(CC) Your Champ Data'!$Q115,IF('Comp Calculator'!$C$164='(CC) Your Champ Data'!$R$3,'(CC) Your Champ Data'!$R115,IF('Comp Calculator'!$C$164='(CC) Your Champ Data'!$T$3,'(CC) Your Champ Data'!$T115,1000))))))*L115*(100-$AD115))/1000</f>
        <v>0</v>
      </c>
      <c r="AL115" s="60">
        <f>RANK(AF115,AF$4:AF$163,0)+COUNTIF(AF$4:AF115,AF115)-1</f>
        <v>122</v>
      </c>
      <c r="AM115" t="str">
        <f t="shared" si="25"/>
        <v>Shyvana</v>
      </c>
      <c r="AN115" s="60">
        <f>RANK(AG115,AG$4:AG$163,0)+COUNTIF(AG$4:AG115,AG115)-1</f>
        <v>18</v>
      </c>
      <c r="AO115" t="str">
        <f t="shared" si="26"/>
        <v>Shyvana</v>
      </c>
      <c r="AP115" s="60">
        <f>RANK(AH115,AH$4:AH$163,0)+COUNTIF(AH$4:AH115,AH115)-1</f>
        <v>148</v>
      </c>
      <c r="AQ115" t="str">
        <f t="shared" si="27"/>
        <v>Shyvana</v>
      </c>
      <c r="AR115" s="60">
        <f>RANK(AI115,AI$4:AI$163,0)+COUNTIF(AI$4:AI115,AI115)-1</f>
        <v>118</v>
      </c>
      <c r="AS115" t="str">
        <f t="shared" si="28"/>
        <v>Shyvana</v>
      </c>
      <c r="AT115" s="60">
        <f>RANK(AJ115,AJ$4:AJ$163,0)+COUNTIF(AJ$4:AJ115,AJ115)-1</f>
        <v>129</v>
      </c>
      <c r="AU115" t="str">
        <f t="shared" si="29"/>
        <v>Shyvana</v>
      </c>
      <c r="AW115">
        <v>113</v>
      </c>
      <c r="AX115" s="61">
        <f t="shared" si="30"/>
        <v>3.0641879169060253</v>
      </c>
      <c r="AY115">
        <f>'Champ Scores'!B114</f>
        <v>4</v>
      </c>
      <c r="AZ115">
        <f>'Champ Scores'!C114</f>
        <v>4</v>
      </c>
      <c r="BA115">
        <f>'Champ Scores'!D114</f>
        <v>4</v>
      </c>
      <c r="BB115">
        <f>'Champ Scores'!E114</f>
        <v>4</v>
      </c>
      <c r="BC115">
        <f>'Champ Scores'!F114</f>
        <v>4</v>
      </c>
      <c r="BD115">
        <f>'Champ Scores'!G114</f>
        <v>2</v>
      </c>
      <c r="BE115">
        <f>'Champ Scores'!H114</f>
        <v>4</v>
      </c>
      <c r="BF115">
        <f>'Champ Scores'!I114</f>
        <v>2</v>
      </c>
      <c r="BG115">
        <f>'Champ Scores'!J114</f>
        <v>3</v>
      </c>
      <c r="BH115">
        <f>'Champ Scores'!K114</f>
        <v>3</v>
      </c>
      <c r="BI115">
        <f>'Champ Scores'!L114</f>
        <v>1</v>
      </c>
      <c r="BJ115">
        <f>'Champ Scores'!M114</f>
        <v>1</v>
      </c>
      <c r="BK115">
        <f>'Champ Scores'!N114</f>
        <v>2</v>
      </c>
      <c r="BL115">
        <f>'Champ Scores'!O114</f>
        <v>1</v>
      </c>
      <c r="BM115">
        <f>'Champ Scores'!P114</f>
        <v>2</v>
      </c>
      <c r="BN115">
        <f>'Champ Scores'!Q114</f>
        <v>3</v>
      </c>
      <c r="BO115">
        <f>'Champ Scores'!R114</f>
        <v>4</v>
      </c>
      <c r="BP115">
        <f>'Champ Scores'!S114</f>
        <v>1</v>
      </c>
      <c r="BQ115">
        <f>'Champ Scores'!T114</f>
        <v>2</v>
      </c>
      <c r="BR115">
        <f>'Champ Scores'!U114</f>
        <v>1</v>
      </c>
      <c r="BT115" s="61">
        <f>INDEX($AX$3:BR115,AW115,MATCH('Comp Calculator'!$C$165,'(CC) Your Champ Data'!$AX$3:$BR$3,0))</f>
        <v>3.0641879169060253</v>
      </c>
      <c r="BV115" s="60">
        <f t="shared" si="31"/>
        <v>0</v>
      </c>
      <c r="BW115" s="60">
        <f t="shared" si="32"/>
        <v>904.98519746978548</v>
      </c>
      <c r="BX115" s="60">
        <f t="shared" si="33"/>
        <v>0</v>
      </c>
      <c r="BY115" s="60">
        <f t="shared" si="34"/>
        <v>0</v>
      </c>
      <c r="BZ115" s="60">
        <f t="shared" si="35"/>
        <v>0</v>
      </c>
      <c r="CB115" s="60">
        <f>RANK(BV115,BV$4:BV$157,0)+COUNTIF(BV$4:BV115,BV115)-1</f>
        <v>122</v>
      </c>
      <c r="CC115" t="str">
        <f t="shared" si="36"/>
        <v>Shyvana</v>
      </c>
      <c r="CD115">
        <f>RANK(BW115,BW$4:BW$157,0)+COUNTIF(BW$4:BW115,BW115)-1</f>
        <v>18</v>
      </c>
      <c r="CE115" t="str">
        <f t="shared" si="37"/>
        <v>Shyvana</v>
      </c>
      <c r="CF115">
        <f>RANK(BX115,BX$4:BX$157,0)+COUNTIF(BX$4:BX115,BX115)-1</f>
        <v>143</v>
      </c>
      <c r="CG115" t="str">
        <f t="shared" si="38"/>
        <v>Shyvana</v>
      </c>
      <c r="CH115">
        <f>RANK(BY115,BY$4:BY$157,0)+COUNTIF(BY$4:BY115,BY115)-1</f>
        <v>117</v>
      </c>
      <c r="CI115" t="str">
        <f t="shared" si="39"/>
        <v>Shyvana</v>
      </c>
      <c r="CJ115">
        <f>RANK(BZ115,BZ$4:BZ$157,0)+COUNTIF(BZ$4:BZ115,BZ115)-1</f>
        <v>126</v>
      </c>
      <c r="CK115" t="str">
        <f t="shared" si="40"/>
        <v>Shyvana</v>
      </c>
      <c r="CM115">
        <f>'Champ Scores'!B114+'(CC) Team Data'!B$36-'(CC) Team Data'!$B$28</f>
        <v>10</v>
      </c>
      <c r="CN115">
        <f>'Champ Scores'!C114+'(CC) Team Data'!C$36-'(CC) Team Data'!$B$28</f>
        <v>11</v>
      </c>
      <c r="CO115">
        <f>'Champ Scores'!D114+'(CC) Team Data'!D$36-'(CC) Team Data'!$B$28</f>
        <v>8</v>
      </c>
      <c r="CP115">
        <f>'Champ Scores'!E114+'(CC) Team Data'!E$36-'(CC) Team Data'!$B$28</f>
        <v>11</v>
      </c>
      <c r="CQ115">
        <f>'Champ Scores'!F114+'(CC) Team Data'!F$36-'(CC) Team Data'!$B$28</f>
        <v>11</v>
      </c>
      <c r="CR115">
        <f>'Champ Scores'!G114+'(CC) Team Data'!G$36-'(CC) Team Data'!$B$28</f>
        <v>8</v>
      </c>
      <c r="CS115">
        <f>'Champ Scores'!H114+'(CC) Team Data'!H$36-'(CC) Team Data'!$B$28</f>
        <v>9</v>
      </c>
      <c r="CT115">
        <f>'Champ Scores'!I114+'(CC) Team Data'!I$36-'(CC) Team Data'!$B$28</f>
        <v>6</v>
      </c>
      <c r="CU115">
        <f>'Champ Scores'!J114+'(CC) Team Data'!J$36-'(CC) Team Data'!$B$28</f>
        <v>10</v>
      </c>
      <c r="CV115">
        <f>'Champ Scores'!K114+'(CC) Team Data'!K$36-'(CC) Team Data'!$B$28</f>
        <v>7</v>
      </c>
      <c r="CW115">
        <f>'Champ Scores'!L114+'(CC) Team Data'!L$36-'(CC) Team Data'!$B$28</f>
        <v>9</v>
      </c>
      <c r="CX115">
        <f>'Champ Scores'!M114+'(CC) Team Data'!M$36-'(CC) Team Data'!$B$28</f>
        <v>5</v>
      </c>
      <c r="CY115">
        <f>'Champ Scores'!N114+'(CC) Team Data'!N$36-'(CC) Team Data'!$B$28</f>
        <v>9</v>
      </c>
      <c r="CZ115">
        <f>'Champ Scores'!O114+'(CC) Team Data'!O$36-'(CC) Team Data'!$B$28</f>
        <v>7</v>
      </c>
      <c r="DA115">
        <f>'Champ Scores'!P114+'(CC) Team Data'!P$36-'(CC) Team Data'!$B$28</f>
        <v>8</v>
      </c>
      <c r="DB115">
        <f>'Champ Scores'!Q114+'(CC) Team Data'!Q$36-'(CC) Team Data'!$B$28</f>
        <v>9</v>
      </c>
      <c r="DC115">
        <f>'Champ Scores'!R114+'(CC) Team Data'!R$36-'(CC) Team Data'!$B$28</f>
        <v>8</v>
      </c>
      <c r="DD115">
        <f>'Champ Scores'!S114+'(CC) Team Data'!S$36-'(CC) Team Data'!$B$28</f>
        <v>5</v>
      </c>
      <c r="DE115">
        <f>'Champ Scores'!T114+'(CC) Team Data'!T$36-'(CC) Team Data'!$B$28</f>
        <v>8</v>
      </c>
      <c r="DF115">
        <f>'Champ Scores'!U114+'(CC) Team Data'!U$36-'(CC) Team Data'!$B$28</f>
        <v>5</v>
      </c>
    </row>
    <row r="116" spans="1:110" x14ac:dyDescent="0.25">
      <c r="A116" t="str">
        <f>'Champ Pools'!A116</f>
        <v>Singed</v>
      </c>
      <c r="B116">
        <f>'Champ Pools'!B116</f>
        <v>0</v>
      </c>
      <c r="C116">
        <f>'Champ Pools'!C116</f>
        <v>0</v>
      </c>
      <c r="D116">
        <f>'Champ Pools'!D116</f>
        <v>2</v>
      </c>
      <c r="E116">
        <f>'Champ Pools'!E116</f>
        <v>0</v>
      </c>
      <c r="F116">
        <f>'Champ Pools'!F116</f>
        <v>0</v>
      </c>
      <c r="H116">
        <f>B116*B116*'Champ Pools'!L116</f>
        <v>0</v>
      </c>
      <c r="I116">
        <f>C116*C116*'Champ Pools'!M116</f>
        <v>0</v>
      </c>
      <c r="J116">
        <f>D116*D116*'Champ Pools'!N116</f>
        <v>12</v>
      </c>
      <c r="K116">
        <f>E116*E116*'Champ Pools'!O116</f>
        <v>0</v>
      </c>
      <c r="L116">
        <f>F116*F116*'Champ Pools'!P116</f>
        <v>0</v>
      </c>
      <c r="N116">
        <f>'Champ Scores'!Y115</f>
        <v>1994</v>
      </c>
      <c r="O116">
        <f>'Champ Scores'!Z115</f>
        <v>1832</v>
      </c>
      <c r="P116">
        <f>'Champ Scores'!AA115</f>
        <v>2153</v>
      </c>
      <c r="Q116">
        <f>'Champ Scores'!AB115</f>
        <v>1826</v>
      </c>
      <c r="R116">
        <f>'Champ Scores'!AC115</f>
        <v>2849</v>
      </c>
      <c r="T116" s="60">
        <f t="shared" si="23"/>
        <v>2475.7171564889804</v>
      </c>
      <c r="U116">
        <f>'(CC) Team Data'!W$36+'(CC) Your Champ Data'!N116</f>
        <v>4082</v>
      </c>
      <c r="V116">
        <f>'(CC) Team Data'!X$36+'(CC) Your Champ Data'!O116</f>
        <v>3564</v>
      </c>
      <c r="W116">
        <f>'(CC) Team Data'!Y$36+'(CC) Your Champ Data'!P116</f>
        <v>3905</v>
      </c>
      <c r="X116">
        <f>'(CC) Team Data'!Z$36+'(CC) Your Champ Data'!Q116</f>
        <v>3443</v>
      </c>
      <c r="Y116">
        <f>'(CC) Team Data'!AA$36+'(CC) Your Champ Data'!R116</f>
        <v>4771</v>
      </c>
      <c r="AA116">
        <f>ABS('Champ Scores'!AG115-33.3-'Comp Calculator'!H$164+'Comp Calculator'!H$163)</f>
        <v>2.6080834748636263</v>
      </c>
      <c r="AB116">
        <f>ABS('Champ Scores'!AH115-33.3-'Comp Calculator'!I$164+'Comp Calculator'!I$163)</f>
        <v>5.2673408758785456E-2</v>
      </c>
      <c r="AC116">
        <f>ABS('Champ Scores'!AI115-33.3-'Comp Calculator'!J$164+'Comp Calculator'!J$163)</f>
        <v>2.4607568836223912</v>
      </c>
      <c r="AD116">
        <f t="shared" si="24"/>
        <v>5.121513767244803</v>
      </c>
      <c r="AF116" s="60">
        <f>(IF('Comp Calculator'!$C$164='(CC) Your Champ Data'!$N$3,'(CC) Your Champ Data'!$N116,IF('Comp Calculator'!$C$164='(CC) Your Champ Data'!$O$3,'(CC) Your Champ Data'!$O116,IF('Comp Calculator'!$C$164='(CC) Your Champ Data'!$P$3,'(CC) Your Champ Data'!$P116,IF('Comp Calculator'!$C$164='(CC) Your Champ Data'!$Q$3,'(CC) Your Champ Data'!$Q116,IF('Comp Calculator'!$C$164='(CC) Your Champ Data'!$R$3,'(CC) Your Champ Data'!$R116,IF('Comp Calculator'!$C$164='(CC) Your Champ Data'!$T$3,'(CC) Your Champ Data'!$T116,1000))))))*H116*(100-$AD116))/1000</f>
        <v>0</v>
      </c>
      <c r="AG116" s="60">
        <f>(IF('Comp Calculator'!$C$164='(CC) Your Champ Data'!$N$3,'(CC) Your Champ Data'!$N116,IF('Comp Calculator'!$C$164='(CC) Your Champ Data'!$O$3,'(CC) Your Champ Data'!$O116,IF('Comp Calculator'!$C$164='(CC) Your Champ Data'!$P$3,'(CC) Your Champ Data'!$P116,IF('Comp Calculator'!$C$164='(CC) Your Champ Data'!$Q$3,'(CC) Your Champ Data'!$Q116,IF('Comp Calculator'!$C$164='(CC) Your Champ Data'!$R$3,'(CC) Your Champ Data'!$R116,IF('Comp Calculator'!$C$164='(CC) Your Champ Data'!$T$3,'(CC) Your Champ Data'!$T116,1000))))))*I116*(100-$AD116))/1000</f>
        <v>0</v>
      </c>
      <c r="AH116" s="60">
        <f>(IF('Comp Calculator'!$C$164='(CC) Your Champ Data'!$N$3,'(CC) Your Champ Data'!$N116,IF('Comp Calculator'!$C$164='(CC) Your Champ Data'!$O$3,'(CC) Your Champ Data'!$O116,IF('Comp Calculator'!$C$164='(CC) Your Champ Data'!$P$3,'(CC) Your Champ Data'!$P116,IF('Comp Calculator'!$C$164='(CC) Your Champ Data'!$Q$3,'(CC) Your Champ Data'!$Q116,IF('Comp Calculator'!$C$164='(CC) Your Champ Data'!$R$3,'(CC) Your Champ Data'!$R116,IF('Comp Calculator'!$C$164='(CC) Your Champ Data'!$T$3,'(CC) Your Champ Data'!$T116,1000))))))*J116*(100-$AD116))/1000</f>
        <v>2818.7075537776268</v>
      </c>
      <c r="AI116" s="60">
        <f>(IF('Comp Calculator'!$C$164='(CC) Your Champ Data'!$N$3,'(CC) Your Champ Data'!$N116,IF('Comp Calculator'!$C$164='(CC) Your Champ Data'!$O$3,'(CC) Your Champ Data'!$O116,IF('Comp Calculator'!$C$164='(CC) Your Champ Data'!$P$3,'(CC) Your Champ Data'!$P116,IF('Comp Calculator'!$C$164='(CC) Your Champ Data'!$Q$3,'(CC) Your Champ Data'!$Q116,IF('Comp Calculator'!$C$164='(CC) Your Champ Data'!$R$3,'(CC) Your Champ Data'!$R116,IF('Comp Calculator'!$C$164='(CC) Your Champ Data'!$T$3,'(CC) Your Champ Data'!$T116,1000))))))*K116*(100-$AD116))/1000</f>
        <v>0</v>
      </c>
      <c r="AJ116" s="60">
        <f>(IF('Comp Calculator'!$C$164='(CC) Your Champ Data'!$N$3,'(CC) Your Champ Data'!$N116,IF('Comp Calculator'!$C$164='(CC) Your Champ Data'!$O$3,'(CC) Your Champ Data'!$O116,IF('Comp Calculator'!$C$164='(CC) Your Champ Data'!$P$3,'(CC) Your Champ Data'!$P116,IF('Comp Calculator'!$C$164='(CC) Your Champ Data'!$Q$3,'(CC) Your Champ Data'!$Q116,IF('Comp Calculator'!$C$164='(CC) Your Champ Data'!$R$3,'(CC) Your Champ Data'!$R116,IF('Comp Calculator'!$C$164='(CC) Your Champ Data'!$T$3,'(CC) Your Champ Data'!$T116,1000))))))*L116*(100-$AD116))/1000</f>
        <v>0</v>
      </c>
      <c r="AL116" s="60">
        <f>RANK(AF116,AF$4:AF$163,0)+COUNTIF(AF$4:AF116,AF116)-1</f>
        <v>123</v>
      </c>
      <c r="AM116" t="str">
        <f t="shared" si="25"/>
        <v>Singed</v>
      </c>
      <c r="AN116" s="60">
        <f>RANK(AG116,AG$4:AG$163,0)+COUNTIF(AG$4:AG116,AG116)-1</f>
        <v>121</v>
      </c>
      <c r="AO116" t="str">
        <f t="shared" si="26"/>
        <v>Singed</v>
      </c>
      <c r="AP116" s="60">
        <f>RANK(AH116,AH$4:AH$163,0)+COUNTIF(AH$4:AH116,AH116)-1</f>
        <v>92</v>
      </c>
      <c r="AQ116" t="str">
        <f t="shared" si="27"/>
        <v>Singed</v>
      </c>
      <c r="AR116" s="60">
        <f>RANK(AI116,AI$4:AI$163,0)+COUNTIF(AI$4:AI116,AI116)-1</f>
        <v>119</v>
      </c>
      <c r="AS116" t="str">
        <f t="shared" si="28"/>
        <v>Singed</v>
      </c>
      <c r="AT116" s="60">
        <f>RANK(AJ116,AJ$4:AJ$163,0)+COUNTIF(AJ$4:AJ116,AJ116)-1</f>
        <v>130</v>
      </c>
      <c r="AU116" t="str">
        <f t="shared" si="29"/>
        <v>Singed</v>
      </c>
      <c r="AW116">
        <v>114</v>
      </c>
      <c r="AX116" s="61">
        <f t="shared" si="30"/>
        <v>2.4743421909488501</v>
      </c>
      <c r="AY116">
        <f>'Champ Scores'!B115</f>
        <v>1</v>
      </c>
      <c r="AZ116">
        <f>'Champ Scores'!C115</f>
        <v>4</v>
      </c>
      <c r="BA116">
        <f>'Champ Scores'!D115</f>
        <v>1</v>
      </c>
      <c r="BB116">
        <f>'Champ Scores'!E115</f>
        <v>5</v>
      </c>
      <c r="BC116">
        <f>'Champ Scores'!F115</f>
        <v>4</v>
      </c>
      <c r="BD116">
        <f>'Champ Scores'!G115</f>
        <v>5</v>
      </c>
      <c r="BE116">
        <f>'Champ Scores'!H115</f>
        <v>1</v>
      </c>
      <c r="BF116">
        <f>'Champ Scores'!I115</f>
        <v>1</v>
      </c>
      <c r="BG116">
        <f>'Champ Scores'!J115</f>
        <v>5</v>
      </c>
      <c r="BH116">
        <f>'Champ Scores'!K115</f>
        <v>5</v>
      </c>
      <c r="BI116">
        <f>'Champ Scores'!L115</f>
        <v>1</v>
      </c>
      <c r="BJ116">
        <f>'Champ Scores'!M115</f>
        <v>2</v>
      </c>
      <c r="BK116">
        <f>'Champ Scores'!N115</f>
        <v>1</v>
      </c>
      <c r="BL116">
        <f>'Champ Scores'!O115</f>
        <v>1</v>
      </c>
      <c r="BM116">
        <f>'Champ Scores'!P115</f>
        <v>3</v>
      </c>
      <c r="BN116">
        <f>'Champ Scores'!Q115</f>
        <v>5</v>
      </c>
      <c r="BO116">
        <f>'Champ Scores'!R115</f>
        <v>1</v>
      </c>
      <c r="BP116">
        <f>'Champ Scores'!S115</f>
        <v>1</v>
      </c>
      <c r="BQ116">
        <f>'Champ Scores'!T115</f>
        <v>3</v>
      </c>
      <c r="BR116">
        <f>'Champ Scores'!U115</f>
        <v>2</v>
      </c>
      <c r="BT116" s="61">
        <f>INDEX($AX$3:BR116,AW116,MATCH('Comp Calculator'!$C$165,'(CC) Your Champ Data'!$AX$3:$BR$3,0))</f>
        <v>2.4743421909488501</v>
      </c>
      <c r="BV116" s="60">
        <f t="shared" si="31"/>
        <v>0</v>
      </c>
      <c r="BW116" s="60">
        <f t="shared" si="32"/>
        <v>0</v>
      </c>
      <c r="BX116" s="60">
        <f t="shared" si="33"/>
        <v>2817.1420979887898</v>
      </c>
      <c r="BY116" s="60">
        <f t="shared" si="34"/>
        <v>0</v>
      </c>
      <c r="BZ116" s="60">
        <f t="shared" si="35"/>
        <v>0</v>
      </c>
      <c r="CB116" s="60">
        <f>RANK(BV116,BV$4:BV$157,0)+COUNTIF(BV$4:BV116,BV116)-1</f>
        <v>123</v>
      </c>
      <c r="CC116" t="str">
        <f t="shared" si="36"/>
        <v>Singed</v>
      </c>
      <c r="CD116">
        <f>RANK(BW116,BW$4:BW$157,0)+COUNTIF(BW$4:BW116,BW116)-1</f>
        <v>121</v>
      </c>
      <c r="CE116" t="str">
        <f t="shared" si="37"/>
        <v>Singed</v>
      </c>
      <c r="CF116">
        <f>RANK(BX116,BX$4:BX$157,0)+COUNTIF(BX$4:BX116,BX116)-1</f>
        <v>94</v>
      </c>
      <c r="CG116" t="str">
        <f t="shared" si="38"/>
        <v>Singed</v>
      </c>
      <c r="CH116">
        <f>RANK(BY116,BY$4:BY$157,0)+COUNTIF(BY$4:BY116,BY116)-1</f>
        <v>118</v>
      </c>
      <c r="CI116" t="str">
        <f t="shared" si="39"/>
        <v>Singed</v>
      </c>
      <c r="CJ116">
        <f>RANK(BZ116,BZ$4:BZ$157,0)+COUNTIF(BZ$4:BZ116,BZ116)-1</f>
        <v>127</v>
      </c>
      <c r="CK116" t="str">
        <f t="shared" si="40"/>
        <v>Singed</v>
      </c>
      <c r="CM116">
        <f>'Champ Scores'!B115+'(CC) Team Data'!B$36-'(CC) Team Data'!$B$28</f>
        <v>7</v>
      </c>
      <c r="CN116">
        <f>'Champ Scores'!C115+'(CC) Team Data'!C$36-'(CC) Team Data'!$B$28</f>
        <v>11</v>
      </c>
      <c r="CO116">
        <f>'Champ Scores'!D115+'(CC) Team Data'!D$36-'(CC) Team Data'!$B$28</f>
        <v>5</v>
      </c>
      <c r="CP116">
        <f>'Champ Scores'!E115+'(CC) Team Data'!E$36-'(CC) Team Data'!$B$28</f>
        <v>12</v>
      </c>
      <c r="CQ116">
        <f>'Champ Scores'!F115+'(CC) Team Data'!F$36-'(CC) Team Data'!$B$28</f>
        <v>11</v>
      </c>
      <c r="CR116">
        <f>'Champ Scores'!G115+'(CC) Team Data'!G$36-'(CC) Team Data'!$B$28</f>
        <v>11</v>
      </c>
      <c r="CS116">
        <f>'Champ Scores'!H115+'(CC) Team Data'!H$36-'(CC) Team Data'!$B$28</f>
        <v>6</v>
      </c>
      <c r="CT116">
        <f>'Champ Scores'!I115+'(CC) Team Data'!I$36-'(CC) Team Data'!$B$28</f>
        <v>5</v>
      </c>
      <c r="CU116">
        <f>'Champ Scores'!J115+'(CC) Team Data'!J$36-'(CC) Team Data'!$B$28</f>
        <v>12</v>
      </c>
      <c r="CV116">
        <f>'Champ Scores'!K115+'(CC) Team Data'!K$36-'(CC) Team Data'!$B$28</f>
        <v>9</v>
      </c>
      <c r="CW116">
        <f>'Champ Scores'!L115+'(CC) Team Data'!L$36-'(CC) Team Data'!$B$28</f>
        <v>9</v>
      </c>
      <c r="CX116">
        <f>'Champ Scores'!M115+'(CC) Team Data'!M$36-'(CC) Team Data'!$B$28</f>
        <v>6</v>
      </c>
      <c r="CY116">
        <f>'Champ Scores'!N115+'(CC) Team Data'!N$36-'(CC) Team Data'!$B$28</f>
        <v>8</v>
      </c>
      <c r="CZ116">
        <f>'Champ Scores'!O115+'(CC) Team Data'!O$36-'(CC) Team Data'!$B$28</f>
        <v>7</v>
      </c>
      <c r="DA116">
        <f>'Champ Scores'!P115+'(CC) Team Data'!P$36-'(CC) Team Data'!$B$28</f>
        <v>9</v>
      </c>
      <c r="DB116">
        <f>'Champ Scores'!Q115+'(CC) Team Data'!Q$36-'(CC) Team Data'!$B$28</f>
        <v>11</v>
      </c>
      <c r="DC116">
        <f>'Champ Scores'!R115+'(CC) Team Data'!R$36-'(CC) Team Data'!$B$28</f>
        <v>5</v>
      </c>
      <c r="DD116">
        <f>'Champ Scores'!S115+'(CC) Team Data'!S$36-'(CC) Team Data'!$B$28</f>
        <v>5</v>
      </c>
      <c r="DE116">
        <f>'Champ Scores'!T115+'(CC) Team Data'!T$36-'(CC) Team Data'!$B$28</f>
        <v>9</v>
      </c>
      <c r="DF116">
        <f>'Champ Scores'!U115+'(CC) Team Data'!U$36-'(CC) Team Data'!$B$28</f>
        <v>6</v>
      </c>
    </row>
    <row r="117" spans="1:110" x14ac:dyDescent="0.25">
      <c r="A117" t="str">
        <f>'Champ Pools'!A117</f>
        <v>Sion</v>
      </c>
      <c r="B117">
        <f>'Champ Pools'!B117</f>
        <v>2</v>
      </c>
      <c r="C117">
        <f>'Champ Pools'!C117</f>
        <v>0</v>
      </c>
      <c r="D117">
        <f>'Champ Pools'!D117</f>
        <v>3</v>
      </c>
      <c r="E117">
        <f>'Champ Pools'!E117</f>
        <v>0</v>
      </c>
      <c r="F117">
        <f>'Champ Pools'!F117</f>
        <v>4</v>
      </c>
      <c r="H117">
        <f>B117*B117*'Champ Pools'!L117</f>
        <v>12</v>
      </c>
      <c r="I117">
        <f>C117*C117*'Champ Pools'!M117</f>
        <v>0</v>
      </c>
      <c r="J117">
        <f>D117*D117*'Champ Pools'!N117</f>
        <v>27</v>
      </c>
      <c r="K117">
        <f>E117*E117*'Champ Pools'!O117</f>
        <v>0</v>
      </c>
      <c r="L117">
        <f>F117*F117*'Champ Pools'!P117</f>
        <v>48</v>
      </c>
      <c r="N117">
        <f>'Champ Scores'!Y116</f>
        <v>3089</v>
      </c>
      <c r="O117">
        <f>'Champ Scores'!Z116</f>
        <v>1696</v>
      </c>
      <c r="P117">
        <f>'Champ Scores'!AA116</f>
        <v>1816</v>
      </c>
      <c r="Q117">
        <f>'Champ Scores'!AB116</f>
        <v>1456</v>
      </c>
      <c r="R117">
        <f>'Champ Scores'!AC116</f>
        <v>1127</v>
      </c>
      <c r="T117" s="60">
        <f t="shared" si="23"/>
        <v>2122.295323015765</v>
      </c>
      <c r="U117">
        <f>'(CC) Team Data'!W$36+'(CC) Your Champ Data'!N117</f>
        <v>5177</v>
      </c>
      <c r="V117">
        <f>'(CC) Team Data'!X$36+'(CC) Your Champ Data'!O117</f>
        <v>3428</v>
      </c>
      <c r="W117">
        <f>'(CC) Team Data'!Y$36+'(CC) Your Champ Data'!P117</f>
        <v>3568</v>
      </c>
      <c r="X117">
        <f>'(CC) Team Data'!Z$36+'(CC) Your Champ Data'!Q117</f>
        <v>3073</v>
      </c>
      <c r="Y117">
        <f>'(CC) Team Data'!AA$36+'(CC) Your Champ Data'!R117</f>
        <v>3049</v>
      </c>
      <c r="AA117">
        <f>ABS('Champ Scores'!AG116-33.3-'Comp Calculator'!H$164+'Comp Calculator'!H$163)</f>
        <v>18.78208306437989</v>
      </c>
      <c r="AB117">
        <f>ABS('Champ Scores'!AH116-33.3-'Comp Calculator'!I$164+'Comp Calculator'!I$163)</f>
        <v>5.4208358179878857</v>
      </c>
      <c r="AC117">
        <f>ABS('Champ Scores'!AI116-33.3-'Comp Calculator'!J$164+'Comp Calculator'!J$163)</f>
        <v>24.002918882367766</v>
      </c>
      <c r="AD117">
        <f t="shared" si="24"/>
        <v>48.205837764735541</v>
      </c>
      <c r="AF117" s="60">
        <f>(IF('Comp Calculator'!$C$164='(CC) Your Champ Data'!$N$3,'(CC) Your Champ Data'!$N117,IF('Comp Calculator'!$C$164='(CC) Your Champ Data'!$O$3,'(CC) Your Champ Data'!$O117,IF('Comp Calculator'!$C$164='(CC) Your Champ Data'!$P$3,'(CC) Your Champ Data'!$P117,IF('Comp Calculator'!$C$164='(CC) Your Champ Data'!$Q$3,'(CC) Your Champ Data'!$Q117,IF('Comp Calculator'!$C$164='(CC) Your Champ Data'!$R$3,'(CC) Your Champ Data'!$R117,IF('Comp Calculator'!$C$164='(CC) Your Champ Data'!$T$3,'(CC) Your Champ Data'!$T117,1000))))))*H117*(100-$AD117))/1000</f>
        <v>1319.0700992570582</v>
      </c>
      <c r="AG117" s="60">
        <f>(IF('Comp Calculator'!$C$164='(CC) Your Champ Data'!$N$3,'(CC) Your Champ Data'!$N117,IF('Comp Calculator'!$C$164='(CC) Your Champ Data'!$O$3,'(CC) Your Champ Data'!$O117,IF('Comp Calculator'!$C$164='(CC) Your Champ Data'!$P$3,'(CC) Your Champ Data'!$P117,IF('Comp Calculator'!$C$164='(CC) Your Champ Data'!$Q$3,'(CC) Your Champ Data'!$Q117,IF('Comp Calculator'!$C$164='(CC) Your Champ Data'!$R$3,'(CC) Your Champ Data'!$R117,IF('Comp Calculator'!$C$164='(CC) Your Champ Data'!$T$3,'(CC) Your Champ Data'!$T117,1000))))))*I117*(100-$AD117))/1000</f>
        <v>0</v>
      </c>
      <c r="AH117" s="60">
        <f>(IF('Comp Calculator'!$C$164='(CC) Your Champ Data'!$N$3,'(CC) Your Champ Data'!$N117,IF('Comp Calculator'!$C$164='(CC) Your Champ Data'!$O$3,'(CC) Your Champ Data'!$O117,IF('Comp Calculator'!$C$164='(CC) Your Champ Data'!$P$3,'(CC) Your Champ Data'!$P117,IF('Comp Calculator'!$C$164='(CC) Your Champ Data'!$Q$3,'(CC) Your Champ Data'!$Q117,IF('Comp Calculator'!$C$164='(CC) Your Champ Data'!$R$3,'(CC) Your Champ Data'!$R117,IF('Comp Calculator'!$C$164='(CC) Your Champ Data'!$T$3,'(CC) Your Champ Data'!$T117,1000))))))*J117*(100-$AD117))/1000</f>
        <v>2967.9077233283811</v>
      </c>
      <c r="AI117" s="60">
        <f>(IF('Comp Calculator'!$C$164='(CC) Your Champ Data'!$N$3,'(CC) Your Champ Data'!$N117,IF('Comp Calculator'!$C$164='(CC) Your Champ Data'!$O$3,'(CC) Your Champ Data'!$O117,IF('Comp Calculator'!$C$164='(CC) Your Champ Data'!$P$3,'(CC) Your Champ Data'!$P117,IF('Comp Calculator'!$C$164='(CC) Your Champ Data'!$Q$3,'(CC) Your Champ Data'!$Q117,IF('Comp Calculator'!$C$164='(CC) Your Champ Data'!$R$3,'(CC) Your Champ Data'!$R117,IF('Comp Calculator'!$C$164='(CC) Your Champ Data'!$T$3,'(CC) Your Champ Data'!$T117,1000))))))*K117*(100-$AD117))/1000</f>
        <v>0</v>
      </c>
      <c r="AJ117" s="60">
        <f>(IF('Comp Calculator'!$C$164='(CC) Your Champ Data'!$N$3,'(CC) Your Champ Data'!$N117,IF('Comp Calculator'!$C$164='(CC) Your Champ Data'!$O$3,'(CC) Your Champ Data'!$O117,IF('Comp Calculator'!$C$164='(CC) Your Champ Data'!$P$3,'(CC) Your Champ Data'!$P117,IF('Comp Calculator'!$C$164='(CC) Your Champ Data'!$Q$3,'(CC) Your Champ Data'!$Q117,IF('Comp Calculator'!$C$164='(CC) Your Champ Data'!$R$3,'(CC) Your Champ Data'!$R117,IF('Comp Calculator'!$C$164='(CC) Your Champ Data'!$T$3,'(CC) Your Champ Data'!$T117,1000))))))*L117*(100-$AD117))/1000</f>
        <v>5276.280397028233</v>
      </c>
      <c r="AL117" s="60">
        <f>RANK(AF117,AF$4:AF$163,0)+COUNTIF(AF$4:AF117,AF117)-1</f>
        <v>33</v>
      </c>
      <c r="AM117" t="str">
        <f t="shared" si="25"/>
        <v>Sion</v>
      </c>
      <c r="AN117" s="60">
        <f>RANK(AG117,AG$4:AG$163,0)+COUNTIF(AG$4:AG117,AG117)-1</f>
        <v>122</v>
      </c>
      <c r="AO117" t="str">
        <f t="shared" si="26"/>
        <v>Sion</v>
      </c>
      <c r="AP117" s="60">
        <f>RANK(AH117,AH$4:AH$163,0)+COUNTIF(AH$4:AH117,AH117)-1</f>
        <v>89</v>
      </c>
      <c r="AQ117" t="str">
        <f t="shared" si="27"/>
        <v>Sion</v>
      </c>
      <c r="AR117" s="60">
        <f>RANK(AI117,AI$4:AI$163,0)+COUNTIF(AI$4:AI117,AI117)-1</f>
        <v>120</v>
      </c>
      <c r="AS117" t="str">
        <f t="shared" si="28"/>
        <v>Sion</v>
      </c>
      <c r="AT117" s="60">
        <f>RANK(AJ117,AJ$4:AJ$163,0)+COUNTIF(AJ$4:AJ117,AJ117)-1</f>
        <v>41</v>
      </c>
      <c r="AU117" t="str">
        <f t="shared" si="29"/>
        <v>Sion</v>
      </c>
      <c r="AW117">
        <v>115</v>
      </c>
      <c r="AX117" s="61">
        <f t="shared" si="30"/>
        <v>2.9842723659341166</v>
      </c>
      <c r="AY117">
        <f>'Champ Scores'!B116</f>
        <v>2</v>
      </c>
      <c r="AZ117">
        <f>'Champ Scores'!C116</f>
        <v>3</v>
      </c>
      <c r="BA117">
        <f>'Champ Scores'!D116</f>
        <v>1</v>
      </c>
      <c r="BB117">
        <f>'Champ Scores'!E116</f>
        <v>4</v>
      </c>
      <c r="BC117">
        <f>'Champ Scores'!F116</f>
        <v>1</v>
      </c>
      <c r="BD117">
        <f>'Champ Scores'!G116</f>
        <v>2</v>
      </c>
      <c r="BE117">
        <f>'Champ Scores'!H116</f>
        <v>2</v>
      </c>
      <c r="BF117">
        <f>'Champ Scores'!I116</f>
        <v>1</v>
      </c>
      <c r="BG117">
        <f>'Champ Scores'!J116</f>
        <v>1</v>
      </c>
      <c r="BH117">
        <f>'Champ Scores'!K116</f>
        <v>5</v>
      </c>
      <c r="BI117">
        <f>'Champ Scores'!L116</f>
        <v>2</v>
      </c>
      <c r="BJ117">
        <f>'Champ Scores'!M116</f>
        <v>2</v>
      </c>
      <c r="BK117">
        <f>'Champ Scores'!N116</f>
        <v>5</v>
      </c>
      <c r="BL117">
        <f>'Champ Scores'!O116</f>
        <v>2</v>
      </c>
      <c r="BM117">
        <f>'Champ Scores'!P116</f>
        <v>5</v>
      </c>
      <c r="BN117">
        <f>'Champ Scores'!Q116</f>
        <v>2</v>
      </c>
      <c r="BO117">
        <f>'Champ Scores'!R116</f>
        <v>5</v>
      </c>
      <c r="BP117">
        <f>'Champ Scores'!S116</f>
        <v>1</v>
      </c>
      <c r="BQ117">
        <f>'Champ Scores'!T116</f>
        <v>3</v>
      </c>
      <c r="BR117">
        <f>'Champ Scores'!U116</f>
        <v>3</v>
      </c>
      <c r="BT117" s="61">
        <f>INDEX($AX$3:BR117,AW117,MATCH('Comp Calculator'!$C$165,'(CC) Your Champ Data'!$AX$3:$BR$3,0))</f>
        <v>2.9842723659341166</v>
      </c>
      <c r="BV117" s="60">
        <f t="shared" si="31"/>
        <v>1854.8146449048975</v>
      </c>
      <c r="BW117" s="60">
        <f t="shared" si="32"/>
        <v>0</v>
      </c>
      <c r="BX117" s="60">
        <f t="shared" si="33"/>
        <v>4173.3329510360199</v>
      </c>
      <c r="BY117" s="60">
        <f t="shared" si="34"/>
        <v>0</v>
      </c>
      <c r="BZ117" s="60">
        <f t="shared" si="35"/>
        <v>7419.2585796195899</v>
      </c>
      <c r="CB117" s="60">
        <f>RANK(BV117,BV$4:BV$157,0)+COUNTIF(BV$4:BV117,BV117)-1</f>
        <v>31</v>
      </c>
      <c r="CC117" t="str">
        <f t="shared" si="36"/>
        <v>Sion</v>
      </c>
      <c r="CD117">
        <f>RANK(BW117,BW$4:BW$157,0)+COUNTIF(BW$4:BW117,BW117)-1</f>
        <v>122</v>
      </c>
      <c r="CE117" t="str">
        <f t="shared" si="37"/>
        <v>Sion</v>
      </c>
      <c r="CF117">
        <f>RANK(BX117,BX$4:BX$157,0)+COUNTIF(BX$4:BX117,BX117)-1</f>
        <v>80</v>
      </c>
      <c r="CG117" t="str">
        <f t="shared" si="38"/>
        <v>Sion</v>
      </c>
      <c r="CH117">
        <f>RANK(BY117,BY$4:BY$157,0)+COUNTIF(BY$4:BY117,BY117)-1</f>
        <v>119</v>
      </c>
      <c r="CI117" t="str">
        <f t="shared" si="39"/>
        <v>Sion</v>
      </c>
      <c r="CJ117">
        <f>RANK(BZ117,BZ$4:BZ$157,0)+COUNTIF(BZ$4:BZ117,BZ117)-1</f>
        <v>34</v>
      </c>
      <c r="CK117" t="str">
        <f t="shared" si="40"/>
        <v>Sion</v>
      </c>
      <c r="CM117">
        <f>'Champ Scores'!B116+'(CC) Team Data'!B$36-'(CC) Team Data'!$B$28</f>
        <v>8</v>
      </c>
      <c r="CN117">
        <f>'Champ Scores'!C116+'(CC) Team Data'!C$36-'(CC) Team Data'!$B$28</f>
        <v>10</v>
      </c>
      <c r="CO117">
        <f>'Champ Scores'!D116+'(CC) Team Data'!D$36-'(CC) Team Data'!$B$28</f>
        <v>5</v>
      </c>
      <c r="CP117">
        <f>'Champ Scores'!E116+'(CC) Team Data'!E$36-'(CC) Team Data'!$B$28</f>
        <v>11</v>
      </c>
      <c r="CQ117">
        <f>'Champ Scores'!F116+'(CC) Team Data'!F$36-'(CC) Team Data'!$B$28</f>
        <v>8</v>
      </c>
      <c r="CR117">
        <f>'Champ Scores'!G116+'(CC) Team Data'!G$36-'(CC) Team Data'!$B$28</f>
        <v>8</v>
      </c>
      <c r="CS117">
        <f>'Champ Scores'!H116+'(CC) Team Data'!H$36-'(CC) Team Data'!$B$28</f>
        <v>7</v>
      </c>
      <c r="CT117">
        <f>'Champ Scores'!I116+'(CC) Team Data'!I$36-'(CC) Team Data'!$B$28</f>
        <v>5</v>
      </c>
      <c r="CU117">
        <f>'Champ Scores'!J116+'(CC) Team Data'!J$36-'(CC) Team Data'!$B$28</f>
        <v>8</v>
      </c>
      <c r="CV117">
        <f>'Champ Scores'!K116+'(CC) Team Data'!K$36-'(CC) Team Data'!$B$28</f>
        <v>9</v>
      </c>
      <c r="CW117">
        <f>'Champ Scores'!L116+'(CC) Team Data'!L$36-'(CC) Team Data'!$B$28</f>
        <v>10</v>
      </c>
      <c r="CX117">
        <f>'Champ Scores'!M116+'(CC) Team Data'!M$36-'(CC) Team Data'!$B$28</f>
        <v>6</v>
      </c>
      <c r="CY117">
        <f>'Champ Scores'!N116+'(CC) Team Data'!N$36-'(CC) Team Data'!$B$28</f>
        <v>12</v>
      </c>
      <c r="CZ117">
        <f>'Champ Scores'!O116+'(CC) Team Data'!O$36-'(CC) Team Data'!$B$28</f>
        <v>8</v>
      </c>
      <c r="DA117">
        <f>'Champ Scores'!P116+'(CC) Team Data'!P$36-'(CC) Team Data'!$B$28</f>
        <v>11</v>
      </c>
      <c r="DB117">
        <f>'Champ Scores'!Q116+'(CC) Team Data'!Q$36-'(CC) Team Data'!$B$28</f>
        <v>8</v>
      </c>
      <c r="DC117">
        <f>'Champ Scores'!R116+'(CC) Team Data'!R$36-'(CC) Team Data'!$B$28</f>
        <v>9</v>
      </c>
      <c r="DD117">
        <f>'Champ Scores'!S116+'(CC) Team Data'!S$36-'(CC) Team Data'!$B$28</f>
        <v>5</v>
      </c>
      <c r="DE117">
        <f>'Champ Scores'!T116+'(CC) Team Data'!T$36-'(CC) Team Data'!$B$28</f>
        <v>9</v>
      </c>
      <c r="DF117">
        <f>'Champ Scores'!U116+'(CC) Team Data'!U$36-'(CC) Team Data'!$B$28</f>
        <v>7</v>
      </c>
    </row>
    <row r="118" spans="1:110" x14ac:dyDescent="0.25">
      <c r="A118" t="str">
        <f>'Champ Pools'!A118</f>
        <v>Sivir</v>
      </c>
      <c r="B118">
        <f>'Champ Pools'!B118</f>
        <v>0</v>
      </c>
      <c r="C118">
        <f>'Champ Pools'!C118</f>
        <v>0</v>
      </c>
      <c r="D118">
        <f>'Champ Pools'!D118</f>
        <v>3</v>
      </c>
      <c r="E118">
        <f>'Champ Pools'!E118</f>
        <v>3</v>
      </c>
      <c r="F118">
        <f>'Champ Pools'!F118</f>
        <v>0</v>
      </c>
      <c r="H118">
        <f>B118*B118*'Champ Pools'!L118</f>
        <v>0</v>
      </c>
      <c r="I118">
        <f>C118*C118*'Champ Pools'!M118</f>
        <v>0</v>
      </c>
      <c r="J118">
        <f>D118*D118*'Champ Pools'!N118</f>
        <v>27</v>
      </c>
      <c r="K118">
        <f>E118*E118*'Champ Pools'!O118</f>
        <v>27</v>
      </c>
      <c r="L118">
        <f>F118*F118*'Champ Pools'!P118</f>
        <v>0</v>
      </c>
      <c r="N118">
        <f>'Champ Scores'!Y117</f>
        <v>1357</v>
      </c>
      <c r="O118">
        <f>'Champ Scores'!Z117</f>
        <v>1330</v>
      </c>
      <c r="P118">
        <f>'Champ Scores'!AA117</f>
        <v>3313</v>
      </c>
      <c r="Q118">
        <f>'Champ Scores'!AB117</f>
        <v>3505</v>
      </c>
      <c r="R118">
        <f>'Champ Scores'!AC117</f>
        <v>2866</v>
      </c>
      <c r="T118" s="60">
        <f t="shared" si="23"/>
        <v>2030.1215024550752</v>
      </c>
      <c r="U118">
        <f>'(CC) Team Data'!W$36+'(CC) Your Champ Data'!N118</f>
        <v>3445</v>
      </c>
      <c r="V118">
        <f>'(CC) Team Data'!X$36+'(CC) Your Champ Data'!O118</f>
        <v>3062</v>
      </c>
      <c r="W118">
        <f>'(CC) Team Data'!Y$36+'(CC) Your Champ Data'!P118</f>
        <v>5065</v>
      </c>
      <c r="X118">
        <f>'(CC) Team Data'!Z$36+'(CC) Your Champ Data'!Q118</f>
        <v>5122</v>
      </c>
      <c r="Y118">
        <f>'(CC) Team Data'!AA$36+'(CC) Your Champ Data'!R118</f>
        <v>4788</v>
      </c>
      <c r="AA118">
        <f>ABS('Champ Scores'!AG117-33.3-'Comp Calculator'!H$164+'Comp Calculator'!H$163)</f>
        <v>10.028971725166915</v>
      </c>
      <c r="AB118">
        <f>ABS('Champ Scores'!AH117-33.3-'Comp Calculator'!I$164+'Comp Calculator'!I$163)</f>
        <v>3.9432986944170239</v>
      </c>
      <c r="AC118">
        <f>ABS('Champ Scores'!AI117-33.3-'Comp Calculator'!J$164+'Comp Calculator'!J$163)</f>
        <v>13.772270419583919</v>
      </c>
      <c r="AD118">
        <f t="shared" si="24"/>
        <v>27.744540839167858</v>
      </c>
      <c r="AF118" s="60">
        <f>(IF('Comp Calculator'!$C$164='(CC) Your Champ Data'!$N$3,'(CC) Your Champ Data'!$N118,IF('Comp Calculator'!$C$164='(CC) Your Champ Data'!$O$3,'(CC) Your Champ Data'!$O118,IF('Comp Calculator'!$C$164='(CC) Your Champ Data'!$P$3,'(CC) Your Champ Data'!$P118,IF('Comp Calculator'!$C$164='(CC) Your Champ Data'!$Q$3,'(CC) Your Champ Data'!$Q118,IF('Comp Calculator'!$C$164='(CC) Your Champ Data'!$R$3,'(CC) Your Champ Data'!$R118,IF('Comp Calculator'!$C$164='(CC) Your Champ Data'!$T$3,'(CC) Your Champ Data'!$T118,1000))))))*H118*(100-$AD118))/1000</f>
        <v>0</v>
      </c>
      <c r="AG118" s="60">
        <f>(IF('Comp Calculator'!$C$164='(CC) Your Champ Data'!$N$3,'(CC) Your Champ Data'!$N118,IF('Comp Calculator'!$C$164='(CC) Your Champ Data'!$O$3,'(CC) Your Champ Data'!$O118,IF('Comp Calculator'!$C$164='(CC) Your Champ Data'!$P$3,'(CC) Your Champ Data'!$P118,IF('Comp Calculator'!$C$164='(CC) Your Champ Data'!$Q$3,'(CC) Your Champ Data'!$Q118,IF('Comp Calculator'!$C$164='(CC) Your Champ Data'!$R$3,'(CC) Your Champ Data'!$R118,IF('Comp Calculator'!$C$164='(CC) Your Champ Data'!$T$3,'(CC) Your Champ Data'!$T118,1000))))))*I118*(100-$AD118))/1000</f>
        <v>0</v>
      </c>
      <c r="AH118" s="60">
        <f>(IF('Comp Calculator'!$C$164='(CC) Your Champ Data'!$N$3,'(CC) Your Champ Data'!$N118,IF('Comp Calculator'!$C$164='(CC) Your Champ Data'!$O$3,'(CC) Your Champ Data'!$O118,IF('Comp Calculator'!$C$164='(CC) Your Champ Data'!$P$3,'(CC) Your Champ Data'!$P118,IF('Comp Calculator'!$C$164='(CC) Your Champ Data'!$Q$3,'(CC) Your Champ Data'!$Q118,IF('Comp Calculator'!$C$164='(CC) Your Champ Data'!$R$3,'(CC) Your Champ Data'!$R118,IF('Comp Calculator'!$C$164='(CC) Your Champ Data'!$T$3,'(CC) Your Champ Data'!$T118,1000))))))*J118*(100-$AD118))/1000</f>
        <v>3960.5587554285871</v>
      </c>
      <c r="AI118" s="60">
        <f>(IF('Comp Calculator'!$C$164='(CC) Your Champ Data'!$N$3,'(CC) Your Champ Data'!$N118,IF('Comp Calculator'!$C$164='(CC) Your Champ Data'!$O$3,'(CC) Your Champ Data'!$O118,IF('Comp Calculator'!$C$164='(CC) Your Champ Data'!$P$3,'(CC) Your Champ Data'!$P118,IF('Comp Calculator'!$C$164='(CC) Your Champ Data'!$Q$3,'(CC) Your Champ Data'!$Q118,IF('Comp Calculator'!$C$164='(CC) Your Champ Data'!$R$3,'(CC) Your Champ Data'!$R118,IF('Comp Calculator'!$C$164='(CC) Your Champ Data'!$T$3,'(CC) Your Champ Data'!$T118,1000))))))*K118*(100-$AD118))/1000</f>
        <v>3960.5587554285871</v>
      </c>
      <c r="AJ118" s="60">
        <f>(IF('Comp Calculator'!$C$164='(CC) Your Champ Data'!$N$3,'(CC) Your Champ Data'!$N118,IF('Comp Calculator'!$C$164='(CC) Your Champ Data'!$O$3,'(CC) Your Champ Data'!$O118,IF('Comp Calculator'!$C$164='(CC) Your Champ Data'!$P$3,'(CC) Your Champ Data'!$P118,IF('Comp Calculator'!$C$164='(CC) Your Champ Data'!$Q$3,'(CC) Your Champ Data'!$Q118,IF('Comp Calculator'!$C$164='(CC) Your Champ Data'!$R$3,'(CC) Your Champ Data'!$R118,IF('Comp Calculator'!$C$164='(CC) Your Champ Data'!$T$3,'(CC) Your Champ Data'!$T118,1000))))))*L118*(100-$AD118))/1000</f>
        <v>0</v>
      </c>
      <c r="AL118" s="60">
        <f>RANK(AF118,AF$4:AF$163,0)+COUNTIF(AF$4:AF118,AF118)-1</f>
        <v>124</v>
      </c>
      <c r="AM118" t="str">
        <f t="shared" si="25"/>
        <v>Sivir</v>
      </c>
      <c r="AN118" s="60">
        <f>RANK(AG118,AG$4:AG$163,0)+COUNTIF(AG$4:AG118,AG118)-1</f>
        <v>123</v>
      </c>
      <c r="AO118" t="str">
        <f t="shared" si="26"/>
        <v>Sivir</v>
      </c>
      <c r="AP118" s="60">
        <f>RANK(AH118,AH$4:AH$163,0)+COUNTIF(AH$4:AH118,AH118)-1</f>
        <v>79</v>
      </c>
      <c r="AQ118" t="str">
        <f t="shared" si="27"/>
        <v>Sivir</v>
      </c>
      <c r="AR118" s="60">
        <f>RANK(AI118,AI$4:AI$163,0)+COUNTIF(AI$4:AI118,AI118)-1</f>
        <v>13</v>
      </c>
      <c r="AS118" t="str">
        <f t="shared" si="28"/>
        <v>Sivir</v>
      </c>
      <c r="AT118" s="60">
        <f>RANK(AJ118,AJ$4:AJ$163,0)+COUNTIF(AJ$4:AJ118,AJ118)-1</f>
        <v>131</v>
      </c>
      <c r="AU118" t="str">
        <f t="shared" si="29"/>
        <v>Sivir</v>
      </c>
      <c r="AW118">
        <v>116</v>
      </c>
      <c r="AX118" s="61">
        <f t="shared" si="30"/>
        <v>3.0915699480573311</v>
      </c>
      <c r="AY118">
        <f>'Champ Scores'!B117</f>
        <v>1</v>
      </c>
      <c r="AZ118">
        <f>'Champ Scores'!C117</f>
        <v>5</v>
      </c>
      <c r="BA118">
        <f>'Champ Scores'!D117</f>
        <v>5</v>
      </c>
      <c r="BB118">
        <f>'Champ Scores'!E117</f>
        <v>4</v>
      </c>
      <c r="BC118">
        <f>'Champ Scores'!F117</f>
        <v>1</v>
      </c>
      <c r="BD118">
        <f>'Champ Scores'!G117</f>
        <v>5</v>
      </c>
      <c r="BE118">
        <f>'Champ Scores'!H117</f>
        <v>4</v>
      </c>
      <c r="BF118">
        <f>'Champ Scores'!I117</f>
        <v>5</v>
      </c>
      <c r="BG118">
        <f>'Champ Scores'!J117</f>
        <v>1</v>
      </c>
      <c r="BH118">
        <f>'Champ Scores'!K117</f>
        <v>1</v>
      </c>
      <c r="BI118">
        <f>'Champ Scores'!L117</f>
        <v>1</v>
      </c>
      <c r="BJ118">
        <f>'Champ Scores'!M117</f>
        <v>1</v>
      </c>
      <c r="BK118">
        <f>'Champ Scores'!N117</f>
        <v>1</v>
      </c>
      <c r="BL118">
        <f>'Champ Scores'!O117</f>
        <v>1</v>
      </c>
      <c r="BM118">
        <f>'Champ Scores'!P117</f>
        <v>1</v>
      </c>
      <c r="BN118">
        <f>'Champ Scores'!Q117</f>
        <v>2</v>
      </c>
      <c r="BO118">
        <f>'Champ Scores'!R117</f>
        <v>1</v>
      </c>
      <c r="BP118">
        <f>'Champ Scores'!S117</f>
        <v>5</v>
      </c>
      <c r="BQ118">
        <f>'Champ Scores'!T117</f>
        <v>2</v>
      </c>
      <c r="BR118">
        <f>'Champ Scores'!U117</f>
        <v>5</v>
      </c>
      <c r="BT118" s="61">
        <f>INDEX($AX$3:BR118,AW118,MATCH('Comp Calculator'!$C$165,'(CC) Your Champ Data'!$AX$3:$BR$3,0))</f>
        <v>3.0915699480573311</v>
      </c>
      <c r="BV118" s="60">
        <f t="shared" si="31"/>
        <v>0</v>
      </c>
      <c r="BW118" s="60">
        <f t="shared" si="32"/>
        <v>0</v>
      </c>
      <c r="BX118" s="60">
        <f t="shared" si="33"/>
        <v>6031.3357653672356</v>
      </c>
      <c r="BY118" s="60">
        <f t="shared" si="34"/>
        <v>6031.3357653672356</v>
      </c>
      <c r="BZ118" s="60">
        <f t="shared" si="35"/>
        <v>0</v>
      </c>
      <c r="CB118" s="60">
        <f>RANK(BV118,BV$4:BV$157,0)+COUNTIF(BV$4:BV118,BV118)-1</f>
        <v>124</v>
      </c>
      <c r="CC118" t="str">
        <f t="shared" si="36"/>
        <v>Sivir</v>
      </c>
      <c r="CD118">
        <f>RANK(BW118,BW$4:BW$157,0)+COUNTIF(BW$4:BW118,BW118)-1</f>
        <v>123</v>
      </c>
      <c r="CE118" t="str">
        <f t="shared" si="37"/>
        <v>Sivir</v>
      </c>
      <c r="CF118">
        <f>RANK(BX118,BX$4:BX$157,0)+COUNTIF(BX$4:BX118,BX118)-1</f>
        <v>61</v>
      </c>
      <c r="CG118" t="str">
        <f t="shared" si="38"/>
        <v>Sivir</v>
      </c>
      <c r="CH118">
        <f>RANK(BY118,BY$4:BY$157,0)+COUNTIF(BY$4:BY118,BY118)-1</f>
        <v>13</v>
      </c>
      <c r="CI118" t="str">
        <f t="shared" si="39"/>
        <v>Sivir</v>
      </c>
      <c r="CJ118">
        <f>RANK(BZ118,BZ$4:BZ$157,0)+COUNTIF(BZ$4:BZ118,BZ118)-1</f>
        <v>128</v>
      </c>
      <c r="CK118" t="str">
        <f t="shared" si="40"/>
        <v>Sivir</v>
      </c>
      <c r="CM118">
        <f>'Champ Scores'!B117+'(CC) Team Data'!B$36-'(CC) Team Data'!$B$28</f>
        <v>7</v>
      </c>
      <c r="CN118">
        <f>'Champ Scores'!C117+'(CC) Team Data'!C$36-'(CC) Team Data'!$B$28</f>
        <v>12</v>
      </c>
      <c r="CO118">
        <f>'Champ Scores'!D117+'(CC) Team Data'!D$36-'(CC) Team Data'!$B$28</f>
        <v>9</v>
      </c>
      <c r="CP118">
        <f>'Champ Scores'!E117+'(CC) Team Data'!E$36-'(CC) Team Data'!$B$28</f>
        <v>11</v>
      </c>
      <c r="CQ118">
        <f>'Champ Scores'!F117+'(CC) Team Data'!F$36-'(CC) Team Data'!$B$28</f>
        <v>8</v>
      </c>
      <c r="CR118">
        <f>'Champ Scores'!G117+'(CC) Team Data'!G$36-'(CC) Team Data'!$B$28</f>
        <v>11</v>
      </c>
      <c r="CS118">
        <f>'Champ Scores'!H117+'(CC) Team Data'!H$36-'(CC) Team Data'!$B$28</f>
        <v>9</v>
      </c>
      <c r="CT118">
        <f>'Champ Scores'!I117+'(CC) Team Data'!I$36-'(CC) Team Data'!$B$28</f>
        <v>9</v>
      </c>
      <c r="CU118">
        <f>'Champ Scores'!J117+'(CC) Team Data'!J$36-'(CC) Team Data'!$B$28</f>
        <v>8</v>
      </c>
      <c r="CV118">
        <f>'Champ Scores'!K117+'(CC) Team Data'!K$36-'(CC) Team Data'!$B$28</f>
        <v>5</v>
      </c>
      <c r="CW118">
        <f>'Champ Scores'!L117+'(CC) Team Data'!L$36-'(CC) Team Data'!$B$28</f>
        <v>9</v>
      </c>
      <c r="CX118">
        <f>'Champ Scores'!M117+'(CC) Team Data'!M$36-'(CC) Team Data'!$B$28</f>
        <v>5</v>
      </c>
      <c r="CY118">
        <f>'Champ Scores'!N117+'(CC) Team Data'!N$36-'(CC) Team Data'!$B$28</f>
        <v>8</v>
      </c>
      <c r="CZ118">
        <f>'Champ Scores'!O117+'(CC) Team Data'!O$36-'(CC) Team Data'!$B$28</f>
        <v>7</v>
      </c>
      <c r="DA118">
        <f>'Champ Scores'!P117+'(CC) Team Data'!P$36-'(CC) Team Data'!$B$28</f>
        <v>7</v>
      </c>
      <c r="DB118">
        <f>'Champ Scores'!Q117+'(CC) Team Data'!Q$36-'(CC) Team Data'!$B$28</f>
        <v>8</v>
      </c>
      <c r="DC118">
        <f>'Champ Scores'!R117+'(CC) Team Data'!R$36-'(CC) Team Data'!$B$28</f>
        <v>5</v>
      </c>
      <c r="DD118">
        <f>'Champ Scores'!S117+'(CC) Team Data'!S$36-'(CC) Team Data'!$B$28</f>
        <v>9</v>
      </c>
      <c r="DE118">
        <f>'Champ Scores'!T117+'(CC) Team Data'!T$36-'(CC) Team Data'!$B$28</f>
        <v>8</v>
      </c>
      <c r="DF118">
        <f>'Champ Scores'!U117+'(CC) Team Data'!U$36-'(CC) Team Data'!$B$28</f>
        <v>9</v>
      </c>
    </row>
    <row r="119" spans="1:110" x14ac:dyDescent="0.25">
      <c r="A119" t="str">
        <f>'Champ Pools'!A119</f>
        <v>Skarner</v>
      </c>
      <c r="B119">
        <f>'Champ Pools'!B119</f>
        <v>0</v>
      </c>
      <c r="C119">
        <f>'Champ Pools'!C119</f>
        <v>0</v>
      </c>
      <c r="D119">
        <f>'Champ Pools'!D119</f>
        <v>0</v>
      </c>
      <c r="E119">
        <f>'Champ Pools'!E119</f>
        <v>0</v>
      </c>
      <c r="F119">
        <f>'Champ Pools'!F119</f>
        <v>0</v>
      </c>
      <c r="H119">
        <f>B119*B119*'Champ Pools'!L119</f>
        <v>0</v>
      </c>
      <c r="I119">
        <f>C119*C119*'Champ Pools'!M119</f>
        <v>0</v>
      </c>
      <c r="J119">
        <f>D119*D119*'Champ Pools'!N119</f>
        <v>0</v>
      </c>
      <c r="K119">
        <f>E119*E119*'Champ Pools'!O119</f>
        <v>0</v>
      </c>
      <c r="L119">
        <f>F119*F119*'Champ Pools'!P119</f>
        <v>0</v>
      </c>
      <c r="N119">
        <f>'Champ Scores'!Y118</f>
        <v>2425</v>
      </c>
      <c r="O119">
        <f>'Champ Scores'!Z118</f>
        <v>2313</v>
      </c>
      <c r="P119">
        <f>'Champ Scores'!AA118</f>
        <v>2061</v>
      </c>
      <c r="Q119">
        <f>'Champ Scores'!AB118</f>
        <v>1690</v>
      </c>
      <c r="R119">
        <f>'Champ Scores'!AC118</f>
        <v>1815</v>
      </c>
      <c r="T119" s="60">
        <f t="shared" si="23"/>
        <v>2558.0905070039794</v>
      </c>
      <c r="U119">
        <f>'(CC) Team Data'!W$36+'(CC) Your Champ Data'!N119</f>
        <v>4513</v>
      </c>
      <c r="V119">
        <f>'(CC) Team Data'!X$36+'(CC) Your Champ Data'!O119</f>
        <v>4045</v>
      </c>
      <c r="W119">
        <f>'(CC) Team Data'!Y$36+'(CC) Your Champ Data'!P119</f>
        <v>3813</v>
      </c>
      <c r="X119">
        <f>'(CC) Team Data'!Z$36+'(CC) Your Champ Data'!Q119</f>
        <v>3307</v>
      </c>
      <c r="Y119">
        <f>'(CC) Team Data'!AA$36+'(CC) Your Champ Data'!R119</f>
        <v>3737</v>
      </c>
      <c r="AA119">
        <f>ABS('Champ Scores'!AG118-33.3-'Comp Calculator'!H$164+'Comp Calculator'!H$163)</f>
        <v>3.7894824611202722</v>
      </c>
      <c r="AB119">
        <f>ABS('Champ Scores'!AH118-33.3-'Comp Calculator'!I$164+'Comp Calculator'!I$163)</f>
        <v>7.53099868138397</v>
      </c>
      <c r="AC119">
        <f>ABS('Champ Scores'!AI118-33.3-'Comp Calculator'!J$164+'Comp Calculator'!J$163)</f>
        <v>3.5415162202636843</v>
      </c>
      <c r="AD119">
        <f t="shared" si="24"/>
        <v>14.861997362767926</v>
      </c>
      <c r="AF119" s="60">
        <f>(IF('Comp Calculator'!$C$164='(CC) Your Champ Data'!$N$3,'(CC) Your Champ Data'!$N119,IF('Comp Calculator'!$C$164='(CC) Your Champ Data'!$O$3,'(CC) Your Champ Data'!$O119,IF('Comp Calculator'!$C$164='(CC) Your Champ Data'!$P$3,'(CC) Your Champ Data'!$P119,IF('Comp Calculator'!$C$164='(CC) Your Champ Data'!$Q$3,'(CC) Your Champ Data'!$Q119,IF('Comp Calculator'!$C$164='(CC) Your Champ Data'!$R$3,'(CC) Your Champ Data'!$R119,IF('Comp Calculator'!$C$164='(CC) Your Champ Data'!$T$3,'(CC) Your Champ Data'!$T119,1000))))))*H119*(100-$AD119))/1000</f>
        <v>0</v>
      </c>
      <c r="AG119" s="60">
        <f>(IF('Comp Calculator'!$C$164='(CC) Your Champ Data'!$N$3,'(CC) Your Champ Data'!$N119,IF('Comp Calculator'!$C$164='(CC) Your Champ Data'!$O$3,'(CC) Your Champ Data'!$O119,IF('Comp Calculator'!$C$164='(CC) Your Champ Data'!$P$3,'(CC) Your Champ Data'!$P119,IF('Comp Calculator'!$C$164='(CC) Your Champ Data'!$Q$3,'(CC) Your Champ Data'!$Q119,IF('Comp Calculator'!$C$164='(CC) Your Champ Data'!$R$3,'(CC) Your Champ Data'!$R119,IF('Comp Calculator'!$C$164='(CC) Your Champ Data'!$T$3,'(CC) Your Champ Data'!$T119,1000))))))*I119*(100-$AD119))/1000</f>
        <v>0</v>
      </c>
      <c r="AH119" s="60">
        <f>(IF('Comp Calculator'!$C$164='(CC) Your Champ Data'!$N$3,'(CC) Your Champ Data'!$N119,IF('Comp Calculator'!$C$164='(CC) Your Champ Data'!$O$3,'(CC) Your Champ Data'!$O119,IF('Comp Calculator'!$C$164='(CC) Your Champ Data'!$P$3,'(CC) Your Champ Data'!$P119,IF('Comp Calculator'!$C$164='(CC) Your Champ Data'!$Q$3,'(CC) Your Champ Data'!$Q119,IF('Comp Calculator'!$C$164='(CC) Your Champ Data'!$R$3,'(CC) Your Champ Data'!$R119,IF('Comp Calculator'!$C$164='(CC) Your Champ Data'!$T$3,'(CC) Your Champ Data'!$T119,1000))))))*J119*(100-$AD119))/1000</f>
        <v>0</v>
      </c>
      <c r="AI119" s="60">
        <f>(IF('Comp Calculator'!$C$164='(CC) Your Champ Data'!$N$3,'(CC) Your Champ Data'!$N119,IF('Comp Calculator'!$C$164='(CC) Your Champ Data'!$O$3,'(CC) Your Champ Data'!$O119,IF('Comp Calculator'!$C$164='(CC) Your Champ Data'!$P$3,'(CC) Your Champ Data'!$P119,IF('Comp Calculator'!$C$164='(CC) Your Champ Data'!$Q$3,'(CC) Your Champ Data'!$Q119,IF('Comp Calculator'!$C$164='(CC) Your Champ Data'!$R$3,'(CC) Your Champ Data'!$R119,IF('Comp Calculator'!$C$164='(CC) Your Champ Data'!$T$3,'(CC) Your Champ Data'!$T119,1000))))))*K119*(100-$AD119))/1000</f>
        <v>0</v>
      </c>
      <c r="AJ119" s="60">
        <f>(IF('Comp Calculator'!$C$164='(CC) Your Champ Data'!$N$3,'(CC) Your Champ Data'!$N119,IF('Comp Calculator'!$C$164='(CC) Your Champ Data'!$O$3,'(CC) Your Champ Data'!$O119,IF('Comp Calculator'!$C$164='(CC) Your Champ Data'!$P$3,'(CC) Your Champ Data'!$P119,IF('Comp Calculator'!$C$164='(CC) Your Champ Data'!$Q$3,'(CC) Your Champ Data'!$Q119,IF('Comp Calculator'!$C$164='(CC) Your Champ Data'!$R$3,'(CC) Your Champ Data'!$R119,IF('Comp Calculator'!$C$164='(CC) Your Champ Data'!$T$3,'(CC) Your Champ Data'!$T119,1000))))))*L119*(100-$AD119))/1000</f>
        <v>0</v>
      </c>
      <c r="AL119" s="60">
        <f>RANK(AF119,AF$4:AF$163,0)+COUNTIF(AF$4:AF119,AF119)-1</f>
        <v>125</v>
      </c>
      <c r="AM119" t="str">
        <f t="shared" si="25"/>
        <v>Skarner</v>
      </c>
      <c r="AN119" s="60">
        <f>RANK(AG119,AG$4:AG$163,0)+COUNTIF(AG$4:AG119,AG119)-1</f>
        <v>124</v>
      </c>
      <c r="AO119" t="str">
        <f t="shared" si="26"/>
        <v>Skarner</v>
      </c>
      <c r="AP119" s="60">
        <f>RANK(AH119,AH$4:AH$163,0)+COUNTIF(AH$4:AH119,AH119)-1</f>
        <v>149</v>
      </c>
      <c r="AQ119" t="str">
        <f t="shared" si="27"/>
        <v>Skarner</v>
      </c>
      <c r="AR119" s="60">
        <f>RANK(AI119,AI$4:AI$163,0)+COUNTIF(AI$4:AI119,AI119)-1</f>
        <v>121</v>
      </c>
      <c r="AS119" t="str">
        <f t="shared" si="28"/>
        <v>Skarner</v>
      </c>
      <c r="AT119" s="60">
        <f>RANK(AJ119,AJ$4:AJ$163,0)+COUNTIF(AJ$4:AJ119,AJ119)-1</f>
        <v>132</v>
      </c>
      <c r="AU119" t="str">
        <f t="shared" si="29"/>
        <v>Skarner</v>
      </c>
      <c r="AW119">
        <v>117</v>
      </c>
      <c r="AX119" s="61">
        <f t="shared" si="30"/>
        <v>2.9842723659341166</v>
      </c>
      <c r="AY119">
        <f>'Champ Scores'!B118</f>
        <v>2</v>
      </c>
      <c r="AZ119">
        <f>'Champ Scores'!C118</f>
        <v>4</v>
      </c>
      <c r="BA119">
        <f>'Champ Scores'!D118</f>
        <v>3</v>
      </c>
      <c r="BB119">
        <f>'Champ Scores'!E118</f>
        <v>4</v>
      </c>
      <c r="BC119">
        <f>'Champ Scores'!F118</f>
        <v>3</v>
      </c>
      <c r="BD119">
        <f>'Champ Scores'!G118</f>
        <v>2</v>
      </c>
      <c r="BE119">
        <f>'Champ Scores'!H118</f>
        <v>1</v>
      </c>
      <c r="BF119">
        <f>'Champ Scores'!I118</f>
        <v>1</v>
      </c>
      <c r="BG119">
        <f>'Champ Scores'!J118</f>
        <v>1</v>
      </c>
      <c r="BH119">
        <f>'Champ Scores'!K118</f>
        <v>4</v>
      </c>
      <c r="BI119">
        <f>'Champ Scores'!L118</f>
        <v>1</v>
      </c>
      <c r="BJ119">
        <f>'Champ Scores'!M118</f>
        <v>5</v>
      </c>
      <c r="BK119">
        <f>'Champ Scores'!N118</f>
        <v>2</v>
      </c>
      <c r="BL119">
        <f>'Champ Scores'!O118</f>
        <v>1</v>
      </c>
      <c r="BM119">
        <f>'Champ Scores'!P118</f>
        <v>5</v>
      </c>
      <c r="BN119">
        <f>'Champ Scores'!Q118</f>
        <v>5</v>
      </c>
      <c r="BO119">
        <f>'Champ Scores'!R118</f>
        <v>1</v>
      </c>
      <c r="BP119">
        <f>'Champ Scores'!S118</f>
        <v>1</v>
      </c>
      <c r="BQ119">
        <f>'Champ Scores'!T118</f>
        <v>3</v>
      </c>
      <c r="BR119">
        <f>'Champ Scores'!U118</f>
        <v>3</v>
      </c>
      <c r="BT119" s="61">
        <f>INDEX($AX$3:BR119,AW119,MATCH('Comp Calculator'!$C$165,'(CC) Your Champ Data'!$AX$3:$BR$3,0))</f>
        <v>2.9842723659341166</v>
      </c>
      <c r="BV119" s="60">
        <f t="shared" si="31"/>
        <v>0</v>
      </c>
      <c r="BW119" s="60">
        <f t="shared" si="32"/>
        <v>0</v>
      </c>
      <c r="BX119" s="60">
        <f t="shared" si="33"/>
        <v>0</v>
      </c>
      <c r="BY119" s="60">
        <f t="shared" si="34"/>
        <v>0</v>
      </c>
      <c r="BZ119" s="60">
        <f t="shared" si="35"/>
        <v>0</v>
      </c>
      <c r="CB119" s="60">
        <f>RANK(BV119,BV$4:BV$157,0)+COUNTIF(BV$4:BV119,BV119)-1</f>
        <v>125</v>
      </c>
      <c r="CC119" t="str">
        <f t="shared" si="36"/>
        <v>Skarner</v>
      </c>
      <c r="CD119">
        <f>RANK(BW119,BW$4:BW$157,0)+COUNTIF(BW$4:BW119,BW119)-1</f>
        <v>124</v>
      </c>
      <c r="CE119" t="str">
        <f t="shared" si="37"/>
        <v>Skarner</v>
      </c>
      <c r="CF119">
        <f>RANK(BX119,BX$4:BX$157,0)+COUNTIF(BX$4:BX119,BX119)-1</f>
        <v>144</v>
      </c>
      <c r="CG119" t="str">
        <f t="shared" si="38"/>
        <v>Skarner</v>
      </c>
      <c r="CH119">
        <f>RANK(BY119,BY$4:BY$157,0)+COUNTIF(BY$4:BY119,BY119)-1</f>
        <v>120</v>
      </c>
      <c r="CI119" t="str">
        <f t="shared" si="39"/>
        <v>Skarner</v>
      </c>
      <c r="CJ119">
        <f>RANK(BZ119,BZ$4:BZ$157,0)+COUNTIF(BZ$4:BZ119,BZ119)-1</f>
        <v>129</v>
      </c>
      <c r="CK119" t="str">
        <f t="shared" si="40"/>
        <v>Skarner</v>
      </c>
      <c r="CM119">
        <f>'Champ Scores'!B118+'(CC) Team Data'!B$36-'(CC) Team Data'!$B$28</f>
        <v>8</v>
      </c>
      <c r="CN119">
        <f>'Champ Scores'!C118+'(CC) Team Data'!C$36-'(CC) Team Data'!$B$28</f>
        <v>11</v>
      </c>
      <c r="CO119">
        <f>'Champ Scores'!D118+'(CC) Team Data'!D$36-'(CC) Team Data'!$B$28</f>
        <v>7</v>
      </c>
      <c r="CP119">
        <f>'Champ Scores'!E118+'(CC) Team Data'!E$36-'(CC) Team Data'!$B$28</f>
        <v>11</v>
      </c>
      <c r="CQ119">
        <f>'Champ Scores'!F118+'(CC) Team Data'!F$36-'(CC) Team Data'!$B$28</f>
        <v>10</v>
      </c>
      <c r="CR119">
        <f>'Champ Scores'!G118+'(CC) Team Data'!G$36-'(CC) Team Data'!$B$28</f>
        <v>8</v>
      </c>
      <c r="CS119">
        <f>'Champ Scores'!H118+'(CC) Team Data'!H$36-'(CC) Team Data'!$B$28</f>
        <v>6</v>
      </c>
      <c r="CT119">
        <f>'Champ Scores'!I118+'(CC) Team Data'!I$36-'(CC) Team Data'!$B$28</f>
        <v>5</v>
      </c>
      <c r="CU119">
        <f>'Champ Scores'!J118+'(CC) Team Data'!J$36-'(CC) Team Data'!$B$28</f>
        <v>8</v>
      </c>
      <c r="CV119">
        <f>'Champ Scores'!K118+'(CC) Team Data'!K$36-'(CC) Team Data'!$B$28</f>
        <v>8</v>
      </c>
      <c r="CW119">
        <f>'Champ Scores'!L118+'(CC) Team Data'!L$36-'(CC) Team Data'!$B$28</f>
        <v>9</v>
      </c>
      <c r="CX119">
        <f>'Champ Scores'!M118+'(CC) Team Data'!M$36-'(CC) Team Data'!$B$28</f>
        <v>9</v>
      </c>
      <c r="CY119">
        <f>'Champ Scores'!N118+'(CC) Team Data'!N$36-'(CC) Team Data'!$B$28</f>
        <v>9</v>
      </c>
      <c r="CZ119">
        <f>'Champ Scores'!O118+'(CC) Team Data'!O$36-'(CC) Team Data'!$B$28</f>
        <v>7</v>
      </c>
      <c r="DA119">
        <f>'Champ Scores'!P118+'(CC) Team Data'!P$36-'(CC) Team Data'!$B$28</f>
        <v>11</v>
      </c>
      <c r="DB119">
        <f>'Champ Scores'!Q118+'(CC) Team Data'!Q$36-'(CC) Team Data'!$B$28</f>
        <v>11</v>
      </c>
      <c r="DC119">
        <f>'Champ Scores'!R118+'(CC) Team Data'!R$36-'(CC) Team Data'!$B$28</f>
        <v>5</v>
      </c>
      <c r="DD119">
        <f>'Champ Scores'!S118+'(CC) Team Data'!S$36-'(CC) Team Data'!$B$28</f>
        <v>5</v>
      </c>
      <c r="DE119">
        <f>'Champ Scores'!T118+'(CC) Team Data'!T$36-'(CC) Team Data'!$B$28</f>
        <v>9</v>
      </c>
      <c r="DF119">
        <f>'Champ Scores'!U118+'(CC) Team Data'!U$36-'(CC) Team Data'!$B$28</f>
        <v>7</v>
      </c>
    </row>
    <row r="120" spans="1:110" x14ac:dyDescent="0.25">
      <c r="A120" t="str">
        <f>'Champ Pools'!A120</f>
        <v>Sona</v>
      </c>
      <c r="B120">
        <f>'Champ Pools'!B120</f>
        <v>0</v>
      </c>
      <c r="C120">
        <f>'Champ Pools'!C120</f>
        <v>0</v>
      </c>
      <c r="D120">
        <f>'Champ Pools'!D120</f>
        <v>3</v>
      </c>
      <c r="E120">
        <f>'Champ Pools'!E120</f>
        <v>0</v>
      </c>
      <c r="F120">
        <f>'Champ Pools'!F120</f>
        <v>5</v>
      </c>
      <c r="H120">
        <f>B120*B120*'Champ Pools'!L120</f>
        <v>0</v>
      </c>
      <c r="I120">
        <f>C120*C120*'Champ Pools'!M120</f>
        <v>0</v>
      </c>
      <c r="J120">
        <f>D120*D120*'Champ Pools'!N120</f>
        <v>27</v>
      </c>
      <c r="K120">
        <f>E120*E120*'Champ Pools'!O120</f>
        <v>0</v>
      </c>
      <c r="L120">
        <f>F120*F120*'Champ Pools'!P120</f>
        <v>75</v>
      </c>
      <c r="N120">
        <f>'Champ Scores'!Y119</f>
        <v>1862</v>
      </c>
      <c r="O120">
        <f>'Champ Scores'!Z119</f>
        <v>1327</v>
      </c>
      <c r="P120">
        <f>'Champ Scores'!AA119</f>
        <v>2736</v>
      </c>
      <c r="Q120">
        <f>'Champ Scores'!AB119</f>
        <v>2683</v>
      </c>
      <c r="R120">
        <f>'Champ Scores'!AC119</f>
        <v>1811</v>
      </c>
      <c r="T120" s="60">
        <f t="shared" si="23"/>
        <v>2442.4979820664321</v>
      </c>
      <c r="U120">
        <f>'(CC) Team Data'!W$36+'(CC) Your Champ Data'!N120</f>
        <v>3950</v>
      </c>
      <c r="V120">
        <f>'(CC) Team Data'!X$36+'(CC) Your Champ Data'!O120</f>
        <v>3059</v>
      </c>
      <c r="W120">
        <f>'(CC) Team Data'!Y$36+'(CC) Your Champ Data'!P120</f>
        <v>4488</v>
      </c>
      <c r="X120">
        <f>'(CC) Team Data'!Z$36+'(CC) Your Champ Data'!Q120</f>
        <v>4300</v>
      </c>
      <c r="Y120">
        <f>'(CC) Team Data'!AA$36+'(CC) Your Champ Data'!R120</f>
        <v>3733</v>
      </c>
      <c r="AA120">
        <f>ABS('Champ Scores'!AG119-33.3-'Comp Calculator'!H$164+'Comp Calculator'!H$163)</f>
        <v>2.2189630834920635</v>
      </c>
      <c r="AB120">
        <f>ABS('Champ Scores'!AH119-33.3-'Comp Calculator'!I$164+'Comp Calculator'!I$163)</f>
        <v>3.9138117080048787</v>
      </c>
      <c r="AC120">
        <f>ABS('Champ Scores'!AI119-33.3-'Comp Calculator'!J$164+'Comp Calculator'!J$163)</f>
        <v>1.4948486245128016</v>
      </c>
      <c r="AD120">
        <f t="shared" si="24"/>
        <v>7.6276234160097438</v>
      </c>
      <c r="AF120" s="60">
        <f>(IF('Comp Calculator'!$C$164='(CC) Your Champ Data'!$N$3,'(CC) Your Champ Data'!$N120,IF('Comp Calculator'!$C$164='(CC) Your Champ Data'!$O$3,'(CC) Your Champ Data'!$O120,IF('Comp Calculator'!$C$164='(CC) Your Champ Data'!$P$3,'(CC) Your Champ Data'!$P120,IF('Comp Calculator'!$C$164='(CC) Your Champ Data'!$Q$3,'(CC) Your Champ Data'!$Q120,IF('Comp Calculator'!$C$164='(CC) Your Champ Data'!$R$3,'(CC) Your Champ Data'!$R120,IF('Comp Calculator'!$C$164='(CC) Your Champ Data'!$T$3,'(CC) Your Champ Data'!$T120,1000))))))*H120*(100-$AD120))/1000</f>
        <v>0</v>
      </c>
      <c r="AG120" s="60">
        <f>(IF('Comp Calculator'!$C$164='(CC) Your Champ Data'!$N$3,'(CC) Your Champ Data'!$N120,IF('Comp Calculator'!$C$164='(CC) Your Champ Data'!$O$3,'(CC) Your Champ Data'!$O120,IF('Comp Calculator'!$C$164='(CC) Your Champ Data'!$P$3,'(CC) Your Champ Data'!$P120,IF('Comp Calculator'!$C$164='(CC) Your Champ Data'!$Q$3,'(CC) Your Champ Data'!$Q120,IF('Comp Calculator'!$C$164='(CC) Your Champ Data'!$R$3,'(CC) Your Champ Data'!$R120,IF('Comp Calculator'!$C$164='(CC) Your Champ Data'!$T$3,'(CC) Your Champ Data'!$T120,1000))))))*I120*(100-$AD120))/1000</f>
        <v>0</v>
      </c>
      <c r="AH120" s="60">
        <f>(IF('Comp Calculator'!$C$164='(CC) Your Champ Data'!$N$3,'(CC) Your Champ Data'!$N120,IF('Comp Calculator'!$C$164='(CC) Your Champ Data'!$O$3,'(CC) Your Champ Data'!$O120,IF('Comp Calculator'!$C$164='(CC) Your Champ Data'!$P$3,'(CC) Your Champ Data'!$P120,IF('Comp Calculator'!$C$164='(CC) Your Champ Data'!$Q$3,'(CC) Your Champ Data'!$Q120,IF('Comp Calculator'!$C$164='(CC) Your Champ Data'!$R$3,'(CC) Your Champ Data'!$R120,IF('Comp Calculator'!$C$164='(CC) Your Champ Data'!$T$3,'(CC) Your Champ Data'!$T120,1000))))))*J120*(100-$AD120))/1000</f>
        <v>6091.722271937072</v>
      </c>
      <c r="AI120" s="60">
        <f>(IF('Comp Calculator'!$C$164='(CC) Your Champ Data'!$N$3,'(CC) Your Champ Data'!$N120,IF('Comp Calculator'!$C$164='(CC) Your Champ Data'!$O$3,'(CC) Your Champ Data'!$O120,IF('Comp Calculator'!$C$164='(CC) Your Champ Data'!$P$3,'(CC) Your Champ Data'!$P120,IF('Comp Calculator'!$C$164='(CC) Your Champ Data'!$Q$3,'(CC) Your Champ Data'!$Q120,IF('Comp Calculator'!$C$164='(CC) Your Champ Data'!$R$3,'(CC) Your Champ Data'!$R120,IF('Comp Calculator'!$C$164='(CC) Your Champ Data'!$T$3,'(CC) Your Champ Data'!$T120,1000))))))*K120*(100-$AD120))/1000</f>
        <v>0</v>
      </c>
      <c r="AJ120" s="60">
        <f>(IF('Comp Calculator'!$C$164='(CC) Your Champ Data'!$N$3,'(CC) Your Champ Data'!$N120,IF('Comp Calculator'!$C$164='(CC) Your Champ Data'!$O$3,'(CC) Your Champ Data'!$O120,IF('Comp Calculator'!$C$164='(CC) Your Champ Data'!$P$3,'(CC) Your Champ Data'!$P120,IF('Comp Calculator'!$C$164='(CC) Your Champ Data'!$Q$3,'(CC) Your Champ Data'!$Q120,IF('Comp Calculator'!$C$164='(CC) Your Champ Data'!$R$3,'(CC) Your Champ Data'!$R120,IF('Comp Calculator'!$C$164='(CC) Your Champ Data'!$T$3,'(CC) Your Champ Data'!$T120,1000))))))*L120*(100-$AD120))/1000</f>
        <v>16921.450755380756</v>
      </c>
      <c r="AL120" s="60">
        <f>RANK(AF120,AF$4:AF$163,0)+COUNTIF(AF$4:AF120,AF120)-1</f>
        <v>126</v>
      </c>
      <c r="AM120" t="str">
        <f t="shared" si="25"/>
        <v>Sona</v>
      </c>
      <c r="AN120" s="60">
        <f>RANK(AG120,AG$4:AG$163,0)+COUNTIF(AG$4:AG120,AG120)-1</f>
        <v>125</v>
      </c>
      <c r="AO120" t="str">
        <f t="shared" si="26"/>
        <v>Sona</v>
      </c>
      <c r="AP120" s="60">
        <f>RANK(AH120,AH$4:AH$163,0)+COUNTIF(AH$4:AH120,AH120)-1</f>
        <v>50</v>
      </c>
      <c r="AQ120" t="str">
        <f t="shared" si="27"/>
        <v>Sona</v>
      </c>
      <c r="AR120" s="60">
        <f>RANK(AI120,AI$4:AI$163,0)+COUNTIF(AI$4:AI120,AI120)-1</f>
        <v>122</v>
      </c>
      <c r="AS120" t="str">
        <f t="shared" si="28"/>
        <v>Sona</v>
      </c>
      <c r="AT120" s="60">
        <f>RANK(AJ120,AJ$4:AJ$163,0)+COUNTIF(AJ$4:AJ120,AJ120)-1</f>
        <v>2</v>
      </c>
      <c r="AU120" t="str">
        <f t="shared" si="29"/>
        <v>Sona</v>
      </c>
      <c r="AW120">
        <v>118</v>
      </c>
      <c r="AX120" s="61">
        <f t="shared" si="30"/>
        <v>2.9583288578638376</v>
      </c>
      <c r="AY120">
        <f>'Champ Scores'!B119</f>
        <v>1</v>
      </c>
      <c r="AZ120">
        <f>'Champ Scores'!C119</f>
        <v>3</v>
      </c>
      <c r="BA120">
        <f>'Champ Scores'!D119</f>
        <v>2</v>
      </c>
      <c r="BB120">
        <f>'Champ Scores'!E119</f>
        <v>1</v>
      </c>
      <c r="BC120">
        <f>'Champ Scores'!F119</f>
        <v>1</v>
      </c>
      <c r="BD120">
        <f>'Champ Scores'!G119</f>
        <v>1</v>
      </c>
      <c r="BE120">
        <f>'Champ Scores'!H119</f>
        <v>3</v>
      </c>
      <c r="BF120">
        <f>'Champ Scores'!I119</f>
        <v>3</v>
      </c>
      <c r="BG120">
        <f>'Champ Scores'!J119</f>
        <v>1</v>
      </c>
      <c r="BH120">
        <f>'Champ Scores'!K119</f>
        <v>1</v>
      </c>
      <c r="BI120">
        <f>'Champ Scores'!L119</f>
        <v>1</v>
      </c>
      <c r="BJ120">
        <f>'Champ Scores'!M119</f>
        <v>1</v>
      </c>
      <c r="BK120">
        <f>'Champ Scores'!N119</f>
        <v>5</v>
      </c>
      <c r="BL120">
        <f>'Champ Scores'!O119</f>
        <v>4</v>
      </c>
      <c r="BM120">
        <f>'Champ Scores'!P119</f>
        <v>5</v>
      </c>
      <c r="BN120">
        <f>'Champ Scores'!Q119</f>
        <v>3</v>
      </c>
      <c r="BO120">
        <f>'Champ Scores'!R119</f>
        <v>1</v>
      </c>
      <c r="BP120">
        <f>'Champ Scores'!S119</f>
        <v>5</v>
      </c>
      <c r="BQ120">
        <f>'Champ Scores'!T119</f>
        <v>5</v>
      </c>
      <c r="BR120">
        <f>'Champ Scores'!U119</f>
        <v>5</v>
      </c>
      <c r="BT120" s="61">
        <f>INDEX($AX$3:BR120,AW120,MATCH('Comp Calculator'!$C$165,'(CC) Your Champ Data'!$AX$3:$BR$3,0))</f>
        <v>2.9583288578638376</v>
      </c>
      <c r="BV120" s="60">
        <f t="shared" si="31"/>
        <v>0</v>
      </c>
      <c r="BW120" s="60">
        <f t="shared" si="32"/>
        <v>0</v>
      </c>
      <c r="BX120" s="60">
        <f t="shared" si="33"/>
        <v>7378.2324175828726</v>
      </c>
      <c r="BY120" s="60">
        <f t="shared" si="34"/>
        <v>0</v>
      </c>
      <c r="BZ120" s="60">
        <f t="shared" si="35"/>
        <v>20495.090048841314</v>
      </c>
      <c r="CB120" s="60">
        <f>RANK(BV120,BV$4:BV$157,0)+COUNTIF(BV$4:BV120,BV120)-1</f>
        <v>126</v>
      </c>
      <c r="CC120" t="str">
        <f t="shared" si="36"/>
        <v>Sona</v>
      </c>
      <c r="CD120">
        <f>RANK(BW120,BW$4:BW$157,0)+COUNTIF(BW$4:BW120,BW120)-1</f>
        <v>125</v>
      </c>
      <c r="CE120" t="str">
        <f t="shared" si="37"/>
        <v>Sona</v>
      </c>
      <c r="CF120">
        <f>RANK(BX120,BX$4:BX$157,0)+COUNTIF(BX$4:BX120,BX120)-1</f>
        <v>42</v>
      </c>
      <c r="CG120" t="str">
        <f t="shared" si="38"/>
        <v>Sona</v>
      </c>
      <c r="CH120">
        <f>RANK(BY120,BY$4:BY$157,0)+COUNTIF(BY$4:BY120,BY120)-1</f>
        <v>121</v>
      </c>
      <c r="CI120" t="str">
        <f t="shared" si="39"/>
        <v>Sona</v>
      </c>
      <c r="CJ120">
        <f>RANK(BZ120,BZ$4:BZ$157,0)+COUNTIF(BZ$4:BZ120,BZ120)-1</f>
        <v>5</v>
      </c>
      <c r="CK120" t="str">
        <f t="shared" si="40"/>
        <v>Sona</v>
      </c>
      <c r="CM120">
        <f>'Champ Scores'!B119+'(CC) Team Data'!B$36-'(CC) Team Data'!$B$28</f>
        <v>7</v>
      </c>
      <c r="CN120">
        <f>'Champ Scores'!C119+'(CC) Team Data'!C$36-'(CC) Team Data'!$B$28</f>
        <v>10</v>
      </c>
      <c r="CO120">
        <f>'Champ Scores'!D119+'(CC) Team Data'!D$36-'(CC) Team Data'!$B$28</f>
        <v>6</v>
      </c>
      <c r="CP120">
        <f>'Champ Scores'!E119+'(CC) Team Data'!E$36-'(CC) Team Data'!$B$28</f>
        <v>8</v>
      </c>
      <c r="CQ120">
        <f>'Champ Scores'!F119+'(CC) Team Data'!F$36-'(CC) Team Data'!$B$28</f>
        <v>8</v>
      </c>
      <c r="CR120">
        <f>'Champ Scores'!G119+'(CC) Team Data'!G$36-'(CC) Team Data'!$B$28</f>
        <v>7</v>
      </c>
      <c r="CS120">
        <f>'Champ Scores'!H119+'(CC) Team Data'!H$36-'(CC) Team Data'!$B$28</f>
        <v>8</v>
      </c>
      <c r="CT120">
        <f>'Champ Scores'!I119+'(CC) Team Data'!I$36-'(CC) Team Data'!$B$28</f>
        <v>7</v>
      </c>
      <c r="CU120">
        <f>'Champ Scores'!J119+'(CC) Team Data'!J$36-'(CC) Team Data'!$B$28</f>
        <v>8</v>
      </c>
      <c r="CV120">
        <f>'Champ Scores'!K119+'(CC) Team Data'!K$36-'(CC) Team Data'!$B$28</f>
        <v>5</v>
      </c>
      <c r="CW120">
        <f>'Champ Scores'!L119+'(CC) Team Data'!L$36-'(CC) Team Data'!$B$28</f>
        <v>9</v>
      </c>
      <c r="CX120">
        <f>'Champ Scores'!M119+'(CC) Team Data'!M$36-'(CC) Team Data'!$B$28</f>
        <v>5</v>
      </c>
      <c r="CY120">
        <f>'Champ Scores'!N119+'(CC) Team Data'!N$36-'(CC) Team Data'!$B$28</f>
        <v>12</v>
      </c>
      <c r="CZ120">
        <f>'Champ Scores'!O119+'(CC) Team Data'!O$36-'(CC) Team Data'!$B$28</f>
        <v>10</v>
      </c>
      <c r="DA120">
        <f>'Champ Scores'!P119+'(CC) Team Data'!P$36-'(CC) Team Data'!$B$28</f>
        <v>11</v>
      </c>
      <c r="DB120">
        <f>'Champ Scores'!Q119+'(CC) Team Data'!Q$36-'(CC) Team Data'!$B$28</f>
        <v>9</v>
      </c>
      <c r="DC120">
        <f>'Champ Scores'!R119+'(CC) Team Data'!R$36-'(CC) Team Data'!$B$28</f>
        <v>5</v>
      </c>
      <c r="DD120">
        <f>'Champ Scores'!S119+'(CC) Team Data'!S$36-'(CC) Team Data'!$B$28</f>
        <v>9</v>
      </c>
      <c r="DE120">
        <f>'Champ Scores'!T119+'(CC) Team Data'!T$36-'(CC) Team Data'!$B$28</f>
        <v>11</v>
      </c>
      <c r="DF120">
        <f>'Champ Scores'!U119+'(CC) Team Data'!U$36-'(CC) Team Data'!$B$28</f>
        <v>9</v>
      </c>
    </row>
    <row r="121" spans="1:110" x14ac:dyDescent="0.25">
      <c r="A121" t="str">
        <f>'Champ Pools'!A121</f>
        <v>Soraka</v>
      </c>
      <c r="B121">
        <f>'Champ Pools'!B121</f>
        <v>0</v>
      </c>
      <c r="C121">
        <f>'Champ Pools'!C121</f>
        <v>0</v>
      </c>
      <c r="D121">
        <f>'Champ Pools'!D121</f>
        <v>4</v>
      </c>
      <c r="E121">
        <f>'Champ Pools'!E121</f>
        <v>0</v>
      </c>
      <c r="F121">
        <f>'Champ Pools'!F121</f>
        <v>5</v>
      </c>
      <c r="H121">
        <f>B121*B121*'Champ Pools'!L121</f>
        <v>0</v>
      </c>
      <c r="I121">
        <f>C121*C121*'Champ Pools'!M121</f>
        <v>0</v>
      </c>
      <c r="J121">
        <f>D121*D121*'Champ Pools'!N121</f>
        <v>48</v>
      </c>
      <c r="K121">
        <f>E121*E121*'Champ Pools'!O121</f>
        <v>0</v>
      </c>
      <c r="L121">
        <f>F121*F121*'Champ Pools'!P121</f>
        <v>75</v>
      </c>
      <c r="N121">
        <f>'Champ Scores'!Y120</f>
        <v>1407</v>
      </c>
      <c r="O121">
        <f>'Champ Scores'!Z120</f>
        <v>1245</v>
      </c>
      <c r="P121">
        <f>'Champ Scores'!AA120</f>
        <v>2712</v>
      </c>
      <c r="Q121">
        <f>'Champ Scores'!AB120</f>
        <v>2949</v>
      </c>
      <c r="R121">
        <f>'Champ Scores'!AC120</f>
        <v>2019</v>
      </c>
      <c r="T121" s="60">
        <f t="shared" si="23"/>
        <v>2333.1722111369377</v>
      </c>
      <c r="U121">
        <f>'(CC) Team Data'!W$36+'(CC) Your Champ Data'!N121</f>
        <v>3495</v>
      </c>
      <c r="V121">
        <f>'(CC) Team Data'!X$36+'(CC) Your Champ Data'!O121</f>
        <v>2977</v>
      </c>
      <c r="W121">
        <f>'(CC) Team Data'!Y$36+'(CC) Your Champ Data'!P121</f>
        <v>4464</v>
      </c>
      <c r="X121">
        <f>'(CC) Team Data'!Z$36+'(CC) Your Champ Data'!Q121</f>
        <v>4566</v>
      </c>
      <c r="Y121">
        <f>'(CC) Team Data'!AA$36+'(CC) Your Champ Data'!R121</f>
        <v>3941</v>
      </c>
      <c r="AA121">
        <f>ABS('Champ Scores'!AG120-33.3-'Comp Calculator'!H$164+'Comp Calculator'!H$163)</f>
        <v>12.431412782204582</v>
      </c>
      <c r="AB121">
        <f>ABS('Champ Scores'!AH120-33.3-'Comp Calculator'!I$164+'Comp Calculator'!I$163)</f>
        <v>9.5752188933659284</v>
      </c>
      <c r="AC121">
        <f>ABS('Champ Scores'!AI120-33.3-'Comp Calculator'!J$164+'Comp Calculator'!J$163)</f>
        <v>2.65619388883864</v>
      </c>
      <c r="AD121">
        <f t="shared" si="24"/>
        <v>24.66282556440915</v>
      </c>
      <c r="AF121" s="60">
        <f>(IF('Comp Calculator'!$C$164='(CC) Your Champ Data'!$N$3,'(CC) Your Champ Data'!$N121,IF('Comp Calculator'!$C$164='(CC) Your Champ Data'!$O$3,'(CC) Your Champ Data'!$O121,IF('Comp Calculator'!$C$164='(CC) Your Champ Data'!$P$3,'(CC) Your Champ Data'!$P121,IF('Comp Calculator'!$C$164='(CC) Your Champ Data'!$Q$3,'(CC) Your Champ Data'!$Q121,IF('Comp Calculator'!$C$164='(CC) Your Champ Data'!$R$3,'(CC) Your Champ Data'!$R121,IF('Comp Calculator'!$C$164='(CC) Your Champ Data'!$T$3,'(CC) Your Champ Data'!$T121,1000))))))*H121*(100-$AD121))/1000</f>
        <v>0</v>
      </c>
      <c r="AG121" s="60">
        <f>(IF('Comp Calculator'!$C$164='(CC) Your Champ Data'!$N$3,'(CC) Your Champ Data'!$N121,IF('Comp Calculator'!$C$164='(CC) Your Champ Data'!$O$3,'(CC) Your Champ Data'!$O121,IF('Comp Calculator'!$C$164='(CC) Your Champ Data'!$P$3,'(CC) Your Champ Data'!$P121,IF('Comp Calculator'!$C$164='(CC) Your Champ Data'!$Q$3,'(CC) Your Champ Data'!$Q121,IF('Comp Calculator'!$C$164='(CC) Your Champ Data'!$R$3,'(CC) Your Champ Data'!$R121,IF('Comp Calculator'!$C$164='(CC) Your Champ Data'!$T$3,'(CC) Your Champ Data'!$T121,1000))))))*I121*(100-$AD121))/1000</f>
        <v>0</v>
      </c>
      <c r="AH121" s="60">
        <f>(IF('Comp Calculator'!$C$164='(CC) Your Champ Data'!$N$3,'(CC) Your Champ Data'!$N121,IF('Comp Calculator'!$C$164='(CC) Your Champ Data'!$O$3,'(CC) Your Champ Data'!$O121,IF('Comp Calculator'!$C$164='(CC) Your Champ Data'!$P$3,'(CC) Your Champ Data'!$P121,IF('Comp Calculator'!$C$164='(CC) Your Champ Data'!$Q$3,'(CC) Your Champ Data'!$Q121,IF('Comp Calculator'!$C$164='(CC) Your Champ Data'!$R$3,'(CC) Your Champ Data'!$R121,IF('Comp Calculator'!$C$164='(CC) Your Champ Data'!$T$3,'(CC) Your Champ Data'!$T121,1000))))))*J121*(100-$AD121))/1000</f>
        <v>8437.1808892174395</v>
      </c>
      <c r="AI121" s="60">
        <f>(IF('Comp Calculator'!$C$164='(CC) Your Champ Data'!$N$3,'(CC) Your Champ Data'!$N121,IF('Comp Calculator'!$C$164='(CC) Your Champ Data'!$O$3,'(CC) Your Champ Data'!$O121,IF('Comp Calculator'!$C$164='(CC) Your Champ Data'!$P$3,'(CC) Your Champ Data'!$P121,IF('Comp Calculator'!$C$164='(CC) Your Champ Data'!$Q$3,'(CC) Your Champ Data'!$Q121,IF('Comp Calculator'!$C$164='(CC) Your Champ Data'!$R$3,'(CC) Your Champ Data'!$R121,IF('Comp Calculator'!$C$164='(CC) Your Champ Data'!$T$3,'(CC) Your Champ Data'!$T121,1000))))))*K121*(100-$AD121))/1000</f>
        <v>0</v>
      </c>
      <c r="AJ121" s="60">
        <f>(IF('Comp Calculator'!$C$164='(CC) Your Champ Data'!$N$3,'(CC) Your Champ Data'!$N121,IF('Comp Calculator'!$C$164='(CC) Your Champ Data'!$O$3,'(CC) Your Champ Data'!$O121,IF('Comp Calculator'!$C$164='(CC) Your Champ Data'!$P$3,'(CC) Your Champ Data'!$P121,IF('Comp Calculator'!$C$164='(CC) Your Champ Data'!$Q$3,'(CC) Your Champ Data'!$Q121,IF('Comp Calculator'!$C$164='(CC) Your Champ Data'!$R$3,'(CC) Your Champ Data'!$R121,IF('Comp Calculator'!$C$164='(CC) Your Champ Data'!$T$3,'(CC) Your Champ Data'!$T121,1000))))))*L121*(100-$AD121))/1000</f>
        <v>13183.095139402252</v>
      </c>
      <c r="AL121" s="60">
        <f>RANK(AF121,AF$4:AF$163,0)+COUNTIF(AF$4:AF121,AF121)-1</f>
        <v>127</v>
      </c>
      <c r="AM121" t="str">
        <f t="shared" si="25"/>
        <v>Soraka</v>
      </c>
      <c r="AN121" s="60">
        <f>RANK(AG121,AG$4:AG$163,0)+COUNTIF(AG$4:AG121,AG121)-1</f>
        <v>126</v>
      </c>
      <c r="AO121" t="str">
        <f t="shared" si="26"/>
        <v>Soraka</v>
      </c>
      <c r="AP121" s="60">
        <f>RANK(AH121,AH$4:AH$163,0)+COUNTIF(AH$4:AH121,AH121)-1</f>
        <v>31</v>
      </c>
      <c r="AQ121" t="str">
        <f t="shared" si="27"/>
        <v>Soraka</v>
      </c>
      <c r="AR121" s="60">
        <f>RANK(AI121,AI$4:AI$163,0)+COUNTIF(AI$4:AI121,AI121)-1</f>
        <v>123</v>
      </c>
      <c r="AS121" t="str">
        <f t="shared" si="28"/>
        <v>Soraka</v>
      </c>
      <c r="AT121" s="60">
        <f>RANK(AJ121,AJ$4:AJ$163,0)+COUNTIF(AJ$4:AJ121,AJ121)-1</f>
        <v>12</v>
      </c>
      <c r="AU121" t="str">
        <f t="shared" si="29"/>
        <v>Soraka</v>
      </c>
      <c r="AW121">
        <v>119</v>
      </c>
      <c r="AX121" s="61">
        <f t="shared" si="30"/>
        <v>3.1475478555794152</v>
      </c>
      <c r="AY121">
        <f>'Champ Scores'!B120</f>
        <v>1</v>
      </c>
      <c r="AZ121">
        <f>'Champ Scores'!C120</f>
        <v>2</v>
      </c>
      <c r="BA121">
        <f>'Champ Scores'!D120</f>
        <v>1</v>
      </c>
      <c r="BB121">
        <f>'Champ Scores'!E120</f>
        <v>2</v>
      </c>
      <c r="BC121">
        <f>'Champ Scores'!F120</f>
        <v>1</v>
      </c>
      <c r="BD121">
        <f>'Champ Scores'!G120</f>
        <v>1</v>
      </c>
      <c r="BE121">
        <f>'Champ Scores'!H120</f>
        <v>4</v>
      </c>
      <c r="BF121">
        <f>'Champ Scores'!I120</f>
        <v>4</v>
      </c>
      <c r="BG121">
        <f>'Champ Scores'!J120</f>
        <v>1</v>
      </c>
      <c r="BH121">
        <f>'Champ Scores'!K120</f>
        <v>1</v>
      </c>
      <c r="BI121">
        <f>'Champ Scores'!L120</f>
        <v>1</v>
      </c>
      <c r="BJ121">
        <f>'Champ Scores'!M120</f>
        <v>2</v>
      </c>
      <c r="BK121">
        <f>'Champ Scores'!N120</f>
        <v>4</v>
      </c>
      <c r="BL121">
        <f>'Champ Scores'!O120</f>
        <v>4</v>
      </c>
      <c r="BM121">
        <f>'Champ Scores'!P120</f>
        <v>3</v>
      </c>
      <c r="BN121">
        <f>'Champ Scores'!Q120</f>
        <v>4</v>
      </c>
      <c r="BO121">
        <f>'Champ Scores'!R120</f>
        <v>1</v>
      </c>
      <c r="BP121">
        <f>'Champ Scores'!S120</f>
        <v>5</v>
      </c>
      <c r="BQ121">
        <f>'Champ Scores'!T120</f>
        <v>5</v>
      </c>
      <c r="BR121">
        <f>'Champ Scores'!U120</f>
        <v>5</v>
      </c>
      <c r="BT121" s="61">
        <f>INDEX($AX$3:BR121,AW121,MATCH('Comp Calculator'!$C$165,'(CC) Your Champ Data'!$AX$3:$BR$3,0))</f>
        <v>3.1475478555794152</v>
      </c>
      <c r="BV121" s="60">
        <f t="shared" si="31"/>
        <v>0</v>
      </c>
      <c r="BW121" s="60">
        <f t="shared" si="32"/>
        <v>0</v>
      </c>
      <c r="BX121" s="60">
        <f t="shared" si="33"/>
        <v>11382.113368327504</v>
      </c>
      <c r="BY121" s="60">
        <f t="shared" si="34"/>
        <v>0</v>
      </c>
      <c r="BZ121" s="60">
        <f t="shared" si="35"/>
        <v>17784.552138011724</v>
      </c>
      <c r="CB121" s="60">
        <f>RANK(BV121,BV$4:BV$157,0)+COUNTIF(BV$4:BV121,BV121)-1</f>
        <v>127</v>
      </c>
      <c r="CC121" t="str">
        <f t="shared" si="36"/>
        <v>Soraka</v>
      </c>
      <c r="CD121">
        <f>RANK(BW121,BW$4:BW$157,0)+COUNTIF(BW$4:BW121,BW121)-1</f>
        <v>126</v>
      </c>
      <c r="CE121" t="str">
        <f t="shared" si="37"/>
        <v>Soraka</v>
      </c>
      <c r="CF121">
        <f>RANK(BX121,BX$4:BX$157,0)+COUNTIF(BX$4:BX121,BX121)-1</f>
        <v>23</v>
      </c>
      <c r="CG121" t="str">
        <f t="shared" si="38"/>
        <v>Soraka</v>
      </c>
      <c r="CH121">
        <f>RANK(BY121,BY$4:BY$157,0)+COUNTIF(BY$4:BY121,BY121)-1</f>
        <v>122</v>
      </c>
      <c r="CI121" t="str">
        <f t="shared" si="39"/>
        <v>Soraka</v>
      </c>
      <c r="CJ121">
        <f>RANK(BZ121,BZ$4:BZ$157,0)+COUNTIF(BZ$4:BZ121,BZ121)-1</f>
        <v>10</v>
      </c>
      <c r="CK121" t="str">
        <f t="shared" si="40"/>
        <v>Soraka</v>
      </c>
      <c r="CM121">
        <f>'Champ Scores'!B120+'(CC) Team Data'!B$36-'(CC) Team Data'!$B$28</f>
        <v>7</v>
      </c>
      <c r="CN121">
        <f>'Champ Scores'!C120+'(CC) Team Data'!C$36-'(CC) Team Data'!$B$28</f>
        <v>9</v>
      </c>
      <c r="CO121">
        <f>'Champ Scores'!D120+'(CC) Team Data'!D$36-'(CC) Team Data'!$B$28</f>
        <v>5</v>
      </c>
      <c r="CP121">
        <f>'Champ Scores'!E120+'(CC) Team Data'!E$36-'(CC) Team Data'!$B$28</f>
        <v>9</v>
      </c>
      <c r="CQ121">
        <f>'Champ Scores'!F120+'(CC) Team Data'!F$36-'(CC) Team Data'!$B$28</f>
        <v>8</v>
      </c>
      <c r="CR121">
        <f>'Champ Scores'!G120+'(CC) Team Data'!G$36-'(CC) Team Data'!$B$28</f>
        <v>7</v>
      </c>
      <c r="CS121">
        <f>'Champ Scores'!H120+'(CC) Team Data'!H$36-'(CC) Team Data'!$B$28</f>
        <v>9</v>
      </c>
      <c r="CT121">
        <f>'Champ Scores'!I120+'(CC) Team Data'!I$36-'(CC) Team Data'!$B$28</f>
        <v>8</v>
      </c>
      <c r="CU121">
        <f>'Champ Scores'!J120+'(CC) Team Data'!J$36-'(CC) Team Data'!$B$28</f>
        <v>8</v>
      </c>
      <c r="CV121">
        <f>'Champ Scores'!K120+'(CC) Team Data'!K$36-'(CC) Team Data'!$B$28</f>
        <v>5</v>
      </c>
      <c r="CW121">
        <f>'Champ Scores'!L120+'(CC) Team Data'!L$36-'(CC) Team Data'!$B$28</f>
        <v>9</v>
      </c>
      <c r="CX121">
        <f>'Champ Scores'!M120+'(CC) Team Data'!M$36-'(CC) Team Data'!$B$28</f>
        <v>6</v>
      </c>
      <c r="CY121">
        <f>'Champ Scores'!N120+'(CC) Team Data'!N$36-'(CC) Team Data'!$B$28</f>
        <v>11</v>
      </c>
      <c r="CZ121">
        <f>'Champ Scores'!O120+'(CC) Team Data'!O$36-'(CC) Team Data'!$B$28</f>
        <v>10</v>
      </c>
      <c r="DA121">
        <f>'Champ Scores'!P120+'(CC) Team Data'!P$36-'(CC) Team Data'!$B$28</f>
        <v>9</v>
      </c>
      <c r="DB121">
        <f>'Champ Scores'!Q120+'(CC) Team Data'!Q$36-'(CC) Team Data'!$B$28</f>
        <v>10</v>
      </c>
      <c r="DC121">
        <f>'Champ Scores'!R120+'(CC) Team Data'!R$36-'(CC) Team Data'!$B$28</f>
        <v>5</v>
      </c>
      <c r="DD121">
        <f>'Champ Scores'!S120+'(CC) Team Data'!S$36-'(CC) Team Data'!$B$28</f>
        <v>9</v>
      </c>
      <c r="DE121">
        <f>'Champ Scores'!T120+'(CC) Team Data'!T$36-'(CC) Team Data'!$B$28</f>
        <v>11</v>
      </c>
      <c r="DF121">
        <f>'Champ Scores'!U120+'(CC) Team Data'!U$36-'(CC) Team Data'!$B$28</f>
        <v>9</v>
      </c>
    </row>
    <row r="122" spans="1:110" x14ac:dyDescent="0.25">
      <c r="A122" t="str">
        <f>'Champ Pools'!A122</f>
        <v>Swain</v>
      </c>
      <c r="B122">
        <f>'Champ Pools'!B122</f>
        <v>2</v>
      </c>
      <c r="C122">
        <f>'Champ Pools'!C122</f>
        <v>0</v>
      </c>
      <c r="D122">
        <f>'Champ Pools'!D122</f>
        <v>5</v>
      </c>
      <c r="E122">
        <f>'Champ Pools'!E122</f>
        <v>0</v>
      </c>
      <c r="F122">
        <f>'Champ Pools'!F122</f>
        <v>3</v>
      </c>
      <c r="H122">
        <f>B122*B122*'Champ Pools'!L122</f>
        <v>12</v>
      </c>
      <c r="I122">
        <f>C122*C122*'Champ Pools'!M122</f>
        <v>0</v>
      </c>
      <c r="J122">
        <f>D122*D122*'Champ Pools'!N122</f>
        <v>75</v>
      </c>
      <c r="K122">
        <f>E122*E122*'Champ Pools'!O122</f>
        <v>0</v>
      </c>
      <c r="L122">
        <f>F122*F122*'Champ Pools'!P122</f>
        <v>27</v>
      </c>
      <c r="N122">
        <f>'Champ Scores'!Y121</f>
        <v>1952</v>
      </c>
      <c r="O122">
        <f>'Champ Scores'!Z121</f>
        <v>1408</v>
      </c>
      <c r="P122">
        <f>'Champ Scores'!AA121</f>
        <v>1880</v>
      </c>
      <c r="Q122">
        <f>'Champ Scores'!AB121</f>
        <v>1976</v>
      </c>
      <c r="R122">
        <f>'Champ Scores'!AC121</f>
        <v>1740</v>
      </c>
      <c r="T122" s="60">
        <f t="shared" si="23"/>
        <v>2680.1487845888341</v>
      </c>
      <c r="U122">
        <f>'(CC) Team Data'!W$36+'(CC) Your Champ Data'!N122</f>
        <v>4040</v>
      </c>
      <c r="V122">
        <f>'(CC) Team Data'!X$36+'(CC) Your Champ Data'!O122</f>
        <v>3140</v>
      </c>
      <c r="W122">
        <f>'(CC) Team Data'!Y$36+'(CC) Your Champ Data'!P122</f>
        <v>3632</v>
      </c>
      <c r="X122">
        <f>'(CC) Team Data'!Z$36+'(CC) Your Champ Data'!Q122</f>
        <v>3593</v>
      </c>
      <c r="Y122">
        <f>'(CC) Team Data'!AA$36+'(CC) Your Champ Data'!R122</f>
        <v>3662</v>
      </c>
      <c r="AA122">
        <f>ABS('Champ Scores'!AG121-33.3-'Comp Calculator'!H$164+'Comp Calculator'!H$163)</f>
        <v>24.675607729288949</v>
      </c>
      <c r="AB122">
        <f>ABS('Champ Scores'!AH121-33.3-'Comp Calculator'!I$164+'Comp Calculator'!I$163)</f>
        <v>8.5752647520564231</v>
      </c>
      <c r="AC122">
        <f>ABS('Champ Scores'!AI121-33.3-'Comp Calculator'!J$164+'Comp Calculator'!J$163)</f>
        <v>15.900342977232512</v>
      </c>
      <c r="AD122">
        <f t="shared" si="24"/>
        <v>49.15121545857788</v>
      </c>
      <c r="AF122" s="60">
        <f>(IF('Comp Calculator'!$C$164='(CC) Your Champ Data'!$N$3,'(CC) Your Champ Data'!$N122,IF('Comp Calculator'!$C$164='(CC) Your Champ Data'!$O$3,'(CC) Your Champ Data'!$O122,IF('Comp Calculator'!$C$164='(CC) Your Champ Data'!$P$3,'(CC) Your Champ Data'!$P122,IF('Comp Calculator'!$C$164='(CC) Your Champ Data'!$Q$3,'(CC) Your Champ Data'!$Q122,IF('Comp Calculator'!$C$164='(CC) Your Champ Data'!$R$3,'(CC) Your Champ Data'!$R122,IF('Comp Calculator'!$C$164='(CC) Your Champ Data'!$T$3,'(CC) Your Champ Data'!$T122,1000))))))*H122*(100-$AD122))/1000</f>
        <v>1635.3876970381439</v>
      </c>
      <c r="AG122" s="60">
        <f>(IF('Comp Calculator'!$C$164='(CC) Your Champ Data'!$N$3,'(CC) Your Champ Data'!$N122,IF('Comp Calculator'!$C$164='(CC) Your Champ Data'!$O$3,'(CC) Your Champ Data'!$O122,IF('Comp Calculator'!$C$164='(CC) Your Champ Data'!$P$3,'(CC) Your Champ Data'!$P122,IF('Comp Calculator'!$C$164='(CC) Your Champ Data'!$Q$3,'(CC) Your Champ Data'!$Q122,IF('Comp Calculator'!$C$164='(CC) Your Champ Data'!$R$3,'(CC) Your Champ Data'!$R122,IF('Comp Calculator'!$C$164='(CC) Your Champ Data'!$T$3,'(CC) Your Champ Data'!$T122,1000))))))*I122*(100-$AD122))/1000</f>
        <v>0</v>
      </c>
      <c r="AH122" s="60">
        <f>(IF('Comp Calculator'!$C$164='(CC) Your Champ Data'!$N$3,'(CC) Your Champ Data'!$N122,IF('Comp Calculator'!$C$164='(CC) Your Champ Data'!$O$3,'(CC) Your Champ Data'!$O122,IF('Comp Calculator'!$C$164='(CC) Your Champ Data'!$P$3,'(CC) Your Champ Data'!$P122,IF('Comp Calculator'!$C$164='(CC) Your Champ Data'!$Q$3,'(CC) Your Champ Data'!$Q122,IF('Comp Calculator'!$C$164='(CC) Your Champ Data'!$R$3,'(CC) Your Champ Data'!$R122,IF('Comp Calculator'!$C$164='(CC) Your Champ Data'!$T$3,'(CC) Your Champ Data'!$T122,1000))))))*J122*(100-$AD122))/1000</f>
        <v>10221.173106488399</v>
      </c>
      <c r="AI122" s="60">
        <f>(IF('Comp Calculator'!$C$164='(CC) Your Champ Data'!$N$3,'(CC) Your Champ Data'!$N122,IF('Comp Calculator'!$C$164='(CC) Your Champ Data'!$O$3,'(CC) Your Champ Data'!$O122,IF('Comp Calculator'!$C$164='(CC) Your Champ Data'!$P$3,'(CC) Your Champ Data'!$P122,IF('Comp Calculator'!$C$164='(CC) Your Champ Data'!$Q$3,'(CC) Your Champ Data'!$Q122,IF('Comp Calculator'!$C$164='(CC) Your Champ Data'!$R$3,'(CC) Your Champ Data'!$R122,IF('Comp Calculator'!$C$164='(CC) Your Champ Data'!$T$3,'(CC) Your Champ Data'!$T122,1000))))))*K122*(100-$AD122))/1000</f>
        <v>0</v>
      </c>
      <c r="AJ122" s="60">
        <f>(IF('Comp Calculator'!$C$164='(CC) Your Champ Data'!$N$3,'(CC) Your Champ Data'!$N122,IF('Comp Calculator'!$C$164='(CC) Your Champ Data'!$O$3,'(CC) Your Champ Data'!$O122,IF('Comp Calculator'!$C$164='(CC) Your Champ Data'!$P$3,'(CC) Your Champ Data'!$P122,IF('Comp Calculator'!$C$164='(CC) Your Champ Data'!$Q$3,'(CC) Your Champ Data'!$Q122,IF('Comp Calculator'!$C$164='(CC) Your Champ Data'!$R$3,'(CC) Your Champ Data'!$R122,IF('Comp Calculator'!$C$164='(CC) Your Champ Data'!$T$3,'(CC) Your Champ Data'!$T122,1000))))))*L122*(100-$AD122))/1000</f>
        <v>3679.6223183358243</v>
      </c>
      <c r="AL122" s="60">
        <f>RANK(AF122,AF$4:AF$163,0)+COUNTIF(AF$4:AF122,AF122)-1</f>
        <v>30</v>
      </c>
      <c r="AM122" t="str">
        <f t="shared" si="25"/>
        <v>Swain</v>
      </c>
      <c r="AN122" s="60">
        <f>RANK(AG122,AG$4:AG$163,0)+COUNTIF(AG$4:AG122,AG122)-1</f>
        <v>127</v>
      </c>
      <c r="AO122" t="str">
        <f t="shared" si="26"/>
        <v>Swain</v>
      </c>
      <c r="AP122" s="60">
        <f>RANK(AH122,AH$4:AH$163,0)+COUNTIF(AH$4:AH122,AH122)-1</f>
        <v>21</v>
      </c>
      <c r="AQ122" t="str">
        <f t="shared" si="27"/>
        <v>Swain</v>
      </c>
      <c r="AR122" s="60">
        <f>RANK(AI122,AI$4:AI$163,0)+COUNTIF(AI$4:AI122,AI122)-1</f>
        <v>124</v>
      </c>
      <c r="AS122" t="str">
        <f t="shared" si="28"/>
        <v>Swain</v>
      </c>
      <c r="AT122" s="60">
        <f>RANK(AJ122,AJ$4:AJ$163,0)+COUNTIF(AJ$4:AJ122,AJ122)-1</f>
        <v>50</v>
      </c>
      <c r="AU122" t="str">
        <f t="shared" si="29"/>
        <v>Swain</v>
      </c>
      <c r="AW122">
        <v>120</v>
      </c>
      <c r="AX122" s="61">
        <f t="shared" si="30"/>
        <v>2.6026330232831199</v>
      </c>
      <c r="AY122">
        <f>'Champ Scores'!B121</f>
        <v>2</v>
      </c>
      <c r="AZ122">
        <f>'Champ Scores'!C121</f>
        <v>4</v>
      </c>
      <c r="BA122">
        <f>'Champ Scores'!D121</f>
        <v>1</v>
      </c>
      <c r="BB122">
        <f>'Champ Scores'!E121</f>
        <v>5</v>
      </c>
      <c r="BC122">
        <f>'Champ Scores'!F121</f>
        <v>3</v>
      </c>
      <c r="BD122">
        <f>'Champ Scores'!G121</f>
        <v>3</v>
      </c>
      <c r="BE122">
        <f>'Champ Scores'!H121</f>
        <v>3</v>
      </c>
      <c r="BF122">
        <f>'Champ Scores'!I121</f>
        <v>3</v>
      </c>
      <c r="BG122">
        <f>'Champ Scores'!J121</f>
        <v>3</v>
      </c>
      <c r="BH122">
        <f>'Champ Scores'!K121</f>
        <v>1</v>
      </c>
      <c r="BI122">
        <f>'Champ Scores'!L121</f>
        <v>4</v>
      </c>
      <c r="BJ122">
        <f>'Champ Scores'!M121</f>
        <v>1</v>
      </c>
      <c r="BK122">
        <f>'Champ Scores'!N121</f>
        <v>3</v>
      </c>
      <c r="BL122">
        <f>'Champ Scores'!O121</f>
        <v>4</v>
      </c>
      <c r="BM122">
        <f>'Champ Scores'!P121</f>
        <v>3</v>
      </c>
      <c r="BN122">
        <f>'Champ Scores'!Q121</f>
        <v>2</v>
      </c>
      <c r="BO122">
        <f>'Champ Scores'!R121</f>
        <v>1</v>
      </c>
      <c r="BP122">
        <f>'Champ Scores'!S121</f>
        <v>1</v>
      </c>
      <c r="BQ122">
        <f>'Champ Scores'!T121</f>
        <v>3</v>
      </c>
      <c r="BR122">
        <f>'Champ Scores'!U121</f>
        <v>2</v>
      </c>
      <c r="BT122" s="61">
        <f>INDEX($AX$3:BR122,AW122,MATCH('Comp Calculator'!$C$165,'(CC) Your Champ Data'!$AX$3:$BR$3,0))</f>
        <v>2.6026330232831199</v>
      </c>
      <c r="BV122" s="60">
        <f t="shared" si="31"/>
        <v>1588.0887100957609</v>
      </c>
      <c r="BW122" s="60">
        <f t="shared" si="32"/>
        <v>0</v>
      </c>
      <c r="BX122" s="60">
        <f t="shared" si="33"/>
        <v>9925.5544380985066</v>
      </c>
      <c r="BY122" s="60">
        <f t="shared" si="34"/>
        <v>0</v>
      </c>
      <c r="BZ122" s="60">
        <f t="shared" si="35"/>
        <v>3573.1995977154629</v>
      </c>
      <c r="CB122" s="60">
        <f>RANK(BV122,BV$4:BV$157,0)+COUNTIF(BV$4:BV122,BV122)-1</f>
        <v>32</v>
      </c>
      <c r="CC122" t="str">
        <f t="shared" si="36"/>
        <v>Swain</v>
      </c>
      <c r="CD122">
        <f>RANK(BW122,BW$4:BW$157,0)+COUNTIF(BW$4:BW122,BW122)-1</f>
        <v>127</v>
      </c>
      <c r="CE122" t="str">
        <f t="shared" si="37"/>
        <v>Swain</v>
      </c>
      <c r="CF122">
        <f>RANK(BX122,BX$4:BX$157,0)+COUNTIF(BX$4:BX122,BX122)-1</f>
        <v>29</v>
      </c>
      <c r="CG122" t="str">
        <f t="shared" si="38"/>
        <v>Swain</v>
      </c>
      <c r="CH122">
        <f>RANK(BY122,BY$4:BY$157,0)+COUNTIF(BY$4:BY122,BY122)-1</f>
        <v>123</v>
      </c>
      <c r="CI122" t="str">
        <f t="shared" si="39"/>
        <v>Swain</v>
      </c>
      <c r="CJ122">
        <f>RANK(BZ122,BZ$4:BZ$157,0)+COUNTIF(BZ$4:BZ122,BZ122)-1</f>
        <v>51</v>
      </c>
      <c r="CK122" t="str">
        <f t="shared" si="40"/>
        <v>Swain</v>
      </c>
      <c r="CM122">
        <f>'Champ Scores'!B121+'(CC) Team Data'!B$36-'(CC) Team Data'!$B$28</f>
        <v>8</v>
      </c>
      <c r="CN122">
        <f>'Champ Scores'!C121+'(CC) Team Data'!C$36-'(CC) Team Data'!$B$28</f>
        <v>11</v>
      </c>
      <c r="CO122">
        <f>'Champ Scores'!D121+'(CC) Team Data'!D$36-'(CC) Team Data'!$B$28</f>
        <v>5</v>
      </c>
      <c r="CP122">
        <f>'Champ Scores'!E121+'(CC) Team Data'!E$36-'(CC) Team Data'!$B$28</f>
        <v>12</v>
      </c>
      <c r="CQ122">
        <f>'Champ Scores'!F121+'(CC) Team Data'!F$36-'(CC) Team Data'!$B$28</f>
        <v>10</v>
      </c>
      <c r="CR122">
        <f>'Champ Scores'!G121+'(CC) Team Data'!G$36-'(CC) Team Data'!$B$28</f>
        <v>9</v>
      </c>
      <c r="CS122">
        <f>'Champ Scores'!H121+'(CC) Team Data'!H$36-'(CC) Team Data'!$B$28</f>
        <v>8</v>
      </c>
      <c r="CT122">
        <f>'Champ Scores'!I121+'(CC) Team Data'!I$36-'(CC) Team Data'!$B$28</f>
        <v>7</v>
      </c>
      <c r="CU122">
        <f>'Champ Scores'!J121+'(CC) Team Data'!J$36-'(CC) Team Data'!$B$28</f>
        <v>10</v>
      </c>
      <c r="CV122">
        <f>'Champ Scores'!K121+'(CC) Team Data'!K$36-'(CC) Team Data'!$B$28</f>
        <v>5</v>
      </c>
      <c r="CW122">
        <f>'Champ Scores'!L121+'(CC) Team Data'!L$36-'(CC) Team Data'!$B$28</f>
        <v>12</v>
      </c>
      <c r="CX122">
        <f>'Champ Scores'!M121+'(CC) Team Data'!M$36-'(CC) Team Data'!$B$28</f>
        <v>5</v>
      </c>
      <c r="CY122">
        <f>'Champ Scores'!N121+'(CC) Team Data'!N$36-'(CC) Team Data'!$B$28</f>
        <v>10</v>
      </c>
      <c r="CZ122">
        <f>'Champ Scores'!O121+'(CC) Team Data'!O$36-'(CC) Team Data'!$B$28</f>
        <v>10</v>
      </c>
      <c r="DA122">
        <f>'Champ Scores'!P121+'(CC) Team Data'!P$36-'(CC) Team Data'!$B$28</f>
        <v>9</v>
      </c>
      <c r="DB122">
        <f>'Champ Scores'!Q121+'(CC) Team Data'!Q$36-'(CC) Team Data'!$B$28</f>
        <v>8</v>
      </c>
      <c r="DC122">
        <f>'Champ Scores'!R121+'(CC) Team Data'!R$36-'(CC) Team Data'!$B$28</f>
        <v>5</v>
      </c>
      <c r="DD122">
        <f>'Champ Scores'!S121+'(CC) Team Data'!S$36-'(CC) Team Data'!$B$28</f>
        <v>5</v>
      </c>
      <c r="DE122">
        <f>'Champ Scores'!T121+'(CC) Team Data'!T$36-'(CC) Team Data'!$B$28</f>
        <v>9</v>
      </c>
      <c r="DF122">
        <f>'Champ Scores'!U121+'(CC) Team Data'!U$36-'(CC) Team Data'!$B$28</f>
        <v>6</v>
      </c>
    </row>
    <row r="123" spans="1:110" x14ac:dyDescent="0.25">
      <c r="A123" t="str">
        <f>'Champ Pools'!A123</f>
        <v>Sylas</v>
      </c>
      <c r="B123">
        <f>'Champ Pools'!B123</f>
        <v>3</v>
      </c>
      <c r="C123">
        <f>'Champ Pools'!C123</f>
        <v>0</v>
      </c>
      <c r="D123">
        <f>'Champ Pools'!D123</f>
        <v>5</v>
      </c>
      <c r="E123">
        <f>'Champ Pools'!E123</f>
        <v>0</v>
      </c>
      <c r="F123">
        <f>'Champ Pools'!F123</f>
        <v>0</v>
      </c>
      <c r="H123">
        <f>B123*B123*'Champ Pools'!L123</f>
        <v>27</v>
      </c>
      <c r="I123">
        <f>C123*C123*'Champ Pools'!M123</f>
        <v>0</v>
      </c>
      <c r="J123">
        <f>D123*D123*'Champ Pools'!N123</f>
        <v>75</v>
      </c>
      <c r="K123">
        <f>E123*E123*'Champ Pools'!O123</f>
        <v>0</v>
      </c>
      <c r="L123">
        <f>F123*F123*'Champ Pools'!P123</f>
        <v>0</v>
      </c>
      <c r="N123">
        <f>'Champ Scores'!Y122</f>
        <v>2257</v>
      </c>
      <c r="O123">
        <f>'Champ Scores'!Z122</f>
        <v>2740</v>
      </c>
      <c r="P123">
        <f>'Champ Scores'!AA122</f>
        <v>1456</v>
      </c>
      <c r="Q123">
        <f>'Champ Scores'!AB122</f>
        <v>1252</v>
      </c>
      <c r="R123">
        <f>'Champ Scores'!AC122</f>
        <v>2249</v>
      </c>
      <c r="T123" s="60">
        <f t="shared" si="23"/>
        <v>2274.9775865533534</v>
      </c>
      <c r="U123">
        <f>'(CC) Team Data'!W$36+'(CC) Your Champ Data'!N123</f>
        <v>4345</v>
      </c>
      <c r="V123">
        <f>'(CC) Team Data'!X$36+'(CC) Your Champ Data'!O123</f>
        <v>4472</v>
      </c>
      <c r="W123">
        <f>'(CC) Team Data'!Y$36+'(CC) Your Champ Data'!P123</f>
        <v>3208</v>
      </c>
      <c r="X123">
        <f>'(CC) Team Data'!Z$36+'(CC) Your Champ Data'!Q123</f>
        <v>2869</v>
      </c>
      <c r="Y123">
        <f>'(CC) Team Data'!AA$36+'(CC) Your Champ Data'!R123</f>
        <v>4171</v>
      </c>
      <c r="AA123">
        <f>ABS('Champ Scores'!AG122-33.3-'Comp Calculator'!H$164+'Comp Calculator'!H$163)</f>
        <v>13.870137411813594</v>
      </c>
      <c r="AB123">
        <f>ABS('Champ Scores'!AH122-33.3-'Comp Calculator'!I$164+'Comp Calculator'!I$163)</f>
        <v>5.7128551898831361</v>
      </c>
      <c r="AC123">
        <f>ABS('Champ Scores'!AI122-33.3-'Comp Calculator'!J$164+'Comp Calculator'!J$163)</f>
        <v>7.9572822219304449</v>
      </c>
      <c r="AD123">
        <f t="shared" si="24"/>
        <v>27.540274823627175</v>
      </c>
      <c r="AF123" s="60">
        <f>(IF('Comp Calculator'!$C$164='(CC) Your Champ Data'!$N$3,'(CC) Your Champ Data'!$N123,IF('Comp Calculator'!$C$164='(CC) Your Champ Data'!$O$3,'(CC) Your Champ Data'!$O123,IF('Comp Calculator'!$C$164='(CC) Your Champ Data'!$P$3,'(CC) Your Champ Data'!$P123,IF('Comp Calculator'!$C$164='(CC) Your Champ Data'!$Q$3,'(CC) Your Champ Data'!$Q123,IF('Comp Calculator'!$C$164='(CC) Your Champ Data'!$R$3,'(CC) Your Champ Data'!$R123,IF('Comp Calculator'!$C$164='(CC) Your Champ Data'!$T$3,'(CC) Your Champ Data'!$T123,1000))))))*H123*(100-$AD123))/1000</f>
        <v>4450.7947690097253</v>
      </c>
      <c r="AG123" s="60">
        <f>(IF('Comp Calculator'!$C$164='(CC) Your Champ Data'!$N$3,'(CC) Your Champ Data'!$N123,IF('Comp Calculator'!$C$164='(CC) Your Champ Data'!$O$3,'(CC) Your Champ Data'!$O123,IF('Comp Calculator'!$C$164='(CC) Your Champ Data'!$P$3,'(CC) Your Champ Data'!$P123,IF('Comp Calculator'!$C$164='(CC) Your Champ Data'!$Q$3,'(CC) Your Champ Data'!$Q123,IF('Comp Calculator'!$C$164='(CC) Your Champ Data'!$R$3,'(CC) Your Champ Data'!$R123,IF('Comp Calculator'!$C$164='(CC) Your Champ Data'!$T$3,'(CC) Your Champ Data'!$T123,1000))))))*I123*(100-$AD123))/1000</f>
        <v>0</v>
      </c>
      <c r="AH123" s="60">
        <f>(IF('Comp Calculator'!$C$164='(CC) Your Champ Data'!$N$3,'(CC) Your Champ Data'!$N123,IF('Comp Calculator'!$C$164='(CC) Your Champ Data'!$O$3,'(CC) Your Champ Data'!$O123,IF('Comp Calculator'!$C$164='(CC) Your Champ Data'!$P$3,'(CC) Your Champ Data'!$P123,IF('Comp Calculator'!$C$164='(CC) Your Champ Data'!$Q$3,'(CC) Your Champ Data'!$Q123,IF('Comp Calculator'!$C$164='(CC) Your Champ Data'!$R$3,'(CC) Your Champ Data'!$R123,IF('Comp Calculator'!$C$164='(CC) Your Champ Data'!$T$3,'(CC) Your Champ Data'!$T123,1000))))))*J123*(100-$AD123))/1000</f>
        <v>12363.318802804792</v>
      </c>
      <c r="AI123" s="60">
        <f>(IF('Comp Calculator'!$C$164='(CC) Your Champ Data'!$N$3,'(CC) Your Champ Data'!$N123,IF('Comp Calculator'!$C$164='(CC) Your Champ Data'!$O$3,'(CC) Your Champ Data'!$O123,IF('Comp Calculator'!$C$164='(CC) Your Champ Data'!$P$3,'(CC) Your Champ Data'!$P123,IF('Comp Calculator'!$C$164='(CC) Your Champ Data'!$Q$3,'(CC) Your Champ Data'!$Q123,IF('Comp Calculator'!$C$164='(CC) Your Champ Data'!$R$3,'(CC) Your Champ Data'!$R123,IF('Comp Calculator'!$C$164='(CC) Your Champ Data'!$T$3,'(CC) Your Champ Data'!$T123,1000))))))*K123*(100-$AD123))/1000</f>
        <v>0</v>
      </c>
      <c r="AJ123" s="60">
        <f>(IF('Comp Calculator'!$C$164='(CC) Your Champ Data'!$N$3,'(CC) Your Champ Data'!$N123,IF('Comp Calculator'!$C$164='(CC) Your Champ Data'!$O$3,'(CC) Your Champ Data'!$O123,IF('Comp Calculator'!$C$164='(CC) Your Champ Data'!$P$3,'(CC) Your Champ Data'!$P123,IF('Comp Calculator'!$C$164='(CC) Your Champ Data'!$Q$3,'(CC) Your Champ Data'!$Q123,IF('Comp Calculator'!$C$164='(CC) Your Champ Data'!$R$3,'(CC) Your Champ Data'!$R123,IF('Comp Calculator'!$C$164='(CC) Your Champ Data'!$T$3,'(CC) Your Champ Data'!$T123,1000))))))*L123*(100-$AD123))/1000</f>
        <v>0</v>
      </c>
      <c r="AL123" s="60">
        <f>RANK(AF123,AF$4:AF$163,0)+COUNTIF(AF$4:AF123,AF123)-1</f>
        <v>16</v>
      </c>
      <c r="AM123" t="str">
        <f t="shared" si="25"/>
        <v>Sylas</v>
      </c>
      <c r="AN123" s="60">
        <f>RANK(AG123,AG$4:AG$163,0)+COUNTIF(AG$4:AG123,AG123)-1</f>
        <v>128</v>
      </c>
      <c r="AO123" t="str">
        <f t="shared" si="26"/>
        <v>Sylas</v>
      </c>
      <c r="AP123" s="60">
        <f>RANK(AH123,AH$4:AH$163,0)+COUNTIF(AH$4:AH123,AH123)-1</f>
        <v>15</v>
      </c>
      <c r="AQ123" t="str">
        <f t="shared" si="27"/>
        <v>Sylas</v>
      </c>
      <c r="AR123" s="60">
        <f>RANK(AI123,AI$4:AI$163,0)+COUNTIF(AI$4:AI123,AI123)-1</f>
        <v>125</v>
      </c>
      <c r="AS123" t="str">
        <f t="shared" si="28"/>
        <v>Sylas</v>
      </c>
      <c r="AT123" s="60">
        <f>RANK(AJ123,AJ$4:AJ$163,0)+COUNTIF(AJ$4:AJ123,AJ123)-1</f>
        <v>133</v>
      </c>
      <c r="AU123" t="str">
        <f t="shared" si="29"/>
        <v>Sylas</v>
      </c>
      <c r="AW123">
        <v>121</v>
      </c>
      <c r="AX123" s="61">
        <f t="shared" si="30"/>
        <v>2.516369380799234</v>
      </c>
      <c r="AY123">
        <f>'Champ Scores'!B122</f>
        <v>4</v>
      </c>
      <c r="AZ123">
        <f>'Champ Scores'!C122</f>
        <v>4</v>
      </c>
      <c r="BA123">
        <f>'Champ Scores'!D122</f>
        <v>4</v>
      </c>
      <c r="BB123">
        <f>'Champ Scores'!E122</f>
        <v>3</v>
      </c>
      <c r="BC123">
        <f>'Champ Scores'!F122</f>
        <v>5</v>
      </c>
      <c r="BD123">
        <f>'Champ Scores'!G122</f>
        <v>2</v>
      </c>
      <c r="BE123">
        <f>'Champ Scores'!H122</f>
        <v>1</v>
      </c>
      <c r="BF123">
        <f>'Champ Scores'!I122</f>
        <v>1</v>
      </c>
      <c r="BG123">
        <f>'Champ Scores'!J122</f>
        <v>5</v>
      </c>
      <c r="BH123">
        <f>'Champ Scores'!K122</f>
        <v>1</v>
      </c>
      <c r="BI123">
        <f>'Champ Scores'!L122</f>
        <v>4</v>
      </c>
      <c r="BJ123">
        <f>'Champ Scores'!M122</f>
        <v>3</v>
      </c>
      <c r="BK123">
        <f>'Champ Scores'!N122</f>
        <v>1</v>
      </c>
      <c r="BL123">
        <f>'Champ Scores'!O122</f>
        <v>1</v>
      </c>
      <c r="BM123">
        <f>'Champ Scores'!P122</f>
        <v>5</v>
      </c>
      <c r="BN123">
        <f>'Champ Scores'!Q122</f>
        <v>2</v>
      </c>
      <c r="BO123">
        <f>'Champ Scores'!R122</f>
        <v>3</v>
      </c>
      <c r="BP123">
        <f>'Champ Scores'!S122</f>
        <v>1</v>
      </c>
      <c r="BQ123">
        <f>'Champ Scores'!T122</f>
        <v>1</v>
      </c>
      <c r="BR123">
        <f>'Champ Scores'!U122</f>
        <v>1</v>
      </c>
      <c r="BT123" s="61">
        <f>INDEX($AX$3:BR123,AW123,MATCH('Comp Calculator'!$C$165,'(CC) Your Champ Data'!$AX$3:$BR$3,0))</f>
        <v>2.516369380799234</v>
      </c>
      <c r="BV123" s="60">
        <f t="shared" si="31"/>
        <v>4923.056711923703</v>
      </c>
      <c r="BW123" s="60">
        <f t="shared" si="32"/>
        <v>0</v>
      </c>
      <c r="BX123" s="60">
        <f t="shared" si="33"/>
        <v>13675.157533121397</v>
      </c>
      <c r="BY123" s="60">
        <f t="shared" si="34"/>
        <v>0</v>
      </c>
      <c r="BZ123" s="60">
        <f t="shared" si="35"/>
        <v>0</v>
      </c>
      <c r="CB123" s="60">
        <f>RANK(BV123,BV$4:BV$157,0)+COUNTIF(BV$4:BV123,BV123)-1</f>
        <v>16</v>
      </c>
      <c r="CC123" t="str">
        <f t="shared" si="36"/>
        <v>Sylas</v>
      </c>
      <c r="CD123">
        <f>RANK(BW123,BW$4:BW$157,0)+COUNTIF(BW$4:BW123,BW123)-1</f>
        <v>128</v>
      </c>
      <c r="CE123" t="str">
        <f t="shared" si="37"/>
        <v>Sylas</v>
      </c>
      <c r="CF123">
        <f>RANK(BX123,BX$4:BX$157,0)+COUNTIF(BX$4:BX123,BX123)-1</f>
        <v>16</v>
      </c>
      <c r="CG123" t="str">
        <f t="shared" si="38"/>
        <v>Sylas</v>
      </c>
      <c r="CH123">
        <f>RANK(BY123,BY$4:BY$157,0)+COUNTIF(BY$4:BY123,BY123)-1</f>
        <v>124</v>
      </c>
      <c r="CI123" t="str">
        <f t="shared" si="39"/>
        <v>Sylas</v>
      </c>
      <c r="CJ123">
        <f>RANK(BZ123,BZ$4:BZ$157,0)+COUNTIF(BZ$4:BZ123,BZ123)-1</f>
        <v>130</v>
      </c>
      <c r="CK123" t="str">
        <f t="shared" si="40"/>
        <v>Sylas</v>
      </c>
      <c r="CM123">
        <f>'Champ Scores'!B122+'(CC) Team Data'!B$36-'(CC) Team Data'!$B$28</f>
        <v>10</v>
      </c>
      <c r="CN123">
        <f>'Champ Scores'!C122+'(CC) Team Data'!C$36-'(CC) Team Data'!$B$28</f>
        <v>11</v>
      </c>
      <c r="CO123">
        <f>'Champ Scores'!D122+'(CC) Team Data'!D$36-'(CC) Team Data'!$B$28</f>
        <v>8</v>
      </c>
      <c r="CP123">
        <f>'Champ Scores'!E122+'(CC) Team Data'!E$36-'(CC) Team Data'!$B$28</f>
        <v>10</v>
      </c>
      <c r="CQ123">
        <f>'Champ Scores'!F122+'(CC) Team Data'!F$36-'(CC) Team Data'!$B$28</f>
        <v>12</v>
      </c>
      <c r="CR123">
        <f>'Champ Scores'!G122+'(CC) Team Data'!G$36-'(CC) Team Data'!$B$28</f>
        <v>8</v>
      </c>
      <c r="CS123">
        <f>'Champ Scores'!H122+'(CC) Team Data'!H$36-'(CC) Team Data'!$B$28</f>
        <v>6</v>
      </c>
      <c r="CT123">
        <f>'Champ Scores'!I122+'(CC) Team Data'!I$36-'(CC) Team Data'!$B$28</f>
        <v>5</v>
      </c>
      <c r="CU123">
        <f>'Champ Scores'!J122+'(CC) Team Data'!J$36-'(CC) Team Data'!$B$28</f>
        <v>12</v>
      </c>
      <c r="CV123">
        <f>'Champ Scores'!K122+'(CC) Team Data'!K$36-'(CC) Team Data'!$B$28</f>
        <v>5</v>
      </c>
      <c r="CW123">
        <f>'Champ Scores'!L122+'(CC) Team Data'!L$36-'(CC) Team Data'!$B$28</f>
        <v>12</v>
      </c>
      <c r="CX123">
        <f>'Champ Scores'!M122+'(CC) Team Data'!M$36-'(CC) Team Data'!$B$28</f>
        <v>7</v>
      </c>
      <c r="CY123">
        <f>'Champ Scores'!N122+'(CC) Team Data'!N$36-'(CC) Team Data'!$B$28</f>
        <v>8</v>
      </c>
      <c r="CZ123">
        <f>'Champ Scores'!O122+'(CC) Team Data'!O$36-'(CC) Team Data'!$B$28</f>
        <v>7</v>
      </c>
      <c r="DA123">
        <f>'Champ Scores'!P122+'(CC) Team Data'!P$36-'(CC) Team Data'!$B$28</f>
        <v>11</v>
      </c>
      <c r="DB123">
        <f>'Champ Scores'!Q122+'(CC) Team Data'!Q$36-'(CC) Team Data'!$B$28</f>
        <v>8</v>
      </c>
      <c r="DC123">
        <f>'Champ Scores'!R122+'(CC) Team Data'!R$36-'(CC) Team Data'!$B$28</f>
        <v>7</v>
      </c>
      <c r="DD123">
        <f>'Champ Scores'!S122+'(CC) Team Data'!S$36-'(CC) Team Data'!$B$28</f>
        <v>5</v>
      </c>
      <c r="DE123">
        <f>'Champ Scores'!T122+'(CC) Team Data'!T$36-'(CC) Team Data'!$B$28</f>
        <v>7</v>
      </c>
      <c r="DF123">
        <f>'Champ Scores'!U122+'(CC) Team Data'!U$36-'(CC) Team Data'!$B$28</f>
        <v>5</v>
      </c>
    </row>
    <row r="124" spans="1:110" x14ac:dyDescent="0.25">
      <c r="A124" t="str">
        <f>'Champ Pools'!A124</f>
        <v>Syndra</v>
      </c>
      <c r="B124">
        <f>'Champ Pools'!B124</f>
        <v>0</v>
      </c>
      <c r="C124">
        <f>'Champ Pools'!C124</f>
        <v>0</v>
      </c>
      <c r="D124">
        <f>'Champ Pools'!D124</f>
        <v>3</v>
      </c>
      <c r="E124">
        <f>'Champ Pools'!E124</f>
        <v>0</v>
      </c>
      <c r="F124">
        <f>'Champ Pools'!F124</f>
        <v>0</v>
      </c>
      <c r="H124">
        <f>B124*B124*'Champ Pools'!L124</f>
        <v>0</v>
      </c>
      <c r="I124">
        <f>C124*C124*'Champ Pools'!M124</f>
        <v>0</v>
      </c>
      <c r="J124">
        <f>D124*D124*'Champ Pools'!N124</f>
        <v>27</v>
      </c>
      <c r="K124">
        <f>E124*E124*'Champ Pools'!O124</f>
        <v>0</v>
      </c>
      <c r="L124">
        <f>F124*F124*'Champ Pools'!P124</f>
        <v>0</v>
      </c>
      <c r="N124">
        <f>'Champ Scores'!Y123</f>
        <v>2288</v>
      </c>
      <c r="O124">
        <f>'Champ Scores'!Z123</f>
        <v>2276</v>
      </c>
      <c r="P124">
        <f>'Champ Scores'!AA123</f>
        <v>1448</v>
      </c>
      <c r="Q124">
        <f>'Champ Scores'!AB123</f>
        <v>2120</v>
      </c>
      <c r="R124">
        <f>'Champ Scores'!AC123</f>
        <v>1767</v>
      </c>
      <c r="T124" s="60">
        <f t="shared" si="23"/>
        <v>2566.6092986692029</v>
      </c>
      <c r="U124">
        <f>'(CC) Team Data'!W$36+'(CC) Your Champ Data'!N124</f>
        <v>4376</v>
      </c>
      <c r="V124">
        <f>'(CC) Team Data'!X$36+'(CC) Your Champ Data'!O124</f>
        <v>4008</v>
      </c>
      <c r="W124">
        <f>'(CC) Team Data'!Y$36+'(CC) Your Champ Data'!P124</f>
        <v>3200</v>
      </c>
      <c r="X124">
        <f>'(CC) Team Data'!Z$36+'(CC) Your Champ Data'!Q124</f>
        <v>3737</v>
      </c>
      <c r="Y124">
        <f>'(CC) Team Data'!AA$36+'(CC) Your Champ Data'!R124</f>
        <v>3689</v>
      </c>
      <c r="AA124">
        <f>ABS('Champ Scores'!AG123-33.3-'Comp Calculator'!H$164+'Comp Calculator'!H$163)</f>
        <v>4.7493950758315258</v>
      </c>
      <c r="AB124">
        <f>ABS('Champ Scores'!AH123-33.3-'Comp Calculator'!I$164+'Comp Calculator'!I$163)</f>
        <v>3.8110531392012348</v>
      </c>
      <c r="AC124">
        <f>ABS('Champ Scores'!AI123-33.3-'Comp Calculator'!J$164+'Comp Calculator'!J$163)</f>
        <v>0.73834193663027392</v>
      </c>
      <c r="AD124">
        <f t="shared" si="24"/>
        <v>9.2987901516630345</v>
      </c>
      <c r="AF124" s="60">
        <f>(IF('Comp Calculator'!$C$164='(CC) Your Champ Data'!$N$3,'(CC) Your Champ Data'!$N124,IF('Comp Calculator'!$C$164='(CC) Your Champ Data'!$O$3,'(CC) Your Champ Data'!$O124,IF('Comp Calculator'!$C$164='(CC) Your Champ Data'!$P$3,'(CC) Your Champ Data'!$P124,IF('Comp Calculator'!$C$164='(CC) Your Champ Data'!$Q$3,'(CC) Your Champ Data'!$Q124,IF('Comp Calculator'!$C$164='(CC) Your Champ Data'!$R$3,'(CC) Your Champ Data'!$R124,IF('Comp Calculator'!$C$164='(CC) Your Champ Data'!$T$3,'(CC) Your Champ Data'!$T124,1000))))))*H124*(100-$AD124))/1000</f>
        <v>0</v>
      </c>
      <c r="AG124" s="60">
        <f>(IF('Comp Calculator'!$C$164='(CC) Your Champ Data'!$N$3,'(CC) Your Champ Data'!$N124,IF('Comp Calculator'!$C$164='(CC) Your Champ Data'!$O$3,'(CC) Your Champ Data'!$O124,IF('Comp Calculator'!$C$164='(CC) Your Champ Data'!$P$3,'(CC) Your Champ Data'!$P124,IF('Comp Calculator'!$C$164='(CC) Your Champ Data'!$Q$3,'(CC) Your Champ Data'!$Q124,IF('Comp Calculator'!$C$164='(CC) Your Champ Data'!$R$3,'(CC) Your Champ Data'!$R124,IF('Comp Calculator'!$C$164='(CC) Your Champ Data'!$T$3,'(CC) Your Champ Data'!$T124,1000))))))*I124*(100-$AD124))/1000</f>
        <v>0</v>
      </c>
      <c r="AH124" s="60">
        <f>(IF('Comp Calculator'!$C$164='(CC) Your Champ Data'!$N$3,'(CC) Your Champ Data'!$N124,IF('Comp Calculator'!$C$164='(CC) Your Champ Data'!$O$3,'(CC) Your Champ Data'!$O124,IF('Comp Calculator'!$C$164='(CC) Your Champ Data'!$P$3,'(CC) Your Champ Data'!$P124,IF('Comp Calculator'!$C$164='(CC) Your Champ Data'!$Q$3,'(CC) Your Champ Data'!$Q124,IF('Comp Calculator'!$C$164='(CC) Your Champ Data'!$R$3,'(CC) Your Champ Data'!$R124,IF('Comp Calculator'!$C$164='(CC) Your Champ Data'!$T$3,'(CC) Your Champ Data'!$T124,1000))))))*J124*(100-$AD124))/1000</f>
        <v>6285.4533521267849</v>
      </c>
      <c r="AI124" s="60">
        <f>(IF('Comp Calculator'!$C$164='(CC) Your Champ Data'!$N$3,'(CC) Your Champ Data'!$N124,IF('Comp Calculator'!$C$164='(CC) Your Champ Data'!$O$3,'(CC) Your Champ Data'!$O124,IF('Comp Calculator'!$C$164='(CC) Your Champ Data'!$P$3,'(CC) Your Champ Data'!$P124,IF('Comp Calculator'!$C$164='(CC) Your Champ Data'!$Q$3,'(CC) Your Champ Data'!$Q124,IF('Comp Calculator'!$C$164='(CC) Your Champ Data'!$R$3,'(CC) Your Champ Data'!$R124,IF('Comp Calculator'!$C$164='(CC) Your Champ Data'!$T$3,'(CC) Your Champ Data'!$T124,1000))))))*K124*(100-$AD124))/1000</f>
        <v>0</v>
      </c>
      <c r="AJ124" s="60">
        <f>(IF('Comp Calculator'!$C$164='(CC) Your Champ Data'!$N$3,'(CC) Your Champ Data'!$N124,IF('Comp Calculator'!$C$164='(CC) Your Champ Data'!$O$3,'(CC) Your Champ Data'!$O124,IF('Comp Calculator'!$C$164='(CC) Your Champ Data'!$P$3,'(CC) Your Champ Data'!$P124,IF('Comp Calculator'!$C$164='(CC) Your Champ Data'!$Q$3,'(CC) Your Champ Data'!$Q124,IF('Comp Calculator'!$C$164='(CC) Your Champ Data'!$R$3,'(CC) Your Champ Data'!$R124,IF('Comp Calculator'!$C$164='(CC) Your Champ Data'!$T$3,'(CC) Your Champ Data'!$T124,1000))))))*L124*(100-$AD124))/1000</f>
        <v>0</v>
      </c>
      <c r="AL124" s="60">
        <f>RANK(AF124,AF$4:AF$163,0)+COUNTIF(AF$4:AF124,AF124)-1</f>
        <v>128</v>
      </c>
      <c r="AM124" t="str">
        <f t="shared" si="25"/>
        <v>Syndra</v>
      </c>
      <c r="AN124" s="60">
        <f>RANK(AG124,AG$4:AG$163,0)+COUNTIF(AG$4:AG124,AG124)-1</f>
        <v>129</v>
      </c>
      <c r="AO124" t="str">
        <f t="shared" si="26"/>
        <v>Syndra</v>
      </c>
      <c r="AP124" s="60">
        <f>RANK(AH124,AH$4:AH$163,0)+COUNTIF(AH$4:AH124,AH124)-1</f>
        <v>47</v>
      </c>
      <c r="AQ124" t="str">
        <f t="shared" si="27"/>
        <v>Syndra</v>
      </c>
      <c r="AR124" s="60">
        <f>RANK(AI124,AI$4:AI$163,0)+COUNTIF(AI$4:AI124,AI124)-1</f>
        <v>126</v>
      </c>
      <c r="AS124" t="str">
        <f t="shared" si="28"/>
        <v>Syndra</v>
      </c>
      <c r="AT124" s="60">
        <f>RANK(AJ124,AJ$4:AJ$163,0)+COUNTIF(AJ$4:AJ124,AJ124)-1</f>
        <v>134</v>
      </c>
      <c r="AU124" t="str">
        <f t="shared" si="29"/>
        <v>Syndra</v>
      </c>
      <c r="AW124">
        <v>122</v>
      </c>
      <c r="AX124" s="61">
        <f t="shared" si="30"/>
        <v>2.9074065448776119</v>
      </c>
      <c r="AY124">
        <f>'Champ Scores'!B123</f>
        <v>5</v>
      </c>
      <c r="AZ124">
        <f>'Champ Scores'!C123</f>
        <v>1</v>
      </c>
      <c r="BA124">
        <f>'Champ Scores'!D123</f>
        <v>4</v>
      </c>
      <c r="BB124">
        <f>'Champ Scores'!E123</f>
        <v>3</v>
      </c>
      <c r="BC124">
        <f>'Champ Scores'!F123</f>
        <v>1</v>
      </c>
      <c r="BD124">
        <f>'Champ Scores'!G123</f>
        <v>4</v>
      </c>
      <c r="BE124">
        <f>'Champ Scores'!H123</f>
        <v>4</v>
      </c>
      <c r="BF124">
        <f>'Champ Scores'!I123</f>
        <v>4</v>
      </c>
      <c r="BG124">
        <f>'Champ Scores'!J123</f>
        <v>2</v>
      </c>
      <c r="BH124">
        <f>'Champ Scores'!K123</f>
        <v>1</v>
      </c>
      <c r="BI124">
        <f>'Champ Scores'!L123</f>
        <v>1</v>
      </c>
      <c r="BJ124">
        <f>'Champ Scores'!M123</f>
        <v>2</v>
      </c>
      <c r="BK124">
        <f>'Champ Scores'!N123</f>
        <v>4</v>
      </c>
      <c r="BL124">
        <f>'Champ Scores'!O123</f>
        <v>4</v>
      </c>
      <c r="BM124">
        <f>'Champ Scores'!P123</f>
        <v>5</v>
      </c>
      <c r="BN124">
        <f>'Champ Scores'!Q123</f>
        <v>1</v>
      </c>
      <c r="BO124">
        <f>'Champ Scores'!R123</f>
        <v>1</v>
      </c>
      <c r="BP124">
        <f>'Champ Scores'!S123</f>
        <v>1</v>
      </c>
      <c r="BQ124">
        <f>'Champ Scores'!T123</f>
        <v>3</v>
      </c>
      <c r="BR124">
        <f>'Champ Scores'!U123</f>
        <v>1</v>
      </c>
      <c r="BT124" s="61">
        <f>INDEX($AX$3:BR124,AW124,MATCH('Comp Calculator'!$C$165,'(CC) Your Champ Data'!$AX$3:$BR$3,0))</f>
        <v>2.9074065448776119</v>
      </c>
      <c r="BV124" s="60">
        <f t="shared" si="31"/>
        <v>0</v>
      </c>
      <c r="BW124" s="60">
        <f t="shared" si="32"/>
        <v>0</v>
      </c>
      <c r="BX124" s="60">
        <f t="shared" si="33"/>
        <v>7120.0428608170596</v>
      </c>
      <c r="BY124" s="60">
        <f t="shared" si="34"/>
        <v>0</v>
      </c>
      <c r="BZ124" s="60">
        <f t="shared" si="35"/>
        <v>0</v>
      </c>
      <c r="CB124" s="60">
        <f>RANK(BV124,BV$4:BV$157,0)+COUNTIF(BV$4:BV124,BV124)-1</f>
        <v>128</v>
      </c>
      <c r="CC124" t="str">
        <f t="shared" si="36"/>
        <v>Syndra</v>
      </c>
      <c r="CD124">
        <f>RANK(BW124,BW$4:BW$157,0)+COUNTIF(BW$4:BW124,BW124)-1</f>
        <v>129</v>
      </c>
      <c r="CE124" t="str">
        <f t="shared" si="37"/>
        <v>Syndra</v>
      </c>
      <c r="CF124">
        <f>RANK(BX124,BX$4:BX$157,0)+COUNTIF(BX$4:BX124,BX124)-1</f>
        <v>47</v>
      </c>
      <c r="CG124" t="str">
        <f t="shared" si="38"/>
        <v>Syndra</v>
      </c>
      <c r="CH124">
        <f>RANK(BY124,BY$4:BY$157,0)+COUNTIF(BY$4:BY124,BY124)-1</f>
        <v>125</v>
      </c>
      <c r="CI124" t="str">
        <f t="shared" si="39"/>
        <v>Syndra</v>
      </c>
      <c r="CJ124">
        <f>RANK(BZ124,BZ$4:BZ$157,0)+COUNTIF(BZ$4:BZ124,BZ124)-1</f>
        <v>131</v>
      </c>
      <c r="CK124" t="str">
        <f t="shared" si="40"/>
        <v>Syndra</v>
      </c>
      <c r="CM124">
        <f>'Champ Scores'!B123+'(CC) Team Data'!B$36-'(CC) Team Data'!$B$28</f>
        <v>11</v>
      </c>
      <c r="CN124">
        <f>'Champ Scores'!C123+'(CC) Team Data'!C$36-'(CC) Team Data'!$B$28</f>
        <v>8</v>
      </c>
      <c r="CO124">
        <f>'Champ Scores'!D123+'(CC) Team Data'!D$36-'(CC) Team Data'!$B$28</f>
        <v>8</v>
      </c>
      <c r="CP124">
        <f>'Champ Scores'!E123+'(CC) Team Data'!E$36-'(CC) Team Data'!$B$28</f>
        <v>10</v>
      </c>
      <c r="CQ124">
        <f>'Champ Scores'!F123+'(CC) Team Data'!F$36-'(CC) Team Data'!$B$28</f>
        <v>8</v>
      </c>
      <c r="CR124">
        <f>'Champ Scores'!G123+'(CC) Team Data'!G$36-'(CC) Team Data'!$B$28</f>
        <v>10</v>
      </c>
      <c r="CS124">
        <f>'Champ Scores'!H123+'(CC) Team Data'!H$36-'(CC) Team Data'!$B$28</f>
        <v>9</v>
      </c>
      <c r="CT124">
        <f>'Champ Scores'!I123+'(CC) Team Data'!I$36-'(CC) Team Data'!$B$28</f>
        <v>8</v>
      </c>
      <c r="CU124">
        <f>'Champ Scores'!J123+'(CC) Team Data'!J$36-'(CC) Team Data'!$B$28</f>
        <v>9</v>
      </c>
      <c r="CV124">
        <f>'Champ Scores'!K123+'(CC) Team Data'!K$36-'(CC) Team Data'!$B$28</f>
        <v>5</v>
      </c>
      <c r="CW124">
        <f>'Champ Scores'!L123+'(CC) Team Data'!L$36-'(CC) Team Data'!$B$28</f>
        <v>9</v>
      </c>
      <c r="CX124">
        <f>'Champ Scores'!M123+'(CC) Team Data'!M$36-'(CC) Team Data'!$B$28</f>
        <v>6</v>
      </c>
      <c r="CY124">
        <f>'Champ Scores'!N123+'(CC) Team Data'!N$36-'(CC) Team Data'!$B$28</f>
        <v>11</v>
      </c>
      <c r="CZ124">
        <f>'Champ Scores'!O123+'(CC) Team Data'!O$36-'(CC) Team Data'!$B$28</f>
        <v>10</v>
      </c>
      <c r="DA124">
        <f>'Champ Scores'!P123+'(CC) Team Data'!P$36-'(CC) Team Data'!$B$28</f>
        <v>11</v>
      </c>
      <c r="DB124">
        <f>'Champ Scores'!Q123+'(CC) Team Data'!Q$36-'(CC) Team Data'!$B$28</f>
        <v>7</v>
      </c>
      <c r="DC124">
        <f>'Champ Scores'!R123+'(CC) Team Data'!R$36-'(CC) Team Data'!$B$28</f>
        <v>5</v>
      </c>
      <c r="DD124">
        <f>'Champ Scores'!S123+'(CC) Team Data'!S$36-'(CC) Team Data'!$B$28</f>
        <v>5</v>
      </c>
      <c r="DE124">
        <f>'Champ Scores'!T123+'(CC) Team Data'!T$36-'(CC) Team Data'!$B$28</f>
        <v>9</v>
      </c>
      <c r="DF124">
        <f>'Champ Scores'!U123+'(CC) Team Data'!U$36-'(CC) Team Data'!$B$28</f>
        <v>5</v>
      </c>
    </row>
    <row r="125" spans="1:110" x14ac:dyDescent="0.25">
      <c r="A125" t="str">
        <f>'Champ Pools'!A125</f>
        <v>Tahm Kench</v>
      </c>
      <c r="B125">
        <f>'Champ Pools'!B125</f>
        <v>4</v>
      </c>
      <c r="C125">
        <f>'Champ Pools'!C125</f>
        <v>0</v>
      </c>
      <c r="D125">
        <f>'Champ Pools'!D125</f>
        <v>0</v>
      </c>
      <c r="E125">
        <f>'Champ Pools'!E125</f>
        <v>0</v>
      </c>
      <c r="F125">
        <f>'Champ Pools'!F125</f>
        <v>5</v>
      </c>
      <c r="H125">
        <f>B125*B125*'Champ Pools'!L125</f>
        <v>48</v>
      </c>
      <c r="I125">
        <f>C125*C125*'Champ Pools'!M125</f>
        <v>0</v>
      </c>
      <c r="J125">
        <f>D125*D125*'Champ Pools'!N125</f>
        <v>0</v>
      </c>
      <c r="K125">
        <f>E125*E125*'Champ Pools'!O125</f>
        <v>0</v>
      </c>
      <c r="L125">
        <f>F125*F125*'Champ Pools'!P125</f>
        <v>75</v>
      </c>
      <c r="N125">
        <f>'Champ Scores'!Y124</f>
        <v>1786</v>
      </c>
      <c r="O125">
        <f>'Champ Scores'!Z124</f>
        <v>1895</v>
      </c>
      <c r="P125">
        <f>'Champ Scores'!AA124</f>
        <v>2819</v>
      </c>
      <c r="Q125">
        <f>'Champ Scores'!AB124</f>
        <v>2163</v>
      </c>
      <c r="R125">
        <f>'Champ Scores'!AC124</f>
        <v>2298</v>
      </c>
      <c r="T125" s="60">
        <f t="shared" si="23"/>
        <v>2620.2602206773695</v>
      </c>
      <c r="U125">
        <f>'(CC) Team Data'!W$36+'(CC) Your Champ Data'!N125</f>
        <v>3874</v>
      </c>
      <c r="V125">
        <f>'(CC) Team Data'!X$36+'(CC) Your Champ Data'!O125</f>
        <v>3627</v>
      </c>
      <c r="W125">
        <f>'(CC) Team Data'!Y$36+'(CC) Your Champ Data'!P125</f>
        <v>4571</v>
      </c>
      <c r="X125">
        <f>'(CC) Team Data'!Z$36+'(CC) Your Champ Data'!Q125</f>
        <v>3780</v>
      </c>
      <c r="Y125">
        <f>'(CC) Team Data'!AA$36+'(CC) Your Champ Data'!R125</f>
        <v>4220</v>
      </c>
      <c r="AA125">
        <f>ABS('Champ Scores'!AG124-33.3-'Comp Calculator'!H$164+'Comp Calculator'!H$163)</f>
        <v>28.042997763675864</v>
      </c>
      <c r="AB125">
        <f>ABS('Champ Scores'!AH124-33.3-'Comp Calculator'!I$164+'Comp Calculator'!I$163)</f>
        <v>10.950516530036492</v>
      </c>
      <c r="AC125">
        <f>ABS('Champ Scores'!AI124-33.3-'Comp Calculator'!J$164+'Comp Calculator'!J$163)</f>
        <v>16.892481233639355</v>
      </c>
      <c r="AD125">
        <f t="shared" si="24"/>
        <v>55.88599552735171</v>
      </c>
      <c r="AF125" s="60">
        <f>(IF('Comp Calculator'!$C$164='(CC) Your Champ Data'!$N$3,'(CC) Your Champ Data'!$N125,IF('Comp Calculator'!$C$164='(CC) Your Champ Data'!$O$3,'(CC) Your Champ Data'!$O125,IF('Comp Calculator'!$C$164='(CC) Your Champ Data'!$P$3,'(CC) Your Champ Data'!$P125,IF('Comp Calculator'!$C$164='(CC) Your Champ Data'!$Q$3,'(CC) Your Champ Data'!$Q125,IF('Comp Calculator'!$C$164='(CC) Your Champ Data'!$R$3,'(CC) Your Champ Data'!$R125,IF('Comp Calculator'!$C$164='(CC) Your Champ Data'!$T$3,'(CC) Your Champ Data'!$T125,1000))))))*H125*(100-$AD125))/1000</f>
        <v>5548.3282125342657</v>
      </c>
      <c r="AG125" s="60">
        <f>(IF('Comp Calculator'!$C$164='(CC) Your Champ Data'!$N$3,'(CC) Your Champ Data'!$N125,IF('Comp Calculator'!$C$164='(CC) Your Champ Data'!$O$3,'(CC) Your Champ Data'!$O125,IF('Comp Calculator'!$C$164='(CC) Your Champ Data'!$P$3,'(CC) Your Champ Data'!$P125,IF('Comp Calculator'!$C$164='(CC) Your Champ Data'!$Q$3,'(CC) Your Champ Data'!$Q125,IF('Comp Calculator'!$C$164='(CC) Your Champ Data'!$R$3,'(CC) Your Champ Data'!$R125,IF('Comp Calculator'!$C$164='(CC) Your Champ Data'!$T$3,'(CC) Your Champ Data'!$T125,1000))))))*I125*(100-$AD125))/1000</f>
        <v>0</v>
      </c>
      <c r="AH125" s="60">
        <f>(IF('Comp Calculator'!$C$164='(CC) Your Champ Data'!$N$3,'(CC) Your Champ Data'!$N125,IF('Comp Calculator'!$C$164='(CC) Your Champ Data'!$O$3,'(CC) Your Champ Data'!$O125,IF('Comp Calculator'!$C$164='(CC) Your Champ Data'!$P$3,'(CC) Your Champ Data'!$P125,IF('Comp Calculator'!$C$164='(CC) Your Champ Data'!$Q$3,'(CC) Your Champ Data'!$Q125,IF('Comp Calculator'!$C$164='(CC) Your Champ Data'!$R$3,'(CC) Your Champ Data'!$R125,IF('Comp Calculator'!$C$164='(CC) Your Champ Data'!$T$3,'(CC) Your Champ Data'!$T125,1000))))))*J125*(100-$AD125))/1000</f>
        <v>0</v>
      </c>
      <c r="AI125" s="60">
        <f>(IF('Comp Calculator'!$C$164='(CC) Your Champ Data'!$N$3,'(CC) Your Champ Data'!$N125,IF('Comp Calculator'!$C$164='(CC) Your Champ Data'!$O$3,'(CC) Your Champ Data'!$O125,IF('Comp Calculator'!$C$164='(CC) Your Champ Data'!$P$3,'(CC) Your Champ Data'!$P125,IF('Comp Calculator'!$C$164='(CC) Your Champ Data'!$Q$3,'(CC) Your Champ Data'!$Q125,IF('Comp Calculator'!$C$164='(CC) Your Champ Data'!$R$3,'(CC) Your Champ Data'!$R125,IF('Comp Calculator'!$C$164='(CC) Your Champ Data'!$T$3,'(CC) Your Champ Data'!$T125,1000))))))*K125*(100-$AD125))/1000</f>
        <v>0</v>
      </c>
      <c r="AJ125" s="60">
        <f>(IF('Comp Calculator'!$C$164='(CC) Your Champ Data'!$N$3,'(CC) Your Champ Data'!$N125,IF('Comp Calculator'!$C$164='(CC) Your Champ Data'!$O$3,'(CC) Your Champ Data'!$O125,IF('Comp Calculator'!$C$164='(CC) Your Champ Data'!$P$3,'(CC) Your Champ Data'!$P125,IF('Comp Calculator'!$C$164='(CC) Your Champ Data'!$Q$3,'(CC) Your Champ Data'!$Q125,IF('Comp Calculator'!$C$164='(CC) Your Champ Data'!$R$3,'(CC) Your Champ Data'!$R125,IF('Comp Calculator'!$C$164='(CC) Your Champ Data'!$T$3,'(CC) Your Champ Data'!$T125,1000))))))*L125*(100-$AD125))/1000</f>
        <v>8669.2628320847907</v>
      </c>
      <c r="AL125" s="60">
        <f>RANK(AF125,AF$4:AF$163,0)+COUNTIF(AF$4:AF125,AF125)-1</f>
        <v>13</v>
      </c>
      <c r="AM125" t="str">
        <f t="shared" si="25"/>
        <v>Tahm Kench</v>
      </c>
      <c r="AN125" s="60">
        <f>RANK(AG125,AG$4:AG$163,0)+COUNTIF(AG$4:AG125,AG125)-1</f>
        <v>130</v>
      </c>
      <c r="AO125" t="str">
        <f t="shared" si="26"/>
        <v>Tahm Kench</v>
      </c>
      <c r="AP125" s="60">
        <f>RANK(AH125,AH$4:AH$163,0)+COUNTIF(AH$4:AH125,AH125)-1</f>
        <v>150</v>
      </c>
      <c r="AQ125" t="str">
        <f t="shared" si="27"/>
        <v>Tahm Kench</v>
      </c>
      <c r="AR125" s="60">
        <f>RANK(AI125,AI$4:AI$163,0)+COUNTIF(AI$4:AI125,AI125)-1</f>
        <v>127</v>
      </c>
      <c r="AS125" t="str">
        <f t="shared" si="28"/>
        <v>Tahm Kench</v>
      </c>
      <c r="AT125" s="60">
        <f>RANK(AJ125,AJ$4:AJ$163,0)+COUNTIF(AJ$4:AJ125,AJ125)-1</f>
        <v>23</v>
      </c>
      <c r="AU125" t="str">
        <f t="shared" si="29"/>
        <v>Tahm Kench</v>
      </c>
      <c r="AW125">
        <v>123</v>
      </c>
      <c r="AX125" s="61">
        <f t="shared" si="30"/>
        <v>2.833265858000741</v>
      </c>
      <c r="AY125">
        <f>'Champ Scores'!B124</f>
        <v>1</v>
      </c>
      <c r="AZ125">
        <f>'Champ Scores'!C124</f>
        <v>3</v>
      </c>
      <c r="BA125">
        <f>'Champ Scores'!D124</f>
        <v>3</v>
      </c>
      <c r="BB125">
        <f>'Champ Scores'!E124</f>
        <v>1</v>
      </c>
      <c r="BC125">
        <f>'Champ Scores'!F124</f>
        <v>3</v>
      </c>
      <c r="BD125">
        <f>'Champ Scores'!G124</f>
        <v>1</v>
      </c>
      <c r="BE125">
        <f>'Champ Scores'!H124</f>
        <v>1</v>
      </c>
      <c r="BF125">
        <f>'Champ Scores'!I124</f>
        <v>1</v>
      </c>
      <c r="BG125">
        <f>'Champ Scores'!J124</f>
        <v>2</v>
      </c>
      <c r="BH125">
        <f>'Champ Scores'!K124</f>
        <v>5</v>
      </c>
      <c r="BI125">
        <f>'Champ Scores'!L124</f>
        <v>5</v>
      </c>
      <c r="BJ125">
        <f>'Champ Scores'!M124</f>
        <v>3</v>
      </c>
      <c r="BK125">
        <f>'Champ Scores'!N124</f>
        <v>1</v>
      </c>
      <c r="BL125">
        <f>'Champ Scores'!O124</f>
        <v>2</v>
      </c>
      <c r="BM125">
        <f>'Champ Scores'!P124</f>
        <v>3</v>
      </c>
      <c r="BN125">
        <f>'Champ Scores'!Q124</f>
        <v>5</v>
      </c>
      <c r="BO125">
        <f>'Champ Scores'!R124</f>
        <v>1</v>
      </c>
      <c r="BP125">
        <f>'Champ Scores'!S124</f>
        <v>1</v>
      </c>
      <c r="BQ125">
        <f>'Champ Scores'!T124</f>
        <v>5</v>
      </c>
      <c r="BR125">
        <f>'Champ Scores'!U124</f>
        <v>5</v>
      </c>
      <c r="BT125" s="61">
        <f>INDEX($AX$3:BR125,AW125,MATCH('Comp Calculator'!$C$165,'(CC) Your Champ Data'!$AX$3:$BR$3,0))</f>
        <v>2.833265858000741</v>
      </c>
      <c r="BV125" s="60">
        <f t="shared" si="31"/>
        <v>5999.3617311382259</v>
      </c>
      <c r="BW125" s="60">
        <f t="shared" si="32"/>
        <v>0</v>
      </c>
      <c r="BX125" s="60">
        <f t="shared" si="33"/>
        <v>0</v>
      </c>
      <c r="BY125" s="60">
        <f t="shared" si="34"/>
        <v>0</v>
      </c>
      <c r="BZ125" s="60">
        <f t="shared" si="35"/>
        <v>9374.0027049034779</v>
      </c>
      <c r="CB125" s="60">
        <f>RANK(BV125,BV$4:BV$157,0)+COUNTIF(BV$4:BV125,BV125)-1</f>
        <v>15</v>
      </c>
      <c r="CC125" t="str">
        <f t="shared" si="36"/>
        <v>Tahm Kench</v>
      </c>
      <c r="CD125">
        <f>RANK(BW125,BW$4:BW$157,0)+COUNTIF(BW$4:BW125,BW125)-1</f>
        <v>130</v>
      </c>
      <c r="CE125" t="str">
        <f t="shared" si="37"/>
        <v>Tahm Kench</v>
      </c>
      <c r="CF125">
        <f>RANK(BX125,BX$4:BX$157,0)+COUNTIF(BX$4:BX125,BX125)-1</f>
        <v>145</v>
      </c>
      <c r="CG125" t="str">
        <f t="shared" si="38"/>
        <v>Tahm Kench</v>
      </c>
      <c r="CH125">
        <f>RANK(BY125,BY$4:BY$157,0)+COUNTIF(BY$4:BY125,BY125)-1</f>
        <v>126</v>
      </c>
      <c r="CI125" t="str">
        <f t="shared" si="39"/>
        <v>Tahm Kench</v>
      </c>
      <c r="CJ125">
        <f>RANK(BZ125,BZ$4:BZ$157,0)+COUNTIF(BZ$4:BZ125,BZ125)-1</f>
        <v>32</v>
      </c>
      <c r="CK125" t="str">
        <f t="shared" si="40"/>
        <v>Tahm Kench</v>
      </c>
      <c r="CM125">
        <f>'Champ Scores'!B124+'(CC) Team Data'!B$36-'(CC) Team Data'!$B$28</f>
        <v>7</v>
      </c>
      <c r="CN125">
        <f>'Champ Scores'!C124+'(CC) Team Data'!C$36-'(CC) Team Data'!$B$28</f>
        <v>10</v>
      </c>
      <c r="CO125">
        <f>'Champ Scores'!D124+'(CC) Team Data'!D$36-'(CC) Team Data'!$B$28</f>
        <v>7</v>
      </c>
      <c r="CP125">
        <f>'Champ Scores'!E124+'(CC) Team Data'!E$36-'(CC) Team Data'!$B$28</f>
        <v>8</v>
      </c>
      <c r="CQ125">
        <f>'Champ Scores'!F124+'(CC) Team Data'!F$36-'(CC) Team Data'!$B$28</f>
        <v>10</v>
      </c>
      <c r="CR125">
        <f>'Champ Scores'!G124+'(CC) Team Data'!G$36-'(CC) Team Data'!$B$28</f>
        <v>7</v>
      </c>
      <c r="CS125">
        <f>'Champ Scores'!H124+'(CC) Team Data'!H$36-'(CC) Team Data'!$B$28</f>
        <v>6</v>
      </c>
      <c r="CT125">
        <f>'Champ Scores'!I124+'(CC) Team Data'!I$36-'(CC) Team Data'!$B$28</f>
        <v>5</v>
      </c>
      <c r="CU125">
        <f>'Champ Scores'!J124+'(CC) Team Data'!J$36-'(CC) Team Data'!$B$28</f>
        <v>9</v>
      </c>
      <c r="CV125">
        <f>'Champ Scores'!K124+'(CC) Team Data'!K$36-'(CC) Team Data'!$B$28</f>
        <v>9</v>
      </c>
      <c r="CW125">
        <f>'Champ Scores'!L124+'(CC) Team Data'!L$36-'(CC) Team Data'!$B$28</f>
        <v>13</v>
      </c>
      <c r="CX125">
        <f>'Champ Scores'!M124+'(CC) Team Data'!M$36-'(CC) Team Data'!$B$28</f>
        <v>7</v>
      </c>
      <c r="CY125">
        <f>'Champ Scores'!N124+'(CC) Team Data'!N$36-'(CC) Team Data'!$B$28</f>
        <v>8</v>
      </c>
      <c r="CZ125">
        <f>'Champ Scores'!O124+'(CC) Team Data'!O$36-'(CC) Team Data'!$B$28</f>
        <v>8</v>
      </c>
      <c r="DA125">
        <f>'Champ Scores'!P124+'(CC) Team Data'!P$36-'(CC) Team Data'!$B$28</f>
        <v>9</v>
      </c>
      <c r="DB125">
        <f>'Champ Scores'!Q124+'(CC) Team Data'!Q$36-'(CC) Team Data'!$B$28</f>
        <v>11</v>
      </c>
      <c r="DC125">
        <f>'Champ Scores'!R124+'(CC) Team Data'!R$36-'(CC) Team Data'!$B$28</f>
        <v>5</v>
      </c>
      <c r="DD125">
        <f>'Champ Scores'!S124+'(CC) Team Data'!S$36-'(CC) Team Data'!$B$28</f>
        <v>5</v>
      </c>
      <c r="DE125">
        <f>'Champ Scores'!T124+'(CC) Team Data'!T$36-'(CC) Team Data'!$B$28</f>
        <v>11</v>
      </c>
      <c r="DF125">
        <f>'Champ Scores'!U124+'(CC) Team Data'!U$36-'(CC) Team Data'!$B$28</f>
        <v>9</v>
      </c>
    </row>
    <row r="126" spans="1:110" x14ac:dyDescent="0.25">
      <c r="A126" t="str">
        <f>'Champ Pools'!A126</f>
        <v>Taliyah</v>
      </c>
      <c r="B126">
        <f>'Champ Pools'!B126</f>
        <v>0</v>
      </c>
      <c r="C126">
        <f>'Champ Pools'!C126</f>
        <v>0</v>
      </c>
      <c r="D126">
        <f>'Champ Pools'!D126</f>
        <v>3</v>
      </c>
      <c r="E126">
        <f>'Champ Pools'!E126</f>
        <v>0</v>
      </c>
      <c r="F126">
        <f>'Champ Pools'!F126</f>
        <v>3</v>
      </c>
      <c r="H126">
        <f>B126*B126*'Champ Pools'!L126</f>
        <v>0</v>
      </c>
      <c r="I126">
        <f>C126*C126*'Champ Pools'!M126</f>
        <v>0</v>
      </c>
      <c r="J126">
        <f>D126*D126*'Champ Pools'!N126</f>
        <v>27</v>
      </c>
      <c r="K126">
        <f>E126*E126*'Champ Pools'!O126</f>
        <v>0</v>
      </c>
      <c r="L126">
        <f>F126*F126*'Champ Pools'!P126</f>
        <v>27</v>
      </c>
      <c r="N126">
        <f>'Champ Scores'!Y125</f>
        <v>2113</v>
      </c>
      <c r="O126">
        <f>'Champ Scores'!Z125</f>
        <v>1630</v>
      </c>
      <c r="P126">
        <f>'Champ Scores'!AA125</f>
        <v>1817</v>
      </c>
      <c r="Q126">
        <f>'Champ Scores'!AB125</f>
        <v>2107</v>
      </c>
      <c r="R126">
        <f>'Champ Scores'!AC125</f>
        <v>2036</v>
      </c>
      <c r="T126" s="60">
        <f t="shared" si="23"/>
        <v>2672.1941123164502</v>
      </c>
      <c r="U126">
        <f>'(CC) Team Data'!W$36+'(CC) Your Champ Data'!N126</f>
        <v>4201</v>
      </c>
      <c r="V126">
        <f>'(CC) Team Data'!X$36+'(CC) Your Champ Data'!O126</f>
        <v>3362</v>
      </c>
      <c r="W126">
        <f>'(CC) Team Data'!Y$36+'(CC) Your Champ Data'!P126</f>
        <v>3569</v>
      </c>
      <c r="X126">
        <f>'(CC) Team Data'!Z$36+'(CC) Your Champ Data'!Q126</f>
        <v>3724</v>
      </c>
      <c r="Y126">
        <f>'(CC) Team Data'!AA$36+'(CC) Your Champ Data'!R126</f>
        <v>3958</v>
      </c>
      <c r="AA126">
        <f>ABS('Champ Scores'!AG125-33.3-'Comp Calculator'!H$164+'Comp Calculator'!H$163)</f>
        <v>31.359178069478787</v>
      </c>
      <c r="AB126">
        <f>ABS('Champ Scores'!AH125-33.3-'Comp Calculator'!I$164+'Comp Calculator'!I$163)</f>
        <v>2.5482978780625771</v>
      </c>
      <c r="AC126">
        <f>ABS('Champ Scores'!AI125-33.3-'Comp Calculator'!J$164+'Comp Calculator'!J$163)</f>
        <v>28.610880191416197</v>
      </c>
      <c r="AD126">
        <f t="shared" si="24"/>
        <v>62.518356138957557</v>
      </c>
      <c r="AF126" s="60">
        <f>(IF('Comp Calculator'!$C$164='(CC) Your Champ Data'!$N$3,'(CC) Your Champ Data'!$N126,IF('Comp Calculator'!$C$164='(CC) Your Champ Data'!$O$3,'(CC) Your Champ Data'!$O126,IF('Comp Calculator'!$C$164='(CC) Your Champ Data'!$P$3,'(CC) Your Champ Data'!$P126,IF('Comp Calculator'!$C$164='(CC) Your Champ Data'!$Q$3,'(CC) Your Champ Data'!$Q126,IF('Comp Calculator'!$C$164='(CC) Your Champ Data'!$R$3,'(CC) Your Champ Data'!$R126,IF('Comp Calculator'!$C$164='(CC) Your Champ Data'!$T$3,'(CC) Your Champ Data'!$T126,1000))))))*H126*(100-$AD126))/1000</f>
        <v>0</v>
      </c>
      <c r="AG126" s="60">
        <f>(IF('Comp Calculator'!$C$164='(CC) Your Champ Data'!$N$3,'(CC) Your Champ Data'!$N126,IF('Comp Calculator'!$C$164='(CC) Your Champ Data'!$O$3,'(CC) Your Champ Data'!$O126,IF('Comp Calculator'!$C$164='(CC) Your Champ Data'!$P$3,'(CC) Your Champ Data'!$P126,IF('Comp Calculator'!$C$164='(CC) Your Champ Data'!$Q$3,'(CC) Your Champ Data'!$Q126,IF('Comp Calculator'!$C$164='(CC) Your Champ Data'!$R$3,'(CC) Your Champ Data'!$R126,IF('Comp Calculator'!$C$164='(CC) Your Champ Data'!$T$3,'(CC) Your Champ Data'!$T126,1000))))))*I126*(100-$AD126))/1000</f>
        <v>0</v>
      </c>
      <c r="AH126" s="60">
        <f>(IF('Comp Calculator'!$C$164='(CC) Your Champ Data'!$N$3,'(CC) Your Champ Data'!$N126,IF('Comp Calculator'!$C$164='(CC) Your Champ Data'!$O$3,'(CC) Your Champ Data'!$O126,IF('Comp Calculator'!$C$164='(CC) Your Champ Data'!$P$3,'(CC) Your Champ Data'!$P126,IF('Comp Calculator'!$C$164='(CC) Your Champ Data'!$Q$3,'(CC) Your Champ Data'!$Q126,IF('Comp Calculator'!$C$164='(CC) Your Champ Data'!$R$3,'(CC) Your Champ Data'!$R126,IF('Comp Calculator'!$C$164='(CC) Your Champ Data'!$T$3,'(CC) Your Champ Data'!$T126,1000))))))*J126*(100-$AD126))/1000</f>
        <v>2704.2721572263299</v>
      </c>
      <c r="AI126" s="60">
        <f>(IF('Comp Calculator'!$C$164='(CC) Your Champ Data'!$N$3,'(CC) Your Champ Data'!$N126,IF('Comp Calculator'!$C$164='(CC) Your Champ Data'!$O$3,'(CC) Your Champ Data'!$O126,IF('Comp Calculator'!$C$164='(CC) Your Champ Data'!$P$3,'(CC) Your Champ Data'!$P126,IF('Comp Calculator'!$C$164='(CC) Your Champ Data'!$Q$3,'(CC) Your Champ Data'!$Q126,IF('Comp Calculator'!$C$164='(CC) Your Champ Data'!$R$3,'(CC) Your Champ Data'!$R126,IF('Comp Calculator'!$C$164='(CC) Your Champ Data'!$T$3,'(CC) Your Champ Data'!$T126,1000))))))*K126*(100-$AD126))/1000</f>
        <v>0</v>
      </c>
      <c r="AJ126" s="60">
        <f>(IF('Comp Calculator'!$C$164='(CC) Your Champ Data'!$N$3,'(CC) Your Champ Data'!$N126,IF('Comp Calculator'!$C$164='(CC) Your Champ Data'!$O$3,'(CC) Your Champ Data'!$O126,IF('Comp Calculator'!$C$164='(CC) Your Champ Data'!$P$3,'(CC) Your Champ Data'!$P126,IF('Comp Calculator'!$C$164='(CC) Your Champ Data'!$Q$3,'(CC) Your Champ Data'!$Q126,IF('Comp Calculator'!$C$164='(CC) Your Champ Data'!$R$3,'(CC) Your Champ Data'!$R126,IF('Comp Calculator'!$C$164='(CC) Your Champ Data'!$T$3,'(CC) Your Champ Data'!$T126,1000))))))*L126*(100-$AD126))/1000</f>
        <v>2704.2721572263299</v>
      </c>
      <c r="AL126" s="60">
        <f>RANK(AF126,AF$4:AF$163,0)+COUNTIF(AF$4:AF126,AF126)-1</f>
        <v>129</v>
      </c>
      <c r="AM126" t="str">
        <f t="shared" si="25"/>
        <v>Taliyah</v>
      </c>
      <c r="AN126" s="60">
        <f>RANK(AG126,AG$4:AG$163,0)+COUNTIF(AG$4:AG126,AG126)-1</f>
        <v>131</v>
      </c>
      <c r="AO126" t="str">
        <f t="shared" si="26"/>
        <v>Taliyah</v>
      </c>
      <c r="AP126" s="60">
        <f>RANK(AH126,AH$4:AH$163,0)+COUNTIF(AH$4:AH126,AH126)-1</f>
        <v>95</v>
      </c>
      <c r="AQ126" t="str">
        <f t="shared" si="27"/>
        <v>Taliyah</v>
      </c>
      <c r="AR126" s="60">
        <f>RANK(AI126,AI$4:AI$163,0)+COUNTIF(AI$4:AI126,AI126)-1</f>
        <v>128</v>
      </c>
      <c r="AS126" t="str">
        <f t="shared" si="28"/>
        <v>Taliyah</v>
      </c>
      <c r="AT126" s="60">
        <f>RANK(AJ126,AJ$4:AJ$163,0)+COUNTIF(AJ$4:AJ126,AJ126)-1</f>
        <v>55</v>
      </c>
      <c r="AU126" t="str">
        <f t="shared" si="29"/>
        <v>Taliyah</v>
      </c>
      <c r="AW126">
        <v>124</v>
      </c>
      <c r="AX126" s="61">
        <f t="shared" si="30"/>
        <v>2.5807787246828018</v>
      </c>
      <c r="AY126">
        <f>'Champ Scores'!B125</f>
        <v>3</v>
      </c>
      <c r="AZ126">
        <f>'Champ Scores'!C125</f>
        <v>4</v>
      </c>
      <c r="BA126">
        <f>'Champ Scores'!D125</f>
        <v>1</v>
      </c>
      <c r="BB126">
        <f>'Champ Scores'!E125</f>
        <v>5</v>
      </c>
      <c r="BC126">
        <f>'Champ Scores'!F125</f>
        <v>3</v>
      </c>
      <c r="BD126">
        <f>'Champ Scores'!G125</f>
        <v>4</v>
      </c>
      <c r="BE126">
        <f>'Champ Scores'!H125</f>
        <v>3</v>
      </c>
      <c r="BF126">
        <f>'Champ Scores'!I125</f>
        <v>3</v>
      </c>
      <c r="BG126">
        <f>'Champ Scores'!J125</f>
        <v>2</v>
      </c>
      <c r="BH126">
        <f>'Champ Scores'!K125</f>
        <v>1</v>
      </c>
      <c r="BI126">
        <f>'Champ Scores'!L125</f>
        <v>1</v>
      </c>
      <c r="BJ126">
        <f>'Champ Scores'!M125</f>
        <v>1</v>
      </c>
      <c r="BK126">
        <f>'Champ Scores'!N125</f>
        <v>4</v>
      </c>
      <c r="BL126">
        <f>'Champ Scores'!O125</f>
        <v>3</v>
      </c>
      <c r="BM126">
        <f>'Champ Scores'!P125</f>
        <v>3</v>
      </c>
      <c r="BN126">
        <f>'Champ Scores'!Q125</f>
        <v>5</v>
      </c>
      <c r="BO126">
        <f>'Champ Scores'!R125</f>
        <v>1</v>
      </c>
      <c r="BP126">
        <f>'Champ Scores'!S125</f>
        <v>1</v>
      </c>
      <c r="BQ126">
        <f>'Champ Scores'!T125</f>
        <v>3</v>
      </c>
      <c r="BR126">
        <f>'Champ Scores'!U125</f>
        <v>1</v>
      </c>
      <c r="BT126" s="61">
        <f>INDEX($AX$3:BR126,AW126,MATCH('Comp Calculator'!$C$165,'(CC) Your Champ Data'!$AX$3:$BR$3,0))</f>
        <v>2.5807787246828018</v>
      </c>
      <c r="BV126" s="60">
        <f t="shared" si="31"/>
        <v>0</v>
      </c>
      <c r="BW126" s="60">
        <f t="shared" si="32"/>
        <v>0</v>
      </c>
      <c r="BX126" s="60">
        <f t="shared" si="33"/>
        <v>2611.7593841533344</v>
      </c>
      <c r="BY126" s="60">
        <f t="shared" si="34"/>
        <v>0</v>
      </c>
      <c r="BZ126" s="60">
        <f t="shared" si="35"/>
        <v>2611.7593841533344</v>
      </c>
      <c r="CB126" s="60">
        <f>RANK(BV126,BV$4:BV$157,0)+COUNTIF(BV$4:BV126,BV126)-1</f>
        <v>129</v>
      </c>
      <c r="CC126" t="str">
        <f t="shared" si="36"/>
        <v>Taliyah</v>
      </c>
      <c r="CD126">
        <f>RANK(BW126,BW$4:BW$157,0)+COUNTIF(BW$4:BW126,BW126)-1</f>
        <v>131</v>
      </c>
      <c r="CE126" t="str">
        <f t="shared" si="37"/>
        <v>Taliyah</v>
      </c>
      <c r="CF126">
        <f>RANK(BX126,BX$4:BX$157,0)+COUNTIF(BX$4:BX126,BX126)-1</f>
        <v>96</v>
      </c>
      <c r="CG126" t="str">
        <f t="shared" si="38"/>
        <v>Taliyah</v>
      </c>
      <c r="CH126">
        <f>RANK(BY126,BY$4:BY$157,0)+COUNTIF(BY$4:BY126,BY126)-1</f>
        <v>127</v>
      </c>
      <c r="CI126" t="str">
        <f t="shared" si="39"/>
        <v>Taliyah</v>
      </c>
      <c r="CJ126">
        <f>RANK(BZ126,BZ$4:BZ$157,0)+COUNTIF(BZ$4:BZ126,BZ126)-1</f>
        <v>54</v>
      </c>
      <c r="CK126" t="str">
        <f t="shared" si="40"/>
        <v>Taliyah</v>
      </c>
      <c r="CM126">
        <f>'Champ Scores'!B125+'(CC) Team Data'!B$36-'(CC) Team Data'!$B$28</f>
        <v>9</v>
      </c>
      <c r="CN126">
        <f>'Champ Scores'!C125+'(CC) Team Data'!C$36-'(CC) Team Data'!$B$28</f>
        <v>11</v>
      </c>
      <c r="CO126">
        <f>'Champ Scores'!D125+'(CC) Team Data'!D$36-'(CC) Team Data'!$B$28</f>
        <v>5</v>
      </c>
      <c r="CP126">
        <f>'Champ Scores'!E125+'(CC) Team Data'!E$36-'(CC) Team Data'!$B$28</f>
        <v>12</v>
      </c>
      <c r="CQ126">
        <f>'Champ Scores'!F125+'(CC) Team Data'!F$36-'(CC) Team Data'!$B$28</f>
        <v>10</v>
      </c>
      <c r="CR126">
        <f>'Champ Scores'!G125+'(CC) Team Data'!G$36-'(CC) Team Data'!$B$28</f>
        <v>10</v>
      </c>
      <c r="CS126">
        <f>'Champ Scores'!H125+'(CC) Team Data'!H$36-'(CC) Team Data'!$B$28</f>
        <v>8</v>
      </c>
      <c r="CT126">
        <f>'Champ Scores'!I125+'(CC) Team Data'!I$36-'(CC) Team Data'!$B$28</f>
        <v>7</v>
      </c>
      <c r="CU126">
        <f>'Champ Scores'!J125+'(CC) Team Data'!J$36-'(CC) Team Data'!$B$28</f>
        <v>9</v>
      </c>
      <c r="CV126">
        <f>'Champ Scores'!K125+'(CC) Team Data'!K$36-'(CC) Team Data'!$B$28</f>
        <v>5</v>
      </c>
      <c r="CW126">
        <f>'Champ Scores'!L125+'(CC) Team Data'!L$36-'(CC) Team Data'!$B$28</f>
        <v>9</v>
      </c>
      <c r="CX126">
        <f>'Champ Scores'!M125+'(CC) Team Data'!M$36-'(CC) Team Data'!$B$28</f>
        <v>5</v>
      </c>
      <c r="CY126">
        <f>'Champ Scores'!N125+'(CC) Team Data'!N$36-'(CC) Team Data'!$B$28</f>
        <v>11</v>
      </c>
      <c r="CZ126">
        <f>'Champ Scores'!O125+'(CC) Team Data'!O$36-'(CC) Team Data'!$B$28</f>
        <v>9</v>
      </c>
      <c r="DA126">
        <f>'Champ Scores'!P125+'(CC) Team Data'!P$36-'(CC) Team Data'!$B$28</f>
        <v>9</v>
      </c>
      <c r="DB126">
        <f>'Champ Scores'!Q125+'(CC) Team Data'!Q$36-'(CC) Team Data'!$B$28</f>
        <v>11</v>
      </c>
      <c r="DC126">
        <f>'Champ Scores'!R125+'(CC) Team Data'!R$36-'(CC) Team Data'!$B$28</f>
        <v>5</v>
      </c>
      <c r="DD126">
        <f>'Champ Scores'!S125+'(CC) Team Data'!S$36-'(CC) Team Data'!$B$28</f>
        <v>5</v>
      </c>
      <c r="DE126">
        <f>'Champ Scores'!T125+'(CC) Team Data'!T$36-'(CC) Team Data'!$B$28</f>
        <v>9</v>
      </c>
      <c r="DF126">
        <f>'Champ Scores'!U125+'(CC) Team Data'!U$36-'(CC) Team Data'!$B$28</f>
        <v>5</v>
      </c>
    </row>
    <row r="127" spans="1:110" x14ac:dyDescent="0.25">
      <c r="A127" t="str">
        <f>'Champ Pools'!A127</f>
        <v>Talon</v>
      </c>
      <c r="B127">
        <f>'Champ Pools'!B127</f>
        <v>0</v>
      </c>
      <c r="C127">
        <f>'Champ Pools'!C127</f>
        <v>0</v>
      </c>
      <c r="D127">
        <f>'Champ Pools'!D127</f>
        <v>5</v>
      </c>
      <c r="E127">
        <f>'Champ Pools'!E127</f>
        <v>0</v>
      </c>
      <c r="F127">
        <f>'Champ Pools'!F127</f>
        <v>0</v>
      </c>
      <c r="H127">
        <f>B127*B127*'Champ Pools'!L127</f>
        <v>0</v>
      </c>
      <c r="I127">
        <f>C127*C127*'Champ Pools'!M127</f>
        <v>0</v>
      </c>
      <c r="J127">
        <f>D127*D127*'Champ Pools'!N127</f>
        <v>75</v>
      </c>
      <c r="K127">
        <f>E127*E127*'Champ Pools'!O127</f>
        <v>0</v>
      </c>
      <c r="L127">
        <f>F127*F127*'Champ Pools'!P127</f>
        <v>0</v>
      </c>
      <c r="N127">
        <f>'Champ Scores'!Y126</f>
        <v>2015</v>
      </c>
      <c r="O127">
        <f>'Champ Scores'!Z126</f>
        <v>3061</v>
      </c>
      <c r="P127">
        <f>'Champ Scores'!AA126</f>
        <v>1256</v>
      </c>
      <c r="Q127">
        <f>'Champ Scores'!AB126</f>
        <v>1357</v>
      </c>
      <c r="R127">
        <f>'Champ Scores'!AC126</f>
        <v>2534</v>
      </c>
      <c r="T127" s="60">
        <f t="shared" si="23"/>
        <v>2164.0241032182812</v>
      </c>
      <c r="U127">
        <f>'(CC) Team Data'!W$36+'(CC) Your Champ Data'!N127</f>
        <v>4103</v>
      </c>
      <c r="V127">
        <f>'(CC) Team Data'!X$36+'(CC) Your Champ Data'!O127</f>
        <v>4793</v>
      </c>
      <c r="W127">
        <f>'(CC) Team Data'!Y$36+'(CC) Your Champ Data'!P127</f>
        <v>3008</v>
      </c>
      <c r="X127">
        <f>'(CC) Team Data'!Z$36+'(CC) Your Champ Data'!Q127</f>
        <v>2974</v>
      </c>
      <c r="Y127">
        <f>'(CC) Team Data'!AA$36+'(CC) Your Champ Data'!R127</f>
        <v>4456</v>
      </c>
      <c r="AA127">
        <f>ABS('Champ Scores'!AG126-33.3-'Comp Calculator'!H$164+'Comp Calculator'!H$163)</f>
        <v>26.509912654987474</v>
      </c>
      <c r="AB127">
        <f>ABS('Champ Scores'!AH126-33.3-'Comp Calculator'!I$164+'Comp Calculator'!I$163)</f>
        <v>6.4871273242681831</v>
      </c>
      <c r="AC127">
        <f>ABS('Champ Scores'!AI126-33.3-'Comp Calculator'!J$164+'Comp Calculator'!J$163)</f>
        <v>19.822785330719277</v>
      </c>
      <c r="AD127">
        <f t="shared" si="24"/>
        <v>52.819825309974938</v>
      </c>
      <c r="AF127" s="60">
        <f>(IF('Comp Calculator'!$C$164='(CC) Your Champ Data'!$N$3,'(CC) Your Champ Data'!$N127,IF('Comp Calculator'!$C$164='(CC) Your Champ Data'!$O$3,'(CC) Your Champ Data'!$O127,IF('Comp Calculator'!$C$164='(CC) Your Champ Data'!$P$3,'(CC) Your Champ Data'!$P127,IF('Comp Calculator'!$C$164='(CC) Your Champ Data'!$Q$3,'(CC) Your Champ Data'!$Q127,IF('Comp Calculator'!$C$164='(CC) Your Champ Data'!$R$3,'(CC) Your Champ Data'!$R127,IF('Comp Calculator'!$C$164='(CC) Your Champ Data'!$T$3,'(CC) Your Champ Data'!$T127,1000))))))*H127*(100-$AD127))/1000</f>
        <v>0</v>
      </c>
      <c r="AG127" s="60">
        <f>(IF('Comp Calculator'!$C$164='(CC) Your Champ Data'!$N$3,'(CC) Your Champ Data'!$N127,IF('Comp Calculator'!$C$164='(CC) Your Champ Data'!$O$3,'(CC) Your Champ Data'!$O127,IF('Comp Calculator'!$C$164='(CC) Your Champ Data'!$P$3,'(CC) Your Champ Data'!$P127,IF('Comp Calculator'!$C$164='(CC) Your Champ Data'!$Q$3,'(CC) Your Champ Data'!$Q127,IF('Comp Calculator'!$C$164='(CC) Your Champ Data'!$R$3,'(CC) Your Champ Data'!$R127,IF('Comp Calculator'!$C$164='(CC) Your Champ Data'!$T$3,'(CC) Your Champ Data'!$T127,1000))))))*I127*(100-$AD127))/1000</f>
        <v>0</v>
      </c>
      <c r="AH127" s="60">
        <f>(IF('Comp Calculator'!$C$164='(CC) Your Champ Data'!$N$3,'(CC) Your Champ Data'!$N127,IF('Comp Calculator'!$C$164='(CC) Your Champ Data'!$O$3,'(CC) Your Champ Data'!$O127,IF('Comp Calculator'!$C$164='(CC) Your Champ Data'!$P$3,'(CC) Your Champ Data'!$P127,IF('Comp Calculator'!$C$164='(CC) Your Champ Data'!$Q$3,'(CC) Your Champ Data'!$Q127,IF('Comp Calculator'!$C$164='(CC) Your Champ Data'!$R$3,'(CC) Your Champ Data'!$R127,IF('Comp Calculator'!$C$164='(CC) Your Champ Data'!$T$3,'(CC) Your Champ Data'!$T127,1000))))))*J127*(100-$AD127))/1000</f>
        <v>7657.4276417447509</v>
      </c>
      <c r="AI127" s="60">
        <f>(IF('Comp Calculator'!$C$164='(CC) Your Champ Data'!$N$3,'(CC) Your Champ Data'!$N127,IF('Comp Calculator'!$C$164='(CC) Your Champ Data'!$O$3,'(CC) Your Champ Data'!$O127,IF('Comp Calculator'!$C$164='(CC) Your Champ Data'!$P$3,'(CC) Your Champ Data'!$P127,IF('Comp Calculator'!$C$164='(CC) Your Champ Data'!$Q$3,'(CC) Your Champ Data'!$Q127,IF('Comp Calculator'!$C$164='(CC) Your Champ Data'!$R$3,'(CC) Your Champ Data'!$R127,IF('Comp Calculator'!$C$164='(CC) Your Champ Data'!$T$3,'(CC) Your Champ Data'!$T127,1000))))))*K127*(100-$AD127))/1000</f>
        <v>0</v>
      </c>
      <c r="AJ127" s="60">
        <f>(IF('Comp Calculator'!$C$164='(CC) Your Champ Data'!$N$3,'(CC) Your Champ Data'!$N127,IF('Comp Calculator'!$C$164='(CC) Your Champ Data'!$O$3,'(CC) Your Champ Data'!$O127,IF('Comp Calculator'!$C$164='(CC) Your Champ Data'!$P$3,'(CC) Your Champ Data'!$P127,IF('Comp Calculator'!$C$164='(CC) Your Champ Data'!$Q$3,'(CC) Your Champ Data'!$Q127,IF('Comp Calculator'!$C$164='(CC) Your Champ Data'!$R$3,'(CC) Your Champ Data'!$R127,IF('Comp Calculator'!$C$164='(CC) Your Champ Data'!$T$3,'(CC) Your Champ Data'!$T127,1000))))))*L127*(100-$AD127))/1000</f>
        <v>0</v>
      </c>
      <c r="AL127" s="60">
        <f>RANK(AF127,AF$4:AF$163,0)+COUNTIF(AF$4:AF127,AF127)-1</f>
        <v>130</v>
      </c>
      <c r="AM127" t="str">
        <f t="shared" si="25"/>
        <v>Talon</v>
      </c>
      <c r="AN127" s="60">
        <f>RANK(AG127,AG$4:AG$163,0)+COUNTIF(AG$4:AG127,AG127)-1</f>
        <v>132</v>
      </c>
      <c r="AO127" t="str">
        <f t="shared" si="26"/>
        <v>Talon</v>
      </c>
      <c r="AP127" s="60">
        <f>RANK(AH127,AH$4:AH$163,0)+COUNTIF(AH$4:AH127,AH127)-1</f>
        <v>37</v>
      </c>
      <c r="AQ127" t="str">
        <f t="shared" si="27"/>
        <v>Talon</v>
      </c>
      <c r="AR127" s="60">
        <f>RANK(AI127,AI$4:AI$163,0)+COUNTIF(AI$4:AI127,AI127)-1</f>
        <v>129</v>
      </c>
      <c r="AS127" t="str">
        <f t="shared" si="28"/>
        <v>Talon</v>
      </c>
      <c r="AT127" s="60">
        <f>RANK(AJ127,AJ$4:AJ$163,0)+COUNTIF(AJ$4:AJ127,AJ127)-1</f>
        <v>135</v>
      </c>
      <c r="AU127" t="str">
        <f t="shared" si="29"/>
        <v>Talon</v>
      </c>
      <c r="AW127">
        <v>125</v>
      </c>
      <c r="AX127" s="61">
        <f t="shared" si="30"/>
        <v>2.7150377176900822</v>
      </c>
      <c r="AY127">
        <f>'Champ Scores'!B126</f>
        <v>5</v>
      </c>
      <c r="AZ127">
        <f>'Champ Scores'!C126</f>
        <v>2</v>
      </c>
      <c r="BA127">
        <f>'Champ Scores'!D126</f>
        <v>5</v>
      </c>
      <c r="BB127">
        <f>'Champ Scores'!E126</f>
        <v>3</v>
      </c>
      <c r="BC127">
        <f>'Champ Scores'!F126</f>
        <v>5</v>
      </c>
      <c r="BD127">
        <f>'Champ Scores'!G126</f>
        <v>3</v>
      </c>
      <c r="BE127">
        <f>'Champ Scores'!H126</f>
        <v>2</v>
      </c>
      <c r="BF127">
        <f>'Champ Scores'!I126</f>
        <v>1</v>
      </c>
      <c r="BG127">
        <f>'Champ Scores'!J126</f>
        <v>4</v>
      </c>
      <c r="BH127">
        <f>'Champ Scores'!K126</f>
        <v>1</v>
      </c>
      <c r="BI127">
        <f>'Champ Scores'!L126</f>
        <v>1</v>
      </c>
      <c r="BJ127">
        <f>'Champ Scores'!M126</f>
        <v>1</v>
      </c>
      <c r="BK127">
        <f>'Champ Scores'!N126</f>
        <v>2</v>
      </c>
      <c r="BL127">
        <f>'Champ Scores'!O126</f>
        <v>3</v>
      </c>
      <c r="BM127">
        <f>'Champ Scores'!P126</f>
        <v>2</v>
      </c>
      <c r="BN127">
        <f>'Champ Scores'!Q126</f>
        <v>5</v>
      </c>
      <c r="BO127">
        <f>'Champ Scores'!R126</f>
        <v>4</v>
      </c>
      <c r="BP127">
        <f>'Champ Scores'!S126</f>
        <v>1</v>
      </c>
      <c r="BQ127">
        <f>'Champ Scores'!T126</f>
        <v>1</v>
      </c>
      <c r="BR127">
        <f>'Champ Scores'!U126</f>
        <v>1</v>
      </c>
      <c r="BT127" s="61">
        <f>INDEX($AX$3:BR127,AW127,MATCH('Comp Calculator'!$C$165,'(CC) Your Champ Data'!$AX$3:$BR$3,0))</f>
        <v>2.7150377176900822</v>
      </c>
      <c r="BV127" s="60">
        <f t="shared" si="31"/>
        <v>0</v>
      </c>
      <c r="BW127" s="60">
        <f t="shared" si="32"/>
        <v>0</v>
      </c>
      <c r="BX127" s="60">
        <f t="shared" si="33"/>
        <v>9607.1965357968766</v>
      </c>
      <c r="BY127" s="60">
        <f t="shared" si="34"/>
        <v>0</v>
      </c>
      <c r="BZ127" s="60">
        <f t="shared" si="35"/>
        <v>0</v>
      </c>
      <c r="CB127" s="60">
        <f>RANK(BV127,BV$4:BV$157,0)+COUNTIF(BV$4:BV127,BV127)-1</f>
        <v>130</v>
      </c>
      <c r="CC127" t="str">
        <f t="shared" si="36"/>
        <v>Talon</v>
      </c>
      <c r="CD127">
        <f>RANK(BW127,BW$4:BW$157,0)+COUNTIF(BW$4:BW127,BW127)-1</f>
        <v>132</v>
      </c>
      <c r="CE127" t="str">
        <f t="shared" si="37"/>
        <v>Talon</v>
      </c>
      <c r="CF127">
        <f>RANK(BX127,BX$4:BX$157,0)+COUNTIF(BX$4:BX127,BX127)-1</f>
        <v>31</v>
      </c>
      <c r="CG127" t="str">
        <f t="shared" si="38"/>
        <v>Talon</v>
      </c>
      <c r="CH127">
        <f>RANK(BY127,BY$4:BY$157,0)+COUNTIF(BY$4:BY127,BY127)-1</f>
        <v>128</v>
      </c>
      <c r="CI127" t="str">
        <f t="shared" si="39"/>
        <v>Talon</v>
      </c>
      <c r="CJ127">
        <f>RANK(BZ127,BZ$4:BZ$157,0)+COUNTIF(BZ$4:BZ127,BZ127)-1</f>
        <v>132</v>
      </c>
      <c r="CK127" t="str">
        <f t="shared" si="40"/>
        <v>Talon</v>
      </c>
      <c r="CM127">
        <f>'Champ Scores'!B126+'(CC) Team Data'!B$36-'(CC) Team Data'!$B$28</f>
        <v>11</v>
      </c>
      <c r="CN127">
        <f>'Champ Scores'!C126+'(CC) Team Data'!C$36-'(CC) Team Data'!$B$28</f>
        <v>9</v>
      </c>
      <c r="CO127">
        <f>'Champ Scores'!D126+'(CC) Team Data'!D$36-'(CC) Team Data'!$B$28</f>
        <v>9</v>
      </c>
      <c r="CP127">
        <f>'Champ Scores'!E126+'(CC) Team Data'!E$36-'(CC) Team Data'!$B$28</f>
        <v>10</v>
      </c>
      <c r="CQ127">
        <f>'Champ Scores'!F126+'(CC) Team Data'!F$36-'(CC) Team Data'!$B$28</f>
        <v>12</v>
      </c>
      <c r="CR127">
        <f>'Champ Scores'!G126+'(CC) Team Data'!G$36-'(CC) Team Data'!$B$28</f>
        <v>9</v>
      </c>
      <c r="CS127">
        <f>'Champ Scores'!H126+'(CC) Team Data'!H$36-'(CC) Team Data'!$B$28</f>
        <v>7</v>
      </c>
      <c r="CT127">
        <f>'Champ Scores'!I126+'(CC) Team Data'!I$36-'(CC) Team Data'!$B$28</f>
        <v>5</v>
      </c>
      <c r="CU127">
        <f>'Champ Scores'!J126+'(CC) Team Data'!J$36-'(CC) Team Data'!$B$28</f>
        <v>11</v>
      </c>
      <c r="CV127">
        <f>'Champ Scores'!K126+'(CC) Team Data'!K$36-'(CC) Team Data'!$B$28</f>
        <v>5</v>
      </c>
      <c r="CW127">
        <f>'Champ Scores'!L126+'(CC) Team Data'!L$36-'(CC) Team Data'!$B$28</f>
        <v>9</v>
      </c>
      <c r="CX127">
        <f>'Champ Scores'!M126+'(CC) Team Data'!M$36-'(CC) Team Data'!$B$28</f>
        <v>5</v>
      </c>
      <c r="CY127">
        <f>'Champ Scores'!N126+'(CC) Team Data'!N$36-'(CC) Team Data'!$B$28</f>
        <v>9</v>
      </c>
      <c r="CZ127">
        <f>'Champ Scores'!O126+'(CC) Team Data'!O$36-'(CC) Team Data'!$B$28</f>
        <v>9</v>
      </c>
      <c r="DA127">
        <f>'Champ Scores'!P126+'(CC) Team Data'!P$36-'(CC) Team Data'!$B$28</f>
        <v>8</v>
      </c>
      <c r="DB127">
        <f>'Champ Scores'!Q126+'(CC) Team Data'!Q$36-'(CC) Team Data'!$B$28</f>
        <v>11</v>
      </c>
      <c r="DC127">
        <f>'Champ Scores'!R126+'(CC) Team Data'!R$36-'(CC) Team Data'!$B$28</f>
        <v>8</v>
      </c>
      <c r="DD127">
        <f>'Champ Scores'!S126+'(CC) Team Data'!S$36-'(CC) Team Data'!$B$28</f>
        <v>5</v>
      </c>
      <c r="DE127">
        <f>'Champ Scores'!T126+'(CC) Team Data'!T$36-'(CC) Team Data'!$B$28</f>
        <v>7</v>
      </c>
      <c r="DF127">
        <f>'Champ Scores'!U126+'(CC) Team Data'!U$36-'(CC) Team Data'!$B$28</f>
        <v>5</v>
      </c>
    </row>
    <row r="128" spans="1:110" x14ac:dyDescent="0.25">
      <c r="A128" t="str">
        <f>'Champ Pools'!A128</f>
        <v>Taric</v>
      </c>
      <c r="B128">
        <f>'Champ Pools'!B128</f>
        <v>0</v>
      </c>
      <c r="C128">
        <f>'Champ Pools'!C128</f>
        <v>0</v>
      </c>
      <c r="D128">
        <f>'Champ Pools'!D128</f>
        <v>0</v>
      </c>
      <c r="E128">
        <f>'Champ Pools'!E128</f>
        <v>0</v>
      </c>
      <c r="F128">
        <f>'Champ Pools'!F128</f>
        <v>3</v>
      </c>
      <c r="H128">
        <f>B128*B128*'Champ Pools'!L128</f>
        <v>0</v>
      </c>
      <c r="I128">
        <f>C128*C128*'Champ Pools'!M128</f>
        <v>0</v>
      </c>
      <c r="J128">
        <f>D128*D128*'Champ Pools'!N128</f>
        <v>0</v>
      </c>
      <c r="K128">
        <f>E128*E128*'Champ Pools'!O128</f>
        <v>0</v>
      </c>
      <c r="L128">
        <f>F128*F128*'Champ Pools'!P128</f>
        <v>27</v>
      </c>
      <c r="N128">
        <f>'Champ Scores'!Y127</f>
        <v>2306</v>
      </c>
      <c r="O128">
        <f>'Champ Scores'!Z127</f>
        <v>1403</v>
      </c>
      <c r="P128">
        <f>'Champ Scores'!AA127</f>
        <v>2911</v>
      </c>
      <c r="Q128">
        <f>'Champ Scores'!AB127</f>
        <v>2252</v>
      </c>
      <c r="R128">
        <f>'Champ Scores'!AC127</f>
        <v>1570</v>
      </c>
      <c r="T128" s="60">
        <f t="shared" si="23"/>
        <v>2371.849301520725</v>
      </c>
      <c r="U128">
        <f>'(CC) Team Data'!W$36+'(CC) Your Champ Data'!N128</f>
        <v>4394</v>
      </c>
      <c r="V128">
        <f>'(CC) Team Data'!X$36+'(CC) Your Champ Data'!O128</f>
        <v>3135</v>
      </c>
      <c r="W128">
        <f>'(CC) Team Data'!Y$36+'(CC) Your Champ Data'!P128</f>
        <v>4663</v>
      </c>
      <c r="X128">
        <f>'(CC) Team Data'!Z$36+'(CC) Your Champ Data'!Q128</f>
        <v>3869</v>
      </c>
      <c r="Y128">
        <f>'(CC) Team Data'!AA$36+'(CC) Your Champ Data'!R128</f>
        <v>3492</v>
      </c>
      <c r="AA128">
        <f>ABS('Champ Scores'!AG127-33.3-'Comp Calculator'!H$164+'Comp Calculator'!H$163)</f>
        <v>5.9260061089909932</v>
      </c>
      <c r="AB128">
        <f>ABS('Champ Scores'!AH127-33.3-'Comp Calculator'!I$164+'Comp Calculator'!I$163)</f>
        <v>6.4057486035595979</v>
      </c>
      <c r="AC128">
        <f>ABS('Champ Scores'!AI127-33.3-'Comp Calculator'!J$164+'Comp Calculator'!J$163)</f>
        <v>0.67974249456861813</v>
      </c>
      <c r="AD128">
        <f t="shared" si="24"/>
        <v>13.011497207119209</v>
      </c>
      <c r="AF128" s="60">
        <f>(IF('Comp Calculator'!$C$164='(CC) Your Champ Data'!$N$3,'(CC) Your Champ Data'!$N128,IF('Comp Calculator'!$C$164='(CC) Your Champ Data'!$O$3,'(CC) Your Champ Data'!$O128,IF('Comp Calculator'!$C$164='(CC) Your Champ Data'!$P$3,'(CC) Your Champ Data'!$P128,IF('Comp Calculator'!$C$164='(CC) Your Champ Data'!$Q$3,'(CC) Your Champ Data'!$Q128,IF('Comp Calculator'!$C$164='(CC) Your Champ Data'!$R$3,'(CC) Your Champ Data'!$R128,IF('Comp Calculator'!$C$164='(CC) Your Champ Data'!$T$3,'(CC) Your Champ Data'!$T128,1000))))))*H128*(100-$AD128))/1000</f>
        <v>0</v>
      </c>
      <c r="AG128" s="60">
        <f>(IF('Comp Calculator'!$C$164='(CC) Your Champ Data'!$N$3,'(CC) Your Champ Data'!$N128,IF('Comp Calculator'!$C$164='(CC) Your Champ Data'!$O$3,'(CC) Your Champ Data'!$O128,IF('Comp Calculator'!$C$164='(CC) Your Champ Data'!$P$3,'(CC) Your Champ Data'!$P128,IF('Comp Calculator'!$C$164='(CC) Your Champ Data'!$Q$3,'(CC) Your Champ Data'!$Q128,IF('Comp Calculator'!$C$164='(CC) Your Champ Data'!$R$3,'(CC) Your Champ Data'!$R128,IF('Comp Calculator'!$C$164='(CC) Your Champ Data'!$T$3,'(CC) Your Champ Data'!$T128,1000))))))*I128*(100-$AD128))/1000</f>
        <v>0</v>
      </c>
      <c r="AH128" s="60">
        <f>(IF('Comp Calculator'!$C$164='(CC) Your Champ Data'!$N$3,'(CC) Your Champ Data'!$N128,IF('Comp Calculator'!$C$164='(CC) Your Champ Data'!$O$3,'(CC) Your Champ Data'!$O128,IF('Comp Calculator'!$C$164='(CC) Your Champ Data'!$P$3,'(CC) Your Champ Data'!$P128,IF('Comp Calculator'!$C$164='(CC) Your Champ Data'!$Q$3,'(CC) Your Champ Data'!$Q128,IF('Comp Calculator'!$C$164='(CC) Your Champ Data'!$R$3,'(CC) Your Champ Data'!$R128,IF('Comp Calculator'!$C$164='(CC) Your Champ Data'!$T$3,'(CC) Your Champ Data'!$T128,1000))))))*J128*(100-$AD128))/1000</f>
        <v>0</v>
      </c>
      <c r="AI128" s="60">
        <f>(IF('Comp Calculator'!$C$164='(CC) Your Champ Data'!$N$3,'(CC) Your Champ Data'!$N128,IF('Comp Calculator'!$C$164='(CC) Your Champ Data'!$O$3,'(CC) Your Champ Data'!$O128,IF('Comp Calculator'!$C$164='(CC) Your Champ Data'!$P$3,'(CC) Your Champ Data'!$P128,IF('Comp Calculator'!$C$164='(CC) Your Champ Data'!$Q$3,'(CC) Your Champ Data'!$Q128,IF('Comp Calculator'!$C$164='(CC) Your Champ Data'!$R$3,'(CC) Your Champ Data'!$R128,IF('Comp Calculator'!$C$164='(CC) Your Champ Data'!$T$3,'(CC) Your Champ Data'!$T128,1000))))))*K128*(100-$AD128))/1000</f>
        <v>0</v>
      </c>
      <c r="AJ128" s="60">
        <f>(IF('Comp Calculator'!$C$164='(CC) Your Champ Data'!$N$3,'(CC) Your Champ Data'!$N128,IF('Comp Calculator'!$C$164='(CC) Your Champ Data'!$O$3,'(CC) Your Champ Data'!$O128,IF('Comp Calculator'!$C$164='(CC) Your Champ Data'!$P$3,'(CC) Your Champ Data'!$P128,IF('Comp Calculator'!$C$164='(CC) Your Champ Data'!$Q$3,'(CC) Your Champ Data'!$Q128,IF('Comp Calculator'!$C$164='(CC) Your Champ Data'!$R$3,'(CC) Your Champ Data'!$R128,IF('Comp Calculator'!$C$164='(CC) Your Champ Data'!$T$3,'(CC) Your Champ Data'!$T128,1000))))))*L128*(100-$AD128))/1000</f>
        <v>5570.7377289199549</v>
      </c>
      <c r="AL128" s="60">
        <f>RANK(AF128,AF$4:AF$163,0)+COUNTIF(AF$4:AF128,AF128)-1</f>
        <v>131</v>
      </c>
      <c r="AM128" t="str">
        <f t="shared" si="25"/>
        <v>Taric</v>
      </c>
      <c r="AN128" s="60">
        <f>RANK(AG128,AG$4:AG$163,0)+COUNTIF(AG$4:AG128,AG128)-1</f>
        <v>133</v>
      </c>
      <c r="AO128" t="str">
        <f t="shared" si="26"/>
        <v>Taric</v>
      </c>
      <c r="AP128" s="60">
        <f>RANK(AH128,AH$4:AH$163,0)+COUNTIF(AH$4:AH128,AH128)-1</f>
        <v>151</v>
      </c>
      <c r="AQ128" t="str">
        <f t="shared" si="27"/>
        <v>Taric</v>
      </c>
      <c r="AR128" s="60">
        <f>RANK(AI128,AI$4:AI$163,0)+COUNTIF(AI$4:AI128,AI128)-1</f>
        <v>130</v>
      </c>
      <c r="AS128" t="str">
        <f t="shared" si="28"/>
        <v>Taric</v>
      </c>
      <c r="AT128" s="60">
        <f>RANK(AJ128,AJ$4:AJ$163,0)+COUNTIF(AJ$4:AJ128,AJ128)-1</f>
        <v>37</v>
      </c>
      <c r="AU128" t="str">
        <f t="shared" si="29"/>
        <v>Taric</v>
      </c>
      <c r="AW128">
        <v>126</v>
      </c>
      <c r="AX128" s="61">
        <f t="shared" si="30"/>
        <v>2.9074065448776119</v>
      </c>
      <c r="AY128">
        <f>'Champ Scores'!B127</f>
        <v>1</v>
      </c>
      <c r="AZ128">
        <f>'Champ Scores'!C127</f>
        <v>2</v>
      </c>
      <c r="BA128">
        <f>'Champ Scores'!D127</f>
        <v>1</v>
      </c>
      <c r="BB128">
        <f>'Champ Scores'!E127</f>
        <v>2</v>
      </c>
      <c r="BC128">
        <f>'Champ Scores'!F127</f>
        <v>1</v>
      </c>
      <c r="BD128">
        <f>'Champ Scores'!G127</f>
        <v>1</v>
      </c>
      <c r="BE128">
        <f>'Champ Scores'!H127</f>
        <v>1</v>
      </c>
      <c r="BF128">
        <f>'Champ Scores'!I127</f>
        <v>1</v>
      </c>
      <c r="BG128">
        <f>'Champ Scores'!J127</f>
        <v>1</v>
      </c>
      <c r="BH128">
        <f>'Champ Scores'!K127</f>
        <v>5</v>
      </c>
      <c r="BI128">
        <f>'Champ Scores'!L127</f>
        <v>3</v>
      </c>
      <c r="BJ128">
        <f>'Champ Scores'!M127</f>
        <v>3</v>
      </c>
      <c r="BK128">
        <f>'Champ Scores'!N127</f>
        <v>5</v>
      </c>
      <c r="BL128">
        <f>'Champ Scores'!O127</f>
        <v>3</v>
      </c>
      <c r="BM128">
        <f>'Champ Scores'!P127</f>
        <v>5</v>
      </c>
      <c r="BN128">
        <f>'Champ Scores'!Q127</f>
        <v>1</v>
      </c>
      <c r="BO128">
        <f>'Champ Scores'!R127</f>
        <v>1</v>
      </c>
      <c r="BP128">
        <f>'Champ Scores'!S127</f>
        <v>5</v>
      </c>
      <c r="BQ128">
        <f>'Champ Scores'!T127</f>
        <v>5</v>
      </c>
      <c r="BR128">
        <f>'Champ Scores'!U127</f>
        <v>5</v>
      </c>
      <c r="BT128" s="61">
        <f>INDEX($AX$3:BR128,AW128,MATCH('Comp Calculator'!$C$165,'(CC) Your Champ Data'!$AX$3:$BR$3,0))</f>
        <v>2.9074065448776119</v>
      </c>
      <c r="BV128" s="60">
        <f t="shared" si="31"/>
        <v>0</v>
      </c>
      <c r="BW128" s="60">
        <f t="shared" si="32"/>
        <v>0</v>
      </c>
      <c r="BX128" s="60">
        <f t="shared" si="33"/>
        <v>0</v>
      </c>
      <c r="BY128" s="60">
        <f t="shared" si="34"/>
        <v>0</v>
      </c>
      <c r="BZ128" s="60">
        <f t="shared" si="35"/>
        <v>6828.5954434264031</v>
      </c>
      <c r="CB128" s="60">
        <f>RANK(BV128,BV$4:BV$157,0)+COUNTIF(BV$4:BV128,BV128)-1</f>
        <v>131</v>
      </c>
      <c r="CC128" t="str">
        <f t="shared" si="36"/>
        <v>Taric</v>
      </c>
      <c r="CD128">
        <f>RANK(BW128,BW$4:BW$157,0)+COUNTIF(BW$4:BW128,BW128)-1</f>
        <v>133</v>
      </c>
      <c r="CE128" t="str">
        <f t="shared" si="37"/>
        <v>Taric</v>
      </c>
      <c r="CF128">
        <f>RANK(BX128,BX$4:BX$157,0)+COUNTIF(BX$4:BX128,BX128)-1</f>
        <v>146</v>
      </c>
      <c r="CG128" t="str">
        <f t="shared" si="38"/>
        <v>Taric</v>
      </c>
      <c r="CH128">
        <f>RANK(BY128,BY$4:BY$157,0)+COUNTIF(BY$4:BY128,BY128)-1</f>
        <v>129</v>
      </c>
      <c r="CI128" t="str">
        <f t="shared" si="39"/>
        <v>Taric</v>
      </c>
      <c r="CJ128">
        <f>RANK(BZ128,BZ$4:BZ$157,0)+COUNTIF(BZ$4:BZ128,BZ128)-1</f>
        <v>35</v>
      </c>
      <c r="CK128" t="str">
        <f t="shared" si="40"/>
        <v>Taric</v>
      </c>
      <c r="CM128">
        <f>'Champ Scores'!B127+'(CC) Team Data'!B$36-'(CC) Team Data'!$B$28</f>
        <v>7</v>
      </c>
      <c r="CN128">
        <f>'Champ Scores'!C127+'(CC) Team Data'!C$36-'(CC) Team Data'!$B$28</f>
        <v>9</v>
      </c>
      <c r="CO128">
        <f>'Champ Scores'!D127+'(CC) Team Data'!D$36-'(CC) Team Data'!$B$28</f>
        <v>5</v>
      </c>
      <c r="CP128">
        <f>'Champ Scores'!E127+'(CC) Team Data'!E$36-'(CC) Team Data'!$B$28</f>
        <v>9</v>
      </c>
      <c r="CQ128">
        <f>'Champ Scores'!F127+'(CC) Team Data'!F$36-'(CC) Team Data'!$B$28</f>
        <v>8</v>
      </c>
      <c r="CR128">
        <f>'Champ Scores'!G127+'(CC) Team Data'!G$36-'(CC) Team Data'!$B$28</f>
        <v>7</v>
      </c>
      <c r="CS128">
        <f>'Champ Scores'!H127+'(CC) Team Data'!H$36-'(CC) Team Data'!$B$28</f>
        <v>6</v>
      </c>
      <c r="CT128">
        <f>'Champ Scores'!I127+'(CC) Team Data'!I$36-'(CC) Team Data'!$B$28</f>
        <v>5</v>
      </c>
      <c r="CU128">
        <f>'Champ Scores'!J127+'(CC) Team Data'!J$36-'(CC) Team Data'!$B$28</f>
        <v>8</v>
      </c>
      <c r="CV128">
        <f>'Champ Scores'!K127+'(CC) Team Data'!K$36-'(CC) Team Data'!$B$28</f>
        <v>9</v>
      </c>
      <c r="CW128">
        <f>'Champ Scores'!L127+'(CC) Team Data'!L$36-'(CC) Team Data'!$B$28</f>
        <v>11</v>
      </c>
      <c r="CX128">
        <f>'Champ Scores'!M127+'(CC) Team Data'!M$36-'(CC) Team Data'!$B$28</f>
        <v>7</v>
      </c>
      <c r="CY128">
        <f>'Champ Scores'!N127+'(CC) Team Data'!N$36-'(CC) Team Data'!$B$28</f>
        <v>12</v>
      </c>
      <c r="CZ128">
        <f>'Champ Scores'!O127+'(CC) Team Data'!O$36-'(CC) Team Data'!$B$28</f>
        <v>9</v>
      </c>
      <c r="DA128">
        <f>'Champ Scores'!P127+'(CC) Team Data'!P$36-'(CC) Team Data'!$B$28</f>
        <v>11</v>
      </c>
      <c r="DB128">
        <f>'Champ Scores'!Q127+'(CC) Team Data'!Q$36-'(CC) Team Data'!$B$28</f>
        <v>7</v>
      </c>
      <c r="DC128">
        <f>'Champ Scores'!R127+'(CC) Team Data'!R$36-'(CC) Team Data'!$B$28</f>
        <v>5</v>
      </c>
      <c r="DD128">
        <f>'Champ Scores'!S127+'(CC) Team Data'!S$36-'(CC) Team Data'!$B$28</f>
        <v>9</v>
      </c>
      <c r="DE128">
        <f>'Champ Scores'!T127+'(CC) Team Data'!T$36-'(CC) Team Data'!$B$28</f>
        <v>11</v>
      </c>
      <c r="DF128">
        <f>'Champ Scores'!U127+'(CC) Team Data'!U$36-'(CC) Team Data'!$B$28</f>
        <v>9</v>
      </c>
    </row>
    <row r="129" spans="1:110" x14ac:dyDescent="0.25">
      <c r="A129" t="str">
        <f>'Champ Pools'!A129</f>
        <v>Teemo</v>
      </c>
      <c r="B129">
        <f>'Champ Pools'!B129</f>
        <v>0</v>
      </c>
      <c r="C129">
        <f>'Champ Pools'!C129</f>
        <v>0</v>
      </c>
      <c r="D129">
        <f>'Champ Pools'!D129</f>
        <v>2</v>
      </c>
      <c r="E129">
        <f>'Champ Pools'!E129</f>
        <v>0</v>
      </c>
      <c r="F129">
        <f>'Champ Pools'!F129</f>
        <v>0</v>
      </c>
      <c r="H129">
        <f>B129*B129*'Champ Pools'!L129</f>
        <v>0</v>
      </c>
      <c r="I129">
        <f>C129*C129*'Champ Pools'!M129</f>
        <v>0</v>
      </c>
      <c r="J129">
        <f>D129*D129*'Champ Pools'!N129</f>
        <v>12</v>
      </c>
      <c r="K129">
        <f>E129*E129*'Champ Pools'!O129</f>
        <v>0</v>
      </c>
      <c r="L129">
        <f>F129*F129*'Champ Pools'!P129</f>
        <v>0</v>
      </c>
      <c r="N129">
        <f>'Champ Scores'!Y128</f>
        <v>1348</v>
      </c>
      <c r="O129">
        <f>'Champ Scores'!Z128</f>
        <v>2148</v>
      </c>
      <c r="P129">
        <f>'Champ Scores'!AA128</f>
        <v>1942</v>
      </c>
      <c r="Q129">
        <f>'Champ Scores'!AB128</f>
        <v>2143</v>
      </c>
      <c r="R129">
        <f>'Champ Scores'!AC128</f>
        <v>2550</v>
      </c>
      <c r="T129" s="60">
        <f t="shared" si="23"/>
        <v>2615.4212694388834</v>
      </c>
      <c r="U129">
        <f>'(CC) Team Data'!W$36+'(CC) Your Champ Data'!N129</f>
        <v>3436</v>
      </c>
      <c r="V129">
        <f>'(CC) Team Data'!X$36+'(CC) Your Champ Data'!O129</f>
        <v>3880</v>
      </c>
      <c r="W129">
        <f>'(CC) Team Data'!Y$36+'(CC) Your Champ Data'!P129</f>
        <v>3694</v>
      </c>
      <c r="X129">
        <f>'(CC) Team Data'!Z$36+'(CC) Your Champ Data'!Q129</f>
        <v>3760</v>
      </c>
      <c r="Y129">
        <f>'(CC) Team Data'!AA$36+'(CC) Your Champ Data'!R129</f>
        <v>4472</v>
      </c>
      <c r="AA129">
        <f>ABS('Champ Scores'!AG128-33.3-'Comp Calculator'!H$164+'Comp Calculator'!H$163)</f>
        <v>1.1701233587176425</v>
      </c>
      <c r="AB129">
        <f>ABS('Champ Scores'!AH128-33.3-'Comp Calculator'!I$164+'Comp Calculator'!I$163)</f>
        <v>1.7240310961177912</v>
      </c>
      <c r="AC129">
        <f>ABS('Champ Scores'!AI128-33.3-'Comp Calculator'!J$164+'Comp Calculator'!J$163)</f>
        <v>3.0941544548354436</v>
      </c>
      <c r="AD129">
        <f t="shared" si="24"/>
        <v>5.9883089096708773</v>
      </c>
      <c r="AF129" s="60">
        <f>(IF('Comp Calculator'!$C$164='(CC) Your Champ Data'!$N$3,'(CC) Your Champ Data'!$N129,IF('Comp Calculator'!$C$164='(CC) Your Champ Data'!$O$3,'(CC) Your Champ Data'!$O129,IF('Comp Calculator'!$C$164='(CC) Your Champ Data'!$P$3,'(CC) Your Champ Data'!$P129,IF('Comp Calculator'!$C$164='(CC) Your Champ Data'!$Q$3,'(CC) Your Champ Data'!$Q129,IF('Comp Calculator'!$C$164='(CC) Your Champ Data'!$R$3,'(CC) Your Champ Data'!$R129,IF('Comp Calculator'!$C$164='(CC) Your Champ Data'!$T$3,'(CC) Your Champ Data'!$T129,1000))))))*H129*(100-$AD129))/1000</f>
        <v>0</v>
      </c>
      <c r="AG129" s="60">
        <f>(IF('Comp Calculator'!$C$164='(CC) Your Champ Data'!$N$3,'(CC) Your Champ Data'!$N129,IF('Comp Calculator'!$C$164='(CC) Your Champ Data'!$O$3,'(CC) Your Champ Data'!$O129,IF('Comp Calculator'!$C$164='(CC) Your Champ Data'!$P$3,'(CC) Your Champ Data'!$P129,IF('Comp Calculator'!$C$164='(CC) Your Champ Data'!$Q$3,'(CC) Your Champ Data'!$Q129,IF('Comp Calculator'!$C$164='(CC) Your Champ Data'!$R$3,'(CC) Your Champ Data'!$R129,IF('Comp Calculator'!$C$164='(CC) Your Champ Data'!$T$3,'(CC) Your Champ Data'!$T129,1000))))))*I129*(100-$AD129))/1000</f>
        <v>0</v>
      </c>
      <c r="AH129" s="60">
        <f>(IF('Comp Calculator'!$C$164='(CC) Your Champ Data'!$N$3,'(CC) Your Champ Data'!$N129,IF('Comp Calculator'!$C$164='(CC) Your Champ Data'!$O$3,'(CC) Your Champ Data'!$O129,IF('Comp Calculator'!$C$164='(CC) Your Champ Data'!$P$3,'(CC) Your Champ Data'!$P129,IF('Comp Calculator'!$C$164='(CC) Your Champ Data'!$Q$3,'(CC) Your Champ Data'!$Q129,IF('Comp Calculator'!$C$164='(CC) Your Champ Data'!$R$3,'(CC) Your Champ Data'!$R129,IF('Comp Calculator'!$C$164='(CC) Your Champ Data'!$T$3,'(CC) Your Champ Data'!$T129,1000))))))*J129*(100-$AD129))/1000</f>
        <v>2950.562117442777</v>
      </c>
      <c r="AI129" s="60">
        <f>(IF('Comp Calculator'!$C$164='(CC) Your Champ Data'!$N$3,'(CC) Your Champ Data'!$N129,IF('Comp Calculator'!$C$164='(CC) Your Champ Data'!$O$3,'(CC) Your Champ Data'!$O129,IF('Comp Calculator'!$C$164='(CC) Your Champ Data'!$P$3,'(CC) Your Champ Data'!$P129,IF('Comp Calculator'!$C$164='(CC) Your Champ Data'!$Q$3,'(CC) Your Champ Data'!$Q129,IF('Comp Calculator'!$C$164='(CC) Your Champ Data'!$R$3,'(CC) Your Champ Data'!$R129,IF('Comp Calculator'!$C$164='(CC) Your Champ Data'!$T$3,'(CC) Your Champ Data'!$T129,1000))))))*K129*(100-$AD129))/1000</f>
        <v>0</v>
      </c>
      <c r="AJ129" s="60">
        <f>(IF('Comp Calculator'!$C$164='(CC) Your Champ Data'!$N$3,'(CC) Your Champ Data'!$N129,IF('Comp Calculator'!$C$164='(CC) Your Champ Data'!$O$3,'(CC) Your Champ Data'!$O129,IF('Comp Calculator'!$C$164='(CC) Your Champ Data'!$P$3,'(CC) Your Champ Data'!$P129,IF('Comp Calculator'!$C$164='(CC) Your Champ Data'!$Q$3,'(CC) Your Champ Data'!$Q129,IF('Comp Calculator'!$C$164='(CC) Your Champ Data'!$R$3,'(CC) Your Champ Data'!$R129,IF('Comp Calculator'!$C$164='(CC) Your Champ Data'!$T$3,'(CC) Your Champ Data'!$T129,1000))))))*L129*(100-$AD129))/1000</f>
        <v>0</v>
      </c>
      <c r="AL129" s="60">
        <f>RANK(AF129,AF$4:AF$163,0)+COUNTIF(AF$4:AF129,AF129)-1</f>
        <v>132</v>
      </c>
      <c r="AM129" t="str">
        <f t="shared" si="25"/>
        <v>Teemo</v>
      </c>
      <c r="AN129" s="60">
        <f>RANK(AG129,AG$4:AG$163,0)+COUNTIF(AG$4:AG129,AG129)-1</f>
        <v>134</v>
      </c>
      <c r="AO129" t="str">
        <f t="shared" si="26"/>
        <v>Teemo</v>
      </c>
      <c r="AP129" s="60">
        <f>RANK(AH129,AH$4:AH$163,0)+COUNTIF(AH$4:AH129,AH129)-1</f>
        <v>90</v>
      </c>
      <c r="AQ129" t="str">
        <f t="shared" si="27"/>
        <v>Teemo</v>
      </c>
      <c r="AR129" s="60">
        <f>RANK(AI129,AI$4:AI$163,0)+COUNTIF(AI$4:AI129,AI129)-1</f>
        <v>131</v>
      </c>
      <c r="AS129" t="str">
        <f t="shared" si="28"/>
        <v>Teemo</v>
      </c>
      <c r="AT129" s="60">
        <f>RANK(AJ129,AJ$4:AJ$163,0)+COUNTIF(AJ$4:AJ129,AJ129)-1</f>
        <v>136</v>
      </c>
      <c r="AU129" t="str">
        <f t="shared" si="29"/>
        <v>Teemo</v>
      </c>
      <c r="AW129">
        <v>127</v>
      </c>
      <c r="AX129" s="61">
        <f t="shared" si="30"/>
        <v>2.7150377176900822</v>
      </c>
      <c r="AY129">
        <f>'Champ Scores'!B128</f>
        <v>1</v>
      </c>
      <c r="AZ129">
        <f>'Champ Scores'!C128</f>
        <v>5</v>
      </c>
      <c r="BA129">
        <f>'Champ Scores'!D128</f>
        <v>5</v>
      </c>
      <c r="BB129">
        <f>'Champ Scores'!E128</f>
        <v>2</v>
      </c>
      <c r="BC129">
        <f>'Champ Scores'!F128</f>
        <v>4</v>
      </c>
      <c r="BD129">
        <f>'Champ Scores'!G128</f>
        <v>4</v>
      </c>
      <c r="BE129">
        <f>'Champ Scores'!H128</f>
        <v>4</v>
      </c>
      <c r="BF129">
        <f>'Champ Scores'!I128</f>
        <v>4</v>
      </c>
      <c r="BG129">
        <f>'Champ Scores'!J128</f>
        <v>4</v>
      </c>
      <c r="BH129">
        <f>'Champ Scores'!K128</f>
        <v>1</v>
      </c>
      <c r="BI129">
        <f>'Champ Scores'!L128</f>
        <v>1</v>
      </c>
      <c r="BJ129">
        <f>'Champ Scores'!M128</f>
        <v>1</v>
      </c>
      <c r="BK129">
        <f>'Champ Scores'!N128</f>
        <v>2</v>
      </c>
      <c r="BL129">
        <f>'Champ Scores'!O128</f>
        <v>5</v>
      </c>
      <c r="BM129">
        <f>'Champ Scores'!P128</f>
        <v>1</v>
      </c>
      <c r="BN129">
        <f>'Champ Scores'!Q128</f>
        <v>3</v>
      </c>
      <c r="BO129">
        <f>'Champ Scores'!R128</f>
        <v>1</v>
      </c>
      <c r="BP129">
        <f>'Champ Scores'!S128</f>
        <v>1</v>
      </c>
      <c r="BQ129">
        <f>'Champ Scores'!T128</f>
        <v>2</v>
      </c>
      <c r="BR129">
        <f>'Champ Scores'!U128</f>
        <v>1</v>
      </c>
      <c r="BT129" s="61">
        <f>INDEX($AX$3:BR129,AW129,MATCH('Comp Calculator'!$C$165,'(CC) Your Champ Data'!$AX$3:$BR$3,0))</f>
        <v>2.7150377176900822</v>
      </c>
      <c r="BV129" s="60">
        <f t="shared" si="31"/>
        <v>0</v>
      </c>
      <c r="BW129" s="60">
        <f t="shared" si="32"/>
        <v>0</v>
      </c>
      <c r="BX129" s="60">
        <f t="shared" si="33"/>
        <v>3062.9434465688664</v>
      </c>
      <c r="BY129" s="60">
        <f t="shared" si="34"/>
        <v>0</v>
      </c>
      <c r="BZ129" s="60">
        <f t="shared" si="35"/>
        <v>0</v>
      </c>
      <c r="CB129" s="60">
        <f>RANK(BV129,BV$4:BV$157,0)+COUNTIF(BV$4:BV129,BV129)-1</f>
        <v>132</v>
      </c>
      <c r="CC129" t="str">
        <f t="shared" si="36"/>
        <v>Teemo</v>
      </c>
      <c r="CD129">
        <f>RANK(BW129,BW$4:BW$157,0)+COUNTIF(BW$4:BW129,BW129)-1</f>
        <v>134</v>
      </c>
      <c r="CE129" t="str">
        <f t="shared" si="37"/>
        <v>Teemo</v>
      </c>
      <c r="CF129">
        <f>RANK(BX129,BX$4:BX$157,0)+COUNTIF(BX$4:BX129,BX129)-1</f>
        <v>90</v>
      </c>
      <c r="CG129" t="str">
        <f t="shared" si="38"/>
        <v>Teemo</v>
      </c>
      <c r="CH129">
        <f>RANK(BY129,BY$4:BY$157,0)+COUNTIF(BY$4:BY129,BY129)-1</f>
        <v>130</v>
      </c>
      <c r="CI129" t="str">
        <f t="shared" si="39"/>
        <v>Teemo</v>
      </c>
      <c r="CJ129">
        <f>RANK(BZ129,BZ$4:BZ$157,0)+COUNTIF(BZ$4:BZ129,BZ129)-1</f>
        <v>133</v>
      </c>
      <c r="CK129" t="str">
        <f t="shared" si="40"/>
        <v>Teemo</v>
      </c>
      <c r="CM129">
        <f>'Champ Scores'!B128+'(CC) Team Data'!B$36-'(CC) Team Data'!$B$28</f>
        <v>7</v>
      </c>
      <c r="CN129">
        <f>'Champ Scores'!C128+'(CC) Team Data'!C$36-'(CC) Team Data'!$B$28</f>
        <v>12</v>
      </c>
      <c r="CO129">
        <f>'Champ Scores'!D128+'(CC) Team Data'!D$36-'(CC) Team Data'!$B$28</f>
        <v>9</v>
      </c>
      <c r="CP129">
        <f>'Champ Scores'!E128+'(CC) Team Data'!E$36-'(CC) Team Data'!$B$28</f>
        <v>9</v>
      </c>
      <c r="CQ129">
        <f>'Champ Scores'!F128+'(CC) Team Data'!F$36-'(CC) Team Data'!$B$28</f>
        <v>11</v>
      </c>
      <c r="CR129">
        <f>'Champ Scores'!G128+'(CC) Team Data'!G$36-'(CC) Team Data'!$B$28</f>
        <v>10</v>
      </c>
      <c r="CS129">
        <f>'Champ Scores'!H128+'(CC) Team Data'!H$36-'(CC) Team Data'!$B$28</f>
        <v>9</v>
      </c>
      <c r="CT129">
        <f>'Champ Scores'!I128+'(CC) Team Data'!I$36-'(CC) Team Data'!$B$28</f>
        <v>8</v>
      </c>
      <c r="CU129">
        <f>'Champ Scores'!J128+'(CC) Team Data'!J$36-'(CC) Team Data'!$B$28</f>
        <v>11</v>
      </c>
      <c r="CV129">
        <f>'Champ Scores'!K128+'(CC) Team Data'!K$36-'(CC) Team Data'!$B$28</f>
        <v>5</v>
      </c>
      <c r="CW129">
        <f>'Champ Scores'!L128+'(CC) Team Data'!L$36-'(CC) Team Data'!$B$28</f>
        <v>9</v>
      </c>
      <c r="CX129">
        <f>'Champ Scores'!M128+'(CC) Team Data'!M$36-'(CC) Team Data'!$B$28</f>
        <v>5</v>
      </c>
      <c r="CY129">
        <f>'Champ Scores'!N128+'(CC) Team Data'!N$36-'(CC) Team Data'!$B$28</f>
        <v>9</v>
      </c>
      <c r="CZ129">
        <f>'Champ Scores'!O128+'(CC) Team Data'!O$36-'(CC) Team Data'!$B$28</f>
        <v>11</v>
      </c>
      <c r="DA129">
        <f>'Champ Scores'!P128+'(CC) Team Data'!P$36-'(CC) Team Data'!$B$28</f>
        <v>7</v>
      </c>
      <c r="DB129">
        <f>'Champ Scores'!Q128+'(CC) Team Data'!Q$36-'(CC) Team Data'!$B$28</f>
        <v>9</v>
      </c>
      <c r="DC129">
        <f>'Champ Scores'!R128+'(CC) Team Data'!R$36-'(CC) Team Data'!$B$28</f>
        <v>5</v>
      </c>
      <c r="DD129">
        <f>'Champ Scores'!S128+'(CC) Team Data'!S$36-'(CC) Team Data'!$B$28</f>
        <v>5</v>
      </c>
      <c r="DE129">
        <f>'Champ Scores'!T128+'(CC) Team Data'!T$36-'(CC) Team Data'!$B$28</f>
        <v>8</v>
      </c>
      <c r="DF129">
        <f>'Champ Scores'!U128+'(CC) Team Data'!U$36-'(CC) Team Data'!$B$28</f>
        <v>5</v>
      </c>
    </row>
    <row r="130" spans="1:110" x14ac:dyDescent="0.25">
      <c r="A130" t="str">
        <f>'Champ Pools'!A130</f>
        <v>Thresh</v>
      </c>
      <c r="B130">
        <f>'Champ Pools'!B130</f>
        <v>0</v>
      </c>
      <c r="C130">
        <f>'Champ Pools'!C130</f>
        <v>0</v>
      </c>
      <c r="D130">
        <f>'Champ Pools'!D130</f>
        <v>0</v>
      </c>
      <c r="E130">
        <f>'Champ Pools'!E130</f>
        <v>0</v>
      </c>
      <c r="F130">
        <f>'Champ Pools'!F130</f>
        <v>3</v>
      </c>
      <c r="H130">
        <f>B130*B130*'Champ Pools'!L130</f>
        <v>0</v>
      </c>
      <c r="I130">
        <f>C130*C130*'Champ Pools'!M130</f>
        <v>0</v>
      </c>
      <c r="J130">
        <f>D130*D130*'Champ Pools'!N130</f>
        <v>0</v>
      </c>
      <c r="K130">
        <f>E130*E130*'Champ Pools'!O130</f>
        <v>0</v>
      </c>
      <c r="L130">
        <f>F130*F130*'Champ Pools'!P130</f>
        <v>27</v>
      </c>
      <c r="N130">
        <f>'Champ Scores'!Y129</f>
        <v>2130</v>
      </c>
      <c r="O130">
        <f>'Champ Scores'!Z129</f>
        <v>1951</v>
      </c>
      <c r="P130">
        <f>'Champ Scores'!AA129</f>
        <v>2247</v>
      </c>
      <c r="Q130">
        <f>'Champ Scores'!AB129</f>
        <v>1992</v>
      </c>
      <c r="R130">
        <f>'Champ Scores'!AC129</f>
        <v>1536</v>
      </c>
      <c r="T130" s="60">
        <f t="shared" si="23"/>
        <v>2691.2763371557016</v>
      </c>
      <c r="U130">
        <f>'(CC) Team Data'!W$36+'(CC) Your Champ Data'!N130</f>
        <v>4218</v>
      </c>
      <c r="V130">
        <f>'(CC) Team Data'!X$36+'(CC) Your Champ Data'!O130</f>
        <v>3683</v>
      </c>
      <c r="W130">
        <f>'(CC) Team Data'!Y$36+'(CC) Your Champ Data'!P130</f>
        <v>3999</v>
      </c>
      <c r="X130">
        <f>'(CC) Team Data'!Z$36+'(CC) Your Champ Data'!Q130</f>
        <v>3609</v>
      </c>
      <c r="Y130">
        <f>'(CC) Team Data'!AA$36+'(CC) Your Champ Data'!R130</f>
        <v>3458</v>
      </c>
      <c r="AA130">
        <f>ABS('Champ Scores'!AG129-33.3-'Comp Calculator'!H$164+'Comp Calculator'!H$163)</f>
        <v>28.784518410062887</v>
      </c>
      <c r="AB130">
        <f>ABS('Champ Scores'!AH129-33.3-'Comp Calculator'!I$164+'Comp Calculator'!I$163)</f>
        <v>8.9839953924013223</v>
      </c>
      <c r="AC130">
        <f>ABS('Champ Scores'!AI129-33.3-'Comp Calculator'!J$164+'Comp Calculator'!J$163)</f>
        <v>19.600523017661548</v>
      </c>
      <c r="AD130">
        <f t="shared" si="24"/>
        <v>57.369036820125757</v>
      </c>
      <c r="AF130" s="60">
        <f>(IF('Comp Calculator'!$C$164='(CC) Your Champ Data'!$N$3,'(CC) Your Champ Data'!$N130,IF('Comp Calculator'!$C$164='(CC) Your Champ Data'!$O$3,'(CC) Your Champ Data'!$O130,IF('Comp Calculator'!$C$164='(CC) Your Champ Data'!$P$3,'(CC) Your Champ Data'!$P130,IF('Comp Calculator'!$C$164='(CC) Your Champ Data'!$Q$3,'(CC) Your Champ Data'!$Q130,IF('Comp Calculator'!$C$164='(CC) Your Champ Data'!$R$3,'(CC) Your Champ Data'!$R130,IF('Comp Calculator'!$C$164='(CC) Your Champ Data'!$T$3,'(CC) Your Champ Data'!$T130,1000))))))*H130*(100-$AD130))/1000</f>
        <v>0</v>
      </c>
      <c r="AG130" s="60">
        <f>(IF('Comp Calculator'!$C$164='(CC) Your Champ Data'!$N$3,'(CC) Your Champ Data'!$N130,IF('Comp Calculator'!$C$164='(CC) Your Champ Data'!$O$3,'(CC) Your Champ Data'!$O130,IF('Comp Calculator'!$C$164='(CC) Your Champ Data'!$P$3,'(CC) Your Champ Data'!$P130,IF('Comp Calculator'!$C$164='(CC) Your Champ Data'!$Q$3,'(CC) Your Champ Data'!$Q130,IF('Comp Calculator'!$C$164='(CC) Your Champ Data'!$R$3,'(CC) Your Champ Data'!$R130,IF('Comp Calculator'!$C$164='(CC) Your Champ Data'!$T$3,'(CC) Your Champ Data'!$T130,1000))))))*I130*(100-$AD130))/1000</f>
        <v>0</v>
      </c>
      <c r="AH130" s="60">
        <f>(IF('Comp Calculator'!$C$164='(CC) Your Champ Data'!$N$3,'(CC) Your Champ Data'!$N130,IF('Comp Calculator'!$C$164='(CC) Your Champ Data'!$O$3,'(CC) Your Champ Data'!$O130,IF('Comp Calculator'!$C$164='(CC) Your Champ Data'!$P$3,'(CC) Your Champ Data'!$P130,IF('Comp Calculator'!$C$164='(CC) Your Champ Data'!$Q$3,'(CC) Your Champ Data'!$Q130,IF('Comp Calculator'!$C$164='(CC) Your Champ Data'!$R$3,'(CC) Your Champ Data'!$R130,IF('Comp Calculator'!$C$164='(CC) Your Champ Data'!$T$3,'(CC) Your Champ Data'!$T130,1000))))))*J130*(100-$AD130))/1000</f>
        <v>0</v>
      </c>
      <c r="AI130" s="60">
        <f>(IF('Comp Calculator'!$C$164='(CC) Your Champ Data'!$N$3,'(CC) Your Champ Data'!$N130,IF('Comp Calculator'!$C$164='(CC) Your Champ Data'!$O$3,'(CC) Your Champ Data'!$O130,IF('Comp Calculator'!$C$164='(CC) Your Champ Data'!$P$3,'(CC) Your Champ Data'!$P130,IF('Comp Calculator'!$C$164='(CC) Your Champ Data'!$Q$3,'(CC) Your Champ Data'!$Q130,IF('Comp Calculator'!$C$164='(CC) Your Champ Data'!$R$3,'(CC) Your Champ Data'!$R130,IF('Comp Calculator'!$C$164='(CC) Your Champ Data'!$T$3,'(CC) Your Champ Data'!$T130,1000))))))*K130*(100-$AD130))/1000</f>
        <v>0</v>
      </c>
      <c r="AJ130" s="60">
        <f>(IF('Comp Calculator'!$C$164='(CC) Your Champ Data'!$N$3,'(CC) Your Champ Data'!$N130,IF('Comp Calculator'!$C$164='(CC) Your Champ Data'!$O$3,'(CC) Your Champ Data'!$O130,IF('Comp Calculator'!$C$164='(CC) Your Champ Data'!$P$3,'(CC) Your Champ Data'!$P130,IF('Comp Calculator'!$C$164='(CC) Your Champ Data'!$Q$3,'(CC) Your Champ Data'!$Q130,IF('Comp Calculator'!$C$164='(CC) Your Champ Data'!$R$3,'(CC) Your Champ Data'!$R130,IF('Comp Calculator'!$C$164='(CC) Your Champ Data'!$T$3,'(CC) Your Champ Data'!$T130,1000))))))*L130*(100-$AD130))/1000</f>
        <v>3097.7559657760912</v>
      </c>
      <c r="AL130" s="60">
        <f>RANK(AF130,AF$4:AF$163,0)+COUNTIF(AF$4:AF130,AF130)-1</f>
        <v>133</v>
      </c>
      <c r="AM130" t="str">
        <f t="shared" si="25"/>
        <v>Thresh</v>
      </c>
      <c r="AN130" s="60">
        <f>RANK(AG130,AG$4:AG$163,0)+COUNTIF(AG$4:AG130,AG130)-1</f>
        <v>135</v>
      </c>
      <c r="AO130" t="str">
        <f t="shared" si="26"/>
        <v>Thresh</v>
      </c>
      <c r="AP130" s="60">
        <f>RANK(AH130,AH$4:AH$163,0)+COUNTIF(AH$4:AH130,AH130)-1</f>
        <v>152</v>
      </c>
      <c r="AQ130" t="str">
        <f t="shared" si="27"/>
        <v>Thresh</v>
      </c>
      <c r="AR130" s="60">
        <f>RANK(AI130,AI$4:AI$163,0)+COUNTIF(AI$4:AI130,AI130)-1</f>
        <v>132</v>
      </c>
      <c r="AS130" t="str">
        <f t="shared" si="28"/>
        <v>Thresh</v>
      </c>
      <c r="AT130" s="60">
        <f>RANK(AJ130,AJ$4:AJ$163,0)+COUNTIF(AJ$4:AJ130,AJ130)-1</f>
        <v>52</v>
      </c>
      <c r="AU130" t="str">
        <f t="shared" si="29"/>
        <v>Thresh</v>
      </c>
      <c r="AW130">
        <v>128</v>
      </c>
      <c r="AX130" s="61">
        <f t="shared" si="30"/>
        <v>3.2052708751516428</v>
      </c>
      <c r="AY130">
        <f>'Champ Scores'!B129</f>
        <v>1</v>
      </c>
      <c r="AZ130">
        <f>'Champ Scores'!C129</f>
        <v>2</v>
      </c>
      <c r="BA130">
        <f>'Champ Scores'!D129</f>
        <v>2</v>
      </c>
      <c r="BB130">
        <f>'Champ Scores'!E129</f>
        <v>2</v>
      </c>
      <c r="BC130">
        <f>'Champ Scores'!F129</f>
        <v>2</v>
      </c>
      <c r="BD130">
        <f>'Champ Scores'!G129</f>
        <v>1</v>
      </c>
      <c r="BE130">
        <f>'Champ Scores'!H129</f>
        <v>1</v>
      </c>
      <c r="BF130">
        <f>'Champ Scores'!I129</f>
        <v>2</v>
      </c>
      <c r="BG130">
        <f>'Champ Scores'!J129</f>
        <v>1</v>
      </c>
      <c r="BH130">
        <f>'Champ Scores'!K129</f>
        <v>3</v>
      </c>
      <c r="BI130">
        <f>'Champ Scores'!L129</f>
        <v>1</v>
      </c>
      <c r="BJ130">
        <f>'Champ Scores'!M129</f>
        <v>5</v>
      </c>
      <c r="BK130">
        <f>'Champ Scores'!N129</f>
        <v>4</v>
      </c>
      <c r="BL130">
        <f>'Champ Scores'!O129</f>
        <v>5</v>
      </c>
      <c r="BM130">
        <f>'Champ Scores'!P129</f>
        <v>5</v>
      </c>
      <c r="BN130">
        <f>'Champ Scores'!Q129</f>
        <v>1</v>
      </c>
      <c r="BO130">
        <f>'Champ Scores'!R129</f>
        <v>1</v>
      </c>
      <c r="BP130">
        <f>'Champ Scores'!S129</f>
        <v>4</v>
      </c>
      <c r="BQ130">
        <f>'Champ Scores'!T129</f>
        <v>4</v>
      </c>
      <c r="BR130">
        <f>'Champ Scores'!U129</f>
        <v>5</v>
      </c>
      <c r="BT130" s="61">
        <f>INDEX($AX$3:BR130,AW130,MATCH('Comp Calculator'!$C$165,'(CC) Your Champ Data'!$AX$3:$BR$3,0))</f>
        <v>3.2052708751516428</v>
      </c>
      <c r="BV130" s="60">
        <f t="shared" si="31"/>
        <v>0</v>
      </c>
      <c r="BW130" s="60">
        <f t="shared" si="32"/>
        <v>0</v>
      </c>
      <c r="BX130" s="60">
        <f t="shared" si="33"/>
        <v>0</v>
      </c>
      <c r="BY130" s="60">
        <f t="shared" si="34"/>
        <v>0</v>
      </c>
      <c r="BZ130" s="60">
        <f t="shared" si="35"/>
        <v>3689.3821858230503</v>
      </c>
      <c r="CB130" s="60">
        <f>RANK(BV130,BV$4:BV$157,0)+COUNTIF(BV$4:BV130,BV130)-1</f>
        <v>133</v>
      </c>
      <c r="CC130" t="str">
        <f t="shared" si="36"/>
        <v>Thresh</v>
      </c>
      <c r="CD130">
        <f>RANK(BW130,BW$4:BW$157,0)+COUNTIF(BW$4:BW130,BW130)-1</f>
        <v>135</v>
      </c>
      <c r="CE130" t="str">
        <f t="shared" si="37"/>
        <v>Thresh</v>
      </c>
      <c r="CF130">
        <f>RANK(BX130,BX$4:BX$157,0)+COUNTIF(BX$4:BX130,BX130)-1</f>
        <v>147</v>
      </c>
      <c r="CG130" t="str">
        <f t="shared" si="38"/>
        <v>Thresh</v>
      </c>
      <c r="CH130">
        <f>RANK(BY130,BY$4:BY$157,0)+COUNTIF(BY$4:BY130,BY130)-1</f>
        <v>131</v>
      </c>
      <c r="CI130" t="str">
        <f t="shared" si="39"/>
        <v>Thresh</v>
      </c>
      <c r="CJ130">
        <f>RANK(BZ130,BZ$4:BZ$157,0)+COUNTIF(BZ$4:BZ130,BZ130)-1</f>
        <v>50</v>
      </c>
      <c r="CK130" t="str">
        <f t="shared" si="40"/>
        <v>Thresh</v>
      </c>
      <c r="CM130">
        <f>'Champ Scores'!B129+'(CC) Team Data'!B$36-'(CC) Team Data'!$B$28</f>
        <v>7</v>
      </c>
      <c r="CN130">
        <f>'Champ Scores'!C129+'(CC) Team Data'!C$36-'(CC) Team Data'!$B$28</f>
        <v>9</v>
      </c>
      <c r="CO130">
        <f>'Champ Scores'!D129+'(CC) Team Data'!D$36-'(CC) Team Data'!$B$28</f>
        <v>6</v>
      </c>
      <c r="CP130">
        <f>'Champ Scores'!E129+'(CC) Team Data'!E$36-'(CC) Team Data'!$B$28</f>
        <v>9</v>
      </c>
      <c r="CQ130">
        <f>'Champ Scores'!F129+'(CC) Team Data'!F$36-'(CC) Team Data'!$B$28</f>
        <v>9</v>
      </c>
      <c r="CR130">
        <f>'Champ Scores'!G129+'(CC) Team Data'!G$36-'(CC) Team Data'!$B$28</f>
        <v>7</v>
      </c>
      <c r="CS130">
        <f>'Champ Scores'!H129+'(CC) Team Data'!H$36-'(CC) Team Data'!$B$28</f>
        <v>6</v>
      </c>
      <c r="CT130">
        <f>'Champ Scores'!I129+'(CC) Team Data'!I$36-'(CC) Team Data'!$B$28</f>
        <v>6</v>
      </c>
      <c r="CU130">
        <f>'Champ Scores'!J129+'(CC) Team Data'!J$36-'(CC) Team Data'!$B$28</f>
        <v>8</v>
      </c>
      <c r="CV130">
        <f>'Champ Scores'!K129+'(CC) Team Data'!K$36-'(CC) Team Data'!$B$28</f>
        <v>7</v>
      </c>
      <c r="CW130">
        <f>'Champ Scores'!L129+'(CC) Team Data'!L$36-'(CC) Team Data'!$B$28</f>
        <v>9</v>
      </c>
      <c r="CX130">
        <f>'Champ Scores'!M129+'(CC) Team Data'!M$36-'(CC) Team Data'!$B$28</f>
        <v>9</v>
      </c>
      <c r="CY130">
        <f>'Champ Scores'!N129+'(CC) Team Data'!N$36-'(CC) Team Data'!$B$28</f>
        <v>11</v>
      </c>
      <c r="CZ130">
        <f>'Champ Scores'!O129+'(CC) Team Data'!O$36-'(CC) Team Data'!$B$28</f>
        <v>11</v>
      </c>
      <c r="DA130">
        <f>'Champ Scores'!P129+'(CC) Team Data'!P$36-'(CC) Team Data'!$B$28</f>
        <v>11</v>
      </c>
      <c r="DB130">
        <f>'Champ Scores'!Q129+'(CC) Team Data'!Q$36-'(CC) Team Data'!$B$28</f>
        <v>7</v>
      </c>
      <c r="DC130">
        <f>'Champ Scores'!R129+'(CC) Team Data'!R$36-'(CC) Team Data'!$B$28</f>
        <v>5</v>
      </c>
      <c r="DD130">
        <f>'Champ Scores'!S129+'(CC) Team Data'!S$36-'(CC) Team Data'!$B$28</f>
        <v>8</v>
      </c>
      <c r="DE130">
        <f>'Champ Scores'!T129+'(CC) Team Data'!T$36-'(CC) Team Data'!$B$28</f>
        <v>10</v>
      </c>
      <c r="DF130">
        <f>'Champ Scores'!U129+'(CC) Team Data'!U$36-'(CC) Team Data'!$B$28</f>
        <v>9</v>
      </c>
    </row>
    <row r="131" spans="1:110" x14ac:dyDescent="0.25">
      <c r="A131" t="str">
        <f>'Champ Pools'!A131</f>
        <v>Tristana</v>
      </c>
      <c r="B131">
        <f>'Champ Pools'!B131</f>
        <v>0</v>
      </c>
      <c r="C131">
        <f>'Champ Pools'!C131</f>
        <v>0</v>
      </c>
      <c r="D131">
        <f>'Champ Pools'!D131</f>
        <v>4</v>
      </c>
      <c r="E131">
        <f>'Champ Pools'!E131</f>
        <v>5</v>
      </c>
      <c r="F131">
        <f>'Champ Pools'!F131</f>
        <v>0</v>
      </c>
      <c r="H131">
        <f>B131*B131*'Champ Pools'!L131</f>
        <v>0</v>
      </c>
      <c r="I131">
        <f>C131*C131*'Champ Pools'!M131</f>
        <v>0</v>
      </c>
      <c r="J131">
        <f>D131*D131*'Champ Pools'!N131</f>
        <v>48</v>
      </c>
      <c r="K131">
        <f>E131*E131*'Champ Pools'!O131</f>
        <v>75</v>
      </c>
      <c r="L131">
        <f>F131*F131*'Champ Pools'!P131</f>
        <v>0</v>
      </c>
      <c r="N131">
        <f>'Champ Scores'!Y130</f>
        <v>1534</v>
      </c>
      <c r="O131">
        <f>'Champ Scores'!Z130</f>
        <v>1861</v>
      </c>
      <c r="P131">
        <f>'Champ Scores'!AA130</f>
        <v>2437</v>
      </c>
      <c r="Q131">
        <f>'Champ Scores'!AB130</f>
        <v>2845</v>
      </c>
      <c r="R131">
        <f>'Champ Scores'!AC130</f>
        <v>2846</v>
      </c>
      <c r="T131" s="60">
        <f t="shared" si="23"/>
        <v>2483.489883932561</v>
      </c>
      <c r="U131">
        <f>'(CC) Team Data'!W$36+'(CC) Your Champ Data'!N131</f>
        <v>3622</v>
      </c>
      <c r="V131">
        <f>'(CC) Team Data'!X$36+'(CC) Your Champ Data'!O131</f>
        <v>3593</v>
      </c>
      <c r="W131">
        <f>'(CC) Team Data'!Y$36+'(CC) Your Champ Data'!P131</f>
        <v>4189</v>
      </c>
      <c r="X131">
        <f>'(CC) Team Data'!Z$36+'(CC) Your Champ Data'!Q131</f>
        <v>4462</v>
      </c>
      <c r="Y131">
        <f>'(CC) Team Data'!AA$36+'(CC) Your Champ Data'!R131</f>
        <v>4768</v>
      </c>
      <c r="AA131">
        <f>ABS('Champ Scores'!AG130-33.3-'Comp Calculator'!H$164+'Comp Calculator'!H$163)</f>
        <v>31.141189027047488</v>
      </c>
      <c r="AB131">
        <f>ABS('Champ Scores'!AH130-33.3-'Comp Calculator'!I$164+'Comp Calculator'!I$163)</f>
        <v>5.3909480460048123</v>
      </c>
      <c r="AC131">
        <f>ABS('Champ Scores'!AI130-33.3-'Comp Calculator'!J$164+'Comp Calculator'!J$163)</f>
        <v>25.550240981042666</v>
      </c>
      <c r="AD131">
        <f t="shared" si="24"/>
        <v>62.08237805409496</v>
      </c>
      <c r="AF131" s="60">
        <f>(IF('Comp Calculator'!$C$164='(CC) Your Champ Data'!$N$3,'(CC) Your Champ Data'!$N131,IF('Comp Calculator'!$C$164='(CC) Your Champ Data'!$O$3,'(CC) Your Champ Data'!$O131,IF('Comp Calculator'!$C$164='(CC) Your Champ Data'!$P$3,'(CC) Your Champ Data'!$P131,IF('Comp Calculator'!$C$164='(CC) Your Champ Data'!$Q$3,'(CC) Your Champ Data'!$Q131,IF('Comp Calculator'!$C$164='(CC) Your Champ Data'!$R$3,'(CC) Your Champ Data'!$R131,IF('Comp Calculator'!$C$164='(CC) Your Champ Data'!$T$3,'(CC) Your Champ Data'!$T131,1000))))))*H131*(100-$AD131))/1000</f>
        <v>0</v>
      </c>
      <c r="AG131" s="60">
        <f>(IF('Comp Calculator'!$C$164='(CC) Your Champ Data'!$N$3,'(CC) Your Champ Data'!$N131,IF('Comp Calculator'!$C$164='(CC) Your Champ Data'!$O$3,'(CC) Your Champ Data'!$O131,IF('Comp Calculator'!$C$164='(CC) Your Champ Data'!$P$3,'(CC) Your Champ Data'!$P131,IF('Comp Calculator'!$C$164='(CC) Your Champ Data'!$Q$3,'(CC) Your Champ Data'!$Q131,IF('Comp Calculator'!$C$164='(CC) Your Champ Data'!$R$3,'(CC) Your Champ Data'!$R131,IF('Comp Calculator'!$C$164='(CC) Your Champ Data'!$T$3,'(CC) Your Champ Data'!$T131,1000))))))*I131*(100-$AD131))/1000</f>
        <v>0</v>
      </c>
      <c r="AH131" s="60">
        <f>(IF('Comp Calculator'!$C$164='(CC) Your Champ Data'!$N$3,'(CC) Your Champ Data'!$N131,IF('Comp Calculator'!$C$164='(CC) Your Champ Data'!$O$3,'(CC) Your Champ Data'!$O131,IF('Comp Calculator'!$C$164='(CC) Your Champ Data'!$P$3,'(CC) Your Champ Data'!$P131,IF('Comp Calculator'!$C$164='(CC) Your Champ Data'!$Q$3,'(CC) Your Champ Data'!$Q131,IF('Comp Calculator'!$C$164='(CC) Your Champ Data'!$R$3,'(CC) Your Champ Data'!$R131,IF('Comp Calculator'!$C$164='(CC) Your Champ Data'!$T$3,'(CC) Your Champ Data'!$T131,1000))))))*J131*(100-$AD131))/1000</f>
        <v>4520.0654652208532</v>
      </c>
      <c r="AI131" s="60">
        <f>(IF('Comp Calculator'!$C$164='(CC) Your Champ Data'!$N$3,'(CC) Your Champ Data'!$N131,IF('Comp Calculator'!$C$164='(CC) Your Champ Data'!$O$3,'(CC) Your Champ Data'!$O131,IF('Comp Calculator'!$C$164='(CC) Your Champ Data'!$P$3,'(CC) Your Champ Data'!$P131,IF('Comp Calculator'!$C$164='(CC) Your Champ Data'!$Q$3,'(CC) Your Champ Data'!$Q131,IF('Comp Calculator'!$C$164='(CC) Your Champ Data'!$R$3,'(CC) Your Champ Data'!$R131,IF('Comp Calculator'!$C$164='(CC) Your Champ Data'!$T$3,'(CC) Your Champ Data'!$T131,1000))))))*K131*(100-$AD131))/1000</f>
        <v>7062.6022894075822</v>
      </c>
      <c r="AJ131" s="60">
        <f>(IF('Comp Calculator'!$C$164='(CC) Your Champ Data'!$N$3,'(CC) Your Champ Data'!$N131,IF('Comp Calculator'!$C$164='(CC) Your Champ Data'!$O$3,'(CC) Your Champ Data'!$O131,IF('Comp Calculator'!$C$164='(CC) Your Champ Data'!$P$3,'(CC) Your Champ Data'!$P131,IF('Comp Calculator'!$C$164='(CC) Your Champ Data'!$Q$3,'(CC) Your Champ Data'!$Q131,IF('Comp Calculator'!$C$164='(CC) Your Champ Data'!$R$3,'(CC) Your Champ Data'!$R131,IF('Comp Calculator'!$C$164='(CC) Your Champ Data'!$T$3,'(CC) Your Champ Data'!$T131,1000))))))*L131*(100-$AD131))/1000</f>
        <v>0</v>
      </c>
      <c r="AL131" s="60">
        <f>RANK(AF131,AF$4:AF$163,0)+COUNTIF(AF$4:AF131,AF131)-1</f>
        <v>134</v>
      </c>
      <c r="AM131" t="str">
        <f t="shared" si="25"/>
        <v>Tristana</v>
      </c>
      <c r="AN131" s="60">
        <f>RANK(AG131,AG$4:AG$163,0)+COUNTIF(AG$4:AG131,AG131)-1</f>
        <v>136</v>
      </c>
      <c r="AO131" t="str">
        <f t="shared" si="26"/>
        <v>Tristana</v>
      </c>
      <c r="AP131" s="60">
        <f>RANK(AH131,AH$4:AH$163,0)+COUNTIF(AH$4:AH131,AH131)-1</f>
        <v>71</v>
      </c>
      <c r="AQ131" t="str">
        <f t="shared" si="27"/>
        <v>Tristana</v>
      </c>
      <c r="AR131" s="60">
        <f>RANK(AI131,AI$4:AI$163,0)+COUNTIF(AI$4:AI131,AI131)-1</f>
        <v>8</v>
      </c>
      <c r="AS131" t="str">
        <f t="shared" si="28"/>
        <v>Tristana</v>
      </c>
      <c r="AT131" s="60">
        <f>RANK(AJ131,AJ$4:AJ$163,0)+COUNTIF(AJ$4:AJ131,AJ131)-1</f>
        <v>137</v>
      </c>
      <c r="AU131" t="str">
        <f t="shared" si="29"/>
        <v>Tristana</v>
      </c>
      <c r="AW131">
        <v>129</v>
      </c>
      <c r="AX131" s="61">
        <f t="shared" si="30"/>
        <v>3.1193506160734903</v>
      </c>
      <c r="AY131">
        <f>'Champ Scores'!B130</f>
        <v>1</v>
      </c>
      <c r="AZ131">
        <f>'Champ Scores'!C130</f>
        <v>5</v>
      </c>
      <c r="BA131">
        <f>'Champ Scores'!D130</f>
        <v>5</v>
      </c>
      <c r="BB131">
        <f>'Champ Scores'!E130</f>
        <v>3</v>
      </c>
      <c r="BC131">
        <f>'Champ Scores'!F130</f>
        <v>3</v>
      </c>
      <c r="BD131">
        <f>'Champ Scores'!G130</f>
        <v>5</v>
      </c>
      <c r="BE131">
        <f>'Champ Scores'!H130</f>
        <v>4</v>
      </c>
      <c r="BF131">
        <f>'Champ Scores'!I130</f>
        <v>5</v>
      </c>
      <c r="BG131">
        <f>'Champ Scores'!J130</f>
        <v>1</v>
      </c>
      <c r="BH131">
        <f>'Champ Scores'!K130</f>
        <v>1</v>
      </c>
      <c r="BI131">
        <f>'Champ Scores'!L130</f>
        <v>1</v>
      </c>
      <c r="BJ131">
        <f>'Champ Scores'!M130</f>
        <v>2</v>
      </c>
      <c r="BK131">
        <f>'Champ Scores'!N130</f>
        <v>1</v>
      </c>
      <c r="BL131">
        <f>'Champ Scores'!O130</f>
        <v>1</v>
      </c>
      <c r="BM131">
        <f>'Champ Scores'!P130</f>
        <v>1</v>
      </c>
      <c r="BN131">
        <f>'Champ Scores'!Q130</f>
        <v>4</v>
      </c>
      <c r="BO131">
        <f>'Champ Scores'!R130</f>
        <v>3</v>
      </c>
      <c r="BP131">
        <f>'Champ Scores'!S130</f>
        <v>1</v>
      </c>
      <c r="BQ131">
        <f>'Champ Scores'!T130</f>
        <v>1</v>
      </c>
      <c r="BR131">
        <f>'Champ Scores'!U130</f>
        <v>4</v>
      </c>
      <c r="BT131" s="61">
        <f>INDEX($AX$3:BR131,AW131,MATCH('Comp Calculator'!$C$165,'(CC) Your Champ Data'!$AX$3:$BR$3,0))</f>
        <v>3.1193506160734903</v>
      </c>
      <c r="BV131" s="60">
        <f t="shared" si="31"/>
        <v>0</v>
      </c>
      <c r="BW131" s="60">
        <f t="shared" si="32"/>
        <v>0</v>
      </c>
      <c r="BX131" s="60">
        <f t="shared" si="33"/>
        <v>5677.3611540960283</v>
      </c>
      <c r="BY131" s="60">
        <f t="shared" si="34"/>
        <v>8870.8768032750431</v>
      </c>
      <c r="BZ131" s="60">
        <f t="shared" si="35"/>
        <v>0</v>
      </c>
      <c r="CB131" s="60">
        <f>RANK(BV131,BV$4:BV$157,0)+COUNTIF(BV$4:BV131,BV131)-1</f>
        <v>134</v>
      </c>
      <c r="CC131" t="str">
        <f t="shared" si="36"/>
        <v>Tristana</v>
      </c>
      <c r="CD131">
        <f>RANK(BW131,BW$4:BW$157,0)+COUNTIF(BW$4:BW131,BW131)-1</f>
        <v>136</v>
      </c>
      <c r="CE131" t="str">
        <f t="shared" si="37"/>
        <v>Tristana</v>
      </c>
      <c r="CF131">
        <f>RANK(BX131,BX$4:BX$157,0)+COUNTIF(BX$4:BX131,BX131)-1</f>
        <v>69</v>
      </c>
      <c r="CG131" t="str">
        <f t="shared" si="38"/>
        <v>Tristana</v>
      </c>
      <c r="CH131">
        <f>RANK(BY131,BY$4:BY$157,0)+COUNTIF(BY$4:BY131,BY131)-1</f>
        <v>6</v>
      </c>
      <c r="CI131" t="str">
        <f t="shared" si="39"/>
        <v>Tristana</v>
      </c>
      <c r="CJ131">
        <f>RANK(BZ131,BZ$4:BZ$157,0)+COUNTIF(BZ$4:BZ131,BZ131)-1</f>
        <v>134</v>
      </c>
      <c r="CK131" t="str">
        <f t="shared" si="40"/>
        <v>Tristana</v>
      </c>
      <c r="CM131">
        <f>'Champ Scores'!B130+'(CC) Team Data'!B$36-'(CC) Team Data'!$B$28</f>
        <v>7</v>
      </c>
      <c r="CN131">
        <f>'Champ Scores'!C130+'(CC) Team Data'!C$36-'(CC) Team Data'!$B$28</f>
        <v>12</v>
      </c>
      <c r="CO131">
        <f>'Champ Scores'!D130+'(CC) Team Data'!D$36-'(CC) Team Data'!$B$28</f>
        <v>9</v>
      </c>
      <c r="CP131">
        <f>'Champ Scores'!E130+'(CC) Team Data'!E$36-'(CC) Team Data'!$B$28</f>
        <v>10</v>
      </c>
      <c r="CQ131">
        <f>'Champ Scores'!F130+'(CC) Team Data'!F$36-'(CC) Team Data'!$B$28</f>
        <v>10</v>
      </c>
      <c r="CR131">
        <f>'Champ Scores'!G130+'(CC) Team Data'!G$36-'(CC) Team Data'!$B$28</f>
        <v>11</v>
      </c>
      <c r="CS131">
        <f>'Champ Scores'!H130+'(CC) Team Data'!H$36-'(CC) Team Data'!$B$28</f>
        <v>9</v>
      </c>
      <c r="CT131">
        <f>'Champ Scores'!I130+'(CC) Team Data'!I$36-'(CC) Team Data'!$B$28</f>
        <v>9</v>
      </c>
      <c r="CU131">
        <f>'Champ Scores'!J130+'(CC) Team Data'!J$36-'(CC) Team Data'!$B$28</f>
        <v>8</v>
      </c>
      <c r="CV131">
        <f>'Champ Scores'!K130+'(CC) Team Data'!K$36-'(CC) Team Data'!$B$28</f>
        <v>5</v>
      </c>
      <c r="CW131">
        <f>'Champ Scores'!L130+'(CC) Team Data'!L$36-'(CC) Team Data'!$B$28</f>
        <v>9</v>
      </c>
      <c r="CX131">
        <f>'Champ Scores'!M130+'(CC) Team Data'!M$36-'(CC) Team Data'!$B$28</f>
        <v>6</v>
      </c>
      <c r="CY131">
        <f>'Champ Scores'!N130+'(CC) Team Data'!N$36-'(CC) Team Data'!$B$28</f>
        <v>8</v>
      </c>
      <c r="CZ131">
        <f>'Champ Scores'!O130+'(CC) Team Data'!O$36-'(CC) Team Data'!$B$28</f>
        <v>7</v>
      </c>
      <c r="DA131">
        <f>'Champ Scores'!P130+'(CC) Team Data'!P$36-'(CC) Team Data'!$B$28</f>
        <v>7</v>
      </c>
      <c r="DB131">
        <f>'Champ Scores'!Q130+'(CC) Team Data'!Q$36-'(CC) Team Data'!$B$28</f>
        <v>10</v>
      </c>
      <c r="DC131">
        <f>'Champ Scores'!R130+'(CC) Team Data'!R$36-'(CC) Team Data'!$B$28</f>
        <v>7</v>
      </c>
      <c r="DD131">
        <f>'Champ Scores'!S130+'(CC) Team Data'!S$36-'(CC) Team Data'!$B$28</f>
        <v>5</v>
      </c>
      <c r="DE131">
        <f>'Champ Scores'!T130+'(CC) Team Data'!T$36-'(CC) Team Data'!$B$28</f>
        <v>7</v>
      </c>
      <c r="DF131">
        <f>'Champ Scores'!U130+'(CC) Team Data'!U$36-'(CC) Team Data'!$B$28</f>
        <v>8</v>
      </c>
    </row>
    <row r="132" spans="1:110" x14ac:dyDescent="0.25">
      <c r="A132" t="str">
        <f>'Champ Pools'!A132</f>
        <v>Trundle</v>
      </c>
      <c r="B132">
        <f>'Champ Pools'!B132</f>
        <v>2</v>
      </c>
      <c r="C132">
        <f>'Champ Pools'!C132</f>
        <v>4</v>
      </c>
      <c r="D132">
        <f>'Champ Pools'!D132</f>
        <v>3</v>
      </c>
      <c r="E132">
        <f>'Champ Pools'!E132</f>
        <v>0</v>
      </c>
      <c r="F132">
        <f>'Champ Pools'!F132</f>
        <v>4</v>
      </c>
      <c r="H132">
        <f>B132*B132*'Champ Pools'!L132</f>
        <v>12</v>
      </c>
      <c r="I132">
        <f>C132*C132*'Champ Pools'!M132</f>
        <v>48</v>
      </c>
      <c r="J132">
        <f>D132*D132*'Champ Pools'!N132</f>
        <v>27</v>
      </c>
      <c r="K132">
        <f>E132*E132*'Champ Pools'!O132</f>
        <v>0</v>
      </c>
      <c r="L132">
        <f>F132*F132*'Champ Pools'!P132</f>
        <v>48</v>
      </c>
      <c r="N132">
        <f>'Champ Scores'!Y131</f>
        <v>1632</v>
      </c>
      <c r="O132">
        <f>'Champ Scores'!Z131</f>
        <v>1960</v>
      </c>
      <c r="P132">
        <f>'Champ Scores'!AA131</f>
        <v>2349</v>
      </c>
      <c r="Q132">
        <f>'Champ Scores'!AB131</f>
        <v>1845</v>
      </c>
      <c r="R132">
        <f>'Champ Scores'!AC131</f>
        <v>2063</v>
      </c>
      <c r="T132" s="60">
        <f t="shared" si="23"/>
        <v>2746.6159042086501</v>
      </c>
      <c r="U132">
        <f>'(CC) Team Data'!W$36+'(CC) Your Champ Data'!N132</f>
        <v>3720</v>
      </c>
      <c r="V132">
        <f>'(CC) Team Data'!X$36+'(CC) Your Champ Data'!O132</f>
        <v>3692</v>
      </c>
      <c r="W132">
        <f>'(CC) Team Data'!Y$36+'(CC) Your Champ Data'!P132</f>
        <v>4101</v>
      </c>
      <c r="X132">
        <f>'(CC) Team Data'!Z$36+'(CC) Your Champ Data'!Q132</f>
        <v>3462</v>
      </c>
      <c r="Y132">
        <f>'(CC) Team Data'!AA$36+'(CC) Your Champ Data'!R132</f>
        <v>3985</v>
      </c>
      <c r="AA132">
        <f>ABS('Champ Scores'!AG131-33.3-'Comp Calculator'!H$164+'Comp Calculator'!H$163)</f>
        <v>3.4061124438448331E-2</v>
      </c>
      <c r="AB132">
        <f>ABS('Champ Scores'!AH131-33.3-'Comp Calculator'!I$164+'Comp Calculator'!I$163)</f>
        <v>2.4651024675180508</v>
      </c>
      <c r="AC132">
        <f>ABS('Champ Scores'!AI131-33.3-'Comp Calculator'!J$164+'Comp Calculator'!J$163)</f>
        <v>2.6310413430796125</v>
      </c>
      <c r="AD132">
        <f t="shared" si="24"/>
        <v>5.1302049350361116</v>
      </c>
      <c r="AF132" s="60">
        <f>(IF('Comp Calculator'!$C$164='(CC) Your Champ Data'!$N$3,'(CC) Your Champ Data'!$N132,IF('Comp Calculator'!$C$164='(CC) Your Champ Data'!$O$3,'(CC) Your Champ Data'!$O132,IF('Comp Calculator'!$C$164='(CC) Your Champ Data'!$P$3,'(CC) Your Champ Data'!$P132,IF('Comp Calculator'!$C$164='(CC) Your Champ Data'!$Q$3,'(CC) Your Champ Data'!$Q132,IF('Comp Calculator'!$C$164='(CC) Your Champ Data'!$R$3,'(CC) Your Champ Data'!$R132,IF('Comp Calculator'!$C$164='(CC) Your Champ Data'!$T$3,'(CC) Your Champ Data'!$T132,1000))))))*H132*(100-$AD132))/1000</f>
        <v>3126.850655453341</v>
      </c>
      <c r="AG132" s="60">
        <f>(IF('Comp Calculator'!$C$164='(CC) Your Champ Data'!$N$3,'(CC) Your Champ Data'!$N132,IF('Comp Calculator'!$C$164='(CC) Your Champ Data'!$O$3,'(CC) Your Champ Data'!$O132,IF('Comp Calculator'!$C$164='(CC) Your Champ Data'!$P$3,'(CC) Your Champ Data'!$P132,IF('Comp Calculator'!$C$164='(CC) Your Champ Data'!$Q$3,'(CC) Your Champ Data'!$Q132,IF('Comp Calculator'!$C$164='(CC) Your Champ Data'!$R$3,'(CC) Your Champ Data'!$R132,IF('Comp Calculator'!$C$164='(CC) Your Champ Data'!$T$3,'(CC) Your Champ Data'!$T132,1000))))))*I132*(100-$AD132))/1000</f>
        <v>12507.402621813364</v>
      </c>
      <c r="AH132" s="60">
        <f>(IF('Comp Calculator'!$C$164='(CC) Your Champ Data'!$N$3,'(CC) Your Champ Data'!$N132,IF('Comp Calculator'!$C$164='(CC) Your Champ Data'!$O$3,'(CC) Your Champ Data'!$O132,IF('Comp Calculator'!$C$164='(CC) Your Champ Data'!$P$3,'(CC) Your Champ Data'!$P132,IF('Comp Calculator'!$C$164='(CC) Your Champ Data'!$Q$3,'(CC) Your Champ Data'!$Q132,IF('Comp Calculator'!$C$164='(CC) Your Champ Data'!$R$3,'(CC) Your Champ Data'!$R132,IF('Comp Calculator'!$C$164='(CC) Your Champ Data'!$T$3,'(CC) Your Champ Data'!$T132,1000))))))*J132*(100-$AD132))/1000</f>
        <v>7035.4139747700174</v>
      </c>
      <c r="AI132" s="60">
        <f>(IF('Comp Calculator'!$C$164='(CC) Your Champ Data'!$N$3,'(CC) Your Champ Data'!$N132,IF('Comp Calculator'!$C$164='(CC) Your Champ Data'!$O$3,'(CC) Your Champ Data'!$O132,IF('Comp Calculator'!$C$164='(CC) Your Champ Data'!$P$3,'(CC) Your Champ Data'!$P132,IF('Comp Calculator'!$C$164='(CC) Your Champ Data'!$Q$3,'(CC) Your Champ Data'!$Q132,IF('Comp Calculator'!$C$164='(CC) Your Champ Data'!$R$3,'(CC) Your Champ Data'!$R132,IF('Comp Calculator'!$C$164='(CC) Your Champ Data'!$T$3,'(CC) Your Champ Data'!$T132,1000))))))*K132*(100-$AD132))/1000</f>
        <v>0</v>
      </c>
      <c r="AJ132" s="60">
        <f>(IF('Comp Calculator'!$C$164='(CC) Your Champ Data'!$N$3,'(CC) Your Champ Data'!$N132,IF('Comp Calculator'!$C$164='(CC) Your Champ Data'!$O$3,'(CC) Your Champ Data'!$O132,IF('Comp Calculator'!$C$164='(CC) Your Champ Data'!$P$3,'(CC) Your Champ Data'!$P132,IF('Comp Calculator'!$C$164='(CC) Your Champ Data'!$Q$3,'(CC) Your Champ Data'!$Q132,IF('Comp Calculator'!$C$164='(CC) Your Champ Data'!$R$3,'(CC) Your Champ Data'!$R132,IF('Comp Calculator'!$C$164='(CC) Your Champ Data'!$T$3,'(CC) Your Champ Data'!$T132,1000))))))*L132*(100-$AD132))/1000</f>
        <v>12507.402621813364</v>
      </c>
      <c r="AL132" s="60">
        <f>RANK(AF132,AF$4:AF$163,0)+COUNTIF(AF$4:AF132,AF132)-1</f>
        <v>21</v>
      </c>
      <c r="AM132" t="str">
        <f t="shared" si="25"/>
        <v>Trundle</v>
      </c>
      <c r="AN132" s="60">
        <f>RANK(AG132,AG$4:AG$163,0)+COUNTIF(AG$4:AG132,AG132)-1</f>
        <v>3</v>
      </c>
      <c r="AO132" t="str">
        <f t="shared" si="26"/>
        <v>Trundle</v>
      </c>
      <c r="AP132" s="60">
        <f>RANK(AH132,AH$4:AH$163,0)+COUNTIF(AH$4:AH132,AH132)-1</f>
        <v>39</v>
      </c>
      <c r="AQ132" t="str">
        <f t="shared" si="27"/>
        <v>Trundle</v>
      </c>
      <c r="AR132" s="60">
        <f>RANK(AI132,AI$4:AI$163,0)+COUNTIF(AI$4:AI132,AI132)-1</f>
        <v>133</v>
      </c>
      <c r="AS132" t="str">
        <f t="shared" si="28"/>
        <v>Trundle</v>
      </c>
      <c r="AT132" s="60">
        <f>RANK(AJ132,AJ$4:AJ$163,0)+COUNTIF(AJ$4:AJ132,AJ132)-1</f>
        <v>13</v>
      </c>
      <c r="AU132" t="str">
        <f t="shared" si="29"/>
        <v>Trundle</v>
      </c>
      <c r="AW132">
        <v>130</v>
      </c>
      <c r="AX132" s="61">
        <f t="shared" si="30"/>
        <v>2.6469504668912811</v>
      </c>
      <c r="AY132">
        <f>'Champ Scores'!B131</f>
        <v>2</v>
      </c>
      <c r="AZ132">
        <f>'Champ Scores'!C131</f>
        <v>4</v>
      </c>
      <c r="BA132">
        <f>'Champ Scores'!D131</f>
        <v>4</v>
      </c>
      <c r="BB132">
        <f>'Champ Scores'!E131</f>
        <v>1</v>
      </c>
      <c r="BC132">
        <f>'Champ Scores'!F131</f>
        <v>4</v>
      </c>
      <c r="BD132">
        <f>'Champ Scores'!G131</f>
        <v>1</v>
      </c>
      <c r="BE132">
        <f>'Champ Scores'!H131</f>
        <v>1</v>
      </c>
      <c r="BF132">
        <f>'Champ Scores'!I131</f>
        <v>1</v>
      </c>
      <c r="BG132">
        <f>'Champ Scores'!J131</f>
        <v>3</v>
      </c>
      <c r="BH132">
        <f>'Champ Scores'!K131</f>
        <v>3</v>
      </c>
      <c r="BI132">
        <f>'Champ Scores'!L131</f>
        <v>5</v>
      </c>
      <c r="BJ132">
        <f>'Champ Scores'!M131</f>
        <v>1</v>
      </c>
      <c r="BK132">
        <f>'Champ Scores'!N131</f>
        <v>2</v>
      </c>
      <c r="BL132">
        <f>'Champ Scores'!O131</f>
        <v>4</v>
      </c>
      <c r="BM132">
        <f>'Champ Scores'!P131</f>
        <v>3</v>
      </c>
      <c r="BN132">
        <f>'Champ Scores'!Q131</f>
        <v>3</v>
      </c>
      <c r="BO132">
        <f>'Champ Scores'!R131</f>
        <v>1</v>
      </c>
      <c r="BP132">
        <f>'Champ Scores'!S131</f>
        <v>1</v>
      </c>
      <c r="BQ132">
        <f>'Champ Scores'!T131</f>
        <v>5</v>
      </c>
      <c r="BR132">
        <f>'Champ Scores'!U131</f>
        <v>3</v>
      </c>
      <c r="BT132" s="61">
        <f>INDEX($AX$3:BR132,AW132,MATCH('Comp Calculator'!$C$165,'(CC) Your Champ Data'!$AX$3:$BR$3,0))</f>
        <v>2.6469504668912811</v>
      </c>
      <c r="BV132" s="60">
        <f t="shared" si="31"/>
        <v>3013.3877800930354</v>
      </c>
      <c r="BW132" s="60">
        <f t="shared" si="32"/>
        <v>12053.551120372142</v>
      </c>
      <c r="BX132" s="60">
        <f t="shared" si="33"/>
        <v>6780.1225052093305</v>
      </c>
      <c r="BY132" s="60">
        <f t="shared" si="34"/>
        <v>0</v>
      </c>
      <c r="BZ132" s="60">
        <f t="shared" si="35"/>
        <v>12053.551120372142</v>
      </c>
      <c r="CB132" s="60">
        <f>RANK(BV132,BV$4:BV$157,0)+COUNTIF(BV$4:BV132,BV132)-1</f>
        <v>23</v>
      </c>
      <c r="CC132" t="str">
        <f t="shared" si="36"/>
        <v>Trundle</v>
      </c>
      <c r="CD132">
        <f>RANK(BW132,BW$4:BW$157,0)+COUNTIF(BW$4:BW132,BW132)-1</f>
        <v>3</v>
      </c>
      <c r="CE132" t="str">
        <f t="shared" si="37"/>
        <v>Trundle</v>
      </c>
      <c r="CF132">
        <f>RANK(BX132,BX$4:BX$157,0)+COUNTIF(BX$4:BX132,BX132)-1</f>
        <v>51</v>
      </c>
      <c r="CG132" t="str">
        <f t="shared" si="38"/>
        <v>Trundle</v>
      </c>
      <c r="CH132">
        <f>RANK(BY132,BY$4:BY$157,0)+COUNTIF(BY$4:BY132,BY132)-1</f>
        <v>132</v>
      </c>
      <c r="CI132" t="str">
        <f t="shared" si="39"/>
        <v>Trundle</v>
      </c>
      <c r="CJ132">
        <f>RANK(BZ132,BZ$4:BZ$157,0)+COUNTIF(BZ$4:BZ132,BZ132)-1</f>
        <v>21</v>
      </c>
      <c r="CK132" t="str">
        <f t="shared" si="40"/>
        <v>Trundle</v>
      </c>
      <c r="CM132">
        <f>'Champ Scores'!B131+'(CC) Team Data'!B$36-'(CC) Team Data'!$B$28</f>
        <v>8</v>
      </c>
      <c r="CN132">
        <f>'Champ Scores'!C131+'(CC) Team Data'!C$36-'(CC) Team Data'!$B$28</f>
        <v>11</v>
      </c>
      <c r="CO132">
        <f>'Champ Scores'!D131+'(CC) Team Data'!D$36-'(CC) Team Data'!$B$28</f>
        <v>8</v>
      </c>
      <c r="CP132">
        <f>'Champ Scores'!E131+'(CC) Team Data'!E$36-'(CC) Team Data'!$B$28</f>
        <v>8</v>
      </c>
      <c r="CQ132">
        <f>'Champ Scores'!F131+'(CC) Team Data'!F$36-'(CC) Team Data'!$B$28</f>
        <v>11</v>
      </c>
      <c r="CR132">
        <f>'Champ Scores'!G131+'(CC) Team Data'!G$36-'(CC) Team Data'!$B$28</f>
        <v>7</v>
      </c>
      <c r="CS132">
        <f>'Champ Scores'!H131+'(CC) Team Data'!H$36-'(CC) Team Data'!$B$28</f>
        <v>6</v>
      </c>
      <c r="CT132">
        <f>'Champ Scores'!I131+'(CC) Team Data'!I$36-'(CC) Team Data'!$B$28</f>
        <v>5</v>
      </c>
      <c r="CU132">
        <f>'Champ Scores'!J131+'(CC) Team Data'!J$36-'(CC) Team Data'!$B$28</f>
        <v>10</v>
      </c>
      <c r="CV132">
        <f>'Champ Scores'!K131+'(CC) Team Data'!K$36-'(CC) Team Data'!$B$28</f>
        <v>7</v>
      </c>
      <c r="CW132">
        <f>'Champ Scores'!L131+'(CC) Team Data'!L$36-'(CC) Team Data'!$B$28</f>
        <v>13</v>
      </c>
      <c r="CX132">
        <f>'Champ Scores'!M131+'(CC) Team Data'!M$36-'(CC) Team Data'!$B$28</f>
        <v>5</v>
      </c>
      <c r="CY132">
        <f>'Champ Scores'!N131+'(CC) Team Data'!N$36-'(CC) Team Data'!$B$28</f>
        <v>9</v>
      </c>
      <c r="CZ132">
        <f>'Champ Scores'!O131+'(CC) Team Data'!O$36-'(CC) Team Data'!$B$28</f>
        <v>10</v>
      </c>
      <c r="DA132">
        <f>'Champ Scores'!P131+'(CC) Team Data'!P$36-'(CC) Team Data'!$B$28</f>
        <v>9</v>
      </c>
      <c r="DB132">
        <f>'Champ Scores'!Q131+'(CC) Team Data'!Q$36-'(CC) Team Data'!$B$28</f>
        <v>9</v>
      </c>
      <c r="DC132">
        <f>'Champ Scores'!R131+'(CC) Team Data'!R$36-'(CC) Team Data'!$B$28</f>
        <v>5</v>
      </c>
      <c r="DD132">
        <f>'Champ Scores'!S131+'(CC) Team Data'!S$36-'(CC) Team Data'!$B$28</f>
        <v>5</v>
      </c>
      <c r="DE132">
        <f>'Champ Scores'!T131+'(CC) Team Data'!T$36-'(CC) Team Data'!$B$28</f>
        <v>11</v>
      </c>
      <c r="DF132">
        <f>'Champ Scores'!U131+'(CC) Team Data'!U$36-'(CC) Team Data'!$B$28</f>
        <v>7</v>
      </c>
    </row>
    <row r="133" spans="1:110" x14ac:dyDescent="0.25">
      <c r="A133" t="str">
        <f>'Champ Pools'!A133</f>
        <v>Tryndamere</v>
      </c>
      <c r="B133">
        <f>'Champ Pools'!B133</f>
        <v>0</v>
      </c>
      <c r="C133">
        <f>'Champ Pools'!C133</f>
        <v>0</v>
      </c>
      <c r="D133">
        <f>'Champ Pools'!D133</f>
        <v>4</v>
      </c>
      <c r="E133">
        <f>'Champ Pools'!E133</f>
        <v>0</v>
      </c>
      <c r="F133">
        <f>'Champ Pools'!F133</f>
        <v>0</v>
      </c>
      <c r="H133">
        <f>B133*B133*'Champ Pools'!L133</f>
        <v>0</v>
      </c>
      <c r="I133">
        <f>C133*C133*'Champ Pools'!M133</f>
        <v>0</v>
      </c>
      <c r="J133">
        <f>D133*D133*'Champ Pools'!N133</f>
        <v>48</v>
      </c>
      <c r="K133">
        <f>E133*E133*'Champ Pools'!O133</f>
        <v>0</v>
      </c>
      <c r="L133">
        <f>F133*F133*'Champ Pools'!P133</f>
        <v>0</v>
      </c>
      <c r="N133">
        <f>'Champ Scores'!Y132</f>
        <v>1792</v>
      </c>
      <c r="O133">
        <f>'Champ Scores'!Z132</f>
        <v>2519</v>
      </c>
      <c r="P133">
        <f>'Champ Scores'!AA132</f>
        <v>1870</v>
      </c>
      <c r="Q133">
        <f>'Champ Scores'!AB132</f>
        <v>1290</v>
      </c>
      <c r="R133">
        <f>'Champ Scores'!AC132</f>
        <v>2540</v>
      </c>
      <c r="T133" s="60">
        <f t="shared" ref="T133:T163" si="41">(3000-STDEV(U133:Y133))</f>
        <v>2392.9165625715023</v>
      </c>
      <c r="U133">
        <f>'(CC) Team Data'!W$36+'(CC) Your Champ Data'!N133</f>
        <v>3880</v>
      </c>
      <c r="V133">
        <f>'(CC) Team Data'!X$36+'(CC) Your Champ Data'!O133</f>
        <v>4251</v>
      </c>
      <c r="W133">
        <f>'(CC) Team Data'!Y$36+'(CC) Your Champ Data'!P133</f>
        <v>3622</v>
      </c>
      <c r="X133">
        <f>'(CC) Team Data'!Z$36+'(CC) Your Champ Data'!Q133</f>
        <v>2907</v>
      </c>
      <c r="Y133">
        <f>'(CC) Team Data'!AA$36+'(CC) Your Champ Data'!R133</f>
        <v>4462</v>
      </c>
      <c r="AA133">
        <f>ABS('Champ Scores'!AG132-33.3-'Comp Calculator'!H$164+'Comp Calculator'!H$163)</f>
        <v>30.72399230252487</v>
      </c>
      <c r="AB133">
        <f>ABS('Champ Scores'!AH132-33.3-'Comp Calculator'!I$164+'Comp Calculator'!I$163)</f>
        <v>8.6713136742799897</v>
      </c>
      <c r="AC133">
        <f>ABS('Champ Scores'!AI132-33.3-'Comp Calculator'!J$164+'Comp Calculator'!J$163)</f>
        <v>21.85267862824486</v>
      </c>
      <c r="AD133">
        <f t="shared" ref="AD133:AD161" si="42">SUM(AA133:AC133)</f>
        <v>61.247984605049723</v>
      </c>
      <c r="AF133" s="60">
        <f>(IF('Comp Calculator'!$C$164='(CC) Your Champ Data'!$N$3,'(CC) Your Champ Data'!$N133,IF('Comp Calculator'!$C$164='(CC) Your Champ Data'!$O$3,'(CC) Your Champ Data'!$O133,IF('Comp Calculator'!$C$164='(CC) Your Champ Data'!$P$3,'(CC) Your Champ Data'!$P133,IF('Comp Calculator'!$C$164='(CC) Your Champ Data'!$Q$3,'(CC) Your Champ Data'!$Q133,IF('Comp Calculator'!$C$164='(CC) Your Champ Data'!$R$3,'(CC) Your Champ Data'!$R133,IF('Comp Calculator'!$C$164='(CC) Your Champ Data'!$T$3,'(CC) Your Champ Data'!$T133,1000))))))*H133*(100-$AD133))/1000</f>
        <v>0</v>
      </c>
      <c r="AG133" s="60">
        <f>(IF('Comp Calculator'!$C$164='(CC) Your Champ Data'!$N$3,'(CC) Your Champ Data'!$N133,IF('Comp Calculator'!$C$164='(CC) Your Champ Data'!$O$3,'(CC) Your Champ Data'!$O133,IF('Comp Calculator'!$C$164='(CC) Your Champ Data'!$P$3,'(CC) Your Champ Data'!$P133,IF('Comp Calculator'!$C$164='(CC) Your Champ Data'!$Q$3,'(CC) Your Champ Data'!$Q133,IF('Comp Calculator'!$C$164='(CC) Your Champ Data'!$R$3,'(CC) Your Champ Data'!$R133,IF('Comp Calculator'!$C$164='(CC) Your Champ Data'!$T$3,'(CC) Your Champ Data'!$T133,1000))))))*I133*(100-$AD133))/1000</f>
        <v>0</v>
      </c>
      <c r="AH133" s="60">
        <f>(IF('Comp Calculator'!$C$164='(CC) Your Champ Data'!$N$3,'(CC) Your Champ Data'!$N133,IF('Comp Calculator'!$C$164='(CC) Your Champ Data'!$O$3,'(CC) Your Champ Data'!$O133,IF('Comp Calculator'!$C$164='(CC) Your Champ Data'!$P$3,'(CC) Your Champ Data'!$P133,IF('Comp Calculator'!$C$164='(CC) Your Champ Data'!$Q$3,'(CC) Your Champ Data'!$Q133,IF('Comp Calculator'!$C$164='(CC) Your Champ Data'!$R$3,'(CC) Your Champ Data'!$R133,IF('Comp Calculator'!$C$164='(CC) Your Champ Data'!$T$3,'(CC) Your Champ Data'!$T133,1000))))))*J133*(100-$AD133))/1000</f>
        <v>4451.0562946369128</v>
      </c>
      <c r="AI133" s="60">
        <f>(IF('Comp Calculator'!$C$164='(CC) Your Champ Data'!$N$3,'(CC) Your Champ Data'!$N133,IF('Comp Calculator'!$C$164='(CC) Your Champ Data'!$O$3,'(CC) Your Champ Data'!$O133,IF('Comp Calculator'!$C$164='(CC) Your Champ Data'!$P$3,'(CC) Your Champ Data'!$P133,IF('Comp Calculator'!$C$164='(CC) Your Champ Data'!$Q$3,'(CC) Your Champ Data'!$Q133,IF('Comp Calculator'!$C$164='(CC) Your Champ Data'!$R$3,'(CC) Your Champ Data'!$R133,IF('Comp Calculator'!$C$164='(CC) Your Champ Data'!$T$3,'(CC) Your Champ Data'!$T133,1000))))))*K133*(100-$AD133))/1000</f>
        <v>0</v>
      </c>
      <c r="AJ133" s="60">
        <f>(IF('Comp Calculator'!$C$164='(CC) Your Champ Data'!$N$3,'(CC) Your Champ Data'!$N133,IF('Comp Calculator'!$C$164='(CC) Your Champ Data'!$O$3,'(CC) Your Champ Data'!$O133,IF('Comp Calculator'!$C$164='(CC) Your Champ Data'!$P$3,'(CC) Your Champ Data'!$P133,IF('Comp Calculator'!$C$164='(CC) Your Champ Data'!$Q$3,'(CC) Your Champ Data'!$Q133,IF('Comp Calculator'!$C$164='(CC) Your Champ Data'!$R$3,'(CC) Your Champ Data'!$R133,IF('Comp Calculator'!$C$164='(CC) Your Champ Data'!$T$3,'(CC) Your Champ Data'!$T133,1000))))))*L133*(100-$AD133))/1000</f>
        <v>0</v>
      </c>
      <c r="AL133" s="60">
        <f>RANK(AF133,AF$4:AF$163,0)+COUNTIF(AF$4:AF133,AF133)-1</f>
        <v>135</v>
      </c>
      <c r="AM133" t="str">
        <f t="shared" ref="AM133:AM163" si="43">$A133</f>
        <v>Tryndamere</v>
      </c>
      <c r="AN133" s="60">
        <f>RANK(AG133,AG$4:AG$163,0)+COUNTIF(AG$4:AG133,AG133)-1</f>
        <v>137</v>
      </c>
      <c r="AO133" t="str">
        <f t="shared" ref="AO133:AO163" si="44">$A133</f>
        <v>Tryndamere</v>
      </c>
      <c r="AP133" s="60">
        <f>RANK(AH133,AH$4:AH$163,0)+COUNTIF(AH$4:AH133,AH133)-1</f>
        <v>72</v>
      </c>
      <c r="AQ133" t="str">
        <f t="shared" ref="AQ133:AQ163" si="45">$A133</f>
        <v>Tryndamere</v>
      </c>
      <c r="AR133" s="60">
        <f>RANK(AI133,AI$4:AI$163,0)+COUNTIF(AI$4:AI133,AI133)-1</f>
        <v>134</v>
      </c>
      <c r="AS133" t="str">
        <f t="shared" ref="AS133:AS163" si="46">$A133</f>
        <v>Tryndamere</v>
      </c>
      <c r="AT133" s="60">
        <f>RANK(AJ133,AJ$4:AJ$163,0)+COUNTIF(AJ$4:AJ133,AJ133)-1</f>
        <v>138</v>
      </c>
      <c r="AU133" t="str">
        <f t="shared" ref="AU133:AU163" si="47">$A133</f>
        <v>Tryndamere</v>
      </c>
      <c r="AW133">
        <v>131</v>
      </c>
      <c r="AX133" s="61">
        <f t="shared" ref="AX133:AX161" si="48">5-STDEV(CM133:DF133)</f>
        <v>2.6246883860937538</v>
      </c>
      <c r="AY133">
        <f>'Champ Scores'!B132</f>
        <v>3</v>
      </c>
      <c r="AZ133">
        <f>'Champ Scores'!C132</f>
        <v>5</v>
      </c>
      <c r="BA133">
        <f>'Champ Scores'!D132</f>
        <v>5</v>
      </c>
      <c r="BB133">
        <f>'Champ Scores'!E132</f>
        <v>2</v>
      </c>
      <c r="BC133">
        <f>'Champ Scores'!F132</f>
        <v>5</v>
      </c>
      <c r="BD133">
        <f>'Champ Scores'!G132</f>
        <v>2</v>
      </c>
      <c r="BE133">
        <f>'Champ Scores'!H132</f>
        <v>1</v>
      </c>
      <c r="BF133">
        <f>'Champ Scores'!I132</f>
        <v>1</v>
      </c>
      <c r="BG133">
        <f>'Champ Scores'!J132</f>
        <v>5</v>
      </c>
      <c r="BH133">
        <f>'Champ Scores'!K132</f>
        <v>4</v>
      </c>
      <c r="BI133">
        <f>'Champ Scores'!L132</f>
        <v>3</v>
      </c>
      <c r="BJ133">
        <f>'Champ Scores'!M132</f>
        <v>1</v>
      </c>
      <c r="BK133">
        <f>'Champ Scores'!N132</f>
        <v>2</v>
      </c>
      <c r="BL133">
        <f>'Champ Scores'!O132</f>
        <v>2</v>
      </c>
      <c r="BM133">
        <f>'Champ Scores'!P132</f>
        <v>1</v>
      </c>
      <c r="BN133">
        <f>'Champ Scores'!Q132</f>
        <v>4</v>
      </c>
      <c r="BO133">
        <f>'Champ Scores'!R132</f>
        <v>3</v>
      </c>
      <c r="BP133">
        <f>'Champ Scores'!S132</f>
        <v>1</v>
      </c>
      <c r="BQ133">
        <f>'Champ Scores'!T132</f>
        <v>1</v>
      </c>
      <c r="BR133">
        <f>'Champ Scores'!U132</f>
        <v>1</v>
      </c>
      <c r="BT133" s="61">
        <f>INDEX($AX$3:BR133,AW133,MATCH('Comp Calculator'!$C$165,'(CC) Your Champ Data'!$AX$3:$BR$3,0))</f>
        <v>2.6246883860937538</v>
      </c>
      <c r="BV133" s="60">
        <f t="shared" ref="BV133:BV163" si="49">$BT133*H133*(100-$AD133)</f>
        <v>0</v>
      </c>
      <c r="BW133" s="60">
        <f t="shared" ref="BW133:BW163" si="50">$BT133*I133*(100-$AD133)</f>
        <v>0</v>
      </c>
      <c r="BX133" s="60">
        <f t="shared" ref="BX133:BX163" si="51">$BT133*J133*(100-$AD133)</f>
        <v>4882.1743077529127</v>
      </c>
      <c r="BY133" s="60">
        <f t="shared" ref="BY133:BY163" si="52">$BT133*K133*(100-$AD133)</f>
        <v>0</v>
      </c>
      <c r="BZ133" s="60">
        <f t="shared" ref="BZ133:BZ163" si="53">$BT133*L133*(100-$AD133)</f>
        <v>0</v>
      </c>
      <c r="CB133" s="60">
        <f>RANK(BV133,BV$4:BV$157,0)+COUNTIF(BV$4:BV133,BV133)-1</f>
        <v>135</v>
      </c>
      <c r="CC133" t="str">
        <f t="shared" ref="CC133:CC161" si="54">$A133</f>
        <v>Tryndamere</v>
      </c>
      <c r="CD133">
        <f>RANK(BW133,BW$4:BW$157,0)+COUNTIF(BW$4:BW133,BW133)-1</f>
        <v>137</v>
      </c>
      <c r="CE133" t="str">
        <f t="shared" ref="CE133:CE161" si="55">$A133</f>
        <v>Tryndamere</v>
      </c>
      <c r="CF133">
        <f>RANK(BX133,BX$4:BX$157,0)+COUNTIF(BX$4:BX133,BX133)-1</f>
        <v>73</v>
      </c>
      <c r="CG133" t="str">
        <f t="shared" ref="CG133:CG161" si="56">$A133</f>
        <v>Tryndamere</v>
      </c>
      <c r="CH133">
        <f>RANK(BY133,BY$4:BY$157,0)+COUNTIF(BY$4:BY133,BY133)-1</f>
        <v>133</v>
      </c>
      <c r="CI133" t="str">
        <f t="shared" ref="CI133:CI161" si="57">$A133</f>
        <v>Tryndamere</v>
      </c>
      <c r="CJ133">
        <f>RANK(BZ133,BZ$4:BZ$157,0)+COUNTIF(BZ$4:BZ133,BZ133)-1</f>
        <v>135</v>
      </c>
      <c r="CK133" t="str">
        <f t="shared" ref="CK133:CK161" si="58">$A133</f>
        <v>Tryndamere</v>
      </c>
      <c r="CM133">
        <f>'Champ Scores'!B132+'(CC) Team Data'!B$36-'(CC) Team Data'!$B$28</f>
        <v>9</v>
      </c>
      <c r="CN133">
        <f>'Champ Scores'!C132+'(CC) Team Data'!C$36-'(CC) Team Data'!$B$28</f>
        <v>12</v>
      </c>
      <c r="CO133">
        <f>'Champ Scores'!D132+'(CC) Team Data'!D$36-'(CC) Team Data'!$B$28</f>
        <v>9</v>
      </c>
      <c r="CP133">
        <f>'Champ Scores'!E132+'(CC) Team Data'!E$36-'(CC) Team Data'!$B$28</f>
        <v>9</v>
      </c>
      <c r="CQ133">
        <f>'Champ Scores'!F132+'(CC) Team Data'!F$36-'(CC) Team Data'!$B$28</f>
        <v>12</v>
      </c>
      <c r="CR133">
        <f>'Champ Scores'!G132+'(CC) Team Data'!G$36-'(CC) Team Data'!$B$28</f>
        <v>8</v>
      </c>
      <c r="CS133">
        <f>'Champ Scores'!H132+'(CC) Team Data'!H$36-'(CC) Team Data'!$B$28</f>
        <v>6</v>
      </c>
      <c r="CT133">
        <f>'Champ Scores'!I132+'(CC) Team Data'!I$36-'(CC) Team Data'!$B$28</f>
        <v>5</v>
      </c>
      <c r="CU133">
        <f>'Champ Scores'!J132+'(CC) Team Data'!J$36-'(CC) Team Data'!$B$28</f>
        <v>12</v>
      </c>
      <c r="CV133">
        <f>'Champ Scores'!K132+'(CC) Team Data'!K$36-'(CC) Team Data'!$B$28</f>
        <v>8</v>
      </c>
      <c r="CW133">
        <f>'Champ Scores'!L132+'(CC) Team Data'!L$36-'(CC) Team Data'!$B$28</f>
        <v>11</v>
      </c>
      <c r="CX133">
        <f>'Champ Scores'!M132+'(CC) Team Data'!M$36-'(CC) Team Data'!$B$28</f>
        <v>5</v>
      </c>
      <c r="CY133">
        <f>'Champ Scores'!N132+'(CC) Team Data'!N$36-'(CC) Team Data'!$B$28</f>
        <v>9</v>
      </c>
      <c r="CZ133">
        <f>'Champ Scores'!O132+'(CC) Team Data'!O$36-'(CC) Team Data'!$B$28</f>
        <v>8</v>
      </c>
      <c r="DA133">
        <f>'Champ Scores'!P132+'(CC) Team Data'!P$36-'(CC) Team Data'!$B$28</f>
        <v>7</v>
      </c>
      <c r="DB133">
        <f>'Champ Scores'!Q132+'(CC) Team Data'!Q$36-'(CC) Team Data'!$B$28</f>
        <v>10</v>
      </c>
      <c r="DC133">
        <f>'Champ Scores'!R132+'(CC) Team Data'!R$36-'(CC) Team Data'!$B$28</f>
        <v>7</v>
      </c>
      <c r="DD133">
        <f>'Champ Scores'!S132+'(CC) Team Data'!S$36-'(CC) Team Data'!$B$28</f>
        <v>5</v>
      </c>
      <c r="DE133">
        <f>'Champ Scores'!T132+'(CC) Team Data'!T$36-'(CC) Team Data'!$B$28</f>
        <v>7</v>
      </c>
      <c r="DF133">
        <f>'Champ Scores'!U132+'(CC) Team Data'!U$36-'(CC) Team Data'!$B$28</f>
        <v>5</v>
      </c>
    </row>
    <row r="134" spans="1:110" x14ac:dyDescent="0.25">
      <c r="A134" t="str">
        <f>'Champ Pools'!A134</f>
        <v>Twisted Fate</v>
      </c>
      <c r="B134">
        <f>'Champ Pools'!B134</f>
        <v>0</v>
      </c>
      <c r="C134">
        <f>'Champ Pools'!C134</f>
        <v>0</v>
      </c>
      <c r="D134">
        <f>'Champ Pools'!D134</f>
        <v>3</v>
      </c>
      <c r="E134">
        <f>'Champ Pools'!E134</f>
        <v>0</v>
      </c>
      <c r="F134">
        <f>'Champ Pools'!F134</f>
        <v>0</v>
      </c>
      <c r="H134">
        <f>B134*B134*'Champ Pools'!L134</f>
        <v>0</v>
      </c>
      <c r="I134">
        <f>C134*C134*'Champ Pools'!M134</f>
        <v>0</v>
      </c>
      <c r="J134">
        <f>D134*D134*'Champ Pools'!N134</f>
        <v>27</v>
      </c>
      <c r="K134">
        <f>E134*E134*'Champ Pools'!O134</f>
        <v>0</v>
      </c>
      <c r="L134">
        <f>F134*F134*'Champ Pools'!P134</f>
        <v>0</v>
      </c>
      <c r="N134">
        <f>'Champ Scores'!Y133</f>
        <v>1867</v>
      </c>
      <c r="O134">
        <f>'Champ Scores'!Z133</f>
        <v>2648</v>
      </c>
      <c r="P134">
        <f>'Champ Scores'!AA133</f>
        <v>1376</v>
      </c>
      <c r="Q134">
        <f>'Champ Scores'!AB133</f>
        <v>1781</v>
      </c>
      <c r="R134">
        <f>'Champ Scores'!AC133</f>
        <v>2009</v>
      </c>
      <c r="T134" s="60">
        <f t="shared" si="41"/>
        <v>2504.4898588323335</v>
      </c>
      <c r="U134">
        <f>'(CC) Team Data'!W$36+'(CC) Your Champ Data'!N134</f>
        <v>3955</v>
      </c>
      <c r="V134">
        <f>'(CC) Team Data'!X$36+'(CC) Your Champ Data'!O134</f>
        <v>4380</v>
      </c>
      <c r="W134">
        <f>'(CC) Team Data'!Y$36+'(CC) Your Champ Data'!P134</f>
        <v>3128</v>
      </c>
      <c r="X134">
        <f>'(CC) Team Data'!Z$36+'(CC) Your Champ Data'!Q134</f>
        <v>3398</v>
      </c>
      <c r="Y134">
        <f>'(CC) Team Data'!AA$36+'(CC) Your Champ Data'!R134</f>
        <v>3931</v>
      </c>
      <c r="AA134">
        <f>ABS('Champ Scores'!AG133-33.3-'Comp Calculator'!H$164+'Comp Calculator'!H$163)</f>
        <v>3.4879434583288003</v>
      </c>
      <c r="AB134">
        <f>ABS('Champ Scores'!AH133-33.3-'Comp Calculator'!I$164+'Comp Calculator'!I$163)</f>
        <v>2.8228059537151964</v>
      </c>
      <c r="AC134">
        <f>ABS('Champ Scores'!AI133-33.3-'Comp Calculator'!J$164+'Comp Calculator'!J$163)</f>
        <v>0.86513750461361738</v>
      </c>
      <c r="AD134">
        <f t="shared" si="42"/>
        <v>7.175886916657614</v>
      </c>
      <c r="AF134" s="60">
        <f>(IF('Comp Calculator'!$C$164='(CC) Your Champ Data'!$N$3,'(CC) Your Champ Data'!$N134,IF('Comp Calculator'!$C$164='(CC) Your Champ Data'!$O$3,'(CC) Your Champ Data'!$O134,IF('Comp Calculator'!$C$164='(CC) Your Champ Data'!$P$3,'(CC) Your Champ Data'!$P134,IF('Comp Calculator'!$C$164='(CC) Your Champ Data'!$Q$3,'(CC) Your Champ Data'!$Q134,IF('Comp Calculator'!$C$164='(CC) Your Champ Data'!$R$3,'(CC) Your Champ Data'!$R134,IF('Comp Calculator'!$C$164='(CC) Your Champ Data'!$T$3,'(CC) Your Champ Data'!$T134,1000))))))*H134*(100-$AD134))/1000</f>
        <v>0</v>
      </c>
      <c r="AG134" s="60">
        <f>(IF('Comp Calculator'!$C$164='(CC) Your Champ Data'!$N$3,'(CC) Your Champ Data'!$N134,IF('Comp Calculator'!$C$164='(CC) Your Champ Data'!$O$3,'(CC) Your Champ Data'!$O134,IF('Comp Calculator'!$C$164='(CC) Your Champ Data'!$P$3,'(CC) Your Champ Data'!$P134,IF('Comp Calculator'!$C$164='(CC) Your Champ Data'!$Q$3,'(CC) Your Champ Data'!$Q134,IF('Comp Calculator'!$C$164='(CC) Your Champ Data'!$R$3,'(CC) Your Champ Data'!$R134,IF('Comp Calculator'!$C$164='(CC) Your Champ Data'!$T$3,'(CC) Your Champ Data'!$T134,1000))))))*I134*(100-$AD134))/1000</f>
        <v>0</v>
      </c>
      <c r="AH134" s="60">
        <f>(IF('Comp Calculator'!$C$164='(CC) Your Champ Data'!$N$3,'(CC) Your Champ Data'!$N134,IF('Comp Calculator'!$C$164='(CC) Your Champ Data'!$O$3,'(CC) Your Champ Data'!$O134,IF('Comp Calculator'!$C$164='(CC) Your Champ Data'!$P$3,'(CC) Your Champ Data'!$P134,IF('Comp Calculator'!$C$164='(CC) Your Champ Data'!$Q$3,'(CC) Your Champ Data'!$Q134,IF('Comp Calculator'!$C$164='(CC) Your Champ Data'!$R$3,'(CC) Your Champ Data'!$R134,IF('Comp Calculator'!$C$164='(CC) Your Champ Data'!$T$3,'(CC) Your Champ Data'!$T134,1000))))))*J134*(100-$AD134))/1000</f>
        <v>6276.8803465530918</v>
      </c>
      <c r="AI134" s="60">
        <f>(IF('Comp Calculator'!$C$164='(CC) Your Champ Data'!$N$3,'(CC) Your Champ Data'!$N134,IF('Comp Calculator'!$C$164='(CC) Your Champ Data'!$O$3,'(CC) Your Champ Data'!$O134,IF('Comp Calculator'!$C$164='(CC) Your Champ Data'!$P$3,'(CC) Your Champ Data'!$P134,IF('Comp Calculator'!$C$164='(CC) Your Champ Data'!$Q$3,'(CC) Your Champ Data'!$Q134,IF('Comp Calculator'!$C$164='(CC) Your Champ Data'!$R$3,'(CC) Your Champ Data'!$R134,IF('Comp Calculator'!$C$164='(CC) Your Champ Data'!$T$3,'(CC) Your Champ Data'!$T134,1000))))))*K134*(100-$AD134))/1000</f>
        <v>0</v>
      </c>
      <c r="AJ134" s="60">
        <f>(IF('Comp Calculator'!$C$164='(CC) Your Champ Data'!$N$3,'(CC) Your Champ Data'!$N134,IF('Comp Calculator'!$C$164='(CC) Your Champ Data'!$O$3,'(CC) Your Champ Data'!$O134,IF('Comp Calculator'!$C$164='(CC) Your Champ Data'!$P$3,'(CC) Your Champ Data'!$P134,IF('Comp Calculator'!$C$164='(CC) Your Champ Data'!$Q$3,'(CC) Your Champ Data'!$Q134,IF('Comp Calculator'!$C$164='(CC) Your Champ Data'!$R$3,'(CC) Your Champ Data'!$R134,IF('Comp Calculator'!$C$164='(CC) Your Champ Data'!$T$3,'(CC) Your Champ Data'!$T134,1000))))))*L134*(100-$AD134))/1000</f>
        <v>0</v>
      </c>
      <c r="AL134" s="60">
        <f>RANK(AF134,AF$4:AF$163,0)+COUNTIF(AF$4:AF134,AF134)-1</f>
        <v>136</v>
      </c>
      <c r="AM134" t="str">
        <f t="shared" si="43"/>
        <v>Twisted Fate</v>
      </c>
      <c r="AN134" s="60">
        <f>RANK(AG134,AG$4:AG$163,0)+COUNTIF(AG$4:AG134,AG134)-1</f>
        <v>138</v>
      </c>
      <c r="AO134" t="str">
        <f t="shared" si="44"/>
        <v>Twisted Fate</v>
      </c>
      <c r="AP134" s="60">
        <f>RANK(AH134,AH$4:AH$163,0)+COUNTIF(AH$4:AH134,AH134)-1</f>
        <v>48</v>
      </c>
      <c r="AQ134" t="str">
        <f t="shared" si="45"/>
        <v>Twisted Fate</v>
      </c>
      <c r="AR134" s="60">
        <f>RANK(AI134,AI$4:AI$163,0)+COUNTIF(AI$4:AI134,AI134)-1</f>
        <v>135</v>
      </c>
      <c r="AS134" t="str">
        <f t="shared" si="46"/>
        <v>Twisted Fate</v>
      </c>
      <c r="AT134" s="60">
        <f>RANK(AJ134,AJ$4:AJ$163,0)+COUNTIF(AJ$4:AJ134,AJ134)-1</f>
        <v>139</v>
      </c>
      <c r="AU134" t="str">
        <f t="shared" si="47"/>
        <v>Twisted Fate</v>
      </c>
      <c r="AW134">
        <v>132</v>
      </c>
      <c r="AX134" s="61">
        <f t="shared" si="48"/>
        <v>3.0915699480573311</v>
      </c>
      <c r="AY134">
        <f>'Champ Scores'!B133</f>
        <v>3</v>
      </c>
      <c r="AZ134">
        <f>'Champ Scores'!C133</f>
        <v>2</v>
      </c>
      <c r="BA134">
        <f>'Champ Scores'!D133</f>
        <v>4</v>
      </c>
      <c r="BB134">
        <f>'Champ Scores'!E133</f>
        <v>2</v>
      </c>
      <c r="BC134">
        <f>'Champ Scores'!F133</f>
        <v>2</v>
      </c>
      <c r="BD134">
        <f>'Champ Scores'!G133</f>
        <v>4</v>
      </c>
      <c r="BE134">
        <f>'Champ Scores'!H133</f>
        <v>4</v>
      </c>
      <c r="BF134">
        <f>'Champ Scores'!I133</f>
        <v>3</v>
      </c>
      <c r="BG134">
        <f>'Champ Scores'!J133</f>
        <v>3</v>
      </c>
      <c r="BH134">
        <f>'Champ Scores'!K133</f>
        <v>1</v>
      </c>
      <c r="BI134">
        <f>'Champ Scores'!L133</f>
        <v>1</v>
      </c>
      <c r="BJ134">
        <f>'Champ Scores'!M133</f>
        <v>5</v>
      </c>
      <c r="BK134">
        <f>'Champ Scores'!N133</f>
        <v>1</v>
      </c>
      <c r="BL134">
        <f>'Champ Scores'!O133</f>
        <v>4</v>
      </c>
      <c r="BM134">
        <f>'Champ Scores'!P133</f>
        <v>4</v>
      </c>
      <c r="BN134">
        <f>'Champ Scores'!Q133</f>
        <v>5</v>
      </c>
      <c r="BO134">
        <f>'Champ Scores'!R133</f>
        <v>1</v>
      </c>
      <c r="BP134">
        <f>'Champ Scores'!S133</f>
        <v>1</v>
      </c>
      <c r="BQ134">
        <f>'Champ Scores'!T133</f>
        <v>1</v>
      </c>
      <c r="BR134">
        <f>'Champ Scores'!U133</f>
        <v>1</v>
      </c>
      <c r="BT134" s="61">
        <f>INDEX($AX$3:BR134,AW134,MATCH('Comp Calculator'!$C$165,'(CC) Your Champ Data'!$AX$3:$BR$3,0))</f>
        <v>3.0915699480573311</v>
      </c>
      <c r="BV134" s="60">
        <f t="shared" si="49"/>
        <v>0</v>
      </c>
      <c r="BW134" s="60">
        <f t="shared" si="50"/>
        <v>0</v>
      </c>
      <c r="BX134" s="60">
        <f t="shared" si="51"/>
        <v>7748.2504385154889</v>
      </c>
      <c r="BY134" s="60">
        <f t="shared" si="52"/>
        <v>0</v>
      </c>
      <c r="BZ134" s="60">
        <f t="shared" si="53"/>
        <v>0</v>
      </c>
      <c r="CB134" s="60">
        <f>RANK(BV134,BV$4:BV$157,0)+COUNTIF(BV$4:BV134,BV134)-1</f>
        <v>136</v>
      </c>
      <c r="CC134" t="str">
        <f t="shared" si="54"/>
        <v>Twisted Fate</v>
      </c>
      <c r="CD134">
        <f>RANK(BW134,BW$4:BW$157,0)+COUNTIF(BW$4:BW134,BW134)-1</f>
        <v>138</v>
      </c>
      <c r="CE134" t="str">
        <f t="shared" si="55"/>
        <v>Twisted Fate</v>
      </c>
      <c r="CF134">
        <f>RANK(BX134,BX$4:BX$157,0)+COUNTIF(BX$4:BX134,BX134)-1</f>
        <v>40</v>
      </c>
      <c r="CG134" t="str">
        <f t="shared" si="56"/>
        <v>Twisted Fate</v>
      </c>
      <c r="CH134">
        <f>RANK(BY134,BY$4:BY$157,0)+COUNTIF(BY$4:BY134,BY134)-1</f>
        <v>134</v>
      </c>
      <c r="CI134" t="str">
        <f t="shared" si="57"/>
        <v>Twisted Fate</v>
      </c>
      <c r="CJ134">
        <f>RANK(BZ134,BZ$4:BZ$157,0)+COUNTIF(BZ$4:BZ134,BZ134)-1</f>
        <v>136</v>
      </c>
      <c r="CK134" t="str">
        <f t="shared" si="58"/>
        <v>Twisted Fate</v>
      </c>
      <c r="CM134">
        <f>'Champ Scores'!B133+'(CC) Team Data'!B$36-'(CC) Team Data'!$B$28</f>
        <v>9</v>
      </c>
      <c r="CN134">
        <f>'Champ Scores'!C133+'(CC) Team Data'!C$36-'(CC) Team Data'!$B$28</f>
        <v>9</v>
      </c>
      <c r="CO134">
        <f>'Champ Scores'!D133+'(CC) Team Data'!D$36-'(CC) Team Data'!$B$28</f>
        <v>8</v>
      </c>
      <c r="CP134">
        <f>'Champ Scores'!E133+'(CC) Team Data'!E$36-'(CC) Team Data'!$B$28</f>
        <v>9</v>
      </c>
      <c r="CQ134">
        <f>'Champ Scores'!F133+'(CC) Team Data'!F$36-'(CC) Team Data'!$B$28</f>
        <v>9</v>
      </c>
      <c r="CR134">
        <f>'Champ Scores'!G133+'(CC) Team Data'!G$36-'(CC) Team Data'!$B$28</f>
        <v>10</v>
      </c>
      <c r="CS134">
        <f>'Champ Scores'!H133+'(CC) Team Data'!H$36-'(CC) Team Data'!$B$28</f>
        <v>9</v>
      </c>
      <c r="CT134">
        <f>'Champ Scores'!I133+'(CC) Team Data'!I$36-'(CC) Team Data'!$B$28</f>
        <v>7</v>
      </c>
      <c r="CU134">
        <f>'Champ Scores'!J133+'(CC) Team Data'!J$36-'(CC) Team Data'!$B$28</f>
        <v>10</v>
      </c>
      <c r="CV134">
        <f>'Champ Scores'!K133+'(CC) Team Data'!K$36-'(CC) Team Data'!$B$28</f>
        <v>5</v>
      </c>
      <c r="CW134">
        <f>'Champ Scores'!L133+'(CC) Team Data'!L$36-'(CC) Team Data'!$B$28</f>
        <v>9</v>
      </c>
      <c r="CX134">
        <f>'Champ Scores'!M133+'(CC) Team Data'!M$36-'(CC) Team Data'!$B$28</f>
        <v>9</v>
      </c>
      <c r="CY134">
        <f>'Champ Scores'!N133+'(CC) Team Data'!N$36-'(CC) Team Data'!$B$28</f>
        <v>8</v>
      </c>
      <c r="CZ134">
        <f>'Champ Scores'!O133+'(CC) Team Data'!O$36-'(CC) Team Data'!$B$28</f>
        <v>10</v>
      </c>
      <c r="DA134">
        <f>'Champ Scores'!P133+'(CC) Team Data'!P$36-'(CC) Team Data'!$B$28</f>
        <v>10</v>
      </c>
      <c r="DB134">
        <f>'Champ Scores'!Q133+'(CC) Team Data'!Q$36-'(CC) Team Data'!$B$28</f>
        <v>11</v>
      </c>
      <c r="DC134">
        <f>'Champ Scores'!R133+'(CC) Team Data'!R$36-'(CC) Team Data'!$B$28</f>
        <v>5</v>
      </c>
      <c r="DD134">
        <f>'Champ Scores'!S133+'(CC) Team Data'!S$36-'(CC) Team Data'!$B$28</f>
        <v>5</v>
      </c>
      <c r="DE134">
        <f>'Champ Scores'!T133+'(CC) Team Data'!T$36-'(CC) Team Data'!$B$28</f>
        <v>7</v>
      </c>
      <c r="DF134">
        <f>'Champ Scores'!U133+'(CC) Team Data'!U$36-'(CC) Team Data'!$B$28</f>
        <v>5</v>
      </c>
    </row>
    <row r="135" spans="1:110" x14ac:dyDescent="0.25">
      <c r="A135" t="str">
        <f>'Champ Pools'!A135</f>
        <v>Twitch</v>
      </c>
      <c r="B135">
        <f>'Champ Pools'!B135</f>
        <v>0</v>
      </c>
      <c r="C135">
        <f>'Champ Pools'!C135</f>
        <v>0</v>
      </c>
      <c r="D135">
        <f>'Champ Pools'!D135</f>
        <v>3</v>
      </c>
      <c r="E135">
        <f>'Champ Pools'!E135</f>
        <v>4</v>
      </c>
      <c r="F135">
        <f>'Champ Pools'!F135</f>
        <v>0</v>
      </c>
      <c r="H135">
        <f>B135*B135*'Champ Pools'!L135</f>
        <v>0</v>
      </c>
      <c r="I135">
        <f>C135*C135*'Champ Pools'!M135</f>
        <v>0</v>
      </c>
      <c r="J135">
        <f>D135*D135*'Champ Pools'!N135</f>
        <v>27</v>
      </c>
      <c r="K135">
        <f>E135*E135*'Champ Pools'!O135</f>
        <v>48</v>
      </c>
      <c r="L135">
        <f>F135*F135*'Champ Pools'!P135</f>
        <v>0</v>
      </c>
      <c r="N135">
        <f>'Champ Scores'!Y134</f>
        <v>1787</v>
      </c>
      <c r="O135">
        <f>'Champ Scores'!Z134</f>
        <v>2058</v>
      </c>
      <c r="P135">
        <f>'Champ Scores'!AA134</f>
        <v>2043</v>
      </c>
      <c r="Q135">
        <f>'Champ Scores'!AB134</f>
        <v>2132</v>
      </c>
      <c r="R135">
        <f>'Champ Scores'!AC134</f>
        <v>2358</v>
      </c>
      <c r="T135" s="60">
        <f t="shared" si="41"/>
        <v>2781.5241432102853</v>
      </c>
      <c r="U135">
        <f>'(CC) Team Data'!W$36+'(CC) Your Champ Data'!N135</f>
        <v>3875</v>
      </c>
      <c r="V135">
        <f>'(CC) Team Data'!X$36+'(CC) Your Champ Data'!O135</f>
        <v>3790</v>
      </c>
      <c r="W135">
        <f>'(CC) Team Data'!Y$36+'(CC) Your Champ Data'!P135</f>
        <v>3795</v>
      </c>
      <c r="X135">
        <f>'(CC) Team Data'!Z$36+'(CC) Your Champ Data'!Q135</f>
        <v>3749</v>
      </c>
      <c r="Y135">
        <f>'(CC) Team Data'!AA$36+'(CC) Your Champ Data'!R135</f>
        <v>4280</v>
      </c>
      <c r="AA135">
        <f>ABS('Champ Scores'!AG134-33.3-'Comp Calculator'!H$164+'Comp Calculator'!H$163)</f>
        <v>20.701027707777421</v>
      </c>
      <c r="AB135">
        <f>ABS('Champ Scores'!AH134-33.3-'Comp Calculator'!I$164+'Comp Calculator'!I$163)</f>
        <v>12.808344986280364</v>
      </c>
      <c r="AC135">
        <f>ABS('Champ Scores'!AI134-33.3-'Comp Calculator'!J$164+'Comp Calculator'!J$163)</f>
        <v>7.6926827214970395</v>
      </c>
      <c r="AD135">
        <f t="shared" si="42"/>
        <v>41.202055415554824</v>
      </c>
      <c r="AF135" s="60">
        <f>(IF('Comp Calculator'!$C$164='(CC) Your Champ Data'!$N$3,'(CC) Your Champ Data'!$N135,IF('Comp Calculator'!$C$164='(CC) Your Champ Data'!$O$3,'(CC) Your Champ Data'!$O135,IF('Comp Calculator'!$C$164='(CC) Your Champ Data'!$P$3,'(CC) Your Champ Data'!$P135,IF('Comp Calculator'!$C$164='(CC) Your Champ Data'!$Q$3,'(CC) Your Champ Data'!$Q135,IF('Comp Calculator'!$C$164='(CC) Your Champ Data'!$R$3,'(CC) Your Champ Data'!$R135,IF('Comp Calculator'!$C$164='(CC) Your Champ Data'!$T$3,'(CC) Your Champ Data'!$T135,1000))))))*H135*(100-$AD135))/1000</f>
        <v>0</v>
      </c>
      <c r="AG135" s="60">
        <f>(IF('Comp Calculator'!$C$164='(CC) Your Champ Data'!$N$3,'(CC) Your Champ Data'!$N135,IF('Comp Calculator'!$C$164='(CC) Your Champ Data'!$O$3,'(CC) Your Champ Data'!$O135,IF('Comp Calculator'!$C$164='(CC) Your Champ Data'!$P$3,'(CC) Your Champ Data'!$P135,IF('Comp Calculator'!$C$164='(CC) Your Champ Data'!$Q$3,'(CC) Your Champ Data'!$Q135,IF('Comp Calculator'!$C$164='(CC) Your Champ Data'!$R$3,'(CC) Your Champ Data'!$R135,IF('Comp Calculator'!$C$164='(CC) Your Champ Data'!$T$3,'(CC) Your Champ Data'!$T135,1000))))))*I135*(100-$AD135))/1000</f>
        <v>0</v>
      </c>
      <c r="AH135" s="60">
        <f>(IF('Comp Calculator'!$C$164='(CC) Your Champ Data'!$N$3,'(CC) Your Champ Data'!$N135,IF('Comp Calculator'!$C$164='(CC) Your Champ Data'!$O$3,'(CC) Your Champ Data'!$O135,IF('Comp Calculator'!$C$164='(CC) Your Champ Data'!$P$3,'(CC) Your Champ Data'!$P135,IF('Comp Calculator'!$C$164='(CC) Your Champ Data'!$Q$3,'(CC) Your Champ Data'!$Q135,IF('Comp Calculator'!$C$164='(CC) Your Champ Data'!$R$3,'(CC) Your Champ Data'!$R135,IF('Comp Calculator'!$C$164='(CC) Your Champ Data'!$T$3,'(CC) Your Champ Data'!$T135,1000))))))*J135*(100-$AD135))/1000</f>
        <v>4415.7933656849164</v>
      </c>
      <c r="AI135" s="60">
        <f>(IF('Comp Calculator'!$C$164='(CC) Your Champ Data'!$N$3,'(CC) Your Champ Data'!$N135,IF('Comp Calculator'!$C$164='(CC) Your Champ Data'!$O$3,'(CC) Your Champ Data'!$O135,IF('Comp Calculator'!$C$164='(CC) Your Champ Data'!$P$3,'(CC) Your Champ Data'!$P135,IF('Comp Calculator'!$C$164='(CC) Your Champ Data'!$Q$3,'(CC) Your Champ Data'!$Q135,IF('Comp Calculator'!$C$164='(CC) Your Champ Data'!$R$3,'(CC) Your Champ Data'!$R135,IF('Comp Calculator'!$C$164='(CC) Your Champ Data'!$T$3,'(CC) Your Champ Data'!$T135,1000))))))*K135*(100-$AD135))/1000</f>
        <v>7850.2993167731865</v>
      </c>
      <c r="AJ135" s="60">
        <f>(IF('Comp Calculator'!$C$164='(CC) Your Champ Data'!$N$3,'(CC) Your Champ Data'!$N135,IF('Comp Calculator'!$C$164='(CC) Your Champ Data'!$O$3,'(CC) Your Champ Data'!$O135,IF('Comp Calculator'!$C$164='(CC) Your Champ Data'!$P$3,'(CC) Your Champ Data'!$P135,IF('Comp Calculator'!$C$164='(CC) Your Champ Data'!$Q$3,'(CC) Your Champ Data'!$Q135,IF('Comp Calculator'!$C$164='(CC) Your Champ Data'!$R$3,'(CC) Your Champ Data'!$R135,IF('Comp Calculator'!$C$164='(CC) Your Champ Data'!$T$3,'(CC) Your Champ Data'!$T135,1000))))))*L135*(100-$AD135))/1000</f>
        <v>0</v>
      </c>
      <c r="AL135" s="60">
        <f>RANK(AF135,AF$4:AF$163,0)+COUNTIF(AF$4:AF135,AF135)-1</f>
        <v>137</v>
      </c>
      <c r="AM135" t="str">
        <f t="shared" si="43"/>
        <v>Twitch</v>
      </c>
      <c r="AN135" s="60">
        <f>RANK(AG135,AG$4:AG$163,0)+COUNTIF(AG$4:AG135,AG135)-1</f>
        <v>139</v>
      </c>
      <c r="AO135" t="str">
        <f t="shared" si="44"/>
        <v>Twitch</v>
      </c>
      <c r="AP135" s="60">
        <f>RANK(AH135,AH$4:AH$163,0)+COUNTIF(AH$4:AH135,AH135)-1</f>
        <v>74</v>
      </c>
      <c r="AQ135" t="str">
        <f t="shared" si="45"/>
        <v>Twitch</v>
      </c>
      <c r="AR135" s="60">
        <f>RANK(AI135,AI$4:AI$163,0)+COUNTIF(AI$4:AI135,AI135)-1</f>
        <v>6</v>
      </c>
      <c r="AS135" t="str">
        <f t="shared" si="46"/>
        <v>Twitch</v>
      </c>
      <c r="AT135" s="60">
        <f>RANK(AJ135,AJ$4:AJ$163,0)+COUNTIF(AJ$4:AJ135,AJ135)-1</f>
        <v>140</v>
      </c>
      <c r="AU135" t="str">
        <f t="shared" si="47"/>
        <v>Twitch</v>
      </c>
      <c r="AW135">
        <v>133</v>
      </c>
      <c r="AX135" s="61">
        <f t="shared" si="48"/>
        <v>2.7150377176900822</v>
      </c>
      <c r="AY135">
        <f>'Champ Scores'!B134</f>
        <v>1</v>
      </c>
      <c r="AZ135">
        <f>'Champ Scores'!C134</f>
        <v>5</v>
      </c>
      <c r="BA135">
        <f>'Champ Scores'!D134</f>
        <v>5</v>
      </c>
      <c r="BB135">
        <f>'Champ Scores'!E134</f>
        <v>4</v>
      </c>
      <c r="BC135">
        <f>'Champ Scores'!F134</f>
        <v>4</v>
      </c>
      <c r="BD135">
        <f>'Champ Scores'!G134</f>
        <v>4</v>
      </c>
      <c r="BE135">
        <f>'Champ Scores'!H134</f>
        <v>3</v>
      </c>
      <c r="BF135">
        <f>'Champ Scores'!I134</f>
        <v>4</v>
      </c>
      <c r="BG135">
        <f>'Champ Scores'!J134</f>
        <v>2</v>
      </c>
      <c r="BH135">
        <f>'Champ Scores'!K134</f>
        <v>1</v>
      </c>
      <c r="BI135">
        <f>'Champ Scores'!L134</f>
        <v>1</v>
      </c>
      <c r="BJ135">
        <f>'Champ Scores'!M134</f>
        <v>1</v>
      </c>
      <c r="BK135">
        <f>'Champ Scores'!N134</f>
        <v>3</v>
      </c>
      <c r="BL135">
        <f>'Champ Scores'!O134</f>
        <v>4</v>
      </c>
      <c r="BM135">
        <f>'Champ Scores'!P134</f>
        <v>2</v>
      </c>
      <c r="BN135">
        <f>'Champ Scores'!Q134</f>
        <v>4</v>
      </c>
      <c r="BO135">
        <f>'Champ Scores'!R134</f>
        <v>1</v>
      </c>
      <c r="BP135">
        <f>'Champ Scores'!S134</f>
        <v>1</v>
      </c>
      <c r="BQ135">
        <f>'Champ Scores'!T134</f>
        <v>1</v>
      </c>
      <c r="BR135">
        <f>'Champ Scores'!U134</f>
        <v>1</v>
      </c>
      <c r="BT135" s="61">
        <f>INDEX($AX$3:BR135,AW135,MATCH('Comp Calculator'!$C$165,'(CC) Your Champ Data'!$AX$3:$BR$3,0))</f>
        <v>2.7150377176900822</v>
      </c>
      <c r="BV135" s="60">
        <f t="shared" si="49"/>
        <v>0</v>
      </c>
      <c r="BW135" s="60">
        <f t="shared" si="50"/>
        <v>0</v>
      </c>
      <c r="BX135" s="60">
        <f t="shared" si="51"/>
        <v>4310.2432062743383</v>
      </c>
      <c r="BY135" s="60">
        <f t="shared" si="52"/>
        <v>7662.6545889321578</v>
      </c>
      <c r="BZ135" s="60">
        <f t="shared" si="53"/>
        <v>0</v>
      </c>
      <c r="CB135" s="60">
        <f>RANK(BV135,BV$4:BV$157,0)+COUNTIF(BV$4:BV135,BV135)-1</f>
        <v>137</v>
      </c>
      <c r="CC135" t="str">
        <f t="shared" si="54"/>
        <v>Twitch</v>
      </c>
      <c r="CD135">
        <f>RANK(BW135,BW$4:BW$157,0)+COUNTIF(BW$4:BW135,BW135)-1</f>
        <v>139</v>
      </c>
      <c r="CE135" t="str">
        <f t="shared" si="55"/>
        <v>Twitch</v>
      </c>
      <c r="CF135">
        <f>RANK(BX135,BX$4:BX$157,0)+COUNTIF(BX$4:BX135,BX135)-1</f>
        <v>78</v>
      </c>
      <c r="CG135" t="str">
        <f t="shared" si="56"/>
        <v>Twitch</v>
      </c>
      <c r="CH135">
        <f>RANK(BY135,BY$4:BY$157,0)+COUNTIF(BY$4:BY135,BY135)-1</f>
        <v>8</v>
      </c>
      <c r="CI135" t="str">
        <f t="shared" si="57"/>
        <v>Twitch</v>
      </c>
      <c r="CJ135">
        <f>RANK(BZ135,BZ$4:BZ$157,0)+COUNTIF(BZ$4:BZ135,BZ135)-1</f>
        <v>137</v>
      </c>
      <c r="CK135" t="str">
        <f t="shared" si="58"/>
        <v>Twitch</v>
      </c>
      <c r="CM135">
        <f>'Champ Scores'!B134+'(CC) Team Data'!B$36-'(CC) Team Data'!$B$28</f>
        <v>7</v>
      </c>
      <c r="CN135">
        <f>'Champ Scores'!C134+'(CC) Team Data'!C$36-'(CC) Team Data'!$B$28</f>
        <v>12</v>
      </c>
      <c r="CO135">
        <f>'Champ Scores'!D134+'(CC) Team Data'!D$36-'(CC) Team Data'!$B$28</f>
        <v>9</v>
      </c>
      <c r="CP135">
        <f>'Champ Scores'!E134+'(CC) Team Data'!E$36-'(CC) Team Data'!$B$28</f>
        <v>11</v>
      </c>
      <c r="CQ135">
        <f>'Champ Scores'!F134+'(CC) Team Data'!F$36-'(CC) Team Data'!$B$28</f>
        <v>11</v>
      </c>
      <c r="CR135">
        <f>'Champ Scores'!G134+'(CC) Team Data'!G$36-'(CC) Team Data'!$B$28</f>
        <v>10</v>
      </c>
      <c r="CS135">
        <f>'Champ Scores'!H134+'(CC) Team Data'!H$36-'(CC) Team Data'!$B$28</f>
        <v>8</v>
      </c>
      <c r="CT135">
        <f>'Champ Scores'!I134+'(CC) Team Data'!I$36-'(CC) Team Data'!$B$28</f>
        <v>8</v>
      </c>
      <c r="CU135">
        <f>'Champ Scores'!J134+'(CC) Team Data'!J$36-'(CC) Team Data'!$B$28</f>
        <v>9</v>
      </c>
      <c r="CV135">
        <f>'Champ Scores'!K134+'(CC) Team Data'!K$36-'(CC) Team Data'!$B$28</f>
        <v>5</v>
      </c>
      <c r="CW135">
        <f>'Champ Scores'!L134+'(CC) Team Data'!L$36-'(CC) Team Data'!$B$28</f>
        <v>9</v>
      </c>
      <c r="CX135">
        <f>'Champ Scores'!M134+'(CC) Team Data'!M$36-'(CC) Team Data'!$B$28</f>
        <v>5</v>
      </c>
      <c r="CY135">
        <f>'Champ Scores'!N134+'(CC) Team Data'!N$36-'(CC) Team Data'!$B$28</f>
        <v>10</v>
      </c>
      <c r="CZ135">
        <f>'Champ Scores'!O134+'(CC) Team Data'!O$36-'(CC) Team Data'!$B$28</f>
        <v>10</v>
      </c>
      <c r="DA135">
        <f>'Champ Scores'!P134+'(CC) Team Data'!P$36-'(CC) Team Data'!$B$28</f>
        <v>8</v>
      </c>
      <c r="DB135">
        <f>'Champ Scores'!Q134+'(CC) Team Data'!Q$36-'(CC) Team Data'!$B$28</f>
        <v>10</v>
      </c>
      <c r="DC135">
        <f>'Champ Scores'!R134+'(CC) Team Data'!R$36-'(CC) Team Data'!$B$28</f>
        <v>5</v>
      </c>
      <c r="DD135">
        <f>'Champ Scores'!S134+'(CC) Team Data'!S$36-'(CC) Team Data'!$B$28</f>
        <v>5</v>
      </c>
      <c r="DE135">
        <f>'Champ Scores'!T134+'(CC) Team Data'!T$36-'(CC) Team Data'!$B$28</f>
        <v>7</v>
      </c>
      <c r="DF135">
        <f>'Champ Scores'!U134+'(CC) Team Data'!U$36-'(CC) Team Data'!$B$28</f>
        <v>5</v>
      </c>
    </row>
    <row r="136" spans="1:110" x14ac:dyDescent="0.25">
      <c r="A136" t="str">
        <f>'Champ Pools'!A136</f>
        <v>Udyr</v>
      </c>
      <c r="B136">
        <f>'Champ Pools'!B136</f>
        <v>0</v>
      </c>
      <c r="C136">
        <f>'Champ Pools'!C136</f>
        <v>0</v>
      </c>
      <c r="D136">
        <f>'Champ Pools'!D136</f>
        <v>0</v>
      </c>
      <c r="E136">
        <f>'Champ Pools'!E136</f>
        <v>0</v>
      </c>
      <c r="F136">
        <f>'Champ Pools'!F136</f>
        <v>0</v>
      </c>
      <c r="H136">
        <f>B136*B136*'Champ Pools'!L136</f>
        <v>0</v>
      </c>
      <c r="I136">
        <f>C136*C136*'Champ Pools'!M136</f>
        <v>0</v>
      </c>
      <c r="J136">
        <f>D136*D136*'Champ Pools'!N136</f>
        <v>0</v>
      </c>
      <c r="K136">
        <f>E136*E136*'Champ Pools'!O136</f>
        <v>0</v>
      </c>
      <c r="L136">
        <f>F136*F136*'Champ Pools'!P136</f>
        <v>0</v>
      </c>
      <c r="N136">
        <f>'Champ Scores'!Y135</f>
        <v>2012</v>
      </c>
      <c r="O136">
        <f>'Champ Scores'!Z135</f>
        <v>2296</v>
      </c>
      <c r="P136">
        <f>'Champ Scores'!AA135</f>
        <v>2089</v>
      </c>
      <c r="Q136">
        <f>'Champ Scores'!AB135</f>
        <v>1529</v>
      </c>
      <c r="R136">
        <f>'Champ Scores'!AC135</f>
        <v>2323</v>
      </c>
      <c r="T136" s="60">
        <f t="shared" si="41"/>
        <v>2568.8718288026171</v>
      </c>
      <c r="U136">
        <f>'(CC) Team Data'!W$36+'(CC) Your Champ Data'!N136</f>
        <v>4100</v>
      </c>
      <c r="V136">
        <f>'(CC) Team Data'!X$36+'(CC) Your Champ Data'!O136</f>
        <v>4028</v>
      </c>
      <c r="W136">
        <f>'(CC) Team Data'!Y$36+'(CC) Your Champ Data'!P136</f>
        <v>3841</v>
      </c>
      <c r="X136">
        <f>'(CC) Team Data'!Z$36+'(CC) Your Champ Data'!Q136</f>
        <v>3146</v>
      </c>
      <c r="Y136">
        <f>'(CC) Team Data'!AA$36+'(CC) Your Champ Data'!R136</f>
        <v>4245</v>
      </c>
      <c r="AA136">
        <f>ABS('Champ Scores'!AG135-33.3-'Comp Calculator'!H$164+'Comp Calculator'!H$163)</f>
        <v>30.875107739479404</v>
      </c>
      <c r="AB136">
        <f>ABS('Champ Scores'!AH135-33.3-'Comp Calculator'!I$164+'Comp Calculator'!I$163)</f>
        <v>3.3515674231680919</v>
      </c>
      <c r="AC136">
        <f>ABS('Champ Scores'!AI135-33.3-'Comp Calculator'!J$164+'Comp Calculator'!J$163)</f>
        <v>27.323540316311291</v>
      </c>
      <c r="AD136">
        <f t="shared" si="42"/>
        <v>61.550215478958791</v>
      </c>
      <c r="AF136" s="60">
        <f>(IF('Comp Calculator'!$C$164='(CC) Your Champ Data'!$N$3,'(CC) Your Champ Data'!$N136,IF('Comp Calculator'!$C$164='(CC) Your Champ Data'!$O$3,'(CC) Your Champ Data'!$O136,IF('Comp Calculator'!$C$164='(CC) Your Champ Data'!$P$3,'(CC) Your Champ Data'!$P136,IF('Comp Calculator'!$C$164='(CC) Your Champ Data'!$Q$3,'(CC) Your Champ Data'!$Q136,IF('Comp Calculator'!$C$164='(CC) Your Champ Data'!$R$3,'(CC) Your Champ Data'!$R136,IF('Comp Calculator'!$C$164='(CC) Your Champ Data'!$T$3,'(CC) Your Champ Data'!$T136,1000))))))*H136*(100-$AD136))/1000</f>
        <v>0</v>
      </c>
      <c r="AG136" s="60">
        <f>(IF('Comp Calculator'!$C$164='(CC) Your Champ Data'!$N$3,'(CC) Your Champ Data'!$N136,IF('Comp Calculator'!$C$164='(CC) Your Champ Data'!$O$3,'(CC) Your Champ Data'!$O136,IF('Comp Calculator'!$C$164='(CC) Your Champ Data'!$P$3,'(CC) Your Champ Data'!$P136,IF('Comp Calculator'!$C$164='(CC) Your Champ Data'!$Q$3,'(CC) Your Champ Data'!$Q136,IF('Comp Calculator'!$C$164='(CC) Your Champ Data'!$R$3,'(CC) Your Champ Data'!$R136,IF('Comp Calculator'!$C$164='(CC) Your Champ Data'!$T$3,'(CC) Your Champ Data'!$T136,1000))))))*I136*(100-$AD136))/1000</f>
        <v>0</v>
      </c>
      <c r="AH136" s="60">
        <f>(IF('Comp Calculator'!$C$164='(CC) Your Champ Data'!$N$3,'(CC) Your Champ Data'!$N136,IF('Comp Calculator'!$C$164='(CC) Your Champ Data'!$O$3,'(CC) Your Champ Data'!$O136,IF('Comp Calculator'!$C$164='(CC) Your Champ Data'!$P$3,'(CC) Your Champ Data'!$P136,IF('Comp Calculator'!$C$164='(CC) Your Champ Data'!$Q$3,'(CC) Your Champ Data'!$Q136,IF('Comp Calculator'!$C$164='(CC) Your Champ Data'!$R$3,'(CC) Your Champ Data'!$R136,IF('Comp Calculator'!$C$164='(CC) Your Champ Data'!$T$3,'(CC) Your Champ Data'!$T136,1000))))))*J136*(100-$AD136))/1000</f>
        <v>0</v>
      </c>
      <c r="AI136" s="60">
        <f>(IF('Comp Calculator'!$C$164='(CC) Your Champ Data'!$N$3,'(CC) Your Champ Data'!$N136,IF('Comp Calculator'!$C$164='(CC) Your Champ Data'!$O$3,'(CC) Your Champ Data'!$O136,IF('Comp Calculator'!$C$164='(CC) Your Champ Data'!$P$3,'(CC) Your Champ Data'!$P136,IF('Comp Calculator'!$C$164='(CC) Your Champ Data'!$Q$3,'(CC) Your Champ Data'!$Q136,IF('Comp Calculator'!$C$164='(CC) Your Champ Data'!$R$3,'(CC) Your Champ Data'!$R136,IF('Comp Calculator'!$C$164='(CC) Your Champ Data'!$T$3,'(CC) Your Champ Data'!$T136,1000))))))*K136*(100-$AD136))/1000</f>
        <v>0</v>
      </c>
      <c r="AJ136" s="60">
        <f>(IF('Comp Calculator'!$C$164='(CC) Your Champ Data'!$N$3,'(CC) Your Champ Data'!$N136,IF('Comp Calculator'!$C$164='(CC) Your Champ Data'!$O$3,'(CC) Your Champ Data'!$O136,IF('Comp Calculator'!$C$164='(CC) Your Champ Data'!$P$3,'(CC) Your Champ Data'!$P136,IF('Comp Calculator'!$C$164='(CC) Your Champ Data'!$Q$3,'(CC) Your Champ Data'!$Q136,IF('Comp Calculator'!$C$164='(CC) Your Champ Data'!$R$3,'(CC) Your Champ Data'!$R136,IF('Comp Calculator'!$C$164='(CC) Your Champ Data'!$T$3,'(CC) Your Champ Data'!$T136,1000))))))*L136*(100-$AD136))/1000</f>
        <v>0</v>
      </c>
      <c r="AL136" s="60">
        <f>RANK(AF136,AF$4:AF$163,0)+COUNTIF(AF$4:AF136,AF136)-1</f>
        <v>138</v>
      </c>
      <c r="AM136" t="str">
        <f t="shared" si="43"/>
        <v>Udyr</v>
      </c>
      <c r="AN136" s="60">
        <f>RANK(AG136,AG$4:AG$163,0)+COUNTIF(AG$4:AG136,AG136)-1</f>
        <v>140</v>
      </c>
      <c r="AO136" t="str">
        <f t="shared" si="44"/>
        <v>Udyr</v>
      </c>
      <c r="AP136" s="60">
        <f>RANK(AH136,AH$4:AH$163,0)+COUNTIF(AH$4:AH136,AH136)-1</f>
        <v>153</v>
      </c>
      <c r="AQ136" t="str">
        <f t="shared" si="45"/>
        <v>Udyr</v>
      </c>
      <c r="AR136" s="60">
        <f>RANK(AI136,AI$4:AI$163,0)+COUNTIF(AI$4:AI136,AI136)-1</f>
        <v>136</v>
      </c>
      <c r="AS136" t="str">
        <f t="shared" si="46"/>
        <v>Udyr</v>
      </c>
      <c r="AT136" s="60">
        <f>RANK(AJ136,AJ$4:AJ$163,0)+COUNTIF(AJ$4:AJ136,AJ136)-1</f>
        <v>141</v>
      </c>
      <c r="AU136" t="str">
        <f t="shared" si="47"/>
        <v>Udyr</v>
      </c>
      <c r="AW136">
        <v>134</v>
      </c>
      <c r="AX136" s="61">
        <f t="shared" si="48"/>
        <v>2.4743421909488501</v>
      </c>
      <c r="AY136">
        <f>'Champ Scores'!B135</f>
        <v>2</v>
      </c>
      <c r="AZ136">
        <f>'Champ Scores'!C135</f>
        <v>4</v>
      </c>
      <c r="BA136">
        <f>'Champ Scores'!D135</f>
        <v>3</v>
      </c>
      <c r="BB136">
        <f>'Champ Scores'!E135</f>
        <v>4</v>
      </c>
      <c r="BC136">
        <f>'Champ Scores'!F135</f>
        <v>5</v>
      </c>
      <c r="BD136">
        <f>'Champ Scores'!G135</f>
        <v>1</v>
      </c>
      <c r="BE136">
        <f>'Champ Scores'!H135</f>
        <v>1</v>
      </c>
      <c r="BF136">
        <f>'Champ Scores'!I135</f>
        <v>1</v>
      </c>
      <c r="BG136">
        <f>'Champ Scores'!J135</f>
        <v>4</v>
      </c>
      <c r="BH136">
        <f>'Champ Scores'!K135</f>
        <v>4</v>
      </c>
      <c r="BI136">
        <f>'Champ Scores'!L135</f>
        <v>5</v>
      </c>
      <c r="BJ136">
        <f>'Champ Scores'!M135</f>
        <v>3</v>
      </c>
      <c r="BK136">
        <f>'Champ Scores'!N135</f>
        <v>1</v>
      </c>
      <c r="BL136">
        <f>'Champ Scores'!O135</f>
        <v>1</v>
      </c>
      <c r="BM136">
        <f>'Champ Scores'!P135</f>
        <v>2</v>
      </c>
      <c r="BN136">
        <f>'Champ Scores'!Q135</f>
        <v>5</v>
      </c>
      <c r="BO136">
        <f>'Champ Scores'!R135</f>
        <v>1</v>
      </c>
      <c r="BP136">
        <f>'Champ Scores'!S135</f>
        <v>1</v>
      </c>
      <c r="BQ136">
        <f>'Champ Scores'!T135</f>
        <v>3</v>
      </c>
      <c r="BR136">
        <f>'Champ Scores'!U135</f>
        <v>1</v>
      </c>
      <c r="BT136" s="61">
        <f>INDEX($AX$3:BR136,AW136,MATCH('Comp Calculator'!$C$165,'(CC) Your Champ Data'!$AX$3:$BR$3,0))</f>
        <v>2.4743421909488501</v>
      </c>
      <c r="BV136" s="60">
        <f t="shared" si="49"/>
        <v>0</v>
      </c>
      <c r="BW136" s="60">
        <f t="shared" si="50"/>
        <v>0</v>
      </c>
      <c r="BX136" s="60">
        <f t="shared" si="51"/>
        <v>0</v>
      </c>
      <c r="BY136" s="60">
        <f t="shared" si="52"/>
        <v>0</v>
      </c>
      <c r="BZ136" s="60">
        <f t="shared" si="53"/>
        <v>0</v>
      </c>
      <c r="CB136" s="60">
        <f>RANK(BV136,BV$4:BV$157,0)+COUNTIF(BV$4:BV136,BV136)-1</f>
        <v>138</v>
      </c>
      <c r="CC136" t="str">
        <f t="shared" si="54"/>
        <v>Udyr</v>
      </c>
      <c r="CD136">
        <f>RANK(BW136,BW$4:BW$157,0)+COUNTIF(BW$4:BW136,BW136)-1</f>
        <v>140</v>
      </c>
      <c r="CE136" t="str">
        <f t="shared" si="55"/>
        <v>Udyr</v>
      </c>
      <c r="CF136">
        <f>RANK(BX136,BX$4:BX$157,0)+COUNTIF(BX$4:BX136,BX136)-1</f>
        <v>148</v>
      </c>
      <c r="CG136" t="str">
        <f t="shared" si="56"/>
        <v>Udyr</v>
      </c>
      <c r="CH136">
        <f>RANK(BY136,BY$4:BY$157,0)+COUNTIF(BY$4:BY136,BY136)-1</f>
        <v>135</v>
      </c>
      <c r="CI136" t="str">
        <f t="shared" si="57"/>
        <v>Udyr</v>
      </c>
      <c r="CJ136">
        <f>RANK(BZ136,BZ$4:BZ$157,0)+COUNTIF(BZ$4:BZ136,BZ136)-1</f>
        <v>138</v>
      </c>
      <c r="CK136" t="str">
        <f t="shared" si="58"/>
        <v>Udyr</v>
      </c>
      <c r="CM136">
        <f>'Champ Scores'!B135+'(CC) Team Data'!B$36-'(CC) Team Data'!$B$28</f>
        <v>8</v>
      </c>
      <c r="CN136">
        <f>'Champ Scores'!C135+'(CC) Team Data'!C$36-'(CC) Team Data'!$B$28</f>
        <v>11</v>
      </c>
      <c r="CO136">
        <f>'Champ Scores'!D135+'(CC) Team Data'!D$36-'(CC) Team Data'!$B$28</f>
        <v>7</v>
      </c>
      <c r="CP136">
        <f>'Champ Scores'!E135+'(CC) Team Data'!E$36-'(CC) Team Data'!$B$28</f>
        <v>11</v>
      </c>
      <c r="CQ136">
        <f>'Champ Scores'!F135+'(CC) Team Data'!F$36-'(CC) Team Data'!$B$28</f>
        <v>12</v>
      </c>
      <c r="CR136">
        <f>'Champ Scores'!G135+'(CC) Team Data'!G$36-'(CC) Team Data'!$B$28</f>
        <v>7</v>
      </c>
      <c r="CS136">
        <f>'Champ Scores'!H135+'(CC) Team Data'!H$36-'(CC) Team Data'!$B$28</f>
        <v>6</v>
      </c>
      <c r="CT136">
        <f>'Champ Scores'!I135+'(CC) Team Data'!I$36-'(CC) Team Data'!$B$28</f>
        <v>5</v>
      </c>
      <c r="CU136">
        <f>'Champ Scores'!J135+'(CC) Team Data'!J$36-'(CC) Team Data'!$B$28</f>
        <v>11</v>
      </c>
      <c r="CV136">
        <f>'Champ Scores'!K135+'(CC) Team Data'!K$36-'(CC) Team Data'!$B$28</f>
        <v>8</v>
      </c>
      <c r="CW136">
        <f>'Champ Scores'!L135+'(CC) Team Data'!L$36-'(CC) Team Data'!$B$28</f>
        <v>13</v>
      </c>
      <c r="CX136">
        <f>'Champ Scores'!M135+'(CC) Team Data'!M$36-'(CC) Team Data'!$B$28</f>
        <v>7</v>
      </c>
      <c r="CY136">
        <f>'Champ Scores'!N135+'(CC) Team Data'!N$36-'(CC) Team Data'!$B$28</f>
        <v>8</v>
      </c>
      <c r="CZ136">
        <f>'Champ Scores'!O135+'(CC) Team Data'!O$36-'(CC) Team Data'!$B$28</f>
        <v>7</v>
      </c>
      <c r="DA136">
        <f>'Champ Scores'!P135+'(CC) Team Data'!P$36-'(CC) Team Data'!$B$28</f>
        <v>8</v>
      </c>
      <c r="DB136">
        <f>'Champ Scores'!Q135+'(CC) Team Data'!Q$36-'(CC) Team Data'!$B$28</f>
        <v>11</v>
      </c>
      <c r="DC136">
        <f>'Champ Scores'!R135+'(CC) Team Data'!R$36-'(CC) Team Data'!$B$28</f>
        <v>5</v>
      </c>
      <c r="DD136">
        <f>'Champ Scores'!S135+'(CC) Team Data'!S$36-'(CC) Team Data'!$B$28</f>
        <v>5</v>
      </c>
      <c r="DE136">
        <f>'Champ Scores'!T135+'(CC) Team Data'!T$36-'(CC) Team Data'!$B$28</f>
        <v>9</v>
      </c>
      <c r="DF136">
        <f>'Champ Scores'!U135+'(CC) Team Data'!U$36-'(CC) Team Data'!$B$28</f>
        <v>5</v>
      </c>
    </row>
    <row r="137" spans="1:110" x14ac:dyDescent="0.25">
      <c r="A137" t="str">
        <f>'Champ Pools'!A137</f>
        <v>Urgot</v>
      </c>
      <c r="B137">
        <f>'Champ Pools'!B137</f>
        <v>2</v>
      </c>
      <c r="C137">
        <f>'Champ Pools'!C137</f>
        <v>0</v>
      </c>
      <c r="D137">
        <f>'Champ Pools'!D137</f>
        <v>4</v>
      </c>
      <c r="E137">
        <f>'Champ Pools'!E137</f>
        <v>0</v>
      </c>
      <c r="F137">
        <f>'Champ Pools'!F137</f>
        <v>0</v>
      </c>
      <c r="H137">
        <f>B137*B137*'Champ Pools'!L137</f>
        <v>12</v>
      </c>
      <c r="I137">
        <f>C137*C137*'Champ Pools'!M137</f>
        <v>0</v>
      </c>
      <c r="J137">
        <f>D137*D137*'Champ Pools'!N137</f>
        <v>48</v>
      </c>
      <c r="K137">
        <f>E137*E137*'Champ Pools'!O137</f>
        <v>0</v>
      </c>
      <c r="L137">
        <f>F137*F137*'Champ Pools'!P137</f>
        <v>0</v>
      </c>
      <c r="N137">
        <f>'Champ Scores'!Y136</f>
        <v>1492</v>
      </c>
      <c r="O137">
        <f>'Champ Scores'!Z136</f>
        <v>1841</v>
      </c>
      <c r="P137">
        <f>'Champ Scores'!AA136</f>
        <v>1768</v>
      </c>
      <c r="Q137">
        <f>'Champ Scores'!AB136</f>
        <v>1639</v>
      </c>
      <c r="R137">
        <f>'Champ Scores'!AC136</f>
        <v>2355</v>
      </c>
      <c r="T137" s="60">
        <f t="shared" si="41"/>
        <v>2620.6232743037599</v>
      </c>
      <c r="U137">
        <f>'(CC) Team Data'!W$36+'(CC) Your Champ Data'!N137</f>
        <v>3580</v>
      </c>
      <c r="V137">
        <f>'(CC) Team Data'!X$36+'(CC) Your Champ Data'!O137</f>
        <v>3573</v>
      </c>
      <c r="W137">
        <f>'(CC) Team Data'!Y$36+'(CC) Your Champ Data'!P137</f>
        <v>3520</v>
      </c>
      <c r="X137">
        <f>'(CC) Team Data'!Z$36+'(CC) Your Champ Data'!Q137</f>
        <v>3256</v>
      </c>
      <c r="Y137">
        <f>'(CC) Team Data'!AA$36+'(CC) Your Champ Data'!R137</f>
        <v>4277</v>
      </c>
      <c r="AA137">
        <f>ABS('Champ Scores'!AG136-33.3-'Comp Calculator'!H$164+'Comp Calculator'!H$163)</f>
        <v>21.863566088400333</v>
      </c>
      <c r="AB137">
        <f>ABS('Champ Scores'!AH136-33.3-'Comp Calculator'!I$164+'Comp Calculator'!I$163)</f>
        <v>9.6971263121094609</v>
      </c>
      <c r="AC137">
        <f>ABS('Champ Scores'!AI136-33.3-'Comp Calculator'!J$164+'Comp Calculator'!J$163)</f>
        <v>31.360692400509784</v>
      </c>
      <c r="AD137">
        <f t="shared" si="42"/>
        <v>62.921384801019578</v>
      </c>
      <c r="AF137" s="60">
        <f>(IF('Comp Calculator'!$C$164='(CC) Your Champ Data'!$N$3,'(CC) Your Champ Data'!$N137,IF('Comp Calculator'!$C$164='(CC) Your Champ Data'!$O$3,'(CC) Your Champ Data'!$O137,IF('Comp Calculator'!$C$164='(CC) Your Champ Data'!$P$3,'(CC) Your Champ Data'!$P137,IF('Comp Calculator'!$C$164='(CC) Your Champ Data'!$Q$3,'(CC) Your Champ Data'!$Q137,IF('Comp Calculator'!$C$164='(CC) Your Champ Data'!$R$3,'(CC) Your Champ Data'!$R137,IF('Comp Calculator'!$C$164='(CC) Your Champ Data'!$T$3,'(CC) Your Champ Data'!$T137,1000))))))*H137*(100-$AD137))/1000</f>
        <v>1166.0289836328147</v>
      </c>
      <c r="AG137" s="60">
        <f>(IF('Comp Calculator'!$C$164='(CC) Your Champ Data'!$N$3,'(CC) Your Champ Data'!$N137,IF('Comp Calculator'!$C$164='(CC) Your Champ Data'!$O$3,'(CC) Your Champ Data'!$O137,IF('Comp Calculator'!$C$164='(CC) Your Champ Data'!$P$3,'(CC) Your Champ Data'!$P137,IF('Comp Calculator'!$C$164='(CC) Your Champ Data'!$Q$3,'(CC) Your Champ Data'!$Q137,IF('Comp Calculator'!$C$164='(CC) Your Champ Data'!$R$3,'(CC) Your Champ Data'!$R137,IF('Comp Calculator'!$C$164='(CC) Your Champ Data'!$T$3,'(CC) Your Champ Data'!$T137,1000))))))*I137*(100-$AD137))/1000</f>
        <v>0</v>
      </c>
      <c r="AH137" s="60">
        <f>(IF('Comp Calculator'!$C$164='(CC) Your Champ Data'!$N$3,'(CC) Your Champ Data'!$N137,IF('Comp Calculator'!$C$164='(CC) Your Champ Data'!$O$3,'(CC) Your Champ Data'!$O137,IF('Comp Calculator'!$C$164='(CC) Your Champ Data'!$P$3,'(CC) Your Champ Data'!$P137,IF('Comp Calculator'!$C$164='(CC) Your Champ Data'!$Q$3,'(CC) Your Champ Data'!$Q137,IF('Comp Calculator'!$C$164='(CC) Your Champ Data'!$R$3,'(CC) Your Champ Data'!$R137,IF('Comp Calculator'!$C$164='(CC) Your Champ Data'!$T$3,'(CC) Your Champ Data'!$T137,1000))))))*J137*(100-$AD137))/1000</f>
        <v>4664.115934531259</v>
      </c>
      <c r="AI137" s="60">
        <f>(IF('Comp Calculator'!$C$164='(CC) Your Champ Data'!$N$3,'(CC) Your Champ Data'!$N137,IF('Comp Calculator'!$C$164='(CC) Your Champ Data'!$O$3,'(CC) Your Champ Data'!$O137,IF('Comp Calculator'!$C$164='(CC) Your Champ Data'!$P$3,'(CC) Your Champ Data'!$P137,IF('Comp Calculator'!$C$164='(CC) Your Champ Data'!$Q$3,'(CC) Your Champ Data'!$Q137,IF('Comp Calculator'!$C$164='(CC) Your Champ Data'!$R$3,'(CC) Your Champ Data'!$R137,IF('Comp Calculator'!$C$164='(CC) Your Champ Data'!$T$3,'(CC) Your Champ Data'!$T137,1000))))))*K137*(100-$AD137))/1000</f>
        <v>0</v>
      </c>
      <c r="AJ137" s="60">
        <f>(IF('Comp Calculator'!$C$164='(CC) Your Champ Data'!$N$3,'(CC) Your Champ Data'!$N137,IF('Comp Calculator'!$C$164='(CC) Your Champ Data'!$O$3,'(CC) Your Champ Data'!$O137,IF('Comp Calculator'!$C$164='(CC) Your Champ Data'!$P$3,'(CC) Your Champ Data'!$P137,IF('Comp Calculator'!$C$164='(CC) Your Champ Data'!$Q$3,'(CC) Your Champ Data'!$Q137,IF('Comp Calculator'!$C$164='(CC) Your Champ Data'!$R$3,'(CC) Your Champ Data'!$R137,IF('Comp Calculator'!$C$164='(CC) Your Champ Data'!$T$3,'(CC) Your Champ Data'!$T137,1000))))))*L137*(100-$AD137))/1000</f>
        <v>0</v>
      </c>
      <c r="AL137" s="60">
        <f>RANK(AF137,AF$4:AF$163,0)+COUNTIF(AF$4:AF137,AF137)-1</f>
        <v>36</v>
      </c>
      <c r="AM137" t="str">
        <f t="shared" si="43"/>
        <v>Urgot</v>
      </c>
      <c r="AN137" s="60">
        <f>RANK(AG137,AG$4:AG$163,0)+COUNTIF(AG$4:AG137,AG137)-1</f>
        <v>141</v>
      </c>
      <c r="AO137" t="str">
        <f t="shared" si="44"/>
        <v>Urgot</v>
      </c>
      <c r="AP137" s="60">
        <f>RANK(AH137,AH$4:AH$163,0)+COUNTIF(AH$4:AH137,AH137)-1</f>
        <v>69</v>
      </c>
      <c r="AQ137" t="str">
        <f t="shared" si="45"/>
        <v>Urgot</v>
      </c>
      <c r="AR137" s="60">
        <f>RANK(AI137,AI$4:AI$163,0)+COUNTIF(AI$4:AI137,AI137)-1</f>
        <v>137</v>
      </c>
      <c r="AS137" t="str">
        <f t="shared" si="46"/>
        <v>Urgot</v>
      </c>
      <c r="AT137" s="60">
        <f>RANK(AJ137,AJ$4:AJ$163,0)+COUNTIF(AJ$4:AJ137,AJ137)-1</f>
        <v>142</v>
      </c>
      <c r="AU137" t="str">
        <f t="shared" si="47"/>
        <v>Urgot</v>
      </c>
      <c r="AW137">
        <v>135</v>
      </c>
      <c r="AX137" s="61">
        <f t="shared" si="48"/>
        <v>3.2052708751516428</v>
      </c>
      <c r="AY137">
        <f>'Champ Scores'!B136</f>
        <v>2</v>
      </c>
      <c r="AZ137">
        <f>'Champ Scores'!C136</f>
        <v>4</v>
      </c>
      <c r="BA137">
        <f>'Champ Scores'!D136</f>
        <v>4</v>
      </c>
      <c r="BB137">
        <f>'Champ Scores'!E136</f>
        <v>3</v>
      </c>
      <c r="BC137">
        <f>'Champ Scores'!F136</f>
        <v>4</v>
      </c>
      <c r="BD137">
        <f>'Champ Scores'!G136</f>
        <v>3</v>
      </c>
      <c r="BE137">
        <f>'Champ Scores'!H136</f>
        <v>3</v>
      </c>
      <c r="BF137">
        <f>'Champ Scores'!I136</f>
        <v>3</v>
      </c>
      <c r="BG137">
        <f>'Champ Scores'!J136</f>
        <v>5</v>
      </c>
      <c r="BH137">
        <f>'Champ Scores'!K136</f>
        <v>4</v>
      </c>
      <c r="BI137">
        <f>'Champ Scores'!L136</f>
        <v>1</v>
      </c>
      <c r="BJ137">
        <f>'Champ Scores'!M136</f>
        <v>2</v>
      </c>
      <c r="BK137">
        <f>'Champ Scores'!N136</f>
        <v>1</v>
      </c>
      <c r="BL137">
        <f>'Champ Scores'!O136</f>
        <v>1</v>
      </c>
      <c r="BM137">
        <f>'Champ Scores'!P136</f>
        <v>2</v>
      </c>
      <c r="BN137">
        <f>'Champ Scores'!Q136</f>
        <v>1</v>
      </c>
      <c r="BO137">
        <f>'Champ Scores'!R136</f>
        <v>3</v>
      </c>
      <c r="BP137">
        <f>'Champ Scores'!S136</f>
        <v>1</v>
      </c>
      <c r="BQ137">
        <f>'Champ Scores'!T136</f>
        <v>3</v>
      </c>
      <c r="BR137">
        <f>'Champ Scores'!U136</f>
        <v>2</v>
      </c>
      <c r="BT137" s="61">
        <f>INDEX($AX$3:BR137,AW137,MATCH('Comp Calculator'!$C$165,'(CC) Your Champ Data'!$AX$3:$BR$3,0))</f>
        <v>3.2052708751516428</v>
      </c>
      <c r="BV137" s="60">
        <f t="shared" si="49"/>
        <v>1426.1640646589638</v>
      </c>
      <c r="BW137" s="60">
        <f t="shared" si="50"/>
        <v>0</v>
      </c>
      <c r="BX137" s="60">
        <f t="shared" si="51"/>
        <v>5704.656258635855</v>
      </c>
      <c r="BY137" s="60">
        <f t="shared" si="52"/>
        <v>0</v>
      </c>
      <c r="BZ137" s="60">
        <f t="shared" si="53"/>
        <v>0</v>
      </c>
      <c r="CB137" s="60">
        <f>RANK(BV137,BV$4:BV$157,0)+COUNTIF(BV$4:BV137,BV137)-1</f>
        <v>35</v>
      </c>
      <c r="CC137" t="str">
        <f t="shared" si="54"/>
        <v>Urgot</v>
      </c>
      <c r="CD137">
        <f>RANK(BW137,BW$4:BW$157,0)+COUNTIF(BW$4:BW137,BW137)-1</f>
        <v>141</v>
      </c>
      <c r="CE137" t="str">
        <f t="shared" si="55"/>
        <v>Urgot</v>
      </c>
      <c r="CF137">
        <f>RANK(BX137,BX$4:BX$157,0)+COUNTIF(BX$4:BX137,BX137)-1</f>
        <v>68</v>
      </c>
      <c r="CG137" t="str">
        <f t="shared" si="56"/>
        <v>Urgot</v>
      </c>
      <c r="CH137">
        <f>RANK(BY137,BY$4:BY$157,0)+COUNTIF(BY$4:BY137,BY137)-1</f>
        <v>136</v>
      </c>
      <c r="CI137" t="str">
        <f t="shared" si="57"/>
        <v>Urgot</v>
      </c>
      <c r="CJ137">
        <f>RANK(BZ137,BZ$4:BZ$157,0)+COUNTIF(BZ$4:BZ137,BZ137)-1</f>
        <v>139</v>
      </c>
      <c r="CK137" t="str">
        <f t="shared" si="58"/>
        <v>Urgot</v>
      </c>
      <c r="CM137">
        <f>'Champ Scores'!B136+'(CC) Team Data'!B$36-'(CC) Team Data'!$B$28</f>
        <v>8</v>
      </c>
      <c r="CN137">
        <f>'Champ Scores'!C136+'(CC) Team Data'!C$36-'(CC) Team Data'!$B$28</f>
        <v>11</v>
      </c>
      <c r="CO137">
        <f>'Champ Scores'!D136+'(CC) Team Data'!D$36-'(CC) Team Data'!$B$28</f>
        <v>8</v>
      </c>
      <c r="CP137">
        <f>'Champ Scores'!E136+'(CC) Team Data'!E$36-'(CC) Team Data'!$B$28</f>
        <v>10</v>
      </c>
      <c r="CQ137">
        <f>'Champ Scores'!F136+'(CC) Team Data'!F$36-'(CC) Team Data'!$B$28</f>
        <v>11</v>
      </c>
      <c r="CR137">
        <f>'Champ Scores'!G136+'(CC) Team Data'!G$36-'(CC) Team Data'!$B$28</f>
        <v>9</v>
      </c>
      <c r="CS137">
        <f>'Champ Scores'!H136+'(CC) Team Data'!H$36-'(CC) Team Data'!$B$28</f>
        <v>8</v>
      </c>
      <c r="CT137">
        <f>'Champ Scores'!I136+'(CC) Team Data'!I$36-'(CC) Team Data'!$B$28</f>
        <v>7</v>
      </c>
      <c r="CU137">
        <f>'Champ Scores'!J136+'(CC) Team Data'!J$36-'(CC) Team Data'!$B$28</f>
        <v>12</v>
      </c>
      <c r="CV137">
        <f>'Champ Scores'!K136+'(CC) Team Data'!K$36-'(CC) Team Data'!$B$28</f>
        <v>8</v>
      </c>
      <c r="CW137">
        <f>'Champ Scores'!L136+'(CC) Team Data'!L$36-'(CC) Team Data'!$B$28</f>
        <v>9</v>
      </c>
      <c r="CX137">
        <f>'Champ Scores'!M136+'(CC) Team Data'!M$36-'(CC) Team Data'!$B$28</f>
        <v>6</v>
      </c>
      <c r="CY137">
        <f>'Champ Scores'!N136+'(CC) Team Data'!N$36-'(CC) Team Data'!$B$28</f>
        <v>8</v>
      </c>
      <c r="CZ137">
        <f>'Champ Scores'!O136+'(CC) Team Data'!O$36-'(CC) Team Data'!$B$28</f>
        <v>7</v>
      </c>
      <c r="DA137">
        <f>'Champ Scores'!P136+'(CC) Team Data'!P$36-'(CC) Team Data'!$B$28</f>
        <v>8</v>
      </c>
      <c r="DB137">
        <f>'Champ Scores'!Q136+'(CC) Team Data'!Q$36-'(CC) Team Data'!$B$28</f>
        <v>7</v>
      </c>
      <c r="DC137">
        <f>'Champ Scores'!R136+'(CC) Team Data'!R$36-'(CC) Team Data'!$B$28</f>
        <v>7</v>
      </c>
      <c r="DD137">
        <f>'Champ Scores'!S136+'(CC) Team Data'!S$36-'(CC) Team Data'!$B$28</f>
        <v>5</v>
      </c>
      <c r="DE137">
        <f>'Champ Scores'!T136+'(CC) Team Data'!T$36-'(CC) Team Data'!$B$28</f>
        <v>9</v>
      </c>
      <c r="DF137">
        <f>'Champ Scores'!U136+'(CC) Team Data'!U$36-'(CC) Team Data'!$B$28</f>
        <v>6</v>
      </c>
    </row>
    <row r="138" spans="1:110" x14ac:dyDescent="0.25">
      <c r="A138" t="str">
        <f>'Champ Pools'!A138</f>
        <v>Varus</v>
      </c>
      <c r="B138">
        <f>'Champ Pools'!B138</f>
        <v>0</v>
      </c>
      <c r="C138">
        <f>'Champ Pools'!C138</f>
        <v>0</v>
      </c>
      <c r="D138">
        <f>'Champ Pools'!D138</f>
        <v>5</v>
      </c>
      <c r="E138">
        <f>'Champ Pools'!E138</f>
        <v>3</v>
      </c>
      <c r="F138">
        <f>'Champ Pools'!F138</f>
        <v>0</v>
      </c>
      <c r="H138">
        <f>B138*B138*'Champ Pools'!L138</f>
        <v>0</v>
      </c>
      <c r="I138">
        <f>C138*C138*'Champ Pools'!M138</f>
        <v>0</v>
      </c>
      <c r="J138">
        <f>D138*D138*'Champ Pools'!N138</f>
        <v>75</v>
      </c>
      <c r="K138">
        <f>E138*E138*'Champ Pools'!O138</f>
        <v>27</v>
      </c>
      <c r="L138">
        <f>F138*F138*'Champ Pools'!P138</f>
        <v>0</v>
      </c>
      <c r="N138">
        <f>'Champ Scores'!Y137</f>
        <v>1908</v>
      </c>
      <c r="O138">
        <f>'Champ Scores'!Z137</f>
        <v>1812</v>
      </c>
      <c r="P138">
        <f>'Champ Scores'!AA137</f>
        <v>2280</v>
      </c>
      <c r="Q138">
        <f>'Champ Scores'!AB137</f>
        <v>2832</v>
      </c>
      <c r="R138">
        <f>'Champ Scores'!AC137</f>
        <v>2220</v>
      </c>
      <c r="T138" s="60">
        <f t="shared" si="41"/>
        <v>2673.8760971655097</v>
      </c>
      <c r="U138">
        <f>'(CC) Team Data'!W$36+'(CC) Your Champ Data'!N138</f>
        <v>3996</v>
      </c>
      <c r="V138">
        <f>'(CC) Team Data'!X$36+'(CC) Your Champ Data'!O138</f>
        <v>3544</v>
      </c>
      <c r="W138">
        <f>'(CC) Team Data'!Y$36+'(CC) Your Champ Data'!P138</f>
        <v>4032</v>
      </c>
      <c r="X138">
        <f>'(CC) Team Data'!Z$36+'(CC) Your Champ Data'!Q138</f>
        <v>4449</v>
      </c>
      <c r="Y138">
        <f>'(CC) Team Data'!AA$36+'(CC) Your Champ Data'!R138</f>
        <v>4142</v>
      </c>
      <c r="AA138">
        <f>ABS('Champ Scores'!AG137-33.3-'Comp Calculator'!H$164+'Comp Calculator'!H$163)</f>
        <v>30.757199480680669</v>
      </c>
      <c r="AB138">
        <f>ABS('Champ Scores'!AH137-33.3-'Comp Calculator'!I$164+'Comp Calculator'!I$163)</f>
        <v>5.3119207588295581</v>
      </c>
      <c r="AC138">
        <f>ABS('Champ Scores'!AI137-33.3-'Comp Calculator'!J$164+'Comp Calculator'!J$163)</f>
        <v>25.245278721851097</v>
      </c>
      <c r="AD138">
        <f t="shared" si="42"/>
        <v>61.31439896136132</v>
      </c>
      <c r="AF138" s="60">
        <f>(IF('Comp Calculator'!$C$164='(CC) Your Champ Data'!$N$3,'(CC) Your Champ Data'!$N138,IF('Comp Calculator'!$C$164='(CC) Your Champ Data'!$O$3,'(CC) Your Champ Data'!$O138,IF('Comp Calculator'!$C$164='(CC) Your Champ Data'!$P$3,'(CC) Your Champ Data'!$P138,IF('Comp Calculator'!$C$164='(CC) Your Champ Data'!$Q$3,'(CC) Your Champ Data'!$Q138,IF('Comp Calculator'!$C$164='(CC) Your Champ Data'!$R$3,'(CC) Your Champ Data'!$R138,IF('Comp Calculator'!$C$164='(CC) Your Champ Data'!$T$3,'(CC) Your Champ Data'!$T138,1000))))))*H138*(100-$AD138))/1000</f>
        <v>0</v>
      </c>
      <c r="AG138" s="60">
        <f>(IF('Comp Calculator'!$C$164='(CC) Your Champ Data'!$N$3,'(CC) Your Champ Data'!$N138,IF('Comp Calculator'!$C$164='(CC) Your Champ Data'!$O$3,'(CC) Your Champ Data'!$O138,IF('Comp Calculator'!$C$164='(CC) Your Champ Data'!$P$3,'(CC) Your Champ Data'!$P138,IF('Comp Calculator'!$C$164='(CC) Your Champ Data'!$Q$3,'(CC) Your Champ Data'!$Q138,IF('Comp Calculator'!$C$164='(CC) Your Champ Data'!$R$3,'(CC) Your Champ Data'!$R138,IF('Comp Calculator'!$C$164='(CC) Your Champ Data'!$T$3,'(CC) Your Champ Data'!$T138,1000))))))*I138*(100-$AD138))/1000</f>
        <v>0</v>
      </c>
      <c r="AH138" s="60">
        <f>(IF('Comp Calculator'!$C$164='(CC) Your Champ Data'!$N$3,'(CC) Your Champ Data'!$N138,IF('Comp Calculator'!$C$164='(CC) Your Champ Data'!$O$3,'(CC) Your Champ Data'!$O138,IF('Comp Calculator'!$C$164='(CC) Your Champ Data'!$P$3,'(CC) Your Champ Data'!$P138,IF('Comp Calculator'!$C$164='(CC) Your Champ Data'!$Q$3,'(CC) Your Champ Data'!$Q138,IF('Comp Calculator'!$C$164='(CC) Your Champ Data'!$R$3,'(CC) Your Champ Data'!$R138,IF('Comp Calculator'!$C$164='(CC) Your Champ Data'!$T$3,'(CC) Your Champ Data'!$T138,1000))))))*J138*(100-$AD138))/1000</f>
        <v>7758.0377941272882</v>
      </c>
      <c r="AI138" s="60">
        <f>(IF('Comp Calculator'!$C$164='(CC) Your Champ Data'!$N$3,'(CC) Your Champ Data'!$N138,IF('Comp Calculator'!$C$164='(CC) Your Champ Data'!$O$3,'(CC) Your Champ Data'!$O138,IF('Comp Calculator'!$C$164='(CC) Your Champ Data'!$P$3,'(CC) Your Champ Data'!$P138,IF('Comp Calculator'!$C$164='(CC) Your Champ Data'!$Q$3,'(CC) Your Champ Data'!$Q138,IF('Comp Calculator'!$C$164='(CC) Your Champ Data'!$R$3,'(CC) Your Champ Data'!$R138,IF('Comp Calculator'!$C$164='(CC) Your Champ Data'!$T$3,'(CC) Your Champ Data'!$T138,1000))))))*K138*(100-$AD138))/1000</f>
        <v>2792.8936058858239</v>
      </c>
      <c r="AJ138" s="60">
        <f>(IF('Comp Calculator'!$C$164='(CC) Your Champ Data'!$N$3,'(CC) Your Champ Data'!$N138,IF('Comp Calculator'!$C$164='(CC) Your Champ Data'!$O$3,'(CC) Your Champ Data'!$O138,IF('Comp Calculator'!$C$164='(CC) Your Champ Data'!$P$3,'(CC) Your Champ Data'!$P138,IF('Comp Calculator'!$C$164='(CC) Your Champ Data'!$Q$3,'(CC) Your Champ Data'!$Q138,IF('Comp Calculator'!$C$164='(CC) Your Champ Data'!$R$3,'(CC) Your Champ Data'!$R138,IF('Comp Calculator'!$C$164='(CC) Your Champ Data'!$T$3,'(CC) Your Champ Data'!$T138,1000))))))*L138*(100-$AD138))/1000</f>
        <v>0</v>
      </c>
      <c r="AL138" s="60">
        <f>RANK(AF138,AF$4:AF$163,0)+COUNTIF(AF$4:AF138,AF138)-1</f>
        <v>139</v>
      </c>
      <c r="AM138" t="str">
        <f t="shared" si="43"/>
        <v>Varus</v>
      </c>
      <c r="AN138" s="60">
        <f>RANK(AG138,AG$4:AG$163,0)+COUNTIF(AG$4:AG138,AG138)-1</f>
        <v>142</v>
      </c>
      <c r="AO138" t="str">
        <f t="shared" si="44"/>
        <v>Varus</v>
      </c>
      <c r="AP138" s="60">
        <f>RANK(AH138,AH$4:AH$163,0)+COUNTIF(AH$4:AH138,AH138)-1</f>
        <v>35</v>
      </c>
      <c r="AQ138" t="str">
        <f t="shared" si="45"/>
        <v>Varus</v>
      </c>
      <c r="AR138" s="60">
        <f>RANK(AI138,AI$4:AI$163,0)+COUNTIF(AI$4:AI138,AI138)-1</f>
        <v>18</v>
      </c>
      <c r="AS138" t="str">
        <f t="shared" si="46"/>
        <v>Varus</v>
      </c>
      <c r="AT138" s="60">
        <f>RANK(AJ138,AJ$4:AJ$163,0)+COUNTIF(AJ$4:AJ138,AJ138)-1</f>
        <v>143</v>
      </c>
      <c r="AU138" t="str">
        <f t="shared" si="47"/>
        <v>Varus</v>
      </c>
      <c r="AW138">
        <v>136</v>
      </c>
      <c r="AX138" s="61">
        <f t="shared" si="48"/>
        <v>2.7381888952248437</v>
      </c>
      <c r="AY138">
        <f>'Champ Scores'!B137</f>
        <v>1</v>
      </c>
      <c r="AZ138">
        <f>'Champ Scores'!C137</f>
        <v>5</v>
      </c>
      <c r="BA138">
        <f>'Champ Scores'!D137</f>
        <v>5</v>
      </c>
      <c r="BB138">
        <f>'Champ Scores'!E137</f>
        <v>2</v>
      </c>
      <c r="BC138">
        <f>'Champ Scores'!F137</f>
        <v>1</v>
      </c>
      <c r="BD138">
        <f>'Champ Scores'!G137</f>
        <v>5</v>
      </c>
      <c r="BE138">
        <f>'Champ Scores'!H137</f>
        <v>5</v>
      </c>
      <c r="BF138">
        <f>'Champ Scores'!I137</f>
        <v>5</v>
      </c>
      <c r="BG138">
        <f>'Champ Scores'!J137</f>
        <v>1</v>
      </c>
      <c r="BH138">
        <f>'Champ Scores'!K137</f>
        <v>1</v>
      </c>
      <c r="BI138">
        <f>'Champ Scores'!L137</f>
        <v>1</v>
      </c>
      <c r="BJ138">
        <f>'Champ Scores'!M137</f>
        <v>1</v>
      </c>
      <c r="BK138">
        <f>'Champ Scores'!N137</f>
        <v>4</v>
      </c>
      <c r="BL138">
        <f>'Champ Scores'!O137</f>
        <v>4</v>
      </c>
      <c r="BM138">
        <f>'Champ Scores'!P137</f>
        <v>4</v>
      </c>
      <c r="BN138">
        <f>'Champ Scores'!Q137</f>
        <v>1</v>
      </c>
      <c r="BO138">
        <f>'Champ Scores'!R137</f>
        <v>1</v>
      </c>
      <c r="BP138">
        <f>'Champ Scores'!S137</f>
        <v>1</v>
      </c>
      <c r="BQ138">
        <f>'Champ Scores'!T137</f>
        <v>3</v>
      </c>
      <c r="BR138">
        <f>'Champ Scores'!U137</f>
        <v>1</v>
      </c>
      <c r="BT138" s="61">
        <f>INDEX($AX$3:BR138,AW138,MATCH('Comp Calculator'!$C$165,'(CC) Your Champ Data'!$AX$3:$BR$3,0))</f>
        <v>2.7381888952248437</v>
      </c>
      <c r="BV138" s="60">
        <f t="shared" si="49"/>
        <v>0</v>
      </c>
      <c r="BW138" s="60">
        <f t="shared" si="50"/>
        <v>0</v>
      </c>
      <c r="BX138" s="60">
        <f t="shared" si="51"/>
        <v>7944.6362376824336</v>
      </c>
      <c r="BY138" s="60">
        <f t="shared" si="52"/>
        <v>2860.0690455656763</v>
      </c>
      <c r="BZ138" s="60">
        <f t="shared" si="53"/>
        <v>0</v>
      </c>
      <c r="CB138" s="60">
        <f>RANK(BV138,BV$4:BV$157,0)+COUNTIF(BV$4:BV138,BV138)-1</f>
        <v>139</v>
      </c>
      <c r="CC138" t="str">
        <f t="shared" si="54"/>
        <v>Varus</v>
      </c>
      <c r="CD138">
        <f>RANK(BW138,BW$4:BW$157,0)+COUNTIF(BW$4:BW138,BW138)-1</f>
        <v>142</v>
      </c>
      <c r="CE138" t="str">
        <f t="shared" si="55"/>
        <v>Varus</v>
      </c>
      <c r="CF138">
        <f>RANK(BX138,BX$4:BX$157,0)+COUNTIF(BX$4:BX138,BX138)-1</f>
        <v>39</v>
      </c>
      <c r="CG138" t="str">
        <f t="shared" si="56"/>
        <v>Varus</v>
      </c>
      <c r="CH138">
        <f>RANK(BY138,BY$4:BY$157,0)+COUNTIF(BY$4:BY138,BY138)-1</f>
        <v>18</v>
      </c>
      <c r="CI138" t="str">
        <f t="shared" si="57"/>
        <v>Varus</v>
      </c>
      <c r="CJ138">
        <f>RANK(BZ138,BZ$4:BZ$157,0)+COUNTIF(BZ$4:BZ138,BZ138)-1</f>
        <v>140</v>
      </c>
      <c r="CK138" t="str">
        <f t="shared" si="58"/>
        <v>Varus</v>
      </c>
      <c r="CM138">
        <f>'Champ Scores'!B137+'(CC) Team Data'!B$36-'(CC) Team Data'!$B$28</f>
        <v>7</v>
      </c>
      <c r="CN138">
        <f>'Champ Scores'!C137+'(CC) Team Data'!C$36-'(CC) Team Data'!$B$28</f>
        <v>12</v>
      </c>
      <c r="CO138">
        <f>'Champ Scores'!D137+'(CC) Team Data'!D$36-'(CC) Team Data'!$B$28</f>
        <v>9</v>
      </c>
      <c r="CP138">
        <f>'Champ Scores'!E137+'(CC) Team Data'!E$36-'(CC) Team Data'!$B$28</f>
        <v>9</v>
      </c>
      <c r="CQ138">
        <f>'Champ Scores'!F137+'(CC) Team Data'!F$36-'(CC) Team Data'!$B$28</f>
        <v>8</v>
      </c>
      <c r="CR138">
        <f>'Champ Scores'!G137+'(CC) Team Data'!G$36-'(CC) Team Data'!$B$28</f>
        <v>11</v>
      </c>
      <c r="CS138">
        <f>'Champ Scores'!H137+'(CC) Team Data'!H$36-'(CC) Team Data'!$B$28</f>
        <v>10</v>
      </c>
      <c r="CT138">
        <f>'Champ Scores'!I137+'(CC) Team Data'!I$36-'(CC) Team Data'!$B$28</f>
        <v>9</v>
      </c>
      <c r="CU138">
        <f>'Champ Scores'!J137+'(CC) Team Data'!J$36-'(CC) Team Data'!$B$28</f>
        <v>8</v>
      </c>
      <c r="CV138">
        <f>'Champ Scores'!K137+'(CC) Team Data'!K$36-'(CC) Team Data'!$B$28</f>
        <v>5</v>
      </c>
      <c r="CW138">
        <f>'Champ Scores'!L137+'(CC) Team Data'!L$36-'(CC) Team Data'!$B$28</f>
        <v>9</v>
      </c>
      <c r="CX138">
        <f>'Champ Scores'!M137+'(CC) Team Data'!M$36-'(CC) Team Data'!$B$28</f>
        <v>5</v>
      </c>
      <c r="CY138">
        <f>'Champ Scores'!N137+'(CC) Team Data'!N$36-'(CC) Team Data'!$B$28</f>
        <v>11</v>
      </c>
      <c r="CZ138">
        <f>'Champ Scores'!O137+'(CC) Team Data'!O$36-'(CC) Team Data'!$B$28</f>
        <v>10</v>
      </c>
      <c r="DA138">
        <f>'Champ Scores'!P137+'(CC) Team Data'!P$36-'(CC) Team Data'!$B$28</f>
        <v>10</v>
      </c>
      <c r="DB138">
        <f>'Champ Scores'!Q137+'(CC) Team Data'!Q$36-'(CC) Team Data'!$B$28</f>
        <v>7</v>
      </c>
      <c r="DC138">
        <f>'Champ Scores'!R137+'(CC) Team Data'!R$36-'(CC) Team Data'!$B$28</f>
        <v>5</v>
      </c>
      <c r="DD138">
        <f>'Champ Scores'!S137+'(CC) Team Data'!S$36-'(CC) Team Data'!$B$28</f>
        <v>5</v>
      </c>
      <c r="DE138">
        <f>'Champ Scores'!T137+'(CC) Team Data'!T$36-'(CC) Team Data'!$B$28</f>
        <v>9</v>
      </c>
      <c r="DF138">
        <f>'Champ Scores'!U137+'(CC) Team Data'!U$36-'(CC) Team Data'!$B$28</f>
        <v>5</v>
      </c>
    </row>
    <row r="139" spans="1:110" x14ac:dyDescent="0.25">
      <c r="A139" t="str">
        <f>'Champ Pools'!A139</f>
        <v>Vayne</v>
      </c>
      <c r="B139">
        <f>'Champ Pools'!B139</f>
        <v>3</v>
      </c>
      <c r="C139">
        <f>'Champ Pools'!C139</f>
        <v>0</v>
      </c>
      <c r="D139">
        <f>'Champ Pools'!D139</f>
        <v>4</v>
      </c>
      <c r="E139">
        <f>'Champ Pools'!E139</f>
        <v>4</v>
      </c>
      <c r="F139">
        <f>'Champ Pools'!F139</f>
        <v>0</v>
      </c>
      <c r="H139">
        <f>B139*B139*'Champ Pools'!L139</f>
        <v>27</v>
      </c>
      <c r="I139">
        <f>C139*C139*'Champ Pools'!M139</f>
        <v>0</v>
      </c>
      <c r="J139">
        <f>D139*D139*'Champ Pools'!N139</f>
        <v>48</v>
      </c>
      <c r="K139">
        <f>E139*E139*'Champ Pools'!O139</f>
        <v>48</v>
      </c>
      <c r="L139">
        <f>F139*F139*'Champ Pools'!P139</f>
        <v>0</v>
      </c>
      <c r="N139">
        <f>'Champ Scores'!Y138</f>
        <v>1261</v>
      </c>
      <c r="O139">
        <f>'Champ Scores'!Z138</f>
        <v>2082</v>
      </c>
      <c r="P139">
        <f>'Champ Scores'!AA138</f>
        <v>2325</v>
      </c>
      <c r="Q139">
        <f>'Champ Scores'!AB138</f>
        <v>2302</v>
      </c>
      <c r="R139">
        <f>'Champ Scores'!AC138</f>
        <v>2840</v>
      </c>
      <c r="T139" s="60">
        <f t="shared" si="41"/>
        <v>2487.5834702119773</v>
      </c>
      <c r="U139">
        <f>'(CC) Team Data'!W$36+'(CC) Your Champ Data'!N139</f>
        <v>3349</v>
      </c>
      <c r="V139">
        <f>'(CC) Team Data'!X$36+'(CC) Your Champ Data'!O139</f>
        <v>3814</v>
      </c>
      <c r="W139">
        <f>'(CC) Team Data'!Y$36+'(CC) Your Champ Data'!P139</f>
        <v>4077</v>
      </c>
      <c r="X139">
        <f>'(CC) Team Data'!Z$36+'(CC) Your Champ Data'!Q139</f>
        <v>3919</v>
      </c>
      <c r="Y139">
        <f>'(CC) Team Data'!AA$36+'(CC) Your Champ Data'!R139</f>
        <v>4762</v>
      </c>
      <c r="AA139">
        <f>ABS('Champ Scores'!AG138-33.3-'Comp Calculator'!H$164+'Comp Calculator'!H$163)</f>
        <v>1.4216108625736226</v>
      </c>
      <c r="AB139">
        <f>ABS('Champ Scores'!AH138-33.3-'Comp Calculator'!I$164+'Comp Calculator'!I$163)</f>
        <v>5.743117835814914</v>
      </c>
      <c r="AC139">
        <f>ABS('Champ Scores'!AI138-33.3-'Comp Calculator'!J$164+'Comp Calculator'!J$163)</f>
        <v>4.5215069732413049</v>
      </c>
      <c r="AD139">
        <f t="shared" si="42"/>
        <v>11.686235671629841</v>
      </c>
      <c r="AF139" s="60">
        <f>(IF('Comp Calculator'!$C$164='(CC) Your Champ Data'!$N$3,'(CC) Your Champ Data'!$N139,IF('Comp Calculator'!$C$164='(CC) Your Champ Data'!$O$3,'(CC) Your Champ Data'!$O139,IF('Comp Calculator'!$C$164='(CC) Your Champ Data'!$P$3,'(CC) Your Champ Data'!$P139,IF('Comp Calculator'!$C$164='(CC) Your Champ Data'!$Q$3,'(CC) Your Champ Data'!$Q139,IF('Comp Calculator'!$C$164='(CC) Your Champ Data'!$R$3,'(CC) Your Champ Data'!$R139,IF('Comp Calculator'!$C$164='(CC) Your Champ Data'!$T$3,'(CC) Your Champ Data'!$T139,1000))))))*H139*(100-$AD139))/1000</f>
        <v>5931.5722290571439</v>
      </c>
      <c r="AG139" s="60">
        <f>(IF('Comp Calculator'!$C$164='(CC) Your Champ Data'!$N$3,'(CC) Your Champ Data'!$N139,IF('Comp Calculator'!$C$164='(CC) Your Champ Data'!$O$3,'(CC) Your Champ Data'!$O139,IF('Comp Calculator'!$C$164='(CC) Your Champ Data'!$P$3,'(CC) Your Champ Data'!$P139,IF('Comp Calculator'!$C$164='(CC) Your Champ Data'!$Q$3,'(CC) Your Champ Data'!$Q139,IF('Comp Calculator'!$C$164='(CC) Your Champ Data'!$R$3,'(CC) Your Champ Data'!$R139,IF('Comp Calculator'!$C$164='(CC) Your Champ Data'!$T$3,'(CC) Your Champ Data'!$T139,1000))))))*I139*(100-$AD139))/1000</f>
        <v>0</v>
      </c>
      <c r="AH139" s="60">
        <f>(IF('Comp Calculator'!$C$164='(CC) Your Champ Data'!$N$3,'(CC) Your Champ Data'!$N139,IF('Comp Calculator'!$C$164='(CC) Your Champ Data'!$O$3,'(CC) Your Champ Data'!$O139,IF('Comp Calculator'!$C$164='(CC) Your Champ Data'!$P$3,'(CC) Your Champ Data'!$P139,IF('Comp Calculator'!$C$164='(CC) Your Champ Data'!$Q$3,'(CC) Your Champ Data'!$Q139,IF('Comp Calculator'!$C$164='(CC) Your Champ Data'!$R$3,'(CC) Your Champ Data'!$R139,IF('Comp Calculator'!$C$164='(CC) Your Champ Data'!$T$3,'(CC) Your Champ Data'!$T139,1000))))))*J139*(100-$AD139))/1000</f>
        <v>10545.017296101589</v>
      </c>
      <c r="AI139" s="60">
        <f>(IF('Comp Calculator'!$C$164='(CC) Your Champ Data'!$N$3,'(CC) Your Champ Data'!$N139,IF('Comp Calculator'!$C$164='(CC) Your Champ Data'!$O$3,'(CC) Your Champ Data'!$O139,IF('Comp Calculator'!$C$164='(CC) Your Champ Data'!$P$3,'(CC) Your Champ Data'!$P139,IF('Comp Calculator'!$C$164='(CC) Your Champ Data'!$Q$3,'(CC) Your Champ Data'!$Q139,IF('Comp Calculator'!$C$164='(CC) Your Champ Data'!$R$3,'(CC) Your Champ Data'!$R139,IF('Comp Calculator'!$C$164='(CC) Your Champ Data'!$T$3,'(CC) Your Champ Data'!$T139,1000))))))*K139*(100-$AD139))/1000</f>
        <v>10545.017296101589</v>
      </c>
      <c r="AJ139" s="60">
        <f>(IF('Comp Calculator'!$C$164='(CC) Your Champ Data'!$N$3,'(CC) Your Champ Data'!$N139,IF('Comp Calculator'!$C$164='(CC) Your Champ Data'!$O$3,'(CC) Your Champ Data'!$O139,IF('Comp Calculator'!$C$164='(CC) Your Champ Data'!$P$3,'(CC) Your Champ Data'!$P139,IF('Comp Calculator'!$C$164='(CC) Your Champ Data'!$Q$3,'(CC) Your Champ Data'!$Q139,IF('Comp Calculator'!$C$164='(CC) Your Champ Data'!$R$3,'(CC) Your Champ Data'!$R139,IF('Comp Calculator'!$C$164='(CC) Your Champ Data'!$T$3,'(CC) Your Champ Data'!$T139,1000))))))*L139*(100-$AD139))/1000</f>
        <v>0</v>
      </c>
      <c r="AL139" s="60">
        <f>RANK(AF139,AF$4:AF$163,0)+COUNTIF(AF$4:AF139,AF139)-1</f>
        <v>11</v>
      </c>
      <c r="AM139" t="str">
        <f t="shared" si="43"/>
        <v>Vayne</v>
      </c>
      <c r="AN139" s="60">
        <f>RANK(AG139,AG$4:AG$163,0)+COUNTIF(AG$4:AG139,AG139)-1</f>
        <v>143</v>
      </c>
      <c r="AO139" t="str">
        <f t="shared" si="44"/>
        <v>Vayne</v>
      </c>
      <c r="AP139" s="60">
        <f>RANK(AH139,AH$4:AH$163,0)+COUNTIF(AH$4:AH139,AH139)-1</f>
        <v>20</v>
      </c>
      <c r="AQ139" t="str">
        <f t="shared" si="45"/>
        <v>Vayne</v>
      </c>
      <c r="AR139" s="60">
        <f>RANK(AI139,AI$4:AI$163,0)+COUNTIF(AI$4:AI139,AI139)-1</f>
        <v>3</v>
      </c>
      <c r="AS139" t="str">
        <f t="shared" si="46"/>
        <v>Vayne</v>
      </c>
      <c r="AT139" s="60">
        <f>RANK(AJ139,AJ$4:AJ$163,0)+COUNTIF(AJ$4:AJ139,AJ139)-1</f>
        <v>144</v>
      </c>
      <c r="AU139" t="str">
        <f t="shared" si="47"/>
        <v>Vayne</v>
      </c>
      <c r="AW139">
        <v>137</v>
      </c>
      <c r="AX139" s="61">
        <f t="shared" si="48"/>
        <v>2.9842723659341166</v>
      </c>
      <c r="AY139">
        <f>'Champ Scores'!B138</f>
        <v>1</v>
      </c>
      <c r="AZ139">
        <f>'Champ Scores'!C138</f>
        <v>5</v>
      </c>
      <c r="BA139">
        <f>'Champ Scores'!D138</f>
        <v>5</v>
      </c>
      <c r="BB139">
        <f>'Champ Scores'!E138</f>
        <v>1</v>
      </c>
      <c r="BC139">
        <f>'Champ Scores'!F138</f>
        <v>4</v>
      </c>
      <c r="BD139">
        <f>'Champ Scores'!G138</f>
        <v>4</v>
      </c>
      <c r="BE139">
        <f>'Champ Scores'!H138</f>
        <v>3</v>
      </c>
      <c r="BF139">
        <f>'Champ Scores'!I138</f>
        <v>3</v>
      </c>
      <c r="BG139">
        <f>'Champ Scores'!J138</f>
        <v>3</v>
      </c>
      <c r="BH139">
        <f>'Champ Scores'!K138</f>
        <v>1</v>
      </c>
      <c r="BI139">
        <f>'Champ Scores'!L138</f>
        <v>1</v>
      </c>
      <c r="BJ139">
        <f>'Champ Scores'!M138</f>
        <v>2</v>
      </c>
      <c r="BK139">
        <f>'Champ Scores'!N138</f>
        <v>1</v>
      </c>
      <c r="BL139">
        <f>'Champ Scores'!O138</f>
        <v>4</v>
      </c>
      <c r="BM139">
        <f>'Champ Scores'!P138</f>
        <v>2</v>
      </c>
      <c r="BN139">
        <f>'Champ Scores'!Q138</f>
        <v>4</v>
      </c>
      <c r="BO139">
        <f>'Champ Scores'!R138</f>
        <v>1</v>
      </c>
      <c r="BP139">
        <f>'Champ Scores'!S138</f>
        <v>1</v>
      </c>
      <c r="BQ139">
        <f>'Champ Scores'!T138</f>
        <v>1</v>
      </c>
      <c r="BR139">
        <f>'Champ Scores'!U138</f>
        <v>5</v>
      </c>
      <c r="BT139" s="61">
        <f>INDEX($AX$3:BR139,AW139,MATCH('Comp Calculator'!$C$165,'(CC) Your Champ Data'!$AX$3:$BR$3,0))</f>
        <v>2.9842723659341166</v>
      </c>
      <c r="BV139" s="60">
        <f t="shared" si="49"/>
        <v>7115.9128132528758</v>
      </c>
      <c r="BW139" s="60">
        <f t="shared" si="50"/>
        <v>0</v>
      </c>
      <c r="BX139" s="60">
        <f t="shared" si="51"/>
        <v>12650.511668005112</v>
      </c>
      <c r="BY139" s="60">
        <f t="shared" si="52"/>
        <v>12650.511668005112</v>
      </c>
      <c r="BZ139" s="60">
        <f t="shared" si="53"/>
        <v>0</v>
      </c>
      <c r="CB139" s="60">
        <f>RANK(BV139,BV$4:BV$157,0)+COUNTIF(BV$4:BV139,BV139)-1</f>
        <v>11</v>
      </c>
      <c r="CC139" t="str">
        <f t="shared" si="54"/>
        <v>Vayne</v>
      </c>
      <c r="CD139">
        <f>RANK(BW139,BW$4:BW$157,0)+COUNTIF(BW$4:BW139,BW139)-1</f>
        <v>143</v>
      </c>
      <c r="CE139" t="str">
        <f t="shared" si="55"/>
        <v>Vayne</v>
      </c>
      <c r="CF139">
        <f>RANK(BX139,BX$4:BX$157,0)+COUNTIF(BX$4:BX139,BX139)-1</f>
        <v>20</v>
      </c>
      <c r="CG139" t="str">
        <f t="shared" si="56"/>
        <v>Vayne</v>
      </c>
      <c r="CH139">
        <f>RANK(BY139,BY$4:BY$157,0)+COUNTIF(BY$4:BY139,BY139)-1</f>
        <v>3</v>
      </c>
      <c r="CI139" t="str">
        <f t="shared" si="57"/>
        <v>Vayne</v>
      </c>
      <c r="CJ139">
        <f>RANK(BZ139,BZ$4:BZ$157,0)+COUNTIF(BZ$4:BZ139,BZ139)-1</f>
        <v>141</v>
      </c>
      <c r="CK139" t="str">
        <f t="shared" si="58"/>
        <v>Vayne</v>
      </c>
      <c r="CM139">
        <f>'Champ Scores'!B138+'(CC) Team Data'!B$36-'(CC) Team Data'!$B$28</f>
        <v>7</v>
      </c>
      <c r="CN139">
        <f>'Champ Scores'!C138+'(CC) Team Data'!C$36-'(CC) Team Data'!$B$28</f>
        <v>12</v>
      </c>
      <c r="CO139">
        <f>'Champ Scores'!D138+'(CC) Team Data'!D$36-'(CC) Team Data'!$B$28</f>
        <v>9</v>
      </c>
      <c r="CP139">
        <f>'Champ Scores'!E138+'(CC) Team Data'!E$36-'(CC) Team Data'!$B$28</f>
        <v>8</v>
      </c>
      <c r="CQ139">
        <f>'Champ Scores'!F138+'(CC) Team Data'!F$36-'(CC) Team Data'!$B$28</f>
        <v>11</v>
      </c>
      <c r="CR139">
        <f>'Champ Scores'!G138+'(CC) Team Data'!G$36-'(CC) Team Data'!$B$28</f>
        <v>10</v>
      </c>
      <c r="CS139">
        <f>'Champ Scores'!H138+'(CC) Team Data'!H$36-'(CC) Team Data'!$B$28</f>
        <v>8</v>
      </c>
      <c r="CT139">
        <f>'Champ Scores'!I138+'(CC) Team Data'!I$36-'(CC) Team Data'!$B$28</f>
        <v>7</v>
      </c>
      <c r="CU139">
        <f>'Champ Scores'!J138+'(CC) Team Data'!J$36-'(CC) Team Data'!$B$28</f>
        <v>10</v>
      </c>
      <c r="CV139">
        <f>'Champ Scores'!K138+'(CC) Team Data'!K$36-'(CC) Team Data'!$B$28</f>
        <v>5</v>
      </c>
      <c r="CW139">
        <f>'Champ Scores'!L138+'(CC) Team Data'!L$36-'(CC) Team Data'!$B$28</f>
        <v>9</v>
      </c>
      <c r="CX139">
        <f>'Champ Scores'!M138+'(CC) Team Data'!M$36-'(CC) Team Data'!$B$28</f>
        <v>6</v>
      </c>
      <c r="CY139">
        <f>'Champ Scores'!N138+'(CC) Team Data'!N$36-'(CC) Team Data'!$B$28</f>
        <v>8</v>
      </c>
      <c r="CZ139">
        <f>'Champ Scores'!O138+'(CC) Team Data'!O$36-'(CC) Team Data'!$B$28</f>
        <v>10</v>
      </c>
      <c r="DA139">
        <f>'Champ Scores'!P138+'(CC) Team Data'!P$36-'(CC) Team Data'!$B$28</f>
        <v>8</v>
      </c>
      <c r="DB139">
        <f>'Champ Scores'!Q138+'(CC) Team Data'!Q$36-'(CC) Team Data'!$B$28</f>
        <v>10</v>
      </c>
      <c r="DC139">
        <f>'Champ Scores'!R138+'(CC) Team Data'!R$36-'(CC) Team Data'!$B$28</f>
        <v>5</v>
      </c>
      <c r="DD139">
        <f>'Champ Scores'!S138+'(CC) Team Data'!S$36-'(CC) Team Data'!$B$28</f>
        <v>5</v>
      </c>
      <c r="DE139">
        <f>'Champ Scores'!T138+'(CC) Team Data'!T$36-'(CC) Team Data'!$B$28</f>
        <v>7</v>
      </c>
      <c r="DF139">
        <f>'Champ Scores'!U138+'(CC) Team Data'!U$36-'(CC) Team Data'!$B$28</f>
        <v>9</v>
      </c>
    </row>
    <row r="140" spans="1:110" x14ac:dyDescent="0.25">
      <c r="A140" t="str">
        <f>'Champ Pools'!A140</f>
        <v>Veigar</v>
      </c>
      <c r="B140">
        <f>'Champ Pools'!B140</f>
        <v>0</v>
      </c>
      <c r="C140">
        <f>'Champ Pools'!C140</f>
        <v>0</v>
      </c>
      <c r="D140">
        <f>'Champ Pools'!D140</f>
        <v>5</v>
      </c>
      <c r="E140">
        <f>'Champ Pools'!E140</f>
        <v>0</v>
      </c>
      <c r="F140">
        <f>'Champ Pools'!F140</f>
        <v>4</v>
      </c>
      <c r="H140">
        <f>B140*B140*'Champ Pools'!L140</f>
        <v>0</v>
      </c>
      <c r="I140">
        <f>C140*C140*'Champ Pools'!M140</f>
        <v>0</v>
      </c>
      <c r="J140">
        <f>D140*D140*'Champ Pools'!N140</f>
        <v>75</v>
      </c>
      <c r="K140">
        <f>E140*E140*'Champ Pools'!O140</f>
        <v>0</v>
      </c>
      <c r="L140">
        <f>F140*F140*'Champ Pools'!P140</f>
        <v>48</v>
      </c>
      <c r="N140">
        <f>'Champ Scores'!Y139</f>
        <v>2306</v>
      </c>
      <c r="O140">
        <f>'Champ Scores'!Z139</f>
        <v>2352</v>
      </c>
      <c r="P140">
        <f>'Champ Scores'!AA139</f>
        <v>1914</v>
      </c>
      <c r="Q140">
        <f>'Champ Scores'!AB139</f>
        <v>2411</v>
      </c>
      <c r="R140">
        <f>'Champ Scores'!AC139</f>
        <v>2017</v>
      </c>
      <c r="T140" s="60">
        <f t="shared" si="41"/>
        <v>2737.374410995425</v>
      </c>
      <c r="U140">
        <f>'(CC) Team Data'!W$36+'(CC) Your Champ Data'!N140</f>
        <v>4394</v>
      </c>
      <c r="V140">
        <f>'(CC) Team Data'!X$36+'(CC) Your Champ Data'!O140</f>
        <v>4084</v>
      </c>
      <c r="W140">
        <f>'(CC) Team Data'!Y$36+'(CC) Your Champ Data'!P140</f>
        <v>3666</v>
      </c>
      <c r="X140">
        <f>'(CC) Team Data'!Z$36+'(CC) Your Champ Data'!Q140</f>
        <v>4028</v>
      </c>
      <c r="Y140">
        <f>'(CC) Team Data'!AA$36+'(CC) Your Champ Data'!R140</f>
        <v>3939</v>
      </c>
      <c r="AA140">
        <f>ABS('Champ Scores'!AG139-33.3-'Comp Calculator'!H$164+'Comp Calculator'!H$163)</f>
        <v>1.3161971616049222</v>
      </c>
      <c r="AB140">
        <f>ABS('Champ Scores'!AH139-33.3-'Comp Calculator'!I$164+'Comp Calculator'!I$163)</f>
        <v>3.3551922954155984</v>
      </c>
      <c r="AC140">
        <f>ABS('Champ Scores'!AI139-33.3-'Comp Calculator'!J$164+'Comp Calculator'!J$163)</f>
        <v>4.8713894570205305</v>
      </c>
      <c r="AD140">
        <f t="shared" si="42"/>
        <v>9.5427789140410511</v>
      </c>
      <c r="AF140" s="60">
        <f>(IF('Comp Calculator'!$C$164='(CC) Your Champ Data'!$N$3,'(CC) Your Champ Data'!$N140,IF('Comp Calculator'!$C$164='(CC) Your Champ Data'!$O$3,'(CC) Your Champ Data'!$O140,IF('Comp Calculator'!$C$164='(CC) Your Champ Data'!$P$3,'(CC) Your Champ Data'!$P140,IF('Comp Calculator'!$C$164='(CC) Your Champ Data'!$Q$3,'(CC) Your Champ Data'!$Q140,IF('Comp Calculator'!$C$164='(CC) Your Champ Data'!$R$3,'(CC) Your Champ Data'!$R140,IF('Comp Calculator'!$C$164='(CC) Your Champ Data'!$T$3,'(CC) Your Champ Data'!$T140,1000))))))*H140*(100-$AD140))/1000</f>
        <v>0</v>
      </c>
      <c r="AG140" s="60">
        <f>(IF('Comp Calculator'!$C$164='(CC) Your Champ Data'!$N$3,'(CC) Your Champ Data'!$N140,IF('Comp Calculator'!$C$164='(CC) Your Champ Data'!$O$3,'(CC) Your Champ Data'!$O140,IF('Comp Calculator'!$C$164='(CC) Your Champ Data'!$P$3,'(CC) Your Champ Data'!$P140,IF('Comp Calculator'!$C$164='(CC) Your Champ Data'!$Q$3,'(CC) Your Champ Data'!$Q140,IF('Comp Calculator'!$C$164='(CC) Your Champ Data'!$R$3,'(CC) Your Champ Data'!$R140,IF('Comp Calculator'!$C$164='(CC) Your Champ Data'!$T$3,'(CC) Your Champ Data'!$T140,1000))))))*I140*(100-$AD140))/1000</f>
        <v>0</v>
      </c>
      <c r="AH140" s="60">
        <f>(IF('Comp Calculator'!$C$164='(CC) Your Champ Data'!$N$3,'(CC) Your Champ Data'!$N140,IF('Comp Calculator'!$C$164='(CC) Your Champ Data'!$O$3,'(CC) Your Champ Data'!$O140,IF('Comp Calculator'!$C$164='(CC) Your Champ Data'!$P$3,'(CC) Your Champ Data'!$P140,IF('Comp Calculator'!$C$164='(CC) Your Champ Data'!$Q$3,'(CC) Your Champ Data'!$Q140,IF('Comp Calculator'!$C$164='(CC) Your Champ Data'!$R$3,'(CC) Your Champ Data'!$R140,IF('Comp Calculator'!$C$164='(CC) Your Champ Data'!$T$3,'(CC) Your Champ Data'!$T140,1000))))))*J140*(100-$AD140))/1000</f>
        <v>18571.146171784487</v>
      </c>
      <c r="AI140" s="60">
        <f>(IF('Comp Calculator'!$C$164='(CC) Your Champ Data'!$N$3,'(CC) Your Champ Data'!$N140,IF('Comp Calculator'!$C$164='(CC) Your Champ Data'!$O$3,'(CC) Your Champ Data'!$O140,IF('Comp Calculator'!$C$164='(CC) Your Champ Data'!$P$3,'(CC) Your Champ Data'!$P140,IF('Comp Calculator'!$C$164='(CC) Your Champ Data'!$Q$3,'(CC) Your Champ Data'!$Q140,IF('Comp Calculator'!$C$164='(CC) Your Champ Data'!$R$3,'(CC) Your Champ Data'!$R140,IF('Comp Calculator'!$C$164='(CC) Your Champ Data'!$T$3,'(CC) Your Champ Data'!$T140,1000))))))*K140*(100-$AD140))/1000</f>
        <v>0</v>
      </c>
      <c r="AJ140" s="60">
        <f>(IF('Comp Calculator'!$C$164='(CC) Your Champ Data'!$N$3,'(CC) Your Champ Data'!$N140,IF('Comp Calculator'!$C$164='(CC) Your Champ Data'!$O$3,'(CC) Your Champ Data'!$O140,IF('Comp Calculator'!$C$164='(CC) Your Champ Data'!$P$3,'(CC) Your Champ Data'!$P140,IF('Comp Calculator'!$C$164='(CC) Your Champ Data'!$Q$3,'(CC) Your Champ Data'!$Q140,IF('Comp Calculator'!$C$164='(CC) Your Champ Data'!$R$3,'(CC) Your Champ Data'!$R140,IF('Comp Calculator'!$C$164='(CC) Your Champ Data'!$T$3,'(CC) Your Champ Data'!$T140,1000))))))*L140*(100-$AD140))/1000</f>
        <v>11885.533549942073</v>
      </c>
      <c r="AL140" s="60">
        <f>RANK(AF140,AF$4:AF$163,0)+COUNTIF(AF$4:AF140,AF140)-1</f>
        <v>140</v>
      </c>
      <c r="AM140" t="str">
        <f t="shared" si="43"/>
        <v>Veigar</v>
      </c>
      <c r="AN140" s="60">
        <f>RANK(AG140,AG$4:AG$163,0)+COUNTIF(AG$4:AG140,AG140)-1</f>
        <v>144</v>
      </c>
      <c r="AO140" t="str">
        <f t="shared" si="44"/>
        <v>Veigar</v>
      </c>
      <c r="AP140" s="60">
        <f>RANK(AH140,AH$4:AH$163,0)+COUNTIF(AH$4:AH140,AH140)-1</f>
        <v>2</v>
      </c>
      <c r="AQ140" t="str">
        <f t="shared" si="45"/>
        <v>Veigar</v>
      </c>
      <c r="AR140" s="60">
        <f>RANK(AI140,AI$4:AI$163,0)+COUNTIF(AI$4:AI140,AI140)-1</f>
        <v>138</v>
      </c>
      <c r="AS140" t="str">
        <f t="shared" si="46"/>
        <v>Veigar</v>
      </c>
      <c r="AT140" s="60">
        <f>RANK(AJ140,AJ$4:AJ$163,0)+COUNTIF(AJ$4:AJ140,AJ140)-1</f>
        <v>14</v>
      </c>
      <c r="AU140" t="str">
        <f t="shared" si="47"/>
        <v>Veigar</v>
      </c>
      <c r="AW140">
        <v>138</v>
      </c>
      <c r="AX140" s="61">
        <f t="shared" si="48"/>
        <v>2.7615795042509381</v>
      </c>
      <c r="AY140">
        <f>'Champ Scores'!B139</f>
        <v>5</v>
      </c>
      <c r="AZ140">
        <f>'Champ Scores'!C139</f>
        <v>1</v>
      </c>
      <c r="BA140">
        <f>'Champ Scores'!D139</f>
        <v>5</v>
      </c>
      <c r="BB140">
        <f>'Champ Scores'!E139</f>
        <v>3</v>
      </c>
      <c r="BC140">
        <f>'Champ Scores'!F139</f>
        <v>1</v>
      </c>
      <c r="BD140">
        <f>'Champ Scores'!G139</f>
        <v>4</v>
      </c>
      <c r="BE140">
        <f>'Champ Scores'!H139</f>
        <v>3</v>
      </c>
      <c r="BF140">
        <f>'Champ Scores'!I139</f>
        <v>4</v>
      </c>
      <c r="BG140">
        <f>'Champ Scores'!J139</f>
        <v>1</v>
      </c>
      <c r="BH140">
        <f>'Champ Scores'!K139</f>
        <v>1</v>
      </c>
      <c r="BI140">
        <f>'Champ Scores'!L139</f>
        <v>1</v>
      </c>
      <c r="BJ140">
        <f>'Champ Scores'!M139</f>
        <v>1</v>
      </c>
      <c r="BK140">
        <f>'Champ Scores'!N139</f>
        <v>4</v>
      </c>
      <c r="BL140">
        <f>'Champ Scores'!O139</f>
        <v>4</v>
      </c>
      <c r="BM140">
        <f>'Champ Scores'!P139</f>
        <v>5</v>
      </c>
      <c r="BN140">
        <f>'Champ Scores'!Q139</f>
        <v>1</v>
      </c>
      <c r="BO140">
        <f>'Champ Scores'!R139</f>
        <v>1</v>
      </c>
      <c r="BP140">
        <f>'Champ Scores'!S139</f>
        <v>1</v>
      </c>
      <c r="BQ140">
        <f>'Champ Scores'!T139</f>
        <v>5</v>
      </c>
      <c r="BR140">
        <f>'Champ Scores'!U139</f>
        <v>1</v>
      </c>
      <c r="BT140" s="61">
        <f>INDEX($AX$3:BR140,AW140,MATCH('Comp Calculator'!$C$165,'(CC) Your Champ Data'!$AX$3:$BR$3,0))</f>
        <v>2.7615795042509381</v>
      </c>
      <c r="BV140" s="60">
        <f t="shared" si="49"/>
        <v>0</v>
      </c>
      <c r="BW140" s="60">
        <f t="shared" si="50"/>
        <v>0</v>
      </c>
      <c r="BX140" s="60">
        <f t="shared" si="51"/>
        <v>18735.360582186</v>
      </c>
      <c r="BY140" s="60">
        <f t="shared" si="52"/>
        <v>0</v>
      </c>
      <c r="BZ140" s="60">
        <f t="shared" si="53"/>
        <v>11990.630772599039</v>
      </c>
      <c r="CB140" s="60">
        <f>RANK(BV140,BV$4:BV$157,0)+COUNTIF(BV$4:BV140,BV140)-1</f>
        <v>140</v>
      </c>
      <c r="CC140" t="str">
        <f t="shared" si="54"/>
        <v>Veigar</v>
      </c>
      <c r="CD140">
        <f>RANK(BW140,BW$4:BW$157,0)+COUNTIF(BW$4:BW140,BW140)-1</f>
        <v>144</v>
      </c>
      <c r="CE140" t="str">
        <f t="shared" si="55"/>
        <v>Veigar</v>
      </c>
      <c r="CF140">
        <f>RANK(BX140,BX$4:BX$157,0)+COUNTIF(BX$4:BX140,BX140)-1</f>
        <v>7</v>
      </c>
      <c r="CG140" t="str">
        <f t="shared" si="56"/>
        <v>Veigar</v>
      </c>
      <c r="CH140">
        <f>RANK(BY140,BY$4:BY$157,0)+COUNTIF(BY$4:BY140,BY140)-1</f>
        <v>137</v>
      </c>
      <c r="CI140" t="str">
        <f t="shared" si="57"/>
        <v>Veigar</v>
      </c>
      <c r="CJ140">
        <f>RANK(BZ140,BZ$4:BZ$157,0)+COUNTIF(BZ$4:BZ140,BZ140)-1</f>
        <v>22</v>
      </c>
      <c r="CK140" t="str">
        <f t="shared" si="58"/>
        <v>Veigar</v>
      </c>
      <c r="CM140">
        <f>'Champ Scores'!B139+'(CC) Team Data'!B$36-'(CC) Team Data'!$B$28</f>
        <v>11</v>
      </c>
      <c r="CN140">
        <f>'Champ Scores'!C139+'(CC) Team Data'!C$36-'(CC) Team Data'!$B$28</f>
        <v>8</v>
      </c>
      <c r="CO140">
        <f>'Champ Scores'!D139+'(CC) Team Data'!D$36-'(CC) Team Data'!$B$28</f>
        <v>9</v>
      </c>
      <c r="CP140">
        <f>'Champ Scores'!E139+'(CC) Team Data'!E$36-'(CC) Team Data'!$B$28</f>
        <v>10</v>
      </c>
      <c r="CQ140">
        <f>'Champ Scores'!F139+'(CC) Team Data'!F$36-'(CC) Team Data'!$B$28</f>
        <v>8</v>
      </c>
      <c r="CR140">
        <f>'Champ Scores'!G139+'(CC) Team Data'!G$36-'(CC) Team Data'!$B$28</f>
        <v>10</v>
      </c>
      <c r="CS140">
        <f>'Champ Scores'!H139+'(CC) Team Data'!H$36-'(CC) Team Data'!$B$28</f>
        <v>8</v>
      </c>
      <c r="CT140">
        <f>'Champ Scores'!I139+'(CC) Team Data'!I$36-'(CC) Team Data'!$B$28</f>
        <v>8</v>
      </c>
      <c r="CU140">
        <f>'Champ Scores'!J139+'(CC) Team Data'!J$36-'(CC) Team Data'!$B$28</f>
        <v>8</v>
      </c>
      <c r="CV140">
        <f>'Champ Scores'!K139+'(CC) Team Data'!K$36-'(CC) Team Data'!$B$28</f>
        <v>5</v>
      </c>
      <c r="CW140">
        <f>'Champ Scores'!L139+'(CC) Team Data'!L$36-'(CC) Team Data'!$B$28</f>
        <v>9</v>
      </c>
      <c r="CX140">
        <f>'Champ Scores'!M139+'(CC) Team Data'!M$36-'(CC) Team Data'!$B$28</f>
        <v>5</v>
      </c>
      <c r="CY140">
        <f>'Champ Scores'!N139+'(CC) Team Data'!N$36-'(CC) Team Data'!$B$28</f>
        <v>11</v>
      </c>
      <c r="CZ140">
        <f>'Champ Scores'!O139+'(CC) Team Data'!O$36-'(CC) Team Data'!$B$28</f>
        <v>10</v>
      </c>
      <c r="DA140">
        <f>'Champ Scores'!P139+'(CC) Team Data'!P$36-'(CC) Team Data'!$B$28</f>
        <v>11</v>
      </c>
      <c r="DB140">
        <f>'Champ Scores'!Q139+'(CC) Team Data'!Q$36-'(CC) Team Data'!$B$28</f>
        <v>7</v>
      </c>
      <c r="DC140">
        <f>'Champ Scores'!R139+'(CC) Team Data'!R$36-'(CC) Team Data'!$B$28</f>
        <v>5</v>
      </c>
      <c r="DD140">
        <f>'Champ Scores'!S139+'(CC) Team Data'!S$36-'(CC) Team Data'!$B$28</f>
        <v>5</v>
      </c>
      <c r="DE140">
        <f>'Champ Scores'!T139+'(CC) Team Data'!T$36-'(CC) Team Data'!$B$28</f>
        <v>11</v>
      </c>
      <c r="DF140">
        <f>'Champ Scores'!U139+'(CC) Team Data'!U$36-'(CC) Team Data'!$B$28</f>
        <v>5</v>
      </c>
    </row>
    <row r="141" spans="1:110" x14ac:dyDescent="0.25">
      <c r="A141" t="str">
        <f>'Champ Pools'!A141</f>
        <v>Vel'Koz</v>
      </c>
      <c r="B141">
        <f>'Champ Pools'!B141</f>
        <v>0</v>
      </c>
      <c r="C141">
        <f>'Champ Pools'!C141</f>
        <v>0</v>
      </c>
      <c r="D141">
        <f>'Champ Pools'!D141</f>
        <v>3</v>
      </c>
      <c r="E141">
        <f>'Champ Pools'!E141</f>
        <v>0</v>
      </c>
      <c r="F141">
        <f>'Champ Pools'!F141</f>
        <v>4</v>
      </c>
      <c r="H141">
        <f>B141*B141*'Champ Pools'!L141</f>
        <v>0</v>
      </c>
      <c r="I141">
        <f>C141*C141*'Champ Pools'!M141</f>
        <v>0</v>
      </c>
      <c r="J141">
        <f>D141*D141*'Champ Pools'!N141</f>
        <v>27</v>
      </c>
      <c r="K141">
        <f>E141*E141*'Champ Pools'!O141</f>
        <v>0</v>
      </c>
      <c r="L141">
        <f>F141*F141*'Champ Pools'!P141</f>
        <v>48</v>
      </c>
      <c r="N141">
        <f>'Champ Scores'!Y140</f>
        <v>2129</v>
      </c>
      <c r="O141">
        <f>'Champ Scores'!Z140</f>
        <v>1736</v>
      </c>
      <c r="P141">
        <f>'Champ Scores'!AA140</f>
        <v>1925</v>
      </c>
      <c r="Q141">
        <f>'Champ Scores'!AB140</f>
        <v>2825</v>
      </c>
      <c r="R141">
        <f>'Champ Scores'!AC140</f>
        <v>2042</v>
      </c>
      <c r="T141" s="60">
        <f t="shared" si="41"/>
        <v>2606.1925597452482</v>
      </c>
      <c r="U141">
        <f>'(CC) Team Data'!W$36+'(CC) Your Champ Data'!N141</f>
        <v>4217</v>
      </c>
      <c r="V141">
        <f>'(CC) Team Data'!X$36+'(CC) Your Champ Data'!O141</f>
        <v>3468</v>
      </c>
      <c r="W141">
        <f>'(CC) Team Data'!Y$36+'(CC) Your Champ Data'!P141</f>
        <v>3677</v>
      </c>
      <c r="X141">
        <f>'(CC) Team Data'!Z$36+'(CC) Your Champ Data'!Q141</f>
        <v>4442</v>
      </c>
      <c r="Y141">
        <f>'(CC) Team Data'!AA$36+'(CC) Your Champ Data'!R141</f>
        <v>3964</v>
      </c>
      <c r="AA141">
        <f>ABS('Champ Scores'!AG140-33.3-'Comp Calculator'!H$164+'Comp Calculator'!H$163)</f>
        <v>21.199105538034985</v>
      </c>
      <c r="AB141">
        <f>ABS('Champ Scores'!AH140-33.3-'Comp Calculator'!I$164+'Comp Calculator'!I$163)</f>
        <v>2.1779855713356611</v>
      </c>
      <c r="AC141">
        <f>ABS('Champ Scores'!AI140-33.3-'Comp Calculator'!J$164+'Comp Calculator'!J$163)</f>
        <v>23.177091109370636</v>
      </c>
      <c r="AD141">
        <f t="shared" si="42"/>
        <v>46.554182218741282</v>
      </c>
      <c r="AF141" s="60">
        <f>(IF('Comp Calculator'!$C$164='(CC) Your Champ Data'!$N$3,'(CC) Your Champ Data'!$N141,IF('Comp Calculator'!$C$164='(CC) Your Champ Data'!$O$3,'(CC) Your Champ Data'!$O141,IF('Comp Calculator'!$C$164='(CC) Your Champ Data'!$P$3,'(CC) Your Champ Data'!$P141,IF('Comp Calculator'!$C$164='(CC) Your Champ Data'!$Q$3,'(CC) Your Champ Data'!$Q141,IF('Comp Calculator'!$C$164='(CC) Your Champ Data'!$R$3,'(CC) Your Champ Data'!$R141,IF('Comp Calculator'!$C$164='(CC) Your Champ Data'!$T$3,'(CC) Your Champ Data'!$T141,1000))))))*H141*(100-$AD141))/1000</f>
        <v>0</v>
      </c>
      <c r="AG141" s="60">
        <f>(IF('Comp Calculator'!$C$164='(CC) Your Champ Data'!$N$3,'(CC) Your Champ Data'!$N141,IF('Comp Calculator'!$C$164='(CC) Your Champ Data'!$O$3,'(CC) Your Champ Data'!$O141,IF('Comp Calculator'!$C$164='(CC) Your Champ Data'!$P$3,'(CC) Your Champ Data'!$P141,IF('Comp Calculator'!$C$164='(CC) Your Champ Data'!$Q$3,'(CC) Your Champ Data'!$Q141,IF('Comp Calculator'!$C$164='(CC) Your Champ Data'!$R$3,'(CC) Your Champ Data'!$R141,IF('Comp Calculator'!$C$164='(CC) Your Champ Data'!$T$3,'(CC) Your Champ Data'!$T141,1000))))))*I141*(100-$AD141))/1000</f>
        <v>0</v>
      </c>
      <c r="AH141" s="60">
        <f>(IF('Comp Calculator'!$C$164='(CC) Your Champ Data'!$N$3,'(CC) Your Champ Data'!$N141,IF('Comp Calculator'!$C$164='(CC) Your Champ Data'!$O$3,'(CC) Your Champ Data'!$O141,IF('Comp Calculator'!$C$164='(CC) Your Champ Data'!$P$3,'(CC) Your Champ Data'!$P141,IF('Comp Calculator'!$C$164='(CC) Your Champ Data'!$Q$3,'(CC) Your Champ Data'!$Q141,IF('Comp Calculator'!$C$164='(CC) Your Champ Data'!$R$3,'(CC) Your Champ Data'!$R141,IF('Comp Calculator'!$C$164='(CC) Your Champ Data'!$T$3,'(CC) Your Champ Data'!$T141,1000))))))*J141*(100-$AD141))/1000</f>
        <v>3760.8325015774526</v>
      </c>
      <c r="AI141" s="60">
        <f>(IF('Comp Calculator'!$C$164='(CC) Your Champ Data'!$N$3,'(CC) Your Champ Data'!$N141,IF('Comp Calculator'!$C$164='(CC) Your Champ Data'!$O$3,'(CC) Your Champ Data'!$O141,IF('Comp Calculator'!$C$164='(CC) Your Champ Data'!$P$3,'(CC) Your Champ Data'!$P141,IF('Comp Calculator'!$C$164='(CC) Your Champ Data'!$Q$3,'(CC) Your Champ Data'!$Q141,IF('Comp Calculator'!$C$164='(CC) Your Champ Data'!$R$3,'(CC) Your Champ Data'!$R141,IF('Comp Calculator'!$C$164='(CC) Your Champ Data'!$T$3,'(CC) Your Champ Data'!$T141,1000))))))*K141*(100-$AD141))/1000</f>
        <v>0</v>
      </c>
      <c r="AJ141" s="60">
        <f>(IF('Comp Calculator'!$C$164='(CC) Your Champ Data'!$N$3,'(CC) Your Champ Data'!$N141,IF('Comp Calculator'!$C$164='(CC) Your Champ Data'!$O$3,'(CC) Your Champ Data'!$O141,IF('Comp Calculator'!$C$164='(CC) Your Champ Data'!$P$3,'(CC) Your Champ Data'!$P141,IF('Comp Calculator'!$C$164='(CC) Your Champ Data'!$Q$3,'(CC) Your Champ Data'!$Q141,IF('Comp Calculator'!$C$164='(CC) Your Champ Data'!$R$3,'(CC) Your Champ Data'!$R141,IF('Comp Calculator'!$C$164='(CC) Your Champ Data'!$T$3,'(CC) Your Champ Data'!$T141,1000))))))*L141*(100-$AD141))/1000</f>
        <v>6685.9244472488044</v>
      </c>
      <c r="AL141" s="60">
        <f>RANK(AF141,AF$4:AF$163,0)+COUNTIF(AF$4:AF141,AF141)-1</f>
        <v>141</v>
      </c>
      <c r="AM141" t="str">
        <f t="shared" si="43"/>
        <v>Vel'Koz</v>
      </c>
      <c r="AN141" s="60">
        <f>RANK(AG141,AG$4:AG$163,0)+COUNTIF(AG$4:AG141,AG141)-1</f>
        <v>145</v>
      </c>
      <c r="AO141" t="str">
        <f t="shared" si="44"/>
        <v>Vel'Koz</v>
      </c>
      <c r="AP141" s="60">
        <f>RANK(AH141,AH$4:AH$163,0)+COUNTIF(AH$4:AH141,AH141)-1</f>
        <v>82</v>
      </c>
      <c r="AQ141" t="str">
        <f t="shared" si="45"/>
        <v>Vel'Koz</v>
      </c>
      <c r="AR141" s="60">
        <f>RANK(AI141,AI$4:AI$163,0)+COUNTIF(AI$4:AI141,AI141)-1</f>
        <v>139</v>
      </c>
      <c r="AS141" t="str">
        <f t="shared" si="46"/>
        <v>Vel'Koz</v>
      </c>
      <c r="AT141" s="60">
        <f>RANK(AJ141,AJ$4:AJ$163,0)+COUNTIF(AJ$4:AJ141,AJ141)-1</f>
        <v>34</v>
      </c>
      <c r="AU141" t="str">
        <f t="shared" si="47"/>
        <v>Vel'Koz</v>
      </c>
      <c r="AW141">
        <v>139</v>
      </c>
      <c r="AX141" s="61">
        <f t="shared" si="48"/>
        <v>2.6246883860937538</v>
      </c>
      <c r="AY141">
        <f>'Champ Scores'!B140</f>
        <v>4</v>
      </c>
      <c r="AZ141">
        <f>'Champ Scores'!C140</f>
        <v>4</v>
      </c>
      <c r="BA141">
        <f>'Champ Scores'!D140</f>
        <v>2</v>
      </c>
      <c r="BB141">
        <f>'Champ Scores'!E140</f>
        <v>5</v>
      </c>
      <c r="BC141">
        <f>'Champ Scores'!F140</f>
        <v>1</v>
      </c>
      <c r="BD141">
        <f>'Champ Scores'!G140</f>
        <v>5</v>
      </c>
      <c r="BE141">
        <f>'Champ Scores'!H140</f>
        <v>5</v>
      </c>
      <c r="BF141">
        <f>'Champ Scores'!I140</f>
        <v>5</v>
      </c>
      <c r="BG141">
        <f>'Champ Scores'!J140</f>
        <v>1</v>
      </c>
      <c r="BH141">
        <f>'Champ Scores'!K140</f>
        <v>1</v>
      </c>
      <c r="BI141">
        <f>'Champ Scores'!L140</f>
        <v>1</v>
      </c>
      <c r="BJ141">
        <f>'Champ Scores'!M140</f>
        <v>1</v>
      </c>
      <c r="BK141">
        <f>'Champ Scores'!N140</f>
        <v>3</v>
      </c>
      <c r="BL141">
        <f>'Champ Scores'!O140</f>
        <v>5</v>
      </c>
      <c r="BM141">
        <f>'Champ Scores'!P140</f>
        <v>3</v>
      </c>
      <c r="BN141">
        <f>'Champ Scores'!Q140</f>
        <v>1</v>
      </c>
      <c r="BO141">
        <f>'Champ Scores'!R140</f>
        <v>1</v>
      </c>
      <c r="BP141">
        <f>'Champ Scores'!S140</f>
        <v>1</v>
      </c>
      <c r="BQ141">
        <f>'Champ Scores'!T140</f>
        <v>2</v>
      </c>
      <c r="BR141">
        <f>'Champ Scores'!U140</f>
        <v>1</v>
      </c>
      <c r="BT141" s="61">
        <f>INDEX($AX$3:BR141,AW141,MATCH('Comp Calculator'!$C$165,'(CC) Your Champ Data'!$AX$3:$BR$3,0))</f>
        <v>2.6246883860937538</v>
      </c>
      <c r="BV141" s="60">
        <f t="shared" si="49"/>
        <v>0</v>
      </c>
      <c r="BW141" s="60">
        <f t="shared" si="50"/>
        <v>0</v>
      </c>
      <c r="BX141" s="60">
        <f t="shared" si="51"/>
        <v>3787.5226648253251</v>
      </c>
      <c r="BY141" s="60">
        <f t="shared" si="52"/>
        <v>0</v>
      </c>
      <c r="BZ141" s="60">
        <f t="shared" si="53"/>
        <v>6733.3736263561341</v>
      </c>
      <c r="CB141" s="60">
        <f>RANK(BV141,BV$4:BV$157,0)+COUNTIF(BV$4:BV141,BV141)-1</f>
        <v>141</v>
      </c>
      <c r="CC141" t="str">
        <f t="shared" si="54"/>
        <v>Vel'Koz</v>
      </c>
      <c r="CD141">
        <f>RANK(BW141,BW$4:BW$157,0)+COUNTIF(BW$4:BW141,BW141)-1</f>
        <v>145</v>
      </c>
      <c r="CE141" t="str">
        <f t="shared" si="55"/>
        <v>Vel'Koz</v>
      </c>
      <c r="CF141">
        <f>RANK(BX141,BX$4:BX$157,0)+COUNTIF(BX$4:BX141,BX141)-1</f>
        <v>83</v>
      </c>
      <c r="CG141" t="str">
        <f t="shared" si="56"/>
        <v>Vel'Koz</v>
      </c>
      <c r="CH141">
        <f>RANK(BY141,BY$4:BY$157,0)+COUNTIF(BY$4:BY141,BY141)-1</f>
        <v>138</v>
      </c>
      <c r="CI141" t="str">
        <f t="shared" si="57"/>
        <v>Vel'Koz</v>
      </c>
      <c r="CJ141">
        <f>RANK(BZ141,BZ$4:BZ$157,0)+COUNTIF(BZ$4:BZ141,BZ141)-1</f>
        <v>36</v>
      </c>
      <c r="CK141" t="str">
        <f t="shared" si="58"/>
        <v>Vel'Koz</v>
      </c>
      <c r="CM141">
        <f>'Champ Scores'!B140+'(CC) Team Data'!B$36-'(CC) Team Data'!$B$28</f>
        <v>10</v>
      </c>
      <c r="CN141">
        <f>'Champ Scores'!C140+'(CC) Team Data'!C$36-'(CC) Team Data'!$B$28</f>
        <v>11</v>
      </c>
      <c r="CO141">
        <f>'Champ Scores'!D140+'(CC) Team Data'!D$36-'(CC) Team Data'!$B$28</f>
        <v>6</v>
      </c>
      <c r="CP141">
        <f>'Champ Scores'!E140+'(CC) Team Data'!E$36-'(CC) Team Data'!$B$28</f>
        <v>12</v>
      </c>
      <c r="CQ141">
        <f>'Champ Scores'!F140+'(CC) Team Data'!F$36-'(CC) Team Data'!$B$28</f>
        <v>8</v>
      </c>
      <c r="CR141">
        <f>'Champ Scores'!G140+'(CC) Team Data'!G$36-'(CC) Team Data'!$B$28</f>
        <v>11</v>
      </c>
      <c r="CS141">
        <f>'Champ Scores'!H140+'(CC) Team Data'!H$36-'(CC) Team Data'!$B$28</f>
        <v>10</v>
      </c>
      <c r="CT141">
        <f>'Champ Scores'!I140+'(CC) Team Data'!I$36-'(CC) Team Data'!$B$28</f>
        <v>9</v>
      </c>
      <c r="CU141">
        <f>'Champ Scores'!J140+'(CC) Team Data'!J$36-'(CC) Team Data'!$B$28</f>
        <v>8</v>
      </c>
      <c r="CV141">
        <f>'Champ Scores'!K140+'(CC) Team Data'!K$36-'(CC) Team Data'!$B$28</f>
        <v>5</v>
      </c>
      <c r="CW141">
        <f>'Champ Scores'!L140+'(CC) Team Data'!L$36-'(CC) Team Data'!$B$28</f>
        <v>9</v>
      </c>
      <c r="CX141">
        <f>'Champ Scores'!M140+'(CC) Team Data'!M$36-'(CC) Team Data'!$B$28</f>
        <v>5</v>
      </c>
      <c r="CY141">
        <f>'Champ Scores'!N140+'(CC) Team Data'!N$36-'(CC) Team Data'!$B$28</f>
        <v>10</v>
      </c>
      <c r="CZ141">
        <f>'Champ Scores'!O140+'(CC) Team Data'!O$36-'(CC) Team Data'!$B$28</f>
        <v>11</v>
      </c>
      <c r="DA141">
        <f>'Champ Scores'!P140+'(CC) Team Data'!P$36-'(CC) Team Data'!$B$28</f>
        <v>9</v>
      </c>
      <c r="DB141">
        <f>'Champ Scores'!Q140+'(CC) Team Data'!Q$36-'(CC) Team Data'!$B$28</f>
        <v>7</v>
      </c>
      <c r="DC141">
        <f>'Champ Scores'!R140+'(CC) Team Data'!R$36-'(CC) Team Data'!$B$28</f>
        <v>5</v>
      </c>
      <c r="DD141">
        <f>'Champ Scores'!S140+'(CC) Team Data'!S$36-'(CC) Team Data'!$B$28</f>
        <v>5</v>
      </c>
      <c r="DE141">
        <f>'Champ Scores'!T140+'(CC) Team Data'!T$36-'(CC) Team Data'!$B$28</f>
        <v>8</v>
      </c>
      <c r="DF141">
        <f>'Champ Scores'!U140+'(CC) Team Data'!U$36-'(CC) Team Data'!$B$28</f>
        <v>5</v>
      </c>
    </row>
    <row r="142" spans="1:110" x14ac:dyDescent="0.25">
      <c r="A142" t="str">
        <f>'Champ Pools'!A142</f>
        <v>Vex</v>
      </c>
      <c r="B142">
        <f>'Champ Pools'!B142</f>
        <v>0</v>
      </c>
      <c r="C142">
        <f>'Champ Pools'!C142</f>
        <v>0</v>
      </c>
      <c r="D142">
        <f>'Champ Pools'!D142</f>
        <v>5</v>
      </c>
      <c r="E142">
        <f>'Champ Pools'!E142</f>
        <v>0</v>
      </c>
      <c r="F142">
        <f>'Champ Pools'!F142</f>
        <v>0</v>
      </c>
      <c r="H142">
        <f>B142*B142*'Champ Pools'!L142</f>
        <v>0</v>
      </c>
      <c r="I142">
        <f>C142*C142*'Champ Pools'!M142</f>
        <v>0</v>
      </c>
      <c r="J142">
        <f>D142*D142*'Champ Pools'!N142</f>
        <v>75</v>
      </c>
      <c r="K142">
        <f>E142*E142*'Champ Pools'!O142</f>
        <v>0</v>
      </c>
      <c r="L142">
        <f>F142*F142*'Champ Pools'!P142</f>
        <v>0</v>
      </c>
      <c r="N142">
        <f>'Champ Scores'!Y141</f>
        <v>2413</v>
      </c>
      <c r="O142">
        <f>'Champ Scores'!Z141</f>
        <v>1847</v>
      </c>
      <c r="P142">
        <f>'Champ Scores'!AA141</f>
        <v>1423</v>
      </c>
      <c r="Q142">
        <f>'Champ Scores'!AB141</f>
        <v>1671</v>
      </c>
      <c r="R142">
        <f>'Champ Scores'!AC141</f>
        <v>1570</v>
      </c>
      <c r="T142" s="60">
        <f t="shared" si="41"/>
        <v>2475.2071837381918</v>
      </c>
      <c r="U142">
        <f>'(CC) Team Data'!W$36+'(CC) Your Champ Data'!N142</f>
        <v>4501</v>
      </c>
      <c r="V142">
        <f>'(CC) Team Data'!X$36+'(CC) Your Champ Data'!O142</f>
        <v>3579</v>
      </c>
      <c r="W142">
        <f>'(CC) Team Data'!Y$36+'(CC) Your Champ Data'!P142</f>
        <v>3175</v>
      </c>
      <c r="X142">
        <f>'(CC) Team Data'!Z$36+'(CC) Your Champ Data'!Q142</f>
        <v>3288</v>
      </c>
      <c r="Y142">
        <f>'(CC) Team Data'!AA$36+'(CC) Your Champ Data'!R142</f>
        <v>3492</v>
      </c>
      <c r="AA142">
        <f>ABS('Champ Scores'!AG141-33.3-'Comp Calculator'!H$164+'Comp Calculator'!H$163)</f>
        <v>21.199105538034985</v>
      </c>
      <c r="AB142">
        <f>ABS('Champ Scores'!AH141-33.3-'Comp Calculator'!I$164+'Comp Calculator'!I$163)</f>
        <v>2.1779855713356611</v>
      </c>
      <c r="AC142">
        <f>ABS('Champ Scores'!AI141-33.3-'Comp Calculator'!J$164+'Comp Calculator'!J$163)</f>
        <v>23.177091109370636</v>
      </c>
      <c r="AD142">
        <f t="shared" si="42"/>
        <v>46.554182218741282</v>
      </c>
      <c r="AF142" s="60">
        <f>(IF('Comp Calculator'!$C$164='(CC) Your Champ Data'!$N$3,'(CC) Your Champ Data'!$N142,IF('Comp Calculator'!$C$164='(CC) Your Champ Data'!$O$3,'(CC) Your Champ Data'!$O142,IF('Comp Calculator'!$C$164='(CC) Your Champ Data'!$P$3,'(CC) Your Champ Data'!$P142,IF('Comp Calculator'!$C$164='(CC) Your Champ Data'!$Q$3,'(CC) Your Champ Data'!$Q142,IF('Comp Calculator'!$C$164='(CC) Your Champ Data'!$R$3,'(CC) Your Champ Data'!$R142,IF('Comp Calculator'!$C$164='(CC) Your Champ Data'!$T$3,'(CC) Your Champ Data'!$T142,1000))))))*H142*(100-$AD142))/1000</f>
        <v>0</v>
      </c>
      <c r="AG142" s="60">
        <f>(IF('Comp Calculator'!$C$164='(CC) Your Champ Data'!$N$3,'(CC) Your Champ Data'!$N142,IF('Comp Calculator'!$C$164='(CC) Your Champ Data'!$O$3,'(CC) Your Champ Data'!$O142,IF('Comp Calculator'!$C$164='(CC) Your Champ Data'!$P$3,'(CC) Your Champ Data'!$P142,IF('Comp Calculator'!$C$164='(CC) Your Champ Data'!$Q$3,'(CC) Your Champ Data'!$Q142,IF('Comp Calculator'!$C$164='(CC) Your Champ Data'!$R$3,'(CC) Your Champ Data'!$R142,IF('Comp Calculator'!$C$164='(CC) Your Champ Data'!$T$3,'(CC) Your Champ Data'!$T142,1000))))))*I142*(100-$AD142))/1000</f>
        <v>0</v>
      </c>
      <c r="AH142" s="60">
        <f>(IF('Comp Calculator'!$C$164='(CC) Your Champ Data'!$N$3,'(CC) Your Champ Data'!$N142,IF('Comp Calculator'!$C$164='(CC) Your Champ Data'!$O$3,'(CC) Your Champ Data'!$O142,IF('Comp Calculator'!$C$164='(CC) Your Champ Data'!$P$3,'(CC) Your Champ Data'!$P142,IF('Comp Calculator'!$C$164='(CC) Your Champ Data'!$Q$3,'(CC) Your Champ Data'!$Q142,IF('Comp Calculator'!$C$164='(CC) Your Champ Data'!$R$3,'(CC) Your Champ Data'!$R142,IF('Comp Calculator'!$C$164='(CC) Your Champ Data'!$T$3,'(CC) Your Champ Data'!$T142,1000))))))*J142*(100-$AD142))/1000</f>
        <v>9921.7104084700477</v>
      </c>
      <c r="AI142" s="60">
        <f>(IF('Comp Calculator'!$C$164='(CC) Your Champ Data'!$N$3,'(CC) Your Champ Data'!$N142,IF('Comp Calculator'!$C$164='(CC) Your Champ Data'!$O$3,'(CC) Your Champ Data'!$O142,IF('Comp Calculator'!$C$164='(CC) Your Champ Data'!$P$3,'(CC) Your Champ Data'!$P142,IF('Comp Calculator'!$C$164='(CC) Your Champ Data'!$Q$3,'(CC) Your Champ Data'!$Q142,IF('Comp Calculator'!$C$164='(CC) Your Champ Data'!$R$3,'(CC) Your Champ Data'!$R142,IF('Comp Calculator'!$C$164='(CC) Your Champ Data'!$T$3,'(CC) Your Champ Data'!$T142,1000))))))*K142*(100-$AD142))/1000</f>
        <v>0</v>
      </c>
      <c r="AJ142" s="60">
        <f>(IF('Comp Calculator'!$C$164='(CC) Your Champ Data'!$N$3,'(CC) Your Champ Data'!$N142,IF('Comp Calculator'!$C$164='(CC) Your Champ Data'!$O$3,'(CC) Your Champ Data'!$O142,IF('Comp Calculator'!$C$164='(CC) Your Champ Data'!$P$3,'(CC) Your Champ Data'!$P142,IF('Comp Calculator'!$C$164='(CC) Your Champ Data'!$Q$3,'(CC) Your Champ Data'!$Q142,IF('Comp Calculator'!$C$164='(CC) Your Champ Data'!$R$3,'(CC) Your Champ Data'!$R142,IF('Comp Calculator'!$C$164='(CC) Your Champ Data'!$T$3,'(CC) Your Champ Data'!$T142,1000))))))*L142*(100-$AD142))/1000</f>
        <v>0</v>
      </c>
      <c r="AL142" s="60">
        <f>RANK(AF142,AF$4:AF$163,0)+COUNTIF(AF$4:AF142,AF142)-1</f>
        <v>142</v>
      </c>
      <c r="AM142" t="str">
        <f t="shared" si="43"/>
        <v>Vex</v>
      </c>
      <c r="AN142" s="60">
        <f>RANK(AG142,AG$4:AG$163,0)+COUNTIF(AG$4:AG142,AG142)-1</f>
        <v>146</v>
      </c>
      <c r="AO142" t="str">
        <f t="shared" si="44"/>
        <v>Vex</v>
      </c>
      <c r="AP142" s="60">
        <f>RANK(AH142,AH$4:AH$163,0)+COUNTIF(AH$4:AH142,AH142)-1</f>
        <v>23</v>
      </c>
      <c r="AQ142" t="str">
        <f t="shared" si="45"/>
        <v>Vex</v>
      </c>
      <c r="AR142" s="60">
        <f>RANK(AI142,AI$4:AI$163,0)+COUNTIF(AI$4:AI142,AI142)-1</f>
        <v>140</v>
      </c>
      <c r="AS142" t="str">
        <f t="shared" si="46"/>
        <v>Vex</v>
      </c>
      <c r="AT142" s="60">
        <f>RANK(AJ142,AJ$4:AJ$163,0)+COUNTIF(AJ$4:AJ142,AJ142)-1</f>
        <v>145</v>
      </c>
      <c r="AU142" t="str">
        <f t="shared" si="47"/>
        <v>Vex</v>
      </c>
      <c r="AW142">
        <v>140</v>
      </c>
      <c r="AX142" s="61">
        <f t="shared" si="48"/>
        <v>3.0915699480573311</v>
      </c>
      <c r="AY142">
        <f>'Champ Scores'!B141</f>
        <v>4</v>
      </c>
      <c r="AZ142">
        <f>'Champ Scores'!C141</f>
        <v>1</v>
      </c>
      <c r="BA142">
        <f>'Champ Scores'!D141</f>
        <v>2</v>
      </c>
      <c r="BB142">
        <f>'Champ Scores'!E141</f>
        <v>4</v>
      </c>
      <c r="BC142">
        <f>'Champ Scores'!F141</f>
        <v>2</v>
      </c>
      <c r="BD142">
        <f>'Champ Scores'!G141</f>
        <v>5</v>
      </c>
      <c r="BE142">
        <f>'Champ Scores'!H141</f>
        <v>3</v>
      </c>
      <c r="BF142">
        <f>'Champ Scores'!I141</f>
        <v>1</v>
      </c>
      <c r="BG142">
        <f>'Champ Scores'!J141</f>
        <v>1</v>
      </c>
      <c r="BH142">
        <f>'Champ Scores'!K141</f>
        <v>3</v>
      </c>
      <c r="BI142">
        <f>'Champ Scores'!L141</f>
        <v>1</v>
      </c>
      <c r="BJ142">
        <f>'Champ Scores'!M141</f>
        <v>2</v>
      </c>
      <c r="BK142">
        <f>'Champ Scores'!N141</f>
        <v>4</v>
      </c>
      <c r="BL142">
        <f>'Champ Scores'!O141</f>
        <v>3</v>
      </c>
      <c r="BM142">
        <f>'Champ Scores'!P141</f>
        <v>4</v>
      </c>
      <c r="BN142">
        <f>'Champ Scores'!Q141</f>
        <v>2</v>
      </c>
      <c r="BO142">
        <f>'Champ Scores'!R141</f>
        <v>4</v>
      </c>
      <c r="BP142">
        <f>'Champ Scores'!S141</f>
        <v>2</v>
      </c>
      <c r="BQ142">
        <f>'Champ Scores'!T141</f>
        <v>3</v>
      </c>
      <c r="BR142">
        <f>'Champ Scores'!U141</f>
        <v>1</v>
      </c>
      <c r="BT142" s="61">
        <f>INDEX($AX$3:BR142,AW142,MATCH('Comp Calculator'!$C$165,'(CC) Your Champ Data'!$AX$3:$BR$3,0))</f>
        <v>3.0915699480573311</v>
      </c>
      <c r="BV142" s="60">
        <f t="shared" si="49"/>
        <v>0</v>
      </c>
      <c r="BW142" s="60">
        <f t="shared" si="50"/>
        <v>0</v>
      </c>
      <c r="BX142" s="60">
        <f t="shared" si="51"/>
        <v>12392.36130764157</v>
      </c>
      <c r="BY142" s="60">
        <f t="shared" si="52"/>
        <v>0</v>
      </c>
      <c r="BZ142" s="60">
        <f t="shared" si="53"/>
        <v>0</v>
      </c>
      <c r="CB142" s="60">
        <f>RANK(BV142,BV$4:BV$157,0)+COUNTIF(BV$4:BV142,BV142)-1</f>
        <v>142</v>
      </c>
      <c r="CC142" t="str">
        <f t="shared" si="54"/>
        <v>Vex</v>
      </c>
      <c r="CD142">
        <f>RANK(BW142,BW$4:BW$157,0)+COUNTIF(BW$4:BW142,BW142)-1</f>
        <v>146</v>
      </c>
      <c r="CE142" t="str">
        <f t="shared" si="55"/>
        <v>Vex</v>
      </c>
      <c r="CF142">
        <f>RANK(BX142,BX$4:BX$157,0)+COUNTIF(BX$4:BX142,BX142)-1</f>
        <v>21</v>
      </c>
      <c r="CG142" t="str">
        <f t="shared" si="56"/>
        <v>Vex</v>
      </c>
      <c r="CH142">
        <f>RANK(BY142,BY$4:BY$157,0)+COUNTIF(BY$4:BY142,BY142)-1</f>
        <v>139</v>
      </c>
      <c r="CI142" t="str">
        <f t="shared" si="57"/>
        <v>Vex</v>
      </c>
      <c r="CJ142">
        <f>RANK(BZ142,BZ$4:BZ$157,0)+COUNTIF(BZ$4:BZ142,BZ142)-1</f>
        <v>142</v>
      </c>
      <c r="CK142" t="str">
        <f t="shared" si="58"/>
        <v>Vex</v>
      </c>
      <c r="CM142">
        <f>'Champ Scores'!B141+'(CC) Team Data'!B$36-'(CC) Team Data'!$B$28</f>
        <v>10</v>
      </c>
      <c r="CN142">
        <f>'Champ Scores'!C141+'(CC) Team Data'!C$36-'(CC) Team Data'!$B$28</f>
        <v>8</v>
      </c>
      <c r="CO142">
        <f>'Champ Scores'!D141+'(CC) Team Data'!D$36-'(CC) Team Data'!$B$28</f>
        <v>6</v>
      </c>
      <c r="CP142">
        <f>'Champ Scores'!E141+'(CC) Team Data'!E$36-'(CC) Team Data'!$B$28</f>
        <v>11</v>
      </c>
      <c r="CQ142">
        <f>'Champ Scores'!F141+'(CC) Team Data'!F$36-'(CC) Team Data'!$B$28</f>
        <v>9</v>
      </c>
      <c r="CR142">
        <f>'Champ Scores'!G141+'(CC) Team Data'!G$36-'(CC) Team Data'!$B$28</f>
        <v>11</v>
      </c>
      <c r="CS142">
        <f>'Champ Scores'!H141+'(CC) Team Data'!H$36-'(CC) Team Data'!$B$28</f>
        <v>8</v>
      </c>
      <c r="CT142">
        <f>'Champ Scores'!I141+'(CC) Team Data'!I$36-'(CC) Team Data'!$B$28</f>
        <v>5</v>
      </c>
      <c r="CU142">
        <f>'Champ Scores'!J141+'(CC) Team Data'!J$36-'(CC) Team Data'!$B$28</f>
        <v>8</v>
      </c>
      <c r="CV142">
        <f>'Champ Scores'!K141+'(CC) Team Data'!K$36-'(CC) Team Data'!$B$28</f>
        <v>7</v>
      </c>
      <c r="CW142">
        <f>'Champ Scores'!L141+'(CC) Team Data'!L$36-'(CC) Team Data'!$B$28</f>
        <v>9</v>
      </c>
      <c r="CX142">
        <f>'Champ Scores'!M141+'(CC) Team Data'!M$36-'(CC) Team Data'!$B$28</f>
        <v>6</v>
      </c>
      <c r="CY142">
        <f>'Champ Scores'!N141+'(CC) Team Data'!N$36-'(CC) Team Data'!$B$28</f>
        <v>11</v>
      </c>
      <c r="CZ142">
        <f>'Champ Scores'!O141+'(CC) Team Data'!O$36-'(CC) Team Data'!$B$28</f>
        <v>9</v>
      </c>
      <c r="DA142">
        <f>'Champ Scores'!P141+'(CC) Team Data'!P$36-'(CC) Team Data'!$B$28</f>
        <v>10</v>
      </c>
      <c r="DB142">
        <f>'Champ Scores'!Q141+'(CC) Team Data'!Q$36-'(CC) Team Data'!$B$28</f>
        <v>8</v>
      </c>
      <c r="DC142">
        <f>'Champ Scores'!R141+'(CC) Team Data'!R$36-'(CC) Team Data'!$B$28</f>
        <v>8</v>
      </c>
      <c r="DD142">
        <f>'Champ Scores'!S141+'(CC) Team Data'!S$36-'(CC) Team Data'!$B$28</f>
        <v>6</v>
      </c>
      <c r="DE142">
        <f>'Champ Scores'!T141+'(CC) Team Data'!T$36-'(CC) Team Data'!$B$28</f>
        <v>9</v>
      </c>
      <c r="DF142">
        <f>'Champ Scores'!U141+'(CC) Team Data'!U$36-'(CC) Team Data'!$B$28</f>
        <v>5</v>
      </c>
    </row>
    <row r="143" spans="1:110" x14ac:dyDescent="0.25">
      <c r="A143" t="str">
        <f>'Champ Pools'!A143</f>
        <v>Vi</v>
      </c>
      <c r="B143">
        <f>'Champ Pools'!B143</f>
        <v>0</v>
      </c>
      <c r="C143">
        <f>'Champ Pools'!C143</f>
        <v>2</v>
      </c>
      <c r="D143">
        <f>'Champ Pools'!D143</f>
        <v>2</v>
      </c>
      <c r="E143">
        <f>'Champ Pools'!E143</f>
        <v>0</v>
      </c>
      <c r="F143">
        <f>'Champ Pools'!F143</f>
        <v>0</v>
      </c>
      <c r="H143">
        <f>B143*B143*'Champ Pools'!L143</f>
        <v>0</v>
      </c>
      <c r="I143">
        <f>C143*C143*'Champ Pools'!M143</f>
        <v>12</v>
      </c>
      <c r="J143">
        <f>D143*D143*'Champ Pools'!N143</f>
        <v>12</v>
      </c>
      <c r="K143">
        <f>E143*E143*'Champ Pools'!O143</f>
        <v>0</v>
      </c>
      <c r="L143">
        <f>F143*F143*'Champ Pools'!P143</f>
        <v>0</v>
      </c>
      <c r="N143">
        <f>'Champ Scores'!Y142</f>
        <v>2627</v>
      </c>
      <c r="O143">
        <f>'Champ Scores'!Z142</f>
        <v>2718</v>
      </c>
      <c r="P143">
        <f>'Champ Scores'!AA142</f>
        <v>1444</v>
      </c>
      <c r="Q143">
        <f>'Champ Scores'!AB142</f>
        <v>1106</v>
      </c>
      <c r="R143">
        <f>'Champ Scores'!AC142</f>
        <v>1424</v>
      </c>
      <c r="T143" s="60">
        <f t="shared" si="41"/>
        <v>2144.7798529033589</v>
      </c>
      <c r="U143">
        <f>'(CC) Team Data'!W$36+'(CC) Your Champ Data'!N143</f>
        <v>4715</v>
      </c>
      <c r="V143">
        <f>'(CC) Team Data'!X$36+'(CC) Your Champ Data'!O143</f>
        <v>4450</v>
      </c>
      <c r="W143">
        <f>'(CC) Team Data'!Y$36+'(CC) Your Champ Data'!P143</f>
        <v>3196</v>
      </c>
      <c r="X143">
        <f>'(CC) Team Data'!Z$36+'(CC) Your Champ Data'!Q143</f>
        <v>2723</v>
      </c>
      <c r="Y143">
        <f>'(CC) Team Data'!AA$36+'(CC) Your Champ Data'!R143</f>
        <v>3346</v>
      </c>
      <c r="AA143">
        <f>ABS('Champ Scores'!AG142-33.3-'Comp Calculator'!H$164+'Comp Calculator'!H$163)</f>
        <v>4.2707521681664247</v>
      </c>
      <c r="AB143">
        <f>ABS('Champ Scores'!AH142-33.3-'Comp Calculator'!I$164+'Comp Calculator'!I$163)</f>
        <v>3.7396124524876697</v>
      </c>
      <c r="AC143">
        <f>ABS('Champ Scores'!AI142-33.3-'Comp Calculator'!J$164+'Comp Calculator'!J$163)</f>
        <v>0.73113971567876135</v>
      </c>
      <c r="AD143">
        <f t="shared" si="42"/>
        <v>8.7415043363328557</v>
      </c>
      <c r="AF143" s="60">
        <f>(IF('Comp Calculator'!$C$164='(CC) Your Champ Data'!$N$3,'(CC) Your Champ Data'!$N143,IF('Comp Calculator'!$C$164='(CC) Your Champ Data'!$O$3,'(CC) Your Champ Data'!$O143,IF('Comp Calculator'!$C$164='(CC) Your Champ Data'!$P$3,'(CC) Your Champ Data'!$P143,IF('Comp Calculator'!$C$164='(CC) Your Champ Data'!$Q$3,'(CC) Your Champ Data'!$Q143,IF('Comp Calculator'!$C$164='(CC) Your Champ Data'!$R$3,'(CC) Your Champ Data'!$R143,IF('Comp Calculator'!$C$164='(CC) Your Champ Data'!$T$3,'(CC) Your Champ Data'!$T143,1000))))))*H143*(100-$AD143))/1000</f>
        <v>0</v>
      </c>
      <c r="AG143" s="60">
        <f>(IF('Comp Calculator'!$C$164='(CC) Your Champ Data'!$N$3,'(CC) Your Champ Data'!$N143,IF('Comp Calculator'!$C$164='(CC) Your Champ Data'!$O$3,'(CC) Your Champ Data'!$O143,IF('Comp Calculator'!$C$164='(CC) Your Champ Data'!$P$3,'(CC) Your Champ Data'!$P143,IF('Comp Calculator'!$C$164='(CC) Your Champ Data'!$Q$3,'(CC) Your Champ Data'!$Q143,IF('Comp Calculator'!$C$164='(CC) Your Champ Data'!$R$3,'(CC) Your Champ Data'!$R143,IF('Comp Calculator'!$C$164='(CC) Your Champ Data'!$T$3,'(CC) Your Champ Data'!$T143,1000))))))*I143*(100-$AD143))/1000</f>
        <v>2348.752594868422</v>
      </c>
      <c r="AH143" s="60">
        <f>(IF('Comp Calculator'!$C$164='(CC) Your Champ Data'!$N$3,'(CC) Your Champ Data'!$N143,IF('Comp Calculator'!$C$164='(CC) Your Champ Data'!$O$3,'(CC) Your Champ Data'!$O143,IF('Comp Calculator'!$C$164='(CC) Your Champ Data'!$P$3,'(CC) Your Champ Data'!$P143,IF('Comp Calculator'!$C$164='(CC) Your Champ Data'!$Q$3,'(CC) Your Champ Data'!$Q143,IF('Comp Calculator'!$C$164='(CC) Your Champ Data'!$R$3,'(CC) Your Champ Data'!$R143,IF('Comp Calculator'!$C$164='(CC) Your Champ Data'!$T$3,'(CC) Your Champ Data'!$T143,1000))))))*J143*(100-$AD143))/1000</f>
        <v>2348.752594868422</v>
      </c>
      <c r="AI143" s="60">
        <f>(IF('Comp Calculator'!$C$164='(CC) Your Champ Data'!$N$3,'(CC) Your Champ Data'!$N143,IF('Comp Calculator'!$C$164='(CC) Your Champ Data'!$O$3,'(CC) Your Champ Data'!$O143,IF('Comp Calculator'!$C$164='(CC) Your Champ Data'!$P$3,'(CC) Your Champ Data'!$P143,IF('Comp Calculator'!$C$164='(CC) Your Champ Data'!$Q$3,'(CC) Your Champ Data'!$Q143,IF('Comp Calculator'!$C$164='(CC) Your Champ Data'!$R$3,'(CC) Your Champ Data'!$R143,IF('Comp Calculator'!$C$164='(CC) Your Champ Data'!$T$3,'(CC) Your Champ Data'!$T143,1000))))))*K143*(100-$AD143))/1000</f>
        <v>0</v>
      </c>
      <c r="AJ143" s="60">
        <f>(IF('Comp Calculator'!$C$164='(CC) Your Champ Data'!$N$3,'(CC) Your Champ Data'!$N143,IF('Comp Calculator'!$C$164='(CC) Your Champ Data'!$O$3,'(CC) Your Champ Data'!$O143,IF('Comp Calculator'!$C$164='(CC) Your Champ Data'!$P$3,'(CC) Your Champ Data'!$P143,IF('Comp Calculator'!$C$164='(CC) Your Champ Data'!$Q$3,'(CC) Your Champ Data'!$Q143,IF('Comp Calculator'!$C$164='(CC) Your Champ Data'!$R$3,'(CC) Your Champ Data'!$R143,IF('Comp Calculator'!$C$164='(CC) Your Champ Data'!$T$3,'(CC) Your Champ Data'!$T143,1000))))))*L143*(100-$AD143))/1000</f>
        <v>0</v>
      </c>
      <c r="AL143" s="60">
        <f>RANK(AF143,AF$4:AF$163,0)+COUNTIF(AF$4:AF143,AF143)-1</f>
        <v>143</v>
      </c>
      <c r="AM143" t="str">
        <f t="shared" si="43"/>
        <v>Vi</v>
      </c>
      <c r="AN143" s="60">
        <f>RANK(AG143,AG$4:AG$163,0)+COUNTIF(AG$4:AG143,AG143)-1</f>
        <v>15</v>
      </c>
      <c r="AO143" t="str">
        <f t="shared" si="44"/>
        <v>Vi</v>
      </c>
      <c r="AP143" s="60">
        <f>RANK(AH143,AH$4:AH$163,0)+COUNTIF(AH$4:AH143,AH143)-1</f>
        <v>101</v>
      </c>
      <c r="AQ143" t="str">
        <f t="shared" si="45"/>
        <v>Vi</v>
      </c>
      <c r="AR143" s="60">
        <f>RANK(AI143,AI$4:AI$163,0)+COUNTIF(AI$4:AI143,AI143)-1</f>
        <v>141</v>
      </c>
      <c r="AS143" t="str">
        <f t="shared" si="46"/>
        <v>Vi</v>
      </c>
      <c r="AT143" s="60">
        <f>RANK(AJ143,AJ$4:AJ$163,0)+COUNTIF(AJ$4:AJ143,AJ143)-1</f>
        <v>146</v>
      </c>
      <c r="AU143" t="str">
        <f t="shared" si="47"/>
        <v>Vi</v>
      </c>
      <c r="AW143">
        <v>141</v>
      </c>
      <c r="AX143" s="61">
        <f t="shared" si="48"/>
        <v>3.326679946931848</v>
      </c>
      <c r="AY143">
        <f>'Champ Scores'!B142</f>
        <v>3</v>
      </c>
      <c r="AZ143">
        <f>'Champ Scores'!C142</f>
        <v>3</v>
      </c>
      <c r="BA143">
        <f>'Champ Scores'!D142</f>
        <v>4</v>
      </c>
      <c r="BB143">
        <f>'Champ Scores'!E142</f>
        <v>1</v>
      </c>
      <c r="BC143">
        <f>'Champ Scores'!F142</f>
        <v>3</v>
      </c>
      <c r="BD143">
        <f>'Champ Scores'!G142</f>
        <v>2</v>
      </c>
      <c r="BE143">
        <f>'Champ Scores'!H142</f>
        <v>1</v>
      </c>
      <c r="BF143">
        <f>'Champ Scores'!I142</f>
        <v>1</v>
      </c>
      <c r="BG143">
        <f>'Champ Scores'!J142</f>
        <v>2</v>
      </c>
      <c r="BH143">
        <f>'Champ Scores'!K142</f>
        <v>4</v>
      </c>
      <c r="BI143">
        <f>'Champ Scores'!L142</f>
        <v>2</v>
      </c>
      <c r="BJ143">
        <f>'Champ Scores'!M142</f>
        <v>5</v>
      </c>
      <c r="BK143">
        <f>'Champ Scores'!N142</f>
        <v>2</v>
      </c>
      <c r="BL143">
        <f>'Champ Scores'!O142</f>
        <v>1</v>
      </c>
      <c r="BM143">
        <f>'Champ Scores'!P142</f>
        <v>5</v>
      </c>
      <c r="BN143">
        <f>'Champ Scores'!Q142</f>
        <v>3</v>
      </c>
      <c r="BO143">
        <f>'Champ Scores'!R142</f>
        <v>5</v>
      </c>
      <c r="BP143">
        <f>'Champ Scores'!S142</f>
        <v>1</v>
      </c>
      <c r="BQ143">
        <f>'Champ Scores'!T142</f>
        <v>2</v>
      </c>
      <c r="BR143">
        <f>'Champ Scores'!U142</f>
        <v>2</v>
      </c>
      <c r="BT143" s="61">
        <f>INDEX($AX$3:BR143,AW143,MATCH('Comp Calculator'!$C$165,'(CC) Your Champ Data'!$AX$3:$BR$3,0))</f>
        <v>3.326679946931848</v>
      </c>
      <c r="BV143" s="60">
        <f t="shared" si="49"/>
        <v>0</v>
      </c>
      <c r="BW143" s="60">
        <f t="shared" si="50"/>
        <v>3643.0536901378623</v>
      </c>
      <c r="BX143" s="60">
        <f t="shared" si="51"/>
        <v>3643.0536901378623</v>
      </c>
      <c r="BY143" s="60">
        <f t="shared" si="52"/>
        <v>0</v>
      </c>
      <c r="BZ143" s="60">
        <f t="shared" si="53"/>
        <v>0</v>
      </c>
      <c r="CB143" s="60">
        <f>RANK(BV143,BV$4:BV$157,0)+COUNTIF(BV$4:BV143,BV143)-1</f>
        <v>143</v>
      </c>
      <c r="CC143" t="str">
        <f t="shared" si="54"/>
        <v>Vi</v>
      </c>
      <c r="CD143">
        <f>RANK(BW143,BW$4:BW$157,0)+COUNTIF(BW$4:BW143,BW143)-1</f>
        <v>14</v>
      </c>
      <c r="CE143" t="str">
        <f t="shared" si="55"/>
        <v>Vi</v>
      </c>
      <c r="CF143">
        <f>RANK(BX143,BX$4:BX$157,0)+COUNTIF(BX$4:BX143,BX143)-1</f>
        <v>85</v>
      </c>
      <c r="CG143" t="str">
        <f t="shared" si="56"/>
        <v>Vi</v>
      </c>
      <c r="CH143">
        <f>RANK(BY143,BY$4:BY$157,0)+COUNTIF(BY$4:BY143,BY143)-1</f>
        <v>140</v>
      </c>
      <c r="CI143" t="str">
        <f t="shared" si="57"/>
        <v>Vi</v>
      </c>
      <c r="CJ143">
        <f>RANK(BZ143,BZ$4:BZ$157,0)+COUNTIF(BZ$4:BZ143,BZ143)-1</f>
        <v>143</v>
      </c>
      <c r="CK143" t="str">
        <f t="shared" si="58"/>
        <v>Vi</v>
      </c>
      <c r="CM143">
        <f>'Champ Scores'!B142+'(CC) Team Data'!B$36-'(CC) Team Data'!$B$28</f>
        <v>9</v>
      </c>
      <c r="CN143">
        <f>'Champ Scores'!C142+'(CC) Team Data'!C$36-'(CC) Team Data'!$B$28</f>
        <v>10</v>
      </c>
      <c r="CO143">
        <f>'Champ Scores'!D142+'(CC) Team Data'!D$36-'(CC) Team Data'!$B$28</f>
        <v>8</v>
      </c>
      <c r="CP143">
        <f>'Champ Scores'!E142+'(CC) Team Data'!E$36-'(CC) Team Data'!$B$28</f>
        <v>8</v>
      </c>
      <c r="CQ143">
        <f>'Champ Scores'!F142+'(CC) Team Data'!F$36-'(CC) Team Data'!$B$28</f>
        <v>10</v>
      </c>
      <c r="CR143">
        <f>'Champ Scores'!G142+'(CC) Team Data'!G$36-'(CC) Team Data'!$B$28</f>
        <v>8</v>
      </c>
      <c r="CS143">
        <f>'Champ Scores'!H142+'(CC) Team Data'!H$36-'(CC) Team Data'!$B$28</f>
        <v>6</v>
      </c>
      <c r="CT143">
        <f>'Champ Scores'!I142+'(CC) Team Data'!I$36-'(CC) Team Data'!$B$28</f>
        <v>5</v>
      </c>
      <c r="CU143">
        <f>'Champ Scores'!J142+'(CC) Team Data'!J$36-'(CC) Team Data'!$B$28</f>
        <v>9</v>
      </c>
      <c r="CV143">
        <f>'Champ Scores'!K142+'(CC) Team Data'!K$36-'(CC) Team Data'!$B$28</f>
        <v>8</v>
      </c>
      <c r="CW143">
        <f>'Champ Scores'!L142+'(CC) Team Data'!L$36-'(CC) Team Data'!$B$28</f>
        <v>10</v>
      </c>
      <c r="CX143">
        <f>'Champ Scores'!M142+'(CC) Team Data'!M$36-'(CC) Team Data'!$B$28</f>
        <v>9</v>
      </c>
      <c r="CY143">
        <f>'Champ Scores'!N142+'(CC) Team Data'!N$36-'(CC) Team Data'!$B$28</f>
        <v>9</v>
      </c>
      <c r="CZ143">
        <f>'Champ Scores'!O142+'(CC) Team Data'!O$36-'(CC) Team Data'!$B$28</f>
        <v>7</v>
      </c>
      <c r="DA143">
        <f>'Champ Scores'!P142+'(CC) Team Data'!P$36-'(CC) Team Data'!$B$28</f>
        <v>11</v>
      </c>
      <c r="DB143">
        <f>'Champ Scores'!Q142+'(CC) Team Data'!Q$36-'(CC) Team Data'!$B$28</f>
        <v>9</v>
      </c>
      <c r="DC143">
        <f>'Champ Scores'!R142+'(CC) Team Data'!R$36-'(CC) Team Data'!$B$28</f>
        <v>9</v>
      </c>
      <c r="DD143">
        <f>'Champ Scores'!S142+'(CC) Team Data'!S$36-'(CC) Team Data'!$B$28</f>
        <v>5</v>
      </c>
      <c r="DE143">
        <f>'Champ Scores'!T142+'(CC) Team Data'!T$36-'(CC) Team Data'!$B$28</f>
        <v>8</v>
      </c>
      <c r="DF143">
        <f>'Champ Scores'!U142+'(CC) Team Data'!U$36-'(CC) Team Data'!$B$28</f>
        <v>6</v>
      </c>
    </row>
    <row r="144" spans="1:110" x14ac:dyDescent="0.25">
      <c r="A144" t="str">
        <f>'Champ Pools'!A144</f>
        <v>Viego</v>
      </c>
      <c r="B144">
        <f>'Champ Pools'!B144</f>
        <v>0</v>
      </c>
      <c r="C144">
        <f>'Champ Pools'!C144</f>
        <v>5</v>
      </c>
      <c r="D144">
        <f>'Champ Pools'!D144</f>
        <v>5</v>
      </c>
      <c r="E144">
        <f>'Champ Pools'!E144</f>
        <v>0</v>
      </c>
      <c r="F144">
        <f>'Champ Pools'!F144</f>
        <v>0</v>
      </c>
      <c r="H144">
        <f>B144*B144*'Champ Pools'!L144</f>
        <v>0</v>
      </c>
      <c r="I144">
        <f>C144*C144*'Champ Pools'!M144</f>
        <v>75</v>
      </c>
      <c r="J144">
        <f>D144*D144*'Champ Pools'!N144</f>
        <v>75</v>
      </c>
      <c r="K144">
        <f>E144*E144*'Champ Pools'!O144</f>
        <v>0</v>
      </c>
      <c r="L144">
        <f>F144*F144*'Champ Pools'!P144</f>
        <v>0</v>
      </c>
      <c r="N144">
        <f>'Champ Scores'!Y143</f>
        <v>1856</v>
      </c>
      <c r="O144">
        <f>'Champ Scores'!Z143</f>
        <v>2324</v>
      </c>
      <c r="P144">
        <f>'Champ Scores'!AA143</f>
        <v>1808</v>
      </c>
      <c r="Q144">
        <f>'Champ Scores'!AB143</f>
        <v>1325</v>
      </c>
      <c r="R144">
        <f>'Champ Scores'!AC143</f>
        <v>2131</v>
      </c>
      <c r="T144" s="60">
        <f t="shared" si="41"/>
        <v>2524.4897477445938</v>
      </c>
      <c r="U144">
        <f>'(CC) Team Data'!W$36+'(CC) Your Champ Data'!N144</f>
        <v>3944</v>
      </c>
      <c r="V144">
        <f>'(CC) Team Data'!X$36+'(CC) Your Champ Data'!O144</f>
        <v>4056</v>
      </c>
      <c r="W144">
        <f>'(CC) Team Data'!Y$36+'(CC) Your Champ Data'!P144</f>
        <v>3560</v>
      </c>
      <c r="X144">
        <f>'(CC) Team Data'!Z$36+'(CC) Your Champ Data'!Q144</f>
        <v>2942</v>
      </c>
      <c r="Y144">
        <f>'(CC) Team Data'!AA$36+'(CC) Your Champ Data'!R144</f>
        <v>4053</v>
      </c>
      <c r="AA144">
        <f>ABS('Champ Scores'!AG143-33.3-'Comp Calculator'!H$164+'Comp Calculator'!H$163)</f>
        <v>21.321541302016875</v>
      </c>
      <c r="AB144">
        <f>ABS('Champ Scores'!AH143-33.3-'Comp Calculator'!I$164+'Comp Calculator'!I$163)</f>
        <v>12.148472608332597</v>
      </c>
      <c r="AC144">
        <f>ABS('Champ Scores'!AI143-33.3-'Comp Calculator'!J$164+'Comp Calculator'!J$163)</f>
        <v>8.9730686936842581</v>
      </c>
      <c r="AD144">
        <f t="shared" si="42"/>
        <v>42.443082604033734</v>
      </c>
      <c r="AF144" s="60">
        <f>(IF('Comp Calculator'!$C$164='(CC) Your Champ Data'!$N$3,'(CC) Your Champ Data'!$N144,IF('Comp Calculator'!$C$164='(CC) Your Champ Data'!$O$3,'(CC) Your Champ Data'!$O144,IF('Comp Calculator'!$C$164='(CC) Your Champ Data'!$P$3,'(CC) Your Champ Data'!$P144,IF('Comp Calculator'!$C$164='(CC) Your Champ Data'!$Q$3,'(CC) Your Champ Data'!$Q144,IF('Comp Calculator'!$C$164='(CC) Your Champ Data'!$R$3,'(CC) Your Champ Data'!$R144,IF('Comp Calculator'!$C$164='(CC) Your Champ Data'!$T$3,'(CC) Your Champ Data'!$T144,1000))))))*H144*(100-$AD144))/1000</f>
        <v>0</v>
      </c>
      <c r="AG144" s="60">
        <f>(IF('Comp Calculator'!$C$164='(CC) Your Champ Data'!$N$3,'(CC) Your Champ Data'!$N144,IF('Comp Calculator'!$C$164='(CC) Your Champ Data'!$O$3,'(CC) Your Champ Data'!$O144,IF('Comp Calculator'!$C$164='(CC) Your Champ Data'!$P$3,'(CC) Your Champ Data'!$P144,IF('Comp Calculator'!$C$164='(CC) Your Champ Data'!$Q$3,'(CC) Your Champ Data'!$Q144,IF('Comp Calculator'!$C$164='(CC) Your Champ Data'!$R$3,'(CC) Your Champ Data'!$R144,IF('Comp Calculator'!$C$164='(CC) Your Champ Data'!$T$3,'(CC) Your Champ Data'!$T144,1000))))))*I144*(100-$AD144))/1000</f>
        <v>10897.638590842449</v>
      </c>
      <c r="AH144" s="60">
        <f>(IF('Comp Calculator'!$C$164='(CC) Your Champ Data'!$N$3,'(CC) Your Champ Data'!$N144,IF('Comp Calculator'!$C$164='(CC) Your Champ Data'!$O$3,'(CC) Your Champ Data'!$O144,IF('Comp Calculator'!$C$164='(CC) Your Champ Data'!$P$3,'(CC) Your Champ Data'!$P144,IF('Comp Calculator'!$C$164='(CC) Your Champ Data'!$Q$3,'(CC) Your Champ Data'!$Q144,IF('Comp Calculator'!$C$164='(CC) Your Champ Data'!$R$3,'(CC) Your Champ Data'!$R144,IF('Comp Calculator'!$C$164='(CC) Your Champ Data'!$T$3,'(CC) Your Champ Data'!$T144,1000))))))*J144*(100-$AD144))/1000</f>
        <v>10897.638590842449</v>
      </c>
      <c r="AI144" s="60">
        <f>(IF('Comp Calculator'!$C$164='(CC) Your Champ Data'!$N$3,'(CC) Your Champ Data'!$N144,IF('Comp Calculator'!$C$164='(CC) Your Champ Data'!$O$3,'(CC) Your Champ Data'!$O144,IF('Comp Calculator'!$C$164='(CC) Your Champ Data'!$P$3,'(CC) Your Champ Data'!$P144,IF('Comp Calculator'!$C$164='(CC) Your Champ Data'!$Q$3,'(CC) Your Champ Data'!$Q144,IF('Comp Calculator'!$C$164='(CC) Your Champ Data'!$R$3,'(CC) Your Champ Data'!$R144,IF('Comp Calculator'!$C$164='(CC) Your Champ Data'!$T$3,'(CC) Your Champ Data'!$T144,1000))))))*K144*(100-$AD144))/1000</f>
        <v>0</v>
      </c>
      <c r="AJ144" s="60">
        <f>(IF('Comp Calculator'!$C$164='(CC) Your Champ Data'!$N$3,'(CC) Your Champ Data'!$N144,IF('Comp Calculator'!$C$164='(CC) Your Champ Data'!$O$3,'(CC) Your Champ Data'!$O144,IF('Comp Calculator'!$C$164='(CC) Your Champ Data'!$P$3,'(CC) Your Champ Data'!$P144,IF('Comp Calculator'!$C$164='(CC) Your Champ Data'!$Q$3,'(CC) Your Champ Data'!$Q144,IF('Comp Calculator'!$C$164='(CC) Your Champ Data'!$R$3,'(CC) Your Champ Data'!$R144,IF('Comp Calculator'!$C$164='(CC) Your Champ Data'!$T$3,'(CC) Your Champ Data'!$T144,1000))))))*L144*(100-$AD144))/1000</f>
        <v>0</v>
      </c>
      <c r="AL144" s="60">
        <f>RANK(AF144,AF$4:AF$163,0)+COUNTIF(AF$4:AF144,AF144)-1</f>
        <v>144</v>
      </c>
      <c r="AM144" t="str">
        <f t="shared" si="43"/>
        <v>Viego</v>
      </c>
      <c r="AN144" s="60">
        <f>RANK(AG144,AG$4:AG$163,0)+COUNTIF(AG$4:AG144,AG144)-1</f>
        <v>4</v>
      </c>
      <c r="AO144" t="str">
        <f t="shared" si="44"/>
        <v>Viego</v>
      </c>
      <c r="AP144" s="60">
        <f>RANK(AH144,AH$4:AH$163,0)+COUNTIF(AH$4:AH144,AH144)-1</f>
        <v>19</v>
      </c>
      <c r="AQ144" t="str">
        <f t="shared" si="45"/>
        <v>Viego</v>
      </c>
      <c r="AR144" s="60">
        <f>RANK(AI144,AI$4:AI$163,0)+COUNTIF(AI$4:AI144,AI144)-1</f>
        <v>142</v>
      </c>
      <c r="AS144" t="str">
        <f t="shared" si="46"/>
        <v>Viego</v>
      </c>
      <c r="AT144" s="60">
        <f>RANK(AJ144,AJ$4:AJ$163,0)+COUNTIF(AJ$4:AJ144,AJ144)-1</f>
        <v>147</v>
      </c>
      <c r="AU144" t="str">
        <f t="shared" si="47"/>
        <v>Viego</v>
      </c>
      <c r="AW144">
        <v>142</v>
      </c>
      <c r="AX144" s="61">
        <f t="shared" si="48"/>
        <v>2.7381888952248437</v>
      </c>
      <c r="AY144">
        <f>'Champ Scores'!B143</f>
        <v>2</v>
      </c>
      <c r="AZ144">
        <f>'Champ Scores'!C143</f>
        <v>4</v>
      </c>
      <c r="BA144">
        <f>'Champ Scores'!D143</f>
        <v>4</v>
      </c>
      <c r="BB144">
        <f>'Champ Scores'!E143</f>
        <v>2</v>
      </c>
      <c r="BC144">
        <f>'Champ Scores'!F143</f>
        <v>5</v>
      </c>
      <c r="BD144">
        <f>'Champ Scores'!G143</f>
        <v>2</v>
      </c>
      <c r="BE144">
        <f>'Champ Scores'!H143</f>
        <v>1</v>
      </c>
      <c r="BF144">
        <f>'Champ Scores'!I143</f>
        <v>1</v>
      </c>
      <c r="BG144">
        <f>'Champ Scores'!J143</f>
        <v>4</v>
      </c>
      <c r="BH144">
        <f>'Champ Scores'!K143</f>
        <v>3</v>
      </c>
      <c r="BI144">
        <f>'Champ Scores'!L143</f>
        <v>5</v>
      </c>
      <c r="BJ144">
        <f>'Champ Scores'!M143</f>
        <v>3</v>
      </c>
      <c r="BK144">
        <f>'Champ Scores'!N143</f>
        <v>1</v>
      </c>
      <c r="BL144">
        <f>'Champ Scores'!O143</f>
        <v>1</v>
      </c>
      <c r="BM144">
        <f>'Champ Scores'!P143</f>
        <v>3</v>
      </c>
      <c r="BN144">
        <f>'Champ Scores'!Q143</f>
        <v>3</v>
      </c>
      <c r="BO144">
        <f>'Champ Scores'!R143</f>
        <v>3</v>
      </c>
      <c r="BP144">
        <f>'Champ Scores'!S143</f>
        <v>1</v>
      </c>
      <c r="BQ144">
        <f>'Champ Scores'!T143</f>
        <v>3</v>
      </c>
      <c r="BR144">
        <f>'Champ Scores'!U143</f>
        <v>1</v>
      </c>
      <c r="BT144" s="61">
        <f>INDEX($AX$3:BR144,AW144,MATCH('Comp Calculator'!$C$165,'(CC) Your Champ Data'!$AX$3:$BR$3,0))</f>
        <v>2.7381888952248437</v>
      </c>
      <c r="BV144" s="60">
        <f t="shared" si="49"/>
        <v>0</v>
      </c>
      <c r="BW144" s="60">
        <f t="shared" si="50"/>
        <v>11820.128404275634</v>
      </c>
      <c r="BX144" s="60">
        <f t="shared" si="51"/>
        <v>11820.128404275634</v>
      </c>
      <c r="BY144" s="60">
        <f t="shared" si="52"/>
        <v>0</v>
      </c>
      <c r="BZ144" s="60">
        <f t="shared" si="53"/>
        <v>0</v>
      </c>
      <c r="CB144" s="60">
        <f>RANK(BV144,BV$4:BV$157,0)+COUNTIF(BV$4:BV144,BV144)-1</f>
        <v>144</v>
      </c>
      <c r="CC144" t="str">
        <f t="shared" si="54"/>
        <v>Viego</v>
      </c>
      <c r="CD144">
        <f>RANK(BW144,BW$4:BW$157,0)+COUNTIF(BW$4:BW144,BW144)-1</f>
        <v>4</v>
      </c>
      <c r="CE144" t="str">
        <f t="shared" si="55"/>
        <v>Viego</v>
      </c>
      <c r="CF144">
        <f>RANK(BX144,BX$4:BX$157,0)+COUNTIF(BX$4:BX144,BX144)-1</f>
        <v>22</v>
      </c>
      <c r="CG144" t="str">
        <f t="shared" si="56"/>
        <v>Viego</v>
      </c>
      <c r="CH144">
        <f>RANK(BY144,BY$4:BY$157,0)+COUNTIF(BY$4:BY144,BY144)-1</f>
        <v>141</v>
      </c>
      <c r="CI144" t="str">
        <f t="shared" si="57"/>
        <v>Viego</v>
      </c>
      <c r="CJ144">
        <f>RANK(BZ144,BZ$4:BZ$157,0)+COUNTIF(BZ$4:BZ144,BZ144)-1</f>
        <v>144</v>
      </c>
      <c r="CK144" t="str">
        <f t="shared" si="58"/>
        <v>Viego</v>
      </c>
      <c r="CM144">
        <f>'Champ Scores'!B143+'(CC) Team Data'!B$36-'(CC) Team Data'!$B$28</f>
        <v>8</v>
      </c>
      <c r="CN144">
        <f>'Champ Scores'!C143+'(CC) Team Data'!C$36-'(CC) Team Data'!$B$28</f>
        <v>11</v>
      </c>
      <c r="CO144">
        <f>'Champ Scores'!D143+'(CC) Team Data'!D$36-'(CC) Team Data'!$B$28</f>
        <v>8</v>
      </c>
      <c r="CP144">
        <f>'Champ Scores'!E143+'(CC) Team Data'!E$36-'(CC) Team Data'!$B$28</f>
        <v>9</v>
      </c>
      <c r="CQ144">
        <f>'Champ Scores'!F143+'(CC) Team Data'!F$36-'(CC) Team Data'!$B$28</f>
        <v>12</v>
      </c>
      <c r="CR144">
        <f>'Champ Scores'!G143+'(CC) Team Data'!G$36-'(CC) Team Data'!$B$28</f>
        <v>8</v>
      </c>
      <c r="CS144">
        <f>'Champ Scores'!H143+'(CC) Team Data'!H$36-'(CC) Team Data'!$B$28</f>
        <v>6</v>
      </c>
      <c r="CT144">
        <f>'Champ Scores'!I143+'(CC) Team Data'!I$36-'(CC) Team Data'!$B$28</f>
        <v>5</v>
      </c>
      <c r="CU144">
        <f>'Champ Scores'!J143+'(CC) Team Data'!J$36-'(CC) Team Data'!$B$28</f>
        <v>11</v>
      </c>
      <c r="CV144">
        <f>'Champ Scores'!K143+'(CC) Team Data'!K$36-'(CC) Team Data'!$B$28</f>
        <v>7</v>
      </c>
      <c r="CW144">
        <f>'Champ Scores'!L143+'(CC) Team Data'!L$36-'(CC) Team Data'!$B$28</f>
        <v>13</v>
      </c>
      <c r="CX144">
        <f>'Champ Scores'!M143+'(CC) Team Data'!M$36-'(CC) Team Data'!$B$28</f>
        <v>7</v>
      </c>
      <c r="CY144">
        <f>'Champ Scores'!N143+'(CC) Team Data'!N$36-'(CC) Team Data'!$B$28</f>
        <v>8</v>
      </c>
      <c r="CZ144">
        <f>'Champ Scores'!O143+'(CC) Team Data'!O$36-'(CC) Team Data'!$B$28</f>
        <v>7</v>
      </c>
      <c r="DA144">
        <f>'Champ Scores'!P143+'(CC) Team Data'!P$36-'(CC) Team Data'!$B$28</f>
        <v>9</v>
      </c>
      <c r="DB144">
        <f>'Champ Scores'!Q143+'(CC) Team Data'!Q$36-'(CC) Team Data'!$B$28</f>
        <v>9</v>
      </c>
      <c r="DC144">
        <f>'Champ Scores'!R143+'(CC) Team Data'!R$36-'(CC) Team Data'!$B$28</f>
        <v>7</v>
      </c>
      <c r="DD144">
        <f>'Champ Scores'!S143+'(CC) Team Data'!S$36-'(CC) Team Data'!$B$28</f>
        <v>5</v>
      </c>
      <c r="DE144">
        <f>'Champ Scores'!T143+'(CC) Team Data'!T$36-'(CC) Team Data'!$B$28</f>
        <v>9</v>
      </c>
      <c r="DF144">
        <f>'Champ Scores'!U143+'(CC) Team Data'!U$36-'(CC) Team Data'!$B$28</f>
        <v>5</v>
      </c>
    </row>
    <row r="145" spans="1:110" x14ac:dyDescent="0.25">
      <c r="A145" t="str">
        <f>'Champ Pools'!A145</f>
        <v>Viktor</v>
      </c>
      <c r="B145">
        <f>'Champ Pools'!B145</f>
        <v>0</v>
      </c>
      <c r="C145">
        <f>'Champ Pools'!C145</f>
        <v>0</v>
      </c>
      <c r="D145">
        <f>'Champ Pools'!D145</f>
        <v>5</v>
      </c>
      <c r="E145">
        <f>'Champ Pools'!E145</f>
        <v>0</v>
      </c>
      <c r="F145">
        <f>'Champ Pools'!F145</f>
        <v>0</v>
      </c>
      <c r="H145">
        <f>B145*B145*'Champ Pools'!L145</f>
        <v>0</v>
      </c>
      <c r="I145">
        <f>C145*C145*'Champ Pools'!M145</f>
        <v>0</v>
      </c>
      <c r="J145">
        <f>D145*D145*'Champ Pools'!N145</f>
        <v>75</v>
      </c>
      <c r="K145">
        <f>E145*E145*'Champ Pools'!O145</f>
        <v>0</v>
      </c>
      <c r="L145">
        <f>F145*F145*'Champ Pools'!P145</f>
        <v>0</v>
      </c>
      <c r="N145">
        <f>'Champ Scores'!Y144</f>
        <v>2255</v>
      </c>
      <c r="O145">
        <f>'Champ Scores'!Z144</f>
        <v>1586</v>
      </c>
      <c r="P145">
        <f>'Champ Scores'!AA144</f>
        <v>2034</v>
      </c>
      <c r="Q145">
        <f>'Champ Scores'!AB144</f>
        <v>2485</v>
      </c>
      <c r="R145">
        <f>'Champ Scores'!AC144</f>
        <v>1968</v>
      </c>
      <c r="T145" s="60">
        <f t="shared" si="41"/>
        <v>2616.5522199829552</v>
      </c>
      <c r="U145">
        <f>'(CC) Team Data'!W$36+'(CC) Your Champ Data'!N145</f>
        <v>4343</v>
      </c>
      <c r="V145">
        <f>'(CC) Team Data'!X$36+'(CC) Your Champ Data'!O145</f>
        <v>3318</v>
      </c>
      <c r="W145">
        <f>'(CC) Team Data'!Y$36+'(CC) Your Champ Data'!P145</f>
        <v>3786</v>
      </c>
      <c r="X145">
        <f>'(CC) Team Data'!Z$36+'(CC) Your Champ Data'!Q145</f>
        <v>4102</v>
      </c>
      <c r="Y145">
        <f>'(CC) Team Data'!AA$36+'(CC) Your Champ Data'!R145</f>
        <v>3890</v>
      </c>
      <c r="AA145">
        <f>ABS('Champ Scores'!AG144-33.3-'Comp Calculator'!H$164+'Comp Calculator'!H$163)</f>
        <v>3.4700119406142136</v>
      </c>
      <c r="AB145">
        <f>ABS('Champ Scores'!AH144-33.3-'Comp Calculator'!I$164+'Comp Calculator'!I$163)</f>
        <v>5.8247905978604777</v>
      </c>
      <c r="AC145">
        <f>ABS('Champ Scores'!AI144-33.3-'Comp Calculator'!J$164+'Comp Calculator'!J$163)</f>
        <v>2.1547786572462506</v>
      </c>
      <c r="AD145">
        <f t="shared" si="42"/>
        <v>11.449581195720942</v>
      </c>
      <c r="AF145" s="60">
        <f>(IF('Comp Calculator'!$C$164='(CC) Your Champ Data'!$N$3,'(CC) Your Champ Data'!$N145,IF('Comp Calculator'!$C$164='(CC) Your Champ Data'!$O$3,'(CC) Your Champ Data'!$O145,IF('Comp Calculator'!$C$164='(CC) Your Champ Data'!$P$3,'(CC) Your Champ Data'!$P145,IF('Comp Calculator'!$C$164='(CC) Your Champ Data'!$Q$3,'(CC) Your Champ Data'!$Q145,IF('Comp Calculator'!$C$164='(CC) Your Champ Data'!$R$3,'(CC) Your Champ Data'!$R145,IF('Comp Calculator'!$C$164='(CC) Your Champ Data'!$T$3,'(CC) Your Champ Data'!$T145,1000))))))*H145*(100-$AD145))/1000</f>
        <v>0</v>
      </c>
      <c r="AG145" s="60">
        <f>(IF('Comp Calculator'!$C$164='(CC) Your Champ Data'!$N$3,'(CC) Your Champ Data'!$N145,IF('Comp Calculator'!$C$164='(CC) Your Champ Data'!$O$3,'(CC) Your Champ Data'!$O145,IF('Comp Calculator'!$C$164='(CC) Your Champ Data'!$P$3,'(CC) Your Champ Data'!$P145,IF('Comp Calculator'!$C$164='(CC) Your Champ Data'!$Q$3,'(CC) Your Champ Data'!$Q145,IF('Comp Calculator'!$C$164='(CC) Your Champ Data'!$R$3,'(CC) Your Champ Data'!$R145,IF('Comp Calculator'!$C$164='(CC) Your Champ Data'!$T$3,'(CC) Your Champ Data'!$T145,1000))))))*I145*(100-$AD145))/1000</f>
        <v>0</v>
      </c>
      <c r="AH145" s="60">
        <f>(IF('Comp Calculator'!$C$164='(CC) Your Champ Data'!$N$3,'(CC) Your Champ Data'!$N145,IF('Comp Calculator'!$C$164='(CC) Your Champ Data'!$O$3,'(CC) Your Champ Data'!$O145,IF('Comp Calculator'!$C$164='(CC) Your Champ Data'!$P$3,'(CC) Your Champ Data'!$P145,IF('Comp Calculator'!$C$164='(CC) Your Champ Data'!$Q$3,'(CC) Your Champ Data'!$Q145,IF('Comp Calculator'!$C$164='(CC) Your Champ Data'!$R$3,'(CC) Your Champ Data'!$R145,IF('Comp Calculator'!$C$164='(CC) Your Champ Data'!$T$3,'(CC) Your Champ Data'!$T145,1000))))))*J145*(100-$AD145))/1000</f>
        <v>17377.259617706761</v>
      </c>
      <c r="AI145" s="60">
        <f>(IF('Comp Calculator'!$C$164='(CC) Your Champ Data'!$N$3,'(CC) Your Champ Data'!$N145,IF('Comp Calculator'!$C$164='(CC) Your Champ Data'!$O$3,'(CC) Your Champ Data'!$O145,IF('Comp Calculator'!$C$164='(CC) Your Champ Data'!$P$3,'(CC) Your Champ Data'!$P145,IF('Comp Calculator'!$C$164='(CC) Your Champ Data'!$Q$3,'(CC) Your Champ Data'!$Q145,IF('Comp Calculator'!$C$164='(CC) Your Champ Data'!$R$3,'(CC) Your Champ Data'!$R145,IF('Comp Calculator'!$C$164='(CC) Your Champ Data'!$T$3,'(CC) Your Champ Data'!$T145,1000))))))*K145*(100-$AD145))/1000</f>
        <v>0</v>
      </c>
      <c r="AJ145" s="60">
        <f>(IF('Comp Calculator'!$C$164='(CC) Your Champ Data'!$N$3,'(CC) Your Champ Data'!$N145,IF('Comp Calculator'!$C$164='(CC) Your Champ Data'!$O$3,'(CC) Your Champ Data'!$O145,IF('Comp Calculator'!$C$164='(CC) Your Champ Data'!$P$3,'(CC) Your Champ Data'!$P145,IF('Comp Calculator'!$C$164='(CC) Your Champ Data'!$Q$3,'(CC) Your Champ Data'!$Q145,IF('Comp Calculator'!$C$164='(CC) Your Champ Data'!$R$3,'(CC) Your Champ Data'!$R145,IF('Comp Calculator'!$C$164='(CC) Your Champ Data'!$T$3,'(CC) Your Champ Data'!$T145,1000))))))*L145*(100-$AD145))/1000</f>
        <v>0</v>
      </c>
      <c r="AL145" s="60">
        <f>RANK(AF145,AF$4:AF$163,0)+COUNTIF(AF$4:AF145,AF145)-1</f>
        <v>145</v>
      </c>
      <c r="AM145" t="str">
        <f t="shared" si="43"/>
        <v>Viktor</v>
      </c>
      <c r="AN145" s="60">
        <f>RANK(AG145,AG$4:AG$163,0)+COUNTIF(AG$4:AG145,AG145)-1</f>
        <v>147</v>
      </c>
      <c r="AO145" t="str">
        <f t="shared" si="44"/>
        <v>Viktor</v>
      </c>
      <c r="AP145" s="60">
        <f>RANK(AH145,AH$4:AH$163,0)+COUNTIF(AH$4:AH145,AH145)-1</f>
        <v>5</v>
      </c>
      <c r="AQ145" t="str">
        <f t="shared" si="45"/>
        <v>Viktor</v>
      </c>
      <c r="AR145" s="60">
        <f>RANK(AI145,AI$4:AI$163,0)+COUNTIF(AI$4:AI145,AI145)-1</f>
        <v>143</v>
      </c>
      <c r="AS145" t="str">
        <f t="shared" si="46"/>
        <v>Viktor</v>
      </c>
      <c r="AT145" s="60">
        <f>RANK(AJ145,AJ$4:AJ$163,0)+COUNTIF(AJ$4:AJ145,AJ145)-1</f>
        <v>148</v>
      </c>
      <c r="AU145" t="str">
        <f t="shared" si="47"/>
        <v>Viktor</v>
      </c>
      <c r="AW145">
        <v>143</v>
      </c>
      <c r="AX145" s="61">
        <f t="shared" si="48"/>
        <v>2.6026330232831199</v>
      </c>
      <c r="AY145">
        <f>'Champ Scores'!B144</f>
        <v>4</v>
      </c>
      <c r="AZ145">
        <f>'Champ Scores'!C144</f>
        <v>3</v>
      </c>
      <c r="BA145">
        <f>'Champ Scores'!D144</f>
        <v>2</v>
      </c>
      <c r="BB145">
        <f>'Champ Scores'!E144</f>
        <v>5</v>
      </c>
      <c r="BC145">
        <f>'Champ Scores'!F144</f>
        <v>1</v>
      </c>
      <c r="BD145">
        <f>'Champ Scores'!G144</f>
        <v>5</v>
      </c>
      <c r="BE145">
        <f>'Champ Scores'!H144</f>
        <v>3</v>
      </c>
      <c r="BF145">
        <f>'Champ Scores'!I144</f>
        <v>3</v>
      </c>
      <c r="BG145">
        <f>'Champ Scores'!J144</f>
        <v>1</v>
      </c>
      <c r="BH145">
        <f>'Champ Scores'!K144</f>
        <v>1</v>
      </c>
      <c r="BI145">
        <f>'Champ Scores'!L144</f>
        <v>1</v>
      </c>
      <c r="BJ145">
        <f>'Champ Scores'!M144</f>
        <v>1</v>
      </c>
      <c r="BK145">
        <f>'Champ Scores'!N144</f>
        <v>4</v>
      </c>
      <c r="BL145">
        <f>'Champ Scores'!O144</f>
        <v>4</v>
      </c>
      <c r="BM145">
        <f>'Champ Scores'!P144</f>
        <v>4</v>
      </c>
      <c r="BN145">
        <f>'Champ Scores'!Q144</f>
        <v>2</v>
      </c>
      <c r="BO145">
        <f>'Champ Scores'!R144</f>
        <v>1</v>
      </c>
      <c r="BP145">
        <f>'Champ Scores'!S144</f>
        <v>1</v>
      </c>
      <c r="BQ145">
        <f>'Champ Scores'!T144</f>
        <v>5</v>
      </c>
      <c r="BR145">
        <f>'Champ Scores'!U144</f>
        <v>1</v>
      </c>
      <c r="BT145" s="61">
        <f>INDEX($AX$3:BR145,AW145,MATCH('Comp Calculator'!$C$165,'(CC) Your Champ Data'!$AX$3:$BR$3,0))</f>
        <v>2.6026330232831199</v>
      </c>
      <c r="BV145" s="60">
        <f t="shared" si="49"/>
        <v>0</v>
      </c>
      <c r="BW145" s="60">
        <f t="shared" si="50"/>
        <v>0</v>
      </c>
      <c r="BX145" s="60">
        <f t="shared" si="51"/>
        <v>17284.818315417546</v>
      </c>
      <c r="BY145" s="60">
        <f t="shared" si="52"/>
        <v>0</v>
      </c>
      <c r="BZ145" s="60">
        <f t="shared" si="53"/>
        <v>0</v>
      </c>
      <c r="CB145" s="60">
        <f>RANK(BV145,BV$4:BV$157,0)+COUNTIF(BV$4:BV145,BV145)-1</f>
        <v>145</v>
      </c>
      <c r="CC145" t="str">
        <f t="shared" si="54"/>
        <v>Viktor</v>
      </c>
      <c r="CD145">
        <f>RANK(BW145,BW$4:BW$157,0)+COUNTIF(BW$4:BW145,BW145)-1</f>
        <v>147</v>
      </c>
      <c r="CE145" t="str">
        <f t="shared" si="55"/>
        <v>Viktor</v>
      </c>
      <c r="CF145">
        <f>RANK(BX145,BX$4:BX$157,0)+COUNTIF(BX$4:BX145,BX145)-1</f>
        <v>11</v>
      </c>
      <c r="CG145" t="str">
        <f t="shared" si="56"/>
        <v>Viktor</v>
      </c>
      <c r="CH145">
        <f>RANK(BY145,BY$4:BY$157,0)+COUNTIF(BY$4:BY145,BY145)-1</f>
        <v>142</v>
      </c>
      <c r="CI145" t="str">
        <f t="shared" si="57"/>
        <v>Viktor</v>
      </c>
      <c r="CJ145">
        <f>RANK(BZ145,BZ$4:BZ$157,0)+COUNTIF(BZ$4:BZ145,BZ145)-1</f>
        <v>145</v>
      </c>
      <c r="CK145" t="str">
        <f t="shared" si="58"/>
        <v>Viktor</v>
      </c>
      <c r="CM145">
        <f>'Champ Scores'!B144+'(CC) Team Data'!B$36-'(CC) Team Data'!$B$28</f>
        <v>10</v>
      </c>
      <c r="CN145">
        <f>'Champ Scores'!C144+'(CC) Team Data'!C$36-'(CC) Team Data'!$B$28</f>
        <v>10</v>
      </c>
      <c r="CO145">
        <f>'Champ Scores'!D144+'(CC) Team Data'!D$36-'(CC) Team Data'!$B$28</f>
        <v>6</v>
      </c>
      <c r="CP145">
        <f>'Champ Scores'!E144+'(CC) Team Data'!E$36-'(CC) Team Data'!$B$28</f>
        <v>12</v>
      </c>
      <c r="CQ145">
        <f>'Champ Scores'!F144+'(CC) Team Data'!F$36-'(CC) Team Data'!$B$28</f>
        <v>8</v>
      </c>
      <c r="CR145">
        <f>'Champ Scores'!G144+'(CC) Team Data'!G$36-'(CC) Team Data'!$B$28</f>
        <v>11</v>
      </c>
      <c r="CS145">
        <f>'Champ Scores'!H144+'(CC) Team Data'!H$36-'(CC) Team Data'!$B$28</f>
        <v>8</v>
      </c>
      <c r="CT145">
        <f>'Champ Scores'!I144+'(CC) Team Data'!I$36-'(CC) Team Data'!$B$28</f>
        <v>7</v>
      </c>
      <c r="CU145">
        <f>'Champ Scores'!J144+'(CC) Team Data'!J$36-'(CC) Team Data'!$B$28</f>
        <v>8</v>
      </c>
      <c r="CV145">
        <f>'Champ Scores'!K144+'(CC) Team Data'!K$36-'(CC) Team Data'!$B$28</f>
        <v>5</v>
      </c>
      <c r="CW145">
        <f>'Champ Scores'!L144+'(CC) Team Data'!L$36-'(CC) Team Data'!$B$28</f>
        <v>9</v>
      </c>
      <c r="CX145">
        <f>'Champ Scores'!M144+'(CC) Team Data'!M$36-'(CC) Team Data'!$B$28</f>
        <v>5</v>
      </c>
      <c r="CY145">
        <f>'Champ Scores'!N144+'(CC) Team Data'!N$36-'(CC) Team Data'!$B$28</f>
        <v>11</v>
      </c>
      <c r="CZ145">
        <f>'Champ Scores'!O144+'(CC) Team Data'!O$36-'(CC) Team Data'!$B$28</f>
        <v>10</v>
      </c>
      <c r="DA145">
        <f>'Champ Scores'!P144+'(CC) Team Data'!P$36-'(CC) Team Data'!$B$28</f>
        <v>10</v>
      </c>
      <c r="DB145">
        <f>'Champ Scores'!Q144+'(CC) Team Data'!Q$36-'(CC) Team Data'!$B$28</f>
        <v>8</v>
      </c>
      <c r="DC145">
        <f>'Champ Scores'!R144+'(CC) Team Data'!R$36-'(CC) Team Data'!$B$28</f>
        <v>5</v>
      </c>
      <c r="DD145">
        <f>'Champ Scores'!S144+'(CC) Team Data'!S$36-'(CC) Team Data'!$B$28</f>
        <v>5</v>
      </c>
      <c r="DE145">
        <f>'Champ Scores'!T144+'(CC) Team Data'!T$36-'(CC) Team Data'!$B$28</f>
        <v>11</v>
      </c>
      <c r="DF145">
        <f>'Champ Scores'!U144+'(CC) Team Data'!U$36-'(CC) Team Data'!$B$28</f>
        <v>5</v>
      </c>
    </row>
    <row r="146" spans="1:110" x14ac:dyDescent="0.25">
      <c r="A146" t="str">
        <f>'Champ Pools'!A146</f>
        <v>Vladimir</v>
      </c>
      <c r="B146">
        <f>'Champ Pools'!B146</f>
        <v>0</v>
      </c>
      <c r="C146">
        <f>'Champ Pools'!C146</f>
        <v>0</v>
      </c>
      <c r="D146">
        <f>'Champ Pools'!D146</f>
        <v>5</v>
      </c>
      <c r="E146">
        <f>'Champ Pools'!E146</f>
        <v>0</v>
      </c>
      <c r="F146">
        <f>'Champ Pools'!F146</f>
        <v>0</v>
      </c>
      <c r="H146">
        <f>B146*B146*'Champ Pools'!L146</f>
        <v>0</v>
      </c>
      <c r="I146">
        <f>C146*C146*'Champ Pools'!M146</f>
        <v>0</v>
      </c>
      <c r="J146">
        <f>D146*D146*'Champ Pools'!N146</f>
        <v>75</v>
      </c>
      <c r="K146">
        <f>E146*E146*'Champ Pools'!O146</f>
        <v>0</v>
      </c>
      <c r="L146">
        <f>F146*F146*'Champ Pools'!P146</f>
        <v>0</v>
      </c>
      <c r="N146">
        <f>'Champ Scores'!Y145</f>
        <v>2079</v>
      </c>
      <c r="O146">
        <f>'Champ Scores'!Z145</f>
        <v>2002</v>
      </c>
      <c r="P146">
        <f>'Champ Scores'!AA145</f>
        <v>1809</v>
      </c>
      <c r="Q146">
        <f>'Champ Scores'!AB145</f>
        <v>1823</v>
      </c>
      <c r="R146">
        <f>'Champ Scores'!AC145</f>
        <v>2107</v>
      </c>
      <c r="T146" s="60">
        <f t="shared" si="41"/>
        <v>2692.8946434853342</v>
      </c>
      <c r="U146">
        <f>'(CC) Team Data'!W$36+'(CC) Your Champ Data'!N146</f>
        <v>4167</v>
      </c>
      <c r="V146">
        <f>'(CC) Team Data'!X$36+'(CC) Your Champ Data'!O146</f>
        <v>3734</v>
      </c>
      <c r="W146">
        <f>'(CC) Team Data'!Y$36+'(CC) Your Champ Data'!P146</f>
        <v>3561</v>
      </c>
      <c r="X146">
        <f>'(CC) Team Data'!Z$36+'(CC) Your Champ Data'!Q146</f>
        <v>3440</v>
      </c>
      <c r="Y146">
        <f>'(CC) Team Data'!AA$36+'(CC) Your Champ Data'!R146</f>
        <v>4029</v>
      </c>
      <c r="AA146">
        <f>ABS('Champ Scores'!AG145-33.3-'Comp Calculator'!H$164+'Comp Calculator'!H$163)</f>
        <v>4.2608037721986278</v>
      </c>
      <c r="AB146">
        <f>ABS('Champ Scores'!AH145-33.3-'Comp Calculator'!I$164+'Comp Calculator'!I$163)</f>
        <v>7.9220246192859065</v>
      </c>
      <c r="AC146">
        <f>ABS('Champ Scores'!AI145-33.3-'Comp Calculator'!J$164+'Comp Calculator'!J$163)</f>
        <v>3.8612208470872851</v>
      </c>
      <c r="AD146">
        <f t="shared" si="42"/>
        <v>16.044049238571819</v>
      </c>
      <c r="AF146" s="60">
        <f>(IF('Comp Calculator'!$C$164='(CC) Your Champ Data'!$N$3,'(CC) Your Champ Data'!$N146,IF('Comp Calculator'!$C$164='(CC) Your Champ Data'!$O$3,'(CC) Your Champ Data'!$O146,IF('Comp Calculator'!$C$164='(CC) Your Champ Data'!$P$3,'(CC) Your Champ Data'!$P146,IF('Comp Calculator'!$C$164='(CC) Your Champ Data'!$Q$3,'(CC) Your Champ Data'!$Q146,IF('Comp Calculator'!$C$164='(CC) Your Champ Data'!$R$3,'(CC) Your Champ Data'!$R146,IF('Comp Calculator'!$C$164='(CC) Your Champ Data'!$T$3,'(CC) Your Champ Data'!$T146,1000))))))*H146*(100-$AD146))/1000</f>
        <v>0</v>
      </c>
      <c r="AG146" s="60">
        <f>(IF('Comp Calculator'!$C$164='(CC) Your Champ Data'!$N$3,'(CC) Your Champ Data'!$N146,IF('Comp Calculator'!$C$164='(CC) Your Champ Data'!$O$3,'(CC) Your Champ Data'!$O146,IF('Comp Calculator'!$C$164='(CC) Your Champ Data'!$P$3,'(CC) Your Champ Data'!$P146,IF('Comp Calculator'!$C$164='(CC) Your Champ Data'!$Q$3,'(CC) Your Champ Data'!$Q146,IF('Comp Calculator'!$C$164='(CC) Your Champ Data'!$R$3,'(CC) Your Champ Data'!$R146,IF('Comp Calculator'!$C$164='(CC) Your Champ Data'!$T$3,'(CC) Your Champ Data'!$T146,1000))))))*I146*(100-$AD146))/1000</f>
        <v>0</v>
      </c>
      <c r="AH146" s="60">
        <f>(IF('Comp Calculator'!$C$164='(CC) Your Champ Data'!$N$3,'(CC) Your Champ Data'!$N146,IF('Comp Calculator'!$C$164='(CC) Your Champ Data'!$O$3,'(CC) Your Champ Data'!$O146,IF('Comp Calculator'!$C$164='(CC) Your Champ Data'!$P$3,'(CC) Your Champ Data'!$P146,IF('Comp Calculator'!$C$164='(CC) Your Champ Data'!$Q$3,'(CC) Your Champ Data'!$Q146,IF('Comp Calculator'!$C$164='(CC) Your Champ Data'!$R$3,'(CC) Your Champ Data'!$R146,IF('Comp Calculator'!$C$164='(CC) Your Champ Data'!$T$3,'(CC) Your Champ Data'!$T146,1000))))))*J146*(100-$AD146))/1000</f>
        <v>16956.339757062633</v>
      </c>
      <c r="AI146" s="60">
        <f>(IF('Comp Calculator'!$C$164='(CC) Your Champ Data'!$N$3,'(CC) Your Champ Data'!$N146,IF('Comp Calculator'!$C$164='(CC) Your Champ Data'!$O$3,'(CC) Your Champ Data'!$O146,IF('Comp Calculator'!$C$164='(CC) Your Champ Data'!$P$3,'(CC) Your Champ Data'!$P146,IF('Comp Calculator'!$C$164='(CC) Your Champ Data'!$Q$3,'(CC) Your Champ Data'!$Q146,IF('Comp Calculator'!$C$164='(CC) Your Champ Data'!$R$3,'(CC) Your Champ Data'!$R146,IF('Comp Calculator'!$C$164='(CC) Your Champ Data'!$T$3,'(CC) Your Champ Data'!$T146,1000))))))*K146*(100-$AD146))/1000</f>
        <v>0</v>
      </c>
      <c r="AJ146" s="60">
        <f>(IF('Comp Calculator'!$C$164='(CC) Your Champ Data'!$N$3,'(CC) Your Champ Data'!$N146,IF('Comp Calculator'!$C$164='(CC) Your Champ Data'!$O$3,'(CC) Your Champ Data'!$O146,IF('Comp Calculator'!$C$164='(CC) Your Champ Data'!$P$3,'(CC) Your Champ Data'!$P146,IF('Comp Calculator'!$C$164='(CC) Your Champ Data'!$Q$3,'(CC) Your Champ Data'!$Q146,IF('Comp Calculator'!$C$164='(CC) Your Champ Data'!$R$3,'(CC) Your Champ Data'!$R146,IF('Comp Calculator'!$C$164='(CC) Your Champ Data'!$T$3,'(CC) Your Champ Data'!$T146,1000))))))*L146*(100-$AD146))/1000</f>
        <v>0</v>
      </c>
      <c r="AL146" s="60">
        <f>RANK(AF146,AF$4:AF$163,0)+COUNTIF(AF$4:AF146,AF146)-1</f>
        <v>146</v>
      </c>
      <c r="AM146" t="str">
        <f t="shared" si="43"/>
        <v>Vladimir</v>
      </c>
      <c r="AN146" s="60">
        <f>RANK(AG146,AG$4:AG$163,0)+COUNTIF(AG$4:AG146,AG146)-1</f>
        <v>148</v>
      </c>
      <c r="AO146" t="str">
        <f t="shared" si="44"/>
        <v>Vladimir</v>
      </c>
      <c r="AP146" s="60">
        <f>RANK(AH146,AH$4:AH$163,0)+COUNTIF(AH$4:AH146,AH146)-1</f>
        <v>7</v>
      </c>
      <c r="AQ146" t="str">
        <f t="shared" si="45"/>
        <v>Vladimir</v>
      </c>
      <c r="AR146" s="60">
        <f>RANK(AI146,AI$4:AI$163,0)+COUNTIF(AI$4:AI146,AI146)-1</f>
        <v>144</v>
      </c>
      <c r="AS146" t="str">
        <f t="shared" si="46"/>
        <v>Vladimir</v>
      </c>
      <c r="AT146" s="60">
        <f>RANK(AJ146,AJ$4:AJ$163,0)+COUNTIF(AJ$4:AJ146,AJ146)-1</f>
        <v>149</v>
      </c>
      <c r="AU146" t="str">
        <f t="shared" si="47"/>
        <v>Vladimir</v>
      </c>
      <c r="AW146">
        <v>144</v>
      </c>
      <c r="AX146" s="61">
        <f t="shared" si="48"/>
        <v>2.332456284578599</v>
      </c>
      <c r="AY146">
        <f>'Champ Scores'!B145</f>
        <v>5</v>
      </c>
      <c r="AZ146">
        <f>'Champ Scores'!C145</f>
        <v>4</v>
      </c>
      <c r="BA146">
        <f>'Champ Scores'!D145</f>
        <v>1</v>
      </c>
      <c r="BB146">
        <f>'Champ Scores'!E145</f>
        <v>5</v>
      </c>
      <c r="BC146">
        <f>'Champ Scores'!F145</f>
        <v>4</v>
      </c>
      <c r="BD146">
        <f>'Champ Scores'!G145</f>
        <v>3</v>
      </c>
      <c r="BE146">
        <f>'Champ Scores'!H145</f>
        <v>2</v>
      </c>
      <c r="BF146">
        <f>'Champ Scores'!I145</f>
        <v>2</v>
      </c>
      <c r="BG146">
        <f>'Champ Scores'!J145</f>
        <v>4</v>
      </c>
      <c r="BH146">
        <f>'Champ Scores'!K145</f>
        <v>1</v>
      </c>
      <c r="BI146">
        <f>'Champ Scores'!L145</f>
        <v>5</v>
      </c>
      <c r="BJ146">
        <f>'Champ Scores'!M145</f>
        <v>1</v>
      </c>
      <c r="BK146">
        <f>'Champ Scores'!N145</f>
        <v>2</v>
      </c>
      <c r="BL146">
        <f>'Champ Scores'!O145</f>
        <v>3</v>
      </c>
      <c r="BM146">
        <f>'Champ Scores'!P145</f>
        <v>1</v>
      </c>
      <c r="BN146">
        <f>'Champ Scores'!Q145</f>
        <v>3</v>
      </c>
      <c r="BO146">
        <f>'Champ Scores'!R145</f>
        <v>1</v>
      </c>
      <c r="BP146">
        <f>'Champ Scores'!S145</f>
        <v>2</v>
      </c>
      <c r="BQ146">
        <f>'Champ Scores'!T145</f>
        <v>2</v>
      </c>
      <c r="BR146">
        <f>'Champ Scores'!U145</f>
        <v>1</v>
      </c>
      <c r="BT146" s="61">
        <f>INDEX($AX$3:BR146,AW146,MATCH('Comp Calculator'!$C$165,'(CC) Your Champ Data'!$AX$3:$BR$3,0))</f>
        <v>2.332456284578599</v>
      </c>
      <c r="BV146" s="60">
        <f t="shared" si="49"/>
        <v>0</v>
      </c>
      <c r="BW146" s="60">
        <f t="shared" si="50"/>
        <v>0</v>
      </c>
      <c r="BX146" s="60">
        <f t="shared" si="51"/>
        <v>14686.768873594845</v>
      </c>
      <c r="BY146" s="60">
        <f t="shared" si="52"/>
        <v>0</v>
      </c>
      <c r="BZ146" s="60">
        <f t="shared" si="53"/>
        <v>0</v>
      </c>
      <c r="CB146" s="60">
        <f>RANK(BV146,BV$4:BV$157,0)+COUNTIF(BV$4:BV146,BV146)-1</f>
        <v>146</v>
      </c>
      <c r="CC146" t="str">
        <f t="shared" si="54"/>
        <v>Vladimir</v>
      </c>
      <c r="CD146">
        <f>RANK(BW146,BW$4:BW$157,0)+COUNTIF(BW$4:BW146,BW146)-1</f>
        <v>148</v>
      </c>
      <c r="CE146" t="str">
        <f t="shared" si="55"/>
        <v>Vladimir</v>
      </c>
      <c r="CF146">
        <f>RANK(BX146,BX$4:BX$157,0)+COUNTIF(BX$4:BX146,BX146)-1</f>
        <v>14</v>
      </c>
      <c r="CG146" t="str">
        <f t="shared" si="56"/>
        <v>Vladimir</v>
      </c>
      <c r="CH146">
        <f>RANK(BY146,BY$4:BY$157,0)+COUNTIF(BY$4:BY146,BY146)-1</f>
        <v>143</v>
      </c>
      <c r="CI146" t="str">
        <f t="shared" si="57"/>
        <v>Vladimir</v>
      </c>
      <c r="CJ146">
        <f>RANK(BZ146,BZ$4:BZ$157,0)+COUNTIF(BZ$4:BZ146,BZ146)-1</f>
        <v>146</v>
      </c>
      <c r="CK146" t="str">
        <f t="shared" si="58"/>
        <v>Vladimir</v>
      </c>
      <c r="CM146">
        <f>'Champ Scores'!B145+'(CC) Team Data'!B$36-'(CC) Team Data'!$B$28</f>
        <v>11</v>
      </c>
      <c r="CN146">
        <f>'Champ Scores'!C145+'(CC) Team Data'!C$36-'(CC) Team Data'!$B$28</f>
        <v>11</v>
      </c>
      <c r="CO146">
        <f>'Champ Scores'!D145+'(CC) Team Data'!D$36-'(CC) Team Data'!$B$28</f>
        <v>5</v>
      </c>
      <c r="CP146">
        <f>'Champ Scores'!E145+'(CC) Team Data'!E$36-'(CC) Team Data'!$B$28</f>
        <v>12</v>
      </c>
      <c r="CQ146">
        <f>'Champ Scores'!F145+'(CC) Team Data'!F$36-'(CC) Team Data'!$B$28</f>
        <v>11</v>
      </c>
      <c r="CR146">
        <f>'Champ Scores'!G145+'(CC) Team Data'!G$36-'(CC) Team Data'!$B$28</f>
        <v>9</v>
      </c>
      <c r="CS146">
        <f>'Champ Scores'!H145+'(CC) Team Data'!H$36-'(CC) Team Data'!$B$28</f>
        <v>7</v>
      </c>
      <c r="CT146">
        <f>'Champ Scores'!I145+'(CC) Team Data'!I$36-'(CC) Team Data'!$B$28</f>
        <v>6</v>
      </c>
      <c r="CU146">
        <f>'Champ Scores'!J145+'(CC) Team Data'!J$36-'(CC) Team Data'!$B$28</f>
        <v>11</v>
      </c>
      <c r="CV146">
        <f>'Champ Scores'!K145+'(CC) Team Data'!K$36-'(CC) Team Data'!$B$28</f>
        <v>5</v>
      </c>
      <c r="CW146">
        <f>'Champ Scores'!L145+'(CC) Team Data'!L$36-'(CC) Team Data'!$B$28</f>
        <v>13</v>
      </c>
      <c r="CX146">
        <f>'Champ Scores'!M145+'(CC) Team Data'!M$36-'(CC) Team Data'!$B$28</f>
        <v>5</v>
      </c>
      <c r="CY146">
        <f>'Champ Scores'!N145+'(CC) Team Data'!N$36-'(CC) Team Data'!$B$28</f>
        <v>9</v>
      </c>
      <c r="CZ146">
        <f>'Champ Scores'!O145+'(CC) Team Data'!O$36-'(CC) Team Data'!$B$28</f>
        <v>9</v>
      </c>
      <c r="DA146">
        <f>'Champ Scores'!P145+'(CC) Team Data'!P$36-'(CC) Team Data'!$B$28</f>
        <v>7</v>
      </c>
      <c r="DB146">
        <f>'Champ Scores'!Q145+'(CC) Team Data'!Q$36-'(CC) Team Data'!$B$28</f>
        <v>9</v>
      </c>
      <c r="DC146">
        <f>'Champ Scores'!R145+'(CC) Team Data'!R$36-'(CC) Team Data'!$B$28</f>
        <v>5</v>
      </c>
      <c r="DD146">
        <f>'Champ Scores'!S145+'(CC) Team Data'!S$36-'(CC) Team Data'!$B$28</f>
        <v>6</v>
      </c>
      <c r="DE146">
        <f>'Champ Scores'!T145+'(CC) Team Data'!T$36-'(CC) Team Data'!$B$28</f>
        <v>8</v>
      </c>
      <c r="DF146">
        <f>'Champ Scores'!U145+'(CC) Team Data'!U$36-'(CC) Team Data'!$B$28</f>
        <v>5</v>
      </c>
    </row>
    <row r="147" spans="1:110" x14ac:dyDescent="0.25">
      <c r="A147" t="str">
        <f>'Champ Pools'!A147</f>
        <v>Volibear</v>
      </c>
      <c r="B147">
        <f>'Champ Pools'!B147</f>
        <v>3</v>
      </c>
      <c r="C147">
        <f>'Champ Pools'!C147</f>
        <v>2</v>
      </c>
      <c r="D147">
        <f>'Champ Pools'!D147</f>
        <v>3</v>
      </c>
      <c r="E147">
        <f>'Champ Pools'!E147</f>
        <v>0</v>
      </c>
      <c r="F147">
        <f>'Champ Pools'!F147</f>
        <v>0</v>
      </c>
      <c r="H147">
        <f>B147*B147*'Champ Pools'!L147</f>
        <v>27</v>
      </c>
      <c r="I147">
        <f>C147*C147*'Champ Pools'!M147</f>
        <v>12</v>
      </c>
      <c r="J147">
        <f>D147*D147*'Champ Pools'!N147</f>
        <v>27</v>
      </c>
      <c r="K147">
        <f>E147*E147*'Champ Pools'!O147</f>
        <v>0</v>
      </c>
      <c r="L147">
        <f>F147*F147*'Champ Pools'!P147</f>
        <v>0</v>
      </c>
      <c r="N147">
        <f>'Champ Scores'!Y146</f>
        <v>1663</v>
      </c>
      <c r="O147">
        <f>'Champ Scores'!Z146</f>
        <v>1933</v>
      </c>
      <c r="P147">
        <f>'Champ Scores'!AA146</f>
        <v>1826</v>
      </c>
      <c r="Q147">
        <f>'Champ Scores'!AB146</f>
        <v>1519</v>
      </c>
      <c r="R147">
        <f>'Champ Scores'!AC146</f>
        <v>2221</v>
      </c>
      <c r="T147" s="60">
        <f t="shared" si="41"/>
        <v>2638.493015281862</v>
      </c>
      <c r="U147">
        <f>'(CC) Team Data'!W$36+'(CC) Your Champ Data'!N147</f>
        <v>3751</v>
      </c>
      <c r="V147">
        <f>'(CC) Team Data'!X$36+'(CC) Your Champ Data'!O147</f>
        <v>3665</v>
      </c>
      <c r="W147">
        <f>'(CC) Team Data'!Y$36+'(CC) Your Champ Data'!P147</f>
        <v>3578</v>
      </c>
      <c r="X147">
        <f>'(CC) Team Data'!Z$36+'(CC) Your Champ Data'!Q147</f>
        <v>3136</v>
      </c>
      <c r="Y147">
        <f>'(CC) Team Data'!AA$36+'(CC) Your Champ Data'!R147</f>
        <v>4143</v>
      </c>
      <c r="AA147">
        <f>ABS('Champ Scores'!AG146-33.3-'Comp Calculator'!H$164+'Comp Calculator'!H$163)</f>
        <v>29.406485497601146</v>
      </c>
      <c r="AB147">
        <f>ABS('Champ Scores'!AH146-33.3-'Comp Calculator'!I$164+'Comp Calculator'!I$163)</f>
        <v>5.0906503199939941</v>
      </c>
      <c r="AC147">
        <f>ABS('Champ Scores'!AI146-33.3-'Comp Calculator'!J$164+'Comp Calculator'!J$163)</f>
        <v>24.115835177607131</v>
      </c>
      <c r="AD147">
        <f t="shared" si="42"/>
        <v>58.612970995202268</v>
      </c>
      <c r="AF147" s="60">
        <f>(IF('Comp Calculator'!$C$164='(CC) Your Champ Data'!$N$3,'(CC) Your Champ Data'!$N147,IF('Comp Calculator'!$C$164='(CC) Your Champ Data'!$O$3,'(CC) Your Champ Data'!$O147,IF('Comp Calculator'!$C$164='(CC) Your Champ Data'!$P$3,'(CC) Your Champ Data'!$P147,IF('Comp Calculator'!$C$164='(CC) Your Champ Data'!$Q$3,'(CC) Your Champ Data'!$Q147,IF('Comp Calculator'!$C$164='(CC) Your Champ Data'!$R$3,'(CC) Your Champ Data'!$R147,IF('Comp Calculator'!$C$164='(CC) Your Champ Data'!$T$3,'(CC) Your Champ Data'!$T147,1000))))))*H147*(100-$AD147))/1000</f>
        <v>2948.3834477155197</v>
      </c>
      <c r="AG147" s="60">
        <f>(IF('Comp Calculator'!$C$164='(CC) Your Champ Data'!$N$3,'(CC) Your Champ Data'!$N147,IF('Comp Calculator'!$C$164='(CC) Your Champ Data'!$O$3,'(CC) Your Champ Data'!$O147,IF('Comp Calculator'!$C$164='(CC) Your Champ Data'!$P$3,'(CC) Your Champ Data'!$P147,IF('Comp Calculator'!$C$164='(CC) Your Champ Data'!$Q$3,'(CC) Your Champ Data'!$Q147,IF('Comp Calculator'!$C$164='(CC) Your Champ Data'!$R$3,'(CC) Your Champ Data'!$R147,IF('Comp Calculator'!$C$164='(CC) Your Champ Data'!$T$3,'(CC) Your Champ Data'!$T147,1000))))))*I147*(100-$AD147))/1000</f>
        <v>1310.3926434291197</v>
      </c>
      <c r="AH147" s="60">
        <f>(IF('Comp Calculator'!$C$164='(CC) Your Champ Data'!$N$3,'(CC) Your Champ Data'!$N147,IF('Comp Calculator'!$C$164='(CC) Your Champ Data'!$O$3,'(CC) Your Champ Data'!$O147,IF('Comp Calculator'!$C$164='(CC) Your Champ Data'!$P$3,'(CC) Your Champ Data'!$P147,IF('Comp Calculator'!$C$164='(CC) Your Champ Data'!$Q$3,'(CC) Your Champ Data'!$Q147,IF('Comp Calculator'!$C$164='(CC) Your Champ Data'!$R$3,'(CC) Your Champ Data'!$R147,IF('Comp Calculator'!$C$164='(CC) Your Champ Data'!$T$3,'(CC) Your Champ Data'!$T147,1000))))))*J147*(100-$AD147))/1000</f>
        <v>2948.3834477155197</v>
      </c>
      <c r="AI147" s="60">
        <f>(IF('Comp Calculator'!$C$164='(CC) Your Champ Data'!$N$3,'(CC) Your Champ Data'!$N147,IF('Comp Calculator'!$C$164='(CC) Your Champ Data'!$O$3,'(CC) Your Champ Data'!$O147,IF('Comp Calculator'!$C$164='(CC) Your Champ Data'!$P$3,'(CC) Your Champ Data'!$P147,IF('Comp Calculator'!$C$164='(CC) Your Champ Data'!$Q$3,'(CC) Your Champ Data'!$Q147,IF('Comp Calculator'!$C$164='(CC) Your Champ Data'!$R$3,'(CC) Your Champ Data'!$R147,IF('Comp Calculator'!$C$164='(CC) Your Champ Data'!$T$3,'(CC) Your Champ Data'!$T147,1000))))))*K147*(100-$AD147))/1000</f>
        <v>0</v>
      </c>
      <c r="AJ147" s="60">
        <f>(IF('Comp Calculator'!$C$164='(CC) Your Champ Data'!$N$3,'(CC) Your Champ Data'!$N147,IF('Comp Calculator'!$C$164='(CC) Your Champ Data'!$O$3,'(CC) Your Champ Data'!$O147,IF('Comp Calculator'!$C$164='(CC) Your Champ Data'!$P$3,'(CC) Your Champ Data'!$P147,IF('Comp Calculator'!$C$164='(CC) Your Champ Data'!$Q$3,'(CC) Your Champ Data'!$Q147,IF('Comp Calculator'!$C$164='(CC) Your Champ Data'!$R$3,'(CC) Your Champ Data'!$R147,IF('Comp Calculator'!$C$164='(CC) Your Champ Data'!$T$3,'(CC) Your Champ Data'!$T147,1000))))))*L147*(100-$AD147))/1000</f>
        <v>0</v>
      </c>
      <c r="AL147" s="60">
        <f>RANK(AF147,AF$4:AF$163,0)+COUNTIF(AF$4:AF147,AF147)-1</f>
        <v>22</v>
      </c>
      <c r="AM147" t="str">
        <f t="shared" si="43"/>
        <v>Volibear</v>
      </c>
      <c r="AN147" s="60">
        <f>RANK(AG147,AG$4:AG$163,0)+COUNTIF(AG$4:AG147,AG147)-1</f>
        <v>17</v>
      </c>
      <c r="AO147" t="str">
        <f t="shared" si="44"/>
        <v>Volibear</v>
      </c>
      <c r="AP147" s="60">
        <f>RANK(AH147,AH$4:AH$163,0)+COUNTIF(AH$4:AH147,AH147)-1</f>
        <v>91</v>
      </c>
      <c r="AQ147" t="str">
        <f t="shared" si="45"/>
        <v>Volibear</v>
      </c>
      <c r="AR147" s="60">
        <f>RANK(AI147,AI$4:AI$163,0)+COUNTIF(AI$4:AI147,AI147)-1</f>
        <v>145</v>
      </c>
      <c r="AS147" t="str">
        <f t="shared" si="46"/>
        <v>Volibear</v>
      </c>
      <c r="AT147" s="60">
        <f>RANK(AJ147,AJ$4:AJ$163,0)+COUNTIF(AJ$4:AJ147,AJ147)-1</f>
        <v>150</v>
      </c>
      <c r="AU147" t="str">
        <f t="shared" si="47"/>
        <v>Volibear</v>
      </c>
      <c r="AW147">
        <v>145</v>
      </c>
      <c r="AX147" s="61">
        <f t="shared" si="48"/>
        <v>2.7150377176900822</v>
      </c>
      <c r="AY147">
        <f>'Champ Scores'!B146</f>
        <v>2</v>
      </c>
      <c r="AZ147">
        <f>'Champ Scores'!C146</f>
        <v>4</v>
      </c>
      <c r="BA147">
        <f>'Champ Scores'!D146</f>
        <v>4</v>
      </c>
      <c r="BB147">
        <f>'Champ Scores'!E146</f>
        <v>3</v>
      </c>
      <c r="BC147">
        <f>'Champ Scores'!F146</f>
        <v>4</v>
      </c>
      <c r="BD147">
        <f>'Champ Scores'!G146</f>
        <v>2</v>
      </c>
      <c r="BE147">
        <f>'Champ Scores'!H146</f>
        <v>2</v>
      </c>
      <c r="BF147">
        <f>'Champ Scores'!I146</f>
        <v>3</v>
      </c>
      <c r="BG147">
        <f>'Champ Scores'!J146</f>
        <v>5</v>
      </c>
      <c r="BH147">
        <f>'Champ Scores'!K146</f>
        <v>3</v>
      </c>
      <c r="BI147">
        <f>'Champ Scores'!L146</f>
        <v>5</v>
      </c>
      <c r="BJ147">
        <f>'Champ Scores'!M146</f>
        <v>2</v>
      </c>
      <c r="BK147">
        <f>'Champ Scores'!N146</f>
        <v>2</v>
      </c>
      <c r="BL147">
        <f>'Champ Scores'!O146</f>
        <v>1</v>
      </c>
      <c r="BM147">
        <f>'Champ Scores'!P146</f>
        <v>2</v>
      </c>
      <c r="BN147">
        <f>'Champ Scores'!Q146</f>
        <v>3</v>
      </c>
      <c r="BO147">
        <f>'Champ Scores'!R146</f>
        <v>1</v>
      </c>
      <c r="BP147">
        <f>'Champ Scores'!S146</f>
        <v>1</v>
      </c>
      <c r="BQ147">
        <f>'Champ Scores'!T146</f>
        <v>2</v>
      </c>
      <c r="BR147">
        <f>'Champ Scores'!U146</f>
        <v>1</v>
      </c>
      <c r="BT147" s="61">
        <f>INDEX($AX$3:BR147,AW147,MATCH('Comp Calculator'!$C$165,'(CC) Your Champ Data'!$AX$3:$BR$3,0))</f>
        <v>2.7150377176900822</v>
      </c>
      <c r="BV147" s="60">
        <f t="shared" si="49"/>
        <v>3033.9183088212999</v>
      </c>
      <c r="BW147" s="60">
        <f t="shared" si="50"/>
        <v>1348.4081372539113</v>
      </c>
      <c r="BX147" s="60">
        <f t="shared" si="51"/>
        <v>3033.9183088212999</v>
      </c>
      <c r="BY147" s="60">
        <f t="shared" si="52"/>
        <v>0</v>
      </c>
      <c r="BZ147" s="60">
        <f t="shared" si="53"/>
        <v>0</v>
      </c>
      <c r="CB147" s="60">
        <f>RANK(BV147,BV$4:BV$157,0)+COUNTIF(BV$4:BV147,BV147)-1</f>
        <v>22</v>
      </c>
      <c r="CC147" t="str">
        <f t="shared" si="54"/>
        <v>Volibear</v>
      </c>
      <c r="CD147">
        <f>RANK(BW147,BW$4:BW$157,0)+COUNTIF(BW$4:BW147,BW147)-1</f>
        <v>17</v>
      </c>
      <c r="CE147" t="str">
        <f t="shared" si="55"/>
        <v>Volibear</v>
      </c>
      <c r="CF147">
        <f>RANK(BX147,BX$4:BX$157,0)+COUNTIF(BX$4:BX147,BX147)-1</f>
        <v>91</v>
      </c>
      <c r="CG147" t="str">
        <f t="shared" si="56"/>
        <v>Volibear</v>
      </c>
      <c r="CH147">
        <f>RANK(BY147,BY$4:BY$157,0)+COUNTIF(BY$4:BY147,BY147)-1</f>
        <v>144</v>
      </c>
      <c r="CI147" t="str">
        <f t="shared" si="57"/>
        <v>Volibear</v>
      </c>
      <c r="CJ147">
        <f>RANK(BZ147,BZ$4:BZ$157,0)+COUNTIF(BZ$4:BZ147,BZ147)-1</f>
        <v>147</v>
      </c>
      <c r="CK147" t="str">
        <f t="shared" si="58"/>
        <v>Volibear</v>
      </c>
      <c r="CM147">
        <f>'Champ Scores'!B146+'(CC) Team Data'!B$36-'(CC) Team Data'!$B$28</f>
        <v>8</v>
      </c>
      <c r="CN147">
        <f>'Champ Scores'!C146+'(CC) Team Data'!C$36-'(CC) Team Data'!$B$28</f>
        <v>11</v>
      </c>
      <c r="CO147">
        <f>'Champ Scores'!D146+'(CC) Team Data'!D$36-'(CC) Team Data'!$B$28</f>
        <v>8</v>
      </c>
      <c r="CP147">
        <f>'Champ Scores'!E146+'(CC) Team Data'!E$36-'(CC) Team Data'!$B$28</f>
        <v>10</v>
      </c>
      <c r="CQ147">
        <f>'Champ Scores'!F146+'(CC) Team Data'!F$36-'(CC) Team Data'!$B$28</f>
        <v>11</v>
      </c>
      <c r="CR147">
        <f>'Champ Scores'!G146+'(CC) Team Data'!G$36-'(CC) Team Data'!$B$28</f>
        <v>8</v>
      </c>
      <c r="CS147">
        <f>'Champ Scores'!H146+'(CC) Team Data'!H$36-'(CC) Team Data'!$B$28</f>
        <v>7</v>
      </c>
      <c r="CT147">
        <f>'Champ Scores'!I146+'(CC) Team Data'!I$36-'(CC) Team Data'!$B$28</f>
        <v>7</v>
      </c>
      <c r="CU147">
        <f>'Champ Scores'!J146+'(CC) Team Data'!J$36-'(CC) Team Data'!$B$28</f>
        <v>12</v>
      </c>
      <c r="CV147">
        <f>'Champ Scores'!K146+'(CC) Team Data'!K$36-'(CC) Team Data'!$B$28</f>
        <v>7</v>
      </c>
      <c r="CW147">
        <f>'Champ Scores'!L146+'(CC) Team Data'!L$36-'(CC) Team Data'!$B$28</f>
        <v>13</v>
      </c>
      <c r="CX147">
        <f>'Champ Scores'!M146+'(CC) Team Data'!M$36-'(CC) Team Data'!$B$28</f>
        <v>6</v>
      </c>
      <c r="CY147">
        <f>'Champ Scores'!N146+'(CC) Team Data'!N$36-'(CC) Team Data'!$B$28</f>
        <v>9</v>
      </c>
      <c r="CZ147">
        <f>'Champ Scores'!O146+'(CC) Team Data'!O$36-'(CC) Team Data'!$B$28</f>
        <v>7</v>
      </c>
      <c r="DA147">
        <f>'Champ Scores'!P146+'(CC) Team Data'!P$36-'(CC) Team Data'!$B$28</f>
        <v>8</v>
      </c>
      <c r="DB147">
        <f>'Champ Scores'!Q146+'(CC) Team Data'!Q$36-'(CC) Team Data'!$B$28</f>
        <v>9</v>
      </c>
      <c r="DC147">
        <f>'Champ Scores'!R146+'(CC) Team Data'!R$36-'(CC) Team Data'!$B$28</f>
        <v>5</v>
      </c>
      <c r="DD147">
        <f>'Champ Scores'!S146+'(CC) Team Data'!S$36-'(CC) Team Data'!$B$28</f>
        <v>5</v>
      </c>
      <c r="DE147">
        <f>'Champ Scores'!T146+'(CC) Team Data'!T$36-'(CC) Team Data'!$B$28</f>
        <v>8</v>
      </c>
      <c r="DF147">
        <f>'Champ Scores'!U146+'(CC) Team Data'!U$36-'(CC) Team Data'!$B$28</f>
        <v>5</v>
      </c>
    </row>
    <row r="148" spans="1:110" x14ac:dyDescent="0.25">
      <c r="A148" t="str">
        <f>'Champ Pools'!A148</f>
        <v>Warwick</v>
      </c>
      <c r="B148">
        <f>'Champ Pools'!B148</f>
        <v>2</v>
      </c>
      <c r="C148">
        <f>'Champ Pools'!C148</f>
        <v>1</v>
      </c>
      <c r="D148">
        <f>'Champ Pools'!D148</f>
        <v>0</v>
      </c>
      <c r="E148">
        <f>'Champ Pools'!E148</f>
        <v>0</v>
      </c>
      <c r="F148">
        <f>'Champ Pools'!F148</f>
        <v>0</v>
      </c>
      <c r="H148">
        <f>B148*B148*'Champ Pools'!L148</f>
        <v>12</v>
      </c>
      <c r="I148">
        <f>C148*C148*'Champ Pools'!M148</f>
        <v>3</v>
      </c>
      <c r="J148">
        <f>D148*D148*'Champ Pools'!N148</f>
        <v>0</v>
      </c>
      <c r="K148">
        <f>E148*E148*'Champ Pools'!O148</f>
        <v>0</v>
      </c>
      <c r="L148">
        <f>F148*F148*'Champ Pools'!P148</f>
        <v>0</v>
      </c>
      <c r="N148">
        <f>'Champ Scores'!Y147</f>
        <v>2722</v>
      </c>
      <c r="O148">
        <f>'Champ Scores'!Z147</f>
        <v>2902</v>
      </c>
      <c r="P148">
        <f>'Champ Scores'!AA147</f>
        <v>1310</v>
      </c>
      <c r="Q148">
        <f>'Champ Scores'!AB147</f>
        <v>1021</v>
      </c>
      <c r="R148">
        <f>'Champ Scores'!AC147</f>
        <v>1546</v>
      </c>
      <c r="T148" s="60">
        <f t="shared" si="41"/>
        <v>2039.4455767630859</v>
      </c>
      <c r="U148">
        <f>'(CC) Team Data'!W$36+'(CC) Your Champ Data'!N148</f>
        <v>4810</v>
      </c>
      <c r="V148">
        <f>'(CC) Team Data'!X$36+'(CC) Your Champ Data'!O148</f>
        <v>4634</v>
      </c>
      <c r="W148">
        <f>'(CC) Team Data'!Y$36+'(CC) Your Champ Data'!P148</f>
        <v>3062</v>
      </c>
      <c r="X148">
        <f>'(CC) Team Data'!Z$36+'(CC) Your Champ Data'!Q148</f>
        <v>2638</v>
      </c>
      <c r="Y148">
        <f>'(CC) Team Data'!AA$36+'(CC) Your Champ Data'!R148</f>
        <v>3468</v>
      </c>
      <c r="AA148">
        <f>ABS('Champ Scores'!AG147-33.3-'Comp Calculator'!H$164+'Comp Calculator'!H$163)</f>
        <v>18.343222611809068</v>
      </c>
      <c r="AB148">
        <f>ABS('Champ Scores'!AH147-33.3-'Comp Calculator'!I$164+'Comp Calculator'!I$163)</f>
        <v>8.2872721145648534</v>
      </c>
      <c r="AC148">
        <f>ABS('Champ Scores'!AI147-33.3-'Comp Calculator'!J$164+'Comp Calculator'!J$163)</f>
        <v>9.8559504972442049</v>
      </c>
      <c r="AD148">
        <f t="shared" si="42"/>
        <v>36.486445223618126</v>
      </c>
      <c r="AF148" s="60">
        <f>(IF('Comp Calculator'!$C$164='(CC) Your Champ Data'!$N$3,'(CC) Your Champ Data'!$N148,IF('Comp Calculator'!$C$164='(CC) Your Champ Data'!$O$3,'(CC) Your Champ Data'!$O148,IF('Comp Calculator'!$C$164='(CC) Your Champ Data'!$P$3,'(CC) Your Champ Data'!$P148,IF('Comp Calculator'!$C$164='(CC) Your Champ Data'!$Q$3,'(CC) Your Champ Data'!$Q148,IF('Comp Calculator'!$C$164='(CC) Your Champ Data'!$R$3,'(CC) Your Champ Data'!$R148,IF('Comp Calculator'!$C$164='(CC) Your Champ Data'!$T$3,'(CC) Your Champ Data'!$T148,1000))))))*H148*(100-$AD148))/1000</f>
        <v>1554.3892602383039</v>
      </c>
      <c r="AG148" s="60">
        <f>(IF('Comp Calculator'!$C$164='(CC) Your Champ Data'!$N$3,'(CC) Your Champ Data'!$N148,IF('Comp Calculator'!$C$164='(CC) Your Champ Data'!$O$3,'(CC) Your Champ Data'!$O148,IF('Comp Calculator'!$C$164='(CC) Your Champ Data'!$P$3,'(CC) Your Champ Data'!$P148,IF('Comp Calculator'!$C$164='(CC) Your Champ Data'!$Q$3,'(CC) Your Champ Data'!$Q148,IF('Comp Calculator'!$C$164='(CC) Your Champ Data'!$R$3,'(CC) Your Champ Data'!$R148,IF('Comp Calculator'!$C$164='(CC) Your Champ Data'!$T$3,'(CC) Your Champ Data'!$T148,1000))))))*I148*(100-$AD148))/1000</f>
        <v>388.59731505957598</v>
      </c>
      <c r="AH148" s="60">
        <f>(IF('Comp Calculator'!$C$164='(CC) Your Champ Data'!$N$3,'(CC) Your Champ Data'!$N148,IF('Comp Calculator'!$C$164='(CC) Your Champ Data'!$O$3,'(CC) Your Champ Data'!$O148,IF('Comp Calculator'!$C$164='(CC) Your Champ Data'!$P$3,'(CC) Your Champ Data'!$P148,IF('Comp Calculator'!$C$164='(CC) Your Champ Data'!$Q$3,'(CC) Your Champ Data'!$Q148,IF('Comp Calculator'!$C$164='(CC) Your Champ Data'!$R$3,'(CC) Your Champ Data'!$R148,IF('Comp Calculator'!$C$164='(CC) Your Champ Data'!$T$3,'(CC) Your Champ Data'!$T148,1000))))))*J148*(100-$AD148))/1000</f>
        <v>0</v>
      </c>
      <c r="AI148" s="60">
        <f>(IF('Comp Calculator'!$C$164='(CC) Your Champ Data'!$N$3,'(CC) Your Champ Data'!$N148,IF('Comp Calculator'!$C$164='(CC) Your Champ Data'!$O$3,'(CC) Your Champ Data'!$O148,IF('Comp Calculator'!$C$164='(CC) Your Champ Data'!$P$3,'(CC) Your Champ Data'!$P148,IF('Comp Calculator'!$C$164='(CC) Your Champ Data'!$Q$3,'(CC) Your Champ Data'!$Q148,IF('Comp Calculator'!$C$164='(CC) Your Champ Data'!$R$3,'(CC) Your Champ Data'!$R148,IF('Comp Calculator'!$C$164='(CC) Your Champ Data'!$T$3,'(CC) Your Champ Data'!$T148,1000))))))*K148*(100-$AD148))/1000</f>
        <v>0</v>
      </c>
      <c r="AJ148" s="60">
        <f>(IF('Comp Calculator'!$C$164='(CC) Your Champ Data'!$N$3,'(CC) Your Champ Data'!$N148,IF('Comp Calculator'!$C$164='(CC) Your Champ Data'!$O$3,'(CC) Your Champ Data'!$O148,IF('Comp Calculator'!$C$164='(CC) Your Champ Data'!$P$3,'(CC) Your Champ Data'!$P148,IF('Comp Calculator'!$C$164='(CC) Your Champ Data'!$Q$3,'(CC) Your Champ Data'!$Q148,IF('Comp Calculator'!$C$164='(CC) Your Champ Data'!$R$3,'(CC) Your Champ Data'!$R148,IF('Comp Calculator'!$C$164='(CC) Your Champ Data'!$T$3,'(CC) Your Champ Data'!$T148,1000))))))*L148*(100-$AD148))/1000</f>
        <v>0</v>
      </c>
      <c r="AL148" s="60">
        <f>RANK(AF148,AF$4:AF$163,0)+COUNTIF(AF$4:AF148,AF148)-1</f>
        <v>31</v>
      </c>
      <c r="AM148" t="str">
        <f t="shared" si="43"/>
        <v>Warwick</v>
      </c>
      <c r="AN148" s="60">
        <f>RANK(AG148,AG$4:AG$163,0)+COUNTIF(AG$4:AG148,AG148)-1</f>
        <v>23</v>
      </c>
      <c r="AO148" t="str">
        <f t="shared" si="44"/>
        <v>Warwick</v>
      </c>
      <c r="AP148" s="60">
        <f>RANK(AH148,AH$4:AH$163,0)+COUNTIF(AH$4:AH148,AH148)-1</f>
        <v>154</v>
      </c>
      <c r="AQ148" t="str">
        <f t="shared" si="45"/>
        <v>Warwick</v>
      </c>
      <c r="AR148" s="60">
        <f>RANK(AI148,AI$4:AI$163,0)+COUNTIF(AI$4:AI148,AI148)-1</f>
        <v>146</v>
      </c>
      <c r="AS148" t="str">
        <f t="shared" si="46"/>
        <v>Warwick</v>
      </c>
      <c r="AT148" s="60">
        <f>RANK(AJ148,AJ$4:AJ$163,0)+COUNTIF(AJ$4:AJ148,AJ148)-1</f>
        <v>151</v>
      </c>
      <c r="AU148" t="str">
        <f t="shared" si="47"/>
        <v>Warwick</v>
      </c>
      <c r="AW148">
        <v>146</v>
      </c>
      <c r="AX148" s="61">
        <f t="shared" si="48"/>
        <v>2.8824045413923387</v>
      </c>
      <c r="AY148">
        <f>'Champ Scores'!B147</f>
        <v>3</v>
      </c>
      <c r="AZ148">
        <f>'Champ Scores'!C147</f>
        <v>3</v>
      </c>
      <c r="BA148">
        <f>'Champ Scores'!D147</f>
        <v>3</v>
      </c>
      <c r="BB148">
        <f>'Champ Scores'!E147</f>
        <v>1</v>
      </c>
      <c r="BC148">
        <f>'Champ Scores'!F147</f>
        <v>4</v>
      </c>
      <c r="BD148">
        <f>'Champ Scores'!G147</f>
        <v>1</v>
      </c>
      <c r="BE148">
        <f>'Champ Scores'!H147</f>
        <v>1</v>
      </c>
      <c r="BF148">
        <f>'Champ Scores'!I147</f>
        <v>1</v>
      </c>
      <c r="BG148">
        <f>'Champ Scores'!J147</f>
        <v>3</v>
      </c>
      <c r="BH148">
        <f>'Champ Scores'!K147</f>
        <v>3</v>
      </c>
      <c r="BI148">
        <f>'Champ Scores'!L147</f>
        <v>4</v>
      </c>
      <c r="BJ148">
        <f>'Champ Scores'!M147</f>
        <v>5</v>
      </c>
      <c r="BK148">
        <f>'Champ Scores'!N147</f>
        <v>2</v>
      </c>
      <c r="BL148">
        <f>'Champ Scores'!O147</f>
        <v>1</v>
      </c>
      <c r="BM148">
        <f>'Champ Scores'!P147</f>
        <v>5</v>
      </c>
      <c r="BN148">
        <f>'Champ Scores'!Q147</f>
        <v>4</v>
      </c>
      <c r="BO148">
        <f>'Champ Scores'!R147</f>
        <v>5</v>
      </c>
      <c r="BP148">
        <f>'Champ Scores'!S147</f>
        <v>1</v>
      </c>
      <c r="BQ148">
        <f>'Champ Scores'!T147</f>
        <v>1</v>
      </c>
      <c r="BR148">
        <f>'Champ Scores'!U147</f>
        <v>1</v>
      </c>
      <c r="BT148" s="61">
        <f>INDEX($AX$3:BR148,AW148,MATCH('Comp Calculator'!$C$165,'(CC) Your Champ Data'!$AX$3:$BR$3,0))</f>
        <v>2.8824045413923387</v>
      </c>
      <c r="BV148" s="60">
        <f t="shared" si="49"/>
        <v>2196.8611047289701</v>
      </c>
      <c r="BW148" s="60">
        <f t="shared" si="50"/>
        <v>549.21527618224252</v>
      </c>
      <c r="BX148" s="60">
        <f t="shared" si="51"/>
        <v>0</v>
      </c>
      <c r="BY148" s="60">
        <f t="shared" si="52"/>
        <v>0</v>
      </c>
      <c r="BZ148" s="60">
        <f t="shared" si="53"/>
        <v>0</v>
      </c>
      <c r="CB148" s="60">
        <f>RANK(BV148,BV$4:BV$157,0)+COUNTIF(BV$4:BV148,BV148)-1</f>
        <v>30</v>
      </c>
      <c r="CC148" t="str">
        <f t="shared" si="54"/>
        <v>Warwick</v>
      </c>
      <c r="CD148">
        <f>RANK(BW148,BW$4:BW$157,0)+COUNTIF(BW$4:BW148,BW148)-1</f>
        <v>22</v>
      </c>
      <c r="CE148" t="str">
        <f t="shared" si="55"/>
        <v>Warwick</v>
      </c>
      <c r="CF148">
        <f>RANK(BX148,BX$4:BX$157,0)+COUNTIF(BX$4:BX148,BX148)-1</f>
        <v>149</v>
      </c>
      <c r="CG148" t="str">
        <f t="shared" si="56"/>
        <v>Warwick</v>
      </c>
      <c r="CH148">
        <f>RANK(BY148,BY$4:BY$157,0)+COUNTIF(BY$4:BY148,BY148)-1</f>
        <v>145</v>
      </c>
      <c r="CI148" t="str">
        <f t="shared" si="57"/>
        <v>Warwick</v>
      </c>
      <c r="CJ148">
        <f>RANK(BZ148,BZ$4:BZ$157,0)+COUNTIF(BZ$4:BZ148,BZ148)-1</f>
        <v>148</v>
      </c>
      <c r="CK148" t="str">
        <f t="shared" si="58"/>
        <v>Warwick</v>
      </c>
      <c r="CM148">
        <f>'Champ Scores'!B147+'(CC) Team Data'!B$36-'(CC) Team Data'!$B$28</f>
        <v>9</v>
      </c>
      <c r="CN148">
        <f>'Champ Scores'!C147+'(CC) Team Data'!C$36-'(CC) Team Data'!$B$28</f>
        <v>10</v>
      </c>
      <c r="CO148">
        <f>'Champ Scores'!D147+'(CC) Team Data'!D$36-'(CC) Team Data'!$B$28</f>
        <v>7</v>
      </c>
      <c r="CP148">
        <f>'Champ Scores'!E147+'(CC) Team Data'!E$36-'(CC) Team Data'!$B$28</f>
        <v>8</v>
      </c>
      <c r="CQ148">
        <f>'Champ Scores'!F147+'(CC) Team Data'!F$36-'(CC) Team Data'!$B$28</f>
        <v>11</v>
      </c>
      <c r="CR148">
        <f>'Champ Scores'!G147+'(CC) Team Data'!G$36-'(CC) Team Data'!$B$28</f>
        <v>7</v>
      </c>
      <c r="CS148">
        <f>'Champ Scores'!H147+'(CC) Team Data'!H$36-'(CC) Team Data'!$B$28</f>
        <v>6</v>
      </c>
      <c r="CT148">
        <f>'Champ Scores'!I147+'(CC) Team Data'!I$36-'(CC) Team Data'!$B$28</f>
        <v>5</v>
      </c>
      <c r="CU148">
        <f>'Champ Scores'!J147+'(CC) Team Data'!J$36-'(CC) Team Data'!$B$28</f>
        <v>10</v>
      </c>
      <c r="CV148">
        <f>'Champ Scores'!K147+'(CC) Team Data'!K$36-'(CC) Team Data'!$B$28</f>
        <v>7</v>
      </c>
      <c r="CW148">
        <f>'Champ Scores'!L147+'(CC) Team Data'!L$36-'(CC) Team Data'!$B$28</f>
        <v>12</v>
      </c>
      <c r="CX148">
        <f>'Champ Scores'!M147+'(CC) Team Data'!M$36-'(CC) Team Data'!$B$28</f>
        <v>9</v>
      </c>
      <c r="CY148">
        <f>'Champ Scores'!N147+'(CC) Team Data'!N$36-'(CC) Team Data'!$B$28</f>
        <v>9</v>
      </c>
      <c r="CZ148">
        <f>'Champ Scores'!O147+'(CC) Team Data'!O$36-'(CC) Team Data'!$B$28</f>
        <v>7</v>
      </c>
      <c r="DA148">
        <f>'Champ Scores'!P147+'(CC) Team Data'!P$36-'(CC) Team Data'!$B$28</f>
        <v>11</v>
      </c>
      <c r="DB148">
        <f>'Champ Scores'!Q147+'(CC) Team Data'!Q$36-'(CC) Team Data'!$B$28</f>
        <v>10</v>
      </c>
      <c r="DC148">
        <f>'Champ Scores'!R147+'(CC) Team Data'!R$36-'(CC) Team Data'!$B$28</f>
        <v>9</v>
      </c>
      <c r="DD148">
        <f>'Champ Scores'!S147+'(CC) Team Data'!S$36-'(CC) Team Data'!$B$28</f>
        <v>5</v>
      </c>
      <c r="DE148">
        <f>'Champ Scores'!T147+'(CC) Team Data'!T$36-'(CC) Team Data'!$B$28</f>
        <v>7</v>
      </c>
      <c r="DF148">
        <f>'Champ Scores'!U147+'(CC) Team Data'!U$36-'(CC) Team Data'!$B$28</f>
        <v>5</v>
      </c>
    </row>
    <row r="149" spans="1:110" x14ac:dyDescent="0.25">
      <c r="A149" t="str">
        <f>'Champ Pools'!A149</f>
        <v>Wukong</v>
      </c>
      <c r="B149">
        <f>'Champ Pools'!B149</f>
        <v>4</v>
      </c>
      <c r="C149">
        <f>'Champ Pools'!C149</f>
        <v>1</v>
      </c>
      <c r="D149">
        <f>'Champ Pools'!D149</f>
        <v>3</v>
      </c>
      <c r="E149">
        <f>'Champ Pools'!E149</f>
        <v>0</v>
      </c>
      <c r="F149">
        <f>'Champ Pools'!F149</f>
        <v>0</v>
      </c>
      <c r="H149">
        <f>B149*B149*'Champ Pools'!L149</f>
        <v>48</v>
      </c>
      <c r="I149">
        <f>C149*C149*'Champ Pools'!M149</f>
        <v>3</v>
      </c>
      <c r="J149">
        <f>D149*D149*'Champ Pools'!N149</f>
        <v>27</v>
      </c>
      <c r="K149">
        <f>E149*E149*'Champ Pools'!O149</f>
        <v>0</v>
      </c>
      <c r="L149">
        <f>F149*F149*'Champ Pools'!P149</f>
        <v>0</v>
      </c>
      <c r="N149">
        <f>'Champ Scores'!Y148</f>
        <v>2424</v>
      </c>
      <c r="O149">
        <f>'Champ Scores'!Z148</f>
        <v>2489</v>
      </c>
      <c r="P149">
        <f>'Champ Scores'!AA148</f>
        <v>1381</v>
      </c>
      <c r="Q149">
        <f>'Champ Scores'!AB148</f>
        <v>1113</v>
      </c>
      <c r="R149">
        <f>'Champ Scores'!AC148</f>
        <v>1448</v>
      </c>
      <c r="T149" s="60">
        <f t="shared" si="41"/>
        <v>2250.8266555729579</v>
      </c>
      <c r="U149">
        <f>'(CC) Team Data'!W$36+'(CC) Your Champ Data'!N149</f>
        <v>4512</v>
      </c>
      <c r="V149">
        <f>'(CC) Team Data'!X$36+'(CC) Your Champ Data'!O149</f>
        <v>4221</v>
      </c>
      <c r="W149">
        <f>'(CC) Team Data'!Y$36+'(CC) Your Champ Data'!P149</f>
        <v>3133</v>
      </c>
      <c r="X149">
        <f>'(CC) Team Data'!Z$36+'(CC) Your Champ Data'!Q149</f>
        <v>2730</v>
      </c>
      <c r="Y149">
        <f>'(CC) Team Data'!AA$36+'(CC) Your Champ Data'!R149</f>
        <v>3370</v>
      </c>
      <c r="AA149">
        <f>ABS('Champ Scores'!AG148-33.3-'Comp Calculator'!H$164+'Comp Calculator'!H$163)</f>
        <v>12.322886072162362</v>
      </c>
      <c r="AB149">
        <f>ABS('Champ Scores'!AH148-33.3-'Comp Calculator'!I$164+'Comp Calculator'!I$163)</f>
        <v>3.8708073104185061</v>
      </c>
      <c r="AC149">
        <f>ABS('Champ Scores'!AI148-33.3-'Comp Calculator'!J$164+'Comp Calculator'!J$163)</f>
        <v>15.993693382580847</v>
      </c>
      <c r="AD149">
        <f t="shared" si="42"/>
        <v>32.187386765161719</v>
      </c>
      <c r="AF149" s="60">
        <f>(IF('Comp Calculator'!$C$164='(CC) Your Champ Data'!$N$3,'(CC) Your Champ Data'!$N149,IF('Comp Calculator'!$C$164='(CC) Your Champ Data'!$O$3,'(CC) Your Champ Data'!$O149,IF('Comp Calculator'!$C$164='(CC) Your Champ Data'!$P$3,'(CC) Your Champ Data'!$P149,IF('Comp Calculator'!$C$164='(CC) Your Champ Data'!$Q$3,'(CC) Your Champ Data'!$Q149,IF('Comp Calculator'!$C$164='(CC) Your Champ Data'!$R$3,'(CC) Your Champ Data'!$R149,IF('Comp Calculator'!$C$164='(CC) Your Champ Data'!$T$3,'(CC) Your Champ Data'!$T149,1000))))))*H149*(100-$AD149))/1000</f>
        <v>7326.4529977456095</v>
      </c>
      <c r="AG149" s="60">
        <f>(IF('Comp Calculator'!$C$164='(CC) Your Champ Data'!$N$3,'(CC) Your Champ Data'!$N149,IF('Comp Calculator'!$C$164='(CC) Your Champ Data'!$O$3,'(CC) Your Champ Data'!$O149,IF('Comp Calculator'!$C$164='(CC) Your Champ Data'!$P$3,'(CC) Your Champ Data'!$P149,IF('Comp Calculator'!$C$164='(CC) Your Champ Data'!$Q$3,'(CC) Your Champ Data'!$Q149,IF('Comp Calculator'!$C$164='(CC) Your Champ Data'!$R$3,'(CC) Your Champ Data'!$R149,IF('Comp Calculator'!$C$164='(CC) Your Champ Data'!$T$3,'(CC) Your Champ Data'!$T149,1000))))))*I149*(100-$AD149))/1000</f>
        <v>457.9033123591006</v>
      </c>
      <c r="AH149" s="60">
        <f>(IF('Comp Calculator'!$C$164='(CC) Your Champ Data'!$N$3,'(CC) Your Champ Data'!$N149,IF('Comp Calculator'!$C$164='(CC) Your Champ Data'!$O$3,'(CC) Your Champ Data'!$O149,IF('Comp Calculator'!$C$164='(CC) Your Champ Data'!$P$3,'(CC) Your Champ Data'!$P149,IF('Comp Calculator'!$C$164='(CC) Your Champ Data'!$Q$3,'(CC) Your Champ Data'!$Q149,IF('Comp Calculator'!$C$164='(CC) Your Champ Data'!$R$3,'(CC) Your Champ Data'!$R149,IF('Comp Calculator'!$C$164='(CC) Your Champ Data'!$T$3,'(CC) Your Champ Data'!$T149,1000))))))*J149*(100-$AD149))/1000</f>
        <v>4121.1298112319055</v>
      </c>
      <c r="AI149" s="60">
        <f>(IF('Comp Calculator'!$C$164='(CC) Your Champ Data'!$N$3,'(CC) Your Champ Data'!$N149,IF('Comp Calculator'!$C$164='(CC) Your Champ Data'!$O$3,'(CC) Your Champ Data'!$O149,IF('Comp Calculator'!$C$164='(CC) Your Champ Data'!$P$3,'(CC) Your Champ Data'!$P149,IF('Comp Calculator'!$C$164='(CC) Your Champ Data'!$Q$3,'(CC) Your Champ Data'!$Q149,IF('Comp Calculator'!$C$164='(CC) Your Champ Data'!$R$3,'(CC) Your Champ Data'!$R149,IF('Comp Calculator'!$C$164='(CC) Your Champ Data'!$T$3,'(CC) Your Champ Data'!$T149,1000))))))*K149*(100-$AD149))/1000</f>
        <v>0</v>
      </c>
      <c r="AJ149" s="60">
        <f>(IF('Comp Calculator'!$C$164='(CC) Your Champ Data'!$N$3,'(CC) Your Champ Data'!$N149,IF('Comp Calculator'!$C$164='(CC) Your Champ Data'!$O$3,'(CC) Your Champ Data'!$O149,IF('Comp Calculator'!$C$164='(CC) Your Champ Data'!$P$3,'(CC) Your Champ Data'!$P149,IF('Comp Calculator'!$C$164='(CC) Your Champ Data'!$Q$3,'(CC) Your Champ Data'!$Q149,IF('Comp Calculator'!$C$164='(CC) Your Champ Data'!$R$3,'(CC) Your Champ Data'!$R149,IF('Comp Calculator'!$C$164='(CC) Your Champ Data'!$T$3,'(CC) Your Champ Data'!$T149,1000))))))*L149*(100-$AD149))/1000</f>
        <v>0</v>
      </c>
      <c r="AL149" s="60">
        <f>RANK(AF149,AF$4:AF$163,0)+COUNTIF(AF$4:AF149,AF149)-1</f>
        <v>7</v>
      </c>
      <c r="AM149" t="str">
        <f t="shared" si="43"/>
        <v>Wukong</v>
      </c>
      <c r="AN149" s="60">
        <f>RANK(AG149,AG$4:AG$163,0)+COUNTIF(AG$4:AG149,AG149)-1</f>
        <v>21</v>
      </c>
      <c r="AO149" t="str">
        <f t="shared" si="44"/>
        <v>Wukong</v>
      </c>
      <c r="AP149" s="60">
        <f>RANK(AH149,AH$4:AH$163,0)+COUNTIF(AH$4:AH149,AH149)-1</f>
        <v>78</v>
      </c>
      <c r="AQ149" t="str">
        <f t="shared" si="45"/>
        <v>Wukong</v>
      </c>
      <c r="AR149" s="60">
        <f>RANK(AI149,AI$4:AI$163,0)+COUNTIF(AI$4:AI149,AI149)-1</f>
        <v>147</v>
      </c>
      <c r="AS149" t="str">
        <f t="shared" si="46"/>
        <v>Wukong</v>
      </c>
      <c r="AT149" s="60">
        <f>RANK(AJ149,AJ$4:AJ$163,0)+COUNTIF(AJ$4:AJ149,AJ149)-1</f>
        <v>152</v>
      </c>
      <c r="AU149" t="str">
        <f t="shared" si="47"/>
        <v>Wukong</v>
      </c>
      <c r="AW149">
        <v>147</v>
      </c>
      <c r="AX149" s="61">
        <f t="shared" si="48"/>
        <v>3.1475478555794152</v>
      </c>
      <c r="AY149">
        <f>'Champ Scores'!B148</f>
        <v>3</v>
      </c>
      <c r="AZ149">
        <f>'Champ Scores'!C148</f>
        <v>3</v>
      </c>
      <c r="BA149">
        <f>'Champ Scores'!D148</f>
        <v>3</v>
      </c>
      <c r="BB149">
        <f>'Champ Scores'!E148</f>
        <v>1</v>
      </c>
      <c r="BC149">
        <f>'Champ Scores'!F148</f>
        <v>3</v>
      </c>
      <c r="BD149">
        <f>'Champ Scores'!G148</f>
        <v>2</v>
      </c>
      <c r="BE149">
        <f>'Champ Scores'!H148</f>
        <v>1</v>
      </c>
      <c r="BF149">
        <f>'Champ Scores'!I148</f>
        <v>1</v>
      </c>
      <c r="BG149">
        <f>'Champ Scores'!J148</f>
        <v>3</v>
      </c>
      <c r="BH149">
        <f>'Champ Scores'!K148</f>
        <v>3</v>
      </c>
      <c r="BI149">
        <f>'Champ Scores'!L148</f>
        <v>4</v>
      </c>
      <c r="BJ149">
        <f>'Champ Scores'!M148</f>
        <v>5</v>
      </c>
      <c r="BK149">
        <f>'Champ Scores'!N148</f>
        <v>2</v>
      </c>
      <c r="BL149">
        <f>'Champ Scores'!O148</f>
        <v>1</v>
      </c>
      <c r="BM149">
        <f>'Champ Scores'!P148</f>
        <v>4</v>
      </c>
      <c r="BN149">
        <f>'Champ Scores'!Q148</f>
        <v>3</v>
      </c>
      <c r="BO149">
        <f>'Champ Scores'!R148</f>
        <v>5</v>
      </c>
      <c r="BP149">
        <f>'Champ Scores'!S148</f>
        <v>1</v>
      </c>
      <c r="BQ149">
        <f>'Champ Scores'!T148</f>
        <v>2</v>
      </c>
      <c r="BR149">
        <f>'Champ Scores'!U148</f>
        <v>2</v>
      </c>
      <c r="BT149" s="61">
        <f>INDEX($AX$3:BR149,AW149,MATCH('Comp Calculator'!$C$165,'(CC) Your Champ Data'!$AX$3:$BR$3,0))</f>
        <v>3.1475478555794152</v>
      </c>
      <c r="BV149" s="60">
        <f t="shared" si="49"/>
        <v>10245.285377690472</v>
      </c>
      <c r="BW149" s="60">
        <f t="shared" si="50"/>
        <v>640.33033610565451</v>
      </c>
      <c r="BX149" s="60">
        <f t="shared" si="51"/>
        <v>5762.9730249508902</v>
      </c>
      <c r="BY149" s="60">
        <f t="shared" si="52"/>
        <v>0</v>
      </c>
      <c r="BZ149" s="60">
        <f t="shared" si="53"/>
        <v>0</v>
      </c>
      <c r="CB149" s="60">
        <f>RANK(BV149,BV$4:BV$157,0)+COUNTIF(BV$4:BV149,BV149)-1</f>
        <v>7</v>
      </c>
      <c r="CC149" t="str">
        <f t="shared" si="54"/>
        <v>Wukong</v>
      </c>
      <c r="CD149">
        <f>RANK(BW149,BW$4:BW$157,0)+COUNTIF(BW$4:BW149,BW149)-1</f>
        <v>20</v>
      </c>
      <c r="CE149" t="str">
        <f t="shared" si="55"/>
        <v>Wukong</v>
      </c>
      <c r="CF149">
        <f>RANK(BX149,BX$4:BX$157,0)+COUNTIF(BX$4:BX149,BX149)-1</f>
        <v>67</v>
      </c>
      <c r="CG149" t="str">
        <f t="shared" si="56"/>
        <v>Wukong</v>
      </c>
      <c r="CH149">
        <f>RANK(BY149,BY$4:BY$157,0)+COUNTIF(BY$4:BY149,BY149)-1</f>
        <v>146</v>
      </c>
      <c r="CI149" t="str">
        <f t="shared" si="57"/>
        <v>Wukong</v>
      </c>
      <c r="CJ149">
        <f>RANK(BZ149,BZ$4:BZ$157,0)+COUNTIF(BZ$4:BZ149,BZ149)-1</f>
        <v>149</v>
      </c>
      <c r="CK149" t="str">
        <f t="shared" si="58"/>
        <v>Wukong</v>
      </c>
      <c r="CM149">
        <f>'Champ Scores'!B148+'(CC) Team Data'!B$36-'(CC) Team Data'!$B$28</f>
        <v>9</v>
      </c>
      <c r="CN149">
        <f>'Champ Scores'!C148+'(CC) Team Data'!C$36-'(CC) Team Data'!$B$28</f>
        <v>10</v>
      </c>
      <c r="CO149">
        <f>'Champ Scores'!D148+'(CC) Team Data'!D$36-'(CC) Team Data'!$B$28</f>
        <v>7</v>
      </c>
      <c r="CP149">
        <f>'Champ Scores'!E148+'(CC) Team Data'!E$36-'(CC) Team Data'!$B$28</f>
        <v>8</v>
      </c>
      <c r="CQ149">
        <f>'Champ Scores'!F148+'(CC) Team Data'!F$36-'(CC) Team Data'!$B$28</f>
        <v>10</v>
      </c>
      <c r="CR149">
        <f>'Champ Scores'!G148+'(CC) Team Data'!G$36-'(CC) Team Data'!$B$28</f>
        <v>8</v>
      </c>
      <c r="CS149">
        <f>'Champ Scores'!H148+'(CC) Team Data'!H$36-'(CC) Team Data'!$B$28</f>
        <v>6</v>
      </c>
      <c r="CT149">
        <f>'Champ Scores'!I148+'(CC) Team Data'!I$36-'(CC) Team Data'!$B$28</f>
        <v>5</v>
      </c>
      <c r="CU149">
        <f>'Champ Scores'!J148+'(CC) Team Data'!J$36-'(CC) Team Data'!$B$28</f>
        <v>10</v>
      </c>
      <c r="CV149">
        <f>'Champ Scores'!K148+'(CC) Team Data'!K$36-'(CC) Team Data'!$B$28</f>
        <v>7</v>
      </c>
      <c r="CW149">
        <f>'Champ Scores'!L148+'(CC) Team Data'!L$36-'(CC) Team Data'!$B$28</f>
        <v>12</v>
      </c>
      <c r="CX149">
        <f>'Champ Scores'!M148+'(CC) Team Data'!M$36-'(CC) Team Data'!$B$28</f>
        <v>9</v>
      </c>
      <c r="CY149">
        <f>'Champ Scores'!N148+'(CC) Team Data'!N$36-'(CC) Team Data'!$B$28</f>
        <v>9</v>
      </c>
      <c r="CZ149">
        <f>'Champ Scores'!O148+'(CC) Team Data'!O$36-'(CC) Team Data'!$B$28</f>
        <v>7</v>
      </c>
      <c r="DA149">
        <f>'Champ Scores'!P148+'(CC) Team Data'!P$36-'(CC) Team Data'!$B$28</f>
        <v>10</v>
      </c>
      <c r="DB149">
        <f>'Champ Scores'!Q148+'(CC) Team Data'!Q$36-'(CC) Team Data'!$B$28</f>
        <v>9</v>
      </c>
      <c r="DC149">
        <f>'Champ Scores'!R148+'(CC) Team Data'!R$36-'(CC) Team Data'!$B$28</f>
        <v>9</v>
      </c>
      <c r="DD149">
        <f>'Champ Scores'!S148+'(CC) Team Data'!S$36-'(CC) Team Data'!$B$28</f>
        <v>5</v>
      </c>
      <c r="DE149">
        <f>'Champ Scores'!T148+'(CC) Team Data'!T$36-'(CC) Team Data'!$B$28</f>
        <v>8</v>
      </c>
      <c r="DF149">
        <f>'Champ Scores'!U148+'(CC) Team Data'!U$36-'(CC) Team Data'!$B$28</f>
        <v>6</v>
      </c>
    </row>
    <row r="150" spans="1:110" x14ac:dyDescent="0.25">
      <c r="A150" t="str">
        <f>'Champ Pools'!A150</f>
        <v>Xayah</v>
      </c>
      <c r="B150">
        <f>'Champ Pools'!B150</f>
        <v>0</v>
      </c>
      <c r="C150">
        <f>'Champ Pools'!C150</f>
        <v>0</v>
      </c>
      <c r="D150">
        <f>'Champ Pools'!D150</f>
        <v>0</v>
      </c>
      <c r="E150">
        <f>'Champ Pools'!E150</f>
        <v>0</v>
      </c>
      <c r="F150">
        <f>'Champ Pools'!F150</f>
        <v>0</v>
      </c>
      <c r="H150">
        <f>B150*B150*'Champ Pools'!L150</f>
        <v>0</v>
      </c>
      <c r="I150">
        <f>C150*C150*'Champ Pools'!M150</f>
        <v>0</v>
      </c>
      <c r="J150">
        <f>D150*D150*'Champ Pools'!N150</f>
        <v>0</v>
      </c>
      <c r="K150">
        <f>E150*E150*'Champ Pools'!O150</f>
        <v>0</v>
      </c>
      <c r="L150">
        <f>F150*F150*'Champ Pools'!P150</f>
        <v>0</v>
      </c>
      <c r="N150">
        <f>'Champ Scores'!Y149</f>
        <v>1623</v>
      </c>
      <c r="O150">
        <f>'Champ Scores'!Z149</f>
        <v>1720</v>
      </c>
      <c r="P150">
        <f>'Champ Scores'!AA149</f>
        <v>2287</v>
      </c>
      <c r="Q150">
        <f>'Champ Scores'!AB149</f>
        <v>2439</v>
      </c>
      <c r="R150">
        <f>'Champ Scores'!AC149</f>
        <v>2363</v>
      </c>
      <c r="T150" s="60">
        <f t="shared" si="41"/>
        <v>2672.9154543546883</v>
      </c>
      <c r="U150">
        <f>'(CC) Team Data'!W$36+'(CC) Your Champ Data'!N150</f>
        <v>3711</v>
      </c>
      <c r="V150">
        <f>'(CC) Team Data'!X$36+'(CC) Your Champ Data'!O150</f>
        <v>3452</v>
      </c>
      <c r="W150">
        <f>'(CC) Team Data'!Y$36+'(CC) Your Champ Data'!P150</f>
        <v>4039</v>
      </c>
      <c r="X150">
        <f>'(CC) Team Data'!Z$36+'(CC) Your Champ Data'!Q150</f>
        <v>4056</v>
      </c>
      <c r="Y150">
        <f>'(CC) Team Data'!AA$36+'(CC) Your Champ Data'!R150</f>
        <v>4285</v>
      </c>
      <c r="AA150">
        <f>ABS('Champ Scores'!AG149-33.3-'Comp Calculator'!H$164+'Comp Calculator'!H$163)</f>
        <v>11.584666626551204</v>
      </c>
      <c r="AB150">
        <f>ABS('Champ Scores'!AH149-33.3-'Comp Calculator'!I$164+'Comp Calculator'!I$163)</f>
        <v>9.1932199432390327</v>
      </c>
      <c r="AC150">
        <f>ABS('Champ Scores'!AI149-33.3-'Comp Calculator'!J$164+'Comp Calculator'!J$163)</f>
        <v>2.1914466833121615</v>
      </c>
      <c r="AD150">
        <f t="shared" si="42"/>
        <v>22.969333253102398</v>
      </c>
      <c r="AF150" s="60">
        <f>(IF('Comp Calculator'!$C$164='(CC) Your Champ Data'!$N$3,'(CC) Your Champ Data'!$N150,IF('Comp Calculator'!$C$164='(CC) Your Champ Data'!$O$3,'(CC) Your Champ Data'!$O150,IF('Comp Calculator'!$C$164='(CC) Your Champ Data'!$P$3,'(CC) Your Champ Data'!$P150,IF('Comp Calculator'!$C$164='(CC) Your Champ Data'!$Q$3,'(CC) Your Champ Data'!$Q150,IF('Comp Calculator'!$C$164='(CC) Your Champ Data'!$R$3,'(CC) Your Champ Data'!$R150,IF('Comp Calculator'!$C$164='(CC) Your Champ Data'!$T$3,'(CC) Your Champ Data'!$T150,1000))))))*H150*(100-$AD150))/1000</f>
        <v>0</v>
      </c>
      <c r="AG150" s="60">
        <f>(IF('Comp Calculator'!$C$164='(CC) Your Champ Data'!$N$3,'(CC) Your Champ Data'!$N150,IF('Comp Calculator'!$C$164='(CC) Your Champ Data'!$O$3,'(CC) Your Champ Data'!$O150,IF('Comp Calculator'!$C$164='(CC) Your Champ Data'!$P$3,'(CC) Your Champ Data'!$P150,IF('Comp Calculator'!$C$164='(CC) Your Champ Data'!$Q$3,'(CC) Your Champ Data'!$Q150,IF('Comp Calculator'!$C$164='(CC) Your Champ Data'!$R$3,'(CC) Your Champ Data'!$R150,IF('Comp Calculator'!$C$164='(CC) Your Champ Data'!$T$3,'(CC) Your Champ Data'!$T150,1000))))))*I150*(100-$AD150))/1000</f>
        <v>0</v>
      </c>
      <c r="AH150" s="60">
        <f>(IF('Comp Calculator'!$C$164='(CC) Your Champ Data'!$N$3,'(CC) Your Champ Data'!$N150,IF('Comp Calculator'!$C$164='(CC) Your Champ Data'!$O$3,'(CC) Your Champ Data'!$O150,IF('Comp Calculator'!$C$164='(CC) Your Champ Data'!$P$3,'(CC) Your Champ Data'!$P150,IF('Comp Calculator'!$C$164='(CC) Your Champ Data'!$Q$3,'(CC) Your Champ Data'!$Q150,IF('Comp Calculator'!$C$164='(CC) Your Champ Data'!$R$3,'(CC) Your Champ Data'!$R150,IF('Comp Calculator'!$C$164='(CC) Your Champ Data'!$T$3,'(CC) Your Champ Data'!$T150,1000))))))*J150*(100-$AD150))/1000</f>
        <v>0</v>
      </c>
      <c r="AI150" s="60">
        <f>(IF('Comp Calculator'!$C$164='(CC) Your Champ Data'!$N$3,'(CC) Your Champ Data'!$N150,IF('Comp Calculator'!$C$164='(CC) Your Champ Data'!$O$3,'(CC) Your Champ Data'!$O150,IF('Comp Calculator'!$C$164='(CC) Your Champ Data'!$P$3,'(CC) Your Champ Data'!$P150,IF('Comp Calculator'!$C$164='(CC) Your Champ Data'!$Q$3,'(CC) Your Champ Data'!$Q150,IF('Comp Calculator'!$C$164='(CC) Your Champ Data'!$R$3,'(CC) Your Champ Data'!$R150,IF('Comp Calculator'!$C$164='(CC) Your Champ Data'!$T$3,'(CC) Your Champ Data'!$T150,1000))))))*K150*(100-$AD150))/1000</f>
        <v>0</v>
      </c>
      <c r="AJ150" s="60">
        <f>(IF('Comp Calculator'!$C$164='(CC) Your Champ Data'!$N$3,'(CC) Your Champ Data'!$N150,IF('Comp Calculator'!$C$164='(CC) Your Champ Data'!$O$3,'(CC) Your Champ Data'!$O150,IF('Comp Calculator'!$C$164='(CC) Your Champ Data'!$P$3,'(CC) Your Champ Data'!$P150,IF('Comp Calculator'!$C$164='(CC) Your Champ Data'!$Q$3,'(CC) Your Champ Data'!$Q150,IF('Comp Calculator'!$C$164='(CC) Your Champ Data'!$R$3,'(CC) Your Champ Data'!$R150,IF('Comp Calculator'!$C$164='(CC) Your Champ Data'!$T$3,'(CC) Your Champ Data'!$T150,1000))))))*L150*(100-$AD150))/1000</f>
        <v>0</v>
      </c>
      <c r="AL150" s="60">
        <f>RANK(AF150,AF$4:AF$163,0)+COUNTIF(AF$4:AF150,AF150)-1</f>
        <v>147</v>
      </c>
      <c r="AM150" t="str">
        <f t="shared" si="43"/>
        <v>Xayah</v>
      </c>
      <c r="AN150" s="60">
        <f>RANK(AG150,AG$4:AG$163,0)+COUNTIF(AG$4:AG150,AG150)-1</f>
        <v>149</v>
      </c>
      <c r="AO150" t="str">
        <f t="shared" si="44"/>
        <v>Xayah</v>
      </c>
      <c r="AP150" s="60">
        <f>RANK(AH150,AH$4:AH$163,0)+COUNTIF(AH$4:AH150,AH150)-1</f>
        <v>155</v>
      </c>
      <c r="AQ150" t="str">
        <f t="shared" si="45"/>
        <v>Xayah</v>
      </c>
      <c r="AR150" s="60">
        <f>RANK(AI150,AI$4:AI$163,0)+COUNTIF(AI$4:AI150,AI150)-1</f>
        <v>148</v>
      </c>
      <c r="AS150" t="str">
        <f t="shared" si="46"/>
        <v>Xayah</v>
      </c>
      <c r="AT150" s="60">
        <f>RANK(AJ150,AJ$4:AJ$163,0)+COUNTIF(AJ$4:AJ150,AJ150)-1</f>
        <v>153</v>
      </c>
      <c r="AU150" t="str">
        <f t="shared" si="47"/>
        <v>Xayah</v>
      </c>
      <c r="AW150">
        <v>148</v>
      </c>
      <c r="AX150" s="61">
        <f t="shared" si="48"/>
        <v>2.9074065448776119</v>
      </c>
      <c r="AY150">
        <f>'Champ Scores'!B149</f>
        <v>1</v>
      </c>
      <c r="AZ150">
        <f>'Champ Scores'!C149</f>
        <v>5</v>
      </c>
      <c r="BA150">
        <f>'Champ Scores'!D149</f>
        <v>5</v>
      </c>
      <c r="BB150">
        <f>'Champ Scores'!E149</f>
        <v>3</v>
      </c>
      <c r="BC150">
        <f>'Champ Scores'!F149</f>
        <v>3</v>
      </c>
      <c r="BD150">
        <f>'Champ Scores'!G149</f>
        <v>5</v>
      </c>
      <c r="BE150">
        <f>'Champ Scores'!H149</f>
        <v>3</v>
      </c>
      <c r="BF150">
        <f>'Champ Scores'!I149</f>
        <v>4</v>
      </c>
      <c r="BG150">
        <f>'Champ Scores'!J149</f>
        <v>1</v>
      </c>
      <c r="BH150">
        <f>'Champ Scores'!K149</f>
        <v>1</v>
      </c>
      <c r="BI150">
        <f>'Champ Scores'!L149</f>
        <v>1</v>
      </c>
      <c r="BJ150">
        <f>'Champ Scores'!M149</f>
        <v>1</v>
      </c>
      <c r="BK150">
        <f>'Champ Scores'!N149</f>
        <v>3</v>
      </c>
      <c r="BL150">
        <f>'Champ Scores'!O149</f>
        <v>4</v>
      </c>
      <c r="BM150">
        <f>'Champ Scores'!P149</f>
        <v>3</v>
      </c>
      <c r="BN150">
        <f>'Champ Scores'!Q149</f>
        <v>1</v>
      </c>
      <c r="BO150">
        <f>'Champ Scores'!R149</f>
        <v>1</v>
      </c>
      <c r="BP150">
        <f>'Champ Scores'!S149</f>
        <v>1</v>
      </c>
      <c r="BQ150">
        <f>'Champ Scores'!T149</f>
        <v>3</v>
      </c>
      <c r="BR150">
        <f>'Champ Scores'!U149</f>
        <v>3</v>
      </c>
      <c r="BT150" s="61">
        <f>INDEX($AX$3:BR150,AW150,MATCH('Comp Calculator'!$C$165,'(CC) Your Champ Data'!$AX$3:$BR$3,0))</f>
        <v>2.9074065448776119</v>
      </c>
      <c r="BV150" s="60">
        <f t="shared" si="49"/>
        <v>0</v>
      </c>
      <c r="BW150" s="60">
        <f t="shared" si="50"/>
        <v>0</v>
      </c>
      <c r="BX150" s="60">
        <f t="shared" si="51"/>
        <v>0</v>
      </c>
      <c r="BY150" s="60">
        <f t="shared" si="52"/>
        <v>0</v>
      </c>
      <c r="BZ150" s="60">
        <f t="shared" si="53"/>
        <v>0</v>
      </c>
      <c r="CB150" s="60">
        <f>RANK(BV150,BV$4:BV$157,0)+COUNTIF(BV$4:BV150,BV150)-1</f>
        <v>147</v>
      </c>
      <c r="CC150" t="str">
        <f t="shared" si="54"/>
        <v>Xayah</v>
      </c>
      <c r="CD150">
        <f>RANK(BW150,BW$4:BW$157,0)+COUNTIF(BW$4:BW150,BW150)-1</f>
        <v>149</v>
      </c>
      <c r="CE150" t="str">
        <f t="shared" si="55"/>
        <v>Xayah</v>
      </c>
      <c r="CF150">
        <f>RANK(BX150,BX$4:BX$157,0)+COUNTIF(BX$4:BX150,BX150)-1</f>
        <v>150</v>
      </c>
      <c r="CG150" t="str">
        <f t="shared" si="56"/>
        <v>Xayah</v>
      </c>
      <c r="CH150">
        <f>RANK(BY150,BY$4:BY$157,0)+COUNTIF(BY$4:BY150,BY150)-1</f>
        <v>147</v>
      </c>
      <c r="CI150" t="str">
        <f t="shared" si="57"/>
        <v>Xayah</v>
      </c>
      <c r="CJ150">
        <f>RANK(BZ150,BZ$4:BZ$157,0)+COUNTIF(BZ$4:BZ150,BZ150)-1</f>
        <v>150</v>
      </c>
      <c r="CK150" t="str">
        <f t="shared" si="58"/>
        <v>Xayah</v>
      </c>
      <c r="CM150">
        <f>'Champ Scores'!B149+'(CC) Team Data'!B$36-'(CC) Team Data'!$B$28</f>
        <v>7</v>
      </c>
      <c r="CN150">
        <f>'Champ Scores'!C149+'(CC) Team Data'!C$36-'(CC) Team Data'!$B$28</f>
        <v>12</v>
      </c>
      <c r="CO150">
        <f>'Champ Scores'!D149+'(CC) Team Data'!D$36-'(CC) Team Data'!$B$28</f>
        <v>9</v>
      </c>
      <c r="CP150">
        <f>'Champ Scores'!E149+'(CC) Team Data'!E$36-'(CC) Team Data'!$B$28</f>
        <v>10</v>
      </c>
      <c r="CQ150">
        <f>'Champ Scores'!F149+'(CC) Team Data'!F$36-'(CC) Team Data'!$B$28</f>
        <v>10</v>
      </c>
      <c r="CR150">
        <f>'Champ Scores'!G149+'(CC) Team Data'!G$36-'(CC) Team Data'!$B$28</f>
        <v>11</v>
      </c>
      <c r="CS150">
        <f>'Champ Scores'!H149+'(CC) Team Data'!H$36-'(CC) Team Data'!$B$28</f>
        <v>8</v>
      </c>
      <c r="CT150">
        <f>'Champ Scores'!I149+'(CC) Team Data'!I$36-'(CC) Team Data'!$B$28</f>
        <v>8</v>
      </c>
      <c r="CU150">
        <f>'Champ Scores'!J149+'(CC) Team Data'!J$36-'(CC) Team Data'!$B$28</f>
        <v>8</v>
      </c>
      <c r="CV150">
        <f>'Champ Scores'!K149+'(CC) Team Data'!K$36-'(CC) Team Data'!$B$28</f>
        <v>5</v>
      </c>
      <c r="CW150">
        <f>'Champ Scores'!L149+'(CC) Team Data'!L$36-'(CC) Team Data'!$B$28</f>
        <v>9</v>
      </c>
      <c r="CX150">
        <f>'Champ Scores'!M149+'(CC) Team Data'!M$36-'(CC) Team Data'!$B$28</f>
        <v>5</v>
      </c>
      <c r="CY150">
        <f>'Champ Scores'!N149+'(CC) Team Data'!N$36-'(CC) Team Data'!$B$28</f>
        <v>10</v>
      </c>
      <c r="CZ150">
        <f>'Champ Scores'!O149+'(CC) Team Data'!O$36-'(CC) Team Data'!$B$28</f>
        <v>10</v>
      </c>
      <c r="DA150">
        <f>'Champ Scores'!P149+'(CC) Team Data'!P$36-'(CC) Team Data'!$B$28</f>
        <v>9</v>
      </c>
      <c r="DB150">
        <f>'Champ Scores'!Q149+'(CC) Team Data'!Q$36-'(CC) Team Data'!$B$28</f>
        <v>7</v>
      </c>
      <c r="DC150">
        <f>'Champ Scores'!R149+'(CC) Team Data'!R$36-'(CC) Team Data'!$B$28</f>
        <v>5</v>
      </c>
      <c r="DD150">
        <f>'Champ Scores'!S149+'(CC) Team Data'!S$36-'(CC) Team Data'!$B$28</f>
        <v>5</v>
      </c>
      <c r="DE150">
        <f>'Champ Scores'!T149+'(CC) Team Data'!T$36-'(CC) Team Data'!$B$28</f>
        <v>9</v>
      </c>
      <c r="DF150">
        <f>'Champ Scores'!U149+'(CC) Team Data'!U$36-'(CC) Team Data'!$B$28</f>
        <v>7</v>
      </c>
    </row>
    <row r="151" spans="1:110" x14ac:dyDescent="0.25">
      <c r="A151" t="str">
        <f>'Champ Pools'!A151</f>
        <v>Xerath</v>
      </c>
      <c r="B151">
        <f>'Champ Pools'!B151</f>
        <v>0</v>
      </c>
      <c r="C151">
        <f>'Champ Pools'!C151</f>
        <v>0</v>
      </c>
      <c r="D151">
        <f>'Champ Pools'!D151</f>
        <v>5</v>
      </c>
      <c r="E151">
        <f>'Champ Pools'!E151</f>
        <v>0</v>
      </c>
      <c r="F151">
        <f>'Champ Pools'!F151</f>
        <v>4</v>
      </c>
      <c r="H151">
        <f>B151*B151*'Champ Pools'!L151</f>
        <v>0</v>
      </c>
      <c r="I151">
        <f>C151*C151*'Champ Pools'!M151</f>
        <v>0</v>
      </c>
      <c r="J151">
        <f>D151*D151*'Champ Pools'!N151</f>
        <v>75</v>
      </c>
      <c r="K151">
        <f>E151*E151*'Champ Pools'!O151</f>
        <v>0</v>
      </c>
      <c r="L151">
        <f>F151*F151*'Champ Pools'!P151</f>
        <v>48</v>
      </c>
      <c r="N151">
        <f>'Champ Scores'!Y150</f>
        <v>2210</v>
      </c>
      <c r="O151">
        <f>'Champ Scores'!Z150</f>
        <v>2131</v>
      </c>
      <c r="P151">
        <f>'Champ Scores'!AA150</f>
        <v>1696</v>
      </c>
      <c r="Q151">
        <f>'Champ Scores'!AB150</f>
        <v>2731</v>
      </c>
      <c r="R151">
        <f>'Champ Scores'!AC150</f>
        <v>2039</v>
      </c>
      <c r="T151" s="60">
        <f t="shared" si="41"/>
        <v>2634.7750008556368</v>
      </c>
      <c r="U151">
        <f>'(CC) Team Data'!W$36+'(CC) Your Champ Data'!N151</f>
        <v>4298</v>
      </c>
      <c r="V151">
        <f>'(CC) Team Data'!X$36+'(CC) Your Champ Data'!O151</f>
        <v>3863</v>
      </c>
      <c r="W151">
        <f>'(CC) Team Data'!Y$36+'(CC) Your Champ Data'!P151</f>
        <v>3448</v>
      </c>
      <c r="X151">
        <f>'(CC) Team Data'!Z$36+'(CC) Your Champ Data'!Q151</f>
        <v>4348</v>
      </c>
      <c r="Y151">
        <f>'(CC) Team Data'!AA$36+'(CC) Your Champ Data'!R151</f>
        <v>3961</v>
      </c>
      <c r="AA151">
        <f>ABS('Champ Scores'!AG150-33.3-'Comp Calculator'!H$164+'Comp Calculator'!H$163)</f>
        <v>30.045863206787288</v>
      </c>
      <c r="AB151">
        <f>ABS('Champ Scores'!AH150-33.3-'Comp Calculator'!I$164+'Comp Calculator'!I$163)</f>
        <v>7.0624161296152792</v>
      </c>
      <c r="AC151">
        <f>ABS('Champ Scores'!AI150-33.3-'Comp Calculator'!J$164+'Comp Calculator'!J$163)</f>
        <v>22.783447077171996</v>
      </c>
      <c r="AD151">
        <f t="shared" si="42"/>
        <v>59.89172641357456</v>
      </c>
      <c r="AF151" s="60">
        <f>(IF('Comp Calculator'!$C$164='(CC) Your Champ Data'!$N$3,'(CC) Your Champ Data'!$N151,IF('Comp Calculator'!$C$164='(CC) Your Champ Data'!$O$3,'(CC) Your Champ Data'!$O151,IF('Comp Calculator'!$C$164='(CC) Your Champ Data'!$P$3,'(CC) Your Champ Data'!$P151,IF('Comp Calculator'!$C$164='(CC) Your Champ Data'!$Q$3,'(CC) Your Champ Data'!$Q151,IF('Comp Calculator'!$C$164='(CC) Your Champ Data'!$R$3,'(CC) Your Champ Data'!$R151,IF('Comp Calculator'!$C$164='(CC) Your Champ Data'!$T$3,'(CC) Your Champ Data'!$T151,1000))))))*H151*(100-$AD151))/1000</f>
        <v>0</v>
      </c>
      <c r="AG151" s="60">
        <f>(IF('Comp Calculator'!$C$164='(CC) Your Champ Data'!$N$3,'(CC) Your Champ Data'!$N151,IF('Comp Calculator'!$C$164='(CC) Your Champ Data'!$O$3,'(CC) Your Champ Data'!$O151,IF('Comp Calculator'!$C$164='(CC) Your Champ Data'!$P$3,'(CC) Your Champ Data'!$P151,IF('Comp Calculator'!$C$164='(CC) Your Champ Data'!$Q$3,'(CC) Your Champ Data'!$Q151,IF('Comp Calculator'!$C$164='(CC) Your Champ Data'!$R$3,'(CC) Your Champ Data'!$R151,IF('Comp Calculator'!$C$164='(CC) Your Champ Data'!$T$3,'(CC) Your Champ Data'!$T151,1000))))))*I151*(100-$AD151))/1000</f>
        <v>0</v>
      </c>
      <c r="AH151" s="60">
        <f>(IF('Comp Calculator'!$C$164='(CC) Your Champ Data'!$N$3,'(CC) Your Champ Data'!$N151,IF('Comp Calculator'!$C$164='(CC) Your Champ Data'!$O$3,'(CC) Your Champ Data'!$O151,IF('Comp Calculator'!$C$164='(CC) Your Champ Data'!$P$3,'(CC) Your Champ Data'!$P151,IF('Comp Calculator'!$C$164='(CC) Your Champ Data'!$Q$3,'(CC) Your Champ Data'!$Q151,IF('Comp Calculator'!$C$164='(CC) Your Champ Data'!$R$3,'(CC) Your Champ Data'!$R151,IF('Comp Calculator'!$C$164='(CC) Your Champ Data'!$T$3,'(CC) Your Champ Data'!$T151,1000))))))*J151*(100-$AD151))/1000</f>
        <v>7925.7207429744158</v>
      </c>
      <c r="AI151" s="60">
        <f>(IF('Comp Calculator'!$C$164='(CC) Your Champ Data'!$N$3,'(CC) Your Champ Data'!$N151,IF('Comp Calculator'!$C$164='(CC) Your Champ Data'!$O$3,'(CC) Your Champ Data'!$O151,IF('Comp Calculator'!$C$164='(CC) Your Champ Data'!$P$3,'(CC) Your Champ Data'!$P151,IF('Comp Calculator'!$C$164='(CC) Your Champ Data'!$Q$3,'(CC) Your Champ Data'!$Q151,IF('Comp Calculator'!$C$164='(CC) Your Champ Data'!$R$3,'(CC) Your Champ Data'!$R151,IF('Comp Calculator'!$C$164='(CC) Your Champ Data'!$T$3,'(CC) Your Champ Data'!$T151,1000))))))*K151*(100-$AD151))/1000</f>
        <v>0</v>
      </c>
      <c r="AJ151" s="60">
        <f>(IF('Comp Calculator'!$C$164='(CC) Your Champ Data'!$N$3,'(CC) Your Champ Data'!$N151,IF('Comp Calculator'!$C$164='(CC) Your Champ Data'!$O$3,'(CC) Your Champ Data'!$O151,IF('Comp Calculator'!$C$164='(CC) Your Champ Data'!$P$3,'(CC) Your Champ Data'!$P151,IF('Comp Calculator'!$C$164='(CC) Your Champ Data'!$Q$3,'(CC) Your Champ Data'!$Q151,IF('Comp Calculator'!$C$164='(CC) Your Champ Data'!$R$3,'(CC) Your Champ Data'!$R151,IF('Comp Calculator'!$C$164='(CC) Your Champ Data'!$T$3,'(CC) Your Champ Data'!$T151,1000))))))*L151*(100-$AD151))/1000</f>
        <v>5072.461275503626</v>
      </c>
      <c r="AL151" s="60">
        <f>RANK(AF151,AF$4:AF$163,0)+COUNTIF(AF$4:AF151,AF151)-1</f>
        <v>148</v>
      </c>
      <c r="AM151" t="str">
        <f t="shared" si="43"/>
        <v>Xerath</v>
      </c>
      <c r="AN151" s="60">
        <f>RANK(AG151,AG$4:AG$163,0)+COUNTIF(AG$4:AG151,AG151)-1</f>
        <v>150</v>
      </c>
      <c r="AO151" t="str">
        <f t="shared" si="44"/>
        <v>Xerath</v>
      </c>
      <c r="AP151" s="60">
        <f>RANK(AH151,AH$4:AH$163,0)+COUNTIF(AH$4:AH151,AH151)-1</f>
        <v>33</v>
      </c>
      <c r="AQ151" t="str">
        <f t="shared" si="45"/>
        <v>Xerath</v>
      </c>
      <c r="AR151" s="60">
        <f>RANK(AI151,AI$4:AI$163,0)+COUNTIF(AI$4:AI151,AI151)-1</f>
        <v>149</v>
      </c>
      <c r="AS151" t="str">
        <f t="shared" si="46"/>
        <v>Xerath</v>
      </c>
      <c r="AT151" s="60">
        <f>RANK(AJ151,AJ$4:AJ$163,0)+COUNTIF(AJ$4:AJ151,AJ151)-1</f>
        <v>44</v>
      </c>
      <c r="AU151" t="str">
        <f t="shared" si="47"/>
        <v>Xerath</v>
      </c>
      <c r="AW151">
        <v>149</v>
      </c>
      <c r="AX151" s="61">
        <f t="shared" si="48"/>
        <v>2.7381888952248437</v>
      </c>
      <c r="AY151">
        <f>'Champ Scores'!B150</f>
        <v>5</v>
      </c>
      <c r="AZ151">
        <f>'Champ Scores'!C150</f>
        <v>3</v>
      </c>
      <c r="BA151">
        <f>'Champ Scores'!D150</f>
        <v>2</v>
      </c>
      <c r="BB151">
        <f>'Champ Scores'!E150</f>
        <v>5</v>
      </c>
      <c r="BC151">
        <f>'Champ Scores'!F150</f>
        <v>1</v>
      </c>
      <c r="BD151">
        <f>'Champ Scores'!G150</f>
        <v>5</v>
      </c>
      <c r="BE151">
        <f>'Champ Scores'!H150</f>
        <v>5</v>
      </c>
      <c r="BF151">
        <f>'Champ Scores'!I150</f>
        <v>5</v>
      </c>
      <c r="BG151">
        <f>'Champ Scores'!J150</f>
        <v>1</v>
      </c>
      <c r="BH151">
        <f>'Champ Scores'!K150</f>
        <v>1</v>
      </c>
      <c r="BI151">
        <f>'Champ Scores'!L150</f>
        <v>1</v>
      </c>
      <c r="BJ151">
        <f>'Champ Scores'!M150</f>
        <v>3</v>
      </c>
      <c r="BK151">
        <f>'Champ Scores'!N150</f>
        <v>2</v>
      </c>
      <c r="BL151">
        <f>'Champ Scores'!O150</f>
        <v>5</v>
      </c>
      <c r="BM151">
        <f>'Champ Scores'!P150</f>
        <v>3</v>
      </c>
      <c r="BN151">
        <f>'Champ Scores'!Q150</f>
        <v>1</v>
      </c>
      <c r="BO151">
        <f>'Champ Scores'!R150</f>
        <v>1</v>
      </c>
      <c r="BP151">
        <f>'Champ Scores'!S150</f>
        <v>1</v>
      </c>
      <c r="BQ151">
        <f>'Champ Scores'!T150</f>
        <v>1</v>
      </c>
      <c r="BR151">
        <f>'Champ Scores'!U150</f>
        <v>1</v>
      </c>
      <c r="BT151" s="61">
        <f>INDEX($AX$3:BR151,AW151,MATCH('Comp Calculator'!$C$165,'(CC) Your Champ Data'!$AX$3:$BR$3,0))</f>
        <v>2.7381888952248437</v>
      </c>
      <c r="BV151" s="60">
        <f t="shared" si="49"/>
        <v>0</v>
      </c>
      <c r="BW151" s="60">
        <f t="shared" si="50"/>
        <v>0</v>
      </c>
      <c r="BX151" s="60">
        <f t="shared" si="51"/>
        <v>8236.802200574255</v>
      </c>
      <c r="BY151" s="60">
        <f t="shared" si="52"/>
        <v>0</v>
      </c>
      <c r="BZ151" s="60">
        <f t="shared" si="53"/>
        <v>5271.553408367522</v>
      </c>
      <c r="CB151" s="60">
        <f>RANK(BV151,BV$4:BV$157,0)+COUNTIF(BV$4:BV151,BV151)-1</f>
        <v>148</v>
      </c>
      <c r="CC151" t="str">
        <f t="shared" si="54"/>
        <v>Xerath</v>
      </c>
      <c r="CD151">
        <f>RANK(BW151,BW$4:BW$157,0)+COUNTIF(BW$4:BW151,BW151)-1</f>
        <v>150</v>
      </c>
      <c r="CE151" t="str">
        <f t="shared" si="55"/>
        <v>Xerath</v>
      </c>
      <c r="CF151">
        <f>RANK(BX151,BX$4:BX$157,0)+COUNTIF(BX$4:BX151,BX151)-1</f>
        <v>36</v>
      </c>
      <c r="CG151" t="str">
        <f t="shared" si="56"/>
        <v>Xerath</v>
      </c>
      <c r="CH151">
        <f>RANK(BY151,BY$4:BY$157,0)+COUNTIF(BY$4:BY151,BY151)-1</f>
        <v>148</v>
      </c>
      <c r="CI151" t="str">
        <f t="shared" si="57"/>
        <v>Xerath</v>
      </c>
      <c r="CJ151">
        <f>RANK(BZ151,BZ$4:BZ$157,0)+COUNTIF(BZ$4:BZ151,BZ151)-1</f>
        <v>44</v>
      </c>
      <c r="CK151" t="str">
        <f t="shared" si="58"/>
        <v>Xerath</v>
      </c>
      <c r="CM151">
        <f>'Champ Scores'!B150+'(CC) Team Data'!B$36-'(CC) Team Data'!$B$28</f>
        <v>11</v>
      </c>
      <c r="CN151">
        <f>'Champ Scores'!C150+'(CC) Team Data'!C$36-'(CC) Team Data'!$B$28</f>
        <v>10</v>
      </c>
      <c r="CO151">
        <f>'Champ Scores'!D150+'(CC) Team Data'!D$36-'(CC) Team Data'!$B$28</f>
        <v>6</v>
      </c>
      <c r="CP151">
        <f>'Champ Scores'!E150+'(CC) Team Data'!E$36-'(CC) Team Data'!$B$28</f>
        <v>12</v>
      </c>
      <c r="CQ151">
        <f>'Champ Scores'!F150+'(CC) Team Data'!F$36-'(CC) Team Data'!$B$28</f>
        <v>8</v>
      </c>
      <c r="CR151">
        <f>'Champ Scores'!G150+'(CC) Team Data'!G$36-'(CC) Team Data'!$B$28</f>
        <v>11</v>
      </c>
      <c r="CS151">
        <f>'Champ Scores'!H150+'(CC) Team Data'!H$36-'(CC) Team Data'!$B$28</f>
        <v>10</v>
      </c>
      <c r="CT151">
        <f>'Champ Scores'!I150+'(CC) Team Data'!I$36-'(CC) Team Data'!$B$28</f>
        <v>9</v>
      </c>
      <c r="CU151">
        <f>'Champ Scores'!J150+'(CC) Team Data'!J$36-'(CC) Team Data'!$B$28</f>
        <v>8</v>
      </c>
      <c r="CV151">
        <f>'Champ Scores'!K150+'(CC) Team Data'!K$36-'(CC) Team Data'!$B$28</f>
        <v>5</v>
      </c>
      <c r="CW151">
        <f>'Champ Scores'!L150+'(CC) Team Data'!L$36-'(CC) Team Data'!$B$28</f>
        <v>9</v>
      </c>
      <c r="CX151">
        <f>'Champ Scores'!M150+'(CC) Team Data'!M$36-'(CC) Team Data'!$B$28</f>
        <v>7</v>
      </c>
      <c r="CY151">
        <f>'Champ Scores'!N150+'(CC) Team Data'!N$36-'(CC) Team Data'!$B$28</f>
        <v>9</v>
      </c>
      <c r="CZ151">
        <f>'Champ Scores'!O150+'(CC) Team Data'!O$36-'(CC) Team Data'!$B$28</f>
        <v>11</v>
      </c>
      <c r="DA151">
        <f>'Champ Scores'!P150+'(CC) Team Data'!P$36-'(CC) Team Data'!$B$28</f>
        <v>9</v>
      </c>
      <c r="DB151">
        <f>'Champ Scores'!Q150+'(CC) Team Data'!Q$36-'(CC) Team Data'!$B$28</f>
        <v>7</v>
      </c>
      <c r="DC151">
        <f>'Champ Scores'!R150+'(CC) Team Data'!R$36-'(CC) Team Data'!$B$28</f>
        <v>5</v>
      </c>
      <c r="DD151">
        <f>'Champ Scores'!S150+'(CC) Team Data'!S$36-'(CC) Team Data'!$B$28</f>
        <v>5</v>
      </c>
      <c r="DE151">
        <f>'Champ Scores'!T150+'(CC) Team Data'!T$36-'(CC) Team Data'!$B$28</f>
        <v>7</v>
      </c>
      <c r="DF151">
        <f>'Champ Scores'!U150+'(CC) Team Data'!U$36-'(CC) Team Data'!$B$28</f>
        <v>5</v>
      </c>
    </row>
    <row r="152" spans="1:110" x14ac:dyDescent="0.25">
      <c r="A152" t="str">
        <f>'Champ Pools'!A152</f>
        <v>Xin Zhao</v>
      </c>
      <c r="B152">
        <f>'Champ Pools'!B152</f>
        <v>0</v>
      </c>
      <c r="C152">
        <f>'Champ Pools'!C152</f>
        <v>4</v>
      </c>
      <c r="D152">
        <f>'Champ Pools'!D152</f>
        <v>0</v>
      </c>
      <c r="E152">
        <f>'Champ Pools'!E152</f>
        <v>0</v>
      </c>
      <c r="F152">
        <f>'Champ Pools'!F152</f>
        <v>0</v>
      </c>
      <c r="H152">
        <f>B152*B152*'Champ Pools'!L152</f>
        <v>0</v>
      </c>
      <c r="I152">
        <f>C152*C152*'Champ Pools'!M152</f>
        <v>48</v>
      </c>
      <c r="J152">
        <f>D152*D152*'Champ Pools'!N152</f>
        <v>0</v>
      </c>
      <c r="K152">
        <f>E152*E152*'Champ Pools'!O152</f>
        <v>0</v>
      </c>
      <c r="L152">
        <f>F152*F152*'Champ Pools'!P152</f>
        <v>0</v>
      </c>
      <c r="N152">
        <f>'Champ Scores'!Y151</f>
        <v>2301</v>
      </c>
      <c r="O152">
        <f>'Champ Scores'!Z151</f>
        <v>2432</v>
      </c>
      <c r="P152">
        <f>'Champ Scores'!AA151</f>
        <v>1450</v>
      </c>
      <c r="Q152">
        <f>'Champ Scores'!AB151</f>
        <v>1161</v>
      </c>
      <c r="R152">
        <f>'Champ Scores'!AC151</f>
        <v>1637</v>
      </c>
      <c r="T152" s="60">
        <f t="shared" si="41"/>
        <v>2333.9119427583164</v>
      </c>
      <c r="U152">
        <f>'(CC) Team Data'!W$36+'(CC) Your Champ Data'!N152</f>
        <v>4389</v>
      </c>
      <c r="V152">
        <f>'(CC) Team Data'!X$36+'(CC) Your Champ Data'!O152</f>
        <v>4164</v>
      </c>
      <c r="W152">
        <f>'(CC) Team Data'!Y$36+'(CC) Your Champ Data'!P152</f>
        <v>3202</v>
      </c>
      <c r="X152">
        <f>'(CC) Team Data'!Z$36+'(CC) Your Champ Data'!Q152</f>
        <v>2778</v>
      </c>
      <c r="Y152">
        <f>'(CC) Team Data'!AA$36+'(CC) Your Champ Data'!R152</f>
        <v>3559</v>
      </c>
      <c r="AA152">
        <f>ABS('Champ Scores'!AG151-33.3-'Comp Calculator'!H$164+'Comp Calculator'!H$163)</f>
        <v>17.220980986263704</v>
      </c>
      <c r="AB152">
        <f>ABS('Champ Scores'!AH151-33.3-'Comp Calculator'!I$164+'Comp Calculator'!I$163)</f>
        <v>1.4912988950043271</v>
      </c>
      <c r="AC152">
        <f>ABS('Champ Scores'!AI151-33.3-'Comp Calculator'!J$164+'Comp Calculator'!J$163)</f>
        <v>15.52968209125936</v>
      </c>
      <c r="AD152">
        <f t="shared" si="42"/>
        <v>34.241961972527392</v>
      </c>
      <c r="AF152" s="60">
        <f>(IF('Comp Calculator'!$C$164='(CC) Your Champ Data'!$N$3,'(CC) Your Champ Data'!$N152,IF('Comp Calculator'!$C$164='(CC) Your Champ Data'!$O$3,'(CC) Your Champ Data'!$O152,IF('Comp Calculator'!$C$164='(CC) Your Champ Data'!$P$3,'(CC) Your Champ Data'!$P152,IF('Comp Calculator'!$C$164='(CC) Your Champ Data'!$Q$3,'(CC) Your Champ Data'!$Q152,IF('Comp Calculator'!$C$164='(CC) Your Champ Data'!$R$3,'(CC) Your Champ Data'!$R152,IF('Comp Calculator'!$C$164='(CC) Your Champ Data'!$T$3,'(CC) Your Champ Data'!$T152,1000))))))*H152*(100-$AD152))/1000</f>
        <v>0</v>
      </c>
      <c r="AG152" s="60">
        <f>(IF('Comp Calculator'!$C$164='(CC) Your Champ Data'!$N$3,'(CC) Your Champ Data'!$N152,IF('Comp Calculator'!$C$164='(CC) Your Champ Data'!$O$3,'(CC) Your Champ Data'!$O152,IF('Comp Calculator'!$C$164='(CC) Your Champ Data'!$P$3,'(CC) Your Champ Data'!$P152,IF('Comp Calculator'!$C$164='(CC) Your Champ Data'!$Q$3,'(CC) Your Champ Data'!$Q152,IF('Comp Calculator'!$C$164='(CC) Your Champ Data'!$R$3,'(CC) Your Champ Data'!$R152,IF('Comp Calculator'!$C$164='(CC) Your Champ Data'!$T$3,'(CC) Your Champ Data'!$T152,1000))))))*I152*(100-$AD152))/1000</f>
        <v>7366.7265736643449</v>
      </c>
      <c r="AH152" s="60">
        <f>(IF('Comp Calculator'!$C$164='(CC) Your Champ Data'!$N$3,'(CC) Your Champ Data'!$N152,IF('Comp Calculator'!$C$164='(CC) Your Champ Data'!$O$3,'(CC) Your Champ Data'!$O152,IF('Comp Calculator'!$C$164='(CC) Your Champ Data'!$P$3,'(CC) Your Champ Data'!$P152,IF('Comp Calculator'!$C$164='(CC) Your Champ Data'!$Q$3,'(CC) Your Champ Data'!$Q152,IF('Comp Calculator'!$C$164='(CC) Your Champ Data'!$R$3,'(CC) Your Champ Data'!$R152,IF('Comp Calculator'!$C$164='(CC) Your Champ Data'!$T$3,'(CC) Your Champ Data'!$T152,1000))))))*J152*(100-$AD152))/1000</f>
        <v>0</v>
      </c>
      <c r="AI152" s="60">
        <f>(IF('Comp Calculator'!$C$164='(CC) Your Champ Data'!$N$3,'(CC) Your Champ Data'!$N152,IF('Comp Calculator'!$C$164='(CC) Your Champ Data'!$O$3,'(CC) Your Champ Data'!$O152,IF('Comp Calculator'!$C$164='(CC) Your Champ Data'!$P$3,'(CC) Your Champ Data'!$P152,IF('Comp Calculator'!$C$164='(CC) Your Champ Data'!$Q$3,'(CC) Your Champ Data'!$Q152,IF('Comp Calculator'!$C$164='(CC) Your Champ Data'!$R$3,'(CC) Your Champ Data'!$R152,IF('Comp Calculator'!$C$164='(CC) Your Champ Data'!$T$3,'(CC) Your Champ Data'!$T152,1000))))))*K152*(100-$AD152))/1000</f>
        <v>0</v>
      </c>
      <c r="AJ152" s="60">
        <f>(IF('Comp Calculator'!$C$164='(CC) Your Champ Data'!$N$3,'(CC) Your Champ Data'!$N152,IF('Comp Calculator'!$C$164='(CC) Your Champ Data'!$O$3,'(CC) Your Champ Data'!$O152,IF('Comp Calculator'!$C$164='(CC) Your Champ Data'!$P$3,'(CC) Your Champ Data'!$P152,IF('Comp Calculator'!$C$164='(CC) Your Champ Data'!$Q$3,'(CC) Your Champ Data'!$Q152,IF('Comp Calculator'!$C$164='(CC) Your Champ Data'!$R$3,'(CC) Your Champ Data'!$R152,IF('Comp Calculator'!$C$164='(CC) Your Champ Data'!$T$3,'(CC) Your Champ Data'!$T152,1000))))))*L152*(100-$AD152))/1000</f>
        <v>0</v>
      </c>
      <c r="AL152" s="60">
        <f>RANK(AF152,AF$4:AF$163,0)+COUNTIF(AF$4:AF152,AF152)-1</f>
        <v>149</v>
      </c>
      <c r="AM152" t="str">
        <f t="shared" si="43"/>
        <v>Xin Zhao</v>
      </c>
      <c r="AN152" s="60">
        <f>RANK(AG152,AG$4:AG$163,0)+COUNTIF(AG$4:AG152,AG152)-1</f>
        <v>6</v>
      </c>
      <c r="AO152" t="str">
        <f t="shared" si="44"/>
        <v>Xin Zhao</v>
      </c>
      <c r="AP152" s="60">
        <f>RANK(AH152,AH$4:AH$163,0)+COUNTIF(AH$4:AH152,AH152)-1</f>
        <v>156</v>
      </c>
      <c r="AQ152" t="str">
        <f t="shared" si="45"/>
        <v>Xin Zhao</v>
      </c>
      <c r="AR152" s="60">
        <f>RANK(AI152,AI$4:AI$163,0)+COUNTIF(AI$4:AI152,AI152)-1</f>
        <v>150</v>
      </c>
      <c r="AS152" t="str">
        <f t="shared" si="46"/>
        <v>Xin Zhao</v>
      </c>
      <c r="AT152" s="60">
        <f>RANK(AJ152,AJ$4:AJ$163,0)+COUNTIF(AJ$4:AJ152,AJ152)-1</f>
        <v>154</v>
      </c>
      <c r="AU152" t="str">
        <f t="shared" si="47"/>
        <v>Xin Zhao</v>
      </c>
      <c r="AW152">
        <v>150</v>
      </c>
      <c r="AX152" s="61">
        <f t="shared" si="48"/>
        <v>3.1193506160734903</v>
      </c>
      <c r="AY152">
        <f>'Champ Scores'!B151</f>
        <v>3</v>
      </c>
      <c r="AZ152">
        <f>'Champ Scores'!C151</f>
        <v>3</v>
      </c>
      <c r="BA152">
        <f>'Champ Scores'!D151</f>
        <v>3</v>
      </c>
      <c r="BB152">
        <f>'Champ Scores'!E151</f>
        <v>1</v>
      </c>
      <c r="BC152">
        <f>'Champ Scores'!F151</f>
        <v>4</v>
      </c>
      <c r="BD152">
        <f>'Champ Scores'!G151</f>
        <v>1</v>
      </c>
      <c r="BE152">
        <f>'Champ Scores'!H151</f>
        <v>1</v>
      </c>
      <c r="BF152">
        <f>'Champ Scores'!I151</f>
        <v>1</v>
      </c>
      <c r="BG152">
        <f>'Champ Scores'!J151</f>
        <v>3</v>
      </c>
      <c r="BH152">
        <f>'Champ Scores'!K151</f>
        <v>3</v>
      </c>
      <c r="BI152">
        <f>'Champ Scores'!L151</f>
        <v>4</v>
      </c>
      <c r="BJ152">
        <f>'Champ Scores'!M151</f>
        <v>4</v>
      </c>
      <c r="BK152">
        <f>'Champ Scores'!N151</f>
        <v>2</v>
      </c>
      <c r="BL152">
        <f>'Champ Scores'!O151</f>
        <v>1</v>
      </c>
      <c r="BM152">
        <f>'Champ Scores'!P151</f>
        <v>4</v>
      </c>
      <c r="BN152">
        <f>'Champ Scores'!Q151</f>
        <v>3</v>
      </c>
      <c r="BO152">
        <f>'Champ Scores'!R151</f>
        <v>5</v>
      </c>
      <c r="BP152">
        <f>'Champ Scores'!S151</f>
        <v>1</v>
      </c>
      <c r="BQ152">
        <f>'Champ Scores'!T151</f>
        <v>2</v>
      </c>
      <c r="BR152">
        <f>'Champ Scores'!U151</f>
        <v>3</v>
      </c>
      <c r="BT152" s="61">
        <f>INDEX($AX$3:BR152,AW152,MATCH('Comp Calculator'!$C$165,'(CC) Your Champ Data'!$AX$3:$BR$3,0))</f>
        <v>3.1193506160734903</v>
      </c>
      <c r="BV152" s="60">
        <f t="shared" si="49"/>
        <v>0</v>
      </c>
      <c r="BW152" s="60">
        <f t="shared" si="50"/>
        <v>9845.8740687734735</v>
      </c>
      <c r="BX152" s="60">
        <f t="shared" si="51"/>
        <v>0</v>
      </c>
      <c r="BY152" s="60">
        <f t="shared" si="52"/>
        <v>0</v>
      </c>
      <c r="BZ152" s="60">
        <f t="shared" si="53"/>
        <v>0</v>
      </c>
      <c r="CB152" s="60">
        <f>RANK(BV152,BV$4:BV$157,0)+COUNTIF(BV$4:BV152,BV152)-1</f>
        <v>149</v>
      </c>
      <c r="CC152" t="str">
        <f t="shared" si="54"/>
        <v>Xin Zhao</v>
      </c>
      <c r="CD152">
        <f>RANK(BW152,BW$4:BW$157,0)+COUNTIF(BW$4:BW152,BW152)-1</f>
        <v>6</v>
      </c>
      <c r="CE152" t="str">
        <f t="shared" si="55"/>
        <v>Xin Zhao</v>
      </c>
      <c r="CF152">
        <f>RANK(BX152,BX$4:BX$157,0)+COUNTIF(BX$4:BX152,BX152)-1</f>
        <v>151</v>
      </c>
      <c r="CG152" t="str">
        <f t="shared" si="56"/>
        <v>Xin Zhao</v>
      </c>
      <c r="CH152">
        <f>RANK(BY152,BY$4:BY$157,0)+COUNTIF(BY$4:BY152,BY152)-1</f>
        <v>149</v>
      </c>
      <c r="CI152" t="str">
        <f t="shared" si="57"/>
        <v>Xin Zhao</v>
      </c>
      <c r="CJ152">
        <f>RANK(BZ152,BZ$4:BZ$157,0)+COUNTIF(BZ$4:BZ152,BZ152)-1</f>
        <v>151</v>
      </c>
      <c r="CK152" t="str">
        <f t="shared" si="58"/>
        <v>Xin Zhao</v>
      </c>
      <c r="CM152">
        <f>'Champ Scores'!B151+'(CC) Team Data'!B$36-'(CC) Team Data'!$B$28</f>
        <v>9</v>
      </c>
      <c r="CN152">
        <f>'Champ Scores'!C151+'(CC) Team Data'!C$36-'(CC) Team Data'!$B$28</f>
        <v>10</v>
      </c>
      <c r="CO152">
        <f>'Champ Scores'!D151+'(CC) Team Data'!D$36-'(CC) Team Data'!$B$28</f>
        <v>7</v>
      </c>
      <c r="CP152">
        <f>'Champ Scores'!E151+'(CC) Team Data'!E$36-'(CC) Team Data'!$B$28</f>
        <v>8</v>
      </c>
      <c r="CQ152">
        <f>'Champ Scores'!F151+'(CC) Team Data'!F$36-'(CC) Team Data'!$B$28</f>
        <v>11</v>
      </c>
      <c r="CR152">
        <f>'Champ Scores'!G151+'(CC) Team Data'!G$36-'(CC) Team Data'!$B$28</f>
        <v>7</v>
      </c>
      <c r="CS152">
        <f>'Champ Scores'!H151+'(CC) Team Data'!H$36-'(CC) Team Data'!$B$28</f>
        <v>6</v>
      </c>
      <c r="CT152">
        <f>'Champ Scores'!I151+'(CC) Team Data'!I$36-'(CC) Team Data'!$B$28</f>
        <v>5</v>
      </c>
      <c r="CU152">
        <f>'Champ Scores'!J151+'(CC) Team Data'!J$36-'(CC) Team Data'!$B$28</f>
        <v>10</v>
      </c>
      <c r="CV152">
        <f>'Champ Scores'!K151+'(CC) Team Data'!K$36-'(CC) Team Data'!$B$28</f>
        <v>7</v>
      </c>
      <c r="CW152">
        <f>'Champ Scores'!L151+'(CC) Team Data'!L$36-'(CC) Team Data'!$B$28</f>
        <v>12</v>
      </c>
      <c r="CX152">
        <f>'Champ Scores'!M151+'(CC) Team Data'!M$36-'(CC) Team Data'!$B$28</f>
        <v>8</v>
      </c>
      <c r="CY152">
        <f>'Champ Scores'!N151+'(CC) Team Data'!N$36-'(CC) Team Data'!$B$28</f>
        <v>9</v>
      </c>
      <c r="CZ152">
        <f>'Champ Scores'!O151+'(CC) Team Data'!O$36-'(CC) Team Data'!$B$28</f>
        <v>7</v>
      </c>
      <c r="DA152">
        <f>'Champ Scores'!P151+'(CC) Team Data'!P$36-'(CC) Team Data'!$B$28</f>
        <v>10</v>
      </c>
      <c r="DB152">
        <f>'Champ Scores'!Q151+'(CC) Team Data'!Q$36-'(CC) Team Data'!$B$28</f>
        <v>9</v>
      </c>
      <c r="DC152">
        <f>'Champ Scores'!R151+'(CC) Team Data'!R$36-'(CC) Team Data'!$B$28</f>
        <v>9</v>
      </c>
      <c r="DD152">
        <f>'Champ Scores'!S151+'(CC) Team Data'!S$36-'(CC) Team Data'!$B$28</f>
        <v>5</v>
      </c>
      <c r="DE152">
        <f>'Champ Scores'!T151+'(CC) Team Data'!T$36-'(CC) Team Data'!$B$28</f>
        <v>8</v>
      </c>
      <c r="DF152">
        <f>'Champ Scores'!U151+'(CC) Team Data'!U$36-'(CC) Team Data'!$B$28</f>
        <v>7</v>
      </c>
    </row>
    <row r="153" spans="1:110" x14ac:dyDescent="0.25">
      <c r="A153" t="str">
        <f>'Champ Pools'!A153</f>
        <v>Yasuo</v>
      </c>
      <c r="B153">
        <f>'Champ Pools'!B153</f>
        <v>0</v>
      </c>
      <c r="C153">
        <f>'Champ Pools'!C153</f>
        <v>0</v>
      </c>
      <c r="D153">
        <f>'Champ Pools'!D153</f>
        <v>5</v>
      </c>
      <c r="E153">
        <f>'Champ Pools'!E153</f>
        <v>0</v>
      </c>
      <c r="F153">
        <f>'Champ Pools'!F153</f>
        <v>0</v>
      </c>
      <c r="H153">
        <f>B153*B153*'Champ Pools'!L153</f>
        <v>0</v>
      </c>
      <c r="I153">
        <f>C153*C153*'Champ Pools'!M153</f>
        <v>0</v>
      </c>
      <c r="J153">
        <f>D153*D153*'Champ Pools'!N153</f>
        <v>75</v>
      </c>
      <c r="K153">
        <f>E153*E153*'Champ Pools'!O153</f>
        <v>0</v>
      </c>
      <c r="L153">
        <f>F153*F153*'Champ Pools'!P153</f>
        <v>0</v>
      </c>
      <c r="N153">
        <f>'Champ Scores'!Y152</f>
        <v>1773</v>
      </c>
      <c r="O153">
        <f>'Champ Scores'!Z152</f>
        <v>2294</v>
      </c>
      <c r="P153">
        <f>'Champ Scores'!AA152</f>
        <v>1678</v>
      </c>
      <c r="Q153">
        <f>'Champ Scores'!AB152</f>
        <v>1329</v>
      </c>
      <c r="R153">
        <f>'Champ Scores'!AC152</f>
        <v>2406</v>
      </c>
      <c r="T153" s="60">
        <f t="shared" si="41"/>
        <v>2460.0137038775897</v>
      </c>
      <c r="U153">
        <f>'(CC) Team Data'!W$36+'(CC) Your Champ Data'!N153</f>
        <v>3861</v>
      </c>
      <c r="V153">
        <f>'(CC) Team Data'!X$36+'(CC) Your Champ Data'!O153</f>
        <v>4026</v>
      </c>
      <c r="W153">
        <f>'(CC) Team Data'!Y$36+'(CC) Your Champ Data'!P153</f>
        <v>3430</v>
      </c>
      <c r="X153">
        <f>'(CC) Team Data'!Z$36+'(CC) Your Champ Data'!Q153</f>
        <v>2946</v>
      </c>
      <c r="Y153">
        <f>'(CC) Team Data'!AA$36+'(CC) Your Champ Data'!R153</f>
        <v>4328</v>
      </c>
      <c r="AA153">
        <f>ABS('Champ Scores'!AG152-33.3-'Comp Calculator'!H$164+'Comp Calculator'!H$163)</f>
        <v>7.5074844918665065</v>
      </c>
      <c r="AB153">
        <f>ABS('Champ Scores'!AH152-33.3-'Comp Calculator'!I$164+'Comp Calculator'!I$163)</f>
        <v>0.84100002674605179</v>
      </c>
      <c r="AC153">
        <f>ABS('Champ Scores'!AI152-33.3-'Comp Calculator'!J$164+'Comp Calculator'!J$163)</f>
        <v>8.1484845186125447</v>
      </c>
      <c r="AD153">
        <f t="shared" si="42"/>
        <v>16.496969037225103</v>
      </c>
      <c r="AF153" s="60">
        <f>(IF('Comp Calculator'!$C$164='(CC) Your Champ Data'!$N$3,'(CC) Your Champ Data'!$N153,IF('Comp Calculator'!$C$164='(CC) Your Champ Data'!$O$3,'(CC) Your Champ Data'!$O153,IF('Comp Calculator'!$C$164='(CC) Your Champ Data'!$P$3,'(CC) Your Champ Data'!$P153,IF('Comp Calculator'!$C$164='(CC) Your Champ Data'!$Q$3,'(CC) Your Champ Data'!$Q153,IF('Comp Calculator'!$C$164='(CC) Your Champ Data'!$R$3,'(CC) Your Champ Data'!$R153,IF('Comp Calculator'!$C$164='(CC) Your Champ Data'!$T$3,'(CC) Your Champ Data'!$T153,1000))))))*H153*(100-$AD153))/1000</f>
        <v>0</v>
      </c>
      <c r="AG153" s="60">
        <f>(IF('Comp Calculator'!$C$164='(CC) Your Champ Data'!$N$3,'(CC) Your Champ Data'!$N153,IF('Comp Calculator'!$C$164='(CC) Your Champ Data'!$O$3,'(CC) Your Champ Data'!$O153,IF('Comp Calculator'!$C$164='(CC) Your Champ Data'!$P$3,'(CC) Your Champ Data'!$P153,IF('Comp Calculator'!$C$164='(CC) Your Champ Data'!$Q$3,'(CC) Your Champ Data'!$Q153,IF('Comp Calculator'!$C$164='(CC) Your Champ Data'!$R$3,'(CC) Your Champ Data'!$R153,IF('Comp Calculator'!$C$164='(CC) Your Champ Data'!$T$3,'(CC) Your Champ Data'!$T153,1000))))))*I153*(100-$AD153))/1000</f>
        <v>0</v>
      </c>
      <c r="AH153" s="60">
        <f>(IF('Comp Calculator'!$C$164='(CC) Your Champ Data'!$N$3,'(CC) Your Champ Data'!$N153,IF('Comp Calculator'!$C$164='(CC) Your Champ Data'!$O$3,'(CC) Your Champ Data'!$O153,IF('Comp Calculator'!$C$164='(CC) Your Champ Data'!$P$3,'(CC) Your Champ Data'!$P153,IF('Comp Calculator'!$C$164='(CC) Your Champ Data'!$Q$3,'(CC) Your Champ Data'!$Q153,IF('Comp Calculator'!$C$164='(CC) Your Champ Data'!$R$3,'(CC) Your Champ Data'!$R153,IF('Comp Calculator'!$C$164='(CC) Your Champ Data'!$T$3,'(CC) Your Champ Data'!$T153,1000))))))*J153*(100-$AD153))/1000</f>
        <v>15406.39503628057</v>
      </c>
      <c r="AI153" s="60">
        <f>(IF('Comp Calculator'!$C$164='(CC) Your Champ Data'!$N$3,'(CC) Your Champ Data'!$N153,IF('Comp Calculator'!$C$164='(CC) Your Champ Data'!$O$3,'(CC) Your Champ Data'!$O153,IF('Comp Calculator'!$C$164='(CC) Your Champ Data'!$P$3,'(CC) Your Champ Data'!$P153,IF('Comp Calculator'!$C$164='(CC) Your Champ Data'!$Q$3,'(CC) Your Champ Data'!$Q153,IF('Comp Calculator'!$C$164='(CC) Your Champ Data'!$R$3,'(CC) Your Champ Data'!$R153,IF('Comp Calculator'!$C$164='(CC) Your Champ Data'!$T$3,'(CC) Your Champ Data'!$T153,1000))))))*K153*(100-$AD153))/1000</f>
        <v>0</v>
      </c>
      <c r="AJ153" s="60">
        <f>(IF('Comp Calculator'!$C$164='(CC) Your Champ Data'!$N$3,'(CC) Your Champ Data'!$N153,IF('Comp Calculator'!$C$164='(CC) Your Champ Data'!$O$3,'(CC) Your Champ Data'!$O153,IF('Comp Calculator'!$C$164='(CC) Your Champ Data'!$P$3,'(CC) Your Champ Data'!$P153,IF('Comp Calculator'!$C$164='(CC) Your Champ Data'!$Q$3,'(CC) Your Champ Data'!$Q153,IF('Comp Calculator'!$C$164='(CC) Your Champ Data'!$R$3,'(CC) Your Champ Data'!$R153,IF('Comp Calculator'!$C$164='(CC) Your Champ Data'!$T$3,'(CC) Your Champ Data'!$T153,1000))))))*L153*(100-$AD153))/1000</f>
        <v>0</v>
      </c>
      <c r="AL153" s="60">
        <f>RANK(AF153,AF$4:AF$163,0)+COUNTIF(AF$4:AF153,AF153)-1</f>
        <v>150</v>
      </c>
      <c r="AM153" t="str">
        <f t="shared" si="43"/>
        <v>Yasuo</v>
      </c>
      <c r="AN153" s="60">
        <f>RANK(AG153,AG$4:AG$163,0)+COUNTIF(AG$4:AG153,AG153)-1</f>
        <v>151</v>
      </c>
      <c r="AO153" t="str">
        <f t="shared" si="44"/>
        <v>Yasuo</v>
      </c>
      <c r="AP153" s="60">
        <f>RANK(AH153,AH$4:AH$163,0)+COUNTIF(AH$4:AH153,AH153)-1</f>
        <v>13</v>
      </c>
      <c r="AQ153" t="str">
        <f t="shared" si="45"/>
        <v>Yasuo</v>
      </c>
      <c r="AR153" s="60">
        <f>RANK(AI153,AI$4:AI$163,0)+COUNTIF(AI$4:AI153,AI153)-1</f>
        <v>151</v>
      </c>
      <c r="AS153" t="str">
        <f t="shared" si="46"/>
        <v>Yasuo</v>
      </c>
      <c r="AT153" s="60">
        <f>RANK(AJ153,AJ$4:AJ$163,0)+COUNTIF(AJ$4:AJ153,AJ153)-1</f>
        <v>155</v>
      </c>
      <c r="AU153" t="str">
        <f t="shared" si="47"/>
        <v>Yasuo</v>
      </c>
      <c r="AW153">
        <v>151</v>
      </c>
      <c r="AX153" s="61">
        <f t="shared" si="48"/>
        <v>2.5376519549956296</v>
      </c>
      <c r="AY153">
        <f>'Champ Scores'!B152</f>
        <v>3</v>
      </c>
      <c r="AZ153">
        <f>'Champ Scores'!C152</f>
        <v>5</v>
      </c>
      <c r="BA153">
        <f>'Champ Scores'!D152</f>
        <v>3</v>
      </c>
      <c r="BB153">
        <f>'Champ Scores'!E152</f>
        <v>3</v>
      </c>
      <c r="BC153">
        <f>'Champ Scores'!F152</f>
        <v>5</v>
      </c>
      <c r="BD153">
        <f>'Champ Scores'!G152</f>
        <v>1</v>
      </c>
      <c r="BE153">
        <f>'Champ Scores'!H152</f>
        <v>1</v>
      </c>
      <c r="BF153">
        <f>'Champ Scores'!I152</f>
        <v>1</v>
      </c>
      <c r="BG153">
        <f>'Champ Scores'!J152</f>
        <v>5</v>
      </c>
      <c r="BH153">
        <f>'Champ Scores'!K152</f>
        <v>3</v>
      </c>
      <c r="BI153">
        <f>'Champ Scores'!L152</f>
        <v>2</v>
      </c>
      <c r="BJ153">
        <f>'Champ Scores'!M152</f>
        <v>1</v>
      </c>
      <c r="BK153">
        <f>'Champ Scores'!N152</f>
        <v>2</v>
      </c>
      <c r="BL153">
        <f>'Champ Scores'!O152</f>
        <v>3</v>
      </c>
      <c r="BM153">
        <f>'Champ Scores'!P152</f>
        <v>3</v>
      </c>
      <c r="BN153">
        <f>'Champ Scores'!Q152</f>
        <v>5</v>
      </c>
      <c r="BO153">
        <f>'Champ Scores'!R152</f>
        <v>2</v>
      </c>
      <c r="BP153">
        <f>'Champ Scores'!S152</f>
        <v>1</v>
      </c>
      <c r="BQ153">
        <f>'Champ Scores'!T152</f>
        <v>2</v>
      </c>
      <c r="BR153">
        <f>'Champ Scores'!U152</f>
        <v>1</v>
      </c>
      <c r="BT153" s="61">
        <f>INDEX($AX$3:BR153,AW153,MATCH('Comp Calculator'!$C$165,'(CC) Your Champ Data'!$AX$3:$BR$3,0))</f>
        <v>2.5376519549956296</v>
      </c>
      <c r="BV153" s="60">
        <f t="shared" si="49"/>
        <v>0</v>
      </c>
      <c r="BW153" s="60">
        <f t="shared" si="50"/>
        <v>0</v>
      </c>
      <c r="BX153" s="60">
        <f t="shared" si="51"/>
        <v>15892.622232805974</v>
      </c>
      <c r="BY153" s="60">
        <f t="shared" si="52"/>
        <v>0</v>
      </c>
      <c r="BZ153" s="60">
        <f t="shared" si="53"/>
        <v>0</v>
      </c>
      <c r="CB153" s="60">
        <f>RANK(BV153,BV$4:BV$157,0)+COUNTIF(BV$4:BV153,BV153)-1</f>
        <v>150</v>
      </c>
      <c r="CC153" t="str">
        <f t="shared" si="54"/>
        <v>Yasuo</v>
      </c>
      <c r="CD153">
        <f>RANK(BW153,BW$4:BW$157,0)+COUNTIF(BW$4:BW153,BW153)-1</f>
        <v>151</v>
      </c>
      <c r="CE153" t="str">
        <f t="shared" si="55"/>
        <v>Yasuo</v>
      </c>
      <c r="CF153">
        <f>RANK(BX153,BX$4:BX$157,0)+COUNTIF(BX$4:BX153,BX153)-1</f>
        <v>12</v>
      </c>
      <c r="CG153" t="str">
        <f t="shared" si="56"/>
        <v>Yasuo</v>
      </c>
      <c r="CH153">
        <f>RANK(BY153,BY$4:BY$157,0)+COUNTIF(BY$4:BY153,BY153)-1</f>
        <v>150</v>
      </c>
      <c r="CI153" t="str">
        <f t="shared" si="57"/>
        <v>Yasuo</v>
      </c>
      <c r="CJ153">
        <f>RANK(BZ153,BZ$4:BZ$157,0)+COUNTIF(BZ$4:BZ153,BZ153)-1</f>
        <v>152</v>
      </c>
      <c r="CK153" t="str">
        <f t="shared" si="58"/>
        <v>Yasuo</v>
      </c>
      <c r="CM153">
        <f>'Champ Scores'!B152+'(CC) Team Data'!B$36-'(CC) Team Data'!$B$28</f>
        <v>9</v>
      </c>
      <c r="CN153">
        <f>'Champ Scores'!C152+'(CC) Team Data'!C$36-'(CC) Team Data'!$B$28</f>
        <v>12</v>
      </c>
      <c r="CO153">
        <f>'Champ Scores'!D152+'(CC) Team Data'!D$36-'(CC) Team Data'!$B$28</f>
        <v>7</v>
      </c>
      <c r="CP153">
        <f>'Champ Scores'!E152+'(CC) Team Data'!E$36-'(CC) Team Data'!$B$28</f>
        <v>10</v>
      </c>
      <c r="CQ153">
        <f>'Champ Scores'!F152+'(CC) Team Data'!F$36-'(CC) Team Data'!$B$28</f>
        <v>12</v>
      </c>
      <c r="CR153">
        <f>'Champ Scores'!G152+'(CC) Team Data'!G$36-'(CC) Team Data'!$B$28</f>
        <v>7</v>
      </c>
      <c r="CS153">
        <f>'Champ Scores'!H152+'(CC) Team Data'!H$36-'(CC) Team Data'!$B$28</f>
        <v>6</v>
      </c>
      <c r="CT153">
        <f>'Champ Scores'!I152+'(CC) Team Data'!I$36-'(CC) Team Data'!$B$28</f>
        <v>5</v>
      </c>
      <c r="CU153">
        <f>'Champ Scores'!J152+'(CC) Team Data'!J$36-'(CC) Team Data'!$B$28</f>
        <v>12</v>
      </c>
      <c r="CV153">
        <f>'Champ Scores'!K152+'(CC) Team Data'!K$36-'(CC) Team Data'!$B$28</f>
        <v>7</v>
      </c>
      <c r="CW153">
        <f>'Champ Scores'!L152+'(CC) Team Data'!L$36-'(CC) Team Data'!$B$28</f>
        <v>10</v>
      </c>
      <c r="CX153">
        <f>'Champ Scores'!M152+'(CC) Team Data'!M$36-'(CC) Team Data'!$B$28</f>
        <v>5</v>
      </c>
      <c r="CY153">
        <f>'Champ Scores'!N152+'(CC) Team Data'!N$36-'(CC) Team Data'!$B$28</f>
        <v>9</v>
      </c>
      <c r="CZ153">
        <f>'Champ Scores'!O152+'(CC) Team Data'!O$36-'(CC) Team Data'!$B$28</f>
        <v>9</v>
      </c>
      <c r="DA153">
        <f>'Champ Scores'!P152+'(CC) Team Data'!P$36-'(CC) Team Data'!$B$28</f>
        <v>9</v>
      </c>
      <c r="DB153">
        <f>'Champ Scores'!Q152+'(CC) Team Data'!Q$36-'(CC) Team Data'!$B$28</f>
        <v>11</v>
      </c>
      <c r="DC153">
        <f>'Champ Scores'!R152+'(CC) Team Data'!R$36-'(CC) Team Data'!$B$28</f>
        <v>6</v>
      </c>
      <c r="DD153">
        <f>'Champ Scores'!S152+'(CC) Team Data'!S$36-'(CC) Team Data'!$B$28</f>
        <v>5</v>
      </c>
      <c r="DE153">
        <f>'Champ Scores'!T152+'(CC) Team Data'!T$36-'(CC) Team Data'!$B$28</f>
        <v>8</v>
      </c>
      <c r="DF153">
        <f>'Champ Scores'!U152+'(CC) Team Data'!U$36-'(CC) Team Data'!$B$28</f>
        <v>5</v>
      </c>
    </row>
    <row r="154" spans="1:110" x14ac:dyDescent="0.25">
      <c r="A154" t="str">
        <f>'Champ Pools'!A154</f>
        <v>Yone</v>
      </c>
      <c r="B154">
        <f>'Champ Pools'!B154</f>
        <v>0</v>
      </c>
      <c r="C154">
        <f>'Champ Pools'!C154</f>
        <v>0</v>
      </c>
      <c r="D154">
        <f>'Champ Pools'!D154</f>
        <v>5</v>
      </c>
      <c r="E154">
        <f>'Champ Pools'!E154</f>
        <v>0</v>
      </c>
      <c r="F154">
        <f>'Champ Pools'!F154</f>
        <v>0</v>
      </c>
      <c r="H154">
        <f>B154*B154*'Champ Pools'!L154</f>
        <v>0</v>
      </c>
      <c r="I154">
        <f>C154*C154*'Champ Pools'!M154</f>
        <v>0</v>
      </c>
      <c r="J154">
        <f>D154*D154*'Champ Pools'!N154</f>
        <v>75</v>
      </c>
      <c r="K154">
        <f>E154*E154*'Champ Pools'!O154</f>
        <v>0</v>
      </c>
      <c r="L154">
        <f>F154*F154*'Champ Pools'!P154</f>
        <v>0</v>
      </c>
      <c r="N154">
        <f>'Champ Scores'!Y153</f>
        <v>2112</v>
      </c>
      <c r="O154">
        <f>'Champ Scores'!Z153</f>
        <v>2802</v>
      </c>
      <c r="P154">
        <f>'Champ Scores'!AA153</f>
        <v>1707</v>
      </c>
      <c r="Q154">
        <f>'Champ Scores'!AB153</f>
        <v>1321</v>
      </c>
      <c r="R154">
        <f>'Champ Scores'!AC153</f>
        <v>2560</v>
      </c>
      <c r="T154" s="60">
        <f t="shared" si="41"/>
        <v>2302.1369761908854</v>
      </c>
      <c r="U154">
        <f>'(CC) Team Data'!W$36+'(CC) Your Champ Data'!N154</f>
        <v>4200</v>
      </c>
      <c r="V154">
        <f>'(CC) Team Data'!X$36+'(CC) Your Champ Data'!O154</f>
        <v>4534</v>
      </c>
      <c r="W154">
        <f>'(CC) Team Data'!Y$36+'(CC) Your Champ Data'!P154</f>
        <v>3459</v>
      </c>
      <c r="X154">
        <f>'(CC) Team Data'!Z$36+'(CC) Your Champ Data'!Q154</f>
        <v>2938</v>
      </c>
      <c r="Y154">
        <f>'(CC) Team Data'!AA$36+'(CC) Your Champ Data'!R154</f>
        <v>4482</v>
      </c>
      <c r="AA154">
        <f>ABS('Champ Scores'!AG153-33.3-'Comp Calculator'!H$164+'Comp Calculator'!H$163)</f>
        <v>2.8879374786673395</v>
      </c>
      <c r="AB154">
        <f>ABS('Champ Scores'!AH153-33.3-'Comp Calculator'!I$164+'Comp Calculator'!I$163)</f>
        <v>2.9309885781543201</v>
      </c>
      <c r="AC154">
        <f>ABS('Champ Scores'!AI153-33.3-'Comp Calculator'!J$164+'Comp Calculator'!J$163)</f>
        <v>0.1569489005130329</v>
      </c>
      <c r="AD154">
        <f t="shared" si="42"/>
        <v>5.9758749573346925</v>
      </c>
      <c r="AF154" s="60">
        <f>(IF('Comp Calculator'!$C$164='(CC) Your Champ Data'!$N$3,'(CC) Your Champ Data'!$N154,IF('Comp Calculator'!$C$164='(CC) Your Champ Data'!$O$3,'(CC) Your Champ Data'!$O154,IF('Comp Calculator'!$C$164='(CC) Your Champ Data'!$P$3,'(CC) Your Champ Data'!$P154,IF('Comp Calculator'!$C$164='(CC) Your Champ Data'!$Q$3,'(CC) Your Champ Data'!$Q154,IF('Comp Calculator'!$C$164='(CC) Your Champ Data'!$R$3,'(CC) Your Champ Data'!$R154,IF('Comp Calculator'!$C$164='(CC) Your Champ Data'!$T$3,'(CC) Your Champ Data'!$T154,1000))))))*H154*(100-$AD154))/1000</f>
        <v>0</v>
      </c>
      <c r="AG154" s="60">
        <f>(IF('Comp Calculator'!$C$164='(CC) Your Champ Data'!$N$3,'(CC) Your Champ Data'!$N154,IF('Comp Calculator'!$C$164='(CC) Your Champ Data'!$O$3,'(CC) Your Champ Data'!$O154,IF('Comp Calculator'!$C$164='(CC) Your Champ Data'!$P$3,'(CC) Your Champ Data'!$P154,IF('Comp Calculator'!$C$164='(CC) Your Champ Data'!$Q$3,'(CC) Your Champ Data'!$Q154,IF('Comp Calculator'!$C$164='(CC) Your Champ Data'!$R$3,'(CC) Your Champ Data'!$R154,IF('Comp Calculator'!$C$164='(CC) Your Champ Data'!$T$3,'(CC) Your Champ Data'!$T154,1000))))))*I154*(100-$AD154))/1000</f>
        <v>0</v>
      </c>
      <c r="AH154" s="60">
        <f>(IF('Comp Calculator'!$C$164='(CC) Your Champ Data'!$N$3,'(CC) Your Champ Data'!$N154,IF('Comp Calculator'!$C$164='(CC) Your Champ Data'!$O$3,'(CC) Your Champ Data'!$O154,IF('Comp Calculator'!$C$164='(CC) Your Champ Data'!$P$3,'(CC) Your Champ Data'!$P154,IF('Comp Calculator'!$C$164='(CC) Your Champ Data'!$Q$3,'(CC) Your Champ Data'!$Q154,IF('Comp Calculator'!$C$164='(CC) Your Champ Data'!$R$3,'(CC) Your Champ Data'!$R154,IF('Comp Calculator'!$C$164='(CC) Your Champ Data'!$T$3,'(CC) Your Champ Data'!$T154,1000))))))*J154*(100-$AD154))/1000</f>
        <v>16234.23111860364</v>
      </c>
      <c r="AI154" s="60">
        <f>(IF('Comp Calculator'!$C$164='(CC) Your Champ Data'!$N$3,'(CC) Your Champ Data'!$N154,IF('Comp Calculator'!$C$164='(CC) Your Champ Data'!$O$3,'(CC) Your Champ Data'!$O154,IF('Comp Calculator'!$C$164='(CC) Your Champ Data'!$P$3,'(CC) Your Champ Data'!$P154,IF('Comp Calculator'!$C$164='(CC) Your Champ Data'!$Q$3,'(CC) Your Champ Data'!$Q154,IF('Comp Calculator'!$C$164='(CC) Your Champ Data'!$R$3,'(CC) Your Champ Data'!$R154,IF('Comp Calculator'!$C$164='(CC) Your Champ Data'!$T$3,'(CC) Your Champ Data'!$T154,1000))))))*K154*(100-$AD154))/1000</f>
        <v>0</v>
      </c>
      <c r="AJ154" s="60">
        <f>(IF('Comp Calculator'!$C$164='(CC) Your Champ Data'!$N$3,'(CC) Your Champ Data'!$N154,IF('Comp Calculator'!$C$164='(CC) Your Champ Data'!$O$3,'(CC) Your Champ Data'!$O154,IF('Comp Calculator'!$C$164='(CC) Your Champ Data'!$P$3,'(CC) Your Champ Data'!$P154,IF('Comp Calculator'!$C$164='(CC) Your Champ Data'!$Q$3,'(CC) Your Champ Data'!$Q154,IF('Comp Calculator'!$C$164='(CC) Your Champ Data'!$R$3,'(CC) Your Champ Data'!$R154,IF('Comp Calculator'!$C$164='(CC) Your Champ Data'!$T$3,'(CC) Your Champ Data'!$T154,1000))))))*L154*(100-$AD154))/1000</f>
        <v>0</v>
      </c>
      <c r="AL154" s="60">
        <f>RANK(AF154,AF$4:AF$163,0)+COUNTIF(AF$4:AF154,AF154)-1</f>
        <v>151</v>
      </c>
      <c r="AM154" t="str">
        <f t="shared" si="43"/>
        <v>Yone</v>
      </c>
      <c r="AN154" s="60">
        <f>RANK(AG154,AG$4:AG$163,0)+COUNTIF(AG$4:AG154,AG154)-1</f>
        <v>152</v>
      </c>
      <c r="AO154" t="str">
        <f t="shared" si="44"/>
        <v>Yone</v>
      </c>
      <c r="AP154" s="60">
        <f>RANK(AH154,AH$4:AH$163,0)+COUNTIF(AH$4:AH154,AH154)-1</f>
        <v>9</v>
      </c>
      <c r="AQ154" t="str">
        <f t="shared" si="45"/>
        <v>Yone</v>
      </c>
      <c r="AR154" s="60">
        <f>RANK(AI154,AI$4:AI$163,0)+COUNTIF(AI$4:AI154,AI154)-1</f>
        <v>152</v>
      </c>
      <c r="AS154" t="str">
        <f t="shared" si="46"/>
        <v>Yone</v>
      </c>
      <c r="AT154" s="60">
        <f>RANK(AJ154,AJ$4:AJ$163,0)+COUNTIF(AJ$4:AJ154,AJ154)-1</f>
        <v>156</v>
      </c>
      <c r="AU154" t="str">
        <f t="shared" si="47"/>
        <v>Yone</v>
      </c>
      <c r="AW154">
        <v>152</v>
      </c>
      <c r="AX154" s="61">
        <f t="shared" si="48"/>
        <v>2.5376519549956296</v>
      </c>
      <c r="AY154">
        <f>'Champ Scores'!B153</f>
        <v>3</v>
      </c>
      <c r="AZ154">
        <f>'Champ Scores'!C153</f>
        <v>5</v>
      </c>
      <c r="BA154">
        <f>'Champ Scores'!D153</f>
        <v>5</v>
      </c>
      <c r="BB154">
        <f>'Champ Scores'!E153</f>
        <v>2</v>
      </c>
      <c r="BC154">
        <f>'Champ Scores'!F153</f>
        <v>5</v>
      </c>
      <c r="BD154">
        <f>'Champ Scores'!G153</f>
        <v>1</v>
      </c>
      <c r="BE154">
        <f>'Champ Scores'!H153</f>
        <v>1</v>
      </c>
      <c r="BF154">
        <f>'Champ Scores'!I153</f>
        <v>1</v>
      </c>
      <c r="BG154">
        <f>'Champ Scores'!J153</f>
        <v>5</v>
      </c>
      <c r="BH154">
        <f>'Champ Scores'!K153</f>
        <v>2</v>
      </c>
      <c r="BI154">
        <f>'Champ Scores'!L153</f>
        <v>2</v>
      </c>
      <c r="BJ154">
        <f>'Champ Scores'!M153</f>
        <v>1</v>
      </c>
      <c r="BK154">
        <f>'Champ Scores'!N153</f>
        <v>2</v>
      </c>
      <c r="BL154">
        <f>'Champ Scores'!O153</f>
        <v>1</v>
      </c>
      <c r="BM154">
        <f>'Champ Scores'!P153</f>
        <v>4</v>
      </c>
      <c r="BN154">
        <f>'Champ Scores'!Q153</f>
        <v>5</v>
      </c>
      <c r="BO154">
        <f>'Champ Scores'!R153</f>
        <v>4</v>
      </c>
      <c r="BP154">
        <f>'Champ Scores'!S153</f>
        <v>1</v>
      </c>
      <c r="BQ154">
        <f>'Champ Scores'!T153</f>
        <v>1</v>
      </c>
      <c r="BR154">
        <f>'Champ Scores'!U153</f>
        <v>1</v>
      </c>
      <c r="BT154" s="61">
        <f>INDEX($AX$3:BR154,AW154,MATCH('Comp Calculator'!$C$165,'(CC) Your Champ Data'!$AX$3:$BR$3,0))</f>
        <v>2.5376519549956296</v>
      </c>
      <c r="BV154" s="60">
        <f t="shared" si="49"/>
        <v>0</v>
      </c>
      <c r="BW154" s="60">
        <f t="shared" si="50"/>
        <v>0</v>
      </c>
      <c r="BX154" s="60">
        <f t="shared" si="51"/>
        <v>17895.037854845486</v>
      </c>
      <c r="BY154" s="60">
        <f t="shared" si="52"/>
        <v>0</v>
      </c>
      <c r="BZ154" s="60">
        <f t="shared" si="53"/>
        <v>0</v>
      </c>
      <c r="CB154" s="60">
        <f>RANK(BV154,BV$4:BV$157,0)+COUNTIF(BV$4:BV154,BV154)-1</f>
        <v>151</v>
      </c>
      <c r="CC154" t="str">
        <f t="shared" si="54"/>
        <v>Yone</v>
      </c>
      <c r="CD154">
        <f>RANK(BW154,BW$4:BW$157,0)+COUNTIF(BW$4:BW154,BW154)-1</f>
        <v>152</v>
      </c>
      <c r="CE154" t="str">
        <f t="shared" si="55"/>
        <v>Yone</v>
      </c>
      <c r="CF154">
        <f>RANK(BX154,BX$4:BX$157,0)+COUNTIF(BX$4:BX154,BX154)-1</f>
        <v>8</v>
      </c>
      <c r="CG154" t="str">
        <f t="shared" si="56"/>
        <v>Yone</v>
      </c>
      <c r="CH154">
        <f>RANK(BY154,BY$4:BY$157,0)+COUNTIF(BY$4:BY154,BY154)-1</f>
        <v>151</v>
      </c>
      <c r="CI154" t="str">
        <f t="shared" si="57"/>
        <v>Yone</v>
      </c>
      <c r="CJ154">
        <f>RANK(BZ154,BZ$4:BZ$157,0)+COUNTIF(BZ$4:BZ154,BZ154)-1</f>
        <v>153</v>
      </c>
      <c r="CK154" t="str">
        <f t="shared" si="58"/>
        <v>Yone</v>
      </c>
      <c r="CM154">
        <f>'Champ Scores'!B153+'(CC) Team Data'!B$36-'(CC) Team Data'!$B$28</f>
        <v>9</v>
      </c>
      <c r="CN154">
        <f>'Champ Scores'!C153+'(CC) Team Data'!C$36-'(CC) Team Data'!$B$28</f>
        <v>12</v>
      </c>
      <c r="CO154">
        <f>'Champ Scores'!D153+'(CC) Team Data'!D$36-'(CC) Team Data'!$B$28</f>
        <v>9</v>
      </c>
      <c r="CP154">
        <f>'Champ Scores'!E153+'(CC) Team Data'!E$36-'(CC) Team Data'!$B$28</f>
        <v>9</v>
      </c>
      <c r="CQ154">
        <f>'Champ Scores'!F153+'(CC) Team Data'!F$36-'(CC) Team Data'!$B$28</f>
        <v>12</v>
      </c>
      <c r="CR154">
        <f>'Champ Scores'!G153+'(CC) Team Data'!G$36-'(CC) Team Data'!$B$28</f>
        <v>7</v>
      </c>
      <c r="CS154">
        <f>'Champ Scores'!H153+'(CC) Team Data'!H$36-'(CC) Team Data'!$B$28</f>
        <v>6</v>
      </c>
      <c r="CT154">
        <f>'Champ Scores'!I153+'(CC) Team Data'!I$36-'(CC) Team Data'!$B$28</f>
        <v>5</v>
      </c>
      <c r="CU154">
        <f>'Champ Scores'!J153+'(CC) Team Data'!J$36-'(CC) Team Data'!$B$28</f>
        <v>12</v>
      </c>
      <c r="CV154">
        <f>'Champ Scores'!K153+'(CC) Team Data'!K$36-'(CC) Team Data'!$B$28</f>
        <v>6</v>
      </c>
      <c r="CW154">
        <f>'Champ Scores'!L153+'(CC) Team Data'!L$36-'(CC) Team Data'!$B$28</f>
        <v>10</v>
      </c>
      <c r="CX154">
        <f>'Champ Scores'!M153+'(CC) Team Data'!M$36-'(CC) Team Data'!$B$28</f>
        <v>5</v>
      </c>
      <c r="CY154">
        <f>'Champ Scores'!N153+'(CC) Team Data'!N$36-'(CC) Team Data'!$B$28</f>
        <v>9</v>
      </c>
      <c r="CZ154">
        <f>'Champ Scores'!O153+'(CC) Team Data'!O$36-'(CC) Team Data'!$B$28</f>
        <v>7</v>
      </c>
      <c r="DA154">
        <f>'Champ Scores'!P153+'(CC) Team Data'!P$36-'(CC) Team Data'!$B$28</f>
        <v>10</v>
      </c>
      <c r="DB154">
        <f>'Champ Scores'!Q153+'(CC) Team Data'!Q$36-'(CC) Team Data'!$B$28</f>
        <v>11</v>
      </c>
      <c r="DC154">
        <f>'Champ Scores'!R153+'(CC) Team Data'!R$36-'(CC) Team Data'!$B$28</f>
        <v>8</v>
      </c>
      <c r="DD154">
        <f>'Champ Scores'!S153+'(CC) Team Data'!S$36-'(CC) Team Data'!$B$28</f>
        <v>5</v>
      </c>
      <c r="DE154">
        <f>'Champ Scores'!T153+'(CC) Team Data'!T$36-'(CC) Team Data'!$B$28</f>
        <v>7</v>
      </c>
      <c r="DF154">
        <f>'Champ Scores'!U153+'(CC) Team Data'!U$36-'(CC) Team Data'!$B$28</f>
        <v>5</v>
      </c>
    </row>
    <row r="155" spans="1:110" x14ac:dyDescent="0.25">
      <c r="A155" t="str">
        <f>'Champ Pools'!A155</f>
        <v>Yorick</v>
      </c>
      <c r="B155">
        <f>'Champ Pools'!B155</f>
        <v>0</v>
      </c>
      <c r="C155">
        <f>'Champ Pools'!C155</f>
        <v>0</v>
      </c>
      <c r="D155">
        <f>'Champ Pools'!D155</f>
        <v>0</v>
      </c>
      <c r="E155">
        <f>'Champ Pools'!E155</f>
        <v>0</v>
      </c>
      <c r="F155">
        <f>'Champ Pools'!F155</f>
        <v>0</v>
      </c>
      <c r="H155">
        <f>B155*B155*'Champ Pools'!L155</f>
        <v>0</v>
      </c>
      <c r="I155">
        <f>C155*C155*'Champ Pools'!M155</f>
        <v>0</v>
      </c>
      <c r="J155">
        <f>D155*D155*'Champ Pools'!N155</f>
        <v>0</v>
      </c>
      <c r="K155">
        <f>E155*E155*'Champ Pools'!O155</f>
        <v>0</v>
      </c>
      <c r="L155">
        <f>F155*F155*'Champ Pools'!P155</f>
        <v>0</v>
      </c>
      <c r="N155">
        <f>'Champ Scores'!Y154</f>
        <v>1639</v>
      </c>
      <c r="O155">
        <f>'Champ Scores'!Z154</f>
        <v>2026</v>
      </c>
      <c r="P155">
        <f>'Champ Scores'!AA154</f>
        <v>1813</v>
      </c>
      <c r="Q155">
        <f>'Champ Scores'!AB154</f>
        <v>1501</v>
      </c>
      <c r="R155">
        <f>'Champ Scores'!AC154</f>
        <v>2374</v>
      </c>
      <c r="T155" s="60">
        <f t="shared" si="41"/>
        <v>2576.9164385136201</v>
      </c>
      <c r="U155">
        <f>'(CC) Team Data'!W$36+'(CC) Your Champ Data'!N155</f>
        <v>3727</v>
      </c>
      <c r="V155">
        <f>'(CC) Team Data'!X$36+'(CC) Your Champ Data'!O155</f>
        <v>3758</v>
      </c>
      <c r="W155">
        <f>'(CC) Team Data'!Y$36+'(CC) Your Champ Data'!P155</f>
        <v>3565</v>
      </c>
      <c r="X155">
        <f>'(CC) Team Data'!Z$36+'(CC) Your Champ Data'!Q155</f>
        <v>3118</v>
      </c>
      <c r="Y155">
        <f>'(CC) Team Data'!AA$36+'(CC) Your Champ Data'!R155</f>
        <v>4296</v>
      </c>
      <c r="AA155">
        <f>ABS('Champ Scores'!AG154-33.3-'Comp Calculator'!H$164+'Comp Calculator'!H$163)</f>
        <v>12.237984928387593</v>
      </c>
      <c r="AB155">
        <f>ABS('Champ Scores'!AH154-33.3-'Comp Calculator'!I$164+'Comp Calculator'!I$163)</f>
        <v>0.38090840017331118</v>
      </c>
      <c r="AC155">
        <f>ABS('Champ Scores'!AI154-33.3-'Comp Calculator'!J$164+'Comp Calculator'!J$163)</f>
        <v>12.41889332856088</v>
      </c>
      <c r="AD155">
        <f t="shared" si="42"/>
        <v>25.037786657121785</v>
      </c>
      <c r="AF155" s="60">
        <f>(IF('Comp Calculator'!$C$164='(CC) Your Champ Data'!$N$3,'(CC) Your Champ Data'!$N155,IF('Comp Calculator'!$C$164='(CC) Your Champ Data'!$O$3,'(CC) Your Champ Data'!$O155,IF('Comp Calculator'!$C$164='(CC) Your Champ Data'!$P$3,'(CC) Your Champ Data'!$P155,IF('Comp Calculator'!$C$164='(CC) Your Champ Data'!$Q$3,'(CC) Your Champ Data'!$Q155,IF('Comp Calculator'!$C$164='(CC) Your Champ Data'!$R$3,'(CC) Your Champ Data'!$R155,IF('Comp Calculator'!$C$164='(CC) Your Champ Data'!$T$3,'(CC) Your Champ Data'!$T155,1000))))))*H155*(100-$AD155))/1000</f>
        <v>0</v>
      </c>
      <c r="AG155" s="60">
        <f>(IF('Comp Calculator'!$C$164='(CC) Your Champ Data'!$N$3,'(CC) Your Champ Data'!$N155,IF('Comp Calculator'!$C$164='(CC) Your Champ Data'!$O$3,'(CC) Your Champ Data'!$O155,IF('Comp Calculator'!$C$164='(CC) Your Champ Data'!$P$3,'(CC) Your Champ Data'!$P155,IF('Comp Calculator'!$C$164='(CC) Your Champ Data'!$Q$3,'(CC) Your Champ Data'!$Q155,IF('Comp Calculator'!$C$164='(CC) Your Champ Data'!$R$3,'(CC) Your Champ Data'!$R155,IF('Comp Calculator'!$C$164='(CC) Your Champ Data'!$T$3,'(CC) Your Champ Data'!$T155,1000))))))*I155*(100-$AD155))/1000</f>
        <v>0</v>
      </c>
      <c r="AH155" s="60">
        <f>(IF('Comp Calculator'!$C$164='(CC) Your Champ Data'!$N$3,'(CC) Your Champ Data'!$N155,IF('Comp Calculator'!$C$164='(CC) Your Champ Data'!$O$3,'(CC) Your Champ Data'!$O155,IF('Comp Calculator'!$C$164='(CC) Your Champ Data'!$P$3,'(CC) Your Champ Data'!$P155,IF('Comp Calculator'!$C$164='(CC) Your Champ Data'!$Q$3,'(CC) Your Champ Data'!$Q155,IF('Comp Calculator'!$C$164='(CC) Your Champ Data'!$R$3,'(CC) Your Champ Data'!$R155,IF('Comp Calculator'!$C$164='(CC) Your Champ Data'!$T$3,'(CC) Your Champ Data'!$T155,1000))))))*J155*(100-$AD155))/1000</f>
        <v>0</v>
      </c>
      <c r="AI155" s="60">
        <f>(IF('Comp Calculator'!$C$164='(CC) Your Champ Data'!$N$3,'(CC) Your Champ Data'!$N155,IF('Comp Calculator'!$C$164='(CC) Your Champ Data'!$O$3,'(CC) Your Champ Data'!$O155,IF('Comp Calculator'!$C$164='(CC) Your Champ Data'!$P$3,'(CC) Your Champ Data'!$P155,IF('Comp Calculator'!$C$164='(CC) Your Champ Data'!$Q$3,'(CC) Your Champ Data'!$Q155,IF('Comp Calculator'!$C$164='(CC) Your Champ Data'!$R$3,'(CC) Your Champ Data'!$R155,IF('Comp Calculator'!$C$164='(CC) Your Champ Data'!$T$3,'(CC) Your Champ Data'!$T155,1000))))))*K155*(100-$AD155))/1000</f>
        <v>0</v>
      </c>
      <c r="AJ155" s="60">
        <f>(IF('Comp Calculator'!$C$164='(CC) Your Champ Data'!$N$3,'(CC) Your Champ Data'!$N155,IF('Comp Calculator'!$C$164='(CC) Your Champ Data'!$O$3,'(CC) Your Champ Data'!$O155,IF('Comp Calculator'!$C$164='(CC) Your Champ Data'!$P$3,'(CC) Your Champ Data'!$P155,IF('Comp Calculator'!$C$164='(CC) Your Champ Data'!$Q$3,'(CC) Your Champ Data'!$Q155,IF('Comp Calculator'!$C$164='(CC) Your Champ Data'!$R$3,'(CC) Your Champ Data'!$R155,IF('Comp Calculator'!$C$164='(CC) Your Champ Data'!$T$3,'(CC) Your Champ Data'!$T155,1000))))))*L155*(100-$AD155))/1000</f>
        <v>0</v>
      </c>
      <c r="AL155" s="60">
        <f>RANK(AF155,AF$4:AF$163,0)+COUNTIF(AF$4:AF155,AF155)-1</f>
        <v>152</v>
      </c>
      <c r="AM155" t="str">
        <f t="shared" si="43"/>
        <v>Yorick</v>
      </c>
      <c r="AN155" s="60">
        <f>RANK(AG155,AG$4:AG$163,0)+COUNTIF(AG$4:AG155,AG155)-1</f>
        <v>153</v>
      </c>
      <c r="AO155" t="str">
        <f t="shared" si="44"/>
        <v>Yorick</v>
      </c>
      <c r="AP155" s="60">
        <f>RANK(AH155,AH$4:AH$163,0)+COUNTIF(AH$4:AH155,AH155)-1</f>
        <v>157</v>
      </c>
      <c r="AQ155" t="str">
        <f t="shared" si="45"/>
        <v>Yorick</v>
      </c>
      <c r="AR155" s="60">
        <f>RANK(AI155,AI$4:AI$163,0)+COUNTIF(AI$4:AI155,AI155)-1</f>
        <v>153</v>
      </c>
      <c r="AS155" t="str">
        <f t="shared" si="46"/>
        <v>Yorick</v>
      </c>
      <c r="AT155" s="60">
        <f>RANK(AJ155,AJ$4:AJ$163,0)+COUNTIF(AJ$4:AJ155,AJ155)-1</f>
        <v>157</v>
      </c>
      <c r="AU155" t="str">
        <f t="shared" si="47"/>
        <v>Yorick</v>
      </c>
      <c r="AW155">
        <v>153</v>
      </c>
      <c r="AX155" s="61">
        <f t="shared" si="48"/>
        <v>2.5591200896311781</v>
      </c>
      <c r="AY155">
        <f>'Champ Scores'!B154</f>
        <v>2</v>
      </c>
      <c r="AZ155">
        <f>'Champ Scores'!C154</f>
        <v>4</v>
      </c>
      <c r="BA155">
        <f>'Champ Scores'!D154</f>
        <v>4</v>
      </c>
      <c r="BB155">
        <f>'Champ Scores'!E154</f>
        <v>2</v>
      </c>
      <c r="BC155">
        <f>'Champ Scores'!F154</f>
        <v>5</v>
      </c>
      <c r="BD155">
        <f>'Champ Scores'!G154</f>
        <v>2</v>
      </c>
      <c r="BE155">
        <f>'Champ Scores'!H154</f>
        <v>2</v>
      </c>
      <c r="BF155">
        <f>'Champ Scores'!I154</f>
        <v>2</v>
      </c>
      <c r="BG155">
        <f>'Champ Scores'!J154</f>
        <v>5</v>
      </c>
      <c r="BH155">
        <f>'Champ Scores'!K154</f>
        <v>2</v>
      </c>
      <c r="BI155">
        <f>'Champ Scores'!L154</f>
        <v>5</v>
      </c>
      <c r="BJ155">
        <f>'Champ Scores'!M154</f>
        <v>1</v>
      </c>
      <c r="BK155">
        <f>'Champ Scores'!N154</f>
        <v>3</v>
      </c>
      <c r="BL155">
        <f>'Champ Scores'!O154</f>
        <v>1</v>
      </c>
      <c r="BM155">
        <f>'Champ Scores'!P154</f>
        <v>3</v>
      </c>
      <c r="BN155">
        <f>'Champ Scores'!Q154</f>
        <v>2</v>
      </c>
      <c r="BO155">
        <f>'Champ Scores'!R154</f>
        <v>1</v>
      </c>
      <c r="BP155">
        <f>'Champ Scores'!S154</f>
        <v>1</v>
      </c>
      <c r="BQ155">
        <f>'Champ Scores'!T154</f>
        <v>3</v>
      </c>
      <c r="BR155">
        <f>'Champ Scores'!U154</f>
        <v>2</v>
      </c>
      <c r="BT155" s="61">
        <f>INDEX($AX$3:BR155,AW155,MATCH('Comp Calculator'!$C$165,'(CC) Your Champ Data'!$AX$3:$BR$3,0))</f>
        <v>2.5591200896311781</v>
      </c>
      <c r="BV155" s="60">
        <f t="shared" si="49"/>
        <v>0</v>
      </c>
      <c r="BW155" s="60">
        <f t="shared" si="50"/>
        <v>0</v>
      </c>
      <c r="BX155" s="60">
        <f t="shared" si="51"/>
        <v>0</v>
      </c>
      <c r="BY155" s="60">
        <f t="shared" si="52"/>
        <v>0</v>
      </c>
      <c r="BZ155" s="60">
        <f t="shared" si="53"/>
        <v>0</v>
      </c>
      <c r="CB155" s="60">
        <f>RANK(BV155,BV$4:BV$157,0)+COUNTIF(BV$4:BV155,BV155)-1</f>
        <v>152</v>
      </c>
      <c r="CC155" t="str">
        <f t="shared" si="54"/>
        <v>Yorick</v>
      </c>
      <c r="CD155">
        <f>RANK(BW155,BW$4:BW$157,0)+COUNTIF(BW$4:BW155,BW155)-1</f>
        <v>153</v>
      </c>
      <c r="CE155" t="str">
        <f t="shared" si="55"/>
        <v>Yorick</v>
      </c>
      <c r="CF155">
        <f>RANK(BX155,BX$4:BX$157,0)+COUNTIF(BX$4:BX155,BX155)-1</f>
        <v>152</v>
      </c>
      <c r="CG155" t="str">
        <f t="shared" si="56"/>
        <v>Yorick</v>
      </c>
      <c r="CH155">
        <f>RANK(BY155,BY$4:BY$157,0)+COUNTIF(BY$4:BY155,BY155)-1</f>
        <v>152</v>
      </c>
      <c r="CI155" t="str">
        <f t="shared" si="57"/>
        <v>Yorick</v>
      </c>
      <c r="CJ155">
        <f>RANK(BZ155,BZ$4:BZ$157,0)+COUNTIF(BZ$4:BZ155,BZ155)-1</f>
        <v>154</v>
      </c>
      <c r="CK155" t="str">
        <f t="shared" si="58"/>
        <v>Yorick</v>
      </c>
      <c r="CM155">
        <f>'Champ Scores'!B154+'(CC) Team Data'!B$36-'(CC) Team Data'!$B$28</f>
        <v>8</v>
      </c>
      <c r="CN155">
        <f>'Champ Scores'!C154+'(CC) Team Data'!C$36-'(CC) Team Data'!$B$28</f>
        <v>11</v>
      </c>
      <c r="CO155">
        <f>'Champ Scores'!D154+'(CC) Team Data'!D$36-'(CC) Team Data'!$B$28</f>
        <v>8</v>
      </c>
      <c r="CP155">
        <f>'Champ Scores'!E154+'(CC) Team Data'!E$36-'(CC) Team Data'!$B$28</f>
        <v>9</v>
      </c>
      <c r="CQ155">
        <f>'Champ Scores'!F154+'(CC) Team Data'!F$36-'(CC) Team Data'!$B$28</f>
        <v>12</v>
      </c>
      <c r="CR155">
        <f>'Champ Scores'!G154+'(CC) Team Data'!G$36-'(CC) Team Data'!$B$28</f>
        <v>8</v>
      </c>
      <c r="CS155">
        <f>'Champ Scores'!H154+'(CC) Team Data'!H$36-'(CC) Team Data'!$B$28</f>
        <v>7</v>
      </c>
      <c r="CT155">
        <f>'Champ Scores'!I154+'(CC) Team Data'!I$36-'(CC) Team Data'!$B$28</f>
        <v>6</v>
      </c>
      <c r="CU155">
        <f>'Champ Scores'!J154+'(CC) Team Data'!J$36-'(CC) Team Data'!$B$28</f>
        <v>12</v>
      </c>
      <c r="CV155">
        <f>'Champ Scores'!K154+'(CC) Team Data'!K$36-'(CC) Team Data'!$B$28</f>
        <v>6</v>
      </c>
      <c r="CW155">
        <f>'Champ Scores'!L154+'(CC) Team Data'!L$36-'(CC) Team Data'!$B$28</f>
        <v>13</v>
      </c>
      <c r="CX155">
        <f>'Champ Scores'!M154+'(CC) Team Data'!M$36-'(CC) Team Data'!$B$28</f>
        <v>5</v>
      </c>
      <c r="CY155">
        <f>'Champ Scores'!N154+'(CC) Team Data'!N$36-'(CC) Team Data'!$B$28</f>
        <v>10</v>
      </c>
      <c r="CZ155">
        <f>'Champ Scores'!O154+'(CC) Team Data'!O$36-'(CC) Team Data'!$B$28</f>
        <v>7</v>
      </c>
      <c r="DA155">
        <f>'Champ Scores'!P154+'(CC) Team Data'!P$36-'(CC) Team Data'!$B$28</f>
        <v>9</v>
      </c>
      <c r="DB155">
        <f>'Champ Scores'!Q154+'(CC) Team Data'!Q$36-'(CC) Team Data'!$B$28</f>
        <v>8</v>
      </c>
      <c r="DC155">
        <f>'Champ Scores'!R154+'(CC) Team Data'!R$36-'(CC) Team Data'!$B$28</f>
        <v>5</v>
      </c>
      <c r="DD155">
        <f>'Champ Scores'!S154+'(CC) Team Data'!S$36-'(CC) Team Data'!$B$28</f>
        <v>5</v>
      </c>
      <c r="DE155">
        <f>'Champ Scores'!T154+'(CC) Team Data'!T$36-'(CC) Team Data'!$B$28</f>
        <v>9</v>
      </c>
      <c r="DF155">
        <f>'Champ Scores'!U154+'(CC) Team Data'!U$36-'(CC) Team Data'!$B$28</f>
        <v>6</v>
      </c>
    </row>
    <row r="156" spans="1:110" x14ac:dyDescent="0.25">
      <c r="A156" t="str">
        <f>'Champ Pools'!A156</f>
        <v>Yuumi</v>
      </c>
      <c r="B156">
        <f>'Champ Pools'!B156</f>
        <v>0</v>
      </c>
      <c r="C156">
        <f>'Champ Pools'!C156</f>
        <v>0</v>
      </c>
      <c r="D156">
        <f>'Champ Pools'!D156</f>
        <v>0</v>
      </c>
      <c r="E156">
        <f>'Champ Pools'!E156</f>
        <v>0</v>
      </c>
      <c r="F156">
        <f>'Champ Pools'!F156</f>
        <v>4</v>
      </c>
      <c r="H156">
        <f>B156*B156*'Champ Pools'!L156</f>
        <v>0</v>
      </c>
      <c r="I156">
        <f>C156*C156*'Champ Pools'!M156</f>
        <v>0</v>
      </c>
      <c r="J156">
        <f>D156*D156*'Champ Pools'!N156</f>
        <v>0</v>
      </c>
      <c r="K156">
        <f>E156*E156*'Champ Pools'!O156</f>
        <v>0</v>
      </c>
      <c r="L156">
        <f>F156*F156*'Champ Pools'!P156</f>
        <v>48</v>
      </c>
      <c r="N156">
        <f>'Champ Scores'!Y155</f>
        <v>1789</v>
      </c>
      <c r="O156">
        <f>'Champ Scores'!Z155</f>
        <v>1654</v>
      </c>
      <c r="P156">
        <f>'Champ Scores'!AA155</f>
        <v>2710</v>
      </c>
      <c r="Q156">
        <f>'Champ Scores'!AB155</f>
        <v>2851</v>
      </c>
      <c r="R156">
        <f>'Champ Scores'!AC155</f>
        <v>1858</v>
      </c>
      <c r="T156" s="60">
        <f t="shared" si="41"/>
        <v>2532.8685409865861</v>
      </c>
      <c r="U156">
        <f>'(CC) Team Data'!W$36+'(CC) Your Champ Data'!N156</f>
        <v>3877</v>
      </c>
      <c r="V156">
        <f>'(CC) Team Data'!X$36+'(CC) Your Champ Data'!O156</f>
        <v>3386</v>
      </c>
      <c r="W156">
        <f>'(CC) Team Data'!Y$36+'(CC) Your Champ Data'!P156</f>
        <v>4462</v>
      </c>
      <c r="X156">
        <f>'(CC) Team Data'!Z$36+'(CC) Your Champ Data'!Q156</f>
        <v>4468</v>
      </c>
      <c r="Y156">
        <f>'(CC) Team Data'!AA$36+'(CC) Your Champ Data'!R156</f>
        <v>3780</v>
      </c>
      <c r="AA156">
        <f>ABS('Champ Scores'!AG155-33.3-'Comp Calculator'!H$164+'Comp Calculator'!H$163)</f>
        <v>0.94247975120471139</v>
      </c>
      <c r="AB156">
        <f>ABS('Champ Scores'!AH155-33.3-'Comp Calculator'!I$164+'Comp Calculator'!I$163)</f>
        <v>1.8809379873804843</v>
      </c>
      <c r="AC156">
        <f>ABS('Champ Scores'!AI155-33.3-'Comp Calculator'!J$164+'Comp Calculator'!J$163)</f>
        <v>3.0234177385852128</v>
      </c>
      <c r="AD156">
        <f t="shared" si="42"/>
        <v>5.8468354771704085</v>
      </c>
      <c r="AF156" s="60">
        <f>(IF('Comp Calculator'!$C$164='(CC) Your Champ Data'!$N$3,'(CC) Your Champ Data'!$N156,IF('Comp Calculator'!$C$164='(CC) Your Champ Data'!$O$3,'(CC) Your Champ Data'!$O156,IF('Comp Calculator'!$C$164='(CC) Your Champ Data'!$P$3,'(CC) Your Champ Data'!$P156,IF('Comp Calculator'!$C$164='(CC) Your Champ Data'!$Q$3,'(CC) Your Champ Data'!$Q156,IF('Comp Calculator'!$C$164='(CC) Your Champ Data'!$R$3,'(CC) Your Champ Data'!$R156,IF('Comp Calculator'!$C$164='(CC) Your Champ Data'!$T$3,'(CC) Your Champ Data'!$T156,1000))))))*H156*(100-$AD156))/1000</f>
        <v>0</v>
      </c>
      <c r="AG156" s="60">
        <f>(IF('Comp Calculator'!$C$164='(CC) Your Champ Data'!$N$3,'(CC) Your Champ Data'!$N156,IF('Comp Calculator'!$C$164='(CC) Your Champ Data'!$O$3,'(CC) Your Champ Data'!$O156,IF('Comp Calculator'!$C$164='(CC) Your Champ Data'!$P$3,'(CC) Your Champ Data'!$P156,IF('Comp Calculator'!$C$164='(CC) Your Champ Data'!$Q$3,'(CC) Your Champ Data'!$Q156,IF('Comp Calculator'!$C$164='(CC) Your Champ Data'!$R$3,'(CC) Your Champ Data'!$R156,IF('Comp Calculator'!$C$164='(CC) Your Champ Data'!$T$3,'(CC) Your Champ Data'!$T156,1000))))))*I156*(100-$AD156))/1000</f>
        <v>0</v>
      </c>
      <c r="AH156" s="60">
        <f>(IF('Comp Calculator'!$C$164='(CC) Your Champ Data'!$N$3,'(CC) Your Champ Data'!$N156,IF('Comp Calculator'!$C$164='(CC) Your Champ Data'!$O$3,'(CC) Your Champ Data'!$O156,IF('Comp Calculator'!$C$164='(CC) Your Champ Data'!$P$3,'(CC) Your Champ Data'!$P156,IF('Comp Calculator'!$C$164='(CC) Your Champ Data'!$Q$3,'(CC) Your Champ Data'!$Q156,IF('Comp Calculator'!$C$164='(CC) Your Champ Data'!$R$3,'(CC) Your Champ Data'!$R156,IF('Comp Calculator'!$C$164='(CC) Your Champ Data'!$T$3,'(CC) Your Champ Data'!$T156,1000))))))*J156*(100-$AD156))/1000</f>
        <v>0</v>
      </c>
      <c r="AI156" s="60">
        <f>(IF('Comp Calculator'!$C$164='(CC) Your Champ Data'!$N$3,'(CC) Your Champ Data'!$N156,IF('Comp Calculator'!$C$164='(CC) Your Champ Data'!$O$3,'(CC) Your Champ Data'!$O156,IF('Comp Calculator'!$C$164='(CC) Your Champ Data'!$P$3,'(CC) Your Champ Data'!$P156,IF('Comp Calculator'!$C$164='(CC) Your Champ Data'!$Q$3,'(CC) Your Champ Data'!$Q156,IF('Comp Calculator'!$C$164='(CC) Your Champ Data'!$R$3,'(CC) Your Champ Data'!$R156,IF('Comp Calculator'!$C$164='(CC) Your Champ Data'!$T$3,'(CC) Your Champ Data'!$T156,1000))))))*K156*(100-$AD156))/1000</f>
        <v>0</v>
      </c>
      <c r="AJ156" s="60">
        <f>(IF('Comp Calculator'!$C$164='(CC) Your Champ Data'!$N$3,'(CC) Your Champ Data'!$N156,IF('Comp Calculator'!$C$164='(CC) Your Champ Data'!$O$3,'(CC) Your Champ Data'!$O156,IF('Comp Calculator'!$C$164='(CC) Your Champ Data'!$P$3,'(CC) Your Champ Data'!$P156,IF('Comp Calculator'!$C$164='(CC) Your Champ Data'!$Q$3,'(CC) Your Champ Data'!$Q156,IF('Comp Calculator'!$C$164='(CC) Your Champ Data'!$R$3,'(CC) Your Champ Data'!$R156,IF('Comp Calculator'!$C$164='(CC) Your Champ Data'!$T$3,'(CC) Your Champ Data'!$T156,1000))))))*L156*(100-$AD156))/1000</f>
        <v>11446.924245802051</v>
      </c>
      <c r="AL156" s="60">
        <f>RANK(AF156,AF$4:AF$163,0)+COUNTIF(AF$4:AF156,AF156)-1</f>
        <v>153</v>
      </c>
      <c r="AM156" t="str">
        <f t="shared" si="43"/>
        <v>Yuumi</v>
      </c>
      <c r="AN156" s="60">
        <f>RANK(AG156,AG$4:AG$163,0)+COUNTIF(AG$4:AG156,AG156)-1</f>
        <v>154</v>
      </c>
      <c r="AO156" t="str">
        <f t="shared" si="44"/>
        <v>Yuumi</v>
      </c>
      <c r="AP156" s="60">
        <f>RANK(AH156,AH$4:AH$163,0)+COUNTIF(AH$4:AH156,AH156)-1</f>
        <v>158</v>
      </c>
      <c r="AQ156" t="str">
        <f t="shared" si="45"/>
        <v>Yuumi</v>
      </c>
      <c r="AR156" s="60">
        <f>RANK(AI156,AI$4:AI$163,0)+COUNTIF(AI$4:AI156,AI156)-1</f>
        <v>154</v>
      </c>
      <c r="AS156" t="str">
        <f t="shared" si="46"/>
        <v>Yuumi</v>
      </c>
      <c r="AT156" s="60">
        <f>RANK(AJ156,AJ$4:AJ$163,0)+COUNTIF(AJ$4:AJ156,AJ156)-1</f>
        <v>16</v>
      </c>
      <c r="AU156" t="str">
        <f t="shared" si="47"/>
        <v>Yuumi</v>
      </c>
      <c r="AW156">
        <v>154</v>
      </c>
      <c r="AX156" s="61">
        <f t="shared" si="48"/>
        <v>2.833265858000741</v>
      </c>
      <c r="AY156">
        <f>'Champ Scores'!B155</f>
        <v>1</v>
      </c>
      <c r="AZ156">
        <f>'Champ Scores'!C155</f>
        <v>2</v>
      </c>
      <c r="BA156">
        <f>'Champ Scores'!D155</f>
        <v>1</v>
      </c>
      <c r="BB156">
        <f>'Champ Scores'!E155</f>
        <v>1</v>
      </c>
      <c r="BC156">
        <f>'Champ Scores'!F155</f>
        <v>1</v>
      </c>
      <c r="BD156">
        <f>'Champ Scores'!G155</f>
        <v>1</v>
      </c>
      <c r="BE156">
        <f>'Champ Scores'!H155</f>
        <v>5</v>
      </c>
      <c r="BF156">
        <f>'Champ Scores'!I155</f>
        <v>1</v>
      </c>
      <c r="BG156">
        <f>'Champ Scores'!J155</f>
        <v>1</v>
      </c>
      <c r="BH156">
        <f>'Champ Scores'!K155</f>
        <v>1</v>
      </c>
      <c r="BI156">
        <f>'Champ Scores'!L155</f>
        <v>1</v>
      </c>
      <c r="BJ156">
        <f>'Champ Scores'!M155</f>
        <v>2</v>
      </c>
      <c r="BK156">
        <f>'Champ Scores'!N155</f>
        <v>4</v>
      </c>
      <c r="BL156">
        <f>'Champ Scores'!O155</f>
        <v>5</v>
      </c>
      <c r="BM156">
        <f>'Champ Scores'!P155</f>
        <v>5</v>
      </c>
      <c r="BN156">
        <f>'Champ Scores'!Q155</f>
        <v>4</v>
      </c>
      <c r="BO156">
        <f>'Champ Scores'!R155</f>
        <v>1</v>
      </c>
      <c r="BP156">
        <f>'Champ Scores'!S155</f>
        <v>5</v>
      </c>
      <c r="BQ156">
        <f>'Champ Scores'!T155</f>
        <v>5</v>
      </c>
      <c r="BR156">
        <f>'Champ Scores'!U155</f>
        <v>5</v>
      </c>
      <c r="BT156" s="61">
        <f>INDEX($AX$3:BR156,AW156,MATCH('Comp Calculator'!$C$165,'(CC) Your Champ Data'!$AX$3:$BR$3,0))</f>
        <v>2.833265858000741</v>
      </c>
      <c r="BV156" s="60">
        <f t="shared" si="49"/>
        <v>0</v>
      </c>
      <c r="BW156" s="60">
        <f t="shared" si="50"/>
        <v>0</v>
      </c>
      <c r="BX156" s="60">
        <f t="shared" si="51"/>
        <v>0</v>
      </c>
      <c r="BY156" s="60">
        <f t="shared" si="52"/>
        <v>0</v>
      </c>
      <c r="BZ156" s="60">
        <f t="shared" si="53"/>
        <v>12804.525430332467</v>
      </c>
      <c r="CB156" s="60">
        <f>RANK(BV156,BV$4:BV$157,0)+COUNTIF(BV$4:BV156,BV156)-1</f>
        <v>153</v>
      </c>
      <c r="CC156" t="str">
        <f t="shared" si="54"/>
        <v>Yuumi</v>
      </c>
      <c r="CD156">
        <f>RANK(BW156,BW$4:BW$157,0)+COUNTIF(BW$4:BW156,BW156)-1</f>
        <v>154</v>
      </c>
      <c r="CE156" t="str">
        <f t="shared" si="55"/>
        <v>Yuumi</v>
      </c>
      <c r="CF156">
        <f>RANK(BX156,BX$4:BX$157,0)+COUNTIF(BX$4:BX156,BX156)-1</f>
        <v>153</v>
      </c>
      <c r="CG156" t="str">
        <f t="shared" si="56"/>
        <v>Yuumi</v>
      </c>
      <c r="CH156">
        <f>RANK(BY156,BY$4:BY$157,0)+COUNTIF(BY$4:BY156,BY156)-1</f>
        <v>153</v>
      </c>
      <c r="CI156" t="str">
        <f t="shared" si="57"/>
        <v>Yuumi</v>
      </c>
      <c r="CJ156">
        <f>RANK(BZ156,BZ$4:BZ$157,0)+COUNTIF(BZ$4:BZ156,BZ156)-1</f>
        <v>18</v>
      </c>
      <c r="CK156" t="str">
        <f t="shared" si="58"/>
        <v>Yuumi</v>
      </c>
      <c r="CM156">
        <f>'Champ Scores'!B155+'(CC) Team Data'!B$36-'(CC) Team Data'!$B$28</f>
        <v>7</v>
      </c>
      <c r="CN156">
        <f>'Champ Scores'!C155+'(CC) Team Data'!C$36-'(CC) Team Data'!$B$28</f>
        <v>9</v>
      </c>
      <c r="CO156">
        <f>'Champ Scores'!D155+'(CC) Team Data'!D$36-'(CC) Team Data'!$B$28</f>
        <v>5</v>
      </c>
      <c r="CP156">
        <f>'Champ Scores'!E155+'(CC) Team Data'!E$36-'(CC) Team Data'!$B$28</f>
        <v>8</v>
      </c>
      <c r="CQ156">
        <f>'Champ Scores'!F155+'(CC) Team Data'!F$36-'(CC) Team Data'!$B$28</f>
        <v>8</v>
      </c>
      <c r="CR156">
        <f>'Champ Scores'!G155+'(CC) Team Data'!G$36-'(CC) Team Data'!$B$28</f>
        <v>7</v>
      </c>
      <c r="CS156">
        <f>'Champ Scores'!H155+'(CC) Team Data'!H$36-'(CC) Team Data'!$B$28</f>
        <v>10</v>
      </c>
      <c r="CT156">
        <f>'Champ Scores'!I155+'(CC) Team Data'!I$36-'(CC) Team Data'!$B$28</f>
        <v>5</v>
      </c>
      <c r="CU156">
        <f>'Champ Scores'!J155+'(CC) Team Data'!J$36-'(CC) Team Data'!$B$28</f>
        <v>8</v>
      </c>
      <c r="CV156">
        <f>'Champ Scores'!K155+'(CC) Team Data'!K$36-'(CC) Team Data'!$B$28</f>
        <v>5</v>
      </c>
      <c r="CW156">
        <f>'Champ Scores'!L155+'(CC) Team Data'!L$36-'(CC) Team Data'!$B$28</f>
        <v>9</v>
      </c>
      <c r="CX156">
        <f>'Champ Scores'!M155+'(CC) Team Data'!M$36-'(CC) Team Data'!$B$28</f>
        <v>6</v>
      </c>
      <c r="CY156">
        <f>'Champ Scores'!N155+'(CC) Team Data'!N$36-'(CC) Team Data'!$B$28</f>
        <v>11</v>
      </c>
      <c r="CZ156">
        <f>'Champ Scores'!O155+'(CC) Team Data'!O$36-'(CC) Team Data'!$B$28</f>
        <v>11</v>
      </c>
      <c r="DA156">
        <f>'Champ Scores'!P155+'(CC) Team Data'!P$36-'(CC) Team Data'!$B$28</f>
        <v>11</v>
      </c>
      <c r="DB156">
        <f>'Champ Scores'!Q155+'(CC) Team Data'!Q$36-'(CC) Team Data'!$B$28</f>
        <v>10</v>
      </c>
      <c r="DC156">
        <f>'Champ Scores'!R155+'(CC) Team Data'!R$36-'(CC) Team Data'!$B$28</f>
        <v>5</v>
      </c>
      <c r="DD156">
        <f>'Champ Scores'!S155+'(CC) Team Data'!S$36-'(CC) Team Data'!$B$28</f>
        <v>9</v>
      </c>
      <c r="DE156">
        <f>'Champ Scores'!T155+'(CC) Team Data'!T$36-'(CC) Team Data'!$B$28</f>
        <v>11</v>
      </c>
      <c r="DF156">
        <f>'Champ Scores'!U155+'(CC) Team Data'!U$36-'(CC) Team Data'!$B$28</f>
        <v>9</v>
      </c>
    </row>
    <row r="157" spans="1:110" x14ac:dyDescent="0.25">
      <c r="A157" t="str">
        <f>'Champ Pools'!A157</f>
        <v>Zac</v>
      </c>
      <c r="B157">
        <f>'Champ Pools'!B157</f>
        <v>0</v>
      </c>
      <c r="C157">
        <f>'Champ Pools'!C157</f>
        <v>3</v>
      </c>
      <c r="D157">
        <f>'Champ Pools'!D157</f>
        <v>0</v>
      </c>
      <c r="E157">
        <f>'Champ Pools'!E157</f>
        <v>0</v>
      </c>
      <c r="F157">
        <f>'Champ Pools'!F157</f>
        <v>4</v>
      </c>
      <c r="H157">
        <f>B157*B157*'Champ Pools'!L157</f>
        <v>0</v>
      </c>
      <c r="I157">
        <f>C157*C157*'Champ Pools'!M157</f>
        <v>27</v>
      </c>
      <c r="J157">
        <f>D157*D157*'Champ Pools'!N157</f>
        <v>0</v>
      </c>
      <c r="K157">
        <f>E157*E157*'Champ Pools'!O157</f>
        <v>0</v>
      </c>
      <c r="L157">
        <f>F157*F157*'Champ Pools'!P157</f>
        <v>48</v>
      </c>
      <c r="N157">
        <f>'Champ Scores'!Y156</f>
        <v>3057</v>
      </c>
      <c r="O157">
        <f>'Champ Scores'!Z156</f>
        <v>1881</v>
      </c>
      <c r="P157">
        <f>'Champ Scores'!AA156</f>
        <v>1820</v>
      </c>
      <c r="Q157">
        <f>'Champ Scores'!AB156</f>
        <v>1529</v>
      </c>
      <c r="R157">
        <f>'Champ Scores'!AC156</f>
        <v>1074</v>
      </c>
      <c r="T157" s="60">
        <f t="shared" si="41"/>
        <v>2146.4261601946782</v>
      </c>
      <c r="U157">
        <f>'(CC) Team Data'!W$36+'(CC) Your Champ Data'!N157</f>
        <v>5145</v>
      </c>
      <c r="V157">
        <f>'(CC) Team Data'!X$36+'(CC) Your Champ Data'!O157</f>
        <v>3613</v>
      </c>
      <c r="W157">
        <f>'(CC) Team Data'!Y$36+'(CC) Your Champ Data'!P157</f>
        <v>3572</v>
      </c>
      <c r="X157">
        <f>'(CC) Team Data'!Z$36+'(CC) Your Champ Data'!Q157</f>
        <v>3146</v>
      </c>
      <c r="Y157">
        <f>'(CC) Team Data'!AA$36+'(CC) Your Champ Data'!R157</f>
        <v>2996</v>
      </c>
      <c r="AA157">
        <f>ABS('Champ Scores'!AG156-33.3-'Comp Calculator'!H$164+'Comp Calculator'!H$163)</f>
        <v>3.8086127803428127</v>
      </c>
      <c r="AB157">
        <f>ABS('Champ Scores'!AH156-33.3-'Comp Calculator'!I$164+'Comp Calculator'!I$163)</f>
        <v>2.608231422087492</v>
      </c>
      <c r="AC157">
        <f>ABS('Champ Scores'!AI156-33.3-'Comp Calculator'!J$164+'Comp Calculator'!J$163)</f>
        <v>1.4003813582553342</v>
      </c>
      <c r="AD157">
        <f t="shared" si="42"/>
        <v>7.8172255606856389</v>
      </c>
      <c r="AF157" s="60">
        <f>(IF('Comp Calculator'!$C$164='(CC) Your Champ Data'!$N$3,'(CC) Your Champ Data'!$N157,IF('Comp Calculator'!$C$164='(CC) Your Champ Data'!$O$3,'(CC) Your Champ Data'!$O157,IF('Comp Calculator'!$C$164='(CC) Your Champ Data'!$P$3,'(CC) Your Champ Data'!$P157,IF('Comp Calculator'!$C$164='(CC) Your Champ Data'!$Q$3,'(CC) Your Champ Data'!$Q157,IF('Comp Calculator'!$C$164='(CC) Your Champ Data'!$R$3,'(CC) Your Champ Data'!$R157,IF('Comp Calculator'!$C$164='(CC) Your Champ Data'!$T$3,'(CC) Your Champ Data'!$T157,1000))))))*H157*(100-$AD157))/1000</f>
        <v>0</v>
      </c>
      <c r="AG157" s="60">
        <f>(IF('Comp Calculator'!$C$164='(CC) Your Champ Data'!$N$3,'(CC) Your Champ Data'!$N157,IF('Comp Calculator'!$C$164='(CC) Your Champ Data'!$O$3,'(CC) Your Champ Data'!$O157,IF('Comp Calculator'!$C$164='(CC) Your Champ Data'!$P$3,'(CC) Your Champ Data'!$P157,IF('Comp Calculator'!$C$164='(CC) Your Champ Data'!$Q$3,'(CC) Your Champ Data'!$Q157,IF('Comp Calculator'!$C$164='(CC) Your Champ Data'!$R$3,'(CC) Your Champ Data'!$R157,IF('Comp Calculator'!$C$164='(CC) Your Champ Data'!$T$3,'(CC) Your Champ Data'!$T157,1000))))))*I157*(100-$AD157))/1000</f>
        <v>5342.3150015484798</v>
      </c>
      <c r="AH157" s="60">
        <f>(IF('Comp Calculator'!$C$164='(CC) Your Champ Data'!$N$3,'(CC) Your Champ Data'!$N157,IF('Comp Calculator'!$C$164='(CC) Your Champ Data'!$O$3,'(CC) Your Champ Data'!$O157,IF('Comp Calculator'!$C$164='(CC) Your Champ Data'!$P$3,'(CC) Your Champ Data'!$P157,IF('Comp Calculator'!$C$164='(CC) Your Champ Data'!$Q$3,'(CC) Your Champ Data'!$Q157,IF('Comp Calculator'!$C$164='(CC) Your Champ Data'!$R$3,'(CC) Your Champ Data'!$R157,IF('Comp Calculator'!$C$164='(CC) Your Champ Data'!$T$3,'(CC) Your Champ Data'!$T157,1000))))))*J157*(100-$AD157))/1000</f>
        <v>0</v>
      </c>
      <c r="AI157" s="60">
        <f>(IF('Comp Calculator'!$C$164='(CC) Your Champ Data'!$N$3,'(CC) Your Champ Data'!$N157,IF('Comp Calculator'!$C$164='(CC) Your Champ Data'!$O$3,'(CC) Your Champ Data'!$O157,IF('Comp Calculator'!$C$164='(CC) Your Champ Data'!$P$3,'(CC) Your Champ Data'!$P157,IF('Comp Calculator'!$C$164='(CC) Your Champ Data'!$Q$3,'(CC) Your Champ Data'!$Q157,IF('Comp Calculator'!$C$164='(CC) Your Champ Data'!$R$3,'(CC) Your Champ Data'!$R157,IF('Comp Calculator'!$C$164='(CC) Your Champ Data'!$T$3,'(CC) Your Champ Data'!$T157,1000))))))*K157*(100-$AD157))/1000</f>
        <v>0</v>
      </c>
      <c r="AJ157" s="60">
        <f>(IF('Comp Calculator'!$C$164='(CC) Your Champ Data'!$N$3,'(CC) Your Champ Data'!$N157,IF('Comp Calculator'!$C$164='(CC) Your Champ Data'!$O$3,'(CC) Your Champ Data'!$O157,IF('Comp Calculator'!$C$164='(CC) Your Champ Data'!$P$3,'(CC) Your Champ Data'!$P157,IF('Comp Calculator'!$C$164='(CC) Your Champ Data'!$Q$3,'(CC) Your Champ Data'!$Q157,IF('Comp Calculator'!$C$164='(CC) Your Champ Data'!$R$3,'(CC) Your Champ Data'!$R157,IF('Comp Calculator'!$C$164='(CC) Your Champ Data'!$T$3,'(CC) Your Champ Data'!$T157,1000))))))*L157*(100-$AD157))/1000</f>
        <v>9497.4488916417431</v>
      </c>
      <c r="AL157" s="60">
        <f>RANK(AF157,AF$4:AF$163,0)+COUNTIF(AF$4:AF157,AF157)-1</f>
        <v>154</v>
      </c>
      <c r="AM157" t="str">
        <f t="shared" si="43"/>
        <v>Zac</v>
      </c>
      <c r="AN157" s="60">
        <f>RANK(AG157,AG$4:AG$163,0)+COUNTIF(AG$4:AG157,AG157)-1</f>
        <v>10</v>
      </c>
      <c r="AO157" t="str">
        <f t="shared" si="44"/>
        <v>Zac</v>
      </c>
      <c r="AP157" s="60">
        <f>RANK(AH157,AH$4:AH$163,0)+COUNTIF(AH$4:AH157,AH157)-1</f>
        <v>159</v>
      </c>
      <c r="AQ157" t="str">
        <f t="shared" si="45"/>
        <v>Zac</v>
      </c>
      <c r="AR157" s="60">
        <f>RANK(AI157,AI$4:AI$163,0)+COUNTIF(AI$4:AI157,AI157)-1</f>
        <v>155</v>
      </c>
      <c r="AS157" t="str">
        <f t="shared" si="46"/>
        <v>Zac</v>
      </c>
      <c r="AT157" s="60">
        <f>RANK(AJ157,AJ$4:AJ$163,0)+COUNTIF(AJ$4:AJ157,AJ157)-1</f>
        <v>21</v>
      </c>
      <c r="AU157" t="str">
        <f t="shared" si="47"/>
        <v>Zac</v>
      </c>
      <c r="AW157">
        <v>155</v>
      </c>
      <c r="AX157" s="61">
        <f t="shared" si="48"/>
        <v>2.7615795042509381</v>
      </c>
      <c r="AY157">
        <f>'Champ Scores'!B156</f>
        <v>2</v>
      </c>
      <c r="AZ157">
        <f>'Champ Scores'!C156</f>
        <v>2</v>
      </c>
      <c r="BA157">
        <f>'Champ Scores'!D156</f>
        <v>1</v>
      </c>
      <c r="BB157">
        <f>'Champ Scores'!E156</f>
        <v>3</v>
      </c>
      <c r="BC157">
        <f>'Champ Scores'!F156</f>
        <v>1</v>
      </c>
      <c r="BD157">
        <f>'Champ Scores'!G156</f>
        <v>1</v>
      </c>
      <c r="BE157">
        <f>'Champ Scores'!H156</f>
        <v>1</v>
      </c>
      <c r="BF157">
        <f>'Champ Scores'!I156</f>
        <v>1</v>
      </c>
      <c r="BG157">
        <f>'Champ Scores'!J156</f>
        <v>1</v>
      </c>
      <c r="BH157">
        <f>'Champ Scores'!K156</f>
        <v>3</v>
      </c>
      <c r="BI157">
        <f>'Champ Scores'!L156</f>
        <v>5</v>
      </c>
      <c r="BJ157">
        <f>'Champ Scores'!M156</f>
        <v>3</v>
      </c>
      <c r="BK157">
        <f>'Champ Scores'!N156</f>
        <v>5</v>
      </c>
      <c r="BL157">
        <f>'Champ Scores'!O156</f>
        <v>3</v>
      </c>
      <c r="BM157">
        <f>'Champ Scores'!P156</f>
        <v>5</v>
      </c>
      <c r="BN157">
        <f>'Champ Scores'!Q156</f>
        <v>2</v>
      </c>
      <c r="BO157">
        <f>'Champ Scores'!R156</f>
        <v>5</v>
      </c>
      <c r="BP157">
        <f>'Champ Scores'!S156</f>
        <v>1</v>
      </c>
      <c r="BQ157">
        <f>'Champ Scores'!T156</f>
        <v>4</v>
      </c>
      <c r="BR157">
        <f>'Champ Scores'!U156</f>
        <v>3</v>
      </c>
      <c r="BT157" s="61">
        <f>INDEX($AX$3:BR157,AW157,MATCH('Comp Calculator'!$C$165,'(CC) Your Champ Data'!$AX$3:$BR$3,0))</f>
        <v>2.7615795042509381</v>
      </c>
      <c r="BV157" s="60">
        <f t="shared" si="49"/>
        <v>0</v>
      </c>
      <c r="BW157" s="60">
        <f t="shared" si="50"/>
        <v>6873.3916344881409</v>
      </c>
      <c r="BX157" s="60">
        <f t="shared" si="51"/>
        <v>0</v>
      </c>
      <c r="BY157" s="60">
        <f t="shared" si="52"/>
        <v>0</v>
      </c>
      <c r="BZ157" s="60">
        <f t="shared" si="53"/>
        <v>12219.362905756692</v>
      </c>
      <c r="CB157" s="60">
        <f>RANK(BV157,BV$4:BV$157,0)+COUNTIF(BV$4:BV157,BV157)-1</f>
        <v>154</v>
      </c>
      <c r="CC157" t="str">
        <f t="shared" si="54"/>
        <v>Zac</v>
      </c>
      <c r="CD157">
        <f>RANK(BW157,BW$4:BW$157,0)+COUNTIF(BW$4:BW157,BW157)-1</f>
        <v>9</v>
      </c>
      <c r="CE157" t="str">
        <f t="shared" si="55"/>
        <v>Zac</v>
      </c>
      <c r="CF157">
        <f>RANK(BX157,BX$4:BX$157,0)+COUNTIF(BX$4:BX157,BX157)-1</f>
        <v>154</v>
      </c>
      <c r="CG157" t="str">
        <f t="shared" si="56"/>
        <v>Zac</v>
      </c>
      <c r="CH157">
        <f>RANK(BY157,BY$4:BY$157,0)+COUNTIF(BY$4:BY157,BY157)-1</f>
        <v>154</v>
      </c>
      <c r="CI157" t="str">
        <f t="shared" si="57"/>
        <v>Zac</v>
      </c>
      <c r="CJ157">
        <f>RANK(BZ157,BZ$4:BZ$157,0)+COUNTIF(BZ$4:BZ157,BZ157)-1</f>
        <v>20</v>
      </c>
      <c r="CK157" t="str">
        <f t="shared" si="58"/>
        <v>Zac</v>
      </c>
      <c r="CM157">
        <f>'Champ Scores'!B156+'(CC) Team Data'!B$36-'(CC) Team Data'!$B$28</f>
        <v>8</v>
      </c>
      <c r="CN157">
        <f>'Champ Scores'!C156+'(CC) Team Data'!C$36-'(CC) Team Data'!$B$28</f>
        <v>9</v>
      </c>
      <c r="CO157">
        <f>'Champ Scores'!D156+'(CC) Team Data'!D$36-'(CC) Team Data'!$B$28</f>
        <v>5</v>
      </c>
      <c r="CP157">
        <f>'Champ Scores'!E156+'(CC) Team Data'!E$36-'(CC) Team Data'!$B$28</f>
        <v>10</v>
      </c>
      <c r="CQ157">
        <f>'Champ Scores'!F156+'(CC) Team Data'!F$36-'(CC) Team Data'!$B$28</f>
        <v>8</v>
      </c>
      <c r="CR157">
        <f>'Champ Scores'!G156+'(CC) Team Data'!G$36-'(CC) Team Data'!$B$28</f>
        <v>7</v>
      </c>
      <c r="CS157">
        <f>'Champ Scores'!H156+'(CC) Team Data'!H$36-'(CC) Team Data'!$B$28</f>
        <v>6</v>
      </c>
      <c r="CT157">
        <f>'Champ Scores'!I156+'(CC) Team Data'!I$36-'(CC) Team Data'!$B$28</f>
        <v>5</v>
      </c>
      <c r="CU157">
        <f>'Champ Scores'!J156+'(CC) Team Data'!J$36-'(CC) Team Data'!$B$28</f>
        <v>8</v>
      </c>
      <c r="CV157">
        <f>'Champ Scores'!K156+'(CC) Team Data'!K$36-'(CC) Team Data'!$B$28</f>
        <v>7</v>
      </c>
      <c r="CW157">
        <f>'Champ Scores'!L156+'(CC) Team Data'!L$36-'(CC) Team Data'!$B$28</f>
        <v>13</v>
      </c>
      <c r="CX157">
        <f>'Champ Scores'!M156+'(CC) Team Data'!M$36-'(CC) Team Data'!$B$28</f>
        <v>7</v>
      </c>
      <c r="CY157">
        <f>'Champ Scores'!N156+'(CC) Team Data'!N$36-'(CC) Team Data'!$B$28</f>
        <v>12</v>
      </c>
      <c r="CZ157">
        <f>'Champ Scores'!O156+'(CC) Team Data'!O$36-'(CC) Team Data'!$B$28</f>
        <v>9</v>
      </c>
      <c r="DA157">
        <f>'Champ Scores'!P156+'(CC) Team Data'!P$36-'(CC) Team Data'!$B$28</f>
        <v>11</v>
      </c>
      <c r="DB157">
        <f>'Champ Scores'!Q156+'(CC) Team Data'!Q$36-'(CC) Team Data'!$B$28</f>
        <v>8</v>
      </c>
      <c r="DC157">
        <f>'Champ Scores'!R156+'(CC) Team Data'!R$36-'(CC) Team Data'!$B$28</f>
        <v>9</v>
      </c>
      <c r="DD157">
        <f>'Champ Scores'!S156+'(CC) Team Data'!S$36-'(CC) Team Data'!$B$28</f>
        <v>5</v>
      </c>
      <c r="DE157">
        <f>'Champ Scores'!T156+'(CC) Team Data'!T$36-'(CC) Team Data'!$B$28</f>
        <v>10</v>
      </c>
      <c r="DF157">
        <f>'Champ Scores'!U156+'(CC) Team Data'!U$36-'(CC) Team Data'!$B$28</f>
        <v>7</v>
      </c>
    </row>
    <row r="158" spans="1:110" x14ac:dyDescent="0.25">
      <c r="A158" t="str">
        <f>'Champ Pools'!A158</f>
        <v>Zed</v>
      </c>
      <c r="B158">
        <f>'Champ Pools'!B158</f>
        <v>0</v>
      </c>
      <c r="C158">
        <f>'Champ Pools'!C158</f>
        <v>0</v>
      </c>
      <c r="D158">
        <f>'Champ Pools'!D158</f>
        <v>3</v>
      </c>
      <c r="E158">
        <f>'Champ Pools'!E158</f>
        <v>0</v>
      </c>
      <c r="F158">
        <f>'Champ Pools'!F158</f>
        <v>0</v>
      </c>
      <c r="H158">
        <f>B158*B158*'Champ Pools'!L158</f>
        <v>0</v>
      </c>
      <c r="I158">
        <f>C158*C158*'Champ Pools'!M158</f>
        <v>0</v>
      </c>
      <c r="J158">
        <f>D158*D158*'Champ Pools'!N158</f>
        <v>27</v>
      </c>
      <c r="K158">
        <f>E158*E158*'Champ Pools'!O158</f>
        <v>0</v>
      </c>
      <c r="L158">
        <f>F158*F158*'Champ Pools'!P158</f>
        <v>0</v>
      </c>
      <c r="N158">
        <f>'Champ Scores'!Y157</f>
        <v>2046</v>
      </c>
      <c r="O158">
        <f>'Champ Scores'!Z157</f>
        <v>3053</v>
      </c>
      <c r="P158">
        <f>'Champ Scores'!AA157</f>
        <v>1131</v>
      </c>
      <c r="Q158">
        <f>'Champ Scores'!AB157</f>
        <v>1280</v>
      </c>
      <c r="R158">
        <f>'Champ Scores'!AC157</f>
        <v>2402</v>
      </c>
      <c r="T158" s="60">
        <f t="shared" si="41"/>
        <v>2132.1651654836614</v>
      </c>
      <c r="U158">
        <f>'(CC) Team Data'!W$36+'(CC) Your Champ Data'!N158</f>
        <v>4134</v>
      </c>
      <c r="V158">
        <f>'(CC) Team Data'!X$36+'(CC) Your Champ Data'!O158</f>
        <v>4785</v>
      </c>
      <c r="W158">
        <f>'(CC) Team Data'!Y$36+'(CC) Your Champ Data'!P158</f>
        <v>2883</v>
      </c>
      <c r="X158">
        <f>'(CC) Team Data'!Z$36+'(CC) Your Champ Data'!Q158</f>
        <v>2897</v>
      </c>
      <c r="Y158">
        <f>'(CC) Team Data'!AA$36+'(CC) Your Champ Data'!R158</f>
        <v>4324</v>
      </c>
      <c r="AA158">
        <f>ABS('Champ Scores'!AG157-33.3-'Comp Calculator'!H$164+'Comp Calculator'!H$163)</f>
        <v>28.945624290552594</v>
      </c>
      <c r="AB158">
        <f>ABS('Champ Scores'!AH157-33.3-'Comp Calculator'!I$164+'Comp Calculator'!I$163)</f>
        <v>10.435928205577166</v>
      </c>
      <c r="AC158">
        <f>ABS('Champ Scores'!AI157-33.3-'Comp Calculator'!J$164+'Comp Calculator'!J$163)</f>
        <v>18.309696084975425</v>
      </c>
      <c r="AD158">
        <f t="shared" si="42"/>
        <v>57.691248581105185</v>
      </c>
      <c r="AF158" s="60">
        <f>(IF('Comp Calculator'!$C$164='(CC) Your Champ Data'!$N$3,'(CC) Your Champ Data'!$N158,IF('Comp Calculator'!$C$164='(CC) Your Champ Data'!$O$3,'(CC) Your Champ Data'!$O158,IF('Comp Calculator'!$C$164='(CC) Your Champ Data'!$P$3,'(CC) Your Champ Data'!$P158,IF('Comp Calculator'!$C$164='(CC) Your Champ Data'!$Q$3,'(CC) Your Champ Data'!$Q158,IF('Comp Calculator'!$C$164='(CC) Your Champ Data'!$R$3,'(CC) Your Champ Data'!$R158,IF('Comp Calculator'!$C$164='(CC) Your Champ Data'!$T$3,'(CC) Your Champ Data'!$T158,1000))))))*H158*(100-$AD158))/1000</f>
        <v>0</v>
      </c>
      <c r="AG158" s="60">
        <f>(IF('Comp Calculator'!$C$164='(CC) Your Champ Data'!$N$3,'(CC) Your Champ Data'!$N158,IF('Comp Calculator'!$C$164='(CC) Your Champ Data'!$O$3,'(CC) Your Champ Data'!$O158,IF('Comp Calculator'!$C$164='(CC) Your Champ Data'!$P$3,'(CC) Your Champ Data'!$P158,IF('Comp Calculator'!$C$164='(CC) Your Champ Data'!$Q$3,'(CC) Your Champ Data'!$Q158,IF('Comp Calculator'!$C$164='(CC) Your Champ Data'!$R$3,'(CC) Your Champ Data'!$R158,IF('Comp Calculator'!$C$164='(CC) Your Champ Data'!$T$3,'(CC) Your Champ Data'!$T158,1000))))))*I158*(100-$AD158))/1000</f>
        <v>0</v>
      </c>
      <c r="AH158" s="60">
        <f>(IF('Comp Calculator'!$C$164='(CC) Your Champ Data'!$N$3,'(CC) Your Champ Data'!$N158,IF('Comp Calculator'!$C$164='(CC) Your Champ Data'!$O$3,'(CC) Your Champ Data'!$O158,IF('Comp Calculator'!$C$164='(CC) Your Champ Data'!$P$3,'(CC) Your Champ Data'!$P158,IF('Comp Calculator'!$C$164='(CC) Your Champ Data'!$Q$3,'(CC) Your Champ Data'!$Q158,IF('Comp Calculator'!$C$164='(CC) Your Champ Data'!$R$3,'(CC) Your Champ Data'!$R158,IF('Comp Calculator'!$C$164='(CC) Your Champ Data'!$T$3,'(CC) Your Champ Data'!$T158,1000))))))*J158*(100-$AD158))/1000</f>
        <v>2435.6496412028237</v>
      </c>
      <c r="AI158" s="60">
        <f>(IF('Comp Calculator'!$C$164='(CC) Your Champ Data'!$N$3,'(CC) Your Champ Data'!$N158,IF('Comp Calculator'!$C$164='(CC) Your Champ Data'!$O$3,'(CC) Your Champ Data'!$O158,IF('Comp Calculator'!$C$164='(CC) Your Champ Data'!$P$3,'(CC) Your Champ Data'!$P158,IF('Comp Calculator'!$C$164='(CC) Your Champ Data'!$Q$3,'(CC) Your Champ Data'!$Q158,IF('Comp Calculator'!$C$164='(CC) Your Champ Data'!$R$3,'(CC) Your Champ Data'!$R158,IF('Comp Calculator'!$C$164='(CC) Your Champ Data'!$T$3,'(CC) Your Champ Data'!$T158,1000))))))*K158*(100-$AD158))/1000</f>
        <v>0</v>
      </c>
      <c r="AJ158" s="60">
        <f>(IF('Comp Calculator'!$C$164='(CC) Your Champ Data'!$N$3,'(CC) Your Champ Data'!$N158,IF('Comp Calculator'!$C$164='(CC) Your Champ Data'!$O$3,'(CC) Your Champ Data'!$O158,IF('Comp Calculator'!$C$164='(CC) Your Champ Data'!$P$3,'(CC) Your Champ Data'!$P158,IF('Comp Calculator'!$C$164='(CC) Your Champ Data'!$Q$3,'(CC) Your Champ Data'!$Q158,IF('Comp Calculator'!$C$164='(CC) Your Champ Data'!$R$3,'(CC) Your Champ Data'!$R158,IF('Comp Calculator'!$C$164='(CC) Your Champ Data'!$T$3,'(CC) Your Champ Data'!$T158,1000))))))*L158*(100-$AD158))/1000</f>
        <v>0</v>
      </c>
      <c r="AL158" s="60">
        <f>RANK(AF158,AF$4:AF$163,0)+COUNTIF(AF$4:AF158,AF158)-1</f>
        <v>155</v>
      </c>
      <c r="AM158" t="str">
        <f t="shared" si="43"/>
        <v>Zed</v>
      </c>
      <c r="AN158" s="60">
        <f>RANK(AG158,AG$4:AG$163,0)+COUNTIF(AG$4:AG158,AG158)-1</f>
        <v>155</v>
      </c>
      <c r="AO158" t="str">
        <f t="shared" si="44"/>
        <v>Zed</v>
      </c>
      <c r="AP158" s="60">
        <f>RANK(AH158,AH$4:AH$163,0)+COUNTIF(AH$4:AH158,AH158)-1</f>
        <v>99</v>
      </c>
      <c r="AQ158" t="str">
        <f t="shared" si="45"/>
        <v>Zed</v>
      </c>
      <c r="AR158" s="60">
        <f>RANK(AI158,AI$4:AI$163,0)+COUNTIF(AI$4:AI158,AI158)-1</f>
        <v>156</v>
      </c>
      <c r="AS158" t="str">
        <f t="shared" si="46"/>
        <v>Zed</v>
      </c>
      <c r="AT158" s="60">
        <f>RANK(AJ158,AJ$4:AJ$163,0)+COUNTIF(AJ$4:AJ158,AJ158)-1</f>
        <v>158</v>
      </c>
      <c r="AU158" t="str">
        <f t="shared" si="47"/>
        <v>Zed</v>
      </c>
      <c r="AW158">
        <v>156</v>
      </c>
      <c r="AX158" s="61">
        <f t="shared" si="48"/>
        <v>2.8576943065448086</v>
      </c>
      <c r="AY158">
        <f>'Champ Scores'!B157</f>
        <v>5</v>
      </c>
      <c r="AZ158">
        <f>'Champ Scores'!C157</f>
        <v>2</v>
      </c>
      <c r="BA158">
        <f>'Champ Scores'!D157</f>
        <v>5</v>
      </c>
      <c r="BB158">
        <f>'Champ Scores'!E157</f>
        <v>2</v>
      </c>
      <c r="BC158">
        <f>'Champ Scores'!F157</f>
        <v>5</v>
      </c>
      <c r="BD158">
        <f>'Champ Scores'!G157</f>
        <v>3</v>
      </c>
      <c r="BE158">
        <f>'Champ Scores'!H157</f>
        <v>2</v>
      </c>
      <c r="BF158">
        <f>'Champ Scores'!I157</f>
        <v>2</v>
      </c>
      <c r="BG158">
        <f>'Champ Scores'!J157</f>
        <v>4</v>
      </c>
      <c r="BH158">
        <f>'Champ Scores'!K157</f>
        <v>1</v>
      </c>
      <c r="BI158">
        <f>'Champ Scores'!L157</f>
        <v>1</v>
      </c>
      <c r="BJ158">
        <f>'Champ Scores'!M157</f>
        <v>1</v>
      </c>
      <c r="BK158">
        <f>'Champ Scores'!N157</f>
        <v>2</v>
      </c>
      <c r="BL158">
        <f>'Champ Scores'!O157</f>
        <v>3</v>
      </c>
      <c r="BM158">
        <f>'Champ Scores'!P157</f>
        <v>2</v>
      </c>
      <c r="BN158">
        <f>'Champ Scores'!Q157</f>
        <v>4</v>
      </c>
      <c r="BO158">
        <f>'Champ Scores'!R157</f>
        <v>5</v>
      </c>
      <c r="BP158">
        <f>'Champ Scores'!S157</f>
        <v>1</v>
      </c>
      <c r="BQ158">
        <f>'Champ Scores'!T157</f>
        <v>1</v>
      </c>
      <c r="BR158">
        <f>'Champ Scores'!U157</f>
        <v>1</v>
      </c>
      <c r="BT158" s="61">
        <f>INDEX($AX$3:BR158,AW158,MATCH('Comp Calculator'!$C$165,'(CC) Your Champ Data'!$AX$3:$BR$3,0))</f>
        <v>2.8576943065448086</v>
      </c>
      <c r="BV158" s="60">
        <f t="shared" si="49"/>
        <v>0</v>
      </c>
      <c r="BW158" s="60">
        <f t="shared" si="50"/>
        <v>0</v>
      </c>
      <c r="BX158" s="60">
        <f t="shared" si="51"/>
        <v>3264.4479072634731</v>
      </c>
      <c r="BY158" s="60">
        <f t="shared" si="52"/>
        <v>0</v>
      </c>
      <c r="BZ158" s="60">
        <f t="shared" si="53"/>
        <v>0</v>
      </c>
      <c r="CB158" s="60">
        <f>RANK(BV158,BV$4:BV$157,0)+COUNTIF(BV$4:BV158,BV158)-1</f>
        <v>155</v>
      </c>
      <c r="CC158" t="str">
        <f t="shared" si="54"/>
        <v>Zed</v>
      </c>
      <c r="CD158">
        <f>RANK(BW158,BW$4:BW$157,0)+COUNTIF(BW$4:BW158,BW158)-1</f>
        <v>155</v>
      </c>
      <c r="CE158" t="str">
        <f t="shared" si="55"/>
        <v>Zed</v>
      </c>
      <c r="CF158" t="e">
        <f>RANK(BX158,BX$4:BX$157,0)+COUNTIF(BX$4:BX158,BX158)-1</f>
        <v>#N/A</v>
      </c>
      <c r="CG158" t="str">
        <f t="shared" si="56"/>
        <v>Zed</v>
      </c>
      <c r="CH158">
        <f>RANK(BY158,BY$4:BY$157,0)+COUNTIF(BY$4:BY158,BY158)-1</f>
        <v>155</v>
      </c>
      <c r="CI158" t="str">
        <f t="shared" si="57"/>
        <v>Zed</v>
      </c>
      <c r="CJ158">
        <f>RANK(BZ158,BZ$4:BZ$157,0)+COUNTIF(BZ$4:BZ158,BZ158)-1</f>
        <v>155</v>
      </c>
      <c r="CK158" t="str">
        <f t="shared" si="58"/>
        <v>Zed</v>
      </c>
      <c r="CM158">
        <f>'Champ Scores'!B157+'(CC) Team Data'!B$36-'(CC) Team Data'!$B$28</f>
        <v>11</v>
      </c>
      <c r="CN158">
        <f>'Champ Scores'!C157+'(CC) Team Data'!C$36-'(CC) Team Data'!$B$28</f>
        <v>9</v>
      </c>
      <c r="CO158">
        <f>'Champ Scores'!D157+'(CC) Team Data'!D$36-'(CC) Team Data'!$B$28</f>
        <v>9</v>
      </c>
      <c r="CP158">
        <f>'Champ Scores'!E157+'(CC) Team Data'!E$36-'(CC) Team Data'!$B$28</f>
        <v>9</v>
      </c>
      <c r="CQ158">
        <f>'Champ Scores'!F157+'(CC) Team Data'!F$36-'(CC) Team Data'!$B$28</f>
        <v>12</v>
      </c>
      <c r="CR158">
        <f>'Champ Scores'!G157+'(CC) Team Data'!G$36-'(CC) Team Data'!$B$28</f>
        <v>9</v>
      </c>
      <c r="CS158">
        <f>'Champ Scores'!H157+'(CC) Team Data'!H$36-'(CC) Team Data'!$B$28</f>
        <v>7</v>
      </c>
      <c r="CT158">
        <f>'Champ Scores'!I157+'(CC) Team Data'!I$36-'(CC) Team Data'!$B$28</f>
        <v>6</v>
      </c>
      <c r="CU158">
        <f>'Champ Scores'!J157+'(CC) Team Data'!J$36-'(CC) Team Data'!$B$28</f>
        <v>11</v>
      </c>
      <c r="CV158">
        <f>'Champ Scores'!K157+'(CC) Team Data'!K$36-'(CC) Team Data'!$B$28</f>
        <v>5</v>
      </c>
      <c r="CW158">
        <f>'Champ Scores'!L157+'(CC) Team Data'!L$36-'(CC) Team Data'!$B$28</f>
        <v>9</v>
      </c>
      <c r="CX158">
        <f>'Champ Scores'!M157+'(CC) Team Data'!M$36-'(CC) Team Data'!$B$28</f>
        <v>5</v>
      </c>
      <c r="CY158">
        <f>'Champ Scores'!N157+'(CC) Team Data'!N$36-'(CC) Team Data'!$B$28</f>
        <v>9</v>
      </c>
      <c r="CZ158">
        <f>'Champ Scores'!O157+'(CC) Team Data'!O$36-'(CC) Team Data'!$B$28</f>
        <v>9</v>
      </c>
      <c r="DA158">
        <f>'Champ Scores'!P157+'(CC) Team Data'!P$36-'(CC) Team Data'!$B$28</f>
        <v>8</v>
      </c>
      <c r="DB158">
        <f>'Champ Scores'!Q157+'(CC) Team Data'!Q$36-'(CC) Team Data'!$B$28</f>
        <v>10</v>
      </c>
      <c r="DC158">
        <f>'Champ Scores'!R157+'(CC) Team Data'!R$36-'(CC) Team Data'!$B$28</f>
        <v>9</v>
      </c>
      <c r="DD158">
        <f>'Champ Scores'!S157+'(CC) Team Data'!S$36-'(CC) Team Data'!$B$28</f>
        <v>5</v>
      </c>
      <c r="DE158">
        <f>'Champ Scores'!T157+'(CC) Team Data'!T$36-'(CC) Team Data'!$B$28</f>
        <v>7</v>
      </c>
      <c r="DF158">
        <f>'Champ Scores'!U157+'(CC) Team Data'!U$36-'(CC) Team Data'!$B$28</f>
        <v>5</v>
      </c>
    </row>
    <row r="159" spans="1:110" x14ac:dyDescent="0.25">
      <c r="A159" t="str">
        <f>'Champ Pools'!A159</f>
        <v>Zeri</v>
      </c>
      <c r="B159">
        <f>'Champ Pools'!B159</f>
        <v>0</v>
      </c>
      <c r="C159">
        <f>'Champ Pools'!C159</f>
        <v>0</v>
      </c>
      <c r="D159">
        <f>'Champ Pools'!D159</f>
        <v>0</v>
      </c>
      <c r="E159">
        <f>'Champ Pools'!E159</f>
        <v>1</v>
      </c>
      <c r="F159">
        <f>'Champ Pools'!F159</f>
        <v>0</v>
      </c>
      <c r="H159">
        <f>B159*B159*'Champ Pools'!L159</f>
        <v>0</v>
      </c>
      <c r="I159">
        <f>C159*C159*'Champ Pools'!M159</f>
        <v>0</v>
      </c>
      <c r="J159">
        <f>D159*D159*'Champ Pools'!N159</f>
        <v>0</v>
      </c>
      <c r="K159">
        <f>E159*E159*'Champ Pools'!O159</f>
        <v>3</v>
      </c>
      <c r="L159">
        <f>F159*F159*'Champ Pools'!P159</f>
        <v>0</v>
      </c>
      <c r="N159">
        <f>'Champ Scores'!Y158</f>
        <v>1626</v>
      </c>
      <c r="O159">
        <f>'Champ Scores'!Z158</f>
        <v>2369</v>
      </c>
      <c r="P159">
        <f>'Champ Scores'!AA158</f>
        <v>2051</v>
      </c>
      <c r="Q159">
        <f>'Champ Scores'!AB158</f>
        <v>1968</v>
      </c>
      <c r="R159">
        <f>'Champ Scores'!AC158</f>
        <v>2230</v>
      </c>
      <c r="T159" s="60">
        <f t="shared" si="41"/>
        <v>2753.5603522158012</v>
      </c>
      <c r="U159">
        <f>'(CC) Team Data'!W$36+'(CC) Your Champ Data'!N159</f>
        <v>3714</v>
      </c>
      <c r="V159">
        <f>'(CC) Team Data'!X$36+'(CC) Your Champ Data'!O159</f>
        <v>4101</v>
      </c>
      <c r="W159">
        <f>'(CC) Team Data'!Y$36+'(CC) Your Champ Data'!P159</f>
        <v>3803</v>
      </c>
      <c r="X159">
        <f>'(CC) Team Data'!Z$36+'(CC) Your Champ Data'!Q159</f>
        <v>3585</v>
      </c>
      <c r="Y159">
        <f>'(CC) Team Data'!AA$36+'(CC) Your Champ Data'!R159</f>
        <v>4152</v>
      </c>
      <c r="AA159">
        <f>ABS('Champ Scores'!AG158-33.3-'Comp Calculator'!H$164+'Comp Calculator'!H$163)</f>
        <v>28.945624290552594</v>
      </c>
      <c r="AB159">
        <f>ABS('Champ Scores'!AH158-33.3-'Comp Calculator'!I$164+'Comp Calculator'!I$163)</f>
        <v>10.435928205577166</v>
      </c>
      <c r="AC159">
        <f>ABS('Champ Scores'!AI158-33.3-'Comp Calculator'!J$164+'Comp Calculator'!J$163)</f>
        <v>18.309696084975425</v>
      </c>
      <c r="AD159">
        <f t="shared" si="42"/>
        <v>57.691248581105185</v>
      </c>
      <c r="AF159" s="60">
        <f>(IF('Comp Calculator'!$C$164='(CC) Your Champ Data'!$N$3,'(CC) Your Champ Data'!$N159,IF('Comp Calculator'!$C$164='(CC) Your Champ Data'!$O$3,'(CC) Your Champ Data'!$O159,IF('Comp Calculator'!$C$164='(CC) Your Champ Data'!$P$3,'(CC) Your Champ Data'!$P159,IF('Comp Calculator'!$C$164='(CC) Your Champ Data'!$Q$3,'(CC) Your Champ Data'!$Q159,IF('Comp Calculator'!$C$164='(CC) Your Champ Data'!$R$3,'(CC) Your Champ Data'!$R159,IF('Comp Calculator'!$C$164='(CC) Your Champ Data'!$T$3,'(CC) Your Champ Data'!$T159,1000))))))*H159*(100-$AD159))/1000</f>
        <v>0</v>
      </c>
      <c r="AG159" s="60">
        <f>(IF('Comp Calculator'!$C$164='(CC) Your Champ Data'!$N$3,'(CC) Your Champ Data'!$N159,IF('Comp Calculator'!$C$164='(CC) Your Champ Data'!$O$3,'(CC) Your Champ Data'!$O159,IF('Comp Calculator'!$C$164='(CC) Your Champ Data'!$P$3,'(CC) Your Champ Data'!$P159,IF('Comp Calculator'!$C$164='(CC) Your Champ Data'!$Q$3,'(CC) Your Champ Data'!$Q159,IF('Comp Calculator'!$C$164='(CC) Your Champ Data'!$R$3,'(CC) Your Champ Data'!$R159,IF('Comp Calculator'!$C$164='(CC) Your Champ Data'!$T$3,'(CC) Your Champ Data'!$T159,1000))))))*I159*(100-$AD159))/1000</f>
        <v>0</v>
      </c>
      <c r="AH159" s="60">
        <f>(IF('Comp Calculator'!$C$164='(CC) Your Champ Data'!$N$3,'(CC) Your Champ Data'!$N159,IF('Comp Calculator'!$C$164='(CC) Your Champ Data'!$O$3,'(CC) Your Champ Data'!$O159,IF('Comp Calculator'!$C$164='(CC) Your Champ Data'!$P$3,'(CC) Your Champ Data'!$P159,IF('Comp Calculator'!$C$164='(CC) Your Champ Data'!$Q$3,'(CC) Your Champ Data'!$Q159,IF('Comp Calculator'!$C$164='(CC) Your Champ Data'!$R$3,'(CC) Your Champ Data'!$R159,IF('Comp Calculator'!$C$164='(CC) Your Champ Data'!$T$3,'(CC) Your Champ Data'!$T159,1000))))))*J159*(100-$AD159))/1000</f>
        <v>0</v>
      </c>
      <c r="AI159" s="60">
        <f>(IF('Comp Calculator'!$C$164='(CC) Your Champ Data'!$N$3,'(CC) Your Champ Data'!$N159,IF('Comp Calculator'!$C$164='(CC) Your Champ Data'!$O$3,'(CC) Your Champ Data'!$O159,IF('Comp Calculator'!$C$164='(CC) Your Champ Data'!$P$3,'(CC) Your Champ Data'!$P159,IF('Comp Calculator'!$C$164='(CC) Your Champ Data'!$Q$3,'(CC) Your Champ Data'!$Q159,IF('Comp Calculator'!$C$164='(CC) Your Champ Data'!$R$3,'(CC) Your Champ Data'!$R159,IF('Comp Calculator'!$C$164='(CC) Your Champ Data'!$T$3,'(CC) Your Champ Data'!$T159,1000))))))*K159*(100-$AD159))/1000</f>
        <v>349.49910137646833</v>
      </c>
      <c r="AJ159" s="60">
        <f>(IF('Comp Calculator'!$C$164='(CC) Your Champ Data'!$N$3,'(CC) Your Champ Data'!$N159,IF('Comp Calculator'!$C$164='(CC) Your Champ Data'!$O$3,'(CC) Your Champ Data'!$O159,IF('Comp Calculator'!$C$164='(CC) Your Champ Data'!$P$3,'(CC) Your Champ Data'!$P159,IF('Comp Calculator'!$C$164='(CC) Your Champ Data'!$Q$3,'(CC) Your Champ Data'!$Q159,IF('Comp Calculator'!$C$164='(CC) Your Champ Data'!$R$3,'(CC) Your Champ Data'!$R159,IF('Comp Calculator'!$C$164='(CC) Your Champ Data'!$T$3,'(CC) Your Champ Data'!$T159,1000))))))*L159*(100-$AD159))/1000</f>
        <v>0</v>
      </c>
      <c r="AL159" s="60">
        <f>RANK(AF159,AF$4:AF$163,0)+COUNTIF(AF$4:AF159,AF159)-1</f>
        <v>156</v>
      </c>
      <c r="AM159" t="str">
        <f t="shared" si="43"/>
        <v>Zeri</v>
      </c>
      <c r="AN159" s="60">
        <f>RANK(AG159,AG$4:AG$163,0)+COUNTIF(AG$4:AG159,AG159)-1</f>
        <v>156</v>
      </c>
      <c r="AO159" t="str">
        <f t="shared" si="44"/>
        <v>Zeri</v>
      </c>
      <c r="AP159" s="60">
        <f>RANK(AH159,AH$4:AH$163,0)+COUNTIF(AH$4:AH159,AH159)-1</f>
        <v>160</v>
      </c>
      <c r="AQ159" t="str">
        <f t="shared" si="45"/>
        <v>Zeri</v>
      </c>
      <c r="AR159" s="60">
        <f>RANK(AI159,AI$4:AI$163,0)+COUNTIF(AI$4:AI159,AI159)-1</f>
        <v>19</v>
      </c>
      <c r="AS159" t="str">
        <f t="shared" si="46"/>
        <v>Zeri</v>
      </c>
      <c r="AT159" s="60">
        <f>RANK(AJ159,AJ$4:AJ$163,0)+COUNTIF(AJ$4:AJ159,AJ159)-1</f>
        <v>159</v>
      </c>
      <c r="AU159" t="str">
        <f t="shared" si="47"/>
        <v>Zeri</v>
      </c>
      <c r="AW159">
        <v>157</v>
      </c>
      <c r="AX159" s="61">
        <f t="shared" si="48"/>
        <v>2.9842723659341166</v>
      </c>
      <c r="AY159">
        <f>'Champ Scores'!B158</f>
        <v>3</v>
      </c>
      <c r="AZ159">
        <f>'Champ Scores'!C158</f>
        <v>5</v>
      </c>
      <c r="BA159">
        <f>'Champ Scores'!D158</f>
        <v>5</v>
      </c>
      <c r="BB159">
        <f>'Champ Scores'!E158</f>
        <v>3</v>
      </c>
      <c r="BC159">
        <f>'Champ Scores'!F158</f>
        <v>5</v>
      </c>
      <c r="BD159">
        <f>'Champ Scores'!G158</f>
        <v>2</v>
      </c>
      <c r="BE159">
        <f>'Champ Scores'!H158</f>
        <v>4</v>
      </c>
      <c r="BF159">
        <f>'Champ Scores'!I158</f>
        <v>2</v>
      </c>
      <c r="BG159">
        <f>'Champ Scores'!J158</f>
        <v>1</v>
      </c>
      <c r="BH159">
        <f>'Champ Scores'!K158</f>
        <v>2</v>
      </c>
      <c r="BI159">
        <f>'Champ Scores'!L158</f>
        <v>1</v>
      </c>
      <c r="BJ159">
        <f>'Champ Scores'!M158</f>
        <v>1</v>
      </c>
      <c r="BK159">
        <f>'Champ Scores'!N158</f>
        <v>1</v>
      </c>
      <c r="BL159">
        <f>'Champ Scores'!O158</f>
        <v>3</v>
      </c>
      <c r="BM159">
        <f>'Champ Scores'!P158</f>
        <v>1</v>
      </c>
      <c r="BN159">
        <f>'Champ Scores'!Q158</f>
        <v>4</v>
      </c>
      <c r="BO159">
        <f>'Champ Scores'!R158</f>
        <v>3</v>
      </c>
      <c r="BP159">
        <f>'Champ Scores'!S158</f>
        <v>2</v>
      </c>
      <c r="BQ159">
        <f>'Champ Scores'!T158</f>
        <v>3</v>
      </c>
      <c r="BR159">
        <f>'Champ Scores'!U158</f>
        <v>1</v>
      </c>
      <c r="BT159" s="61">
        <f>INDEX($AX$3:BR159,AW159,MATCH('Comp Calculator'!$C$165,'(CC) Your Champ Data'!$AX$3:$BR$3,0))</f>
        <v>2.9842723659341166</v>
      </c>
      <c r="BV159" s="60">
        <f t="shared" si="49"/>
        <v>0</v>
      </c>
      <c r="BW159" s="60">
        <f t="shared" si="50"/>
        <v>0</v>
      </c>
      <c r="BX159" s="60">
        <f t="shared" si="51"/>
        <v>0</v>
      </c>
      <c r="BY159" s="60">
        <f t="shared" si="52"/>
        <v>378.78251308975086</v>
      </c>
      <c r="BZ159" s="60">
        <f t="shared" si="53"/>
        <v>0</v>
      </c>
      <c r="CB159" s="60">
        <f>RANK(BV159,BV$4:BV$157,0)+COUNTIF(BV$4:BV159,BV159)-1</f>
        <v>156</v>
      </c>
      <c r="CC159" t="str">
        <f t="shared" si="54"/>
        <v>Zeri</v>
      </c>
      <c r="CD159">
        <f>RANK(BW159,BW$4:BW$157,0)+COUNTIF(BW$4:BW159,BW159)-1</f>
        <v>156</v>
      </c>
      <c r="CE159" t="str">
        <f t="shared" si="55"/>
        <v>Zeri</v>
      </c>
      <c r="CF159">
        <f>RANK(BX159,BX$4:BX$157,0)+COUNTIF(BX$4:BX159,BX159)-1</f>
        <v>155</v>
      </c>
      <c r="CG159" t="str">
        <f t="shared" si="56"/>
        <v>Zeri</v>
      </c>
      <c r="CH159" t="e">
        <f>RANK(BY159,BY$4:BY$157,0)+COUNTIF(BY$4:BY159,BY159)-1</f>
        <v>#N/A</v>
      </c>
      <c r="CI159" t="str">
        <f t="shared" si="57"/>
        <v>Zeri</v>
      </c>
      <c r="CJ159">
        <f>RANK(BZ159,BZ$4:BZ$157,0)+COUNTIF(BZ$4:BZ159,BZ159)-1</f>
        <v>156</v>
      </c>
      <c r="CK159" t="str">
        <f t="shared" si="58"/>
        <v>Zeri</v>
      </c>
      <c r="CM159">
        <f>'Champ Scores'!B158+'(CC) Team Data'!B$36-'(CC) Team Data'!$B$28</f>
        <v>9</v>
      </c>
      <c r="CN159">
        <f>'Champ Scores'!C158+'(CC) Team Data'!C$36-'(CC) Team Data'!$B$28</f>
        <v>12</v>
      </c>
      <c r="CO159">
        <f>'Champ Scores'!D158+'(CC) Team Data'!D$36-'(CC) Team Data'!$B$28</f>
        <v>9</v>
      </c>
      <c r="CP159">
        <f>'Champ Scores'!E158+'(CC) Team Data'!E$36-'(CC) Team Data'!$B$28</f>
        <v>10</v>
      </c>
      <c r="CQ159">
        <f>'Champ Scores'!F158+'(CC) Team Data'!F$36-'(CC) Team Data'!$B$28</f>
        <v>12</v>
      </c>
      <c r="CR159">
        <f>'Champ Scores'!G158+'(CC) Team Data'!G$36-'(CC) Team Data'!$B$28</f>
        <v>8</v>
      </c>
      <c r="CS159">
        <f>'Champ Scores'!H158+'(CC) Team Data'!H$36-'(CC) Team Data'!$B$28</f>
        <v>9</v>
      </c>
      <c r="CT159">
        <f>'Champ Scores'!I158+'(CC) Team Data'!I$36-'(CC) Team Data'!$B$28</f>
        <v>6</v>
      </c>
      <c r="CU159">
        <f>'Champ Scores'!J158+'(CC) Team Data'!J$36-'(CC) Team Data'!$B$28</f>
        <v>8</v>
      </c>
      <c r="CV159">
        <f>'Champ Scores'!K158+'(CC) Team Data'!K$36-'(CC) Team Data'!$B$28</f>
        <v>6</v>
      </c>
      <c r="CW159">
        <f>'Champ Scores'!L158+'(CC) Team Data'!L$36-'(CC) Team Data'!$B$28</f>
        <v>9</v>
      </c>
      <c r="CX159">
        <f>'Champ Scores'!M158+'(CC) Team Data'!M$36-'(CC) Team Data'!$B$28</f>
        <v>5</v>
      </c>
      <c r="CY159">
        <f>'Champ Scores'!N158+'(CC) Team Data'!N$36-'(CC) Team Data'!$B$28</f>
        <v>8</v>
      </c>
      <c r="CZ159">
        <f>'Champ Scores'!O158+'(CC) Team Data'!O$36-'(CC) Team Data'!$B$28</f>
        <v>9</v>
      </c>
      <c r="DA159">
        <f>'Champ Scores'!P158+'(CC) Team Data'!P$36-'(CC) Team Data'!$B$28</f>
        <v>7</v>
      </c>
      <c r="DB159">
        <f>'Champ Scores'!Q158+'(CC) Team Data'!Q$36-'(CC) Team Data'!$B$28</f>
        <v>10</v>
      </c>
      <c r="DC159">
        <f>'Champ Scores'!R158+'(CC) Team Data'!R$36-'(CC) Team Data'!$B$28</f>
        <v>7</v>
      </c>
      <c r="DD159">
        <f>'Champ Scores'!S158+'(CC) Team Data'!S$36-'(CC) Team Data'!$B$28</f>
        <v>6</v>
      </c>
      <c r="DE159">
        <f>'Champ Scores'!T158+'(CC) Team Data'!T$36-'(CC) Team Data'!$B$28</f>
        <v>9</v>
      </c>
      <c r="DF159">
        <f>'Champ Scores'!U158+'(CC) Team Data'!U$36-'(CC) Team Data'!$B$28</f>
        <v>5</v>
      </c>
    </row>
    <row r="160" spans="1:110" x14ac:dyDescent="0.25">
      <c r="A160" t="str">
        <f>'Champ Pools'!A160</f>
        <v>Ziggs</v>
      </c>
      <c r="B160">
        <f>'Champ Pools'!B160</f>
        <v>0</v>
      </c>
      <c r="C160">
        <f>'Champ Pools'!C160</f>
        <v>0</v>
      </c>
      <c r="D160">
        <f>'Champ Pools'!D160</f>
        <v>4</v>
      </c>
      <c r="E160">
        <f>'Champ Pools'!E160</f>
        <v>0</v>
      </c>
      <c r="F160">
        <f>'Champ Pools'!F160</f>
        <v>0</v>
      </c>
      <c r="H160">
        <f>B160*B160*'Champ Pools'!L160</f>
        <v>0</v>
      </c>
      <c r="I160">
        <f>C160*C160*'Champ Pools'!M160</f>
        <v>0</v>
      </c>
      <c r="J160">
        <f>D160*D160*'Champ Pools'!N160</f>
        <v>48</v>
      </c>
      <c r="K160">
        <f>E160*E160*'Champ Pools'!O160</f>
        <v>0</v>
      </c>
      <c r="L160">
        <f>F160*F160*'Champ Pools'!P160</f>
        <v>0</v>
      </c>
      <c r="N160">
        <f>'Champ Scores'!Y159</f>
        <v>1953</v>
      </c>
      <c r="O160">
        <f>'Champ Scores'!Z159</f>
        <v>1721</v>
      </c>
      <c r="P160">
        <f>'Champ Scores'!AA159</f>
        <v>2030</v>
      </c>
      <c r="Q160">
        <f>'Champ Scores'!AB159</f>
        <v>2993</v>
      </c>
      <c r="R160">
        <f>'Champ Scores'!AC159</f>
        <v>2166</v>
      </c>
      <c r="T160" s="60">
        <f t="shared" si="41"/>
        <v>2573.3494404081953</v>
      </c>
      <c r="U160">
        <f>'(CC) Team Data'!W$36+'(CC) Your Champ Data'!N160</f>
        <v>4041</v>
      </c>
      <c r="V160">
        <f>'(CC) Team Data'!X$36+'(CC) Your Champ Data'!O160</f>
        <v>3453</v>
      </c>
      <c r="W160">
        <f>'(CC) Team Data'!Y$36+'(CC) Your Champ Data'!P160</f>
        <v>3782</v>
      </c>
      <c r="X160">
        <f>'(CC) Team Data'!Z$36+'(CC) Your Champ Data'!Q160</f>
        <v>4610</v>
      </c>
      <c r="Y160">
        <f>'(CC) Team Data'!AA$36+'(CC) Your Champ Data'!R160</f>
        <v>4088</v>
      </c>
      <c r="AA160">
        <f>ABS('Champ Scores'!AG159-33.3-'Comp Calculator'!H$164+'Comp Calculator'!H$163)</f>
        <v>17.158750133892248</v>
      </c>
      <c r="AB160">
        <f>ABS('Champ Scores'!AH159-33.3-'Comp Calculator'!I$164+'Comp Calculator'!I$163)</f>
        <v>10.039312220086885</v>
      </c>
      <c r="AC160">
        <f>ABS('Champ Scores'!AI159-33.3-'Comp Calculator'!J$164+'Comp Calculator'!J$163)</f>
        <v>26.998062353979115</v>
      </c>
      <c r="AD160">
        <f t="shared" si="42"/>
        <v>54.196124707958248</v>
      </c>
      <c r="AF160" s="60">
        <f>(IF('Comp Calculator'!$C$164='(CC) Your Champ Data'!$N$3,'(CC) Your Champ Data'!$N160,IF('Comp Calculator'!$C$164='(CC) Your Champ Data'!$O$3,'(CC) Your Champ Data'!$O160,IF('Comp Calculator'!$C$164='(CC) Your Champ Data'!$P$3,'(CC) Your Champ Data'!$P160,IF('Comp Calculator'!$C$164='(CC) Your Champ Data'!$Q$3,'(CC) Your Champ Data'!$Q160,IF('Comp Calculator'!$C$164='(CC) Your Champ Data'!$R$3,'(CC) Your Champ Data'!$R160,IF('Comp Calculator'!$C$164='(CC) Your Champ Data'!$T$3,'(CC) Your Champ Data'!$T160,1000))))))*H160*(100-$AD160))/1000</f>
        <v>0</v>
      </c>
      <c r="AG160" s="60">
        <f>(IF('Comp Calculator'!$C$164='(CC) Your Champ Data'!$N$3,'(CC) Your Champ Data'!$N160,IF('Comp Calculator'!$C$164='(CC) Your Champ Data'!$O$3,'(CC) Your Champ Data'!$O160,IF('Comp Calculator'!$C$164='(CC) Your Champ Data'!$P$3,'(CC) Your Champ Data'!$P160,IF('Comp Calculator'!$C$164='(CC) Your Champ Data'!$Q$3,'(CC) Your Champ Data'!$Q160,IF('Comp Calculator'!$C$164='(CC) Your Champ Data'!$R$3,'(CC) Your Champ Data'!$R160,IF('Comp Calculator'!$C$164='(CC) Your Champ Data'!$T$3,'(CC) Your Champ Data'!$T160,1000))))))*I160*(100-$AD160))/1000</f>
        <v>0</v>
      </c>
      <c r="AH160" s="60">
        <f>(IF('Comp Calculator'!$C$164='(CC) Your Champ Data'!$N$3,'(CC) Your Champ Data'!$N160,IF('Comp Calculator'!$C$164='(CC) Your Champ Data'!$O$3,'(CC) Your Champ Data'!$O160,IF('Comp Calculator'!$C$164='(CC) Your Champ Data'!$P$3,'(CC) Your Champ Data'!$P160,IF('Comp Calculator'!$C$164='(CC) Your Champ Data'!$Q$3,'(CC) Your Champ Data'!$Q160,IF('Comp Calculator'!$C$164='(CC) Your Champ Data'!$R$3,'(CC) Your Champ Data'!$R160,IF('Comp Calculator'!$C$164='(CC) Your Champ Data'!$T$3,'(CC) Your Champ Data'!$T160,1000))))))*J160*(100-$AD160))/1000</f>
        <v>5657.730088862515</v>
      </c>
      <c r="AI160" s="60">
        <f>(IF('Comp Calculator'!$C$164='(CC) Your Champ Data'!$N$3,'(CC) Your Champ Data'!$N160,IF('Comp Calculator'!$C$164='(CC) Your Champ Data'!$O$3,'(CC) Your Champ Data'!$O160,IF('Comp Calculator'!$C$164='(CC) Your Champ Data'!$P$3,'(CC) Your Champ Data'!$P160,IF('Comp Calculator'!$C$164='(CC) Your Champ Data'!$Q$3,'(CC) Your Champ Data'!$Q160,IF('Comp Calculator'!$C$164='(CC) Your Champ Data'!$R$3,'(CC) Your Champ Data'!$R160,IF('Comp Calculator'!$C$164='(CC) Your Champ Data'!$T$3,'(CC) Your Champ Data'!$T160,1000))))))*K160*(100-$AD160))/1000</f>
        <v>0</v>
      </c>
      <c r="AJ160" s="60">
        <f>(IF('Comp Calculator'!$C$164='(CC) Your Champ Data'!$N$3,'(CC) Your Champ Data'!$N160,IF('Comp Calculator'!$C$164='(CC) Your Champ Data'!$O$3,'(CC) Your Champ Data'!$O160,IF('Comp Calculator'!$C$164='(CC) Your Champ Data'!$P$3,'(CC) Your Champ Data'!$P160,IF('Comp Calculator'!$C$164='(CC) Your Champ Data'!$Q$3,'(CC) Your Champ Data'!$Q160,IF('Comp Calculator'!$C$164='(CC) Your Champ Data'!$R$3,'(CC) Your Champ Data'!$R160,IF('Comp Calculator'!$C$164='(CC) Your Champ Data'!$T$3,'(CC) Your Champ Data'!$T160,1000))))))*L160*(100-$AD160))/1000</f>
        <v>0</v>
      </c>
      <c r="AL160" s="60">
        <f>RANK(AF160,AF$4:AF$163,0)+COUNTIF(AF$4:AF160,AF160)-1</f>
        <v>157</v>
      </c>
      <c r="AM160" t="str">
        <f t="shared" si="43"/>
        <v>Ziggs</v>
      </c>
      <c r="AN160" s="60">
        <f>RANK(AG160,AG$4:AG$163,0)+COUNTIF(AG$4:AG160,AG160)-1</f>
        <v>157</v>
      </c>
      <c r="AO160" t="str">
        <f t="shared" si="44"/>
        <v>Ziggs</v>
      </c>
      <c r="AP160" s="60">
        <f>RANK(AH160,AH$4:AH$163,0)+COUNTIF(AH$4:AH160,AH160)-1</f>
        <v>56</v>
      </c>
      <c r="AQ160" t="str">
        <f t="shared" si="45"/>
        <v>Ziggs</v>
      </c>
      <c r="AR160" s="60">
        <f>RANK(AI160,AI$4:AI$163,0)+COUNTIF(AI$4:AI160,AI160)-1</f>
        <v>157</v>
      </c>
      <c r="AS160" t="str">
        <f t="shared" si="46"/>
        <v>Ziggs</v>
      </c>
      <c r="AT160" s="60">
        <f>RANK(AJ160,AJ$4:AJ$163,0)+COUNTIF(AJ$4:AJ160,AJ160)-1</f>
        <v>160</v>
      </c>
      <c r="AU160" t="str">
        <f t="shared" si="47"/>
        <v>Ziggs</v>
      </c>
      <c r="AW160">
        <v>158</v>
      </c>
      <c r="AX160" s="61">
        <f t="shared" si="48"/>
        <v>2.6694251894932823</v>
      </c>
      <c r="AY160">
        <f>'Champ Scores'!B159</f>
        <v>4</v>
      </c>
      <c r="AZ160">
        <f>'Champ Scores'!C159</f>
        <v>3</v>
      </c>
      <c r="BA160">
        <f>'Champ Scores'!D159</f>
        <v>2</v>
      </c>
      <c r="BB160">
        <f>'Champ Scores'!E159</f>
        <v>5</v>
      </c>
      <c r="BC160">
        <f>'Champ Scores'!F159</f>
        <v>1</v>
      </c>
      <c r="BD160">
        <f>'Champ Scores'!G159</f>
        <v>5</v>
      </c>
      <c r="BE160">
        <f>'Champ Scores'!H159</f>
        <v>5</v>
      </c>
      <c r="BF160">
        <f>'Champ Scores'!I159</f>
        <v>5</v>
      </c>
      <c r="BG160">
        <f>'Champ Scores'!J159</f>
        <v>1</v>
      </c>
      <c r="BH160">
        <f>'Champ Scores'!K159</f>
        <v>1</v>
      </c>
      <c r="BI160">
        <f>'Champ Scores'!L159</f>
        <v>1</v>
      </c>
      <c r="BJ160">
        <f>'Champ Scores'!M159</f>
        <v>1</v>
      </c>
      <c r="BK160">
        <f>'Champ Scores'!N159</f>
        <v>2</v>
      </c>
      <c r="BL160">
        <f>'Champ Scores'!O159</f>
        <v>5</v>
      </c>
      <c r="BM160">
        <f>'Champ Scores'!P159</f>
        <v>3</v>
      </c>
      <c r="BN160">
        <f>'Champ Scores'!Q159</f>
        <v>1</v>
      </c>
      <c r="BO160">
        <f>'Champ Scores'!R159</f>
        <v>1</v>
      </c>
      <c r="BP160">
        <f>'Champ Scores'!S159</f>
        <v>1</v>
      </c>
      <c r="BQ160">
        <f>'Champ Scores'!T159</f>
        <v>4</v>
      </c>
      <c r="BR160">
        <f>'Champ Scores'!U159</f>
        <v>1</v>
      </c>
      <c r="BT160" s="61">
        <f>INDEX($AX$3:BR160,AW160,MATCH('Comp Calculator'!$C$165,'(CC) Your Champ Data'!$AX$3:$BR$3,0))</f>
        <v>2.6694251894932823</v>
      </c>
      <c r="BV160" s="60">
        <f t="shared" si="49"/>
        <v>0</v>
      </c>
      <c r="BW160" s="60">
        <f t="shared" si="50"/>
        <v>0</v>
      </c>
      <c r="BX160" s="60">
        <f t="shared" si="51"/>
        <v>5868.9608870872917</v>
      </c>
      <c r="BY160" s="60">
        <f t="shared" si="52"/>
        <v>0</v>
      </c>
      <c r="BZ160" s="60">
        <f t="shared" si="53"/>
        <v>0</v>
      </c>
      <c r="CB160" s="60">
        <f>RANK(BV160,BV$4:BV$157,0)+COUNTIF(BV$4:BV160,BV160)-1</f>
        <v>157</v>
      </c>
      <c r="CC160" t="str">
        <f t="shared" si="54"/>
        <v>Ziggs</v>
      </c>
      <c r="CD160">
        <f>RANK(BW160,BW$4:BW$157,0)+COUNTIF(BW$4:BW160,BW160)-1</f>
        <v>157</v>
      </c>
      <c r="CE160" t="str">
        <f t="shared" si="55"/>
        <v>Ziggs</v>
      </c>
      <c r="CF160" t="e">
        <f>RANK(BX160,BX$4:BX$157,0)+COUNTIF(BX$4:BX160,BX160)-1</f>
        <v>#N/A</v>
      </c>
      <c r="CG160" t="str">
        <f t="shared" si="56"/>
        <v>Ziggs</v>
      </c>
      <c r="CH160">
        <f>RANK(BY160,BY$4:BY$157,0)+COUNTIF(BY$4:BY160,BY160)-1</f>
        <v>156</v>
      </c>
      <c r="CI160" t="str">
        <f t="shared" si="57"/>
        <v>Ziggs</v>
      </c>
      <c r="CJ160">
        <f>RANK(BZ160,BZ$4:BZ$157,0)+COUNTIF(BZ$4:BZ160,BZ160)-1</f>
        <v>157</v>
      </c>
      <c r="CK160" t="str">
        <f t="shared" si="58"/>
        <v>Ziggs</v>
      </c>
      <c r="CM160">
        <f>'Champ Scores'!B159+'(CC) Team Data'!B$36-'(CC) Team Data'!$B$28</f>
        <v>10</v>
      </c>
      <c r="CN160">
        <f>'Champ Scores'!C159+'(CC) Team Data'!C$36-'(CC) Team Data'!$B$28</f>
        <v>10</v>
      </c>
      <c r="CO160">
        <f>'Champ Scores'!D159+'(CC) Team Data'!D$36-'(CC) Team Data'!$B$28</f>
        <v>6</v>
      </c>
      <c r="CP160">
        <f>'Champ Scores'!E159+'(CC) Team Data'!E$36-'(CC) Team Data'!$B$28</f>
        <v>12</v>
      </c>
      <c r="CQ160">
        <f>'Champ Scores'!F159+'(CC) Team Data'!F$36-'(CC) Team Data'!$B$28</f>
        <v>8</v>
      </c>
      <c r="CR160">
        <f>'Champ Scores'!G159+'(CC) Team Data'!G$36-'(CC) Team Data'!$B$28</f>
        <v>11</v>
      </c>
      <c r="CS160">
        <f>'Champ Scores'!H159+'(CC) Team Data'!H$36-'(CC) Team Data'!$B$28</f>
        <v>10</v>
      </c>
      <c r="CT160">
        <f>'Champ Scores'!I159+'(CC) Team Data'!I$36-'(CC) Team Data'!$B$28</f>
        <v>9</v>
      </c>
      <c r="CU160">
        <f>'Champ Scores'!J159+'(CC) Team Data'!J$36-'(CC) Team Data'!$B$28</f>
        <v>8</v>
      </c>
      <c r="CV160">
        <f>'Champ Scores'!K159+'(CC) Team Data'!K$36-'(CC) Team Data'!$B$28</f>
        <v>5</v>
      </c>
      <c r="CW160">
        <f>'Champ Scores'!L159+'(CC) Team Data'!L$36-'(CC) Team Data'!$B$28</f>
        <v>9</v>
      </c>
      <c r="CX160">
        <f>'Champ Scores'!M159+'(CC) Team Data'!M$36-'(CC) Team Data'!$B$28</f>
        <v>5</v>
      </c>
      <c r="CY160">
        <f>'Champ Scores'!N159+'(CC) Team Data'!N$36-'(CC) Team Data'!$B$28</f>
        <v>9</v>
      </c>
      <c r="CZ160">
        <f>'Champ Scores'!O159+'(CC) Team Data'!O$36-'(CC) Team Data'!$B$28</f>
        <v>11</v>
      </c>
      <c r="DA160">
        <f>'Champ Scores'!P159+'(CC) Team Data'!P$36-'(CC) Team Data'!$B$28</f>
        <v>9</v>
      </c>
      <c r="DB160">
        <f>'Champ Scores'!Q159+'(CC) Team Data'!Q$36-'(CC) Team Data'!$B$28</f>
        <v>7</v>
      </c>
      <c r="DC160">
        <f>'Champ Scores'!R159+'(CC) Team Data'!R$36-'(CC) Team Data'!$B$28</f>
        <v>5</v>
      </c>
      <c r="DD160">
        <f>'Champ Scores'!S159+'(CC) Team Data'!S$36-'(CC) Team Data'!$B$28</f>
        <v>5</v>
      </c>
      <c r="DE160">
        <f>'Champ Scores'!T159+'(CC) Team Data'!T$36-'(CC) Team Data'!$B$28</f>
        <v>10</v>
      </c>
      <c r="DF160">
        <f>'Champ Scores'!U159+'(CC) Team Data'!U$36-'(CC) Team Data'!$B$28</f>
        <v>5</v>
      </c>
    </row>
    <row r="161" spans="1:110" x14ac:dyDescent="0.25">
      <c r="A161" t="str">
        <f>'Champ Pools'!A161</f>
        <v>Zilean</v>
      </c>
      <c r="B161">
        <f>'Champ Pools'!B161</f>
        <v>0</v>
      </c>
      <c r="C161">
        <f>'Champ Pools'!C161</f>
        <v>0</v>
      </c>
      <c r="D161">
        <f>'Champ Pools'!D161</f>
        <v>4</v>
      </c>
      <c r="E161">
        <f>'Champ Pools'!E161</f>
        <v>0</v>
      </c>
      <c r="F161">
        <f>'Champ Pools'!F161</f>
        <v>4</v>
      </c>
      <c r="H161">
        <f>B161*B161*'Champ Pools'!L161</f>
        <v>0</v>
      </c>
      <c r="I161">
        <f>C161*C161*'Champ Pools'!M161</f>
        <v>0</v>
      </c>
      <c r="J161">
        <f>D161*D161*'Champ Pools'!N161</f>
        <v>48</v>
      </c>
      <c r="K161">
        <f>E161*E161*'Champ Pools'!O161</f>
        <v>0</v>
      </c>
      <c r="L161">
        <f>F161*F161*'Champ Pools'!P161</f>
        <v>48</v>
      </c>
      <c r="N161">
        <f>'Champ Scores'!Y160</f>
        <v>1537</v>
      </c>
      <c r="O161">
        <f>'Champ Scores'!Z160</f>
        <v>1282</v>
      </c>
      <c r="P161">
        <f>'Champ Scores'!AA160</f>
        <v>2383</v>
      </c>
      <c r="Q161">
        <f>'Champ Scores'!AB160</f>
        <v>2543</v>
      </c>
      <c r="R161">
        <f>'Champ Scores'!AC160</f>
        <v>1797</v>
      </c>
      <c r="T161" s="60">
        <f t="shared" si="41"/>
        <v>2532.9011881839124</v>
      </c>
      <c r="U161">
        <f>'(CC) Team Data'!W$36+'(CC) Your Champ Data'!N161</f>
        <v>3625</v>
      </c>
      <c r="V161">
        <f>'(CC) Team Data'!X$36+'(CC) Your Champ Data'!O161</f>
        <v>3014</v>
      </c>
      <c r="W161">
        <f>'(CC) Team Data'!Y$36+'(CC) Your Champ Data'!P161</f>
        <v>4135</v>
      </c>
      <c r="X161">
        <f>'(CC) Team Data'!Z$36+'(CC) Your Champ Data'!Q161</f>
        <v>4160</v>
      </c>
      <c r="Y161">
        <f>'(CC) Team Data'!AA$36+'(CC) Your Champ Data'!R161</f>
        <v>3719</v>
      </c>
      <c r="AA161">
        <f>ABS('Champ Scores'!AG160-33.3-'Comp Calculator'!H$164+'Comp Calculator'!H$163)</f>
        <v>6.7358531598847762</v>
      </c>
      <c r="AB161">
        <f>ABS('Champ Scores'!AH160-33.3-'Comp Calculator'!I$164+'Comp Calculator'!I$163)</f>
        <v>8.0071341530086571</v>
      </c>
      <c r="AC161">
        <f>ABS('Champ Scores'!AI160-33.3-'Comp Calculator'!J$164+'Comp Calculator'!J$163)</f>
        <v>14.542987312893423</v>
      </c>
      <c r="AD161">
        <f t="shared" si="42"/>
        <v>29.285974625786857</v>
      </c>
      <c r="AF161" s="60">
        <f>(IF('Comp Calculator'!$C$164='(CC) Your Champ Data'!$N$3,'(CC) Your Champ Data'!$N161,IF('Comp Calculator'!$C$164='(CC) Your Champ Data'!$O$3,'(CC) Your Champ Data'!$O161,IF('Comp Calculator'!$C$164='(CC) Your Champ Data'!$P$3,'(CC) Your Champ Data'!$P161,IF('Comp Calculator'!$C$164='(CC) Your Champ Data'!$Q$3,'(CC) Your Champ Data'!$Q161,IF('Comp Calculator'!$C$164='(CC) Your Champ Data'!$R$3,'(CC) Your Champ Data'!$R161,IF('Comp Calculator'!$C$164='(CC) Your Champ Data'!$T$3,'(CC) Your Champ Data'!$T161,1000))))))*H161*(100-$AD161))/1000</f>
        <v>0</v>
      </c>
      <c r="AG161" s="60">
        <f>(IF('Comp Calculator'!$C$164='(CC) Your Champ Data'!$N$3,'(CC) Your Champ Data'!$N161,IF('Comp Calculator'!$C$164='(CC) Your Champ Data'!$O$3,'(CC) Your Champ Data'!$O161,IF('Comp Calculator'!$C$164='(CC) Your Champ Data'!$P$3,'(CC) Your Champ Data'!$P161,IF('Comp Calculator'!$C$164='(CC) Your Champ Data'!$Q$3,'(CC) Your Champ Data'!$Q161,IF('Comp Calculator'!$C$164='(CC) Your Champ Data'!$R$3,'(CC) Your Champ Data'!$R161,IF('Comp Calculator'!$C$164='(CC) Your Champ Data'!$T$3,'(CC) Your Champ Data'!$T161,1000))))))*I161*(100-$AD161))/1000</f>
        <v>0</v>
      </c>
      <c r="AH161" s="60">
        <f>(IF('Comp Calculator'!$C$164='(CC) Your Champ Data'!$N$3,'(CC) Your Champ Data'!$N161,IF('Comp Calculator'!$C$164='(CC) Your Champ Data'!$O$3,'(CC) Your Champ Data'!$O161,IF('Comp Calculator'!$C$164='(CC) Your Champ Data'!$P$3,'(CC) Your Champ Data'!$P161,IF('Comp Calculator'!$C$164='(CC) Your Champ Data'!$Q$3,'(CC) Your Champ Data'!$Q161,IF('Comp Calculator'!$C$164='(CC) Your Champ Data'!$R$3,'(CC) Your Champ Data'!$R161,IF('Comp Calculator'!$C$164='(CC) Your Champ Data'!$T$3,'(CC) Your Champ Data'!$T161,1000))))))*J161*(100-$AD161))/1000</f>
        <v>8597.3586667973686</v>
      </c>
      <c r="AI161" s="60">
        <f>(IF('Comp Calculator'!$C$164='(CC) Your Champ Data'!$N$3,'(CC) Your Champ Data'!$N161,IF('Comp Calculator'!$C$164='(CC) Your Champ Data'!$O$3,'(CC) Your Champ Data'!$O161,IF('Comp Calculator'!$C$164='(CC) Your Champ Data'!$P$3,'(CC) Your Champ Data'!$P161,IF('Comp Calculator'!$C$164='(CC) Your Champ Data'!$Q$3,'(CC) Your Champ Data'!$Q161,IF('Comp Calculator'!$C$164='(CC) Your Champ Data'!$R$3,'(CC) Your Champ Data'!$R161,IF('Comp Calculator'!$C$164='(CC) Your Champ Data'!$T$3,'(CC) Your Champ Data'!$T161,1000))))))*K161*(100-$AD161))/1000</f>
        <v>0</v>
      </c>
      <c r="AJ161" s="60">
        <f>(IF('Comp Calculator'!$C$164='(CC) Your Champ Data'!$N$3,'(CC) Your Champ Data'!$N161,IF('Comp Calculator'!$C$164='(CC) Your Champ Data'!$O$3,'(CC) Your Champ Data'!$O161,IF('Comp Calculator'!$C$164='(CC) Your Champ Data'!$P$3,'(CC) Your Champ Data'!$P161,IF('Comp Calculator'!$C$164='(CC) Your Champ Data'!$Q$3,'(CC) Your Champ Data'!$Q161,IF('Comp Calculator'!$C$164='(CC) Your Champ Data'!$R$3,'(CC) Your Champ Data'!$R161,IF('Comp Calculator'!$C$164='(CC) Your Champ Data'!$T$3,'(CC) Your Champ Data'!$T161,1000))))))*L161*(100-$AD161))/1000</f>
        <v>8597.3586667973686</v>
      </c>
      <c r="AL161" s="60">
        <f>RANK(AF161,AF$4:AF$163,0)+COUNTIF(AF$4:AF161,AF161)-1</f>
        <v>158</v>
      </c>
      <c r="AM161" t="str">
        <f t="shared" si="43"/>
        <v>Zilean</v>
      </c>
      <c r="AN161" s="60">
        <f>RANK(AG161,AG$4:AG$163,0)+COUNTIF(AG$4:AG161,AG161)-1</f>
        <v>158</v>
      </c>
      <c r="AO161" t="str">
        <f t="shared" si="44"/>
        <v>Zilean</v>
      </c>
      <c r="AP161" s="60">
        <f>RANK(AH161,AH$4:AH$163,0)+COUNTIF(AH$4:AH161,AH161)-1</f>
        <v>28</v>
      </c>
      <c r="AQ161" t="str">
        <f t="shared" si="45"/>
        <v>Zilean</v>
      </c>
      <c r="AR161" s="60">
        <f>RANK(AI161,AI$4:AI$163,0)+COUNTIF(AI$4:AI161,AI161)-1</f>
        <v>158</v>
      </c>
      <c r="AS161" t="str">
        <f t="shared" si="46"/>
        <v>Zilean</v>
      </c>
      <c r="AT161" s="60">
        <f>RANK(AJ161,AJ$4:AJ$163,0)+COUNTIF(AJ$4:AJ161,AJ161)-1</f>
        <v>25</v>
      </c>
      <c r="AU161" t="str">
        <f t="shared" si="47"/>
        <v>Zilean</v>
      </c>
      <c r="AW161">
        <v>159</v>
      </c>
      <c r="AX161" s="61">
        <f t="shared" si="48"/>
        <v>3.1761809877420166</v>
      </c>
      <c r="AY161">
        <f>'Champ Scores'!B160</f>
        <v>3</v>
      </c>
      <c r="AZ161">
        <f>'Champ Scores'!C160</f>
        <v>1</v>
      </c>
      <c r="BA161">
        <f>'Champ Scores'!D160</f>
        <v>1</v>
      </c>
      <c r="BB161">
        <f>'Champ Scores'!E160</f>
        <v>3</v>
      </c>
      <c r="BC161">
        <f>'Champ Scores'!F160</f>
        <v>1</v>
      </c>
      <c r="BD161">
        <f>'Champ Scores'!G160</f>
        <v>3</v>
      </c>
      <c r="BE161">
        <f>'Champ Scores'!H160</f>
        <v>3</v>
      </c>
      <c r="BF161">
        <f>'Champ Scores'!I160</f>
        <v>3</v>
      </c>
      <c r="BG161">
        <f>'Champ Scores'!J160</f>
        <v>1</v>
      </c>
      <c r="BH161">
        <f>'Champ Scores'!K160</f>
        <v>1</v>
      </c>
      <c r="BI161">
        <f>'Champ Scores'!L160</f>
        <v>1</v>
      </c>
      <c r="BJ161">
        <f>'Champ Scores'!M160</f>
        <v>2</v>
      </c>
      <c r="BK161">
        <f>'Champ Scores'!N160</f>
        <v>4</v>
      </c>
      <c r="BL161">
        <f>'Champ Scores'!O160</f>
        <v>4</v>
      </c>
      <c r="BM161">
        <f>'Champ Scores'!P160</f>
        <v>3</v>
      </c>
      <c r="BN161">
        <f>'Champ Scores'!Q160</f>
        <v>3</v>
      </c>
      <c r="BO161">
        <f>'Champ Scores'!R160</f>
        <v>1</v>
      </c>
      <c r="BP161">
        <f>'Champ Scores'!S160</f>
        <v>5</v>
      </c>
      <c r="BQ161">
        <f>'Champ Scores'!T160</f>
        <v>5</v>
      </c>
      <c r="BR161">
        <f>'Champ Scores'!U160</f>
        <v>4</v>
      </c>
      <c r="BT161" s="61">
        <f>INDEX($AX$3:BR161,AW161,MATCH('Comp Calculator'!$C$165,'(CC) Your Champ Data'!$AX$3:$BR$3,0))</f>
        <v>3.1761809877420166</v>
      </c>
      <c r="BV161" s="60">
        <f t="shared" si="49"/>
        <v>0</v>
      </c>
      <c r="BW161" s="60">
        <f t="shared" si="50"/>
        <v>0</v>
      </c>
      <c r="BX161" s="60">
        <f t="shared" si="51"/>
        <v>10780.826062093553</v>
      </c>
      <c r="BY161" s="60">
        <f t="shared" si="52"/>
        <v>0</v>
      </c>
      <c r="BZ161" s="60">
        <f t="shared" si="53"/>
        <v>10780.826062093553</v>
      </c>
      <c r="CB161" s="60">
        <f>RANK(BV161,BV$4:BV$157,0)+COUNTIF(BV$4:BV161,BV161)-1</f>
        <v>158</v>
      </c>
      <c r="CC161" t="str">
        <f t="shared" si="54"/>
        <v>Zilean</v>
      </c>
      <c r="CD161">
        <f>RANK(BW161,BW$4:BW$157,0)+COUNTIF(BW$4:BW161,BW161)-1</f>
        <v>158</v>
      </c>
      <c r="CE161" t="str">
        <f t="shared" si="55"/>
        <v>Zilean</v>
      </c>
      <c r="CF161" t="e">
        <f>RANK(BX161,BX$4:BX$157,0)+COUNTIF(BX$4:BX161,BX161)-1</f>
        <v>#N/A</v>
      </c>
      <c r="CG161" t="str">
        <f t="shared" si="56"/>
        <v>Zilean</v>
      </c>
      <c r="CH161">
        <f>RANK(BY161,BY$4:BY$157,0)+COUNTIF(BY$4:BY161,BY161)-1</f>
        <v>157</v>
      </c>
      <c r="CI161" t="str">
        <f t="shared" si="57"/>
        <v>Zilean</v>
      </c>
      <c r="CJ161" t="e">
        <f>RANK(BZ161,BZ$4:BZ$157,0)+COUNTIF(BZ$4:BZ161,BZ161)-1</f>
        <v>#N/A</v>
      </c>
      <c r="CK161" t="str">
        <f t="shared" si="58"/>
        <v>Zilean</v>
      </c>
      <c r="CM161">
        <f>'Champ Scores'!B160+'(CC) Team Data'!B$36-'(CC) Team Data'!$B$28</f>
        <v>9</v>
      </c>
      <c r="CN161">
        <f>'Champ Scores'!C160+'(CC) Team Data'!C$36-'(CC) Team Data'!$B$28</f>
        <v>8</v>
      </c>
      <c r="CO161">
        <f>'Champ Scores'!D160+'(CC) Team Data'!D$36-'(CC) Team Data'!$B$28</f>
        <v>5</v>
      </c>
      <c r="CP161">
        <f>'Champ Scores'!E160+'(CC) Team Data'!E$36-'(CC) Team Data'!$B$28</f>
        <v>10</v>
      </c>
      <c r="CQ161">
        <f>'Champ Scores'!F160+'(CC) Team Data'!F$36-'(CC) Team Data'!$B$28</f>
        <v>8</v>
      </c>
      <c r="CR161">
        <f>'Champ Scores'!G160+'(CC) Team Data'!G$36-'(CC) Team Data'!$B$28</f>
        <v>9</v>
      </c>
      <c r="CS161">
        <f>'Champ Scores'!H160+'(CC) Team Data'!H$36-'(CC) Team Data'!$B$28</f>
        <v>8</v>
      </c>
      <c r="CT161">
        <f>'Champ Scores'!I160+'(CC) Team Data'!I$36-'(CC) Team Data'!$B$28</f>
        <v>7</v>
      </c>
      <c r="CU161">
        <f>'Champ Scores'!J160+'(CC) Team Data'!J$36-'(CC) Team Data'!$B$28</f>
        <v>8</v>
      </c>
      <c r="CV161">
        <f>'Champ Scores'!K160+'(CC) Team Data'!K$36-'(CC) Team Data'!$B$28</f>
        <v>5</v>
      </c>
      <c r="CW161">
        <f>'Champ Scores'!L160+'(CC) Team Data'!L$36-'(CC) Team Data'!$B$28</f>
        <v>9</v>
      </c>
      <c r="CX161">
        <f>'Champ Scores'!M160+'(CC) Team Data'!M$36-'(CC) Team Data'!$B$28</f>
        <v>6</v>
      </c>
      <c r="CY161">
        <f>'Champ Scores'!N160+'(CC) Team Data'!N$36-'(CC) Team Data'!$B$28</f>
        <v>11</v>
      </c>
      <c r="CZ161">
        <f>'Champ Scores'!O160+'(CC) Team Data'!O$36-'(CC) Team Data'!$B$28</f>
        <v>10</v>
      </c>
      <c r="DA161">
        <f>'Champ Scores'!P160+'(CC) Team Data'!P$36-'(CC) Team Data'!$B$28</f>
        <v>9</v>
      </c>
      <c r="DB161">
        <f>'Champ Scores'!Q160+'(CC) Team Data'!Q$36-'(CC) Team Data'!$B$28</f>
        <v>9</v>
      </c>
      <c r="DC161">
        <f>'Champ Scores'!R160+'(CC) Team Data'!R$36-'(CC) Team Data'!$B$28</f>
        <v>5</v>
      </c>
      <c r="DD161">
        <f>'Champ Scores'!S160+'(CC) Team Data'!S$36-'(CC) Team Data'!$B$28</f>
        <v>9</v>
      </c>
      <c r="DE161">
        <f>'Champ Scores'!T160+'(CC) Team Data'!T$36-'(CC) Team Data'!$B$28</f>
        <v>11</v>
      </c>
      <c r="DF161">
        <f>'Champ Scores'!U160+'(CC) Team Data'!U$36-'(CC) Team Data'!$B$28</f>
        <v>8</v>
      </c>
    </row>
    <row r="162" spans="1:110" x14ac:dyDescent="0.25">
      <c r="A162" t="str">
        <f>'Champ Pools'!A162</f>
        <v>Zoe</v>
      </c>
      <c r="B162">
        <f>'Champ Pools'!B162</f>
        <v>0</v>
      </c>
      <c r="C162">
        <f>'Champ Pools'!C162</f>
        <v>0</v>
      </c>
      <c r="D162">
        <f>'Champ Pools'!D162</f>
        <v>3</v>
      </c>
      <c r="E162">
        <f>'Champ Pools'!E162</f>
        <v>0</v>
      </c>
      <c r="F162">
        <f>'Champ Pools'!F162</f>
        <v>3</v>
      </c>
      <c r="H162">
        <f>B162*B162*'Champ Pools'!L162</f>
        <v>0</v>
      </c>
      <c r="I162">
        <f>C162*C162*'Champ Pools'!M162</f>
        <v>0</v>
      </c>
      <c r="J162">
        <f>D162*D162*'Champ Pools'!N162</f>
        <v>27</v>
      </c>
      <c r="K162">
        <f>E162*E162*'Champ Pools'!O162</f>
        <v>0</v>
      </c>
      <c r="L162">
        <f>F162*F162*'Champ Pools'!P162</f>
        <v>27</v>
      </c>
      <c r="N162">
        <f>'Champ Scores'!Y161</f>
        <v>2313</v>
      </c>
      <c r="O162">
        <f>'Champ Scores'!Z161</f>
        <v>2862</v>
      </c>
      <c r="P162">
        <f>'Champ Scores'!AA161</f>
        <v>1305</v>
      </c>
      <c r="Q162">
        <f>'Champ Scores'!AB161</f>
        <v>2121</v>
      </c>
      <c r="R162">
        <f>'Champ Scores'!AC161</f>
        <v>1698</v>
      </c>
      <c r="T162" s="60">
        <f t="shared" si="41"/>
        <v>2378.2464314537469</v>
      </c>
      <c r="U162">
        <f>'(CC) Team Data'!W$36+'(CC) Your Champ Data'!N162</f>
        <v>4401</v>
      </c>
      <c r="V162">
        <f>'(CC) Team Data'!X$36+'(CC) Your Champ Data'!O162</f>
        <v>4594</v>
      </c>
      <c r="W162">
        <f>'(CC) Team Data'!Y$36+'(CC) Your Champ Data'!P162</f>
        <v>3057</v>
      </c>
      <c r="X162">
        <f>'(CC) Team Data'!Z$36+'(CC) Your Champ Data'!Q162</f>
        <v>3738</v>
      </c>
      <c r="Y162">
        <f>'(CC) Team Data'!AA$36+'(CC) Your Champ Data'!R162</f>
        <v>3620</v>
      </c>
      <c r="AA162">
        <f>ABS('Champ Scores'!AG161-33.3-'Comp Calculator'!H$164+'Comp Calculator'!H$163)</f>
        <v>28.616386869415528</v>
      </c>
      <c r="AB162">
        <f>ABS('Champ Scores'!AH161-33.3-'Comp Calculator'!I$164+'Comp Calculator'!I$163)</f>
        <v>8.4788518105970425</v>
      </c>
      <c r="AC162">
        <f>ABS('Champ Scores'!AI161-33.3-'Comp Calculator'!J$164+'Comp Calculator'!J$163)</f>
        <v>19.937535058818479</v>
      </c>
      <c r="AD162">
        <f>SUM(AA162:AC162)</f>
        <v>57.032773738831054</v>
      </c>
      <c r="AF162" s="60">
        <f>(IF('Comp Calculator'!$C$164='(CC) Your Champ Data'!$N$3,'(CC) Your Champ Data'!$N162,IF('Comp Calculator'!$C$164='(CC) Your Champ Data'!$O$3,'(CC) Your Champ Data'!$O162,IF('Comp Calculator'!$C$164='(CC) Your Champ Data'!$P$3,'(CC) Your Champ Data'!$P162,IF('Comp Calculator'!$C$164='(CC) Your Champ Data'!$Q$3,'(CC) Your Champ Data'!$Q162,IF('Comp Calculator'!$C$164='(CC) Your Champ Data'!$R$3,'(CC) Your Champ Data'!$R162,IF('Comp Calculator'!$C$164='(CC) Your Champ Data'!$T$3,'(CC) Your Champ Data'!$T162,1000))))))*H162*(100-$AD162))/1000</f>
        <v>0</v>
      </c>
      <c r="AG162" s="60">
        <f>(IF('Comp Calculator'!$C$164='(CC) Your Champ Data'!$N$3,'(CC) Your Champ Data'!$N162,IF('Comp Calculator'!$C$164='(CC) Your Champ Data'!$O$3,'(CC) Your Champ Data'!$O162,IF('Comp Calculator'!$C$164='(CC) Your Champ Data'!$P$3,'(CC) Your Champ Data'!$P162,IF('Comp Calculator'!$C$164='(CC) Your Champ Data'!$Q$3,'(CC) Your Champ Data'!$Q162,IF('Comp Calculator'!$C$164='(CC) Your Champ Data'!$R$3,'(CC) Your Champ Data'!$R162,IF('Comp Calculator'!$C$164='(CC) Your Champ Data'!$T$3,'(CC) Your Champ Data'!$T162,1000))))))*I162*(100-$AD162))/1000</f>
        <v>0</v>
      </c>
      <c r="AH162" s="60">
        <f>(IF('Comp Calculator'!$C$164='(CC) Your Champ Data'!$N$3,'(CC) Your Champ Data'!$N162,IF('Comp Calculator'!$C$164='(CC) Your Champ Data'!$O$3,'(CC) Your Champ Data'!$O162,IF('Comp Calculator'!$C$164='(CC) Your Champ Data'!$P$3,'(CC) Your Champ Data'!$P162,IF('Comp Calculator'!$C$164='(CC) Your Champ Data'!$Q$3,'(CC) Your Champ Data'!$Q162,IF('Comp Calculator'!$C$164='(CC) Your Champ Data'!$R$3,'(CC) Your Champ Data'!$R162,IF('Comp Calculator'!$C$164='(CC) Your Champ Data'!$T$3,'(CC) Your Champ Data'!$T162,1000))))))*J162*(100-$AD162))/1000</f>
        <v>2759.0396181774508</v>
      </c>
      <c r="AI162" s="60">
        <f>(IF('Comp Calculator'!$C$164='(CC) Your Champ Data'!$N$3,'(CC) Your Champ Data'!$N162,IF('Comp Calculator'!$C$164='(CC) Your Champ Data'!$O$3,'(CC) Your Champ Data'!$O162,IF('Comp Calculator'!$C$164='(CC) Your Champ Data'!$P$3,'(CC) Your Champ Data'!$P162,IF('Comp Calculator'!$C$164='(CC) Your Champ Data'!$Q$3,'(CC) Your Champ Data'!$Q162,IF('Comp Calculator'!$C$164='(CC) Your Champ Data'!$R$3,'(CC) Your Champ Data'!$R162,IF('Comp Calculator'!$C$164='(CC) Your Champ Data'!$T$3,'(CC) Your Champ Data'!$T162,1000))))))*K162*(100-$AD162))/1000</f>
        <v>0</v>
      </c>
      <c r="AJ162" s="60">
        <f>(IF('Comp Calculator'!$C$164='(CC) Your Champ Data'!$N$3,'(CC) Your Champ Data'!$N162,IF('Comp Calculator'!$C$164='(CC) Your Champ Data'!$O$3,'(CC) Your Champ Data'!$O162,IF('Comp Calculator'!$C$164='(CC) Your Champ Data'!$P$3,'(CC) Your Champ Data'!$P162,IF('Comp Calculator'!$C$164='(CC) Your Champ Data'!$Q$3,'(CC) Your Champ Data'!$Q162,IF('Comp Calculator'!$C$164='(CC) Your Champ Data'!$R$3,'(CC) Your Champ Data'!$R162,IF('Comp Calculator'!$C$164='(CC) Your Champ Data'!$T$3,'(CC) Your Champ Data'!$T162,1000))))))*L162*(100-$AD162))/1000</f>
        <v>2759.0396181774508</v>
      </c>
      <c r="AL162" s="60">
        <f>RANK(AF162,AF$4:AF$163,0)+COUNTIF(AF$4:AF162,AF162)-1</f>
        <v>159</v>
      </c>
      <c r="AM162" t="str">
        <f t="shared" si="43"/>
        <v>Zoe</v>
      </c>
      <c r="AN162" s="60">
        <f>RANK(AG162,AG$4:AG$163,0)+COUNTIF(AG$4:AG162,AG162)-1</f>
        <v>159</v>
      </c>
      <c r="AO162" t="str">
        <f t="shared" si="44"/>
        <v>Zoe</v>
      </c>
      <c r="AP162" s="60">
        <f>RANK(AH162,AH$4:AH$163,0)+COUNTIF(AH$4:AH162,AH162)-1</f>
        <v>93</v>
      </c>
      <c r="AQ162" t="str">
        <f t="shared" si="45"/>
        <v>Zoe</v>
      </c>
      <c r="AR162" s="60">
        <f>RANK(AI162,AI$4:AI$163,0)+COUNTIF(AI$4:AI162,AI162)-1</f>
        <v>159</v>
      </c>
      <c r="AS162" t="str">
        <f t="shared" si="46"/>
        <v>Zoe</v>
      </c>
      <c r="AT162" s="60">
        <f>RANK(AJ162,AJ$4:AJ$163,0)+COUNTIF(AJ$4:AJ162,AJ162)-1</f>
        <v>53</v>
      </c>
      <c r="AU162" t="str">
        <f t="shared" si="47"/>
        <v>Zoe</v>
      </c>
      <c r="AW162">
        <v>160</v>
      </c>
      <c r="AX162" s="61">
        <f>5-STDEV(CM162:DF162)</f>
        <v>3.1475478555794152</v>
      </c>
      <c r="AY162">
        <f>'Champ Scores'!B161</f>
        <v>5</v>
      </c>
      <c r="AZ162">
        <f>'Champ Scores'!C161</f>
        <v>1</v>
      </c>
      <c r="BA162">
        <f>'Champ Scores'!D161</f>
        <v>4</v>
      </c>
      <c r="BB162">
        <f>'Champ Scores'!E161</f>
        <v>2</v>
      </c>
      <c r="BC162">
        <f>'Champ Scores'!F161</f>
        <v>1</v>
      </c>
      <c r="BD162">
        <f>'Champ Scores'!G161</f>
        <v>4</v>
      </c>
      <c r="BE162">
        <f>'Champ Scores'!H161</f>
        <v>5</v>
      </c>
      <c r="BF162">
        <f>'Champ Scores'!I161</f>
        <v>4</v>
      </c>
      <c r="BG162">
        <f>'Champ Scores'!J161</f>
        <v>1</v>
      </c>
      <c r="BH162">
        <f>'Champ Scores'!K161</f>
        <v>1</v>
      </c>
      <c r="BI162">
        <f>'Champ Scores'!L161</f>
        <v>1</v>
      </c>
      <c r="BJ162">
        <f>'Champ Scores'!M161</f>
        <v>4</v>
      </c>
      <c r="BK162">
        <f>'Champ Scores'!N161</f>
        <v>1</v>
      </c>
      <c r="BL162">
        <f>'Champ Scores'!O161</f>
        <v>5</v>
      </c>
      <c r="BM162">
        <f>'Champ Scores'!P161</f>
        <v>5</v>
      </c>
      <c r="BN162">
        <f>'Champ Scores'!Q161</f>
        <v>2</v>
      </c>
      <c r="BO162">
        <f>'Champ Scores'!R161</f>
        <v>3</v>
      </c>
      <c r="BP162">
        <f>'Champ Scores'!S161</f>
        <v>1</v>
      </c>
      <c r="BQ162">
        <f>'Champ Scores'!T161</f>
        <v>1</v>
      </c>
      <c r="BR162">
        <f>'Champ Scores'!U161</f>
        <v>1</v>
      </c>
      <c r="BT162" s="61">
        <f>INDEX($AX$3:BR162,AW162,MATCH('Comp Calculator'!$C$165,'(CC) Your Champ Data'!$AX$3:$BR$3,0))</f>
        <v>3.1475478555794152</v>
      </c>
      <c r="BV162" s="60">
        <f t="shared" si="49"/>
        <v>0</v>
      </c>
      <c r="BW162" s="60">
        <f t="shared" si="50"/>
        <v>0</v>
      </c>
      <c r="BX162" s="60">
        <f t="shared" si="51"/>
        <v>3651.5178237205218</v>
      </c>
      <c r="BY162" s="60">
        <f t="shared" si="52"/>
        <v>0</v>
      </c>
      <c r="BZ162" s="60">
        <f t="shared" si="53"/>
        <v>3651.5178237205218</v>
      </c>
      <c r="CB162" s="60">
        <f>RANK(BV162,BV$4:BV$157,0)+COUNTIF(BV$4:BV162,BV162)-1</f>
        <v>159</v>
      </c>
      <c r="CC162" t="str">
        <f>$A162</f>
        <v>Zoe</v>
      </c>
      <c r="CD162">
        <f>RANK(BW162,BW$4:BW$157,0)+COUNTIF(BW$4:BW162,BW162)-1</f>
        <v>159</v>
      </c>
      <c r="CE162" t="str">
        <f>$A162</f>
        <v>Zoe</v>
      </c>
      <c r="CF162" t="e">
        <f>RANK(BX162,BX$4:BX$157,0)+COUNTIF(BX$4:BX162,BX162)-1</f>
        <v>#N/A</v>
      </c>
      <c r="CG162" t="str">
        <f>$A162</f>
        <v>Zoe</v>
      </c>
      <c r="CH162">
        <f>RANK(BY162,BY$4:BY$157,0)+COUNTIF(BY$4:BY162,BY162)-1</f>
        <v>158</v>
      </c>
      <c r="CI162" t="str">
        <f>$A162</f>
        <v>Zoe</v>
      </c>
      <c r="CJ162" t="e">
        <f>RANK(BZ162,BZ$4:BZ$157,0)+COUNTIF(BZ$4:BZ162,BZ162)-1</f>
        <v>#N/A</v>
      </c>
      <c r="CK162" t="str">
        <f>$A162</f>
        <v>Zoe</v>
      </c>
      <c r="CM162">
        <f>'Champ Scores'!B161+'(CC) Team Data'!B$36-'(CC) Team Data'!$B$28</f>
        <v>11</v>
      </c>
      <c r="CN162">
        <f>'Champ Scores'!C161+'(CC) Team Data'!C$36-'(CC) Team Data'!$B$28</f>
        <v>8</v>
      </c>
      <c r="CO162">
        <f>'Champ Scores'!D161+'(CC) Team Data'!D$36-'(CC) Team Data'!$B$28</f>
        <v>8</v>
      </c>
      <c r="CP162">
        <f>'Champ Scores'!E161+'(CC) Team Data'!E$36-'(CC) Team Data'!$B$28</f>
        <v>9</v>
      </c>
      <c r="CQ162">
        <f>'Champ Scores'!F161+'(CC) Team Data'!F$36-'(CC) Team Data'!$B$28</f>
        <v>8</v>
      </c>
      <c r="CR162">
        <f>'Champ Scores'!G161+'(CC) Team Data'!G$36-'(CC) Team Data'!$B$28</f>
        <v>10</v>
      </c>
      <c r="CS162">
        <f>'Champ Scores'!H161+'(CC) Team Data'!H$36-'(CC) Team Data'!$B$28</f>
        <v>10</v>
      </c>
      <c r="CT162">
        <f>'Champ Scores'!I161+'(CC) Team Data'!I$36-'(CC) Team Data'!$B$28</f>
        <v>8</v>
      </c>
      <c r="CU162">
        <f>'Champ Scores'!J161+'(CC) Team Data'!J$36-'(CC) Team Data'!$B$28</f>
        <v>8</v>
      </c>
      <c r="CV162">
        <f>'Champ Scores'!K161+'(CC) Team Data'!K$36-'(CC) Team Data'!$B$28</f>
        <v>5</v>
      </c>
      <c r="CW162">
        <f>'Champ Scores'!L161+'(CC) Team Data'!L$36-'(CC) Team Data'!$B$28</f>
        <v>9</v>
      </c>
      <c r="CX162">
        <f>'Champ Scores'!M161+'(CC) Team Data'!M$36-'(CC) Team Data'!$B$28</f>
        <v>8</v>
      </c>
      <c r="CY162">
        <f>'Champ Scores'!N161+'(CC) Team Data'!N$36-'(CC) Team Data'!$B$28</f>
        <v>8</v>
      </c>
      <c r="CZ162">
        <f>'Champ Scores'!O161+'(CC) Team Data'!O$36-'(CC) Team Data'!$B$28</f>
        <v>11</v>
      </c>
      <c r="DA162">
        <f>'Champ Scores'!P161+'(CC) Team Data'!P$36-'(CC) Team Data'!$B$28</f>
        <v>11</v>
      </c>
      <c r="DB162">
        <f>'Champ Scores'!Q161+'(CC) Team Data'!Q$36-'(CC) Team Data'!$B$28</f>
        <v>8</v>
      </c>
      <c r="DC162">
        <f>'Champ Scores'!R161+'(CC) Team Data'!R$36-'(CC) Team Data'!$B$28</f>
        <v>7</v>
      </c>
      <c r="DD162">
        <f>'Champ Scores'!S161+'(CC) Team Data'!S$36-'(CC) Team Data'!$B$28</f>
        <v>5</v>
      </c>
      <c r="DE162">
        <f>'Champ Scores'!T161+'(CC) Team Data'!T$36-'(CC) Team Data'!$B$28</f>
        <v>7</v>
      </c>
      <c r="DF162">
        <f>'Champ Scores'!U161+'(CC) Team Data'!U$36-'(CC) Team Data'!$B$28</f>
        <v>5</v>
      </c>
    </row>
    <row r="163" spans="1:110" x14ac:dyDescent="0.25">
      <c r="A163" t="str">
        <f>'Champ Pools'!A163</f>
        <v>Zyra</v>
      </c>
      <c r="B163">
        <f>'Champ Pools'!B163</f>
        <v>0</v>
      </c>
      <c r="C163">
        <f>'Champ Pools'!C163</f>
        <v>0</v>
      </c>
      <c r="D163">
        <f>'Champ Pools'!D163</f>
        <v>3</v>
      </c>
      <c r="E163">
        <f>'Champ Pools'!E163</f>
        <v>0</v>
      </c>
      <c r="F163">
        <f>'Champ Pools'!F163</f>
        <v>4</v>
      </c>
      <c r="H163">
        <f>B163*B163*'Champ Pools'!L163</f>
        <v>0</v>
      </c>
      <c r="I163">
        <f>C163*C163*'Champ Pools'!M163</f>
        <v>0</v>
      </c>
      <c r="J163">
        <f>D163*D163*'Champ Pools'!N163</f>
        <v>27</v>
      </c>
      <c r="K163">
        <f>E163*E163*'Champ Pools'!O163</f>
        <v>0</v>
      </c>
      <c r="L163">
        <f>F163*F163*'Champ Pools'!P163</f>
        <v>48</v>
      </c>
      <c r="N163">
        <f>'Champ Scores'!Y162</f>
        <v>2021</v>
      </c>
      <c r="O163">
        <f>'Champ Scores'!Z162</f>
        <v>1547</v>
      </c>
      <c r="P163">
        <f>'Champ Scores'!AA162</f>
        <v>2238</v>
      </c>
      <c r="Q163">
        <f>'Champ Scores'!AB162</f>
        <v>2535</v>
      </c>
      <c r="R163">
        <f>'Champ Scores'!AC162</f>
        <v>1833</v>
      </c>
      <c r="T163" s="60">
        <f t="shared" si="41"/>
        <v>2641.9825423250982</v>
      </c>
      <c r="U163">
        <f>'(CC) Team Data'!W$36+'(CC) Your Champ Data'!N163</f>
        <v>4109</v>
      </c>
      <c r="V163">
        <f>'(CC) Team Data'!X$36+'(CC) Your Champ Data'!O163</f>
        <v>3279</v>
      </c>
      <c r="W163">
        <f>'(CC) Team Data'!Y$36+'(CC) Your Champ Data'!P163</f>
        <v>3990</v>
      </c>
      <c r="X163">
        <f>'(CC) Team Data'!Z$36+'(CC) Your Champ Data'!Q163</f>
        <v>4152</v>
      </c>
      <c r="Y163">
        <f>'(CC) Team Data'!AA$36+'(CC) Your Champ Data'!R163</f>
        <v>3755</v>
      </c>
      <c r="AA163">
        <f>ABS('Champ Scores'!AG162-33.3-'Comp Calculator'!H$164+'Comp Calculator'!H$163)</f>
        <v>28.459450000002235</v>
      </c>
      <c r="AB163">
        <f>ABS('Champ Scores'!AH162-33.3-'Comp Calculator'!I$164+'Comp Calculator'!I$163)</f>
        <v>5.7068684632258098</v>
      </c>
      <c r="AC163">
        <f>ABS('Champ Scores'!AI162-33.3-'Comp Calculator'!J$164+'Comp Calculator'!J$163)</f>
        <v>22.552581536776408</v>
      </c>
      <c r="AD163">
        <f t="shared" ref="AD163" si="59">SUM(AA163:AC163)</f>
        <v>56.718900000004453</v>
      </c>
      <c r="AF163" s="60">
        <f>(IF('Comp Calculator'!$C$164='(CC) Your Champ Data'!$N$3,'(CC) Your Champ Data'!$N163,IF('Comp Calculator'!$C$164='(CC) Your Champ Data'!$O$3,'(CC) Your Champ Data'!$O163,IF('Comp Calculator'!$C$164='(CC) Your Champ Data'!$P$3,'(CC) Your Champ Data'!$P163,IF('Comp Calculator'!$C$164='(CC) Your Champ Data'!$Q$3,'(CC) Your Champ Data'!$Q163,IF('Comp Calculator'!$C$164='(CC) Your Champ Data'!$R$3,'(CC) Your Champ Data'!$R163,IF('Comp Calculator'!$C$164='(CC) Your Champ Data'!$T$3,'(CC) Your Champ Data'!$T163,1000))))))*H163*(100-$AD163))/1000</f>
        <v>0</v>
      </c>
      <c r="AG163" s="60">
        <f>(IF('Comp Calculator'!$C$164='(CC) Your Champ Data'!$N$3,'(CC) Your Champ Data'!$N163,IF('Comp Calculator'!$C$164='(CC) Your Champ Data'!$O$3,'(CC) Your Champ Data'!$O163,IF('Comp Calculator'!$C$164='(CC) Your Champ Data'!$P$3,'(CC) Your Champ Data'!$P163,IF('Comp Calculator'!$C$164='(CC) Your Champ Data'!$Q$3,'(CC) Your Champ Data'!$Q163,IF('Comp Calculator'!$C$164='(CC) Your Champ Data'!$R$3,'(CC) Your Champ Data'!$R163,IF('Comp Calculator'!$C$164='(CC) Your Champ Data'!$T$3,'(CC) Your Champ Data'!$T163,1000))))))*I163*(100-$AD163))/1000</f>
        <v>0</v>
      </c>
      <c r="AH163" s="60">
        <f>(IF('Comp Calculator'!$C$164='(CC) Your Champ Data'!$N$3,'(CC) Your Champ Data'!$N163,IF('Comp Calculator'!$C$164='(CC) Your Champ Data'!$O$3,'(CC) Your Champ Data'!$O163,IF('Comp Calculator'!$C$164='(CC) Your Champ Data'!$P$3,'(CC) Your Champ Data'!$P163,IF('Comp Calculator'!$C$164='(CC) Your Champ Data'!$Q$3,'(CC) Your Champ Data'!$Q163,IF('Comp Calculator'!$C$164='(CC) Your Champ Data'!$R$3,'(CC) Your Champ Data'!$R163,IF('Comp Calculator'!$C$164='(CC) Your Champ Data'!$T$3,'(CC) Your Champ Data'!$T163,1000))))))*J163*(100-$AD163))/1000</f>
        <v>3087.3935865406061</v>
      </c>
      <c r="AI163" s="60">
        <f>(IF('Comp Calculator'!$C$164='(CC) Your Champ Data'!$N$3,'(CC) Your Champ Data'!$N163,IF('Comp Calculator'!$C$164='(CC) Your Champ Data'!$O$3,'(CC) Your Champ Data'!$O163,IF('Comp Calculator'!$C$164='(CC) Your Champ Data'!$P$3,'(CC) Your Champ Data'!$P163,IF('Comp Calculator'!$C$164='(CC) Your Champ Data'!$Q$3,'(CC) Your Champ Data'!$Q163,IF('Comp Calculator'!$C$164='(CC) Your Champ Data'!$R$3,'(CC) Your Champ Data'!$R163,IF('Comp Calculator'!$C$164='(CC) Your Champ Data'!$T$3,'(CC) Your Champ Data'!$T163,1000))))))*K163*(100-$AD163))/1000</f>
        <v>0</v>
      </c>
      <c r="AJ163" s="60">
        <f>(IF('Comp Calculator'!$C$164='(CC) Your Champ Data'!$N$3,'(CC) Your Champ Data'!$N163,IF('Comp Calculator'!$C$164='(CC) Your Champ Data'!$O$3,'(CC) Your Champ Data'!$O163,IF('Comp Calculator'!$C$164='(CC) Your Champ Data'!$P$3,'(CC) Your Champ Data'!$P163,IF('Comp Calculator'!$C$164='(CC) Your Champ Data'!$Q$3,'(CC) Your Champ Data'!$Q163,IF('Comp Calculator'!$C$164='(CC) Your Champ Data'!$R$3,'(CC) Your Champ Data'!$R163,IF('Comp Calculator'!$C$164='(CC) Your Champ Data'!$T$3,'(CC) Your Champ Data'!$T163,1000))))))*L163*(100-$AD163))/1000</f>
        <v>5488.6997094055223</v>
      </c>
      <c r="AL163" s="60">
        <f>RANK(AF163,AF$4:AF$163,0)+COUNTIF(AF$4:AF163,AF163)-1</f>
        <v>160</v>
      </c>
      <c r="AM163" t="str">
        <f t="shared" si="43"/>
        <v>Zyra</v>
      </c>
      <c r="AN163" s="60">
        <f>RANK(AG163,AG$4:AG$163,0)+COUNTIF(AG$4:AG163,AG163)-1</f>
        <v>160</v>
      </c>
      <c r="AO163" t="str">
        <f t="shared" si="44"/>
        <v>Zyra</v>
      </c>
      <c r="AP163" s="60">
        <f>RANK(AH163,AH$4:AH$163,0)+COUNTIF(AH$4:AH163,AH163)-1</f>
        <v>87</v>
      </c>
      <c r="AQ163" t="str">
        <f t="shared" si="45"/>
        <v>Zyra</v>
      </c>
      <c r="AR163" s="60">
        <f>RANK(AI163,AI$4:AI$163,0)+COUNTIF(AI$4:AI163,AI163)-1</f>
        <v>160</v>
      </c>
      <c r="AS163" t="str">
        <f t="shared" si="46"/>
        <v>Zyra</v>
      </c>
      <c r="AT163" s="60">
        <f>RANK(AJ163,AJ$4:AJ$163,0)+COUNTIF(AJ$4:AJ163,AJ163)-1</f>
        <v>39</v>
      </c>
      <c r="AU163" t="str">
        <f t="shared" si="47"/>
        <v>Zyra</v>
      </c>
      <c r="AW163">
        <v>161</v>
      </c>
      <c r="AX163" s="61">
        <f t="shared" ref="AX163" si="60">5-STDEV(CM163:DF163)</f>
        <v>2.8824045413923387</v>
      </c>
      <c r="AY163">
        <f>'Champ Scores'!B162</f>
        <v>3</v>
      </c>
      <c r="AZ163">
        <f>'Champ Scores'!C162</f>
        <v>4</v>
      </c>
      <c r="BA163">
        <f>'Champ Scores'!D162</f>
        <v>3</v>
      </c>
      <c r="BB163">
        <f>'Champ Scores'!E162</f>
        <v>4</v>
      </c>
      <c r="BC163">
        <f>'Champ Scores'!F162</f>
        <v>1</v>
      </c>
      <c r="BD163">
        <f>'Champ Scores'!G162</f>
        <v>3</v>
      </c>
      <c r="BE163">
        <f>'Champ Scores'!H162</f>
        <v>3</v>
      </c>
      <c r="BF163">
        <f>'Champ Scores'!I162</f>
        <v>4</v>
      </c>
      <c r="BG163">
        <f>'Champ Scores'!J162</f>
        <v>1</v>
      </c>
      <c r="BH163">
        <f>'Champ Scores'!K162</f>
        <v>1</v>
      </c>
      <c r="BI163">
        <f>'Champ Scores'!L162</f>
        <v>1</v>
      </c>
      <c r="BJ163">
        <f>'Champ Scores'!M162</f>
        <v>1</v>
      </c>
      <c r="BK163">
        <f>'Champ Scores'!N162</f>
        <v>3</v>
      </c>
      <c r="BL163">
        <f>'Champ Scores'!O162</f>
        <v>4</v>
      </c>
      <c r="BM163">
        <f>'Champ Scores'!P162</f>
        <v>5</v>
      </c>
      <c r="BN163">
        <f>'Champ Scores'!Q162</f>
        <v>1</v>
      </c>
      <c r="BO163">
        <f>'Champ Scores'!R162</f>
        <v>1</v>
      </c>
      <c r="BP163">
        <f>'Champ Scores'!S162</f>
        <v>1</v>
      </c>
      <c r="BQ163">
        <f>'Champ Scores'!T162</f>
        <v>5</v>
      </c>
      <c r="BR163">
        <f>'Champ Scores'!U162</f>
        <v>3</v>
      </c>
      <c r="BT163" s="61">
        <f>INDEX($AX$3:BR163,AW163,MATCH('Comp Calculator'!$C$165,'(CC) Your Champ Data'!$AX$3:$BR$3,0))</f>
        <v>2.8824045413923387</v>
      </c>
      <c r="BV163" s="60">
        <f t="shared" si="49"/>
        <v>0</v>
      </c>
      <c r="BW163" s="60">
        <f t="shared" si="50"/>
        <v>0</v>
      </c>
      <c r="BX163" s="60">
        <f t="shared" si="51"/>
        <v>3368.348258303964</v>
      </c>
      <c r="BY163" s="60">
        <f t="shared" si="52"/>
        <v>0</v>
      </c>
      <c r="BZ163" s="60">
        <f t="shared" si="53"/>
        <v>5988.1746814292701</v>
      </c>
      <c r="CB163" s="60">
        <f>RANK(BV163,BV$4:BV$157,0)+COUNTIF(BV$4:BV163,BV163)-1</f>
        <v>160</v>
      </c>
      <c r="CC163" t="str">
        <f t="shared" ref="CC163" si="61">$A163</f>
        <v>Zyra</v>
      </c>
      <c r="CD163">
        <f>RANK(BW163,BW$4:BW$157,0)+COUNTIF(BW$4:BW163,BW163)-1</f>
        <v>160</v>
      </c>
      <c r="CE163" t="str">
        <f t="shared" ref="CE163" si="62">$A163</f>
        <v>Zyra</v>
      </c>
      <c r="CF163" t="e">
        <f>RANK(BX163,BX$4:BX$157,0)+COUNTIF(BX$4:BX163,BX163)-1</f>
        <v>#N/A</v>
      </c>
      <c r="CG163" t="str">
        <f t="shared" ref="CG163" si="63">$A163</f>
        <v>Zyra</v>
      </c>
      <c r="CH163">
        <f>RANK(BY163,BY$4:BY$157,0)+COUNTIF(BY$4:BY163,BY163)-1</f>
        <v>159</v>
      </c>
      <c r="CI163" t="str">
        <f t="shared" ref="CI163" si="64">$A163</f>
        <v>Zyra</v>
      </c>
      <c r="CJ163" t="e">
        <f>RANK(BZ163,BZ$4:BZ$157,0)+COUNTIF(BZ$4:BZ163,BZ163)-1</f>
        <v>#N/A</v>
      </c>
      <c r="CK163" t="str">
        <f t="shared" ref="CK163" si="65">$A163</f>
        <v>Zyra</v>
      </c>
      <c r="CM163">
        <f>'Champ Scores'!B162+'(CC) Team Data'!B$36-'(CC) Team Data'!$B$28</f>
        <v>9</v>
      </c>
      <c r="CN163">
        <f>'Champ Scores'!C162+'(CC) Team Data'!C$36-'(CC) Team Data'!$B$28</f>
        <v>11</v>
      </c>
      <c r="CO163">
        <f>'Champ Scores'!D162+'(CC) Team Data'!D$36-'(CC) Team Data'!$B$28</f>
        <v>7</v>
      </c>
      <c r="CP163">
        <f>'Champ Scores'!E162+'(CC) Team Data'!E$36-'(CC) Team Data'!$B$28</f>
        <v>11</v>
      </c>
      <c r="CQ163">
        <f>'Champ Scores'!F162+'(CC) Team Data'!F$36-'(CC) Team Data'!$B$28</f>
        <v>8</v>
      </c>
      <c r="CR163">
        <f>'Champ Scores'!G162+'(CC) Team Data'!G$36-'(CC) Team Data'!$B$28</f>
        <v>9</v>
      </c>
      <c r="CS163">
        <f>'Champ Scores'!H162+'(CC) Team Data'!H$36-'(CC) Team Data'!$B$28</f>
        <v>8</v>
      </c>
      <c r="CT163">
        <f>'Champ Scores'!I162+'(CC) Team Data'!I$36-'(CC) Team Data'!$B$28</f>
        <v>8</v>
      </c>
      <c r="CU163">
        <f>'Champ Scores'!J162+'(CC) Team Data'!J$36-'(CC) Team Data'!$B$28</f>
        <v>8</v>
      </c>
      <c r="CV163">
        <f>'Champ Scores'!K162+'(CC) Team Data'!K$36-'(CC) Team Data'!$B$28</f>
        <v>5</v>
      </c>
      <c r="CW163">
        <f>'Champ Scores'!L162+'(CC) Team Data'!L$36-'(CC) Team Data'!$B$28</f>
        <v>9</v>
      </c>
      <c r="CX163">
        <f>'Champ Scores'!M162+'(CC) Team Data'!M$36-'(CC) Team Data'!$B$28</f>
        <v>5</v>
      </c>
      <c r="CY163">
        <f>'Champ Scores'!N162+'(CC) Team Data'!N$36-'(CC) Team Data'!$B$28</f>
        <v>10</v>
      </c>
      <c r="CZ163">
        <f>'Champ Scores'!O162+'(CC) Team Data'!O$36-'(CC) Team Data'!$B$28</f>
        <v>10</v>
      </c>
      <c r="DA163">
        <f>'Champ Scores'!P162+'(CC) Team Data'!P$36-'(CC) Team Data'!$B$28</f>
        <v>11</v>
      </c>
      <c r="DB163">
        <f>'Champ Scores'!Q162+'(CC) Team Data'!Q$36-'(CC) Team Data'!$B$28</f>
        <v>7</v>
      </c>
      <c r="DC163">
        <f>'Champ Scores'!R162+'(CC) Team Data'!R$36-'(CC) Team Data'!$B$28</f>
        <v>5</v>
      </c>
      <c r="DD163">
        <f>'Champ Scores'!S162+'(CC) Team Data'!S$36-'(CC) Team Data'!$B$28</f>
        <v>5</v>
      </c>
      <c r="DE163">
        <f>'Champ Scores'!T162+'(CC) Team Data'!T$36-'(CC) Team Data'!$B$28</f>
        <v>11</v>
      </c>
      <c r="DF163">
        <f>'Champ Scores'!U162+'(CC) Team Data'!U$36-'(CC) Team Data'!$B$28</f>
        <v>7</v>
      </c>
    </row>
    <row r="164" spans="1:110" x14ac:dyDescent="0.25">
      <c r="T164" s="60"/>
      <c r="AF164" s="60"/>
      <c r="AG164" s="60"/>
      <c r="AH164" s="60"/>
      <c r="AI164" s="60"/>
      <c r="AJ164" s="60"/>
      <c r="AX164" s="61"/>
      <c r="BV164" s="60"/>
      <c r="BW164" s="60"/>
      <c r="BX164" s="60"/>
      <c r="BY164" s="60"/>
      <c r="BZ164" s="60"/>
      <c r="CB164" s="60"/>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F157"/>
  <sheetViews>
    <sheetView topLeftCell="AM1" zoomScale="85" zoomScaleNormal="85" workbookViewId="0">
      <selection activeCell="CM4" sqref="CM4"/>
    </sheetView>
  </sheetViews>
  <sheetFormatPr defaultRowHeight="15" x14ac:dyDescent="0.25"/>
  <cols>
    <col min="1" max="1" width="16.42578125" customWidth="1"/>
    <col min="32" max="32" width="10.85546875" bestFit="1" customWidth="1"/>
    <col min="39" max="39" width="11.5703125" customWidth="1"/>
    <col min="41" max="41" width="11.5703125" customWidth="1"/>
    <col min="43" max="43" width="11.140625" customWidth="1"/>
    <col min="45" max="45" width="10.5703125" customWidth="1"/>
    <col min="47" max="47" width="13.140625" customWidth="1"/>
    <col min="72" max="72" width="8.7109375" style="61"/>
  </cols>
  <sheetData>
    <row r="1" spans="1:110" s="19" customFormat="1" x14ac:dyDescent="0.25">
      <c r="BT1" s="62"/>
    </row>
    <row r="2" spans="1:110" s="19" customFormat="1" x14ac:dyDescent="0.25">
      <c r="B2" s="19" t="s">
        <v>330</v>
      </c>
      <c r="H2" s="19" t="s">
        <v>331</v>
      </c>
      <c r="N2" s="19" t="s">
        <v>234</v>
      </c>
      <c r="T2" s="19" t="s">
        <v>354</v>
      </c>
      <c r="AA2" s="19" t="s">
        <v>282</v>
      </c>
      <c r="AF2" s="19" t="s">
        <v>355</v>
      </c>
      <c r="AL2" s="19" t="s">
        <v>356</v>
      </c>
      <c r="AW2" s="19" t="s">
        <v>248</v>
      </c>
      <c r="BT2" s="62"/>
      <c r="BV2" s="19" t="s">
        <v>358</v>
      </c>
      <c r="CB2" s="19" t="s">
        <v>356</v>
      </c>
      <c r="CM2" s="19" t="s">
        <v>359</v>
      </c>
    </row>
    <row r="3" spans="1:110" s="19" customFormat="1" ht="30" x14ac:dyDescent="0.25">
      <c r="A3" s="14" t="s">
        <v>234</v>
      </c>
      <c r="B3" s="19" t="s">
        <v>243</v>
      </c>
      <c r="C3" s="19" t="s">
        <v>244</v>
      </c>
      <c r="D3" s="19" t="s">
        <v>245</v>
      </c>
      <c r="E3" s="19" t="s">
        <v>246</v>
      </c>
      <c r="F3" s="19" t="s">
        <v>247</v>
      </c>
      <c r="H3" s="19" t="s">
        <v>243</v>
      </c>
      <c r="I3" s="19" t="s">
        <v>244</v>
      </c>
      <c r="J3" s="19" t="s">
        <v>245</v>
      </c>
      <c r="K3" s="19" t="s">
        <v>246</v>
      </c>
      <c r="L3" s="19" t="s">
        <v>247</v>
      </c>
      <c r="N3" s="19" t="s">
        <v>4</v>
      </c>
      <c r="O3" s="19" t="s">
        <v>5</v>
      </c>
      <c r="P3" s="19" t="s">
        <v>6</v>
      </c>
      <c r="Q3" s="19" t="s">
        <v>7</v>
      </c>
      <c r="R3" s="19" t="s">
        <v>8</v>
      </c>
      <c r="T3" s="19" t="s">
        <v>353</v>
      </c>
      <c r="U3" s="19" t="s">
        <v>4</v>
      </c>
      <c r="V3" s="19" t="s">
        <v>5</v>
      </c>
      <c r="W3" s="19" t="s">
        <v>6</v>
      </c>
      <c r="X3" s="19" t="s">
        <v>7</v>
      </c>
      <c r="Y3" s="19" t="s">
        <v>8</v>
      </c>
      <c r="AA3" s="19" t="s">
        <v>249</v>
      </c>
      <c r="AB3" s="19" t="s">
        <v>245</v>
      </c>
      <c r="AC3" s="19" t="s">
        <v>250</v>
      </c>
      <c r="AD3" s="19" t="s">
        <v>161</v>
      </c>
      <c r="AF3" s="19" t="s">
        <v>243</v>
      </c>
      <c r="AG3" s="19" t="s">
        <v>244</v>
      </c>
      <c r="AH3" s="19" t="s">
        <v>245</v>
      </c>
      <c r="AI3" s="19" t="s">
        <v>246</v>
      </c>
      <c r="AJ3" s="19" t="s">
        <v>247</v>
      </c>
      <c r="AL3" s="19" t="s">
        <v>243</v>
      </c>
      <c r="AM3" s="14" t="s">
        <v>234</v>
      </c>
      <c r="AN3" s="19" t="s">
        <v>244</v>
      </c>
      <c r="AO3" s="14" t="s">
        <v>234</v>
      </c>
      <c r="AP3" s="19" t="s">
        <v>245</v>
      </c>
      <c r="AQ3" s="14" t="s">
        <v>234</v>
      </c>
      <c r="AR3" s="19" t="s">
        <v>246</v>
      </c>
      <c r="AS3" s="14" t="s">
        <v>234</v>
      </c>
      <c r="AT3" s="19" t="s">
        <v>247</v>
      </c>
      <c r="AU3" s="14" t="s">
        <v>234</v>
      </c>
      <c r="AW3" s="14" t="s">
        <v>357</v>
      </c>
      <c r="AX3" s="14" t="s">
        <v>353</v>
      </c>
      <c r="AY3" s="46" t="s">
        <v>309</v>
      </c>
      <c r="AZ3" s="46" t="s">
        <v>312</v>
      </c>
      <c r="BA3" s="46" t="s">
        <v>319</v>
      </c>
      <c r="BB3" s="46" t="s">
        <v>307</v>
      </c>
      <c r="BC3" s="46" t="s">
        <v>176</v>
      </c>
      <c r="BD3" s="46" t="s">
        <v>168</v>
      </c>
      <c r="BE3" s="46" t="s">
        <v>167</v>
      </c>
      <c r="BF3" s="46" t="s">
        <v>7</v>
      </c>
      <c r="BG3" s="46" t="s">
        <v>177</v>
      </c>
      <c r="BH3" s="46" t="s">
        <v>310</v>
      </c>
      <c r="BI3" s="46" t="s">
        <v>311</v>
      </c>
      <c r="BJ3" s="46" t="s">
        <v>317</v>
      </c>
      <c r="BK3" s="46" t="s">
        <v>286</v>
      </c>
      <c r="BL3" s="46" t="s">
        <v>287</v>
      </c>
      <c r="BM3" s="46" t="s">
        <v>3</v>
      </c>
      <c r="BN3" s="46" t="s">
        <v>313</v>
      </c>
      <c r="BO3" s="46" t="s">
        <v>306</v>
      </c>
      <c r="BP3" s="46" t="s">
        <v>175</v>
      </c>
      <c r="BQ3" s="46" t="s">
        <v>314</v>
      </c>
      <c r="BR3" s="46" t="s">
        <v>178</v>
      </c>
      <c r="BT3" s="63" t="s">
        <v>340</v>
      </c>
      <c r="BV3" s="19" t="s">
        <v>243</v>
      </c>
      <c r="BW3" s="19" t="s">
        <v>244</v>
      </c>
      <c r="BX3" s="19" t="s">
        <v>245</v>
      </c>
      <c r="BY3" s="19" t="s">
        <v>246</v>
      </c>
      <c r="BZ3" s="19" t="s">
        <v>247</v>
      </c>
      <c r="CB3" s="19" t="s">
        <v>243</v>
      </c>
      <c r="CC3" s="14" t="s">
        <v>234</v>
      </c>
      <c r="CD3" s="19" t="s">
        <v>244</v>
      </c>
      <c r="CE3" s="14" t="s">
        <v>234</v>
      </c>
      <c r="CF3" s="19" t="s">
        <v>245</v>
      </c>
      <c r="CG3" s="14" t="s">
        <v>234</v>
      </c>
      <c r="CH3" s="19" t="s">
        <v>246</v>
      </c>
      <c r="CI3" s="14" t="s">
        <v>234</v>
      </c>
      <c r="CJ3" s="19" t="s">
        <v>247</v>
      </c>
      <c r="CK3" s="14" t="s">
        <v>234</v>
      </c>
      <c r="CM3" s="46" t="s">
        <v>309</v>
      </c>
      <c r="CN3" s="46" t="s">
        <v>312</v>
      </c>
      <c r="CO3" s="46" t="s">
        <v>319</v>
      </c>
      <c r="CP3" s="46" t="s">
        <v>307</v>
      </c>
      <c r="CQ3" s="46" t="s">
        <v>176</v>
      </c>
      <c r="CR3" s="46" t="s">
        <v>168</v>
      </c>
      <c r="CS3" s="46" t="s">
        <v>167</v>
      </c>
      <c r="CT3" s="46" t="s">
        <v>7</v>
      </c>
      <c r="CU3" s="46" t="s">
        <v>177</v>
      </c>
      <c r="CV3" s="46" t="s">
        <v>310</v>
      </c>
      <c r="CW3" s="46" t="s">
        <v>311</v>
      </c>
      <c r="CX3" s="46" t="s">
        <v>317</v>
      </c>
      <c r="CY3" s="46" t="s">
        <v>286</v>
      </c>
      <c r="CZ3" s="46" t="s">
        <v>287</v>
      </c>
      <c r="DA3" s="46" t="s">
        <v>3</v>
      </c>
      <c r="DB3" s="46" t="s">
        <v>313</v>
      </c>
      <c r="DC3" s="46" t="s">
        <v>306</v>
      </c>
      <c r="DD3" s="46" t="s">
        <v>175</v>
      </c>
      <c r="DE3" s="46" t="s">
        <v>314</v>
      </c>
      <c r="DF3" s="46" t="s">
        <v>178</v>
      </c>
    </row>
    <row r="4" spans="1:110" x14ac:dyDescent="0.25">
      <c r="A4" t="str">
        <f>'Champ Scores'!A3</f>
        <v>Aatrox</v>
      </c>
      <c r="B4">
        <f>IF('Comp Calculator'!$C$158='Champ Pools'!$S$3,'Champ Pools'!B4,IF('Comp Calculator'!$C$158='Champ Pools'!$T$3,'Champ Pools'!C4,IF('Comp Calculator'!$C$158='Champ Pools'!$U$3,'Champ Pools'!D4,IF('Comp Calculator'!$C$158='Champ Pools'!$V$3,'Champ Pools'!E4,IF('Comp Calculator'!$C$158='Champ Pools'!$W$3,'Champ Pools'!F4,IF('Comp Calculator'!$C$158='Champ Pools'!$X$3,'Champ Pools'!G4,IF('Comp Calculator'!$C$158='Champ Pools'!$Y$3,'Champ Pools'!H4,IF('Comp Calculator'!$C$158='Champ Pools'!$Z$3,'Champ Pools'!I4,0))))))))</f>
        <v>0</v>
      </c>
      <c r="C4">
        <f>IF('Comp Calculator'!$C$159='Champ Pools'!$S$3,'Champ Pools'!B4,IF('Comp Calculator'!$C$159='Champ Pools'!$T$3,'Champ Pools'!C4,IF('Comp Calculator'!$C$159='Champ Pools'!$U$3,'Champ Pools'!D4,IF('Comp Calculator'!$C$159='Champ Pools'!$V$3,'Champ Pools'!E4,IF('Comp Calculator'!$C$159='Champ Pools'!$W$3,'Champ Pools'!F4,IF('Comp Calculator'!$C$159='Champ Pools'!$X$3,'Champ Pools'!G4,IF('Comp Calculator'!$C$159='Champ Pools'!$Y$3,'Champ Pools'!H4,IF('Comp Calculator'!$C$159='Champ Pools'!$Z$3,'Champ Pools'!I4,0))))))))</f>
        <v>0</v>
      </c>
      <c r="D4">
        <f>IF('Comp Calculator'!$C$160='Champ Pools'!$S$3,'Champ Pools'!B4,IF('Comp Calculator'!$C$160='Champ Pools'!$T$3,'Champ Pools'!C4,IF('Comp Calculator'!$C$160='Champ Pools'!$U$3,'Champ Pools'!D4,IF('Comp Calculator'!$C$160='Champ Pools'!$V$3,'Champ Pools'!E4,IF('Comp Calculator'!$C$160='Champ Pools'!$W$3,'Champ Pools'!F4,IF('Comp Calculator'!$C$160='Champ Pools'!$X$3,'Champ Pools'!G4,IF('Comp Calculator'!$C$160='Champ Pools'!$Y$3,'Champ Pools'!H4,IF('Comp Calculator'!$C$160='Champ Pools'!$Z$3,'Champ Pools'!I4,0))))))))</f>
        <v>5</v>
      </c>
      <c r="E4">
        <f>IF('Comp Calculator'!$C$161='Champ Pools'!$S$3,'Champ Pools'!B4,IF('Comp Calculator'!$C$161='Champ Pools'!$T$3,'Champ Pools'!C4,IF('Comp Calculator'!$C$161='Champ Pools'!$U$3,'Champ Pools'!D4,IF('Comp Calculator'!$C$161='Champ Pools'!$V$3,'Champ Pools'!E4,IF('Comp Calculator'!$C$161='Champ Pools'!$W$3,'Champ Pools'!F4,IF('Comp Calculator'!$C$161='Champ Pools'!$X$3,'Champ Pools'!G4,IF('Comp Calculator'!$C$161='Champ Pools'!$Y$3,'Champ Pools'!H4,IF('Comp Calculator'!$C$161='Champ Pools'!$Z$3,'Champ Pools'!I4,0))))))))</f>
        <v>0</v>
      </c>
      <c r="F4">
        <f>IF('Comp Calculator'!$C$162='Champ Pools'!$S$3,'Champ Pools'!B4,IF('Comp Calculator'!$C$162='Champ Pools'!$T$3,'Champ Pools'!C4,IF('Comp Calculator'!$C$162='Champ Pools'!$U$3,'Champ Pools'!D4,IF('Comp Calculator'!$C$162='Champ Pools'!$V$3,'Champ Pools'!E4,IF('Comp Calculator'!$C$162='Champ Pools'!$W$3,'Champ Pools'!F4,IF('Comp Calculator'!$C$162='Champ Pools'!$X$3,'Champ Pools'!G4,IF('Comp Calculator'!$C$162='Champ Pools'!$Y$3,'Champ Pools'!H4,IF('Comp Calculator'!$C$162='Champ Pools'!$Z$3,'Champ Pools'!I4,0))))))))</f>
        <v>0</v>
      </c>
      <c r="H4">
        <f>B4*B4*'Champ Pools'!AC4</f>
        <v>0</v>
      </c>
      <c r="I4">
        <f>C4*C4*'Champ Pools'!AD4</f>
        <v>0</v>
      </c>
      <c r="J4">
        <f>D4*D4*'Champ Pools'!AE4</f>
        <v>75</v>
      </c>
      <c r="K4">
        <f>E4*E4*'Champ Pools'!AF4</f>
        <v>0</v>
      </c>
      <c r="L4">
        <f>F4*F4*'Champ Pools'!AG4</f>
        <v>0</v>
      </c>
      <c r="N4">
        <f>'Champ Scores'!Y3</f>
        <v>2088</v>
      </c>
      <c r="O4">
        <f>'Champ Scores'!Z3</f>
        <v>1732</v>
      </c>
      <c r="P4">
        <f>'Champ Scores'!AA3</f>
        <v>1752</v>
      </c>
      <c r="Q4">
        <f>'Champ Scores'!AB3</f>
        <v>1617</v>
      </c>
      <c r="R4">
        <f>'Champ Scores'!AC3</f>
        <v>1922</v>
      </c>
      <c r="T4" s="60">
        <f t="shared" ref="T4:T35" si="0">(3000-STDEV(U4:Y4))</f>
        <v>2815.7577681420462</v>
      </c>
      <c r="U4">
        <f>'(CC) Team Data'!W$43+'(CC) Enemy Champ Data'!N4</f>
        <v>2088</v>
      </c>
      <c r="V4">
        <f>'(CC) Team Data'!X$43+'(CC) Enemy Champ Data'!O4</f>
        <v>1732</v>
      </c>
      <c r="W4">
        <f>'(CC) Team Data'!Y$43+'(CC) Enemy Champ Data'!P4</f>
        <v>1752</v>
      </c>
      <c r="X4">
        <f>'(CC) Team Data'!Z$43+'(CC) Enemy Champ Data'!Q4</f>
        <v>1617</v>
      </c>
      <c r="Y4">
        <f>'(CC) Team Data'!AA$43+'(CC) Enemy Champ Data'!R4</f>
        <v>1922</v>
      </c>
      <c r="AA4">
        <f>ABS('Champ Scores'!AG3-33.3-'Comp Calculator'!H$164-'Comp Calculator'!H$163)</f>
        <v>0</v>
      </c>
      <c r="AB4">
        <f>ABS('Champ Scores'!AH3-33.3-'Comp Calculator'!I$164-'Comp Calculator'!I$163)</f>
        <v>0</v>
      </c>
      <c r="AC4">
        <f>ABS('Champ Scores'!AI3-33.3-'Comp Calculator'!J$164-'Comp Calculator'!J$163)</f>
        <v>0</v>
      </c>
      <c r="AD4">
        <f>SUM(AA4:AC4)</f>
        <v>0</v>
      </c>
      <c r="AF4" s="60">
        <f>(IF('Comp Calculator'!$C$167='(CC) Enemy Champ Data'!$N$3,'(CC) Enemy Champ Data'!$N4,IF('Comp Calculator'!$C$167='(CC) Enemy Champ Data'!$O$3,'(CC) Enemy Champ Data'!$O4,IF('Comp Calculator'!$C$167='(CC) Enemy Champ Data'!$P$3,'(CC) Enemy Champ Data'!$P4,IF('Comp Calculator'!$C$167='(CC) Enemy Champ Data'!$Q$3,'(CC) Enemy Champ Data'!$Q4,IF('Comp Calculator'!$C$167='(CC) Enemy Champ Data'!$R$3,'(CC) Enemy Champ Data'!$R4,IF('Comp Calculator'!$C$167='(CC) Enemy Champ Data'!$T$3,'(CC) Enemy Champ Data'!$T4,1000))))))*H4*(100-$AD4))/1000</f>
        <v>0</v>
      </c>
      <c r="AG4" s="60">
        <f>(IF('Comp Calculator'!$C$167='(CC) Enemy Champ Data'!$N$3,'(CC) Enemy Champ Data'!$N4,IF('Comp Calculator'!$C$167='(CC) Enemy Champ Data'!$O$3,'(CC) Enemy Champ Data'!$O4,IF('Comp Calculator'!$C$167='(CC) Enemy Champ Data'!$P$3,'(CC) Enemy Champ Data'!$P4,IF('Comp Calculator'!$C$167='(CC) Enemy Champ Data'!$Q$3,'(CC) Enemy Champ Data'!$Q4,IF('Comp Calculator'!$C$167='(CC) Enemy Champ Data'!$R$3,'(CC) Enemy Champ Data'!$R4,IF('Comp Calculator'!$C$167='(CC) Enemy Champ Data'!$T$3,'(CC) Enemy Champ Data'!$T4,1000))))))*I4*(100-$AD4))/1000</f>
        <v>0</v>
      </c>
      <c r="AH4" s="60">
        <f>(IF('Comp Calculator'!$C$167='(CC) Enemy Champ Data'!$N$3,'(CC) Enemy Champ Data'!$N4,IF('Comp Calculator'!$C$167='(CC) Enemy Champ Data'!$O$3,'(CC) Enemy Champ Data'!$O4,IF('Comp Calculator'!$C$167='(CC) Enemy Champ Data'!$P$3,'(CC) Enemy Champ Data'!$P4,IF('Comp Calculator'!$C$167='(CC) Enemy Champ Data'!$Q$3,'(CC) Enemy Champ Data'!$Q4,IF('Comp Calculator'!$C$167='(CC) Enemy Champ Data'!$R$3,'(CC) Enemy Champ Data'!$R4,IF('Comp Calculator'!$C$167='(CC) Enemy Champ Data'!$T$3,'(CC) Enemy Champ Data'!$T4,1000))))))*J4*(100-$AD4))/1000</f>
        <v>21118.183261065344</v>
      </c>
      <c r="AI4" s="60">
        <f>(IF('Comp Calculator'!$C$167='(CC) Enemy Champ Data'!$N$3,'(CC) Enemy Champ Data'!$N4,IF('Comp Calculator'!$C$167='(CC) Enemy Champ Data'!$O$3,'(CC) Enemy Champ Data'!$O4,IF('Comp Calculator'!$C$167='(CC) Enemy Champ Data'!$P$3,'(CC) Enemy Champ Data'!$P4,IF('Comp Calculator'!$C$167='(CC) Enemy Champ Data'!$Q$3,'(CC) Enemy Champ Data'!$Q4,IF('Comp Calculator'!$C$167='(CC) Enemy Champ Data'!$R$3,'(CC) Enemy Champ Data'!$R4,IF('Comp Calculator'!$C$167='(CC) Enemy Champ Data'!$T$3,'(CC) Enemy Champ Data'!$T4,1000))))))*K4*(100-$AD4))/1000</f>
        <v>0</v>
      </c>
      <c r="AJ4" s="60">
        <f>(IF('Comp Calculator'!$C$167='(CC) Enemy Champ Data'!$N$3,'(CC) Enemy Champ Data'!$N4,IF('Comp Calculator'!$C$167='(CC) Enemy Champ Data'!$O$3,'(CC) Enemy Champ Data'!$O4,IF('Comp Calculator'!$C$167='(CC) Enemy Champ Data'!$P$3,'(CC) Enemy Champ Data'!$P4,IF('Comp Calculator'!$C$167='(CC) Enemy Champ Data'!$Q$3,'(CC) Enemy Champ Data'!$Q4,IF('Comp Calculator'!$C$167='(CC) Enemy Champ Data'!$R$3,'(CC) Enemy Champ Data'!$R4,IF('Comp Calculator'!$C$167='(CC) Enemy Champ Data'!$T$3,'(CC) Enemy Champ Data'!$T4,1000))))))*L4*(100-$AD4))/1000</f>
        <v>0</v>
      </c>
      <c r="AL4">
        <f>RANK(AF4,AF$4:AF$157,0)+COUNTIF(AF$4:AF4,AF4)-1</f>
        <v>38</v>
      </c>
      <c r="AM4" t="str">
        <f>$A4</f>
        <v>Aatrox</v>
      </c>
      <c r="AN4">
        <f>RANK(AG4,AG$4:AG$157,0)+COUNTIF(AG$4:AG4,AG4)-1</f>
        <v>24</v>
      </c>
      <c r="AO4" t="str">
        <f>$A4</f>
        <v>Aatrox</v>
      </c>
      <c r="AP4">
        <f>RANK(AH4,AH$4:AH$157,0)+COUNTIF(AH$4:AH4,AH4)-1</f>
        <v>1</v>
      </c>
      <c r="AQ4" t="str">
        <f>$A4</f>
        <v>Aatrox</v>
      </c>
      <c r="AR4">
        <f>RANK(AI4,AI$4:AI$157,0)+COUNTIF(AI$4:AI4,AI4)-1</f>
        <v>20</v>
      </c>
      <c r="AS4" t="str">
        <f>$A4</f>
        <v>Aatrox</v>
      </c>
      <c r="AT4">
        <f>RANK(AJ4,AJ$4:AJ$157,0)+COUNTIF(AJ$4:AJ4,AJ4)-1</f>
        <v>54</v>
      </c>
      <c r="AU4" t="str">
        <f>$A4</f>
        <v>Aatrox</v>
      </c>
      <c r="AW4">
        <v>2</v>
      </c>
      <c r="AX4" s="61">
        <f>5-STDEV(CM4:DF4)</f>
        <v>3.6466416042420917</v>
      </c>
      <c r="AY4">
        <f>'Champ Scores'!B3</f>
        <v>3</v>
      </c>
      <c r="AZ4">
        <f>'Champ Scores'!C3</f>
        <v>4</v>
      </c>
      <c r="BA4">
        <f>'Champ Scores'!D3</f>
        <v>1</v>
      </c>
      <c r="BB4">
        <f>'Champ Scores'!E3</f>
        <v>4</v>
      </c>
      <c r="BC4">
        <f>'Champ Scores'!F3</f>
        <v>4</v>
      </c>
      <c r="BD4">
        <f>'Champ Scores'!G3</f>
        <v>3</v>
      </c>
      <c r="BE4">
        <f>'Champ Scores'!H3</f>
        <v>2</v>
      </c>
      <c r="BF4">
        <f>'Champ Scores'!I3</f>
        <v>1</v>
      </c>
      <c r="BG4">
        <f>'Champ Scores'!J3</f>
        <v>4</v>
      </c>
      <c r="BH4">
        <f>'Champ Scores'!K3</f>
        <v>1</v>
      </c>
      <c r="BI4">
        <f>'Champ Scores'!L3</f>
        <v>5</v>
      </c>
      <c r="BJ4">
        <f>'Champ Scores'!M3</f>
        <v>1</v>
      </c>
      <c r="BK4">
        <f>'Champ Scores'!N3</f>
        <v>4</v>
      </c>
      <c r="BL4">
        <f>'Champ Scores'!O3</f>
        <v>3</v>
      </c>
      <c r="BM4">
        <f>'Champ Scores'!P3</f>
        <v>3</v>
      </c>
      <c r="BN4">
        <f>'Champ Scores'!Q3</f>
        <v>3</v>
      </c>
      <c r="BO4">
        <f>'Champ Scores'!R3</f>
        <v>1</v>
      </c>
      <c r="BP4">
        <f>'Champ Scores'!S3</f>
        <v>1</v>
      </c>
      <c r="BQ4">
        <f>'Champ Scores'!T3</f>
        <v>3</v>
      </c>
      <c r="BR4">
        <f>'Champ Scores'!U3</f>
        <v>1</v>
      </c>
      <c r="BT4" s="61">
        <f>INDEX($AX$3:BR4,AW4,MATCH('Comp Calculator'!$C$168,'(CC) Enemy Champ Data'!$AX$3:$BR$3,0))</f>
        <v>3.6466416042420917</v>
      </c>
      <c r="BV4" s="60">
        <f t="shared" ref="BV4:BV35" si="1">$BT4*H4*(100-$AD4)</f>
        <v>0</v>
      </c>
      <c r="BW4" s="60">
        <f t="shared" ref="BW4:BW35" si="2">$BT4*I4*(100-$AD4)</f>
        <v>0</v>
      </c>
      <c r="BX4" s="60">
        <f t="shared" ref="BX4:BX35" si="3">$BT4*J4*(100-$AD4)</f>
        <v>27349.812031815691</v>
      </c>
      <c r="BY4" s="60">
        <f t="shared" ref="BY4:BY35" si="4">$BT4*K4*(100-$AD4)</f>
        <v>0</v>
      </c>
      <c r="BZ4" s="60">
        <f t="shared" ref="BZ4:BZ35" si="5">$BT4*L4*(100-$AD4)</f>
        <v>0</v>
      </c>
      <c r="CB4" s="60">
        <f>RANK(BV4,BV$4:BV$157,0)+COUNTIF(BV$4:BV4,BV4)-1</f>
        <v>38</v>
      </c>
      <c r="CC4" t="str">
        <f>$A4</f>
        <v>Aatrox</v>
      </c>
      <c r="CD4">
        <f>RANK(BW4,BW$4:BW$157,0)+COUNTIF(BW$4:BW4,BW4)-1</f>
        <v>24</v>
      </c>
      <c r="CE4" t="str">
        <f>$A4</f>
        <v>Aatrox</v>
      </c>
      <c r="CF4">
        <f>RANK(BX4,BX$4:BX$157,0)+COUNTIF(BX$4:BX4,BX4)-1</f>
        <v>2</v>
      </c>
      <c r="CG4" t="str">
        <f>$A4</f>
        <v>Aatrox</v>
      </c>
      <c r="CH4">
        <f>RANK(BY4,BY$4:BY$157,0)+COUNTIF(BY$4:BY4,BY4)-1</f>
        <v>20</v>
      </c>
      <c r="CI4" t="str">
        <f>$A4</f>
        <v>Aatrox</v>
      </c>
      <c r="CJ4">
        <f>RANK(BZ4,BZ$4:BZ$157,0)+COUNTIF(BZ$4:BZ4,BZ4)-1</f>
        <v>54</v>
      </c>
      <c r="CK4" t="str">
        <f>$A4</f>
        <v>Aatrox</v>
      </c>
      <c r="CM4">
        <f>'Champ Scores'!B3+'(CC) Team Data'!B$43-'(CC) Team Data'!$B$28</f>
        <v>7</v>
      </c>
      <c r="CN4">
        <f>'Champ Scores'!C3+'(CC) Team Data'!C$43-'(CC) Team Data'!$B$28</f>
        <v>8</v>
      </c>
      <c r="CO4">
        <f>'Champ Scores'!D3+'(CC) Team Data'!D$43-'(CC) Team Data'!$B$28</f>
        <v>5</v>
      </c>
      <c r="CP4">
        <f>'Champ Scores'!E3+'(CC) Team Data'!E$43-'(CC) Team Data'!$B$28</f>
        <v>8</v>
      </c>
      <c r="CQ4">
        <f>'Champ Scores'!F3+'(CC) Team Data'!F$43-'(CC) Team Data'!$B$28</f>
        <v>8</v>
      </c>
      <c r="CR4">
        <f>'Champ Scores'!G3+'(CC) Team Data'!G$43-'(CC) Team Data'!$B$28</f>
        <v>7</v>
      </c>
      <c r="CS4">
        <f>'Champ Scores'!H3+'(CC) Team Data'!H$43-'(CC) Team Data'!$B$28</f>
        <v>6</v>
      </c>
      <c r="CT4">
        <f>'Champ Scores'!I3+'(CC) Team Data'!I$43-'(CC) Team Data'!$B$28</f>
        <v>5</v>
      </c>
      <c r="CU4">
        <f>'Champ Scores'!J3+'(CC) Team Data'!J$43-'(CC) Team Data'!$B$28</f>
        <v>8</v>
      </c>
      <c r="CV4">
        <f>'Champ Scores'!K3+'(CC) Team Data'!K$43-'(CC) Team Data'!$B$28</f>
        <v>5</v>
      </c>
      <c r="CW4">
        <f>'Champ Scores'!L3+'(CC) Team Data'!L$43-'(CC) Team Data'!$B$28</f>
        <v>9</v>
      </c>
      <c r="CX4">
        <f>'Champ Scores'!M3+'(CC) Team Data'!M$43-'(CC) Team Data'!$B$28</f>
        <v>5</v>
      </c>
      <c r="CY4">
        <f>'Champ Scores'!N3+'(CC) Team Data'!N$43-'(CC) Team Data'!$B$28</f>
        <v>8</v>
      </c>
      <c r="CZ4">
        <f>'Champ Scores'!O3+'(CC) Team Data'!O$43-'(CC) Team Data'!$B$28</f>
        <v>7</v>
      </c>
      <c r="DA4">
        <f>'Champ Scores'!P3+'(CC) Team Data'!P$43-'(CC) Team Data'!$B$28</f>
        <v>7</v>
      </c>
      <c r="DB4">
        <f>'Champ Scores'!Q3+'(CC) Team Data'!Q$43-'(CC) Team Data'!$B$28</f>
        <v>7</v>
      </c>
      <c r="DC4">
        <f>'Champ Scores'!R3+'(CC) Team Data'!R$43-'(CC) Team Data'!$B$28</f>
        <v>5</v>
      </c>
      <c r="DD4">
        <f>'Champ Scores'!S3+'(CC) Team Data'!S$43-'(CC) Team Data'!$B$28</f>
        <v>5</v>
      </c>
      <c r="DE4">
        <f>'Champ Scores'!T3+'(CC) Team Data'!T$43-'(CC) Team Data'!$B$28</f>
        <v>7</v>
      </c>
      <c r="DF4">
        <f>'Champ Scores'!U3+'(CC) Team Data'!U$43-'(CC) Team Data'!$B$28</f>
        <v>5</v>
      </c>
    </row>
    <row r="5" spans="1:110" x14ac:dyDescent="0.25">
      <c r="A5" t="str">
        <f>'Champ Scores'!A4</f>
        <v>Ahri</v>
      </c>
      <c r="B5">
        <f>IF('Comp Calculator'!$C$158='Champ Pools'!$S$3,'Champ Pools'!B5,IF('Comp Calculator'!$C$158='Champ Pools'!$T$3,'Champ Pools'!C5,IF('Comp Calculator'!$C$158='Champ Pools'!$U$3,'Champ Pools'!D5,IF('Comp Calculator'!$C$158='Champ Pools'!$V$3,'Champ Pools'!E5,IF('Comp Calculator'!$C$158='Champ Pools'!$W$3,'Champ Pools'!F5,IF('Comp Calculator'!$C$158='Champ Pools'!$X$3,'Champ Pools'!G5,IF('Comp Calculator'!$C$158='Champ Pools'!$Y$3,'Champ Pools'!H5,IF('Comp Calculator'!$C$158='Champ Pools'!$Z$3,'Champ Pools'!I5,0))))))))</f>
        <v>0</v>
      </c>
      <c r="C5">
        <f>IF('Comp Calculator'!$C$159='Champ Pools'!$S$3,'Champ Pools'!B5,IF('Comp Calculator'!$C$159='Champ Pools'!$T$3,'Champ Pools'!C5,IF('Comp Calculator'!$C$159='Champ Pools'!$U$3,'Champ Pools'!D5,IF('Comp Calculator'!$C$159='Champ Pools'!$V$3,'Champ Pools'!E5,IF('Comp Calculator'!$C$159='Champ Pools'!$W$3,'Champ Pools'!F5,IF('Comp Calculator'!$C$159='Champ Pools'!$X$3,'Champ Pools'!G5,IF('Comp Calculator'!$C$159='Champ Pools'!$Y$3,'Champ Pools'!H5,IF('Comp Calculator'!$C$159='Champ Pools'!$Z$3,'Champ Pools'!I5,0))))))))</f>
        <v>0</v>
      </c>
      <c r="D5">
        <f>IF('Comp Calculator'!$C$160='Champ Pools'!$S$3,'Champ Pools'!B5,IF('Comp Calculator'!$C$160='Champ Pools'!$T$3,'Champ Pools'!C5,IF('Comp Calculator'!$C$160='Champ Pools'!$U$3,'Champ Pools'!D5,IF('Comp Calculator'!$C$160='Champ Pools'!$V$3,'Champ Pools'!E5,IF('Comp Calculator'!$C$160='Champ Pools'!$W$3,'Champ Pools'!F5,IF('Comp Calculator'!$C$160='Champ Pools'!$X$3,'Champ Pools'!G5,IF('Comp Calculator'!$C$160='Champ Pools'!$Y$3,'Champ Pools'!H5,IF('Comp Calculator'!$C$160='Champ Pools'!$Z$3,'Champ Pools'!I5,0))))))))</f>
        <v>4</v>
      </c>
      <c r="E5">
        <f>IF('Comp Calculator'!$C$161='Champ Pools'!$S$3,'Champ Pools'!B5,IF('Comp Calculator'!$C$161='Champ Pools'!$T$3,'Champ Pools'!C5,IF('Comp Calculator'!$C$161='Champ Pools'!$U$3,'Champ Pools'!D5,IF('Comp Calculator'!$C$161='Champ Pools'!$V$3,'Champ Pools'!E5,IF('Comp Calculator'!$C$161='Champ Pools'!$W$3,'Champ Pools'!F5,IF('Comp Calculator'!$C$161='Champ Pools'!$X$3,'Champ Pools'!G5,IF('Comp Calculator'!$C$161='Champ Pools'!$Y$3,'Champ Pools'!H5,IF('Comp Calculator'!$C$161='Champ Pools'!$Z$3,'Champ Pools'!I5,0))))))))</f>
        <v>0</v>
      </c>
      <c r="F5">
        <f>IF('Comp Calculator'!$C$162='Champ Pools'!$S$3,'Champ Pools'!B5,IF('Comp Calculator'!$C$162='Champ Pools'!$T$3,'Champ Pools'!C5,IF('Comp Calculator'!$C$162='Champ Pools'!$U$3,'Champ Pools'!D5,IF('Comp Calculator'!$C$162='Champ Pools'!$V$3,'Champ Pools'!E5,IF('Comp Calculator'!$C$162='Champ Pools'!$W$3,'Champ Pools'!F5,IF('Comp Calculator'!$C$162='Champ Pools'!$X$3,'Champ Pools'!G5,IF('Comp Calculator'!$C$162='Champ Pools'!$Y$3,'Champ Pools'!H5,IF('Comp Calculator'!$C$162='Champ Pools'!$Z$3,'Champ Pools'!I5,0))))))))</f>
        <v>0</v>
      </c>
      <c r="H5">
        <f>B5*B5*'Champ Pools'!AC5</f>
        <v>0</v>
      </c>
      <c r="I5">
        <f>C5*C5*'Champ Pools'!AD5</f>
        <v>0</v>
      </c>
      <c r="J5">
        <f>D5*D5*'Champ Pools'!AE5</f>
        <v>48</v>
      </c>
      <c r="K5">
        <f>E5*E5*'Champ Pools'!AF5</f>
        <v>0</v>
      </c>
      <c r="L5">
        <f>F5*F5*'Champ Pools'!AG5</f>
        <v>0</v>
      </c>
      <c r="N5">
        <f>'Champ Scores'!Y4</f>
        <v>1892</v>
      </c>
      <c r="O5">
        <f>'Champ Scores'!Z4</f>
        <v>2567</v>
      </c>
      <c r="P5">
        <f>'Champ Scores'!AA4</f>
        <v>1251</v>
      </c>
      <c r="Q5">
        <f>'Champ Scores'!AB4</f>
        <v>1739</v>
      </c>
      <c r="R5">
        <f>'Champ Scores'!AC4</f>
        <v>1911</v>
      </c>
      <c r="T5" s="60">
        <f t="shared" si="0"/>
        <v>2528.7580239409908</v>
      </c>
      <c r="U5">
        <f>'(CC) Team Data'!W$43+'(CC) Enemy Champ Data'!N5</f>
        <v>1892</v>
      </c>
      <c r="V5">
        <f>'(CC) Team Data'!X$43+'(CC) Enemy Champ Data'!O5</f>
        <v>2567</v>
      </c>
      <c r="W5">
        <f>'(CC) Team Data'!Y$43+'(CC) Enemy Champ Data'!P5</f>
        <v>1251</v>
      </c>
      <c r="X5">
        <f>'(CC) Team Data'!Z$43+'(CC) Enemy Champ Data'!Q5</f>
        <v>1739</v>
      </c>
      <c r="Y5">
        <f>'(CC) Team Data'!AA$43+'(CC) Enemy Champ Data'!R5</f>
        <v>1911</v>
      </c>
      <c r="AA5">
        <f>ABS('Champ Scores'!AG4-33.3-'Comp Calculator'!H$164-'Comp Calculator'!H$163)</f>
        <v>1.1191140191736508</v>
      </c>
      <c r="AB5">
        <f>ABS('Champ Scores'!AH4-33.3-'Comp Calculator'!I$164-'Comp Calculator'!I$163)</f>
        <v>5.8170231304648539</v>
      </c>
      <c r="AC5">
        <f>ABS('Champ Scores'!AI4-33.3-'Comp Calculator'!J$164-'Comp Calculator'!J$163)</f>
        <v>4.6979091112911995</v>
      </c>
      <c r="AD5">
        <f t="shared" ref="AD5:AD68" si="6">SUM(AA5:AC5)</f>
        <v>11.634046260929704</v>
      </c>
      <c r="AF5" s="60">
        <f>(IF('Comp Calculator'!$C$167='(CC) Enemy Champ Data'!$N$3,'(CC) Enemy Champ Data'!$N5,IF('Comp Calculator'!$C$167='(CC) Enemy Champ Data'!$O$3,'(CC) Enemy Champ Data'!$O5,IF('Comp Calculator'!$C$167='(CC) Enemy Champ Data'!$P$3,'(CC) Enemy Champ Data'!$P5,IF('Comp Calculator'!$C$167='(CC) Enemy Champ Data'!$Q$3,'(CC) Enemy Champ Data'!$Q5,IF('Comp Calculator'!$C$167='(CC) Enemy Champ Data'!$R$3,'(CC) Enemy Champ Data'!$R5,IF('Comp Calculator'!$C$167='(CC) Enemy Champ Data'!$T$3,'(CC) Enemy Champ Data'!$T5,1000))))))*H5*(100-$AD5))/1000</f>
        <v>0</v>
      </c>
      <c r="AG5" s="60">
        <f>(IF('Comp Calculator'!$C$167='(CC) Enemy Champ Data'!$N$3,'(CC) Enemy Champ Data'!$N5,IF('Comp Calculator'!$C$167='(CC) Enemy Champ Data'!$O$3,'(CC) Enemy Champ Data'!$O5,IF('Comp Calculator'!$C$167='(CC) Enemy Champ Data'!$P$3,'(CC) Enemy Champ Data'!$P5,IF('Comp Calculator'!$C$167='(CC) Enemy Champ Data'!$Q$3,'(CC) Enemy Champ Data'!$Q5,IF('Comp Calculator'!$C$167='(CC) Enemy Champ Data'!$R$3,'(CC) Enemy Champ Data'!$R5,IF('Comp Calculator'!$C$167='(CC) Enemy Champ Data'!$T$3,'(CC) Enemy Champ Data'!$T5,1000))))))*I5*(100-$AD5))/1000</f>
        <v>0</v>
      </c>
      <c r="AH5" s="60">
        <f>(IF('Comp Calculator'!$C$167='(CC) Enemy Champ Data'!$N$3,'(CC) Enemy Champ Data'!$N5,IF('Comp Calculator'!$C$167='(CC) Enemy Champ Data'!$O$3,'(CC) Enemy Champ Data'!$O5,IF('Comp Calculator'!$C$167='(CC) Enemy Champ Data'!$P$3,'(CC) Enemy Champ Data'!$P5,IF('Comp Calculator'!$C$167='(CC) Enemy Champ Data'!$Q$3,'(CC) Enemy Champ Data'!$Q5,IF('Comp Calculator'!$C$167='(CC) Enemy Champ Data'!$R$3,'(CC) Enemy Champ Data'!$R5,IF('Comp Calculator'!$C$167='(CC) Enemy Champ Data'!$T$3,'(CC) Enemy Champ Data'!$T5,1000))))))*J5*(100-$AD5))/1000</f>
        <v>10725.893498921874</v>
      </c>
      <c r="AI5" s="60">
        <f>(IF('Comp Calculator'!$C$167='(CC) Enemy Champ Data'!$N$3,'(CC) Enemy Champ Data'!$N5,IF('Comp Calculator'!$C$167='(CC) Enemy Champ Data'!$O$3,'(CC) Enemy Champ Data'!$O5,IF('Comp Calculator'!$C$167='(CC) Enemy Champ Data'!$P$3,'(CC) Enemy Champ Data'!$P5,IF('Comp Calculator'!$C$167='(CC) Enemy Champ Data'!$Q$3,'(CC) Enemy Champ Data'!$Q5,IF('Comp Calculator'!$C$167='(CC) Enemy Champ Data'!$R$3,'(CC) Enemy Champ Data'!$R5,IF('Comp Calculator'!$C$167='(CC) Enemy Champ Data'!$T$3,'(CC) Enemy Champ Data'!$T5,1000))))))*K5*(100-$AD5))/1000</f>
        <v>0</v>
      </c>
      <c r="AJ5" s="60">
        <f>(IF('Comp Calculator'!$C$167='(CC) Enemy Champ Data'!$N$3,'(CC) Enemy Champ Data'!$N5,IF('Comp Calculator'!$C$167='(CC) Enemy Champ Data'!$O$3,'(CC) Enemy Champ Data'!$O5,IF('Comp Calculator'!$C$167='(CC) Enemy Champ Data'!$P$3,'(CC) Enemy Champ Data'!$P5,IF('Comp Calculator'!$C$167='(CC) Enemy Champ Data'!$Q$3,'(CC) Enemy Champ Data'!$Q5,IF('Comp Calculator'!$C$167='(CC) Enemy Champ Data'!$R$3,'(CC) Enemy Champ Data'!$R5,IF('Comp Calculator'!$C$167='(CC) Enemy Champ Data'!$T$3,'(CC) Enemy Champ Data'!$T5,1000))))))*L5*(100-$AD5))/1000</f>
        <v>0</v>
      </c>
      <c r="AL5">
        <f>RANK(AF5,AF$4:AF$157,0)+COUNTIF(AF$4:AF5,AF5)-1</f>
        <v>39</v>
      </c>
      <c r="AM5" t="str">
        <f t="shared" ref="AM5:AM68" si="7">$A5</f>
        <v>Ahri</v>
      </c>
      <c r="AN5">
        <f>RANK(AG5,AG$4:AG$157,0)+COUNTIF(AG$4:AG5,AG5)-1</f>
        <v>25</v>
      </c>
      <c r="AO5" t="str">
        <f t="shared" ref="AO5:AO68" si="8">$A5</f>
        <v>Ahri</v>
      </c>
      <c r="AP5">
        <f>RANK(AH5,AH$4:AH$157,0)+COUNTIF(AH$4:AH5,AH5)-1</f>
        <v>20</v>
      </c>
      <c r="AQ5" t="str">
        <f t="shared" ref="AQ5:AQ68" si="9">$A5</f>
        <v>Ahri</v>
      </c>
      <c r="AR5">
        <f>RANK(AI5,AI$4:AI$157,0)+COUNTIF(AI$4:AI5,AI5)-1</f>
        <v>21</v>
      </c>
      <c r="AS5" t="str">
        <f t="shared" ref="AS5:AS68" si="10">$A5</f>
        <v>Ahri</v>
      </c>
      <c r="AT5">
        <f>RANK(AJ5,AJ$4:AJ$157,0)+COUNTIF(AJ$4:AJ5,AJ5)-1</f>
        <v>55</v>
      </c>
      <c r="AU5" t="str">
        <f t="shared" ref="AU5:AU68" si="11">$A5</f>
        <v>Ahri</v>
      </c>
      <c r="AW5">
        <v>3</v>
      </c>
      <c r="AX5" s="61">
        <f t="shared" ref="AX5:AX68" si="12">5-STDEV(CM5:DF5)</f>
        <v>3.6861066293364284</v>
      </c>
      <c r="AY5">
        <f>'Champ Scores'!B4</f>
        <v>4</v>
      </c>
      <c r="AZ5">
        <f>'Champ Scores'!C4</f>
        <v>1</v>
      </c>
      <c r="BA5">
        <f>'Champ Scores'!D4</f>
        <v>4</v>
      </c>
      <c r="BB5">
        <f>'Champ Scores'!E4</f>
        <v>3</v>
      </c>
      <c r="BC5">
        <f>'Champ Scores'!F4</f>
        <v>3</v>
      </c>
      <c r="BD5">
        <f>'Champ Scores'!G4</f>
        <v>4</v>
      </c>
      <c r="BE5">
        <f>'Champ Scores'!H4</f>
        <v>4</v>
      </c>
      <c r="BF5">
        <f>'Champ Scores'!I4</f>
        <v>3</v>
      </c>
      <c r="BG5">
        <f>'Champ Scores'!J4</f>
        <v>2</v>
      </c>
      <c r="BH5">
        <f>'Champ Scores'!K4</f>
        <v>1</v>
      </c>
      <c r="BI5">
        <f>'Champ Scores'!L4</f>
        <v>1</v>
      </c>
      <c r="BJ5">
        <f>'Champ Scores'!M4</f>
        <v>4</v>
      </c>
      <c r="BK5">
        <f>'Champ Scores'!N4</f>
        <v>1</v>
      </c>
      <c r="BL5">
        <f>'Champ Scores'!O4</f>
        <v>4</v>
      </c>
      <c r="BM5">
        <f>'Champ Scores'!P4</f>
        <v>3</v>
      </c>
      <c r="BN5">
        <f>'Champ Scores'!Q4</f>
        <v>4</v>
      </c>
      <c r="BO5">
        <f>'Champ Scores'!R4</f>
        <v>3</v>
      </c>
      <c r="BP5">
        <f>'Champ Scores'!S4</f>
        <v>1</v>
      </c>
      <c r="BQ5">
        <f>'Champ Scores'!T4</f>
        <v>1</v>
      </c>
      <c r="BR5">
        <f>'Champ Scores'!U4</f>
        <v>1</v>
      </c>
      <c r="BT5" s="61">
        <f>INDEX($AX$3:BR5,AW5,MATCH('Comp Calculator'!$C$168,'(CC) Enemy Champ Data'!$AX$3:$BR$3,0))</f>
        <v>3.6861066293364284</v>
      </c>
      <c r="BV5" s="60">
        <f t="shared" si="1"/>
        <v>0</v>
      </c>
      <c r="BW5" s="60">
        <f t="shared" si="2"/>
        <v>0</v>
      </c>
      <c r="BX5" s="60">
        <f t="shared" si="3"/>
        <v>15634.863738490711</v>
      </c>
      <c r="BY5" s="60">
        <f t="shared" si="4"/>
        <v>0</v>
      </c>
      <c r="BZ5" s="60">
        <f t="shared" si="5"/>
        <v>0</v>
      </c>
      <c r="CB5">
        <f>RANK(BV5,BV$4:BV$157,0)+COUNTIF(BV$4:BV5,BV5)-1</f>
        <v>39</v>
      </c>
      <c r="CC5" t="str">
        <f t="shared" ref="CC5:CC68" si="13">$A5</f>
        <v>Ahri</v>
      </c>
      <c r="CD5">
        <f>RANK(BW5,BW$4:BW$157,0)+COUNTIF(BW$4:BW5,BW5)-1</f>
        <v>25</v>
      </c>
      <c r="CE5" t="str">
        <f t="shared" ref="CE5:CE68" si="14">$A5</f>
        <v>Ahri</v>
      </c>
      <c r="CF5">
        <f>RANK(BX5,BX$4:BX$157,0)+COUNTIF(BX$4:BX5,BX5)-1</f>
        <v>19</v>
      </c>
      <c r="CG5" t="str">
        <f t="shared" ref="CG5:CG68" si="15">$A5</f>
        <v>Ahri</v>
      </c>
      <c r="CH5">
        <f>RANK(BY5,BY$4:BY$157,0)+COUNTIF(BY$4:BY5,BY5)-1</f>
        <v>21</v>
      </c>
      <c r="CI5" t="str">
        <f t="shared" ref="CI5:CI68" si="16">$A5</f>
        <v>Ahri</v>
      </c>
      <c r="CJ5">
        <f>RANK(BZ5,BZ$4:BZ$157,0)+COUNTIF(BZ$4:BZ5,BZ5)-1</f>
        <v>55</v>
      </c>
      <c r="CK5" t="str">
        <f t="shared" ref="CK5:CK68" si="17">$A5</f>
        <v>Ahri</v>
      </c>
      <c r="CM5">
        <f>'Champ Scores'!B4+'(CC) Team Data'!B$43-'(CC) Team Data'!$B$28</f>
        <v>8</v>
      </c>
      <c r="CN5">
        <f>'Champ Scores'!C4+'(CC) Team Data'!C$43-'(CC) Team Data'!$B$28</f>
        <v>5</v>
      </c>
      <c r="CO5">
        <f>'Champ Scores'!D4+'(CC) Team Data'!D$43-'(CC) Team Data'!$B$28</f>
        <v>8</v>
      </c>
      <c r="CP5">
        <f>'Champ Scores'!E4+'(CC) Team Data'!E$43-'(CC) Team Data'!$B$28</f>
        <v>7</v>
      </c>
      <c r="CQ5">
        <f>'Champ Scores'!F4+'(CC) Team Data'!F$43-'(CC) Team Data'!$B$28</f>
        <v>7</v>
      </c>
      <c r="CR5">
        <f>'Champ Scores'!G4+'(CC) Team Data'!G$43-'(CC) Team Data'!$B$28</f>
        <v>8</v>
      </c>
      <c r="CS5">
        <f>'Champ Scores'!H4+'(CC) Team Data'!H$43-'(CC) Team Data'!$B$28</f>
        <v>8</v>
      </c>
      <c r="CT5">
        <f>'Champ Scores'!I4+'(CC) Team Data'!I$43-'(CC) Team Data'!$B$28</f>
        <v>7</v>
      </c>
      <c r="CU5">
        <f>'Champ Scores'!J4+'(CC) Team Data'!J$43-'(CC) Team Data'!$B$28</f>
        <v>6</v>
      </c>
      <c r="CV5">
        <f>'Champ Scores'!K4+'(CC) Team Data'!K$43-'(CC) Team Data'!$B$28</f>
        <v>5</v>
      </c>
      <c r="CW5">
        <f>'Champ Scores'!L4+'(CC) Team Data'!L$43-'(CC) Team Data'!$B$28</f>
        <v>5</v>
      </c>
      <c r="CX5">
        <f>'Champ Scores'!M4+'(CC) Team Data'!M$43-'(CC) Team Data'!$B$28</f>
        <v>8</v>
      </c>
      <c r="CY5">
        <f>'Champ Scores'!N4+'(CC) Team Data'!N$43-'(CC) Team Data'!$B$28</f>
        <v>5</v>
      </c>
      <c r="CZ5">
        <f>'Champ Scores'!O4+'(CC) Team Data'!O$43-'(CC) Team Data'!$B$28</f>
        <v>8</v>
      </c>
      <c r="DA5">
        <f>'Champ Scores'!P4+'(CC) Team Data'!P$43-'(CC) Team Data'!$B$28</f>
        <v>7</v>
      </c>
      <c r="DB5">
        <f>'Champ Scores'!Q4+'(CC) Team Data'!Q$43-'(CC) Team Data'!$B$28</f>
        <v>8</v>
      </c>
      <c r="DC5">
        <f>'Champ Scores'!R4+'(CC) Team Data'!R$43-'(CC) Team Data'!$B$28</f>
        <v>7</v>
      </c>
      <c r="DD5">
        <f>'Champ Scores'!S4+'(CC) Team Data'!S$43-'(CC) Team Data'!$B$28</f>
        <v>5</v>
      </c>
      <c r="DE5">
        <f>'Champ Scores'!T4+'(CC) Team Data'!T$43-'(CC) Team Data'!$B$28</f>
        <v>5</v>
      </c>
      <c r="DF5">
        <f>'Champ Scores'!U4+'(CC) Team Data'!U$43-'(CC) Team Data'!$B$28</f>
        <v>5</v>
      </c>
    </row>
    <row r="6" spans="1:110" x14ac:dyDescent="0.25">
      <c r="A6" t="str">
        <f>'Champ Scores'!A5</f>
        <v>Akali</v>
      </c>
      <c r="B6">
        <f>IF('Comp Calculator'!$C$158='Champ Pools'!$S$3,'Champ Pools'!B6,IF('Comp Calculator'!$C$158='Champ Pools'!$T$3,'Champ Pools'!C6,IF('Comp Calculator'!$C$158='Champ Pools'!$U$3,'Champ Pools'!D6,IF('Comp Calculator'!$C$158='Champ Pools'!$V$3,'Champ Pools'!E6,IF('Comp Calculator'!$C$158='Champ Pools'!$W$3,'Champ Pools'!F6,IF('Comp Calculator'!$C$158='Champ Pools'!$X$3,'Champ Pools'!G6,IF('Comp Calculator'!$C$158='Champ Pools'!$Y$3,'Champ Pools'!H6,IF('Comp Calculator'!$C$158='Champ Pools'!$Z$3,'Champ Pools'!I6,0))))))))</f>
        <v>0</v>
      </c>
      <c r="C6">
        <f>IF('Comp Calculator'!$C$159='Champ Pools'!$S$3,'Champ Pools'!B6,IF('Comp Calculator'!$C$159='Champ Pools'!$T$3,'Champ Pools'!C6,IF('Comp Calculator'!$C$159='Champ Pools'!$U$3,'Champ Pools'!D6,IF('Comp Calculator'!$C$159='Champ Pools'!$V$3,'Champ Pools'!E6,IF('Comp Calculator'!$C$159='Champ Pools'!$W$3,'Champ Pools'!F6,IF('Comp Calculator'!$C$159='Champ Pools'!$X$3,'Champ Pools'!G6,IF('Comp Calculator'!$C$159='Champ Pools'!$Y$3,'Champ Pools'!H6,IF('Comp Calculator'!$C$159='Champ Pools'!$Z$3,'Champ Pools'!I6,0))))))))</f>
        <v>0</v>
      </c>
      <c r="D6">
        <f>IF('Comp Calculator'!$C$160='Champ Pools'!$S$3,'Champ Pools'!B6,IF('Comp Calculator'!$C$160='Champ Pools'!$T$3,'Champ Pools'!C6,IF('Comp Calculator'!$C$160='Champ Pools'!$U$3,'Champ Pools'!D6,IF('Comp Calculator'!$C$160='Champ Pools'!$V$3,'Champ Pools'!E6,IF('Comp Calculator'!$C$160='Champ Pools'!$W$3,'Champ Pools'!F6,IF('Comp Calculator'!$C$160='Champ Pools'!$X$3,'Champ Pools'!G6,IF('Comp Calculator'!$C$160='Champ Pools'!$Y$3,'Champ Pools'!H6,IF('Comp Calculator'!$C$160='Champ Pools'!$Z$3,'Champ Pools'!I6,0))))))))</f>
        <v>3</v>
      </c>
      <c r="E6">
        <f>IF('Comp Calculator'!$C$161='Champ Pools'!$S$3,'Champ Pools'!B6,IF('Comp Calculator'!$C$161='Champ Pools'!$T$3,'Champ Pools'!C6,IF('Comp Calculator'!$C$161='Champ Pools'!$U$3,'Champ Pools'!D6,IF('Comp Calculator'!$C$161='Champ Pools'!$V$3,'Champ Pools'!E6,IF('Comp Calculator'!$C$161='Champ Pools'!$W$3,'Champ Pools'!F6,IF('Comp Calculator'!$C$161='Champ Pools'!$X$3,'Champ Pools'!G6,IF('Comp Calculator'!$C$161='Champ Pools'!$Y$3,'Champ Pools'!H6,IF('Comp Calculator'!$C$161='Champ Pools'!$Z$3,'Champ Pools'!I6,0))))))))</f>
        <v>0</v>
      </c>
      <c r="F6">
        <f>IF('Comp Calculator'!$C$162='Champ Pools'!$S$3,'Champ Pools'!B6,IF('Comp Calculator'!$C$162='Champ Pools'!$T$3,'Champ Pools'!C6,IF('Comp Calculator'!$C$162='Champ Pools'!$U$3,'Champ Pools'!D6,IF('Comp Calculator'!$C$162='Champ Pools'!$V$3,'Champ Pools'!E6,IF('Comp Calculator'!$C$162='Champ Pools'!$W$3,'Champ Pools'!F6,IF('Comp Calculator'!$C$162='Champ Pools'!$X$3,'Champ Pools'!G6,IF('Comp Calculator'!$C$162='Champ Pools'!$Y$3,'Champ Pools'!H6,IF('Comp Calculator'!$C$162='Champ Pools'!$Z$3,'Champ Pools'!I6,0))))))))</f>
        <v>0</v>
      </c>
      <c r="H6">
        <f>B6*B6*'Champ Pools'!AC6</f>
        <v>0</v>
      </c>
      <c r="I6">
        <f>C6*C6*'Champ Pools'!AD6</f>
        <v>0</v>
      </c>
      <c r="J6">
        <f>D6*D6*'Champ Pools'!AE6</f>
        <v>27</v>
      </c>
      <c r="K6">
        <f>E6*E6*'Champ Pools'!AF6</f>
        <v>0</v>
      </c>
      <c r="L6">
        <f>F6*F6*'Champ Pools'!AG6</f>
        <v>0</v>
      </c>
      <c r="N6">
        <f>'Champ Scores'!Y5</f>
        <v>2099</v>
      </c>
      <c r="O6">
        <f>'Champ Scores'!Z5</f>
        <v>3037</v>
      </c>
      <c r="P6">
        <f>'Champ Scores'!AA5</f>
        <v>1537</v>
      </c>
      <c r="Q6">
        <f>'Champ Scores'!AB5</f>
        <v>1537</v>
      </c>
      <c r="R6">
        <f>'Champ Scores'!AC5</f>
        <v>2589</v>
      </c>
      <c r="T6" s="60">
        <f t="shared" si="0"/>
        <v>2341.7544531103913</v>
      </c>
      <c r="U6">
        <f>'(CC) Team Data'!W$43+'(CC) Enemy Champ Data'!N6</f>
        <v>2099</v>
      </c>
      <c r="V6">
        <f>'(CC) Team Data'!X$43+'(CC) Enemy Champ Data'!O6</f>
        <v>3037</v>
      </c>
      <c r="W6">
        <f>'(CC) Team Data'!Y$43+'(CC) Enemy Champ Data'!P6</f>
        <v>1537</v>
      </c>
      <c r="X6">
        <f>'(CC) Team Data'!Z$43+'(CC) Enemy Champ Data'!Q6</f>
        <v>1537</v>
      </c>
      <c r="Y6">
        <f>'(CC) Team Data'!AA$43+'(CC) Enemy Champ Data'!R6</f>
        <v>2589</v>
      </c>
      <c r="AA6">
        <f>ABS('Champ Scores'!AG5-33.3-'Comp Calculator'!H$164-'Comp Calculator'!H$163)</f>
        <v>23.706337646037397</v>
      </c>
      <c r="AB6">
        <f>ABS('Champ Scores'!AH5-33.3-'Comp Calculator'!I$164-'Comp Calculator'!I$163)</f>
        <v>1.7652754933732666</v>
      </c>
      <c r="AC6">
        <f>ABS('Champ Scores'!AI5-33.3-'Comp Calculator'!J$164-'Comp Calculator'!J$163)</f>
        <v>25.471613139410668</v>
      </c>
      <c r="AD6">
        <f t="shared" si="6"/>
        <v>50.943226278821328</v>
      </c>
      <c r="AF6" s="60">
        <f>(IF('Comp Calculator'!$C$167='(CC) Enemy Champ Data'!$N$3,'(CC) Enemy Champ Data'!$N6,IF('Comp Calculator'!$C$167='(CC) Enemy Champ Data'!$O$3,'(CC) Enemy Champ Data'!$O6,IF('Comp Calculator'!$C$167='(CC) Enemy Champ Data'!$P$3,'(CC) Enemy Champ Data'!$P6,IF('Comp Calculator'!$C$167='(CC) Enemy Champ Data'!$Q$3,'(CC) Enemy Champ Data'!$Q6,IF('Comp Calculator'!$C$167='(CC) Enemy Champ Data'!$R$3,'(CC) Enemy Champ Data'!$R6,IF('Comp Calculator'!$C$167='(CC) Enemy Champ Data'!$T$3,'(CC) Enemy Champ Data'!$T6,1000))))))*H6*(100-$AD6))/1000</f>
        <v>0</v>
      </c>
      <c r="AG6" s="60">
        <f>(IF('Comp Calculator'!$C$167='(CC) Enemy Champ Data'!$N$3,'(CC) Enemy Champ Data'!$N6,IF('Comp Calculator'!$C$167='(CC) Enemy Champ Data'!$O$3,'(CC) Enemy Champ Data'!$O6,IF('Comp Calculator'!$C$167='(CC) Enemy Champ Data'!$P$3,'(CC) Enemy Champ Data'!$P6,IF('Comp Calculator'!$C$167='(CC) Enemy Champ Data'!$Q$3,'(CC) Enemy Champ Data'!$Q6,IF('Comp Calculator'!$C$167='(CC) Enemy Champ Data'!$R$3,'(CC) Enemy Champ Data'!$R6,IF('Comp Calculator'!$C$167='(CC) Enemy Champ Data'!$T$3,'(CC) Enemy Champ Data'!$T6,1000))))))*I6*(100-$AD6))/1000</f>
        <v>0</v>
      </c>
      <c r="AH6" s="60">
        <f>(IF('Comp Calculator'!$C$167='(CC) Enemy Champ Data'!$N$3,'(CC) Enemy Champ Data'!$N6,IF('Comp Calculator'!$C$167='(CC) Enemy Champ Data'!$O$3,'(CC) Enemy Champ Data'!$O6,IF('Comp Calculator'!$C$167='(CC) Enemy Champ Data'!$P$3,'(CC) Enemy Champ Data'!$P6,IF('Comp Calculator'!$C$167='(CC) Enemy Champ Data'!$Q$3,'(CC) Enemy Champ Data'!$Q6,IF('Comp Calculator'!$C$167='(CC) Enemy Champ Data'!$R$3,'(CC) Enemy Champ Data'!$R6,IF('Comp Calculator'!$C$167='(CC) Enemy Champ Data'!$T$3,'(CC) Enemy Champ Data'!$T6,1000))))))*J6*(100-$AD6))/1000</f>
        <v>3101.7307945535722</v>
      </c>
      <c r="AI6" s="60">
        <f>(IF('Comp Calculator'!$C$167='(CC) Enemy Champ Data'!$N$3,'(CC) Enemy Champ Data'!$N6,IF('Comp Calculator'!$C$167='(CC) Enemy Champ Data'!$O$3,'(CC) Enemy Champ Data'!$O6,IF('Comp Calculator'!$C$167='(CC) Enemy Champ Data'!$P$3,'(CC) Enemy Champ Data'!$P6,IF('Comp Calculator'!$C$167='(CC) Enemy Champ Data'!$Q$3,'(CC) Enemy Champ Data'!$Q6,IF('Comp Calculator'!$C$167='(CC) Enemy Champ Data'!$R$3,'(CC) Enemy Champ Data'!$R6,IF('Comp Calculator'!$C$167='(CC) Enemy Champ Data'!$T$3,'(CC) Enemy Champ Data'!$T6,1000))))))*K6*(100-$AD6))/1000</f>
        <v>0</v>
      </c>
      <c r="AJ6" s="60">
        <f>(IF('Comp Calculator'!$C$167='(CC) Enemy Champ Data'!$N$3,'(CC) Enemy Champ Data'!$N6,IF('Comp Calculator'!$C$167='(CC) Enemy Champ Data'!$O$3,'(CC) Enemy Champ Data'!$O6,IF('Comp Calculator'!$C$167='(CC) Enemy Champ Data'!$P$3,'(CC) Enemy Champ Data'!$P6,IF('Comp Calculator'!$C$167='(CC) Enemy Champ Data'!$Q$3,'(CC) Enemy Champ Data'!$Q6,IF('Comp Calculator'!$C$167='(CC) Enemy Champ Data'!$R$3,'(CC) Enemy Champ Data'!$R6,IF('Comp Calculator'!$C$167='(CC) Enemy Champ Data'!$T$3,'(CC) Enemy Champ Data'!$T6,1000))))))*L6*(100-$AD6))/1000</f>
        <v>0</v>
      </c>
      <c r="AL6">
        <f>RANK(AF6,AF$4:AF$157,0)+COUNTIF(AF$4:AF6,AF6)-1</f>
        <v>40</v>
      </c>
      <c r="AM6" t="str">
        <f t="shared" si="7"/>
        <v>Akali</v>
      </c>
      <c r="AN6">
        <f>RANK(AG6,AG$4:AG$157,0)+COUNTIF(AG$4:AG6,AG6)-1</f>
        <v>26</v>
      </c>
      <c r="AO6" t="str">
        <f t="shared" si="8"/>
        <v>Akali</v>
      </c>
      <c r="AP6">
        <f>RANK(AH6,AH$4:AH$157,0)+COUNTIF(AH$4:AH6,AH6)-1</f>
        <v>83</v>
      </c>
      <c r="AQ6" t="str">
        <f t="shared" si="9"/>
        <v>Akali</v>
      </c>
      <c r="AR6">
        <f>RANK(AI6,AI$4:AI$157,0)+COUNTIF(AI$4:AI6,AI6)-1</f>
        <v>22</v>
      </c>
      <c r="AS6" t="str">
        <f t="shared" si="10"/>
        <v>Akali</v>
      </c>
      <c r="AT6">
        <f>RANK(AJ6,AJ$4:AJ$157,0)+COUNTIF(AJ$4:AJ6,AJ6)-1</f>
        <v>56</v>
      </c>
      <c r="AU6" t="str">
        <f t="shared" si="11"/>
        <v>Akali</v>
      </c>
      <c r="AW6">
        <v>4</v>
      </c>
      <c r="AX6" s="61">
        <f t="shared" si="12"/>
        <v>3.3329824930670195</v>
      </c>
      <c r="AY6">
        <f>'Champ Scores'!B5</f>
        <v>5</v>
      </c>
      <c r="AZ6">
        <f>'Champ Scores'!C5</f>
        <v>3</v>
      </c>
      <c r="BA6">
        <f>'Champ Scores'!D5</f>
        <v>5</v>
      </c>
      <c r="BB6">
        <f>'Champ Scores'!E5</f>
        <v>3</v>
      </c>
      <c r="BC6">
        <f>'Champ Scores'!F5</f>
        <v>5</v>
      </c>
      <c r="BD6">
        <f>'Champ Scores'!G5</f>
        <v>2</v>
      </c>
      <c r="BE6">
        <f>'Champ Scores'!H5</f>
        <v>2</v>
      </c>
      <c r="BF6">
        <f>'Champ Scores'!I5</f>
        <v>1</v>
      </c>
      <c r="BG6">
        <f>'Champ Scores'!J5</f>
        <v>4</v>
      </c>
      <c r="BH6">
        <f>'Champ Scores'!K5</f>
        <v>1</v>
      </c>
      <c r="BI6">
        <f>'Champ Scores'!L5</f>
        <v>2</v>
      </c>
      <c r="BJ6">
        <f>'Champ Scores'!M5</f>
        <v>1</v>
      </c>
      <c r="BK6">
        <f>'Champ Scores'!N5</f>
        <v>1</v>
      </c>
      <c r="BL6">
        <f>'Champ Scores'!O5</f>
        <v>1</v>
      </c>
      <c r="BM6">
        <f>'Champ Scores'!P5</f>
        <v>1</v>
      </c>
      <c r="BN6">
        <f>'Champ Scores'!Q5</f>
        <v>5</v>
      </c>
      <c r="BO6">
        <f>'Champ Scores'!R5</f>
        <v>5</v>
      </c>
      <c r="BP6">
        <f>'Champ Scores'!S5</f>
        <v>1</v>
      </c>
      <c r="BQ6">
        <f>'Champ Scores'!T5</f>
        <v>3</v>
      </c>
      <c r="BR6">
        <f>'Champ Scores'!U5</f>
        <v>1</v>
      </c>
      <c r="BT6" s="61">
        <f>INDEX($AX$3:BR6,AW6,MATCH('Comp Calculator'!$C$168,'(CC) Enemy Champ Data'!$AX$3:$BR$3,0))</f>
        <v>3.3329824930670195</v>
      </c>
      <c r="BV6" s="60">
        <f t="shared" si="1"/>
        <v>0</v>
      </c>
      <c r="BW6" s="60">
        <f t="shared" si="2"/>
        <v>0</v>
      </c>
      <c r="BX6" s="60">
        <f t="shared" si="3"/>
        <v>4414.6449354340466</v>
      </c>
      <c r="BY6" s="60">
        <f t="shared" si="4"/>
        <v>0</v>
      </c>
      <c r="BZ6" s="60">
        <f t="shared" si="5"/>
        <v>0</v>
      </c>
      <c r="CB6">
        <f>RANK(BV6,BV$4:BV$157,0)+COUNTIF(BV$4:BV6,BV6)-1</f>
        <v>40</v>
      </c>
      <c r="CC6" t="str">
        <f t="shared" si="13"/>
        <v>Akali</v>
      </c>
      <c r="CD6">
        <f>RANK(BW6,BW$4:BW$157,0)+COUNTIF(BW$4:BW6,BW6)-1</f>
        <v>26</v>
      </c>
      <c r="CE6" t="str">
        <f t="shared" si="14"/>
        <v>Akali</v>
      </c>
      <c r="CF6">
        <f>RANK(BX6,BX$4:BX$157,0)+COUNTIF(BX$4:BX6,BX6)-1</f>
        <v>84</v>
      </c>
      <c r="CG6" t="str">
        <f t="shared" si="15"/>
        <v>Akali</v>
      </c>
      <c r="CH6">
        <f>RANK(BY6,BY$4:BY$157,0)+COUNTIF(BY$4:BY6,BY6)-1</f>
        <v>22</v>
      </c>
      <c r="CI6" t="str">
        <f t="shared" si="16"/>
        <v>Akali</v>
      </c>
      <c r="CJ6">
        <f>RANK(BZ6,BZ$4:BZ$157,0)+COUNTIF(BZ$4:BZ6,BZ6)-1</f>
        <v>56</v>
      </c>
      <c r="CK6" t="str">
        <f t="shared" si="17"/>
        <v>Akali</v>
      </c>
      <c r="CM6">
        <f>'Champ Scores'!B5+'(CC) Team Data'!B$43-'(CC) Team Data'!$B$28</f>
        <v>9</v>
      </c>
      <c r="CN6">
        <f>'Champ Scores'!C5+'(CC) Team Data'!C$43-'(CC) Team Data'!$B$28</f>
        <v>7</v>
      </c>
      <c r="CO6">
        <f>'Champ Scores'!D5+'(CC) Team Data'!D$43-'(CC) Team Data'!$B$28</f>
        <v>9</v>
      </c>
      <c r="CP6">
        <f>'Champ Scores'!E5+'(CC) Team Data'!E$43-'(CC) Team Data'!$B$28</f>
        <v>7</v>
      </c>
      <c r="CQ6">
        <f>'Champ Scores'!F5+'(CC) Team Data'!F$43-'(CC) Team Data'!$B$28</f>
        <v>9</v>
      </c>
      <c r="CR6">
        <f>'Champ Scores'!G5+'(CC) Team Data'!G$43-'(CC) Team Data'!$B$28</f>
        <v>6</v>
      </c>
      <c r="CS6">
        <f>'Champ Scores'!H5+'(CC) Team Data'!H$43-'(CC) Team Data'!$B$28</f>
        <v>6</v>
      </c>
      <c r="CT6">
        <f>'Champ Scores'!I5+'(CC) Team Data'!I$43-'(CC) Team Data'!$B$28</f>
        <v>5</v>
      </c>
      <c r="CU6">
        <f>'Champ Scores'!J5+'(CC) Team Data'!J$43-'(CC) Team Data'!$B$28</f>
        <v>8</v>
      </c>
      <c r="CV6">
        <f>'Champ Scores'!K5+'(CC) Team Data'!K$43-'(CC) Team Data'!$B$28</f>
        <v>5</v>
      </c>
      <c r="CW6">
        <f>'Champ Scores'!L5+'(CC) Team Data'!L$43-'(CC) Team Data'!$B$28</f>
        <v>6</v>
      </c>
      <c r="CX6">
        <f>'Champ Scores'!M5+'(CC) Team Data'!M$43-'(CC) Team Data'!$B$28</f>
        <v>5</v>
      </c>
      <c r="CY6">
        <f>'Champ Scores'!N5+'(CC) Team Data'!N$43-'(CC) Team Data'!$B$28</f>
        <v>5</v>
      </c>
      <c r="CZ6">
        <f>'Champ Scores'!O5+'(CC) Team Data'!O$43-'(CC) Team Data'!$B$28</f>
        <v>5</v>
      </c>
      <c r="DA6">
        <f>'Champ Scores'!P5+'(CC) Team Data'!P$43-'(CC) Team Data'!$B$28</f>
        <v>5</v>
      </c>
      <c r="DB6">
        <f>'Champ Scores'!Q5+'(CC) Team Data'!Q$43-'(CC) Team Data'!$B$28</f>
        <v>9</v>
      </c>
      <c r="DC6">
        <f>'Champ Scores'!R5+'(CC) Team Data'!R$43-'(CC) Team Data'!$B$28</f>
        <v>9</v>
      </c>
      <c r="DD6">
        <f>'Champ Scores'!S5+'(CC) Team Data'!S$43-'(CC) Team Data'!$B$28</f>
        <v>5</v>
      </c>
      <c r="DE6">
        <f>'Champ Scores'!T5+'(CC) Team Data'!T$43-'(CC) Team Data'!$B$28</f>
        <v>7</v>
      </c>
      <c r="DF6">
        <f>'Champ Scores'!U5+'(CC) Team Data'!U$43-'(CC) Team Data'!$B$28</f>
        <v>5</v>
      </c>
    </row>
    <row r="7" spans="1:110" x14ac:dyDescent="0.25">
      <c r="A7" t="str">
        <f>'Champ Scores'!A7</f>
        <v>Alistar</v>
      </c>
      <c r="B7">
        <f>IF('Comp Calculator'!$C$158='Champ Pools'!$S$3,'Champ Pools'!B8,IF('Comp Calculator'!$C$158='Champ Pools'!$T$3,'Champ Pools'!C8,IF('Comp Calculator'!$C$158='Champ Pools'!$U$3,'Champ Pools'!D8,IF('Comp Calculator'!$C$158='Champ Pools'!$V$3,'Champ Pools'!E8,IF('Comp Calculator'!$C$158='Champ Pools'!$W$3,'Champ Pools'!F8,IF('Comp Calculator'!$C$158='Champ Pools'!$X$3,'Champ Pools'!G8,IF('Comp Calculator'!$C$158='Champ Pools'!$Y$3,'Champ Pools'!H8,IF('Comp Calculator'!$C$158='Champ Pools'!$Z$3,'Champ Pools'!I8,0))))))))</f>
        <v>0</v>
      </c>
      <c r="C7">
        <f>IF('Comp Calculator'!$C$159='Champ Pools'!$S$3,'Champ Pools'!B8,IF('Comp Calculator'!$C$159='Champ Pools'!$T$3,'Champ Pools'!C8,IF('Comp Calculator'!$C$159='Champ Pools'!$U$3,'Champ Pools'!D8,IF('Comp Calculator'!$C$159='Champ Pools'!$V$3,'Champ Pools'!E8,IF('Comp Calculator'!$C$159='Champ Pools'!$W$3,'Champ Pools'!F8,IF('Comp Calculator'!$C$159='Champ Pools'!$X$3,'Champ Pools'!G8,IF('Comp Calculator'!$C$159='Champ Pools'!$Y$3,'Champ Pools'!H8,IF('Comp Calculator'!$C$159='Champ Pools'!$Z$3,'Champ Pools'!I8,0))))))))</f>
        <v>0</v>
      </c>
      <c r="D7">
        <f>IF('Comp Calculator'!$C$160='Champ Pools'!$S$3,'Champ Pools'!B8,IF('Comp Calculator'!$C$160='Champ Pools'!$T$3,'Champ Pools'!C8,IF('Comp Calculator'!$C$160='Champ Pools'!$U$3,'Champ Pools'!D8,IF('Comp Calculator'!$C$160='Champ Pools'!$V$3,'Champ Pools'!E8,IF('Comp Calculator'!$C$160='Champ Pools'!$W$3,'Champ Pools'!F8,IF('Comp Calculator'!$C$160='Champ Pools'!$X$3,'Champ Pools'!G8,IF('Comp Calculator'!$C$160='Champ Pools'!$Y$3,'Champ Pools'!H8,IF('Comp Calculator'!$C$160='Champ Pools'!$Z$3,'Champ Pools'!I8,0))))))))</f>
        <v>0</v>
      </c>
      <c r="E7">
        <f>IF('Comp Calculator'!$C$161='Champ Pools'!$S$3,'Champ Pools'!B8,IF('Comp Calculator'!$C$161='Champ Pools'!$T$3,'Champ Pools'!C8,IF('Comp Calculator'!$C$161='Champ Pools'!$U$3,'Champ Pools'!D8,IF('Comp Calculator'!$C$161='Champ Pools'!$V$3,'Champ Pools'!E8,IF('Comp Calculator'!$C$161='Champ Pools'!$W$3,'Champ Pools'!F8,IF('Comp Calculator'!$C$161='Champ Pools'!$X$3,'Champ Pools'!G8,IF('Comp Calculator'!$C$161='Champ Pools'!$Y$3,'Champ Pools'!H8,IF('Comp Calculator'!$C$161='Champ Pools'!$Z$3,'Champ Pools'!I8,0))))))))</f>
        <v>0</v>
      </c>
      <c r="F7">
        <f>IF('Comp Calculator'!$C$162='Champ Pools'!$S$3,'Champ Pools'!B8,IF('Comp Calculator'!$C$162='Champ Pools'!$T$3,'Champ Pools'!C8,IF('Comp Calculator'!$C$162='Champ Pools'!$U$3,'Champ Pools'!D8,IF('Comp Calculator'!$C$162='Champ Pools'!$V$3,'Champ Pools'!E8,IF('Comp Calculator'!$C$162='Champ Pools'!$W$3,'Champ Pools'!F8,IF('Comp Calculator'!$C$162='Champ Pools'!$X$3,'Champ Pools'!G8,IF('Comp Calculator'!$C$162='Champ Pools'!$Y$3,'Champ Pools'!H8,IF('Comp Calculator'!$C$162='Champ Pools'!$Z$3,'Champ Pools'!I8,0))))))))</f>
        <v>5</v>
      </c>
      <c r="H7">
        <f>B7*B7*'Champ Pools'!AC8</f>
        <v>0</v>
      </c>
      <c r="I7">
        <f>C7*C7*'Champ Pools'!AD8</f>
        <v>0</v>
      </c>
      <c r="J7">
        <f>D7*D7*'Champ Pools'!AE8</f>
        <v>0</v>
      </c>
      <c r="K7">
        <f>E7*E7*'Champ Pools'!AF8</f>
        <v>0</v>
      </c>
      <c r="L7">
        <f>F7*F7*'Champ Pools'!AG8</f>
        <v>75</v>
      </c>
      <c r="N7">
        <f>'Champ Scores'!Y7</f>
        <v>3095</v>
      </c>
      <c r="O7">
        <f>'Champ Scores'!Z7</f>
        <v>2123</v>
      </c>
      <c r="P7">
        <f>'Champ Scores'!AA7</f>
        <v>2183</v>
      </c>
      <c r="Q7">
        <f>'Champ Scores'!AB7</f>
        <v>1646</v>
      </c>
      <c r="R7">
        <f>'Champ Scores'!AC7</f>
        <v>1352</v>
      </c>
      <c r="T7" s="60">
        <f t="shared" si="0"/>
        <v>2336.4823287959844</v>
      </c>
      <c r="U7">
        <f>'(CC) Team Data'!W$43+'(CC) Enemy Champ Data'!N7</f>
        <v>3095</v>
      </c>
      <c r="V7">
        <f>'(CC) Team Data'!X$43+'(CC) Enemy Champ Data'!O7</f>
        <v>2123</v>
      </c>
      <c r="W7">
        <f>'(CC) Team Data'!Y$43+'(CC) Enemy Champ Data'!P7</f>
        <v>2183</v>
      </c>
      <c r="X7">
        <f>'(CC) Team Data'!Z$43+'(CC) Enemy Champ Data'!Q7</f>
        <v>1646</v>
      </c>
      <c r="Y7">
        <f>'(CC) Team Data'!AA$43+'(CC) Enemy Champ Data'!R7</f>
        <v>1352</v>
      </c>
      <c r="AA7">
        <f>ABS('Champ Scores'!AG7-33.3-'Comp Calculator'!H$164-'Comp Calculator'!H$163)</f>
        <v>28.491548302005533</v>
      </c>
      <c r="AB7">
        <f>ABS('Champ Scores'!AH7-33.3-'Comp Calculator'!I$164-'Comp Calculator'!I$163)</f>
        <v>4.0026415012600438</v>
      </c>
      <c r="AC7">
        <f>ABS('Champ Scores'!AI7-33.3-'Comp Calculator'!J$164-'Comp Calculator'!J$163)</f>
        <v>24.488906800745493</v>
      </c>
      <c r="AD7">
        <f t="shared" si="6"/>
        <v>56.983096604011067</v>
      </c>
      <c r="AF7" s="60">
        <f>(IF('Comp Calculator'!$C$167='(CC) Enemy Champ Data'!$N$3,'(CC) Enemy Champ Data'!$N7,IF('Comp Calculator'!$C$167='(CC) Enemy Champ Data'!$O$3,'(CC) Enemy Champ Data'!$O7,IF('Comp Calculator'!$C$167='(CC) Enemy Champ Data'!$P$3,'(CC) Enemy Champ Data'!$P7,IF('Comp Calculator'!$C$167='(CC) Enemy Champ Data'!$Q$3,'(CC) Enemy Champ Data'!$Q7,IF('Comp Calculator'!$C$167='(CC) Enemy Champ Data'!$R$3,'(CC) Enemy Champ Data'!$R7,IF('Comp Calculator'!$C$167='(CC) Enemy Champ Data'!$T$3,'(CC) Enemy Champ Data'!$T7,1000))))))*H7*(100-$AD7))/1000</f>
        <v>0</v>
      </c>
      <c r="AG7" s="60">
        <f>(IF('Comp Calculator'!$C$167='(CC) Enemy Champ Data'!$N$3,'(CC) Enemy Champ Data'!$N7,IF('Comp Calculator'!$C$167='(CC) Enemy Champ Data'!$O$3,'(CC) Enemy Champ Data'!$O7,IF('Comp Calculator'!$C$167='(CC) Enemy Champ Data'!$P$3,'(CC) Enemy Champ Data'!$P7,IF('Comp Calculator'!$C$167='(CC) Enemy Champ Data'!$Q$3,'(CC) Enemy Champ Data'!$Q7,IF('Comp Calculator'!$C$167='(CC) Enemy Champ Data'!$R$3,'(CC) Enemy Champ Data'!$R7,IF('Comp Calculator'!$C$167='(CC) Enemy Champ Data'!$T$3,'(CC) Enemy Champ Data'!$T7,1000))))))*I7*(100-$AD7))/1000</f>
        <v>0</v>
      </c>
      <c r="AH7" s="60">
        <f>(IF('Comp Calculator'!$C$167='(CC) Enemy Champ Data'!$N$3,'(CC) Enemy Champ Data'!$N7,IF('Comp Calculator'!$C$167='(CC) Enemy Champ Data'!$O$3,'(CC) Enemy Champ Data'!$O7,IF('Comp Calculator'!$C$167='(CC) Enemy Champ Data'!$P$3,'(CC) Enemy Champ Data'!$P7,IF('Comp Calculator'!$C$167='(CC) Enemy Champ Data'!$Q$3,'(CC) Enemy Champ Data'!$Q7,IF('Comp Calculator'!$C$167='(CC) Enemy Champ Data'!$R$3,'(CC) Enemy Champ Data'!$R7,IF('Comp Calculator'!$C$167='(CC) Enemy Champ Data'!$T$3,'(CC) Enemy Champ Data'!$T7,1000))))))*J7*(100-$AD7))/1000</f>
        <v>0</v>
      </c>
      <c r="AI7" s="60">
        <f>(IF('Comp Calculator'!$C$167='(CC) Enemy Champ Data'!$N$3,'(CC) Enemy Champ Data'!$N7,IF('Comp Calculator'!$C$167='(CC) Enemy Champ Data'!$O$3,'(CC) Enemy Champ Data'!$O7,IF('Comp Calculator'!$C$167='(CC) Enemy Champ Data'!$P$3,'(CC) Enemy Champ Data'!$P7,IF('Comp Calculator'!$C$167='(CC) Enemy Champ Data'!$Q$3,'(CC) Enemy Champ Data'!$Q7,IF('Comp Calculator'!$C$167='(CC) Enemy Champ Data'!$R$3,'(CC) Enemy Champ Data'!$R7,IF('Comp Calculator'!$C$167='(CC) Enemy Champ Data'!$T$3,'(CC) Enemy Champ Data'!$T7,1000))))))*K7*(100-$AD7))/1000</f>
        <v>0</v>
      </c>
      <c r="AJ7" s="60">
        <f>(IF('Comp Calculator'!$C$167='(CC) Enemy Champ Data'!$N$3,'(CC) Enemy Champ Data'!$N7,IF('Comp Calculator'!$C$167='(CC) Enemy Champ Data'!$O$3,'(CC) Enemy Champ Data'!$O7,IF('Comp Calculator'!$C$167='(CC) Enemy Champ Data'!$P$3,'(CC) Enemy Champ Data'!$P7,IF('Comp Calculator'!$C$167='(CC) Enemy Champ Data'!$Q$3,'(CC) Enemy Champ Data'!$Q7,IF('Comp Calculator'!$C$167='(CC) Enemy Champ Data'!$R$3,'(CC) Enemy Champ Data'!$R7,IF('Comp Calculator'!$C$167='(CC) Enemy Champ Data'!$T$3,'(CC) Enemy Champ Data'!$T7,1000))))))*L7*(100-$AD7))/1000</f>
        <v>7538.1175968189082</v>
      </c>
      <c r="AL7">
        <f>RANK(AF7,AF$4:AF$157,0)+COUNTIF(AF$4:AF7,AF7)-1</f>
        <v>41</v>
      </c>
      <c r="AM7" t="str">
        <f t="shared" si="7"/>
        <v>Alistar</v>
      </c>
      <c r="AN7">
        <f>RANK(AG7,AG$4:AG$157,0)+COUNTIF(AG$4:AG7,AG7)-1</f>
        <v>27</v>
      </c>
      <c r="AO7" t="str">
        <f t="shared" si="8"/>
        <v>Alistar</v>
      </c>
      <c r="AP7">
        <f>RANK(AH7,AH$4:AH$157,0)+COUNTIF(AH$4:AH7,AH7)-1</f>
        <v>106</v>
      </c>
      <c r="AQ7" t="str">
        <f t="shared" si="9"/>
        <v>Alistar</v>
      </c>
      <c r="AR7">
        <f>RANK(AI7,AI$4:AI$157,0)+COUNTIF(AI$4:AI7,AI7)-1</f>
        <v>23</v>
      </c>
      <c r="AS7" t="str">
        <f t="shared" si="10"/>
        <v>Alistar</v>
      </c>
      <c r="AT7">
        <f>RANK(AJ7,AJ$4:AJ$157,0)+COUNTIF(AJ$4:AJ7,AJ7)-1</f>
        <v>28</v>
      </c>
      <c r="AU7" t="str">
        <f t="shared" si="11"/>
        <v>Alistar</v>
      </c>
      <c r="AW7">
        <v>5</v>
      </c>
      <c r="AX7" s="61">
        <f t="shared" si="12"/>
        <v>3.1819617281545653</v>
      </c>
      <c r="AY7">
        <f>'Champ Scores'!B7</f>
        <v>1</v>
      </c>
      <c r="AZ7">
        <f>'Champ Scores'!C7</f>
        <v>1</v>
      </c>
      <c r="BA7">
        <f>'Champ Scores'!D7</f>
        <v>1</v>
      </c>
      <c r="BB7">
        <f>'Champ Scores'!E7</f>
        <v>1</v>
      </c>
      <c r="BC7">
        <f>'Champ Scores'!F7</f>
        <v>1</v>
      </c>
      <c r="BD7">
        <f>'Champ Scores'!G7</f>
        <v>1</v>
      </c>
      <c r="BE7">
        <f>'Champ Scores'!H7</f>
        <v>1</v>
      </c>
      <c r="BF7">
        <f>'Champ Scores'!I7</f>
        <v>1</v>
      </c>
      <c r="BG7">
        <f>'Champ Scores'!J7</f>
        <v>1</v>
      </c>
      <c r="BH7">
        <f>'Champ Scores'!K7</f>
        <v>5</v>
      </c>
      <c r="BI7">
        <f>'Champ Scores'!L7</f>
        <v>4</v>
      </c>
      <c r="BJ7">
        <f>'Champ Scores'!M7</f>
        <v>5</v>
      </c>
      <c r="BK7">
        <f>'Champ Scores'!N7</f>
        <v>5</v>
      </c>
      <c r="BL7">
        <f>'Champ Scores'!O7</f>
        <v>1</v>
      </c>
      <c r="BM7">
        <f>'Champ Scores'!P7</f>
        <v>5</v>
      </c>
      <c r="BN7">
        <f>'Champ Scores'!Q7</f>
        <v>2</v>
      </c>
      <c r="BO7">
        <f>'Champ Scores'!R7</f>
        <v>5</v>
      </c>
      <c r="BP7">
        <f>'Champ Scores'!S7</f>
        <v>3</v>
      </c>
      <c r="BQ7">
        <f>'Champ Scores'!T7</f>
        <v>3</v>
      </c>
      <c r="BR7">
        <f>'Champ Scores'!U7</f>
        <v>5</v>
      </c>
      <c r="BT7" s="61">
        <f>INDEX($AX$3:BR7,AW7,MATCH('Comp Calculator'!$C$168,'(CC) Enemy Champ Data'!$AX$3:$BR$3,0))</f>
        <v>3.1819617281545653</v>
      </c>
      <c r="BV7" s="60">
        <f t="shared" si="1"/>
        <v>0</v>
      </c>
      <c r="BW7" s="60">
        <f t="shared" si="2"/>
        <v>0</v>
      </c>
      <c r="BX7" s="60">
        <f t="shared" si="3"/>
        <v>0</v>
      </c>
      <c r="BY7" s="60">
        <f t="shared" si="4"/>
        <v>0</v>
      </c>
      <c r="BZ7" s="60">
        <f t="shared" si="5"/>
        <v>10265.86052023192</v>
      </c>
      <c r="CB7">
        <f>RANK(BV7,BV$4:BV$157,0)+COUNTIF(BV$4:BV7,BV7)-1</f>
        <v>41</v>
      </c>
      <c r="CC7" t="str">
        <f t="shared" si="13"/>
        <v>Alistar</v>
      </c>
      <c r="CD7">
        <f>RANK(BW7,BW$4:BW$157,0)+COUNTIF(BW$4:BW7,BW7)-1</f>
        <v>27</v>
      </c>
      <c r="CE7" t="str">
        <f t="shared" si="14"/>
        <v>Alistar</v>
      </c>
      <c r="CF7">
        <f>RANK(BX7,BX$4:BX$157,0)+COUNTIF(BX$4:BX7,BX7)-1</f>
        <v>106</v>
      </c>
      <c r="CG7" t="str">
        <f t="shared" si="15"/>
        <v>Alistar</v>
      </c>
      <c r="CH7">
        <f>RANK(BY7,BY$4:BY$157,0)+COUNTIF(BY$4:BY7,BY7)-1</f>
        <v>23</v>
      </c>
      <c r="CI7" t="str">
        <f t="shared" si="16"/>
        <v>Alistar</v>
      </c>
      <c r="CJ7">
        <f>RANK(BZ7,BZ$4:BZ$157,0)+COUNTIF(BZ$4:BZ7,BZ7)-1</f>
        <v>28</v>
      </c>
      <c r="CK7" t="str">
        <f t="shared" si="17"/>
        <v>Alistar</v>
      </c>
      <c r="CM7">
        <f>'Champ Scores'!B7+'(CC) Team Data'!B$43-'(CC) Team Data'!$B$28</f>
        <v>5</v>
      </c>
      <c r="CN7">
        <f>'Champ Scores'!C7+'(CC) Team Data'!C$43-'(CC) Team Data'!$B$28</f>
        <v>5</v>
      </c>
      <c r="CO7">
        <f>'Champ Scores'!D7+'(CC) Team Data'!D$43-'(CC) Team Data'!$B$28</f>
        <v>5</v>
      </c>
      <c r="CP7">
        <f>'Champ Scores'!E7+'(CC) Team Data'!E$43-'(CC) Team Data'!$B$28</f>
        <v>5</v>
      </c>
      <c r="CQ7">
        <f>'Champ Scores'!F7+'(CC) Team Data'!F$43-'(CC) Team Data'!$B$28</f>
        <v>5</v>
      </c>
      <c r="CR7">
        <f>'Champ Scores'!G7+'(CC) Team Data'!G$43-'(CC) Team Data'!$B$28</f>
        <v>5</v>
      </c>
      <c r="CS7">
        <f>'Champ Scores'!H7+'(CC) Team Data'!H$43-'(CC) Team Data'!$B$28</f>
        <v>5</v>
      </c>
      <c r="CT7">
        <f>'Champ Scores'!I7+'(CC) Team Data'!I$43-'(CC) Team Data'!$B$28</f>
        <v>5</v>
      </c>
      <c r="CU7">
        <f>'Champ Scores'!J7+'(CC) Team Data'!J$43-'(CC) Team Data'!$B$28</f>
        <v>5</v>
      </c>
      <c r="CV7">
        <f>'Champ Scores'!K7+'(CC) Team Data'!K$43-'(CC) Team Data'!$B$28</f>
        <v>9</v>
      </c>
      <c r="CW7">
        <f>'Champ Scores'!L7+'(CC) Team Data'!L$43-'(CC) Team Data'!$B$28</f>
        <v>8</v>
      </c>
      <c r="CX7">
        <f>'Champ Scores'!M7+'(CC) Team Data'!M$43-'(CC) Team Data'!$B$28</f>
        <v>9</v>
      </c>
      <c r="CY7">
        <f>'Champ Scores'!N7+'(CC) Team Data'!N$43-'(CC) Team Data'!$B$28</f>
        <v>9</v>
      </c>
      <c r="CZ7">
        <f>'Champ Scores'!O7+'(CC) Team Data'!O$43-'(CC) Team Data'!$B$28</f>
        <v>5</v>
      </c>
      <c r="DA7">
        <f>'Champ Scores'!P7+'(CC) Team Data'!P$43-'(CC) Team Data'!$B$28</f>
        <v>9</v>
      </c>
      <c r="DB7">
        <f>'Champ Scores'!Q7+'(CC) Team Data'!Q$43-'(CC) Team Data'!$B$28</f>
        <v>6</v>
      </c>
      <c r="DC7">
        <f>'Champ Scores'!R7+'(CC) Team Data'!R$43-'(CC) Team Data'!$B$28</f>
        <v>9</v>
      </c>
      <c r="DD7">
        <f>'Champ Scores'!S7+'(CC) Team Data'!S$43-'(CC) Team Data'!$B$28</f>
        <v>7</v>
      </c>
      <c r="DE7">
        <f>'Champ Scores'!T7+'(CC) Team Data'!T$43-'(CC) Team Data'!$B$28</f>
        <v>7</v>
      </c>
      <c r="DF7">
        <f>'Champ Scores'!U7+'(CC) Team Data'!U$43-'(CC) Team Data'!$B$28</f>
        <v>9</v>
      </c>
    </row>
    <row r="8" spans="1:110" x14ac:dyDescent="0.25">
      <c r="A8" t="str">
        <f>'Champ Scores'!A8</f>
        <v>Amumu</v>
      </c>
      <c r="B8">
        <f>IF('Comp Calculator'!$C$158='Champ Pools'!$S$3,'Champ Pools'!B9,IF('Comp Calculator'!$C$158='Champ Pools'!$T$3,'Champ Pools'!C9,IF('Comp Calculator'!$C$158='Champ Pools'!$U$3,'Champ Pools'!D9,IF('Comp Calculator'!$C$158='Champ Pools'!$V$3,'Champ Pools'!E9,IF('Comp Calculator'!$C$158='Champ Pools'!$W$3,'Champ Pools'!F9,IF('Comp Calculator'!$C$158='Champ Pools'!$X$3,'Champ Pools'!G9,IF('Comp Calculator'!$C$158='Champ Pools'!$Y$3,'Champ Pools'!H9,IF('Comp Calculator'!$C$158='Champ Pools'!$Z$3,'Champ Pools'!I9,0))))))))</f>
        <v>0</v>
      </c>
      <c r="C8">
        <f>IF('Comp Calculator'!$C$159='Champ Pools'!$S$3,'Champ Pools'!B9,IF('Comp Calculator'!$C$159='Champ Pools'!$T$3,'Champ Pools'!C9,IF('Comp Calculator'!$C$159='Champ Pools'!$U$3,'Champ Pools'!D9,IF('Comp Calculator'!$C$159='Champ Pools'!$V$3,'Champ Pools'!E9,IF('Comp Calculator'!$C$159='Champ Pools'!$W$3,'Champ Pools'!F9,IF('Comp Calculator'!$C$159='Champ Pools'!$X$3,'Champ Pools'!G9,IF('Comp Calculator'!$C$159='Champ Pools'!$Y$3,'Champ Pools'!H9,IF('Comp Calculator'!$C$159='Champ Pools'!$Z$3,'Champ Pools'!I9,0))))))))</f>
        <v>2</v>
      </c>
      <c r="D8">
        <f>IF('Comp Calculator'!$C$160='Champ Pools'!$S$3,'Champ Pools'!B9,IF('Comp Calculator'!$C$160='Champ Pools'!$T$3,'Champ Pools'!C9,IF('Comp Calculator'!$C$160='Champ Pools'!$U$3,'Champ Pools'!D9,IF('Comp Calculator'!$C$160='Champ Pools'!$V$3,'Champ Pools'!E9,IF('Comp Calculator'!$C$160='Champ Pools'!$W$3,'Champ Pools'!F9,IF('Comp Calculator'!$C$160='Champ Pools'!$X$3,'Champ Pools'!G9,IF('Comp Calculator'!$C$160='Champ Pools'!$Y$3,'Champ Pools'!H9,IF('Comp Calculator'!$C$160='Champ Pools'!$Z$3,'Champ Pools'!I9,0))))))))</f>
        <v>0</v>
      </c>
      <c r="E8">
        <f>IF('Comp Calculator'!$C$161='Champ Pools'!$S$3,'Champ Pools'!B9,IF('Comp Calculator'!$C$161='Champ Pools'!$T$3,'Champ Pools'!C9,IF('Comp Calculator'!$C$161='Champ Pools'!$U$3,'Champ Pools'!D9,IF('Comp Calculator'!$C$161='Champ Pools'!$V$3,'Champ Pools'!E9,IF('Comp Calculator'!$C$161='Champ Pools'!$W$3,'Champ Pools'!F9,IF('Comp Calculator'!$C$161='Champ Pools'!$X$3,'Champ Pools'!G9,IF('Comp Calculator'!$C$161='Champ Pools'!$Y$3,'Champ Pools'!H9,IF('Comp Calculator'!$C$161='Champ Pools'!$Z$3,'Champ Pools'!I9,0))))))))</f>
        <v>0</v>
      </c>
      <c r="F8">
        <f>IF('Comp Calculator'!$C$162='Champ Pools'!$S$3,'Champ Pools'!B9,IF('Comp Calculator'!$C$162='Champ Pools'!$T$3,'Champ Pools'!C9,IF('Comp Calculator'!$C$162='Champ Pools'!$U$3,'Champ Pools'!D9,IF('Comp Calculator'!$C$162='Champ Pools'!$V$3,'Champ Pools'!E9,IF('Comp Calculator'!$C$162='Champ Pools'!$W$3,'Champ Pools'!F9,IF('Comp Calculator'!$C$162='Champ Pools'!$X$3,'Champ Pools'!G9,IF('Comp Calculator'!$C$162='Champ Pools'!$Y$3,'Champ Pools'!H9,IF('Comp Calculator'!$C$162='Champ Pools'!$Z$3,'Champ Pools'!I9,0))))))))</f>
        <v>5</v>
      </c>
      <c r="H8">
        <f>B8*B8*'Champ Pools'!AC9</f>
        <v>0</v>
      </c>
      <c r="I8">
        <f>C8*C8*'Champ Pools'!AD9</f>
        <v>12</v>
      </c>
      <c r="J8">
        <f>D8*D8*'Champ Pools'!AE9</f>
        <v>0</v>
      </c>
      <c r="K8">
        <f>E8*E8*'Champ Pools'!AF9</f>
        <v>0</v>
      </c>
      <c r="L8">
        <f>F8*F8*'Champ Pools'!AG9</f>
        <v>75</v>
      </c>
      <c r="N8">
        <f>'Champ Scores'!Y8</f>
        <v>3104</v>
      </c>
      <c r="O8">
        <f>'Champ Scores'!Z8</f>
        <v>2096</v>
      </c>
      <c r="P8">
        <f>'Champ Scores'!AA8</f>
        <v>1748</v>
      </c>
      <c r="Q8">
        <f>'Champ Scores'!AB8</f>
        <v>1385</v>
      </c>
      <c r="R8">
        <f>'Champ Scores'!AC8</f>
        <v>1077</v>
      </c>
      <c r="T8" s="60">
        <f t="shared" si="0"/>
        <v>2217.0456590579497</v>
      </c>
      <c r="U8">
        <f>'(CC) Team Data'!W$43+'(CC) Enemy Champ Data'!N8</f>
        <v>3104</v>
      </c>
      <c r="V8">
        <f>'(CC) Team Data'!X$43+'(CC) Enemy Champ Data'!O8</f>
        <v>2096</v>
      </c>
      <c r="W8">
        <f>'(CC) Team Data'!Y$43+'(CC) Enemy Champ Data'!P8</f>
        <v>1748</v>
      </c>
      <c r="X8">
        <f>'(CC) Team Data'!Z$43+'(CC) Enemy Champ Data'!Q8</f>
        <v>1385</v>
      </c>
      <c r="Y8">
        <f>'(CC) Team Data'!AA$43+'(CC) Enemy Champ Data'!R8</f>
        <v>1077</v>
      </c>
      <c r="AA8">
        <f>ABS('Champ Scores'!AG8-33.3-'Comp Calculator'!H$164-'Comp Calculator'!H$163)</f>
        <v>34.38276931487497</v>
      </c>
      <c r="AB8">
        <f>ABS('Champ Scores'!AH8-33.3-'Comp Calculator'!I$164-'Comp Calculator'!I$163)</f>
        <v>7.1242719980247742</v>
      </c>
      <c r="AC8">
        <f>ABS('Champ Scores'!AI8-33.3-'Comp Calculator'!J$164-'Comp Calculator'!J$163)</f>
        <v>27.2584973168502</v>
      </c>
      <c r="AD8">
        <f t="shared" si="6"/>
        <v>68.76553862974994</v>
      </c>
      <c r="AF8" s="60">
        <f>(IF('Comp Calculator'!$C$167='(CC) Enemy Champ Data'!$N$3,'(CC) Enemy Champ Data'!$N8,IF('Comp Calculator'!$C$167='(CC) Enemy Champ Data'!$O$3,'(CC) Enemy Champ Data'!$O8,IF('Comp Calculator'!$C$167='(CC) Enemy Champ Data'!$P$3,'(CC) Enemy Champ Data'!$P8,IF('Comp Calculator'!$C$167='(CC) Enemy Champ Data'!$Q$3,'(CC) Enemy Champ Data'!$Q8,IF('Comp Calculator'!$C$167='(CC) Enemy Champ Data'!$R$3,'(CC) Enemy Champ Data'!$R8,IF('Comp Calculator'!$C$167='(CC) Enemy Champ Data'!$T$3,'(CC) Enemy Champ Data'!$T8,1000))))))*H8*(100-$AD8))/1000</f>
        <v>0</v>
      </c>
      <c r="AG8" s="60">
        <f>(IF('Comp Calculator'!$C$167='(CC) Enemy Champ Data'!$N$3,'(CC) Enemy Champ Data'!$N8,IF('Comp Calculator'!$C$167='(CC) Enemy Champ Data'!$O$3,'(CC) Enemy Champ Data'!$O8,IF('Comp Calculator'!$C$167='(CC) Enemy Champ Data'!$P$3,'(CC) Enemy Champ Data'!$P8,IF('Comp Calculator'!$C$167='(CC) Enemy Champ Data'!$Q$3,'(CC) Enemy Champ Data'!$Q8,IF('Comp Calculator'!$C$167='(CC) Enemy Champ Data'!$R$3,'(CC) Enemy Champ Data'!$R8,IF('Comp Calculator'!$C$167='(CC) Enemy Champ Data'!$T$3,'(CC) Enemy Champ Data'!$T8,1000))))))*I8*(100-$AD8))/1000</f>
        <v>830.97872392711338</v>
      </c>
      <c r="AH8" s="60">
        <f>(IF('Comp Calculator'!$C$167='(CC) Enemy Champ Data'!$N$3,'(CC) Enemy Champ Data'!$N8,IF('Comp Calculator'!$C$167='(CC) Enemy Champ Data'!$O$3,'(CC) Enemy Champ Data'!$O8,IF('Comp Calculator'!$C$167='(CC) Enemy Champ Data'!$P$3,'(CC) Enemy Champ Data'!$P8,IF('Comp Calculator'!$C$167='(CC) Enemy Champ Data'!$Q$3,'(CC) Enemy Champ Data'!$Q8,IF('Comp Calculator'!$C$167='(CC) Enemy Champ Data'!$R$3,'(CC) Enemy Champ Data'!$R8,IF('Comp Calculator'!$C$167='(CC) Enemy Champ Data'!$T$3,'(CC) Enemy Champ Data'!$T8,1000))))))*J8*(100-$AD8))/1000</f>
        <v>0</v>
      </c>
      <c r="AI8" s="60">
        <f>(IF('Comp Calculator'!$C$167='(CC) Enemy Champ Data'!$N$3,'(CC) Enemy Champ Data'!$N8,IF('Comp Calculator'!$C$167='(CC) Enemy Champ Data'!$O$3,'(CC) Enemy Champ Data'!$O8,IF('Comp Calculator'!$C$167='(CC) Enemy Champ Data'!$P$3,'(CC) Enemy Champ Data'!$P8,IF('Comp Calculator'!$C$167='(CC) Enemy Champ Data'!$Q$3,'(CC) Enemy Champ Data'!$Q8,IF('Comp Calculator'!$C$167='(CC) Enemy Champ Data'!$R$3,'(CC) Enemy Champ Data'!$R8,IF('Comp Calculator'!$C$167='(CC) Enemy Champ Data'!$T$3,'(CC) Enemy Champ Data'!$T8,1000))))))*K8*(100-$AD8))/1000</f>
        <v>0</v>
      </c>
      <c r="AJ8" s="60">
        <f>(IF('Comp Calculator'!$C$167='(CC) Enemy Champ Data'!$N$3,'(CC) Enemy Champ Data'!$N8,IF('Comp Calculator'!$C$167='(CC) Enemy Champ Data'!$O$3,'(CC) Enemy Champ Data'!$O8,IF('Comp Calculator'!$C$167='(CC) Enemy Champ Data'!$P$3,'(CC) Enemy Champ Data'!$P8,IF('Comp Calculator'!$C$167='(CC) Enemy Champ Data'!$Q$3,'(CC) Enemy Champ Data'!$Q8,IF('Comp Calculator'!$C$167='(CC) Enemy Champ Data'!$R$3,'(CC) Enemy Champ Data'!$R8,IF('Comp Calculator'!$C$167='(CC) Enemy Champ Data'!$T$3,'(CC) Enemy Champ Data'!$T8,1000))))))*L8*(100-$AD8))/1000</f>
        <v>5193.6170245444591</v>
      </c>
      <c r="AL8">
        <f>RANK(AF8,AF$4:AF$157,0)+COUNTIF(AF$4:AF8,AF8)-1</f>
        <v>42</v>
      </c>
      <c r="AM8" t="str">
        <f t="shared" si="7"/>
        <v>Amumu</v>
      </c>
      <c r="AN8">
        <f>RANK(AG8,AG$4:AG$157,0)+COUNTIF(AG$4:AG8,AG8)-1</f>
        <v>16</v>
      </c>
      <c r="AO8" t="str">
        <f t="shared" si="8"/>
        <v>Amumu</v>
      </c>
      <c r="AP8">
        <f>RANK(AH8,AH$4:AH$157,0)+COUNTIF(AH$4:AH8,AH8)-1</f>
        <v>107</v>
      </c>
      <c r="AQ8" t="str">
        <f t="shared" si="9"/>
        <v>Amumu</v>
      </c>
      <c r="AR8">
        <f>RANK(AI8,AI$4:AI$157,0)+COUNTIF(AI$4:AI8,AI8)-1</f>
        <v>24</v>
      </c>
      <c r="AS8" t="str">
        <f t="shared" si="10"/>
        <v>Amumu</v>
      </c>
      <c r="AT8">
        <f>RANK(AJ8,AJ$4:AJ$157,0)+COUNTIF(AJ$4:AJ8,AJ8)-1</f>
        <v>35</v>
      </c>
      <c r="AU8" t="str">
        <f t="shared" si="11"/>
        <v>Amumu</v>
      </c>
      <c r="AW8">
        <v>6</v>
      </c>
      <c r="AX8" s="61">
        <f t="shared" si="12"/>
        <v>3.3648595746767453</v>
      </c>
      <c r="AY8">
        <f>'Champ Scores'!B8</f>
        <v>2</v>
      </c>
      <c r="AZ8">
        <f>'Champ Scores'!C8</f>
        <v>2</v>
      </c>
      <c r="BA8">
        <f>'Champ Scores'!D8</f>
        <v>1</v>
      </c>
      <c r="BB8">
        <f>'Champ Scores'!E8</f>
        <v>3</v>
      </c>
      <c r="BC8">
        <f>'Champ Scores'!F8</f>
        <v>1</v>
      </c>
      <c r="BD8">
        <f>'Champ Scores'!G8</f>
        <v>1</v>
      </c>
      <c r="BE8">
        <f>'Champ Scores'!H8</f>
        <v>1</v>
      </c>
      <c r="BF8">
        <f>'Champ Scores'!I8</f>
        <v>1</v>
      </c>
      <c r="BG8">
        <f>'Champ Scores'!J8</f>
        <v>1</v>
      </c>
      <c r="BH8">
        <f>'Champ Scores'!K8</f>
        <v>5</v>
      </c>
      <c r="BI8">
        <f>'Champ Scores'!L8</f>
        <v>1</v>
      </c>
      <c r="BJ8">
        <f>'Champ Scores'!M8</f>
        <v>4</v>
      </c>
      <c r="BK8">
        <f>'Champ Scores'!N8</f>
        <v>5</v>
      </c>
      <c r="BL8">
        <f>'Champ Scores'!O8</f>
        <v>4</v>
      </c>
      <c r="BM8">
        <f>'Champ Scores'!P8</f>
        <v>5</v>
      </c>
      <c r="BN8">
        <f>'Champ Scores'!Q8</f>
        <v>2</v>
      </c>
      <c r="BO8">
        <f>'Champ Scores'!R8</f>
        <v>5</v>
      </c>
      <c r="BP8">
        <f>'Champ Scores'!S8</f>
        <v>1</v>
      </c>
      <c r="BQ8">
        <f>'Champ Scores'!T8</f>
        <v>4</v>
      </c>
      <c r="BR8">
        <f>'Champ Scores'!U8</f>
        <v>3</v>
      </c>
      <c r="BT8" s="61">
        <f>INDEX($AX$3:BR8,AW8,MATCH('Comp Calculator'!$C$168,'(CC) Enemy Champ Data'!$AX$3:$BR$3,0))</f>
        <v>3.3648595746767453</v>
      </c>
      <c r="BV8" s="60">
        <f t="shared" si="1"/>
        <v>0</v>
      </c>
      <c r="BW8" s="60">
        <f t="shared" si="2"/>
        <v>1261.194916818682</v>
      </c>
      <c r="BX8" s="60">
        <f t="shared" si="3"/>
        <v>0</v>
      </c>
      <c r="BY8" s="60">
        <f t="shared" si="4"/>
        <v>0</v>
      </c>
      <c r="BZ8" s="60">
        <f t="shared" si="5"/>
        <v>7882.4682301167641</v>
      </c>
      <c r="CB8">
        <f>RANK(BV8,BV$4:BV$157,0)+COUNTIF(BV$4:BV8,BV8)-1</f>
        <v>42</v>
      </c>
      <c r="CC8" t="str">
        <f t="shared" si="13"/>
        <v>Amumu</v>
      </c>
      <c r="CD8">
        <f>RANK(BW8,BW$4:BW$157,0)+COUNTIF(BW$4:BW8,BW8)-1</f>
        <v>16</v>
      </c>
      <c r="CE8" t="str">
        <f t="shared" si="14"/>
        <v>Amumu</v>
      </c>
      <c r="CF8">
        <f>RANK(BX8,BX$4:BX$157,0)+COUNTIF(BX$4:BX8,BX8)-1</f>
        <v>107</v>
      </c>
      <c r="CG8" t="str">
        <f t="shared" si="15"/>
        <v>Amumu</v>
      </c>
      <c r="CH8">
        <f>RANK(BY8,BY$4:BY$157,0)+COUNTIF(BY$4:BY8,BY8)-1</f>
        <v>24</v>
      </c>
      <c r="CI8" t="str">
        <f t="shared" si="16"/>
        <v>Amumu</v>
      </c>
      <c r="CJ8">
        <f>RANK(BZ8,BZ$4:BZ$157,0)+COUNTIF(BZ$4:BZ8,BZ8)-1</f>
        <v>35</v>
      </c>
      <c r="CK8" t="str">
        <f t="shared" si="17"/>
        <v>Amumu</v>
      </c>
      <c r="CM8">
        <f>'Champ Scores'!B8+'(CC) Team Data'!B$43-'(CC) Team Data'!$B$28</f>
        <v>6</v>
      </c>
      <c r="CN8">
        <f>'Champ Scores'!C8+'(CC) Team Data'!C$43-'(CC) Team Data'!$B$28</f>
        <v>6</v>
      </c>
      <c r="CO8">
        <f>'Champ Scores'!D8+'(CC) Team Data'!D$43-'(CC) Team Data'!$B$28</f>
        <v>5</v>
      </c>
      <c r="CP8">
        <f>'Champ Scores'!E8+'(CC) Team Data'!E$43-'(CC) Team Data'!$B$28</f>
        <v>7</v>
      </c>
      <c r="CQ8">
        <f>'Champ Scores'!F8+'(CC) Team Data'!F$43-'(CC) Team Data'!$B$28</f>
        <v>5</v>
      </c>
      <c r="CR8">
        <f>'Champ Scores'!G8+'(CC) Team Data'!G$43-'(CC) Team Data'!$B$28</f>
        <v>5</v>
      </c>
      <c r="CS8">
        <f>'Champ Scores'!H8+'(CC) Team Data'!H$43-'(CC) Team Data'!$B$28</f>
        <v>5</v>
      </c>
      <c r="CT8">
        <f>'Champ Scores'!I8+'(CC) Team Data'!I$43-'(CC) Team Data'!$B$28</f>
        <v>5</v>
      </c>
      <c r="CU8">
        <f>'Champ Scores'!J8+'(CC) Team Data'!J$43-'(CC) Team Data'!$B$28</f>
        <v>5</v>
      </c>
      <c r="CV8">
        <f>'Champ Scores'!K8+'(CC) Team Data'!K$43-'(CC) Team Data'!$B$28</f>
        <v>9</v>
      </c>
      <c r="CW8">
        <f>'Champ Scores'!L8+'(CC) Team Data'!L$43-'(CC) Team Data'!$B$28</f>
        <v>5</v>
      </c>
      <c r="CX8">
        <f>'Champ Scores'!M8+'(CC) Team Data'!M$43-'(CC) Team Data'!$B$28</f>
        <v>8</v>
      </c>
      <c r="CY8">
        <f>'Champ Scores'!N8+'(CC) Team Data'!N$43-'(CC) Team Data'!$B$28</f>
        <v>9</v>
      </c>
      <c r="CZ8">
        <f>'Champ Scores'!O8+'(CC) Team Data'!O$43-'(CC) Team Data'!$B$28</f>
        <v>8</v>
      </c>
      <c r="DA8">
        <f>'Champ Scores'!P8+'(CC) Team Data'!P$43-'(CC) Team Data'!$B$28</f>
        <v>9</v>
      </c>
      <c r="DB8">
        <f>'Champ Scores'!Q8+'(CC) Team Data'!Q$43-'(CC) Team Data'!$B$28</f>
        <v>6</v>
      </c>
      <c r="DC8">
        <f>'Champ Scores'!R8+'(CC) Team Data'!R$43-'(CC) Team Data'!$B$28</f>
        <v>9</v>
      </c>
      <c r="DD8">
        <f>'Champ Scores'!S8+'(CC) Team Data'!S$43-'(CC) Team Data'!$B$28</f>
        <v>5</v>
      </c>
      <c r="DE8">
        <f>'Champ Scores'!T8+'(CC) Team Data'!T$43-'(CC) Team Data'!$B$28</f>
        <v>8</v>
      </c>
      <c r="DF8">
        <f>'Champ Scores'!U8+'(CC) Team Data'!U$43-'(CC) Team Data'!$B$28</f>
        <v>7</v>
      </c>
    </row>
    <row r="9" spans="1:110" x14ac:dyDescent="0.25">
      <c r="A9" t="str">
        <f>'Champ Scores'!A9</f>
        <v>Anivia</v>
      </c>
      <c r="B9">
        <f>IF('Comp Calculator'!$C$158='Champ Pools'!$S$3,'Champ Pools'!B10,IF('Comp Calculator'!$C$158='Champ Pools'!$T$3,'Champ Pools'!C10,IF('Comp Calculator'!$C$158='Champ Pools'!$U$3,'Champ Pools'!D10,IF('Comp Calculator'!$C$158='Champ Pools'!$V$3,'Champ Pools'!E10,IF('Comp Calculator'!$C$158='Champ Pools'!$W$3,'Champ Pools'!F10,IF('Comp Calculator'!$C$158='Champ Pools'!$X$3,'Champ Pools'!G10,IF('Comp Calculator'!$C$158='Champ Pools'!$Y$3,'Champ Pools'!H10,IF('Comp Calculator'!$C$158='Champ Pools'!$Z$3,'Champ Pools'!I10,0))))))))</f>
        <v>0</v>
      </c>
      <c r="C9">
        <f>IF('Comp Calculator'!$C$159='Champ Pools'!$S$3,'Champ Pools'!B10,IF('Comp Calculator'!$C$159='Champ Pools'!$T$3,'Champ Pools'!C10,IF('Comp Calculator'!$C$159='Champ Pools'!$U$3,'Champ Pools'!D10,IF('Comp Calculator'!$C$159='Champ Pools'!$V$3,'Champ Pools'!E10,IF('Comp Calculator'!$C$159='Champ Pools'!$W$3,'Champ Pools'!F10,IF('Comp Calculator'!$C$159='Champ Pools'!$X$3,'Champ Pools'!G10,IF('Comp Calculator'!$C$159='Champ Pools'!$Y$3,'Champ Pools'!H10,IF('Comp Calculator'!$C$159='Champ Pools'!$Z$3,'Champ Pools'!I10,0))))))))</f>
        <v>0</v>
      </c>
      <c r="D9">
        <f>IF('Comp Calculator'!$C$160='Champ Pools'!$S$3,'Champ Pools'!B10,IF('Comp Calculator'!$C$160='Champ Pools'!$T$3,'Champ Pools'!C10,IF('Comp Calculator'!$C$160='Champ Pools'!$U$3,'Champ Pools'!D10,IF('Comp Calculator'!$C$160='Champ Pools'!$V$3,'Champ Pools'!E10,IF('Comp Calculator'!$C$160='Champ Pools'!$W$3,'Champ Pools'!F10,IF('Comp Calculator'!$C$160='Champ Pools'!$X$3,'Champ Pools'!G10,IF('Comp Calculator'!$C$160='Champ Pools'!$Y$3,'Champ Pools'!H10,IF('Comp Calculator'!$C$160='Champ Pools'!$Z$3,'Champ Pools'!I10,0))))))))</f>
        <v>4</v>
      </c>
      <c r="E9">
        <f>IF('Comp Calculator'!$C$161='Champ Pools'!$S$3,'Champ Pools'!B10,IF('Comp Calculator'!$C$161='Champ Pools'!$T$3,'Champ Pools'!C10,IF('Comp Calculator'!$C$161='Champ Pools'!$U$3,'Champ Pools'!D10,IF('Comp Calculator'!$C$161='Champ Pools'!$V$3,'Champ Pools'!E10,IF('Comp Calculator'!$C$161='Champ Pools'!$W$3,'Champ Pools'!F10,IF('Comp Calculator'!$C$161='Champ Pools'!$X$3,'Champ Pools'!G10,IF('Comp Calculator'!$C$161='Champ Pools'!$Y$3,'Champ Pools'!H10,IF('Comp Calculator'!$C$161='Champ Pools'!$Z$3,'Champ Pools'!I10,0))))))))</f>
        <v>0</v>
      </c>
      <c r="F9">
        <f>IF('Comp Calculator'!$C$162='Champ Pools'!$S$3,'Champ Pools'!B10,IF('Comp Calculator'!$C$162='Champ Pools'!$T$3,'Champ Pools'!C10,IF('Comp Calculator'!$C$162='Champ Pools'!$U$3,'Champ Pools'!D10,IF('Comp Calculator'!$C$162='Champ Pools'!$V$3,'Champ Pools'!E10,IF('Comp Calculator'!$C$162='Champ Pools'!$W$3,'Champ Pools'!F10,IF('Comp Calculator'!$C$162='Champ Pools'!$X$3,'Champ Pools'!G10,IF('Comp Calculator'!$C$162='Champ Pools'!$Y$3,'Champ Pools'!H10,IF('Comp Calculator'!$C$162='Champ Pools'!$Z$3,'Champ Pools'!I10,0))))))))</f>
        <v>0</v>
      </c>
      <c r="H9">
        <f>B9*B9*'Champ Pools'!AC10</f>
        <v>0</v>
      </c>
      <c r="I9">
        <f>C9*C9*'Champ Pools'!AD10</f>
        <v>0</v>
      </c>
      <c r="J9">
        <f>D9*D9*'Champ Pools'!AE10</f>
        <v>48</v>
      </c>
      <c r="K9">
        <f>E9*E9*'Champ Pools'!AF10</f>
        <v>0</v>
      </c>
      <c r="L9">
        <f>F9*F9*'Champ Pools'!AG10</f>
        <v>0</v>
      </c>
      <c r="N9">
        <f>'Champ Scores'!Y9</f>
        <v>2487</v>
      </c>
      <c r="O9">
        <f>'Champ Scores'!Z9</f>
        <v>1341</v>
      </c>
      <c r="P9">
        <f>'Champ Scores'!AA9</f>
        <v>2422</v>
      </c>
      <c r="Q9">
        <f>'Champ Scores'!AB9</f>
        <v>2553</v>
      </c>
      <c r="R9">
        <f>'Champ Scores'!AC9</f>
        <v>1893</v>
      </c>
      <c r="T9" s="60">
        <f t="shared" si="0"/>
        <v>2482.8180204222112</v>
      </c>
      <c r="U9">
        <f>'(CC) Team Data'!W$43+'(CC) Enemy Champ Data'!N9</f>
        <v>2487</v>
      </c>
      <c r="V9">
        <f>'(CC) Team Data'!X$43+'(CC) Enemy Champ Data'!O9</f>
        <v>1341</v>
      </c>
      <c r="W9">
        <f>'(CC) Team Data'!Y$43+'(CC) Enemy Champ Data'!P9</f>
        <v>2422</v>
      </c>
      <c r="X9">
        <f>'(CC) Team Data'!Z$43+'(CC) Enemy Champ Data'!Q9</f>
        <v>2553</v>
      </c>
      <c r="Y9">
        <f>'(CC) Team Data'!AA$43+'(CC) Enemy Champ Data'!R9</f>
        <v>1893</v>
      </c>
      <c r="AA9">
        <f>ABS('Champ Scores'!AG9-33.3-'Comp Calculator'!H$164-'Comp Calculator'!H$163)</f>
        <v>1.0767332782689891</v>
      </c>
      <c r="AB9">
        <f>ABS('Champ Scores'!AH9-33.3-'Comp Calculator'!I$164-'Comp Calculator'!I$163)</f>
        <v>2.007502194689593</v>
      </c>
      <c r="AC9">
        <f>ABS('Champ Scores'!AI9-33.3-'Comp Calculator'!J$164-'Comp Calculator'!J$163)</f>
        <v>3.084235472958575</v>
      </c>
      <c r="AD9">
        <f t="shared" si="6"/>
        <v>6.1684709459171572</v>
      </c>
      <c r="AF9" s="60">
        <f>(IF('Comp Calculator'!$C$167='(CC) Enemy Champ Data'!$N$3,'(CC) Enemy Champ Data'!$N9,IF('Comp Calculator'!$C$167='(CC) Enemy Champ Data'!$O$3,'(CC) Enemy Champ Data'!$O9,IF('Comp Calculator'!$C$167='(CC) Enemy Champ Data'!$P$3,'(CC) Enemy Champ Data'!$P9,IF('Comp Calculator'!$C$167='(CC) Enemy Champ Data'!$Q$3,'(CC) Enemy Champ Data'!$Q9,IF('Comp Calculator'!$C$167='(CC) Enemy Champ Data'!$R$3,'(CC) Enemy Champ Data'!$R9,IF('Comp Calculator'!$C$167='(CC) Enemy Champ Data'!$T$3,'(CC) Enemy Champ Data'!$T9,1000))))))*H9*(100-$AD9))/1000</f>
        <v>0</v>
      </c>
      <c r="AG9" s="60">
        <f>(IF('Comp Calculator'!$C$167='(CC) Enemy Champ Data'!$N$3,'(CC) Enemy Champ Data'!$N9,IF('Comp Calculator'!$C$167='(CC) Enemy Champ Data'!$O$3,'(CC) Enemy Champ Data'!$O9,IF('Comp Calculator'!$C$167='(CC) Enemy Champ Data'!$P$3,'(CC) Enemy Champ Data'!$P9,IF('Comp Calculator'!$C$167='(CC) Enemy Champ Data'!$Q$3,'(CC) Enemy Champ Data'!$Q9,IF('Comp Calculator'!$C$167='(CC) Enemy Champ Data'!$R$3,'(CC) Enemy Champ Data'!$R9,IF('Comp Calculator'!$C$167='(CC) Enemy Champ Data'!$T$3,'(CC) Enemy Champ Data'!$T9,1000))))))*I9*(100-$AD9))/1000</f>
        <v>0</v>
      </c>
      <c r="AH9" s="60">
        <f>(IF('Comp Calculator'!$C$167='(CC) Enemy Champ Data'!$N$3,'(CC) Enemy Champ Data'!$N9,IF('Comp Calculator'!$C$167='(CC) Enemy Champ Data'!$O$3,'(CC) Enemy Champ Data'!$O9,IF('Comp Calculator'!$C$167='(CC) Enemy Champ Data'!$P$3,'(CC) Enemy Champ Data'!$P9,IF('Comp Calculator'!$C$167='(CC) Enemy Champ Data'!$Q$3,'(CC) Enemy Champ Data'!$Q9,IF('Comp Calculator'!$C$167='(CC) Enemy Champ Data'!$R$3,'(CC) Enemy Champ Data'!$R9,IF('Comp Calculator'!$C$167='(CC) Enemy Champ Data'!$T$3,'(CC) Enemy Champ Data'!$T9,1000))))))*J9*(100-$AD9))/1000</f>
        <v>11182.397338523862</v>
      </c>
      <c r="AI9" s="60">
        <f>(IF('Comp Calculator'!$C$167='(CC) Enemy Champ Data'!$N$3,'(CC) Enemy Champ Data'!$N9,IF('Comp Calculator'!$C$167='(CC) Enemy Champ Data'!$O$3,'(CC) Enemy Champ Data'!$O9,IF('Comp Calculator'!$C$167='(CC) Enemy Champ Data'!$P$3,'(CC) Enemy Champ Data'!$P9,IF('Comp Calculator'!$C$167='(CC) Enemy Champ Data'!$Q$3,'(CC) Enemy Champ Data'!$Q9,IF('Comp Calculator'!$C$167='(CC) Enemy Champ Data'!$R$3,'(CC) Enemy Champ Data'!$R9,IF('Comp Calculator'!$C$167='(CC) Enemy Champ Data'!$T$3,'(CC) Enemy Champ Data'!$T9,1000))))))*K9*(100-$AD9))/1000</f>
        <v>0</v>
      </c>
      <c r="AJ9" s="60">
        <f>(IF('Comp Calculator'!$C$167='(CC) Enemy Champ Data'!$N$3,'(CC) Enemy Champ Data'!$N9,IF('Comp Calculator'!$C$167='(CC) Enemy Champ Data'!$O$3,'(CC) Enemy Champ Data'!$O9,IF('Comp Calculator'!$C$167='(CC) Enemy Champ Data'!$P$3,'(CC) Enemy Champ Data'!$P9,IF('Comp Calculator'!$C$167='(CC) Enemy Champ Data'!$Q$3,'(CC) Enemy Champ Data'!$Q9,IF('Comp Calculator'!$C$167='(CC) Enemy Champ Data'!$R$3,'(CC) Enemy Champ Data'!$R9,IF('Comp Calculator'!$C$167='(CC) Enemy Champ Data'!$T$3,'(CC) Enemy Champ Data'!$T9,1000))))))*L9*(100-$AD9))/1000</f>
        <v>0</v>
      </c>
      <c r="AL9">
        <f>RANK(AF9,AF$4:AF$157,0)+COUNTIF(AF$4:AF9,AF9)-1</f>
        <v>43</v>
      </c>
      <c r="AM9" t="str">
        <f t="shared" si="7"/>
        <v>Anivia</v>
      </c>
      <c r="AN9">
        <f>RANK(AG9,AG$4:AG$157,0)+COUNTIF(AG$4:AG9,AG9)-1</f>
        <v>28</v>
      </c>
      <c r="AO9" t="str">
        <f t="shared" si="8"/>
        <v>Anivia</v>
      </c>
      <c r="AP9">
        <f>RANK(AH9,AH$4:AH$157,0)+COUNTIF(AH$4:AH9,AH9)-1</f>
        <v>19</v>
      </c>
      <c r="AQ9" t="str">
        <f t="shared" si="9"/>
        <v>Anivia</v>
      </c>
      <c r="AR9">
        <f>RANK(AI9,AI$4:AI$157,0)+COUNTIF(AI$4:AI9,AI9)-1</f>
        <v>25</v>
      </c>
      <c r="AS9" t="str">
        <f t="shared" si="10"/>
        <v>Anivia</v>
      </c>
      <c r="AT9">
        <f>RANK(AJ9,AJ$4:AJ$157,0)+COUNTIF(AJ$4:AJ9,AJ9)-1</f>
        <v>57</v>
      </c>
      <c r="AU9" t="str">
        <f t="shared" si="11"/>
        <v>Anivia</v>
      </c>
      <c r="AW9">
        <v>7</v>
      </c>
      <c r="AX9" s="61">
        <f t="shared" si="12"/>
        <v>3.211145618000169</v>
      </c>
      <c r="AY9">
        <f>'Champ Scores'!B9</f>
        <v>2</v>
      </c>
      <c r="AZ9">
        <f>'Champ Scores'!C9</f>
        <v>5</v>
      </c>
      <c r="BA9">
        <f>'Champ Scores'!D9</f>
        <v>1</v>
      </c>
      <c r="BB9">
        <f>'Champ Scores'!E9</f>
        <v>5</v>
      </c>
      <c r="BC9">
        <f>'Champ Scores'!F9</f>
        <v>1</v>
      </c>
      <c r="BD9">
        <f>'Champ Scores'!G9</f>
        <v>5</v>
      </c>
      <c r="BE9">
        <f>'Champ Scores'!H9</f>
        <v>2</v>
      </c>
      <c r="BF9">
        <f>'Champ Scores'!I9</f>
        <v>3</v>
      </c>
      <c r="BG9">
        <f>'Champ Scores'!J9</f>
        <v>1</v>
      </c>
      <c r="BH9">
        <f>'Champ Scores'!K9</f>
        <v>1</v>
      </c>
      <c r="BI9">
        <f>'Champ Scores'!L9</f>
        <v>2</v>
      </c>
      <c r="BJ9">
        <f>'Champ Scores'!M9</f>
        <v>1</v>
      </c>
      <c r="BK9">
        <f>'Champ Scores'!N9</f>
        <v>5</v>
      </c>
      <c r="BL9">
        <f>'Champ Scores'!O9</f>
        <v>5</v>
      </c>
      <c r="BM9">
        <f>'Champ Scores'!P9</f>
        <v>4</v>
      </c>
      <c r="BN9">
        <f>'Champ Scores'!Q9</f>
        <v>1</v>
      </c>
      <c r="BO9">
        <f>'Champ Scores'!R9</f>
        <v>1</v>
      </c>
      <c r="BP9">
        <f>'Champ Scores'!S9</f>
        <v>1</v>
      </c>
      <c r="BQ9">
        <f>'Champ Scores'!T9</f>
        <v>5</v>
      </c>
      <c r="BR9">
        <f>'Champ Scores'!U9</f>
        <v>1</v>
      </c>
      <c r="BT9" s="61">
        <f>INDEX($AX$3:BR9,AW9,MATCH('Comp Calculator'!$C$168,'(CC) Enemy Champ Data'!$AX$3:$BR$3,0))</f>
        <v>3.211145618000169</v>
      </c>
      <c r="BV9" s="60">
        <f t="shared" si="1"/>
        <v>0</v>
      </c>
      <c r="BW9" s="60">
        <f t="shared" si="2"/>
        <v>0</v>
      </c>
      <c r="BX9" s="60">
        <f t="shared" si="3"/>
        <v>14462.721760909135</v>
      </c>
      <c r="BY9" s="60">
        <f t="shared" si="4"/>
        <v>0</v>
      </c>
      <c r="BZ9" s="60">
        <f t="shared" si="5"/>
        <v>0</v>
      </c>
      <c r="CB9">
        <f>RANK(BV9,BV$4:BV$157,0)+COUNTIF(BV$4:BV9,BV9)-1</f>
        <v>43</v>
      </c>
      <c r="CC9" t="str">
        <f t="shared" si="13"/>
        <v>Anivia</v>
      </c>
      <c r="CD9">
        <f>RANK(BW9,BW$4:BW$157,0)+COUNTIF(BW$4:BW9,BW9)-1</f>
        <v>28</v>
      </c>
      <c r="CE9" t="str">
        <f t="shared" si="14"/>
        <v>Anivia</v>
      </c>
      <c r="CF9">
        <f>RANK(BX9,BX$4:BX$157,0)+COUNTIF(BX$4:BX9,BX9)-1</f>
        <v>22</v>
      </c>
      <c r="CG9" t="str">
        <f t="shared" si="15"/>
        <v>Anivia</v>
      </c>
      <c r="CH9">
        <f>RANK(BY9,BY$4:BY$157,0)+COUNTIF(BY$4:BY9,BY9)-1</f>
        <v>25</v>
      </c>
      <c r="CI9" t="str">
        <f t="shared" si="16"/>
        <v>Anivia</v>
      </c>
      <c r="CJ9">
        <f>RANK(BZ9,BZ$4:BZ$157,0)+COUNTIF(BZ$4:BZ9,BZ9)-1</f>
        <v>57</v>
      </c>
      <c r="CK9" t="str">
        <f t="shared" si="17"/>
        <v>Anivia</v>
      </c>
      <c r="CM9">
        <f>'Champ Scores'!B9+'(CC) Team Data'!B$43-'(CC) Team Data'!$B$28</f>
        <v>6</v>
      </c>
      <c r="CN9">
        <f>'Champ Scores'!C9+'(CC) Team Data'!C$43-'(CC) Team Data'!$B$28</f>
        <v>9</v>
      </c>
      <c r="CO9">
        <f>'Champ Scores'!D9+'(CC) Team Data'!D$43-'(CC) Team Data'!$B$28</f>
        <v>5</v>
      </c>
      <c r="CP9">
        <f>'Champ Scores'!E9+'(CC) Team Data'!E$43-'(CC) Team Data'!$B$28</f>
        <v>9</v>
      </c>
      <c r="CQ9">
        <f>'Champ Scores'!F9+'(CC) Team Data'!F$43-'(CC) Team Data'!$B$28</f>
        <v>5</v>
      </c>
      <c r="CR9">
        <f>'Champ Scores'!G9+'(CC) Team Data'!G$43-'(CC) Team Data'!$B$28</f>
        <v>9</v>
      </c>
      <c r="CS9">
        <f>'Champ Scores'!H9+'(CC) Team Data'!H$43-'(CC) Team Data'!$B$28</f>
        <v>6</v>
      </c>
      <c r="CT9">
        <f>'Champ Scores'!I9+'(CC) Team Data'!I$43-'(CC) Team Data'!$B$28</f>
        <v>7</v>
      </c>
      <c r="CU9">
        <f>'Champ Scores'!J9+'(CC) Team Data'!J$43-'(CC) Team Data'!$B$28</f>
        <v>5</v>
      </c>
      <c r="CV9">
        <f>'Champ Scores'!K9+'(CC) Team Data'!K$43-'(CC) Team Data'!$B$28</f>
        <v>5</v>
      </c>
      <c r="CW9">
        <f>'Champ Scores'!L9+'(CC) Team Data'!L$43-'(CC) Team Data'!$B$28</f>
        <v>6</v>
      </c>
      <c r="CX9">
        <f>'Champ Scores'!M9+'(CC) Team Data'!M$43-'(CC) Team Data'!$B$28</f>
        <v>5</v>
      </c>
      <c r="CY9">
        <f>'Champ Scores'!N9+'(CC) Team Data'!N$43-'(CC) Team Data'!$B$28</f>
        <v>9</v>
      </c>
      <c r="CZ9">
        <f>'Champ Scores'!O9+'(CC) Team Data'!O$43-'(CC) Team Data'!$B$28</f>
        <v>9</v>
      </c>
      <c r="DA9">
        <f>'Champ Scores'!P9+'(CC) Team Data'!P$43-'(CC) Team Data'!$B$28</f>
        <v>8</v>
      </c>
      <c r="DB9">
        <f>'Champ Scores'!Q9+'(CC) Team Data'!Q$43-'(CC) Team Data'!$B$28</f>
        <v>5</v>
      </c>
      <c r="DC9">
        <f>'Champ Scores'!R9+'(CC) Team Data'!R$43-'(CC) Team Data'!$B$28</f>
        <v>5</v>
      </c>
      <c r="DD9">
        <f>'Champ Scores'!S9+'(CC) Team Data'!S$43-'(CC) Team Data'!$B$28</f>
        <v>5</v>
      </c>
      <c r="DE9">
        <f>'Champ Scores'!T9+'(CC) Team Data'!T$43-'(CC) Team Data'!$B$28</f>
        <v>9</v>
      </c>
      <c r="DF9">
        <f>'Champ Scores'!U9+'(CC) Team Data'!U$43-'(CC) Team Data'!$B$28</f>
        <v>5</v>
      </c>
    </row>
    <row r="10" spans="1:110" x14ac:dyDescent="0.25">
      <c r="A10" t="str">
        <f>'Champ Scores'!A10</f>
        <v>Annie</v>
      </c>
      <c r="B10">
        <f>IF('Comp Calculator'!$C$158='Champ Pools'!$S$3,'Champ Pools'!B11,IF('Comp Calculator'!$C$158='Champ Pools'!$T$3,'Champ Pools'!C11,IF('Comp Calculator'!$C$158='Champ Pools'!$U$3,'Champ Pools'!D11,IF('Comp Calculator'!$C$158='Champ Pools'!$V$3,'Champ Pools'!E11,IF('Comp Calculator'!$C$158='Champ Pools'!$W$3,'Champ Pools'!F11,IF('Comp Calculator'!$C$158='Champ Pools'!$X$3,'Champ Pools'!G11,IF('Comp Calculator'!$C$158='Champ Pools'!$Y$3,'Champ Pools'!H11,IF('Comp Calculator'!$C$158='Champ Pools'!$Z$3,'Champ Pools'!I11,0))))))))</f>
        <v>0</v>
      </c>
      <c r="C10">
        <f>IF('Comp Calculator'!$C$159='Champ Pools'!$S$3,'Champ Pools'!B11,IF('Comp Calculator'!$C$159='Champ Pools'!$T$3,'Champ Pools'!C11,IF('Comp Calculator'!$C$159='Champ Pools'!$U$3,'Champ Pools'!D11,IF('Comp Calculator'!$C$159='Champ Pools'!$V$3,'Champ Pools'!E11,IF('Comp Calculator'!$C$159='Champ Pools'!$W$3,'Champ Pools'!F11,IF('Comp Calculator'!$C$159='Champ Pools'!$X$3,'Champ Pools'!G11,IF('Comp Calculator'!$C$159='Champ Pools'!$Y$3,'Champ Pools'!H11,IF('Comp Calculator'!$C$159='Champ Pools'!$Z$3,'Champ Pools'!I11,0))))))))</f>
        <v>0</v>
      </c>
      <c r="D10">
        <f>IF('Comp Calculator'!$C$160='Champ Pools'!$S$3,'Champ Pools'!B11,IF('Comp Calculator'!$C$160='Champ Pools'!$T$3,'Champ Pools'!C11,IF('Comp Calculator'!$C$160='Champ Pools'!$U$3,'Champ Pools'!D11,IF('Comp Calculator'!$C$160='Champ Pools'!$V$3,'Champ Pools'!E11,IF('Comp Calculator'!$C$160='Champ Pools'!$W$3,'Champ Pools'!F11,IF('Comp Calculator'!$C$160='Champ Pools'!$X$3,'Champ Pools'!G11,IF('Comp Calculator'!$C$160='Champ Pools'!$Y$3,'Champ Pools'!H11,IF('Comp Calculator'!$C$160='Champ Pools'!$Z$3,'Champ Pools'!I11,0))))))))</f>
        <v>5</v>
      </c>
      <c r="E10">
        <f>IF('Comp Calculator'!$C$161='Champ Pools'!$S$3,'Champ Pools'!B11,IF('Comp Calculator'!$C$161='Champ Pools'!$T$3,'Champ Pools'!C11,IF('Comp Calculator'!$C$161='Champ Pools'!$U$3,'Champ Pools'!D11,IF('Comp Calculator'!$C$161='Champ Pools'!$V$3,'Champ Pools'!E11,IF('Comp Calculator'!$C$161='Champ Pools'!$W$3,'Champ Pools'!F11,IF('Comp Calculator'!$C$161='Champ Pools'!$X$3,'Champ Pools'!G11,IF('Comp Calculator'!$C$161='Champ Pools'!$Y$3,'Champ Pools'!H11,IF('Comp Calculator'!$C$161='Champ Pools'!$Z$3,'Champ Pools'!I11,0))))))))</f>
        <v>0</v>
      </c>
      <c r="F10">
        <f>IF('Comp Calculator'!$C$162='Champ Pools'!$S$3,'Champ Pools'!B11,IF('Comp Calculator'!$C$162='Champ Pools'!$T$3,'Champ Pools'!C11,IF('Comp Calculator'!$C$162='Champ Pools'!$U$3,'Champ Pools'!D11,IF('Comp Calculator'!$C$162='Champ Pools'!$V$3,'Champ Pools'!E11,IF('Comp Calculator'!$C$162='Champ Pools'!$W$3,'Champ Pools'!F11,IF('Comp Calculator'!$C$162='Champ Pools'!$X$3,'Champ Pools'!G11,IF('Comp Calculator'!$C$162='Champ Pools'!$Y$3,'Champ Pools'!H11,IF('Comp Calculator'!$C$162='Champ Pools'!$Z$3,'Champ Pools'!I11,0))))))))</f>
        <v>5</v>
      </c>
      <c r="H10">
        <f>B10*B10*'Champ Pools'!AC11</f>
        <v>0</v>
      </c>
      <c r="I10">
        <f>C10*C10*'Champ Pools'!AD11</f>
        <v>0</v>
      </c>
      <c r="J10">
        <f>D10*D10*'Champ Pools'!AE11</f>
        <v>75</v>
      </c>
      <c r="K10">
        <f>E10*E10*'Champ Pools'!AF11</f>
        <v>0</v>
      </c>
      <c r="L10">
        <f>F10*F10*'Champ Pools'!AG11</f>
        <v>75</v>
      </c>
      <c r="N10">
        <f>'Champ Scores'!Y10</f>
        <v>2396</v>
      </c>
      <c r="O10">
        <f>'Champ Scores'!Z10</f>
        <v>2117</v>
      </c>
      <c r="P10">
        <f>'Champ Scores'!AA10</f>
        <v>1450</v>
      </c>
      <c r="Q10">
        <f>'Champ Scores'!AB10</f>
        <v>1549</v>
      </c>
      <c r="R10">
        <f>'Champ Scores'!AC10</f>
        <v>1370</v>
      </c>
      <c r="T10" s="60">
        <f t="shared" si="0"/>
        <v>2546.3147566869739</v>
      </c>
      <c r="U10">
        <f>'(CC) Team Data'!W$43+'(CC) Enemy Champ Data'!N10</f>
        <v>2396</v>
      </c>
      <c r="V10">
        <f>'(CC) Team Data'!X$43+'(CC) Enemy Champ Data'!O10</f>
        <v>2117</v>
      </c>
      <c r="W10">
        <f>'(CC) Team Data'!Y$43+'(CC) Enemy Champ Data'!P10</f>
        <v>1450</v>
      </c>
      <c r="X10">
        <f>'(CC) Team Data'!Z$43+'(CC) Enemy Champ Data'!Q10</f>
        <v>1549</v>
      </c>
      <c r="Y10">
        <f>'(CC) Team Data'!AA$43+'(CC) Enemy Champ Data'!R10</f>
        <v>1370</v>
      </c>
      <c r="AA10">
        <f>ABS('Champ Scores'!AG10-33.3-'Comp Calculator'!H$164-'Comp Calculator'!H$163)</f>
        <v>34.613769014762241</v>
      </c>
      <c r="AB10">
        <f>ABS('Champ Scores'!AH10-33.3-'Comp Calculator'!I$164-'Comp Calculator'!I$163)</f>
        <v>13.12018972309621</v>
      </c>
      <c r="AC10">
        <f>ABS('Champ Scores'!AI10-33.3-'Comp Calculator'!J$164-'Comp Calculator'!J$163)</f>
        <v>21.493579291666034</v>
      </c>
      <c r="AD10">
        <f t="shared" si="6"/>
        <v>69.227538029524482</v>
      </c>
      <c r="AF10" s="60">
        <f>(IF('Comp Calculator'!$C$167='(CC) Enemy Champ Data'!$N$3,'(CC) Enemy Champ Data'!$N10,IF('Comp Calculator'!$C$167='(CC) Enemy Champ Data'!$O$3,'(CC) Enemy Champ Data'!$O10,IF('Comp Calculator'!$C$167='(CC) Enemy Champ Data'!$P$3,'(CC) Enemy Champ Data'!$P10,IF('Comp Calculator'!$C$167='(CC) Enemy Champ Data'!$Q$3,'(CC) Enemy Champ Data'!$Q10,IF('Comp Calculator'!$C$167='(CC) Enemy Champ Data'!$R$3,'(CC) Enemy Champ Data'!$R10,IF('Comp Calculator'!$C$167='(CC) Enemy Champ Data'!$T$3,'(CC) Enemy Champ Data'!$T10,1000))))))*H10*(100-$AD10))/1000</f>
        <v>0</v>
      </c>
      <c r="AG10" s="60">
        <f>(IF('Comp Calculator'!$C$167='(CC) Enemy Champ Data'!$N$3,'(CC) Enemy Champ Data'!$N10,IF('Comp Calculator'!$C$167='(CC) Enemy Champ Data'!$O$3,'(CC) Enemy Champ Data'!$O10,IF('Comp Calculator'!$C$167='(CC) Enemy Champ Data'!$P$3,'(CC) Enemy Champ Data'!$P10,IF('Comp Calculator'!$C$167='(CC) Enemy Champ Data'!$Q$3,'(CC) Enemy Champ Data'!$Q10,IF('Comp Calculator'!$C$167='(CC) Enemy Champ Data'!$R$3,'(CC) Enemy Champ Data'!$R10,IF('Comp Calculator'!$C$167='(CC) Enemy Champ Data'!$T$3,'(CC) Enemy Champ Data'!$T10,1000))))))*I10*(100-$AD10))/1000</f>
        <v>0</v>
      </c>
      <c r="AH10" s="60">
        <f>(IF('Comp Calculator'!$C$167='(CC) Enemy Champ Data'!$N$3,'(CC) Enemy Champ Data'!$N10,IF('Comp Calculator'!$C$167='(CC) Enemy Champ Data'!$O$3,'(CC) Enemy Champ Data'!$O10,IF('Comp Calculator'!$C$167='(CC) Enemy Champ Data'!$P$3,'(CC) Enemy Champ Data'!$P10,IF('Comp Calculator'!$C$167='(CC) Enemy Champ Data'!$Q$3,'(CC) Enemy Champ Data'!$Q10,IF('Comp Calculator'!$C$167='(CC) Enemy Champ Data'!$R$3,'(CC) Enemy Champ Data'!$R10,IF('Comp Calculator'!$C$167='(CC) Enemy Champ Data'!$T$3,'(CC) Enemy Champ Data'!$T10,1000))))))*J10*(100-$AD10))/1000</f>
        <v>5876.7280511257886</v>
      </c>
      <c r="AI10" s="60">
        <f>(IF('Comp Calculator'!$C$167='(CC) Enemy Champ Data'!$N$3,'(CC) Enemy Champ Data'!$N10,IF('Comp Calculator'!$C$167='(CC) Enemy Champ Data'!$O$3,'(CC) Enemy Champ Data'!$O10,IF('Comp Calculator'!$C$167='(CC) Enemy Champ Data'!$P$3,'(CC) Enemy Champ Data'!$P10,IF('Comp Calculator'!$C$167='(CC) Enemy Champ Data'!$Q$3,'(CC) Enemy Champ Data'!$Q10,IF('Comp Calculator'!$C$167='(CC) Enemy Champ Data'!$R$3,'(CC) Enemy Champ Data'!$R10,IF('Comp Calculator'!$C$167='(CC) Enemy Champ Data'!$T$3,'(CC) Enemy Champ Data'!$T10,1000))))))*K10*(100-$AD10))/1000</f>
        <v>0</v>
      </c>
      <c r="AJ10" s="60">
        <f>(IF('Comp Calculator'!$C$167='(CC) Enemy Champ Data'!$N$3,'(CC) Enemy Champ Data'!$N10,IF('Comp Calculator'!$C$167='(CC) Enemy Champ Data'!$O$3,'(CC) Enemy Champ Data'!$O10,IF('Comp Calculator'!$C$167='(CC) Enemy Champ Data'!$P$3,'(CC) Enemy Champ Data'!$P10,IF('Comp Calculator'!$C$167='(CC) Enemy Champ Data'!$Q$3,'(CC) Enemy Champ Data'!$Q10,IF('Comp Calculator'!$C$167='(CC) Enemy Champ Data'!$R$3,'(CC) Enemy Champ Data'!$R10,IF('Comp Calculator'!$C$167='(CC) Enemy Champ Data'!$T$3,'(CC) Enemy Champ Data'!$T10,1000))))))*L10*(100-$AD10))/1000</f>
        <v>5876.7280511257886</v>
      </c>
      <c r="AL10">
        <f>RANK(AF10,AF$4:AF$157,0)+COUNTIF(AF$4:AF10,AF10)-1</f>
        <v>44</v>
      </c>
      <c r="AM10" t="str">
        <f t="shared" si="7"/>
        <v>Annie</v>
      </c>
      <c r="AN10">
        <f>RANK(AG10,AG$4:AG$157,0)+COUNTIF(AG$4:AG10,AG10)-1</f>
        <v>29</v>
      </c>
      <c r="AO10" t="str">
        <f t="shared" si="8"/>
        <v>Annie</v>
      </c>
      <c r="AP10">
        <f>RANK(AH10,AH$4:AH$157,0)+COUNTIF(AH$4:AH10,AH10)-1</f>
        <v>55</v>
      </c>
      <c r="AQ10" t="str">
        <f t="shared" si="9"/>
        <v>Annie</v>
      </c>
      <c r="AR10">
        <f>RANK(AI10,AI$4:AI$157,0)+COUNTIF(AI$4:AI10,AI10)-1</f>
        <v>26</v>
      </c>
      <c r="AS10" t="str">
        <f t="shared" si="10"/>
        <v>Annie</v>
      </c>
      <c r="AT10">
        <f>RANK(AJ10,AJ$4:AJ$157,0)+COUNTIF(AJ$4:AJ10,AJ10)-1</f>
        <v>33</v>
      </c>
      <c r="AU10" t="str">
        <f t="shared" si="11"/>
        <v>Annie</v>
      </c>
      <c r="AW10">
        <v>8</v>
      </c>
      <c r="AX10" s="61">
        <f t="shared" si="12"/>
        <v>3.812344193046878</v>
      </c>
      <c r="AY10">
        <f>'Champ Scores'!B10</f>
        <v>4</v>
      </c>
      <c r="AZ10">
        <f>'Champ Scores'!C10</f>
        <v>1</v>
      </c>
      <c r="BA10">
        <f>'Champ Scores'!D10</f>
        <v>3</v>
      </c>
      <c r="BB10">
        <f>'Champ Scores'!E10</f>
        <v>4</v>
      </c>
      <c r="BC10">
        <f>'Champ Scores'!F10</f>
        <v>2</v>
      </c>
      <c r="BD10">
        <f>'Champ Scores'!G10</f>
        <v>3</v>
      </c>
      <c r="BE10">
        <f>'Champ Scores'!H10</f>
        <v>2</v>
      </c>
      <c r="BF10">
        <f>'Champ Scores'!I10</f>
        <v>2</v>
      </c>
      <c r="BG10">
        <f>'Champ Scores'!J10</f>
        <v>1</v>
      </c>
      <c r="BH10">
        <f>'Champ Scores'!K10</f>
        <v>2</v>
      </c>
      <c r="BI10">
        <f>'Champ Scores'!L10</f>
        <v>1</v>
      </c>
      <c r="BJ10">
        <f>'Champ Scores'!M10</f>
        <v>4</v>
      </c>
      <c r="BK10">
        <f>'Champ Scores'!N10</f>
        <v>4</v>
      </c>
      <c r="BL10">
        <f>'Champ Scores'!O10</f>
        <v>3</v>
      </c>
      <c r="BM10">
        <f>'Champ Scores'!P10</f>
        <v>5</v>
      </c>
      <c r="BN10">
        <f>'Champ Scores'!Q10</f>
        <v>3</v>
      </c>
      <c r="BO10">
        <f>'Champ Scores'!R10</f>
        <v>1</v>
      </c>
      <c r="BP10">
        <f>'Champ Scores'!S10</f>
        <v>3</v>
      </c>
      <c r="BQ10">
        <f>'Champ Scores'!T10</f>
        <v>2</v>
      </c>
      <c r="BR10">
        <f>'Champ Scores'!U10</f>
        <v>2</v>
      </c>
      <c r="BT10" s="61">
        <f>INDEX($AX$3:BR10,AW10,MATCH('Comp Calculator'!$C$168,'(CC) Enemy Champ Data'!$AX$3:$BR$3,0))</f>
        <v>3.812344193046878</v>
      </c>
      <c r="BV10" s="60">
        <f t="shared" si="1"/>
        <v>0</v>
      </c>
      <c r="BW10" s="60">
        <f t="shared" si="2"/>
        <v>0</v>
      </c>
      <c r="BX10" s="60">
        <f t="shared" si="3"/>
        <v>8798.6412524173684</v>
      </c>
      <c r="BY10" s="60">
        <f t="shared" si="4"/>
        <v>0</v>
      </c>
      <c r="BZ10" s="60">
        <f t="shared" si="5"/>
        <v>8798.6412524173684</v>
      </c>
      <c r="CB10">
        <f>RANK(BV10,BV$4:BV$157,0)+COUNTIF(BV$4:BV10,BV10)-1</f>
        <v>44</v>
      </c>
      <c r="CC10" t="str">
        <f t="shared" si="13"/>
        <v>Annie</v>
      </c>
      <c r="CD10">
        <f>RANK(BW10,BW$4:BW$157,0)+COUNTIF(BW$4:BW10,BW10)-1</f>
        <v>29</v>
      </c>
      <c r="CE10" t="str">
        <f t="shared" si="14"/>
        <v>Annie</v>
      </c>
      <c r="CF10">
        <f>RANK(BX10,BX$4:BX$157,0)+COUNTIF(BX$4:BX10,BX10)-1</f>
        <v>45</v>
      </c>
      <c r="CG10" t="str">
        <f t="shared" si="15"/>
        <v>Annie</v>
      </c>
      <c r="CH10">
        <f>RANK(BY10,BY$4:BY$157,0)+COUNTIF(BY$4:BY10,BY10)-1</f>
        <v>26</v>
      </c>
      <c r="CI10" t="str">
        <f t="shared" si="16"/>
        <v>Annie</v>
      </c>
      <c r="CJ10">
        <f>RANK(BZ10,BZ$4:BZ$157,0)+COUNTIF(BZ$4:BZ10,BZ10)-1</f>
        <v>30</v>
      </c>
      <c r="CK10" t="str">
        <f t="shared" si="17"/>
        <v>Annie</v>
      </c>
      <c r="CM10">
        <f>'Champ Scores'!B10+'(CC) Team Data'!B$43-'(CC) Team Data'!$B$28</f>
        <v>8</v>
      </c>
      <c r="CN10">
        <f>'Champ Scores'!C10+'(CC) Team Data'!C$43-'(CC) Team Data'!$B$28</f>
        <v>5</v>
      </c>
      <c r="CO10">
        <f>'Champ Scores'!D10+'(CC) Team Data'!D$43-'(CC) Team Data'!$B$28</f>
        <v>7</v>
      </c>
      <c r="CP10">
        <f>'Champ Scores'!E10+'(CC) Team Data'!E$43-'(CC) Team Data'!$B$28</f>
        <v>8</v>
      </c>
      <c r="CQ10">
        <f>'Champ Scores'!F10+'(CC) Team Data'!F$43-'(CC) Team Data'!$B$28</f>
        <v>6</v>
      </c>
      <c r="CR10">
        <f>'Champ Scores'!G10+'(CC) Team Data'!G$43-'(CC) Team Data'!$B$28</f>
        <v>7</v>
      </c>
      <c r="CS10">
        <f>'Champ Scores'!H10+'(CC) Team Data'!H$43-'(CC) Team Data'!$B$28</f>
        <v>6</v>
      </c>
      <c r="CT10">
        <f>'Champ Scores'!I10+'(CC) Team Data'!I$43-'(CC) Team Data'!$B$28</f>
        <v>6</v>
      </c>
      <c r="CU10">
        <f>'Champ Scores'!J10+'(CC) Team Data'!J$43-'(CC) Team Data'!$B$28</f>
        <v>5</v>
      </c>
      <c r="CV10">
        <f>'Champ Scores'!K10+'(CC) Team Data'!K$43-'(CC) Team Data'!$B$28</f>
        <v>6</v>
      </c>
      <c r="CW10">
        <f>'Champ Scores'!L10+'(CC) Team Data'!L$43-'(CC) Team Data'!$B$28</f>
        <v>5</v>
      </c>
      <c r="CX10">
        <f>'Champ Scores'!M10+'(CC) Team Data'!M$43-'(CC) Team Data'!$B$28</f>
        <v>8</v>
      </c>
      <c r="CY10">
        <f>'Champ Scores'!N10+'(CC) Team Data'!N$43-'(CC) Team Data'!$B$28</f>
        <v>8</v>
      </c>
      <c r="CZ10">
        <f>'Champ Scores'!O10+'(CC) Team Data'!O$43-'(CC) Team Data'!$B$28</f>
        <v>7</v>
      </c>
      <c r="DA10">
        <f>'Champ Scores'!P10+'(CC) Team Data'!P$43-'(CC) Team Data'!$B$28</f>
        <v>9</v>
      </c>
      <c r="DB10">
        <f>'Champ Scores'!Q10+'(CC) Team Data'!Q$43-'(CC) Team Data'!$B$28</f>
        <v>7</v>
      </c>
      <c r="DC10">
        <f>'Champ Scores'!R10+'(CC) Team Data'!R$43-'(CC) Team Data'!$B$28</f>
        <v>5</v>
      </c>
      <c r="DD10">
        <f>'Champ Scores'!S10+'(CC) Team Data'!S$43-'(CC) Team Data'!$B$28</f>
        <v>7</v>
      </c>
      <c r="DE10">
        <f>'Champ Scores'!T10+'(CC) Team Data'!T$43-'(CC) Team Data'!$B$28</f>
        <v>6</v>
      </c>
      <c r="DF10">
        <f>'Champ Scores'!U10+'(CC) Team Data'!U$43-'(CC) Team Data'!$B$28</f>
        <v>6</v>
      </c>
    </row>
    <row r="11" spans="1:110" x14ac:dyDescent="0.25">
      <c r="A11" t="str">
        <f>'Champ Scores'!A11</f>
        <v>Aphelios</v>
      </c>
      <c r="B11">
        <f>IF('Comp Calculator'!$C$158='Champ Pools'!$S$3,'Champ Pools'!B12,IF('Comp Calculator'!$C$158='Champ Pools'!$T$3,'Champ Pools'!C12,IF('Comp Calculator'!$C$158='Champ Pools'!$U$3,'Champ Pools'!D12,IF('Comp Calculator'!$C$158='Champ Pools'!$V$3,'Champ Pools'!E12,IF('Comp Calculator'!$C$158='Champ Pools'!$W$3,'Champ Pools'!F12,IF('Comp Calculator'!$C$158='Champ Pools'!$X$3,'Champ Pools'!G12,IF('Comp Calculator'!$C$158='Champ Pools'!$Y$3,'Champ Pools'!H12,IF('Comp Calculator'!$C$158='Champ Pools'!$Z$3,'Champ Pools'!I12,0))))))))</f>
        <v>0</v>
      </c>
      <c r="C11">
        <f>IF('Comp Calculator'!$C$159='Champ Pools'!$S$3,'Champ Pools'!B12,IF('Comp Calculator'!$C$159='Champ Pools'!$T$3,'Champ Pools'!C12,IF('Comp Calculator'!$C$159='Champ Pools'!$U$3,'Champ Pools'!D12,IF('Comp Calculator'!$C$159='Champ Pools'!$V$3,'Champ Pools'!E12,IF('Comp Calculator'!$C$159='Champ Pools'!$W$3,'Champ Pools'!F12,IF('Comp Calculator'!$C$159='Champ Pools'!$X$3,'Champ Pools'!G12,IF('Comp Calculator'!$C$159='Champ Pools'!$Y$3,'Champ Pools'!H12,IF('Comp Calculator'!$C$159='Champ Pools'!$Z$3,'Champ Pools'!I12,0))))))))</f>
        <v>0</v>
      </c>
      <c r="D11">
        <f>IF('Comp Calculator'!$C$160='Champ Pools'!$S$3,'Champ Pools'!B12,IF('Comp Calculator'!$C$160='Champ Pools'!$T$3,'Champ Pools'!C12,IF('Comp Calculator'!$C$160='Champ Pools'!$U$3,'Champ Pools'!D12,IF('Comp Calculator'!$C$160='Champ Pools'!$V$3,'Champ Pools'!E12,IF('Comp Calculator'!$C$160='Champ Pools'!$W$3,'Champ Pools'!F12,IF('Comp Calculator'!$C$160='Champ Pools'!$X$3,'Champ Pools'!G12,IF('Comp Calculator'!$C$160='Champ Pools'!$Y$3,'Champ Pools'!H12,IF('Comp Calculator'!$C$160='Champ Pools'!$Z$3,'Champ Pools'!I12,0))))))))</f>
        <v>3</v>
      </c>
      <c r="E11">
        <f>IF('Comp Calculator'!$C$161='Champ Pools'!$S$3,'Champ Pools'!B12,IF('Comp Calculator'!$C$161='Champ Pools'!$T$3,'Champ Pools'!C12,IF('Comp Calculator'!$C$161='Champ Pools'!$U$3,'Champ Pools'!D12,IF('Comp Calculator'!$C$161='Champ Pools'!$V$3,'Champ Pools'!E12,IF('Comp Calculator'!$C$161='Champ Pools'!$W$3,'Champ Pools'!F12,IF('Comp Calculator'!$C$161='Champ Pools'!$X$3,'Champ Pools'!G12,IF('Comp Calculator'!$C$161='Champ Pools'!$Y$3,'Champ Pools'!H12,IF('Comp Calculator'!$C$161='Champ Pools'!$Z$3,'Champ Pools'!I12,0))))))))</f>
        <v>0</v>
      </c>
      <c r="F11">
        <f>IF('Comp Calculator'!$C$162='Champ Pools'!$S$3,'Champ Pools'!B12,IF('Comp Calculator'!$C$162='Champ Pools'!$T$3,'Champ Pools'!C12,IF('Comp Calculator'!$C$162='Champ Pools'!$U$3,'Champ Pools'!D12,IF('Comp Calculator'!$C$162='Champ Pools'!$V$3,'Champ Pools'!E12,IF('Comp Calculator'!$C$162='Champ Pools'!$W$3,'Champ Pools'!F12,IF('Comp Calculator'!$C$162='Champ Pools'!$X$3,'Champ Pools'!G12,IF('Comp Calculator'!$C$162='Champ Pools'!$Y$3,'Champ Pools'!H12,IF('Comp Calculator'!$C$162='Champ Pools'!$Z$3,'Champ Pools'!I12,0))))))))</f>
        <v>0</v>
      </c>
      <c r="H11">
        <f>B11*B11*'Champ Pools'!AC12</f>
        <v>0</v>
      </c>
      <c r="I11">
        <f>C11*C11*'Champ Pools'!AD12</f>
        <v>0</v>
      </c>
      <c r="J11">
        <f>D11*D11*'Champ Pools'!AE12</f>
        <v>27</v>
      </c>
      <c r="K11">
        <f>E11*E11*'Champ Pools'!AF12</f>
        <v>0</v>
      </c>
      <c r="L11">
        <f>F11*F11*'Champ Pools'!AG12</f>
        <v>0</v>
      </c>
      <c r="N11">
        <f>'Champ Scores'!Y11</f>
        <v>1756</v>
      </c>
      <c r="O11">
        <f>'Champ Scores'!Z11</f>
        <v>1879</v>
      </c>
      <c r="P11">
        <f>'Champ Scores'!AA11</f>
        <v>2188</v>
      </c>
      <c r="Q11">
        <f>'Champ Scores'!AB11</f>
        <v>2599</v>
      </c>
      <c r="R11">
        <f>'Champ Scores'!AC11</f>
        <v>2293</v>
      </c>
      <c r="T11" s="60">
        <f t="shared" si="0"/>
        <v>2663.8727919373382</v>
      </c>
      <c r="U11">
        <f>'(CC) Team Data'!W$43+'(CC) Enemy Champ Data'!N11</f>
        <v>1756</v>
      </c>
      <c r="V11">
        <f>'(CC) Team Data'!X$43+'(CC) Enemy Champ Data'!O11</f>
        <v>1879</v>
      </c>
      <c r="W11">
        <f>'(CC) Team Data'!Y$43+'(CC) Enemy Champ Data'!P11</f>
        <v>2188</v>
      </c>
      <c r="X11">
        <f>'(CC) Team Data'!Z$43+'(CC) Enemy Champ Data'!Q11</f>
        <v>2599</v>
      </c>
      <c r="Y11">
        <f>'(CC) Team Data'!AA$43+'(CC) Enemy Champ Data'!R11</f>
        <v>2293</v>
      </c>
      <c r="AA11">
        <f>ABS('Champ Scores'!AG11-33.3-'Comp Calculator'!H$164-'Comp Calculator'!H$163)</f>
        <v>20.601927207364543</v>
      </c>
      <c r="AB11">
        <f>ABS('Champ Scores'!AH11-33.3-'Comp Calculator'!I$164-'Comp Calculator'!I$163)</f>
        <v>2.8230320232181327</v>
      </c>
      <c r="AC11">
        <f>ABS('Champ Scores'!AI11-33.3-'Comp Calculator'!J$164-'Comp Calculator'!J$163)</f>
        <v>23.424959230582676</v>
      </c>
      <c r="AD11">
        <f t="shared" si="6"/>
        <v>46.849918461165352</v>
      </c>
      <c r="AF11" s="60">
        <f>(IF('Comp Calculator'!$C$167='(CC) Enemy Champ Data'!$N$3,'(CC) Enemy Champ Data'!$N11,IF('Comp Calculator'!$C$167='(CC) Enemy Champ Data'!$O$3,'(CC) Enemy Champ Data'!$O11,IF('Comp Calculator'!$C$167='(CC) Enemy Champ Data'!$P$3,'(CC) Enemy Champ Data'!$P11,IF('Comp Calculator'!$C$167='(CC) Enemy Champ Data'!$Q$3,'(CC) Enemy Champ Data'!$Q11,IF('Comp Calculator'!$C$167='(CC) Enemy Champ Data'!$R$3,'(CC) Enemy Champ Data'!$R11,IF('Comp Calculator'!$C$167='(CC) Enemy Champ Data'!$T$3,'(CC) Enemy Champ Data'!$T11,1000))))))*H11*(100-$AD11))/1000</f>
        <v>0</v>
      </c>
      <c r="AG11" s="60">
        <f>(IF('Comp Calculator'!$C$167='(CC) Enemy Champ Data'!$N$3,'(CC) Enemy Champ Data'!$N11,IF('Comp Calculator'!$C$167='(CC) Enemy Champ Data'!$O$3,'(CC) Enemy Champ Data'!$O11,IF('Comp Calculator'!$C$167='(CC) Enemy Champ Data'!$P$3,'(CC) Enemy Champ Data'!$P11,IF('Comp Calculator'!$C$167='(CC) Enemy Champ Data'!$Q$3,'(CC) Enemy Champ Data'!$Q11,IF('Comp Calculator'!$C$167='(CC) Enemy Champ Data'!$R$3,'(CC) Enemy Champ Data'!$R11,IF('Comp Calculator'!$C$167='(CC) Enemy Champ Data'!$T$3,'(CC) Enemy Champ Data'!$T11,1000))))))*I11*(100-$AD11))/1000</f>
        <v>0</v>
      </c>
      <c r="AH11" s="60">
        <f>(IF('Comp Calculator'!$C$167='(CC) Enemy Champ Data'!$N$3,'(CC) Enemy Champ Data'!$N11,IF('Comp Calculator'!$C$167='(CC) Enemy Champ Data'!$O$3,'(CC) Enemy Champ Data'!$O11,IF('Comp Calculator'!$C$167='(CC) Enemy Champ Data'!$P$3,'(CC) Enemy Champ Data'!$P11,IF('Comp Calculator'!$C$167='(CC) Enemy Champ Data'!$Q$3,'(CC) Enemy Champ Data'!$Q11,IF('Comp Calculator'!$C$167='(CC) Enemy Champ Data'!$R$3,'(CC) Enemy Champ Data'!$R11,IF('Comp Calculator'!$C$167='(CC) Enemy Champ Data'!$T$3,'(CC) Enemy Champ Data'!$T11,1000))))))*J11*(100-$AD11))/1000</f>
        <v>3822.7965147149212</v>
      </c>
      <c r="AI11" s="60">
        <f>(IF('Comp Calculator'!$C$167='(CC) Enemy Champ Data'!$N$3,'(CC) Enemy Champ Data'!$N11,IF('Comp Calculator'!$C$167='(CC) Enemy Champ Data'!$O$3,'(CC) Enemy Champ Data'!$O11,IF('Comp Calculator'!$C$167='(CC) Enemy Champ Data'!$P$3,'(CC) Enemy Champ Data'!$P11,IF('Comp Calculator'!$C$167='(CC) Enemy Champ Data'!$Q$3,'(CC) Enemy Champ Data'!$Q11,IF('Comp Calculator'!$C$167='(CC) Enemy Champ Data'!$R$3,'(CC) Enemy Champ Data'!$R11,IF('Comp Calculator'!$C$167='(CC) Enemy Champ Data'!$T$3,'(CC) Enemy Champ Data'!$T11,1000))))))*K11*(100-$AD11))/1000</f>
        <v>0</v>
      </c>
      <c r="AJ11" s="60">
        <f>(IF('Comp Calculator'!$C$167='(CC) Enemy Champ Data'!$N$3,'(CC) Enemy Champ Data'!$N11,IF('Comp Calculator'!$C$167='(CC) Enemy Champ Data'!$O$3,'(CC) Enemy Champ Data'!$O11,IF('Comp Calculator'!$C$167='(CC) Enemy Champ Data'!$P$3,'(CC) Enemy Champ Data'!$P11,IF('Comp Calculator'!$C$167='(CC) Enemy Champ Data'!$Q$3,'(CC) Enemy Champ Data'!$Q11,IF('Comp Calculator'!$C$167='(CC) Enemy Champ Data'!$R$3,'(CC) Enemy Champ Data'!$R11,IF('Comp Calculator'!$C$167='(CC) Enemy Champ Data'!$T$3,'(CC) Enemy Champ Data'!$T11,1000))))))*L11*(100-$AD11))/1000</f>
        <v>0</v>
      </c>
      <c r="AL11">
        <f>RANK(AF11,AF$4:AF$157,0)+COUNTIF(AF$4:AF11,AF11)-1</f>
        <v>45</v>
      </c>
      <c r="AM11" t="str">
        <f t="shared" si="7"/>
        <v>Aphelios</v>
      </c>
      <c r="AN11">
        <f>RANK(AG11,AG$4:AG$157,0)+COUNTIF(AG$4:AG11,AG11)-1</f>
        <v>30</v>
      </c>
      <c r="AO11" t="str">
        <f t="shared" si="8"/>
        <v>Aphelios</v>
      </c>
      <c r="AP11">
        <f>RANK(AH11,AH$4:AH$157,0)+COUNTIF(AH$4:AH11,AH11)-1</f>
        <v>77</v>
      </c>
      <c r="AQ11" t="str">
        <f t="shared" si="9"/>
        <v>Aphelios</v>
      </c>
      <c r="AR11">
        <f>RANK(AI11,AI$4:AI$157,0)+COUNTIF(AI$4:AI11,AI11)-1</f>
        <v>27</v>
      </c>
      <c r="AS11" t="str">
        <f t="shared" si="10"/>
        <v>Aphelios</v>
      </c>
      <c r="AT11">
        <f>RANK(AJ11,AJ$4:AJ$157,0)+COUNTIF(AJ$4:AJ11,AJ11)-1</f>
        <v>58</v>
      </c>
      <c r="AU11" t="str">
        <f t="shared" si="11"/>
        <v>Aphelios</v>
      </c>
      <c r="AW11">
        <v>9</v>
      </c>
      <c r="AX11" s="61">
        <f t="shared" si="12"/>
        <v>3.3329824930670195</v>
      </c>
      <c r="AY11">
        <f>'Champ Scores'!B11</f>
        <v>2</v>
      </c>
      <c r="AZ11">
        <f>'Champ Scores'!C11</f>
        <v>5</v>
      </c>
      <c r="BA11">
        <f>'Champ Scores'!D11</f>
        <v>5</v>
      </c>
      <c r="BB11">
        <f>'Champ Scores'!E11</f>
        <v>4</v>
      </c>
      <c r="BC11">
        <f>'Champ Scores'!F11</f>
        <v>2</v>
      </c>
      <c r="BD11">
        <f>'Champ Scores'!G11</f>
        <v>5</v>
      </c>
      <c r="BE11">
        <f>'Champ Scores'!H11</f>
        <v>4</v>
      </c>
      <c r="BF11">
        <f>'Champ Scores'!I11</f>
        <v>5</v>
      </c>
      <c r="BG11">
        <f>'Champ Scores'!J11</f>
        <v>2</v>
      </c>
      <c r="BH11">
        <f>'Champ Scores'!K11</f>
        <v>1</v>
      </c>
      <c r="BI11">
        <f>'Champ Scores'!L11</f>
        <v>2</v>
      </c>
      <c r="BJ11">
        <f>'Champ Scores'!M11</f>
        <v>1</v>
      </c>
      <c r="BK11">
        <f>'Champ Scores'!N11</f>
        <v>2</v>
      </c>
      <c r="BL11">
        <f>'Champ Scores'!O11</f>
        <v>5</v>
      </c>
      <c r="BM11">
        <f>'Champ Scores'!P11</f>
        <v>2</v>
      </c>
      <c r="BN11">
        <f>'Champ Scores'!Q11</f>
        <v>1</v>
      </c>
      <c r="BO11">
        <f>'Champ Scores'!R11</f>
        <v>1</v>
      </c>
      <c r="BP11">
        <f>'Champ Scores'!S11</f>
        <v>1</v>
      </c>
      <c r="BQ11">
        <f>'Champ Scores'!T11</f>
        <v>1</v>
      </c>
      <c r="BR11">
        <f>'Champ Scores'!U11</f>
        <v>1</v>
      </c>
      <c r="BT11" s="61">
        <f>INDEX($AX$3:BR11,AW11,MATCH('Comp Calculator'!$C$168,'(CC) Enemy Champ Data'!$AX$3:$BR$3,0))</f>
        <v>3.3329824930670195</v>
      </c>
      <c r="BV11" s="60">
        <f t="shared" si="1"/>
        <v>0</v>
      </c>
      <c r="BW11" s="60">
        <f t="shared" si="2"/>
        <v>0</v>
      </c>
      <c r="BX11" s="60">
        <f t="shared" si="3"/>
        <v>4783.0038643985536</v>
      </c>
      <c r="BY11" s="60">
        <f t="shared" si="4"/>
        <v>0</v>
      </c>
      <c r="BZ11" s="60">
        <f t="shared" si="5"/>
        <v>0</v>
      </c>
      <c r="CB11">
        <f>RANK(BV11,BV$4:BV$157,0)+COUNTIF(BV$4:BV11,BV11)-1</f>
        <v>45</v>
      </c>
      <c r="CC11" t="str">
        <f t="shared" si="13"/>
        <v>Aphelios</v>
      </c>
      <c r="CD11">
        <f>RANK(BW11,BW$4:BW$157,0)+COUNTIF(BW$4:BW11,BW11)-1</f>
        <v>30</v>
      </c>
      <c r="CE11" t="str">
        <f t="shared" si="14"/>
        <v>Aphelios</v>
      </c>
      <c r="CF11">
        <f>RANK(BX11,BX$4:BX$157,0)+COUNTIF(BX$4:BX11,BX11)-1</f>
        <v>80</v>
      </c>
      <c r="CG11" t="str">
        <f t="shared" si="15"/>
        <v>Aphelios</v>
      </c>
      <c r="CH11">
        <f>RANK(BY11,BY$4:BY$157,0)+COUNTIF(BY$4:BY11,BY11)-1</f>
        <v>27</v>
      </c>
      <c r="CI11" t="str">
        <f t="shared" si="16"/>
        <v>Aphelios</v>
      </c>
      <c r="CJ11">
        <f>RANK(BZ11,BZ$4:BZ$157,0)+COUNTIF(BZ$4:BZ11,BZ11)-1</f>
        <v>58</v>
      </c>
      <c r="CK11" t="str">
        <f t="shared" si="17"/>
        <v>Aphelios</v>
      </c>
      <c r="CM11">
        <f>'Champ Scores'!B11+'(CC) Team Data'!B$43-'(CC) Team Data'!$B$28</f>
        <v>6</v>
      </c>
      <c r="CN11">
        <f>'Champ Scores'!C11+'(CC) Team Data'!C$43-'(CC) Team Data'!$B$28</f>
        <v>9</v>
      </c>
      <c r="CO11">
        <f>'Champ Scores'!D11+'(CC) Team Data'!D$43-'(CC) Team Data'!$B$28</f>
        <v>9</v>
      </c>
      <c r="CP11">
        <f>'Champ Scores'!E11+'(CC) Team Data'!E$43-'(CC) Team Data'!$B$28</f>
        <v>8</v>
      </c>
      <c r="CQ11">
        <f>'Champ Scores'!F11+'(CC) Team Data'!F$43-'(CC) Team Data'!$B$28</f>
        <v>6</v>
      </c>
      <c r="CR11">
        <f>'Champ Scores'!G11+'(CC) Team Data'!G$43-'(CC) Team Data'!$B$28</f>
        <v>9</v>
      </c>
      <c r="CS11">
        <f>'Champ Scores'!H11+'(CC) Team Data'!H$43-'(CC) Team Data'!$B$28</f>
        <v>8</v>
      </c>
      <c r="CT11">
        <f>'Champ Scores'!I11+'(CC) Team Data'!I$43-'(CC) Team Data'!$B$28</f>
        <v>9</v>
      </c>
      <c r="CU11">
        <f>'Champ Scores'!J11+'(CC) Team Data'!J$43-'(CC) Team Data'!$B$28</f>
        <v>6</v>
      </c>
      <c r="CV11">
        <f>'Champ Scores'!K11+'(CC) Team Data'!K$43-'(CC) Team Data'!$B$28</f>
        <v>5</v>
      </c>
      <c r="CW11">
        <f>'Champ Scores'!L11+'(CC) Team Data'!L$43-'(CC) Team Data'!$B$28</f>
        <v>6</v>
      </c>
      <c r="CX11">
        <f>'Champ Scores'!M11+'(CC) Team Data'!M$43-'(CC) Team Data'!$B$28</f>
        <v>5</v>
      </c>
      <c r="CY11">
        <f>'Champ Scores'!N11+'(CC) Team Data'!N$43-'(CC) Team Data'!$B$28</f>
        <v>6</v>
      </c>
      <c r="CZ11">
        <f>'Champ Scores'!O11+'(CC) Team Data'!O$43-'(CC) Team Data'!$B$28</f>
        <v>9</v>
      </c>
      <c r="DA11">
        <f>'Champ Scores'!P11+'(CC) Team Data'!P$43-'(CC) Team Data'!$B$28</f>
        <v>6</v>
      </c>
      <c r="DB11">
        <f>'Champ Scores'!Q11+'(CC) Team Data'!Q$43-'(CC) Team Data'!$B$28</f>
        <v>5</v>
      </c>
      <c r="DC11">
        <f>'Champ Scores'!R11+'(CC) Team Data'!R$43-'(CC) Team Data'!$B$28</f>
        <v>5</v>
      </c>
      <c r="DD11">
        <f>'Champ Scores'!S11+'(CC) Team Data'!S$43-'(CC) Team Data'!$B$28</f>
        <v>5</v>
      </c>
      <c r="DE11">
        <f>'Champ Scores'!T11+'(CC) Team Data'!T$43-'(CC) Team Data'!$B$28</f>
        <v>5</v>
      </c>
      <c r="DF11">
        <f>'Champ Scores'!U11+'(CC) Team Data'!U$43-'(CC) Team Data'!$B$28</f>
        <v>5</v>
      </c>
    </row>
    <row r="12" spans="1:110" x14ac:dyDescent="0.25">
      <c r="A12" t="str">
        <f>'Champ Scores'!A12</f>
        <v>Ashe</v>
      </c>
      <c r="B12">
        <f>IF('Comp Calculator'!$C$158='Champ Pools'!$S$3,'Champ Pools'!B13,IF('Comp Calculator'!$C$158='Champ Pools'!$T$3,'Champ Pools'!C13,IF('Comp Calculator'!$C$158='Champ Pools'!$U$3,'Champ Pools'!D13,IF('Comp Calculator'!$C$158='Champ Pools'!$V$3,'Champ Pools'!E13,IF('Comp Calculator'!$C$158='Champ Pools'!$W$3,'Champ Pools'!F13,IF('Comp Calculator'!$C$158='Champ Pools'!$X$3,'Champ Pools'!G13,IF('Comp Calculator'!$C$158='Champ Pools'!$Y$3,'Champ Pools'!H13,IF('Comp Calculator'!$C$158='Champ Pools'!$Z$3,'Champ Pools'!I13,0))))))))</f>
        <v>0</v>
      </c>
      <c r="C12">
        <f>IF('Comp Calculator'!$C$159='Champ Pools'!$S$3,'Champ Pools'!B13,IF('Comp Calculator'!$C$159='Champ Pools'!$T$3,'Champ Pools'!C13,IF('Comp Calculator'!$C$159='Champ Pools'!$U$3,'Champ Pools'!D13,IF('Comp Calculator'!$C$159='Champ Pools'!$V$3,'Champ Pools'!E13,IF('Comp Calculator'!$C$159='Champ Pools'!$W$3,'Champ Pools'!F13,IF('Comp Calculator'!$C$159='Champ Pools'!$X$3,'Champ Pools'!G13,IF('Comp Calculator'!$C$159='Champ Pools'!$Y$3,'Champ Pools'!H13,IF('Comp Calculator'!$C$159='Champ Pools'!$Z$3,'Champ Pools'!I13,0))))))))</f>
        <v>0</v>
      </c>
      <c r="D12">
        <f>IF('Comp Calculator'!$C$160='Champ Pools'!$S$3,'Champ Pools'!B13,IF('Comp Calculator'!$C$160='Champ Pools'!$T$3,'Champ Pools'!C13,IF('Comp Calculator'!$C$160='Champ Pools'!$U$3,'Champ Pools'!D13,IF('Comp Calculator'!$C$160='Champ Pools'!$V$3,'Champ Pools'!E13,IF('Comp Calculator'!$C$160='Champ Pools'!$W$3,'Champ Pools'!F13,IF('Comp Calculator'!$C$160='Champ Pools'!$X$3,'Champ Pools'!G13,IF('Comp Calculator'!$C$160='Champ Pools'!$Y$3,'Champ Pools'!H13,IF('Comp Calculator'!$C$160='Champ Pools'!$Z$3,'Champ Pools'!I13,0))))))))</f>
        <v>0</v>
      </c>
      <c r="E12">
        <f>IF('Comp Calculator'!$C$161='Champ Pools'!$S$3,'Champ Pools'!B13,IF('Comp Calculator'!$C$161='Champ Pools'!$T$3,'Champ Pools'!C13,IF('Comp Calculator'!$C$161='Champ Pools'!$U$3,'Champ Pools'!D13,IF('Comp Calculator'!$C$161='Champ Pools'!$V$3,'Champ Pools'!E13,IF('Comp Calculator'!$C$161='Champ Pools'!$W$3,'Champ Pools'!F13,IF('Comp Calculator'!$C$161='Champ Pools'!$X$3,'Champ Pools'!G13,IF('Comp Calculator'!$C$161='Champ Pools'!$Y$3,'Champ Pools'!H13,IF('Comp Calculator'!$C$161='Champ Pools'!$Z$3,'Champ Pools'!I13,0))))))))</f>
        <v>5</v>
      </c>
      <c r="F12">
        <f>IF('Comp Calculator'!$C$162='Champ Pools'!$S$3,'Champ Pools'!B13,IF('Comp Calculator'!$C$162='Champ Pools'!$T$3,'Champ Pools'!C13,IF('Comp Calculator'!$C$162='Champ Pools'!$U$3,'Champ Pools'!D13,IF('Comp Calculator'!$C$162='Champ Pools'!$V$3,'Champ Pools'!E13,IF('Comp Calculator'!$C$162='Champ Pools'!$W$3,'Champ Pools'!F13,IF('Comp Calculator'!$C$162='Champ Pools'!$X$3,'Champ Pools'!G13,IF('Comp Calculator'!$C$162='Champ Pools'!$Y$3,'Champ Pools'!H13,IF('Comp Calculator'!$C$162='Champ Pools'!$Z$3,'Champ Pools'!I13,0))))))))</f>
        <v>3</v>
      </c>
      <c r="H12">
        <f>B12*B12*'Champ Pools'!AC13</f>
        <v>0</v>
      </c>
      <c r="I12">
        <f>C12*C12*'Champ Pools'!AD13</f>
        <v>0</v>
      </c>
      <c r="J12">
        <f>D12*D12*'Champ Pools'!AE13</f>
        <v>0</v>
      </c>
      <c r="K12">
        <f>E12*E12*'Champ Pools'!AF13</f>
        <v>75</v>
      </c>
      <c r="L12">
        <f>F12*F12*'Champ Pools'!AG13</f>
        <v>27</v>
      </c>
      <c r="N12">
        <f>'Champ Scores'!Y12</f>
        <v>1853</v>
      </c>
      <c r="O12">
        <f>'Champ Scores'!Z12</f>
        <v>2072</v>
      </c>
      <c r="P12">
        <f>'Champ Scores'!AA12</f>
        <v>2021</v>
      </c>
      <c r="Q12">
        <f>'Champ Scores'!AB12</f>
        <v>2510</v>
      </c>
      <c r="R12">
        <f>'Champ Scores'!AC12</f>
        <v>1952</v>
      </c>
      <c r="T12" s="60">
        <f t="shared" si="0"/>
        <v>2746.8472792956791</v>
      </c>
      <c r="U12">
        <f>'(CC) Team Data'!W$43+'(CC) Enemy Champ Data'!N12</f>
        <v>1853</v>
      </c>
      <c r="V12">
        <f>'(CC) Team Data'!X$43+'(CC) Enemy Champ Data'!O12</f>
        <v>2072</v>
      </c>
      <c r="W12">
        <f>'(CC) Team Data'!Y$43+'(CC) Enemy Champ Data'!P12</f>
        <v>2021</v>
      </c>
      <c r="X12">
        <f>'(CC) Team Data'!Z$43+'(CC) Enemy Champ Data'!Q12</f>
        <v>2510</v>
      </c>
      <c r="Y12">
        <f>'(CC) Team Data'!AA$43+'(CC) Enemy Champ Data'!R12</f>
        <v>1952</v>
      </c>
      <c r="AA12">
        <f>ABS('Champ Scores'!AG12-33.3-'Comp Calculator'!H$164-'Comp Calculator'!H$163)</f>
        <v>22.13518033068134</v>
      </c>
      <c r="AB12">
        <f>ABS('Champ Scores'!AH12-33.3-'Comp Calculator'!I$164-'Comp Calculator'!I$163)</f>
        <v>18.557567820767616</v>
      </c>
      <c r="AC12">
        <f>ABS('Champ Scores'!AI12-33.3-'Comp Calculator'!J$164-'Comp Calculator'!J$163)</f>
        <v>3.5776125099137346</v>
      </c>
      <c r="AD12">
        <f t="shared" si="6"/>
        <v>44.270360661362687</v>
      </c>
      <c r="AF12" s="60">
        <f>(IF('Comp Calculator'!$C$167='(CC) Enemy Champ Data'!$N$3,'(CC) Enemy Champ Data'!$N12,IF('Comp Calculator'!$C$167='(CC) Enemy Champ Data'!$O$3,'(CC) Enemy Champ Data'!$O12,IF('Comp Calculator'!$C$167='(CC) Enemy Champ Data'!$P$3,'(CC) Enemy Champ Data'!$P12,IF('Comp Calculator'!$C$167='(CC) Enemy Champ Data'!$Q$3,'(CC) Enemy Champ Data'!$Q12,IF('Comp Calculator'!$C$167='(CC) Enemy Champ Data'!$R$3,'(CC) Enemy Champ Data'!$R12,IF('Comp Calculator'!$C$167='(CC) Enemy Champ Data'!$T$3,'(CC) Enemy Champ Data'!$T12,1000))))))*H12*(100-$AD12))/1000</f>
        <v>0</v>
      </c>
      <c r="AG12" s="60">
        <f>(IF('Comp Calculator'!$C$167='(CC) Enemy Champ Data'!$N$3,'(CC) Enemy Champ Data'!$N12,IF('Comp Calculator'!$C$167='(CC) Enemy Champ Data'!$O$3,'(CC) Enemy Champ Data'!$O12,IF('Comp Calculator'!$C$167='(CC) Enemy Champ Data'!$P$3,'(CC) Enemy Champ Data'!$P12,IF('Comp Calculator'!$C$167='(CC) Enemy Champ Data'!$Q$3,'(CC) Enemy Champ Data'!$Q12,IF('Comp Calculator'!$C$167='(CC) Enemy Champ Data'!$R$3,'(CC) Enemy Champ Data'!$R12,IF('Comp Calculator'!$C$167='(CC) Enemy Champ Data'!$T$3,'(CC) Enemy Champ Data'!$T12,1000))))))*I12*(100-$AD12))/1000</f>
        <v>0</v>
      </c>
      <c r="AH12" s="60">
        <f>(IF('Comp Calculator'!$C$167='(CC) Enemy Champ Data'!$N$3,'(CC) Enemy Champ Data'!$N12,IF('Comp Calculator'!$C$167='(CC) Enemy Champ Data'!$O$3,'(CC) Enemy Champ Data'!$O12,IF('Comp Calculator'!$C$167='(CC) Enemy Champ Data'!$P$3,'(CC) Enemy Champ Data'!$P12,IF('Comp Calculator'!$C$167='(CC) Enemy Champ Data'!$Q$3,'(CC) Enemy Champ Data'!$Q12,IF('Comp Calculator'!$C$167='(CC) Enemy Champ Data'!$R$3,'(CC) Enemy Champ Data'!$R12,IF('Comp Calculator'!$C$167='(CC) Enemy Champ Data'!$T$3,'(CC) Enemy Champ Data'!$T12,1000))))))*J12*(100-$AD12))/1000</f>
        <v>0</v>
      </c>
      <c r="AI12" s="60">
        <f>(IF('Comp Calculator'!$C$167='(CC) Enemy Champ Data'!$N$3,'(CC) Enemy Champ Data'!$N12,IF('Comp Calculator'!$C$167='(CC) Enemy Champ Data'!$O$3,'(CC) Enemy Champ Data'!$O12,IF('Comp Calculator'!$C$167='(CC) Enemy Champ Data'!$P$3,'(CC) Enemy Champ Data'!$P12,IF('Comp Calculator'!$C$167='(CC) Enemy Champ Data'!$Q$3,'(CC) Enemy Champ Data'!$Q12,IF('Comp Calculator'!$C$167='(CC) Enemy Champ Data'!$R$3,'(CC) Enemy Champ Data'!$R12,IF('Comp Calculator'!$C$167='(CC) Enemy Champ Data'!$T$3,'(CC) Enemy Champ Data'!$T12,1000))))))*K12*(100-$AD12))/1000</f>
        <v>11481.060614509901</v>
      </c>
      <c r="AJ12" s="60">
        <f>(IF('Comp Calculator'!$C$167='(CC) Enemy Champ Data'!$N$3,'(CC) Enemy Champ Data'!$N12,IF('Comp Calculator'!$C$167='(CC) Enemy Champ Data'!$O$3,'(CC) Enemy Champ Data'!$O12,IF('Comp Calculator'!$C$167='(CC) Enemy Champ Data'!$P$3,'(CC) Enemy Champ Data'!$P12,IF('Comp Calculator'!$C$167='(CC) Enemy Champ Data'!$Q$3,'(CC) Enemy Champ Data'!$Q12,IF('Comp Calculator'!$C$167='(CC) Enemy Champ Data'!$R$3,'(CC) Enemy Champ Data'!$R12,IF('Comp Calculator'!$C$167='(CC) Enemy Champ Data'!$T$3,'(CC) Enemy Champ Data'!$T12,1000))))))*L12*(100-$AD12))/1000</f>
        <v>4133.1818212235639</v>
      </c>
      <c r="AL12">
        <f>RANK(AF12,AF$4:AF$157,0)+COUNTIF(AF$4:AF12,AF12)-1</f>
        <v>46</v>
      </c>
      <c r="AM12" t="str">
        <f t="shared" si="7"/>
        <v>Ashe</v>
      </c>
      <c r="AN12">
        <f>RANK(AG12,AG$4:AG$157,0)+COUNTIF(AG$4:AG12,AG12)-1</f>
        <v>31</v>
      </c>
      <c r="AO12" t="str">
        <f t="shared" si="8"/>
        <v>Ashe</v>
      </c>
      <c r="AP12">
        <f>RANK(AH12,AH$4:AH$157,0)+COUNTIF(AH$4:AH12,AH12)-1</f>
        <v>108</v>
      </c>
      <c r="AQ12" t="str">
        <f t="shared" si="9"/>
        <v>Ashe</v>
      </c>
      <c r="AR12">
        <f>RANK(AI12,AI$4:AI$157,0)+COUNTIF(AI$4:AI12,AI12)-1</f>
        <v>4</v>
      </c>
      <c r="AS12" t="str">
        <f t="shared" si="10"/>
        <v>Ashe</v>
      </c>
      <c r="AT12">
        <f>RANK(AJ12,AJ$4:AJ$157,0)+COUNTIF(AJ$4:AJ12,AJ12)-1</f>
        <v>41</v>
      </c>
      <c r="AU12" t="str">
        <f t="shared" si="11"/>
        <v>Ashe</v>
      </c>
      <c r="AW12">
        <v>10</v>
      </c>
      <c r="AX12" s="61">
        <f t="shared" si="12"/>
        <v>3.3648595746767453</v>
      </c>
      <c r="AY12">
        <f>'Champ Scores'!B12</f>
        <v>1</v>
      </c>
      <c r="AZ12">
        <f>'Champ Scores'!C12</f>
        <v>4</v>
      </c>
      <c r="BA12">
        <f>'Champ Scores'!D12</f>
        <v>4</v>
      </c>
      <c r="BB12">
        <f>'Champ Scores'!E12</f>
        <v>2</v>
      </c>
      <c r="BC12">
        <f>'Champ Scores'!F12</f>
        <v>1</v>
      </c>
      <c r="BD12">
        <f>'Champ Scores'!G12</f>
        <v>4</v>
      </c>
      <c r="BE12">
        <f>'Champ Scores'!H12</f>
        <v>4</v>
      </c>
      <c r="BF12">
        <f>'Champ Scores'!I12</f>
        <v>5</v>
      </c>
      <c r="BG12">
        <f>'Champ Scores'!J12</f>
        <v>1</v>
      </c>
      <c r="BH12">
        <f>'Champ Scores'!K12</f>
        <v>1</v>
      </c>
      <c r="BI12">
        <f>'Champ Scores'!L12</f>
        <v>1</v>
      </c>
      <c r="BJ12">
        <f>'Champ Scores'!M12</f>
        <v>4</v>
      </c>
      <c r="BK12">
        <f>'Champ Scores'!N12</f>
        <v>1</v>
      </c>
      <c r="BL12">
        <f>'Champ Scores'!O12</f>
        <v>5</v>
      </c>
      <c r="BM12">
        <f>'Champ Scores'!P12</f>
        <v>5</v>
      </c>
      <c r="BN12">
        <f>'Champ Scores'!Q12</f>
        <v>1</v>
      </c>
      <c r="BO12">
        <f>'Champ Scores'!R12</f>
        <v>1</v>
      </c>
      <c r="BP12">
        <f>'Champ Scores'!S12</f>
        <v>1</v>
      </c>
      <c r="BQ12">
        <f>'Champ Scores'!T12</f>
        <v>3</v>
      </c>
      <c r="BR12">
        <f>'Champ Scores'!U12</f>
        <v>3</v>
      </c>
      <c r="BT12" s="61">
        <f>INDEX($AX$3:BR12,AW12,MATCH('Comp Calculator'!$C$168,'(CC) Enemy Champ Data'!$AX$3:$BR$3,0))</f>
        <v>3.3648595746767453</v>
      </c>
      <c r="BV12" s="60">
        <f t="shared" si="1"/>
        <v>0</v>
      </c>
      <c r="BW12" s="60">
        <f t="shared" si="2"/>
        <v>0</v>
      </c>
      <c r="BX12" s="60">
        <f t="shared" si="3"/>
        <v>0</v>
      </c>
      <c r="BY12" s="60">
        <f t="shared" si="4"/>
        <v>14064.180789142169</v>
      </c>
      <c r="BZ12" s="60">
        <f t="shared" si="5"/>
        <v>5063.1050840911803</v>
      </c>
      <c r="CB12">
        <f>RANK(BV12,BV$4:BV$157,0)+COUNTIF(BV$4:BV12,BV12)-1</f>
        <v>46</v>
      </c>
      <c r="CC12" t="str">
        <f t="shared" si="13"/>
        <v>Ashe</v>
      </c>
      <c r="CD12">
        <f>RANK(BW12,BW$4:BW$157,0)+COUNTIF(BW$4:BW12,BW12)-1</f>
        <v>31</v>
      </c>
      <c r="CE12" t="str">
        <f t="shared" si="14"/>
        <v>Ashe</v>
      </c>
      <c r="CF12">
        <f>RANK(BX12,BX$4:BX$157,0)+COUNTIF(BX$4:BX12,BX12)-1</f>
        <v>108</v>
      </c>
      <c r="CG12" t="str">
        <f t="shared" si="15"/>
        <v>Ashe</v>
      </c>
      <c r="CH12">
        <f>RANK(BY12,BY$4:BY$157,0)+COUNTIF(BY$4:BY12,BY12)-1</f>
        <v>4</v>
      </c>
      <c r="CI12" t="str">
        <f t="shared" si="16"/>
        <v>Ashe</v>
      </c>
      <c r="CJ12">
        <f>RANK(BZ12,BZ$4:BZ$157,0)+COUNTIF(BZ$4:BZ12,BZ12)-1</f>
        <v>45</v>
      </c>
      <c r="CK12" t="str">
        <f t="shared" si="17"/>
        <v>Ashe</v>
      </c>
      <c r="CM12">
        <f>'Champ Scores'!B12+'(CC) Team Data'!B$43-'(CC) Team Data'!$B$28</f>
        <v>5</v>
      </c>
      <c r="CN12">
        <f>'Champ Scores'!C12+'(CC) Team Data'!C$43-'(CC) Team Data'!$B$28</f>
        <v>8</v>
      </c>
      <c r="CO12">
        <f>'Champ Scores'!D12+'(CC) Team Data'!D$43-'(CC) Team Data'!$B$28</f>
        <v>8</v>
      </c>
      <c r="CP12">
        <f>'Champ Scores'!E12+'(CC) Team Data'!E$43-'(CC) Team Data'!$B$28</f>
        <v>6</v>
      </c>
      <c r="CQ12">
        <f>'Champ Scores'!F12+'(CC) Team Data'!F$43-'(CC) Team Data'!$B$28</f>
        <v>5</v>
      </c>
      <c r="CR12">
        <f>'Champ Scores'!G12+'(CC) Team Data'!G$43-'(CC) Team Data'!$B$28</f>
        <v>8</v>
      </c>
      <c r="CS12">
        <f>'Champ Scores'!H12+'(CC) Team Data'!H$43-'(CC) Team Data'!$B$28</f>
        <v>8</v>
      </c>
      <c r="CT12">
        <f>'Champ Scores'!I12+'(CC) Team Data'!I$43-'(CC) Team Data'!$B$28</f>
        <v>9</v>
      </c>
      <c r="CU12">
        <f>'Champ Scores'!J12+'(CC) Team Data'!J$43-'(CC) Team Data'!$B$28</f>
        <v>5</v>
      </c>
      <c r="CV12">
        <f>'Champ Scores'!K12+'(CC) Team Data'!K$43-'(CC) Team Data'!$B$28</f>
        <v>5</v>
      </c>
      <c r="CW12">
        <f>'Champ Scores'!L12+'(CC) Team Data'!L$43-'(CC) Team Data'!$B$28</f>
        <v>5</v>
      </c>
      <c r="CX12">
        <f>'Champ Scores'!M12+'(CC) Team Data'!M$43-'(CC) Team Data'!$B$28</f>
        <v>8</v>
      </c>
      <c r="CY12">
        <f>'Champ Scores'!N12+'(CC) Team Data'!N$43-'(CC) Team Data'!$B$28</f>
        <v>5</v>
      </c>
      <c r="CZ12">
        <f>'Champ Scores'!O12+'(CC) Team Data'!O$43-'(CC) Team Data'!$B$28</f>
        <v>9</v>
      </c>
      <c r="DA12">
        <f>'Champ Scores'!P12+'(CC) Team Data'!P$43-'(CC) Team Data'!$B$28</f>
        <v>9</v>
      </c>
      <c r="DB12">
        <f>'Champ Scores'!Q12+'(CC) Team Data'!Q$43-'(CC) Team Data'!$B$28</f>
        <v>5</v>
      </c>
      <c r="DC12">
        <f>'Champ Scores'!R12+'(CC) Team Data'!R$43-'(CC) Team Data'!$B$28</f>
        <v>5</v>
      </c>
      <c r="DD12">
        <f>'Champ Scores'!S12+'(CC) Team Data'!S$43-'(CC) Team Data'!$B$28</f>
        <v>5</v>
      </c>
      <c r="DE12">
        <f>'Champ Scores'!T12+'(CC) Team Data'!T$43-'(CC) Team Data'!$B$28</f>
        <v>7</v>
      </c>
      <c r="DF12">
        <f>'Champ Scores'!U12+'(CC) Team Data'!U$43-'(CC) Team Data'!$B$28</f>
        <v>7</v>
      </c>
    </row>
    <row r="13" spans="1:110" x14ac:dyDescent="0.25">
      <c r="A13" t="str">
        <f>'Champ Scores'!A13</f>
        <v>Aurelion Sol</v>
      </c>
      <c r="B13">
        <f>IF('Comp Calculator'!$C$158='Champ Pools'!$S$3,'Champ Pools'!B14,IF('Comp Calculator'!$C$158='Champ Pools'!$T$3,'Champ Pools'!C14,IF('Comp Calculator'!$C$158='Champ Pools'!$U$3,'Champ Pools'!D14,IF('Comp Calculator'!$C$158='Champ Pools'!$V$3,'Champ Pools'!E14,IF('Comp Calculator'!$C$158='Champ Pools'!$W$3,'Champ Pools'!F14,IF('Comp Calculator'!$C$158='Champ Pools'!$X$3,'Champ Pools'!G14,IF('Comp Calculator'!$C$158='Champ Pools'!$Y$3,'Champ Pools'!H14,IF('Comp Calculator'!$C$158='Champ Pools'!$Z$3,'Champ Pools'!I14,0))))))))</f>
        <v>0</v>
      </c>
      <c r="C13">
        <f>IF('Comp Calculator'!$C$159='Champ Pools'!$S$3,'Champ Pools'!B14,IF('Comp Calculator'!$C$159='Champ Pools'!$T$3,'Champ Pools'!C14,IF('Comp Calculator'!$C$159='Champ Pools'!$U$3,'Champ Pools'!D14,IF('Comp Calculator'!$C$159='Champ Pools'!$V$3,'Champ Pools'!E14,IF('Comp Calculator'!$C$159='Champ Pools'!$W$3,'Champ Pools'!F14,IF('Comp Calculator'!$C$159='Champ Pools'!$X$3,'Champ Pools'!G14,IF('Comp Calculator'!$C$159='Champ Pools'!$Y$3,'Champ Pools'!H14,IF('Comp Calculator'!$C$159='Champ Pools'!$Z$3,'Champ Pools'!I14,0))))))))</f>
        <v>0</v>
      </c>
      <c r="D13">
        <f>IF('Comp Calculator'!$C$160='Champ Pools'!$S$3,'Champ Pools'!B14,IF('Comp Calculator'!$C$160='Champ Pools'!$T$3,'Champ Pools'!C14,IF('Comp Calculator'!$C$160='Champ Pools'!$U$3,'Champ Pools'!D14,IF('Comp Calculator'!$C$160='Champ Pools'!$V$3,'Champ Pools'!E14,IF('Comp Calculator'!$C$160='Champ Pools'!$W$3,'Champ Pools'!F14,IF('Comp Calculator'!$C$160='Champ Pools'!$X$3,'Champ Pools'!G14,IF('Comp Calculator'!$C$160='Champ Pools'!$Y$3,'Champ Pools'!H14,IF('Comp Calculator'!$C$160='Champ Pools'!$Z$3,'Champ Pools'!I14,0))))))))</f>
        <v>2</v>
      </c>
      <c r="E13">
        <f>IF('Comp Calculator'!$C$161='Champ Pools'!$S$3,'Champ Pools'!B14,IF('Comp Calculator'!$C$161='Champ Pools'!$T$3,'Champ Pools'!C14,IF('Comp Calculator'!$C$161='Champ Pools'!$U$3,'Champ Pools'!D14,IF('Comp Calculator'!$C$161='Champ Pools'!$V$3,'Champ Pools'!E14,IF('Comp Calculator'!$C$161='Champ Pools'!$W$3,'Champ Pools'!F14,IF('Comp Calculator'!$C$161='Champ Pools'!$X$3,'Champ Pools'!G14,IF('Comp Calculator'!$C$161='Champ Pools'!$Y$3,'Champ Pools'!H14,IF('Comp Calculator'!$C$161='Champ Pools'!$Z$3,'Champ Pools'!I14,0))))))))</f>
        <v>0</v>
      </c>
      <c r="F13">
        <f>IF('Comp Calculator'!$C$162='Champ Pools'!$S$3,'Champ Pools'!B14,IF('Comp Calculator'!$C$162='Champ Pools'!$T$3,'Champ Pools'!C14,IF('Comp Calculator'!$C$162='Champ Pools'!$U$3,'Champ Pools'!D14,IF('Comp Calculator'!$C$162='Champ Pools'!$V$3,'Champ Pools'!E14,IF('Comp Calculator'!$C$162='Champ Pools'!$W$3,'Champ Pools'!F14,IF('Comp Calculator'!$C$162='Champ Pools'!$X$3,'Champ Pools'!G14,IF('Comp Calculator'!$C$162='Champ Pools'!$Y$3,'Champ Pools'!H14,IF('Comp Calculator'!$C$162='Champ Pools'!$Z$3,'Champ Pools'!I14,0))))))))</f>
        <v>0</v>
      </c>
      <c r="H13">
        <f>B13*B13*'Champ Pools'!AC14</f>
        <v>0</v>
      </c>
      <c r="I13">
        <f>C13*C13*'Champ Pools'!AD14</f>
        <v>0</v>
      </c>
      <c r="J13">
        <f>D13*D13*'Champ Pools'!AE14</f>
        <v>12</v>
      </c>
      <c r="K13">
        <f>E13*E13*'Champ Pools'!AF14</f>
        <v>0</v>
      </c>
      <c r="L13">
        <f>F13*F13*'Champ Pools'!AG14</f>
        <v>0</v>
      </c>
      <c r="N13">
        <f>'Champ Scores'!Y13</f>
        <v>2191</v>
      </c>
      <c r="O13">
        <f>'Champ Scores'!Z13</f>
        <v>1495</v>
      </c>
      <c r="P13">
        <f>'Champ Scores'!AA13</f>
        <v>1910</v>
      </c>
      <c r="Q13">
        <f>'Champ Scores'!AB13</f>
        <v>2160</v>
      </c>
      <c r="R13">
        <f>'Champ Scores'!AC13</f>
        <v>1948</v>
      </c>
      <c r="T13" s="60">
        <f t="shared" si="0"/>
        <v>2721.4381576740989</v>
      </c>
      <c r="U13">
        <f>'(CC) Team Data'!W$43+'(CC) Enemy Champ Data'!N13</f>
        <v>2191</v>
      </c>
      <c r="V13">
        <f>'(CC) Team Data'!X$43+'(CC) Enemy Champ Data'!O13</f>
        <v>1495</v>
      </c>
      <c r="W13">
        <f>'(CC) Team Data'!Y$43+'(CC) Enemy Champ Data'!P13</f>
        <v>1910</v>
      </c>
      <c r="X13">
        <f>'(CC) Team Data'!Z$43+'(CC) Enemy Champ Data'!Q13</f>
        <v>2160</v>
      </c>
      <c r="Y13">
        <f>'(CC) Team Data'!AA$43+'(CC) Enemy Champ Data'!R13</f>
        <v>1948</v>
      </c>
      <c r="AA13">
        <f>ABS('Champ Scores'!AG13-33.3-'Comp Calculator'!H$164-'Comp Calculator'!H$163)</f>
        <v>5.6487479642731273</v>
      </c>
      <c r="AB13">
        <f>ABS('Champ Scores'!AH13-33.3-'Comp Calculator'!I$164-'Comp Calculator'!I$163)</f>
        <v>1.1879501280110425</v>
      </c>
      <c r="AC13">
        <f>ABS('Champ Scores'!AI13-33.3-'Comp Calculator'!J$164-'Comp Calculator'!J$163)</f>
        <v>4.4607978362620884</v>
      </c>
      <c r="AD13">
        <f t="shared" si="6"/>
        <v>11.297495928546258</v>
      </c>
      <c r="AF13" s="60">
        <f>(IF('Comp Calculator'!$C$167='(CC) Enemy Champ Data'!$N$3,'(CC) Enemy Champ Data'!$N13,IF('Comp Calculator'!$C$167='(CC) Enemy Champ Data'!$O$3,'(CC) Enemy Champ Data'!$O13,IF('Comp Calculator'!$C$167='(CC) Enemy Champ Data'!$P$3,'(CC) Enemy Champ Data'!$P13,IF('Comp Calculator'!$C$167='(CC) Enemy Champ Data'!$Q$3,'(CC) Enemy Champ Data'!$Q13,IF('Comp Calculator'!$C$167='(CC) Enemy Champ Data'!$R$3,'(CC) Enemy Champ Data'!$R13,IF('Comp Calculator'!$C$167='(CC) Enemy Champ Data'!$T$3,'(CC) Enemy Champ Data'!$T13,1000))))))*H13*(100-$AD13))/1000</f>
        <v>0</v>
      </c>
      <c r="AG13" s="60">
        <f>(IF('Comp Calculator'!$C$167='(CC) Enemy Champ Data'!$N$3,'(CC) Enemy Champ Data'!$N13,IF('Comp Calculator'!$C$167='(CC) Enemy Champ Data'!$O$3,'(CC) Enemy Champ Data'!$O13,IF('Comp Calculator'!$C$167='(CC) Enemy Champ Data'!$P$3,'(CC) Enemy Champ Data'!$P13,IF('Comp Calculator'!$C$167='(CC) Enemy Champ Data'!$Q$3,'(CC) Enemy Champ Data'!$Q13,IF('Comp Calculator'!$C$167='(CC) Enemy Champ Data'!$R$3,'(CC) Enemy Champ Data'!$R13,IF('Comp Calculator'!$C$167='(CC) Enemy Champ Data'!$T$3,'(CC) Enemy Champ Data'!$T13,1000))))))*I13*(100-$AD13))/1000</f>
        <v>0</v>
      </c>
      <c r="AH13" s="60">
        <f>(IF('Comp Calculator'!$C$167='(CC) Enemy Champ Data'!$N$3,'(CC) Enemy Champ Data'!$N13,IF('Comp Calculator'!$C$167='(CC) Enemy Champ Data'!$O$3,'(CC) Enemy Champ Data'!$O13,IF('Comp Calculator'!$C$167='(CC) Enemy Champ Data'!$P$3,'(CC) Enemy Champ Data'!$P13,IF('Comp Calculator'!$C$167='(CC) Enemy Champ Data'!$Q$3,'(CC) Enemy Champ Data'!$Q13,IF('Comp Calculator'!$C$167='(CC) Enemy Champ Data'!$R$3,'(CC) Enemy Champ Data'!$R13,IF('Comp Calculator'!$C$167='(CC) Enemy Champ Data'!$T$3,'(CC) Enemy Champ Data'!$T13,1000))))))*J13*(100-$AD13))/1000</f>
        <v>2896.7805511355559</v>
      </c>
      <c r="AI13" s="60">
        <f>(IF('Comp Calculator'!$C$167='(CC) Enemy Champ Data'!$N$3,'(CC) Enemy Champ Data'!$N13,IF('Comp Calculator'!$C$167='(CC) Enemy Champ Data'!$O$3,'(CC) Enemy Champ Data'!$O13,IF('Comp Calculator'!$C$167='(CC) Enemy Champ Data'!$P$3,'(CC) Enemy Champ Data'!$P13,IF('Comp Calculator'!$C$167='(CC) Enemy Champ Data'!$Q$3,'(CC) Enemy Champ Data'!$Q13,IF('Comp Calculator'!$C$167='(CC) Enemy Champ Data'!$R$3,'(CC) Enemy Champ Data'!$R13,IF('Comp Calculator'!$C$167='(CC) Enemy Champ Data'!$T$3,'(CC) Enemy Champ Data'!$T13,1000))))))*K13*(100-$AD13))/1000</f>
        <v>0</v>
      </c>
      <c r="AJ13" s="60">
        <f>(IF('Comp Calculator'!$C$167='(CC) Enemy Champ Data'!$N$3,'(CC) Enemy Champ Data'!$N13,IF('Comp Calculator'!$C$167='(CC) Enemy Champ Data'!$O$3,'(CC) Enemy Champ Data'!$O13,IF('Comp Calculator'!$C$167='(CC) Enemy Champ Data'!$P$3,'(CC) Enemy Champ Data'!$P13,IF('Comp Calculator'!$C$167='(CC) Enemy Champ Data'!$Q$3,'(CC) Enemy Champ Data'!$Q13,IF('Comp Calculator'!$C$167='(CC) Enemy Champ Data'!$R$3,'(CC) Enemy Champ Data'!$R13,IF('Comp Calculator'!$C$167='(CC) Enemy Champ Data'!$T$3,'(CC) Enemy Champ Data'!$T13,1000))))))*L13*(100-$AD13))/1000</f>
        <v>0</v>
      </c>
      <c r="AL13">
        <f>RANK(AF13,AF$4:AF$157,0)+COUNTIF(AF$4:AF13,AF13)-1</f>
        <v>47</v>
      </c>
      <c r="AM13" t="str">
        <f t="shared" si="7"/>
        <v>Aurelion Sol</v>
      </c>
      <c r="AN13">
        <f>RANK(AG13,AG$4:AG$157,0)+COUNTIF(AG$4:AG13,AG13)-1</f>
        <v>32</v>
      </c>
      <c r="AO13" t="str">
        <f t="shared" si="8"/>
        <v>Aurelion Sol</v>
      </c>
      <c r="AP13">
        <f>RANK(AH13,AH$4:AH$157,0)+COUNTIF(AH$4:AH13,AH13)-1</f>
        <v>85</v>
      </c>
      <c r="AQ13" t="str">
        <f t="shared" si="9"/>
        <v>Aurelion Sol</v>
      </c>
      <c r="AR13">
        <f>RANK(AI13,AI$4:AI$157,0)+COUNTIF(AI$4:AI13,AI13)-1</f>
        <v>28</v>
      </c>
      <c r="AS13" t="str">
        <f t="shared" si="10"/>
        <v>Aurelion Sol</v>
      </c>
      <c r="AT13">
        <f>RANK(AJ13,AJ$4:AJ$157,0)+COUNTIF(AJ$4:AJ13,AJ13)-1</f>
        <v>59</v>
      </c>
      <c r="AU13" t="str">
        <f t="shared" si="11"/>
        <v>Aurelion Sol</v>
      </c>
      <c r="AW13">
        <v>11</v>
      </c>
      <c r="AX13" s="61">
        <f t="shared" si="12"/>
        <v>3.6082952521230824</v>
      </c>
      <c r="AY13">
        <f>'Champ Scores'!B13</f>
        <v>2</v>
      </c>
      <c r="AZ13">
        <f>'Champ Scores'!C13</f>
        <v>4</v>
      </c>
      <c r="BA13">
        <f>'Champ Scores'!D13</f>
        <v>1</v>
      </c>
      <c r="BB13">
        <f>'Champ Scores'!E13</f>
        <v>5</v>
      </c>
      <c r="BC13">
        <f>'Champ Scores'!F13</f>
        <v>2</v>
      </c>
      <c r="BD13">
        <f>'Champ Scores'!G13</f>
        <v>4</v>
      </c>
      <c r="BE13">
        <f>'Champ Scores'!H13</f>
        <v>3</v>
      </c>
      <c r="BF13">
        <f>'Champ Scores'!I13</f>
        <v>3</v>
      </c>
      <c r="BG13">
        <f>'Champ Scores'!J13</f>
        <v>2</v>
      </c>
      <c r="BH13">
        <f>'Champ Scores'!K13</f>
        <v>1</v>
      </c>
      <c r="BI13">
        <f>'Champ Scores'!L13</f>
        <v>1</v>
      </c>
      <c r="BJ13">
        <f>'Champ Scores'!M13</f>
        <v>1</v>
      </c>
      <c r="BK13">
        <f>'Champ Scores'!N13</f>
        <v>4</v>
      </c>
      <c r="BL13">
        <f>'Champ Scores'!O13</f>
        <v>3</v>
      </c>
      <c r="BM13">
        <f>'Champ Scores'!P13</f>
        <v>4</v>
      </c>
      <c r="BN13">
        <f>'Champ Scores'!Q13</f>
        <v>5</v>
      </c>
      <c r="BO13">
        <f>'Champ Scores'!R13</f>
        <v>1</v>
      </c>
      <c r="BP13">
        <f>'Champ Scores'!S13</f>
        <v>1</v>
      </c>
      <c r="BQ13">
        <f>'Champ Scores'!T13</f>
        <v>3</v>
      </c>
      <c r="BR13">
        <f>'Champ Scores'!U13</f>
        <v>2</v>
      </c>
      <c r="BT13" s="61">
        <f>INDEX($AX$3:BR13,AW13,MATCH('Comp Calculator'!$C$168,'(CC) Enemy Champ Data'!$AX$3:$BR$3,0))</f>
        <v>3.6082952521230824</v>
      </c>
      <c r="BV13" s="60">
        <f t="shared" si="1"/>
        <v>0</v>
      </c>
      <c r="BW13" s="60">
        <f t="shared" si="2"/>
        <v>0</v>
      </c>
      <c r="BX13" s="60">
        <f t="shared" si="3"/>
        <v>3840.7778915094596</v>
      </c>
      <c r="BY13" s="60">
        <f t="shared" si="4"/>
        <v>0</v>
      </c>
      <c r="BZ13" s="60">
        <f t="shared" si="5"/>
        <v>0</v>
      </c>
      <c r="CB13">
        <f>RANK(BV13,BV$4:BV$157,0)+COUNTIF(BV$4:BV13,BV13)-1</f>
        <v>47</v>
      </c>
      <c r="CC13" t="str">
        <f t="shared" si="13"/>
        <v>Aurelion Sol</v>
      </c>
      <c r="CD13">
        <f>RANK(BW13,BW$4:BW$157,0)+COUNTIF(BW$4:BW13,BW13)-1</f>
        <v>32</v>
      </c>
      <c r="CE13" t="str">
        <f t="shared" si="14"/>
        <v>Aurelion Sol</v>
      </c>
      <c r="CF13">
        <f>RANK(BX13,BX$4:BX$157,0)+COUNTIF(BX$4:BX13,BX13)-1</f>
        <v>87</v>
      </c>
      <c r="CG13" t="str">
        <f t="shared" si="15"/>
        <v>Aurelion Sol</v>
      </c>
      <c r="CH13">
        <f>RANK(BY13,BY$4:BY$157,0)+COUNTIF(BY$4:BY13,BY13)-1</f>
        <v>28</v>
      </c>
      <c r="CI13" t="str">
        <f t="shared" si="16"/>
        <v>Aurelion Sol</v>
      </c>
      <c r="CJ13">
        <f>RANK(BZ13,BZ$4:BZ$157,0)+COUNTIF(BZ$4:BZ13,BZ13)-1</f>
        <v>59</v>
      </c>
      <c r="CK13" t="str">
        <f t="shared" si="17"/>
        <v>Aurelion Sol</v>
      </c>
      <c r="CM13">
        <f>'Champ Scores'!B13+'(CC) Team Data'!B$43-'(CC) Team Data'!$B$28</f>
        <v>6</v>
      </c>
      <c r="CN13">
        <f>'Champ Scores'!C13+'(CC) Team Data'!C$43-'(CC) Team Data'!$B$28</f>
        <v>8</v>
      </c>
      <c r="CO13">
        <f>'Champ Scores'!D13+'(CC) Team Data'!D$43-'(CC) Team Data'!$B$28</f>
        <v>5</v>
      </c>
      <c r="CP13">
        <f>'Champ Scores'!E13+'(CC) Team Data'!E$43-'(CC) Team Data'!$B$28</f>
        <v>9</v>
      </c>
      <c r="CQ13">
        <f>'Champ Scores'!F13+'(CC) Team Data'!F$43-'(CC) Team Data'!$B$28</f>
        <v>6</v>
      </c>
      <c r="CR13">
        <f>'Champ Scores'!G13+'(CC) Team Data'!G$43-'(CC) Team Data'!$B$28</f>
        <v>8</v>
      </c>
      <c r="CS13">
        <f>'Champ Scores'!H13+'(CC) Team Data'!H$43-'(CC) Team Data'!$B$28</f>
        <v>7</v>
      </c>
      <c r="CT13">
        <f>'Champ Scores'!I13+'(CC) Team Data'!I$43-'(CC) Team Data'!$B$28</f>
        <v>7</v>
      </c>
      <c r="CU13">
        <f>'Champ Scores'!J13+'(CC) Team Data'!J$43-'(CC) Team Data'!$B$28</f>
        <v>6</v>
      </c>
      <c r="CV13">
        <f>'Champ Scores'!K13+'(CC) Team Data'!K$43-'(CC) Team Data'!$B$28</f>
        <v>5</v>
      </c>
      <c r="CW13">
        <f>'Champ Scores'!L13+'(CC) Team Data'!L$43-'(CC) Team Data'!$B$28</f>
        <v>5</v>
      </c>
      <c r="CX13">
        <f>'Champ Scores'!M13+'(CC) Team Data'!M$43-'(CC) Team Data'!$B$28</f>
        <v>5</v>
      </c>
      <c r="CY13">
        <f>'Champ Scores'!N13+'(CC) Team Data'!N$43-'(CC) Team Data'!$B$28</f>
        <v>8</v>
      </c>
      <c r="CZ13">
        <f>'Champ Scores'!O13+'(CC) Team Data'!O$43-'(CC) Team Data'!$B$28</f>
        <v>7</v>
      </c>
      <c r="DA13">
        <f>'Champ Scores'!P13+'(CC) Team Data'!P$43-'(CC) Team Data'!$B$28</f>
        <v>8</v>
      </c>
      <c r="DB13">
        <f>'Champ Scores'!Q13+'(CC) Team Data'!Q$43-'(CC) Team Data'!$B$28</f>
        <v>9</v>
      </c>
      <c r="DC13">
        <f>'Champ Scores'!R13+'(CC) Team Data'!R$43-'(CC) Team Data'!$B$28</f>
        <v>5</v>
      </c>
      <c r="DD13">
        <f>'Champ Scores'!S13+'(CC) Team Data'!S$43-'(CC) Team Data'!$B$28</f>
        <v>5</v>
      </c>
      <c r="DE13">
        <f>'Champ Scores'!T13+'(CC) Team Data'!T$43-'(CC) Team Data'!$B$28</f>
        <v>7</v>
      </c>
      <c r="DF13">
        <f>'Champ Scores'!U13+'(CC) Team Data'!U$43-'(CC) Team Data'!$B$28</f>
        <v>6</v>
      </c>
    </row>
    <row r="14" spans="1:110" x14ac:dyDescent="0.25">
      <c r="A14" t="str">
        <f>'Champ Scores'!A14</f>
        <v>Azir</v>
      </c>
      <c r="B14">
        <f>IF('Comp Calculator'!$C$158='Champ Pools'!$S$3,'Champ Pools'!B15,IF('Comp Calculator'!$C$158='Champ Pools'!$T$3,'Champ Pools'!C15,IF('Comp Calculator'!$C$158='Champ Pools'!$U$3,'Champ Pools'!D15,IF('Comp Calculator'!$C$158='Champ Pools'!$V$3,'Champ Pools'!E15,IF('Comp Calculator'!$C$158='Champ Pools'!$W$3,'Champ Pools'!F15,IF('Comp Calculator'!$C$158='Champ Pools'!$X$3,'Champ Pools'!G15,IF('Comp Calculator'!$C$158='Champ Pools'!$Y$3,'Champ Pools'!H15,IF('Comp Calculator'!$C$158='Champ Pools'!$Z$3,'Champ Pools'!I15,0))))))))</f>
        <v>0</v>
      </c>
      <c r="C14">
        <f>IF('Comp Calculator'!$C$159='Champ Pools'!$S$3,'Champ Pools'!B15,IF('Comp Calculator'!$C$159='Champ Pools'!$T$3,'Champ Pools'!C15,IF('Comp Calculator'!$C$159='Champ Pools'!$U$3,'Champ Pools'!D15,IF('Comp Calculator'!$C$159='Champ Pools'!$V$3,'Champ Pools'!E15,IF('Comp Calculator'!$C$159='Champ Pools'!$W$3,'Champ Pools'!F15,IF('Comp Calculator'!$C$159='Champ Pools'!$X$3,'Champ Pools'!G15,IF('Comp Calculator'!$C$159='Champ Pools'!$Y$3,'Champ Pools'!H15,IF('Comp Calculator'!$C$159='Champ Pools'!$Z$3,'Champ Pools'!I15,0))))))))</f>
        <v>0</v>
      </c>
      <c r="D14">
        <f>IF('Comp Calculator'!$C$160='Champ Pools'!$S$3,'Champ Pools'!B15,IF('Comp Calculator'!$C$160='Champ Pools'!$T$3,'Champ Pools'!C15,IF('Comp Calculator'!$C$160='Champ Pools'!$U$3,'Champ Pools'!D15,IF('Comp Calculator'!$C$160='Champ Pools'!$V$3,'Champ Pools'!E15,IF('Comp Calculator'!$C$160='Champ Pools'!$W$3,'Champ Pools'!F15,IF('Comp Calculator'!$C$160='Champ Pools'!$X$3,'Champ Pools'!G15,IF('Comp Calculator'!$C$160='Champ Pools'!$Y$3,'Champ Pools'!H15,IF('Comp Calculator'!$C$160='Champ Pools'!$Z$3,'Champ Pools'!I15,0))))))))</f>
        <v>5</v>
      </c>
      <c r="E14">
        <f>IF('Comp Calculator'!$C$161='Champ Pools'!$S$3,'Champ Pools'!B15,IF('Comp Calculator'!$C$161='Champ Pools'!$T$3,'Champ Pools'!C15,IF('Comp Calculator'!$C$161='Champ Pools'!$U$3,'Champ Pools'!D15,IF('Comp Calculator'!$C$161='Champ Pools'!$V$3,'Champ Pools'!E15,IF('Comp Calculator'!$C$161='Champ Pools'!$W$3,'Champ Pools'!F15,IF('Comp Calculator'!$C$161='Champ Pools'!$X$3,'Champ Pools'!G15,IF('Comp Calculator'!$C$161='Champ Pools'!$Y$3,'Champ Pools'!H15,IF('Comp Calculator'!$C$161='Champ Pools'!$Z$3,'Champ Pools'!I15,0))))))))</f>
        <v>0</v>
      </c>
      <c r="F14">
        <f>IF('Comp Calculator'!$C$162='Champ Pools'!$S$3,'Champ Pools'!B15,IF('Comp Calculator'!$C$162='Champ Pools'!$T$3,'Champ Pools'!C15,IF('Comp Calculator'!$C$162='Champ Pools'!$U$3,'Champ Pools'!D15,IF('Comp Calculator'!$C$162='Champ Pools'!$V$3,'Champ Pools'!E15,IF('Comp Calculator'!$C$162='Champ Pools'!$W$3,'Champ Pools'!F15,IF('Comp Calculator'!$C$162='Champ Pools'!$X$3,'Champ Pools'!G15,IF('Comp Calculator'!$C$162='Champ Pools'!$Y$3,'Champ Pools'!H15,IF('Comp Calculator'!$C$162='Champ Pools'!$Z$3,'Champ Pools'!I15,0))))))))</f>
        <v>0</v>
      </c>
      <c r="H14">
        <f>B14*B14*'Champ Pools'!AC15</f>
        <v>0</v>
      </c>
      <c r="I14">
        <f>C14*C14*'Champ Pools'!AD15</f>
        <v>0</v>
      </c>
      <c r="J14">
        <f>D14*D14*'Champ Pools'!AE15</f>
        <v>75</v>
      </c>
      <c r="K14">
        <f>E14*E14*'Champ Pools'!AF15</f>
        <v>0</v>
      </c>
      <c r="L14">
        <f>F14*F14*'Champ Pools'!AG15</f>
        <v>0</v>
      </c>
      <c r="N14">
        <f>'Champ Scores'!Y14</f>
        <v>1838</v>
      </c>
      <c r="O14">
        <f>'Champ Scores'!Z14</f>
        <v>1703</v>
      </c>
      <c r="P14">
        <f>'Champ Scores'!AA14</f>
        <v>2163</v>
      </c>
      <c r="Q14">
        <f>'Champ Scores'!AB14</f>
        <v>2294</v>
      </c>
      <c r="R14">
        <f>'Champ Scores'!AC14</f>
        <v>2108</v>
      </c>
      <c r="T14" s="60">
        <f t="shared" si="0"/>
        <v>2756.6510735589732</v>
      </c>
      <c r="U14">
        <f>'(CC) Team Data'!W$43+'(CC) Enemy Champ Data'!N14</f>
        <v>1838</v>
      </c>
      <c r="V14">
        <f>'(CC) Team Data'!X$43+'(CC) Enemy Champ Data'!O14</f>
        <v>1703</v>
      </c>
      <c r="W14">
        <f>'(CC) Team Data'!Y$43+'(CC) Enemy Champ Data'!P14</f>
        <v>2163</v>
      </c>
      <c r="X14">
        <f>'(CC) Team Data'!Z$43+'(CC) Enemy Champ Data'!Q14</f>
        <v>2294</v>
      </c>
      <c r="Y14">
        <f>'(CC) Team Data'!AA$43+'(CC) Enemy Champ Data'!R14</f>
        <v>2108</v>
      </c>
      <c r="AA14">
        <f>ABS('Champ Scores'!AG14-33.3-'Comp Calculator'!H$164-'Comp Calculator'!H$163)</f>
        <v>8.547136016342165</v>
      </c>
      <c r="AB14">
        <f>ABS('Champ Scores'!AH14-33.3-'Comp Calculator'!I$164-'Comp Calculator'!I$163)</f>
        <v>0.38495050721230939</v>
      </c>
      <c r="AC14">
        <f>ABS('Champ Scores'!AI14-33.3-'Comp Calculator'!J$164-'Comp Calculator'!J$163)</f>
        <v>8.1621855091298592</v>
      </c>
      <c r="AD14">
        <f t="shared" si="6"/>
        <v>17.094272032684334</v>
      </c>
      <c r="AF14" s="60">
        <f>(IF('Comp Calculator'!$C$167='(CC) Enemy Champ Data'!$N$3,'(CC) Enemy Champ Data'!$N14,IF('Comp Calculator'!$C$167='(CC) Enemy Champ Data'!$O$3,'(CC) Enemy Champ Data'!$O14,IF('Comp Calculator'!$C$167='(CC) Enemy Champ Data'!$P$3,'(CC) Enemy Champ Data'!$P14,IF('Comp Calculator'!$C$167='(CC) Enemy Champ Data'!$Q$3,'(CC) Enemy Champ Data'!$Q14,IF('Comp Calculator'!$C$167='(CC) Enemy Champ Data'!$R$3,'(CC) Enemy Champ Data'!$R14,IF('Comp Calculator'!$C$167='(CC) Enemy Champ Data'!$T$3,'(CC) Enemy Champ Data'!$T14,1000))))))*H14*(100-$AD14))/1000</f>
        <v>0</v>
      </c>
      <c r="AG14" s="60">
        <f>(IF('Comp Calculator'!$C$167='(CC) Enemy Champ Data'!$N$3,'(CC) Enemy Champ Data'!$N14,IF('Comp Calculator'!$C$167='(CC) Enemy Champ Data'!$O$3,'(CC) Enemy Champ Data'!$O14,IF('Comp Calculator'!$C$167='(CC) Enemy Champ Data'!$P$3,'(CC) Enemy Champ Data'!$P14,IF('Comp Calculator'!$C$167='(CC) Enemy Champ Data'!$Q$3,'(CC) Enemy Champ Data'!$Q14,IF('Comp Calculator'!$C$167='(CC) Enemy Champ Data'!$R$3,'(CC) Enemy Champ Data'!$R14,IF('Comp Calculator'!$C$167='(CC) Enemy Champ Data'!$T$3,'(CC) Enemy Champ Data'!$T14,1000))))))*I14*(100-$AD14))/1000</f>
        <v>0</v>
      </c>
      <c r="AH14" s="60">
        <f>(IF('Comp Calculator'!$C$167='(CC) Enemy Champ Data'!$N$3,'(CC) Enemy Champ Data'!$N14,IF('Comp Calculator'!$C$167='(CC) Enemy Champ Data'!$O$3,'(CC) Enemy Champ Data'!$O14,IF('Comp Calculator'!$C$167='(CC) Enemy Champ Data'!$P$3,'(CC) Enemy Champ Data'!$P14,IF('Comp Calculator'!$C$167='(CC) Enemy Champ Data'!$Q$3,'(CC) Enemy Champ Data'!$Q14,IF('Comp Calculator'!$C$167='(CC) Enemy Champ Data'!$R$3,'(CC) Enemy Champ Data'!$R14,IF('Comp Calculator'!$C$167='(CC) Enemy Champ Data'!$T$3,'(CC) Enemy Champ Data'!$T14,1000))))))*J14*(100-$AD14))/1000</f>
        <v>17140.662300396671</v>
      </c>
      <c r="AI14" s="60">
        <f>(IF('Comp Calculator'!$C$167='(CC) Enemy Champ Data'!$N$3,'(CC) Enemy Champ Data'!$N14,IF('Comp Calculator'!$C$167='(CC) Enemy Champ Data'!$O$3,'(CC) Enemy Champ Data'!$O14,IF('Comp Calculator'!$C$167='(CC) Enemy Champ Data'!$P$3,'(CC) Enemy Champ Data'!$P14,IF('Comp Calculator'!$C$167='(CC) Enemy Champ Data'!$Q$3,'(CC) Enemy Champ Data'!$Q14,IF('Comp Calculator'!$C$167='(CC) Enemy Champ Data'!$R$3,'(CC) Enemy Champ Data'!$R14,IF('Comp Calculator'!$C$167='(CC) Enemy Champ Data'!$T$3,'(CC) Enemy Champ Data'!$T14,1000))))))*K14*(100-$AD14))/1000</f>
        <v>0</v>
      </c>
      <c r="AJ14" s="60">
        <f>(IF('Comp Calculator'!$C$167='(CC) Enemy Champ Data'!$N$3,'(CC) Enemy Champ Data'!$N14,IF('Comp Calculator'!$C$167='(CC) Enemy Champ Data'!$O$3,'(CC) Enemy Champ Data'!$O14,IF('Comp Calculator'!$C$167='(CC) Enemy Champ Data'!$P$3,'(CC) Enemy Champ Data'!$P14,IF('Comp Calculator'!$C$167='(CC) Enemy Champ Data'!$Q$3,'(CC) Enemy Champ Data'!$Q14,IF('Comp Calculator'!$C$167='(CC) Enemy Champ Data'!$R$3,'(CC) Enemy Champ Data'!$R14,IF('Comp Calculator'!$C$167='(CC) Enemy Champ Data'!$T$3,'(CC) Enemy Champ Data'!$T14,1000))))))*L14*(100-$AD14))/1000</f>
        <v>0</v>
      </c>
      <c r="AL14">
        <f>RANK(AF14,AF$4:AF$157,0)+COUNTIF(AF$4:AF14,AF14)-1</f>
        <v>48</v>
      </c>
      <c r="AM14" t="str">
        <f t="shared" si="7"/>
        <v>Azir</v>
      </c>
      <c r="AN14">
        <f>RANK(AG14,AG$4:AG$157,0)+COUNTIF(AG$4:AG14,AG14)-1</f>
        <v>33</v>
      </c>
      <c r="AO14" t="str">
        <f t="shared" si="8"/>
        <v>Azir</v>
      </c>
      <c r="AP14">
        <f>RANK(AH14,AH$4:AH$157,0)+COUNTIF(AH$4:AH14,AH14)-1</f>
        <v>5</v>
      </c>
      <c r="AQ14" t="str">
        <f t="shared" si="9"/>
        <v>Azir</v>
      </c>
      <c r="AR14">
        <f>RANK(AI14,AI$4:AI$157,0)+COUNTIF(AI$4:AI14,AI14)-1</f>
        <v>29</v>
      </c>
      <c r="AS14" t="str">
        <f t="shared" si="10"/>
        <v>Azir</v>
      </c>
      <c r="AT14">
        <f>RANK(AJ14,AJ$4:AJ$157,0)+COUNTIF(AJ$4:AJ14,AJ14)-1</f>
        <v>60</v>
      </c>
      <c r="AU14" t="str">
        <f t="shared" si="11"/>
        <v>Azir</v>
      </c>
      <c r="AW14">
        <v>12</v>
      </c>
      <c r="AX14" s="61">
        <f t="shared" si="12"/>
        <v>3.5709775148172467</v>
      </c>
      <c r="AY14">
        <f>'Champ Scores'!B14</f>
        <v>2</v>
      </c>
      <c r="AZ14">
        <f>'Champ Scores'!C14</f>
        <v>5</v>
      </c>
      <c r="BA14">
        <f>'Champ Scores'!D14</f>
        <v>5</v>
      </c>
      <c r="BB14">
        <f>'Champ Scores'!E14</f>
        <v>2</v>
      </c>
      <c r="BC14">
        <f>'Champ Scores'!F14</f>
        <v>2</v>
      </c>
      <c r="BD14">
        <f>'Champ Scores'!G14</f>
        <v>5</v>
      </c>
      <c r="BE14">
        <f>'Champ Scores'!H14</f>
        <v>4</v>
      </c>
      <c r="BF14">
        <f>'Champ Scores'!I14</f>
        <v>3</v>
      </c>
      <c r="BG14">
        <f>'Champ Scores'!J14</f>
        <v>1</v>
      </c>
      <c r="BH14">
        <f>'Champ Scores'!K14</f>
        <v>2</v>
      </c>
      <c r="BI14">
        <f>'Champ Scores'!L14</f>
        <v>1</v>
      </c>
      <c r="BJ14">
        <f>'Champ Scores'!M14</f>
        <v>1</v>
      </c>
      <c r="BK14">
        <f>'Champ Scores'!N14</f>
        <v>4</v>
      </c>
      <c r="BL14">
        <f>'Champ Scores'!O14</f>
        <v>2</v>
      </c>
      <c r="BM14">
        <f>'Champ Scores'!P14</f>
        <v>4</v>
      </c>
      <c r="BN14">
        <f>'Champ Scores'!Q14</f>
        <v>2</v>
      </c>
      <c r="BO14">
        <f>'Champ Scores'!R14</f>
        <v>1</v>
      </c>
      <c r="BP14">
        <f>'Champ Scores'!S14</f>
        <v>1</v>
      </c>
      <c r="BQ14">
        <f>'Champ Scores'!T14</f>
        <v>3</v>
      </c>
      <c r="BR14">
        <f>'Champ Scores'!U14</f>
        <v>2</v>
      </c>
      <c r="BT14" s="61">
        <f>INDEX($AX$3:BR14,AW14,MATCH('Comp Calculator'!$C$168,'(CC) Enemy Champ Data'!$AX$3:$BR$3,0))</f>
        <v>3.5709775148172467</v>
      </c>
      <c r="BV14" s="60">
        <f t="shared" si="1"/>
        <v>0</v>
      </c>
      <c r="BW14" s="60">
        <f t="shared" si="2"/>
        <v>0</v>
      </c>
      <c r="BX14" s="60">
        <f t="shared" si="3"/>
        <v>22204.086781562968</v>
      </c>
      <c r="BY14" s="60">
        <f t="shared" si="4"/>
        <v>0</v>
      </c>
      <c r="BZ14" s="60">
        <f t="shared" si="5"/>
        <v>0</v>
      </c>
      <c r="CB14">
        <f>RANK(BV14,BV$4:BV$157,0)+COUNTIF(BV$4:BV14,BV14)-1</f>
        <v>48</v>
      </c>
      <c r="CC14" t="str">
        <f t="shared" si="13"/>
        <v>Azir</v>
      </c>
      <c r="CD14">
        <f>RANK(BW14,BW$4:BW$157,0)+COUNTIF(BW$4:BW14,BW14)-1</f>
        <v>33</v>
      </c>
      <c r="CE14" t="str">
        <f t="shared" si="14"/>
        <v>Azir</v>
      </c>
      <c r="CF14">
        <f>RANK(BX14,BX$4:BX$157,0)+COUNTIF(BX$4:BX14,BX14)-1</f>
        <v>7</v>
      </c>
      <c r="CG14" t="str">
        <f t="shared" si="15"/>
        <v>Azir</v>
      </c>
      <c r="CH14">
        <f>RANK(BY14,BY$4:BY$157,0)+COUNTIF(BY$4:BY14,BY14)-1</f>
        <v>29</v>
      </c>
      <c r="CI14" t="str">
        <f t="shared" si="16"/>
        <v>Azir</v>
      </c>
      <c r="CJ14">
        <f>RANK(BZ14,BZ$4:BZ$157,0)+COUNTIF(BZ$4:BZ14,BZ14)-1</f>
        <v>60</v>
      </c>
      <c r="CK14" t="str">
        <f t="shared" si="17"/>
        <v>Azir</v>
      </c>
      <c r="CM14">
        <f>'Champ Scores'!B14+'(CC) Team Data'!B$43-'(CC) Team Data'!$B$28</f>
        <v>6</v>
      </c>
      <c r="CN14">
        <f>'Champ Scores'!C14+'(CC) Team Data'!C$43-'(CC) Team Data'!$B$28</f>
        <v>9</v>
      </c>
      <c r="CO14">
        <f>'Champ Scores'!D14+'(CC) Team Data'!D$43-'(CC) Team Data'!$B$28</f>
        <v>9</v>
      </c>
      <c r="CP14">
        <f>'Champ Scores'!E14+'(CC) Team Data'!E$43-'(CC) Team Data'!$B$28</f>
        <v>6</v>
      </c>
      <c r="CQ14">
        <f>'Champ Scores'!F14+'(CC) Team Data'!F$43-'(CC) Team Data'!$B$28</f>
        <v>6</v>
      </c>
      <c r="CR14">
        <f>'Champ Scores'!G14+'(CC) Team Data'!G$43-'(CC) Team Data'!$B$28</f>
        <v>9</v>
      </c>
      <c r="CS14">
        <f>'Champ Scores'!H14+'(CC) Team Data'!H$43-'(CC) Team Data'!$B$28</f>
        <v>8</v>
      </c>
      <c r="CT14">
        <f>'Champ Scores'!I14+'(CC) Team Data'!I$43-'(CC) Team Data'!$B$28</f>
        <v>7</v>
      </c>
      <c r="CU14">
        <f>'Champ Scores'!J14+'(CC) Team Data'!J$43-'(CC) Team Data'!$B$28</f>
        <v>5</v>
      </c>
      <c r="CV14">
        <f>'Champ Scores'!K14+'(CC) Team Data'!K$43-'(CC) Team Data'!$B$28</f>
        <v>6</v>
      </c>
      <c r="CW14">
        <f>'Champ Scores'!L14+'(CC) Team Data'!L$43-'(CC) Team Data'!$B$28</f>
        <v>5</v>
      </c>
      <c r="CX14">
        <f>'Champ Scores'!M14+'(CC) Team Data'!M$43-'(CC) Team Data'!$B$28</f>
        <v>5</v>
      </c>
      <c r="CY14">
        <f>'Champ Scores'!N14+'(CC) Team Data'!N$43-'(CC) Team Data'!$B$28</f>
        <v>8</v>
      </c>
      <c r="CZ14">
        <f>'Champ Scores'!O14+'(CC) Team Data'!O$43-'(CC) Team Data'!$B$28</f>
        <v>6</v>
      </c>
      <c r="DA14">
        <f>'Champ Scores'!P14+'(CC) Team Data'!P$43-'(CC) Team Data'!$B$28</f>
        <v>8</v>
      </c>
      <c r="DB14">
        <f>'Champ Scores'!Q14+'(CC) Team Data'!Q$43-'(CC) Team Data'!$B$28</f>
        <v>6</v>
      </c>
      <c r="DC14">
        <f>'Champ Scores'!R14+'(CC) Team Data'!R$43-'(CC) Team Data'!$B$28</f>
        <v>5</v>
      </c>
      <c r="DD14">
        <f>'Champ Scores'!S14+'(CC) Team Data'!S$43-'(CC) Team Data'!$B$28</f>
        <v>5</v>
      </c>
      <c r="DE14">
        <f>'Champ Scores'!T14+'(CC) Team Data'!T$43-'(CC) Team Data'!$B$28</f>
        <v>7</v>
      </c>
      <c r="DF14">
        <f>'Champ Scores'!U14+'(CC) Team Data'!U$43-'(CC) Team Data'!$B$28</f>
        <v>6</v>
      </c>
    </row>
    <row r="15" spans="1:110" x14ac:dyDescent="0.25">
      <c r="A15" t="str">
        <f>'Champ Scores'!A15</f>
        <v>Bard</v>
      </c>
      <c r="B15">
        <f>IF('Comp Calculator'!$C$158='Champ Pools'!$S$3,'Champ Pools'!B16,IF('Comp Calculator'!$C$158='Champ Pools'!$T$3,'Champ Pools'!C16,IF('Comp Calculator'!$C$158='Champ Pools'!$U$3,'Champ Pools'!D16,IF('Comp Calculator'!$C$158='Champ Pools'!$V$3,'Champ Pools'!E16,IF('Comp Calculator'!$C$158='Champ Pools'!$W$3,'Champ Pools'!F16,IF('Comp Calculator'!$C$158='Champ Pools'!$X$3,'Champ Pools'!G16,IF('Comp Calculator'!$C$158='Champ Pools'!$Y$3,'Champ Pools'!H16,IF('Comp Calculator'!$C$158='Champ Pools'!$Z$3,'Champ Pools'!I16,0))))))))</f>
        <v>0</v>
      </c>
      <c r="C15">
        <f>IF('Comp Calculator'!$C$159='Champ Pools'!$S$3,'Champ Pools'!B16,IF('Comp Calculator'!$C$159='Champ Pools'!$T$3,'Champ Pools'!C16,IF('Comp Calculator'!$C$159='Champ Pools'!$U$3,'Champ Pools'!D16,IF('Comp Calculator'!$C$159='Champ Pools'!$V$3,'Champ Pools'!E16,IF('Comp Calculator'!$C$159='Champ Pools'!$W$3,'Champ Pools'!F16,IF('Comp Calculator'!$C$159='Champ Pools'!$X$3,'Champ Pools'!G16,IF('Comp Calculator'!$C$159='Champ Pools'!$Y$3,'Champ Pools'!H16,IF('Comp Calculator'!$C$159='Champ Pools'!$Z$3,'Champ Pools'!I16,0))))))))</f>
        <v>0</v>
      </c>
      <c r="D15">
        <f>IF('Comp Calculator'!$C$160='Champ Pools'!$S$3,'Champ Pools'!B16,IF('Comp Calculator'!$C$160='Champ Pools'!$T$3,'Champ Pools'!C16,IF('Comp Calculator'!$C$160='Champ Pools'!$U$3,'Champ Pools'!D16,IF('Comp Calculator'!$C$160='Champ Pools'!$V$3,'Champ Pools'!E16,IF('Comp Calculator'!$C$160='Champ Pools'!$W$3,'Champ Pools'!F16,IF('Comp Calculator'!$C$160='Champ Pools'!$X$3,'Champ Pools'!G16,IF('Comp Calculator'!$C$160='Champ Pools'!$Y$3,'Champ Pools'!H16,IF('Comp Calculator'!$C$160='Champ Pools'!$Z$3,'Champ Pools'!I16,0))))))))</f>
        <v>0</v>
      </c>
      <c r="E15">
        <f>IF('Comp Calculator'!$C$161='Champ Pools'!$S$3,'Champ Pools'!B16,IF('Comp Calculator'!$C$161='Champ Pools'!$T$3,'Champ Pools'!C16,IF('Comp Calculator'!$C$161='Champ Pools'!$U$3,'Champ Pools'!D16,IF('Comp Calculator'!$C$161='Champ Pools'!$V$3,'Champ Pools'!E16,IF('Comp Calculator'!$C$161='Champ Pools'!$W$3,'Champ Pools'!F16,IF('Comp Calculator'!$C$161='Champ Pools'!$X$3,'Champ Pools'!G16,IF('Comp Calculator'!$C$161='Champ Pools'!$Y$3,'Champ Pools'!H16,IF('Comp Calculator'!$C$161='Champ Pools'!$Z$3,'Champ Pools'!I16,0))))))))</f>
        <v>0</v>
      </c>
      <c r="F15">
        <f>IF('Comp Calculator'!$C$162='Champ Pools'!$S$3,'Champ Pools'!B16,IF('Comp Calculator'!$C$162='Champ Pools'!$T$3,'Champ Pools'!C16,IF('Comp Calculator'!$C$162='Champ Pools'!$U$3,'Champ Pools'!D16,IF('Comp Calculator'!$C$162='Champ Pools'!$V$3,'Champ Pools'!E16,IF('Comp Calculator'!$C$162='Champ Pools'!$W$3,'Champ Pools'!F16,IF('Comp Calculator'!$C$162='Champ Pools'!$X$3,'Champ Pools'!G16,IF('Comp Calculator'!$C$162='Champ Pools'!$Y$3,'Champ Pools'!H16,IF('Comp Calculator'!$C$162='Champ Pools'!$Z$3,'Champ Pools'!I16,0))))))))</f>
        <v>3</v>
      </c>
      <c r="H15">
        <f>B15*B15*'Champ Pools'!AC16</f>
        <v>0</v>
      </c>
      <c r="I15">
        <f>C15*C15*'Champ Pools'!AD16</f>
        <v>0</v>
      </c>
      <c r="J15">
        <f>D15*D15*'Champ Pools'!AE16</f>
        <v>0</v>
      </c>
      <c r="K15">
        <f>E15*E15*'Champ Pools'!AF16</f>
        <v>0</v>
      </c>
      <c r="L15">
        <f>F15*F15*'Champ Pools'!AG16</f>
        <v>27</v>
      </c>
      <c r="N15">
        <f>'Champ Scores'!Y15</f>
        <v>1982</v>
      </c>
      <c r="O15">
        <f>'Champ Scores'!Z15</f>
        <v>2117</v>
      </c>
      <c r="P15">
        <f>'Champ Scores'!AA15</f>
        <v>1758</v>
      </c>
      <c r="Q15">
        <f>'Champ Scores'!AB15</f>
        <v>1950</v>
      </c>
      <c r="R15">
        <f>'Champ Scores'!AC15</f>
        <v>1626</v>
      </c>
      <c r="T15" s="60">
        <f t="shared" si="0"/>
        <v>2805.9283637416329</v>
      </c>
      <c r="U15">
        <f>'(CC) Team Data'!W$43+'(CC) Enemy Champ Data'!N15</f>
        <v>1982</v>
      </c>
      <c r="V15">
        <f>'(CC) Team Data'!X$43+'(CC) Enemy Champ Data'!O15</f>
        <v>2117</v>
      </c>
      <c r="W15">
        <f>'(CC) Team Data'!Y$43+'(CC) Enemy Champ Data'!P15</f>
        <v>1758</v>
      </c>
      <c r="X15">
        <f>'(CC) Team Data'!Z$43+'(CC) Enemy Champ Data'!Q15</f>
        <v>1950</v>
      </c>
      <c r="Y15">
        <f>'(CC) Team Data'!AA$43+'(CC) Enemy Champ Data'!R15</f>
        <v>1626</v>
      </c>
      <c r="AA15">
        <f>ABS('Champ Scores'!AG15-33.3-'Comp Calculator'!H$164-'Comp Calculator'!H$163)</f>
        <v>16.803965577066201</v>
      </c>
      <c r="AB15">
        <f>ABS('Champ Scores'!AH15-33.3-'Comp Calculator'!I$164-'Comp Calculator'!I$163)</f>
        <v>13.984137819698667</v>
      </c>
      <c r="AC15">
        <f>ABS('Champ Scores'!AI15-33.3-'Comp Calculator'!J$164-'Comp Calculator'!J$163)</f>
        <v>2.8198277573675412</v>
      </c>
      <c r="AD15">
        <f t="shared" si="6"/>
        <v>33.607931154132409</v>
      </c>
      <c r="AF15" s="60">
        <f>(IF('Comp Calculator'!$C$167='(CC) Enemy Champ Data'!$N$3,'(CC) Enemy Champ Data'!$N15,IF('Comp Calculator'!$C$167='(CC) Enemy Champ Data'!$O$3,'(CC) Enemy Champ Data'!$O15,IF('Comp Calculator'!$C$167='(CC) Enemy Champ Data'!$P$3,'(CC) Enemy Champ Data'!$P15,IF('Comp Calculator'!$C$167='(CC) Enemy Champ Data'!$Q$3,'(CC) Enemy Champ Data'!$Q15,IF('Comp Calculator'!$C$167='(CC) Enemy Champ Data'!$R$3,'(CC) Enemy Champ Data'!$R15,IF('Comp Calculator'!$C$167='(CC) Enemy Champ Data'!$T$3,'(CC) Enemy Champ Data'!$T15,1000))))))*H15*(100-$AD15))/1000</f>
        <v>0</v>
      </c>
      <c r="AG15" s="60">
        <f>(IF('Comp Calculator'!$C$167='(CC) Enemy Champ Data'!$N$3,'(CC) Enemy Champ Data'!$N15,IF('Comp Calculator'!$C$167='(CC) Enemy Champ Data'!$O$3,'(CC) Enemy Champ Data'!$O15,IF('Comp Calculator'!$C$167='(CC) Enemy Champ Data'!$P$3,'(CC) Enemy Champ Data'!$P15,IF('Comp Calculator'!$C$167='(CC) Enemy Champ Data'!$Q$3,'(CC) Enemy Champ Data'!$Q15,IF('Comp Calculator'!$C$167='(CC) Enemy Champ Data'!$R$3,'(CC) Enemy Champ Data'!$R15,IF('Comp Calculator'!$C$167='(CC) Enemy Champ Data'!$T$3,'(CC) Enemy Champ Data'!$T15,1000))))))*I15*(100-$AD15))/1000</f>
        <v>0</v>
      </c>
      <c r="AH15" s="60">
        <f>(IF('Comp Calculator'!$C$167='(CC) Enemy Champ Data'!$N$3,'(CC) Enemy Champ Data'!$N15,IF('Comp Calculator'!$C$167='(CC) Enemy Champ Data'!$O$3,'(CC) Enemy Champ Data'!$O15,IF('Comp Calculator'!$C$167='(CC) Enemy Champ Data'!$P$3,'(CC) Enemy Champ Data'!$P15,IF('Comp Calculator'!$C$167='(CC) Enemy Champ Data'!$Q$3,'(CC) Enemy Champ Data'!$Q15,IF('Comp Calculator'!$C$167='(CC) Enemy Champ Data'!$R$3,'(CC) Enemy Champ Data'!$R15,IF('Comp Calculator'!$C$167='(CC) Enemy Champ Data'!$T$3,'(CC) Enemy Champ Data'!$T15,1000))))))*J15*(100-$AD15))/1000</f>
        <v>0</v>
      </c>
      <c r="AI15" s="60">
        <f>(IF('Comp Calculator'!$C$167='(CC) Enemy Champ Data'!$N$3,'(CC) Enemy Champ Data'!$N15,IF('Comp Calculator'!$C$167='(CC) Enemy Champ Data'!$O$3,'(CC) Enemy Champ Data'!$O15,IF('Comp Calculator'!$C$167='(CC) Enemy Champ Data'!$P$3,'(CC) Enemy Champ Data'!$P15,IF('Comp Calculator'!$C$167='(CC) Enemy Champ Data'!$Q$3,'(CC) Enemy Champ Data'!$Q15,IF('Comp Calculator'!$C$167='(CC) Enemy Champ Data'!$R$3,'(CC) Enemy Champ Data'!$R15,IF('Comp Calculator'!$C$167='(CC) Enemy Champ Data'!$T$3,'(CC) Enemy Champ Data'!$T15,1000))))))*K15*(100-$AD15))/1000</f>
        <v>0</v>
      </c>
      <c r="AJ15" s="60">
        <f>(IF('Comp Calculator'!$C$167='(CC) Enemy Champ Data'!$N$3,'(CC) Enemy Champ Data'!$N15,IF('Comp Calculator'!$C$167='(CC) Enemy Champ Data'!$O$3,'(CC) Enemy Champ Data'!$O15,IF('Comp Calculator'!$C$167='(CC) Enemy Champ Data'!$P$3,'(CC) Enemy Champ Data'!$P15,IF('Comp Calculator'!$C$167='(CC) Enemy Champ Data'!$Q$3,'(CC) Enemy Champ Data'!$Q15,IF('Comp Calculator'!$C$167='(CC) Enemy Champ Data'!$R$3,'(CC) Enemy Champ Data'!$R15,IF('Comp Calculator'!$C$167='(CC) Enemy Champ Data'!$T$3,'(CC) Enemy Champ Data'!$T15,1000))))))*L15*(100-$AD15))/1000</f>
        <v>5029.8675057568917</v>
      </c>
      <c r="AL15">
        <f>RANK(AF15,AF$4:AF$157,0)+COUNTIF(AF$4:AF15,AF15)-1</f>
        <v>49</v>
      </c>
      <c r="AM15" t="str">
        <f t="shared" si="7"/>
        <v>Bard</v>
      </c>
      <c r="AN15">
        <f>RANK(AG15,AG$4:AG$157,0)+COUNTIF(AG$4:AG15,AG15)-1</f>
        <v>34</v>
      </c>
      <c r="AO15" t="str">
        <f t="shared" si="8"/>
        <v>Bard</v>
      </c>
      <c r="AP15">
        <f>RANK(AH15,AH$4:AH$157,0)+COUNTIF(AH$4:AH15,AH15)-1</f>
        <v>109</v>
      </c>
      <c r="AQ15" t="str">
        <f t="shared" si="9"/>
        <v>Bard</v>
      </c>
      <c r="AR15">
        <f>RANK(AI15,AI$4:AI$157,0)+COUNTIF(AI$4:AI15,AI15)-1</f>
        <v>30</v>
      </c>
      <c r="AS15" t="str">
        <f t="shared" si="10"/>
        <v>Bard</v>
      </c>
      <c r="AT15">
        <f>RANK(AJ15,AJ$4:AJ$157,0)+COUNTIF(AJ$4:AJ15,AJ15)-1</f>
        <v>37</v>
      </c>
      <c r="AU15" t="str">
        <f t="shared" si="11"/>
        <v>Bard</v>
      </c>
      <c r="AW15">
        <v>13</v>
      </c>
      <c r="AX15" s="61">
        <f t="shared" si="12"/>
        <v>3.5346098058699078</v>
      </c>
      <c r="AY15">
        <f>'Champ Scores'!B15</f>
        <v>3</v>
      </c>
      <c r="AZ15">
        <f>'Champ Scores'!C15</f>
        <v>1</v>
      </c>
      <c r="BA15">
        <f>'Champ Scores'!D15</f>
        <v>3</v>
      </c>
      <c r="BB15">
        <f>'Champ Scores'!E15</f>
        <v>1</v>
      </c>
      <c r="BC15">
        <f>'Champ Scores'!F15</f>
        <v>2</v>
      </c>
      <c r="BD15">
        <f>'Champ Scores'!G15</f>
        <v>1</v>
      </c>
      <c r="BE15">
        <f>'Champ Scores'!H15</f>
        <v>3</v>
      </c>
      <c r="BF15">
        <f>'Champ Scores'!I15</f>
        <v>3</v>
      </c>
      <c r="BG15">
        <f>'Champ Scores'!J15</f>
        <v>1</v>
      </c>
      <c r="BH15">
        <f>'Champ Scores'!K15</f>
        <v>1</v>
      </c>
      <c r="BI15">
        <f>'Champ Scores'!L15</f>
        <v>1</v>
      </c>
      <c r="BJ15">
        <f>'Champ Scores'!M15</f>
        <v>2</v>
      </c>
      <c r="BK15">
        <f>'Champ Scores'!N15</f>
        <v>4</v>
      </c>
      <c r="BL15">
        <f>'Champ Scores'!O15</f>
        <v>5</v>
      </c>
      <c r="BM15">
        <f>'Champ Scores'!P15</f>
        <v>5</v>
      </c>
      <c r="BN15">
        <f>'Champ Scores'!Q15</f>
        <v>5</v>
      </c>
      <c r="BO15">
        <f>'Champ Scores'!R15</f>
        <v>1</v>
      </c>
      <c r="BP15">
        <f>'Champ Scores'!S15</f>
        <v>3</v>
      </c>
      <c r="BQ15">
        <f>'Champ Scores'!T15</f>
        <v>4</v>
      </c>
      <c r="BR15">
        <f>'Champ Scores'!U15</f>
        <v>3</v>
      </c>
      <c r="BT15" s="61">
        <f>INDEX($AX$3:BR15,AW15,MATCH('Comp Calculator'!$C$168,'(CC) Enemy Champ Data'!$AX$3:$BR$3,0))</f>
        <v>3.5346098058699078</v>
      </c>
      <c r="BV15" s="60">
        <f t="shared" si="1"/>
        <v>0</v>
      </c>
      <c r="BW15" s="60">
        <f t="shared" si="2"/>
        <v>0</v>
      </c>
      <c r="BX15" s="60">
        <f t="shared" si="3"/>
        <v>0</v>
      </c>
      <c r="BY15" s="60">
        <f t="shared" si="4"/>
        <v>0</v>
      </c>
      <c r="BZ15" s="60">
        <f t="shared" si="5"/>
        <v>6336.091554514026</v>
      </c>
      <c r="CB15">
        <f>RANK(BV15,BV$4:BV$157,0)+COUNTIF(BV$4:BV15,BV15)-1</f>
        <v>49</v>
      </c>
      <c r="CC15" t="str">
        <f t="shared" si="13"/>
        <v>Bard</v>
      </c>
      <c r="CD15">
        <f>RANK(BW15,BW$4:BW$157,0)+COUNTIF(BW$4:BW15,BW15)-1</f>
        <v>34</v>
      </c>
      <c r="CE15" t="str">
        <f t="shared" si="14"/>
        <v>Bard</v>
      </c>
      <c r="CF15">
        <f>RANK(BX15,BX$4:BX$157,0)+COUNTIF(BX$4:BX15,BX15)-1</f>
        <v>109</v>
      </c>
      <c r="CG15" t="str">
        <f t="shared" si="15"/>
        <v>Bard</v>
      </c>
      <c r="CH15">
        <f>RANK(BY15,BY$4:BY$157,0)+COUNTIF(BY$4:BY15,BY15)-1</f>
        <v>30</v>
      </c>
      <c r="CI15" t="str">
        <f t="shared" si="16"/>
        <v>Bard</v>
      </c>
      <c r="CJ15">
        <f>RANK(BZ15,BZ$4:BZ$157,0)+COUNTIF(BZ$4:BZ15,BZ15)-1</f>
        <v>39</v>
      </c>
      <c r="CK15" t="str">
        <f t="shared" si="17"/>
        <v>Bard</v>
      </c>
      <c r="CM15">
        <f>'Champ Scores'!B15+'(CC) Team Data'!B$43-'(CC) Team Data'!$B$28</f>
        <v>7</v>
      </c>
      <c r="CN15">
        <f>'Champ Scores'!C15+'(CC) Team Data'!C$43-'(CC) Team Data'!$B$28</f>
        <v>5</v>
      </c>
      <c r="CO15">
        <f>'Champ Scores'!D15+'(CC) Team Data'!D$43-'(CC) Team Data'!$B$28</f>
        <v>7</v>
      </c>
      <c r="CP15">
        <f>'Champ Scores'!E15+'(CC) Team Data'!E$43-'(CC) Team Data'!$B$28</f>
        <v>5</v>
      </c>
      <c r="CQ15">
        <f>'Champ Scores'!F15+'(CC) Team Data'!F$43-'(CC) Team Data'!$B$28</f>
        <v>6</v>
      </c>
      <c r="CR15">
        <f>'Champ Scores'!G15+'(CC) Team Data'!G$43-'(CC) Team Data'!$B$28</f>
        <v>5</v>
      </c>
      <c r="CS15">
        <f>'Champ Scores'!H15+'(CC) Team Data'!H$43-'(CC) Team Data'!$B$28</f>
        <v>7</v>
      </c>
      <c r="CT15">
        <f>'Champ Scores'!I15+'(CC) Team Data'!I$43-'(CC) Team Data'!$B$28</f>
        <v>7</v>
      </c>
      <c r="CU15">
        <f>'Champ Scores'!J15+'(CC) Team Data'!J$43-'(CC) Team Data'!$B$28</f>
        <v>5</v>
      </c>
      <c r="CV15">
        <f>'Champ Scores'!K15+'(CC) Team Data'!K$43-'(CC) Team Data'!$B$28</f>
        <v>5</v>
      </c>
      <c r="CW15">
        <f>'Champ Scores'!L15+'(CC) Team Data'!L$43-'(CC) Team Data'!$B$28</f>
        <v>5</v>
      </c>
      <c r="CX15">
        <f>'Champ Scores'!M15+'(CC) Team Data'!M$43-'(CC) Team Data'!$B$28</f>
        <v>6</v>
      </c>
      <c r="CY15">
        <f>'Champ Scores'!N15+'(CC) Team Data'!N$43-'(CC) Team Data'!$B$28</f>
        <v>8</v>
      </c>
      <c r="CZ15">
        <f>'Champ Scores'!O15+'(CC) Team Data'!O$43-'(CC) Team Data'!$B$28</f>
        <v>9</v>
      </c>
      <c r="DA15">
        <f>'Champ Scores'!P15+'(CC) Team Data'!P$43-'(CC) Team Data'!$B$28</f>
        <v>9</v>
      </c>
      <c r="DB15">
        <f>'Champ Scores'!Q15+'(CC) Team Data'!Q$43-'(CC) Team Data'!$B$28</f>
        <v>9</v>
      </c>
      <c r="DC15">
        <f>'Champ Scores'!R15+'(CC) Team Data'!R$43-'(CC) Team Data'!$B$28</f>
        <v>5</v>
      </c>
      <c r="DD15">
        <f>'Champ Scores'!S15+'(CC) Team Data'!S$43-'(CC) Team Data'!$B$28</f>
        <v>7</v>
      </c>
      <c r="DE15">
        <f>'Champ Scores'!T15+'(CC) Team Data'!T$43-'(CC) Team Data'!$B$28</f>
        <v>8</v>
      </c>
      <c r="DF15">
        <f>'Champ Scores'!U15+'(CC) Team Data'!U$43-'(CC) Team Data'!$B$28</f>
        <v>7</v>
      </c>
    </row>
    <row r="16" spans="1:110" x14ac:dyDescent="0.25">
      <c r="A16" t="str">
        <f>'Champ Scores'!A17</f>
        <v>Blitzcrank</v>
      </c>
      <c r="B16">
        <f>IF('Comp Calculator'!$C$158='Champ Pools'!$S$3,'Champ Pools'!B17,IF('Comp Calculator'!$C$158='Champ Pools'!$T$3,'Champ Pools'!C17,IF('Comp Calculator'!$C$158='Champ Pools'!$U$3,'Champ Pools'!D17,IF('Comp Calculator'!$C$158='Champ Pools'!$V$3,'Champ Pools'!E17,IF('Comp Calculator'!$C$158='Champ Pools'!$W$3,'Champ Pools'!F17,IF('Comp Calculator'!$C$158='Champ Pools'!$X$3,'Champ Pools'!G17,IF('Comp Calculator'!$C$158='Champ Pools'!$Y$3,'Champ Pools'!H17,IF('Comp Calculator'!$C$158='Champ Pools'!$Z$3,'Champ Pools'!I17,0))))))))</f>
        <v>0</v>
      </c>
      <c r="C16">
        <f>IF('Comp Calculator'!$C$159='Champ Pools'!$S$3,'Champ Pools'!B17,IF('Comp Calculator'!$C$159='Champ Pools'!$T$3,'Champ Pools'!C17,IF('Comp Calculator'!$C$159='Champ Pools'!$U$3,'Champ Pools'!D17,IF('Comp Calculator'!$C$159='Champ Pools'!$V$3,'Champ Pools'!E17,IF('Comp Calculator'!$C$159='Champ Pools'!$W$3,'Champ Pools'!F17,IF('Comp Calculator'!$C$159='Champ Pools'!$X$3,'Champ Pools'!G17,IF('Comp Calculator'!$C$159='Champ Pools'!$Y$3,'Champ Pools'!H17,IF('Comp Calculator'!$C$159='Champ Pools'!$Z$3,'Champ Pools'!I17,0))))))))</f>
        <v>1</v>
      </c>
      <c r="D16">
        <f>IF('Comp Calculator'!$C$160='Champ Pools'!$S$3,'Champ Pools'!B17,IF('Comp Calculator'!$C$160='Champ Pools'!$T$3,'Champ Pools'!C17,IF('Comp Calculator'!$C$160='Champ Pools'!$U$3,'Champ Pools'!D17,IF('Comp Calculator'!$C$160='Champ Pools'!$V$3,'Champ Pools'!E17,IF('Comp Calculator'!$C$160='Champ Pools'!$W$3,'Champ Pools'!F17,IF('Comp Calculator'!$C$160='Champ Pools'!$X$3,'Champ Pools'!G17,IF('Comp Calculator'!$C$160='Champ Pools'!$Y$3,'Champ Pools'!H17,IF('Comp Calculator'!$C$160='Champ Pools'!$Z$3,'Champ Pools'!I17,0))))))))</f>
        <v>0</v>
      </c>
      <c r="E16">
        <f>IF('Comp Calculator'!$C$161='Champ Pools'!$S$3,'Champ Pools'!B17,IF('Comp Calculator'!$C$161='Champ Pools'!$T$3,'Champ Pools'!C17,IF('Comp Calculator'!$C$161='Champ Pools'!$U$3,'Champ Pools'!D17,IF('Comp Calculator'!$C$161='Champ Pools'!$V$3,'Champ Pools'!E17,IF('Comp Calculator'!$C$161='Champ Pools'!$W$3,'Champ Pools'!F17,IF('Comp Calculator'!$C$161='Champ Pools'!$X$3,'Champ Pools'!G17,IF('Comp Calculator'!$C$161='Champ Pools'!$Y$3,'Champ Pools'!H17,IF('Comp Calculator'!$C$161='Champ Pools'!$Z$3,'Champ Pools'!I17,0))))))))</f>
        <v>0</v>
      </c>
      <c r="F16">
        <f>IF('Comp Calculator'!$C$162='Champ Pools'!$S$3,'Champ Pools'!B17,IF('Comp Calculator'!$C$162='Champ Pools'!$T$3,'Champ Pools'!C17,IF('Comp Calculator'!$C$162='Champ Pools'!$U$3,'Champ Pools'!D17,IF('Comp Calculator'!$C$162='Champ Pools'!$V$3,'Champ Pools'!E17,IF('Comp Calculator'!$C$162='Champ Pools'!$W$3,'Champ Pools'!F17,IF('Comp Calculator'!$C$162='Champ Pools'!$X$3,'Champ Pools'!G17,IF('Comp Calculator'!$C$162='Champ Pools'!$Y$3,'Champ Pools'!H17,IF('Comp Calculator'!$C$162='Champ Pools'!$Z$3,'Champ Pools'!I17,0))))))))</f>
        <v>0</v>
      </c>
      <c r="H16">
        <f>B16*B16*'Champ Pools'!AC17</f>
        <v>0</v>
      </c>
      <c r="I16">
        <f>C16*C16*'Champ Pools'!AD17</f>
        <v>3</v>
      </c>
      <c r="J16">
        <f>D16*D16*'Champ Pools'!AE17</f>
        <v>0</v>
      </c>
      <c r="K16">
        <f>E16*E16*'Champ Pools'!AF17</f>
        <v>0</v>
      </c>
      <c r="L16">
        <f>F16*F16*'Champ Pools'!AG17</f>
        <v>0</v>
      </c>
      <c r="N16">
        <f>'Champ Scores'!Y17</f>
        <v>2439</v>
      </c>
      <c r="O16">
        <f>'Champ Scores'!Z17</f>
        <v>2519</v>
      </c>
      <c r="P16">
        <f>'Champ Scores'!AA17</f>
        <v>1814</v>
      </c>
      <c r="Q16">
        <f>'Champ Scores'!AB17</f>
        <v>1750</v>
      </c>
      <c r="R16">
        <f>'Champ Scores'!AC17</f>
        <v>1422</v>
      </c>
      <c r="T16" s="60">
        <f t="shared" si="0"/>
        <v>2527.6032387917967</v>
      </c>
      <c r="U16">
        <f>'(CC) Team Data'!W$43+'(CC) Enemy Champ Data'!N16</f>
        <v>2439</v>
      </c>
      <c r="V16">
        <f>'(CC) Team Data'!X$43+'(CC) Enemy Champ Data'!O16</f>
        <v>2519</v>
      </c>
      <c r="W16">
        <f>'(CC) Team Data'!Y$43+'(CC) Enemy Champ Data'!P16</f>
        <v>1814</v>
      </c>
      <c r="X16">
        <f>'(CC) Team Data'!Z$43+'(CC) Enemy Champ Data'!Q16</f>
        <v>1750</v>
      </c>
      <c r="Y16">
        <f>'(CC) Team Data'!AA$43+'(CC) Enemy Champ Data'!R16</f>
        <v>1422</v>
      </c>
      <c r="AA16">
        <f>ABS('Champ Scores'!AG17-33.3-'Comp Calculator'!H$164-'Comp Calculator'!H$163)</f>
        <v>0.22301376553811991</v>
      </c>
      <c r="AB16">
        <f>ABS('Champ Scores'!AH17-33.3-'Comp Calculator'!I$164-'Comp Calculator'!I$163)</f>
        <v>0.13185921941238021</v>
      </c>
      <c r="AC16">
        <f>ABS('Champ Scores'!AI17-33.3-'Comp Calculator'!J$164-'Comp Calculator'!J$163)</f>
        <v>0.35487298495049657</v>
      </c>
      <c r="AD16">
        <f t="shared" si="6"/>
        <v>0.7097459699009967</v>
      </c>
      <c r="AF16" s="60">
        <f>(IF('Comp Calculator'!$C$167='(CC) Enemy Champ Data'!$N$3,'(CC) Enemy Champ Data'!$N16,IF('Comp Calculator'!$C$167='(CC) Enemy Champ Data'!$O$3,'(CC) Enemy Champ Data'!$O16,IF('Comp Calculator'!$C$167='(CC) Enemy Champ Data'!$P$3,'(CC) Enemy Champ Data'!$P16,IF('Comp Calculator'!$C$167='(CC) Enemy Champ Data'!$Q$3,'(CC) Enemy Champ Data'!$Q16,IF('Comp Calculator'!$C$167='(CC) Enemy Champ Data'!$R$3,'(CC) Enemy Champ Data'!$R16,IF('Comp Calculator'!$C$167='(CC) Enemy Champ Data'!$T$3,'(CC) Enemy Champ Data'!$T16,1000))))))*H16*(100-$AD16))/1000</f>
        <v>0</v>
      </c>
      <c r="AG16" s="60">
        <f>(IF('Comp Calculator'!$C$167='(CC) Enemy Champ Data'!$N$3,'(CC) Enemy Champ Data'!$N16,IF('Comp Calculator'!$C$167='(CC) Enemy Champ Data'!$O$3,'(CC) Enemy Champ Data'!$O16,IF('Comp Calculator'!$C$167='(CC) Enemy Champ Data'!$P$3,'(CC) Enemy Champ Data'!$P16,IF('Comp Calculator'!$C$167='(CC) Enemy Champ Data'!$Q$3,'(CC) Enemy Champ Data'!$Q16,IF('Comp Calculator'!$C$167='(CC) Enemy Champ Data'!$R$3,'(CC) Enemy Champ Data'!$R16,IF('Comp Calculator'!$C$167='(CC) Enemy Champ Data'!$T$3,'(CC) Enemy Champ Data'!$T16,1000))))))*I16*(100-$AD16))/1000</f>
        <v>752.89910300081544</v>
      </c>
      <c r="AH16" s="60">
        <f>(IF('Comp Calculator'!$C$167='(CC) Enemy Champ Data'!$N$3,'(CC) Enemy Champ Data'!$N16,IF('Comp Calculator'!$C$167='(CC) Enemy Champ Data'!$O$3,'(CC) Enemy Champ Data'!$O16,IF('Comp Calculator'!$C$167='(CC) Enemy Champ Data'!$P$3,'(CC) Enemy Champ Data'!$P16,IF('Comp Calculator'!$C$167='(CC) Enemy Champ Data'!$Q$3,'(CC) Enemy Champ Data'!$Q16,IF('Comp Calculator'!$C$167='(CC) Enemy Champ Data'!$R$3,'(CC) Enemy Champ Data'!$R16,IF('Comp Calculator'!$C$167='(CC) Enemy Champ Data'!$T$3,'(CC) Enemy Champ Data'!$T16,1000))))))*J16*(100-$AD16))/1000</f>
        <v>0</v>
      </c>
      <c r="AI16" s="60">
        <f>(IF('Comp Calculator'!$C$167='(CC) Enemy Champ Data'!$N$3,'(CC) Enemy Champ Data'!$N16,IF('Comp Calculator'!$C$167='(CC) Enemy Champ Data'!$O$3,'(CC) Enemy Champ Data'!$O16,IF('Comp Calculator'!$C$167='(CC) Enemy Champ Data'!$P$3,'(CC) Enemy Champ Data'!$P16,IF('Comp Calculator'!$C$167='(CC) Enemy Champ Data'!$Q$3,'(CC) Enemy Champ Data'!$Q16,IF('Comp Calculator'!$C$167='(CC) Enemy Champ Data'!$R$3,'(CC) Enemy Champ Data'!$R16,IF('Comp Calculator'!$C$167='(CC) Enemy Champ Data'!$T$3,'(CC) Enemy Champ Data'!$T16,1000))))))*K16*(100-$AD16))/1000</f>
        <v>0</v>
      </c>
      <c r="AJ16" s="60">
        <f>(IF('Comp Calculator'!$C$167='(CC) Enemy Champ Data'!$N$3,'(CC) Enemy Champ Data'!$N16,IF('Comp Calculator'!$C$167='(CC) Enemy Champ Data'!$O$3,'(CC) Enemy Champ Data'!$O16,IF('Comp Calculator'!$C$167='(CC) Enemy Champ Data'!$P$3,'(CC) Enemy Champ Data'!$P16,IF('Comp Calculator'!$C$167='(CC) Enemy Champ Data'!$Q$3,'(CC) Enemy Champ Data'!$Q16,IF('Comp Calculator'!$C$167='(CC) Enemy Champ Data'!$R$3,'(CC) Enemy Champ Data'!$R16,IF('Comp Calculator'!$C$167='(CC) Enemy Champ Data'!$T$3,'(CC) Enemy Champ Data'!$T16,1000))))))*L16*(100-$AD16))/1000</f>
        <v>0</v>
      </c>
      <c r="AL16">
        <f>RANK(AF16,AF$4:AF$157,0)+COUNTIF(AF$4:AF16,AF16)-1</f>
        <v>50</v>
      </c>
      <c r="AM16" t="str">
        <f t="shared" si="7"/>
        <v>Blitzcrank</v>
      </c>
      <c r="AN16">
        <f>RANK(AG16,AG$4:AG$157,0)+COUNTIF(AG$4:AG16,AG16)-1</f>
        <v>18</v>
      </c>
      <c r="AO16" t="str">
        <f t="shared" si="8"/>
        <v>Blitzcrank</v>
      </c>
      <c r="AP16">
        <f>RANK(AH16,AH$4:AH$157,0)+COUNTIF(AH$4:AH16,AH16)-1</f>
        <v>110</v>
      </c>
      <c r="AQ16" t="str">
        <f t="shared" si="9"/>
        <v>Blitzcrank</v>
      </c>
      <c r="AR16">
        <f>RANK(AI16,AI$4:AI$157,0)+COUNTIF(AI$4:AI16,AI16)-1</f>
        <v>31</v>
      </c>
      <c r="AS16" t="str">
        <f t="shared" si="10"/>
        <v>Blitzcrank</v>
      </c>
      <c r="AT16">
        <f>RANK(AJ16,AJ$4:AJ$157,0)+COUNTIF(AJ$4:AJ16,AJ16)-1</f>
        <v>61</v>
      </c>
      <c r="AU16" t="str">
        <f t="shared" si="11"/>
        <v>Blitzcrank</v>
      </c>
      <c r="AW16">
        <v>14</v>
      </c>
      <c r="AX16" s="61">
        <f t="shared" si="12"/>
        <v>3.4305549086582099</v>
      </c>
      <c r="AY16">
        <f>'Champ Scores'!B17</f>
        <v>3</v>
      </c>
      <c r="AZ16">
        <f>'Champ Scores'!C17</f>
        <v>1</v>
      </c>
      <c r="BA16">
        <f>'Champ Scores'!D17</f>
        <v>3</v>
      </c>
      <c r="BB16">
        <f>'Champ Scores'!E17</f>
        <v>3</v>
      </c>
      <c r="BC16">
        <f>'Champ Scores'!F17</f>
        <v>1</v>
      </c>
      <c r="BD16">
        <f>'Champ Scores'!G17</f>
        <v>1</v>
      </c>
      <c r="BE16">
        <f>'Champ Scores'!H17</f>
        <v>2</v>
      </c>
      <c r="BF16">
        <f>'Champ Scores'!I17</f>
        <v>1</v>
      </c>
      <c r="BG16">
        <f>'Champ Scores'!J17</f>
        <v>1</v>
      </c>
      <c r="BH16">
        <f>'Champ Scores'!K17</f>
        <v>3</v>
      </c>
      <c r="BI16">
        <f>'Champ Scores'!L17</f>
        <v>1</v>
      </c>
      <c r="BJ16">
        <f>'Champ Scores'!M17</f>
        <v>5</v>
      </c>
      <c r="BK16">
        <f>'Champ Scores'!N17</f>
        <v>1</v>
      </c>
      <c r="BL16">
        <f>'Champ Scores'!O17</f>
        <v>5</v>
      </c>
      <c r="BM16">
        <f>'Champ Scores'!P17</f>
        <v>5</v>
      </c>
      <c r="BN16">
        <f>'Champ Scores'!Q17</f>
        <v>3</v>
      </c>
      <c r="BO16">
        <f>'Champ Scores'!R17</f>
        <v>4</v>
      </c>
      <c r="BP16">
        <f>'Champ Scores'!S17</f>
        <v>1</v>
      </c>
      <c r="BQ16">
        <f>'Champ Scores'!T17</f>
        <v>5</v>
      </c>
      <c r="BR16">
        <f>'Champ Scores'!U17</f>
        <v>3</v>
      </c>
      <c r="BT16" s="61">
        <f>INDEX($AX$3:BR16,AW16,MATCH('Comp Calculator'!$C$168,'(CC) Enemy Champ Data'!$AX$3:$BR$3,0))</f>
        <v>3.4305549086582099</v>
      </c>
      <c r="BV16" s="60">
        <f t="shared" si="1"/>
        <v>0</v>
      </c>
      <c r="BW16" s="60">
        <f t="shared" si="2"/>
        <v>1021.8620050346303</v>
      </c>
      <c r="BX16" s="60">
        <f t="shared" si="3"/>
        <v>0</v>
      </c>
      <c r="BY16" s="60">
        <f t="shared" si="4"/>
        <v>0</v>
      </c>
      <c r="BZ16" s="60">
        <f t="shared" si="5"/>
        <v>0</v>
      </c>
      <c r="CB16">
        <f>RANK(BV16,BV$4:BV$157,0)+COUNTIF(BV$4:BV16,BV16)-1</f>
        <v>50</v>
      </c>
      <c r="CC16" t="str">
        <f t="shared" si="13"/>
        <v>Blitzcrank</v>
      </c>
      <c r="CD16">
        <f>RANK(BW16,BW$4:BW$157,0)+COUNTIF(BW$4:BW16,BW16)-1</f>
        <v>17</v>
      </c>
      <c r="CE16" t="str">
        <f t="shared" si="14"/>
        <v>Blitzcrank</v>
      </c>
      <c r="CF16">
        <f>RANK(BX16,BX$4:BX$157,0)+COUNTIF(BX$4:BX16,BX16)-1</f>
        <v>110</v>
      </c>
      <c r="CG16" t="str">
        <f t="shared" si="15"/>
        <v>Blitzcrank</v>
      </c>
      <c r="CH16">
        <f>RANK(BY16,BY$4:BY$157,0)+COUNTIF(BY$4:BY16,BY16)-1</f>
        <v>31</v>
      </c>
      <c r="CI16" t="str">
        <f t="shared" si="16"/>
        <v>Blitzcrank</v>
      </c>
      <c r="CJ16">
        <f>RANK(BZ16,BZ$4:BZ$157,0)+COUNTIF(BZ$4:BZ16,BZ16)-1</f>
        <v>61</v>
      </c>
      <c r="CK16" t="str">
        <f t="shared" si="17"/>
        <v>Blitzcrank</v>
      </c>
      <c r="CM16">
        <f>'Champ Scores'!B17+'(CC) Team Data'!B$43-'(CC) Team Data'!$B$28</f>
        <v>7</v>
      </c>
      <c r="CN16">
        <f>'Champ Scores'!C17+'(CC) Team Data'!C$43-'(CC) Team Data'!$B$28</f>
        <v>5</v>
      </c>
      <c r="CO16">
        <f>'Champ Scores'!D17+'(CC) Team Data'!D$43-'(CC) Team Data'!$B$28</f>
        <v>7</v>
      </c>
      <c r="CP16">
        <f>'Champ Scores'!E17+'(CC) Team Data'!E$43-'(CC) Team Data'!$B$28</f>
        <v>7</v>
      </c>
      <c r="CQ16">
        <f>'Champ Scores'!F17+'(CC) Team Data'!F$43-'(CC) Team Data'!$B$28</f>
        <v>5</v>
      </c>
      <c r="CR16">
        <f>'Champ Scores'!G17+'(CC) Team Data'!G$43-'(CC) Team Data'!$B$28</f>
        <v>5</v>
      </c>
      <c r="CS16">
        <f>'Champ Scores'!H17+'(CC) Team Data'!H$43-'(CC) Team Data'!$B$28</f>
        <v>6</v>
      </c>
      <c r="CT16">
        <f>'Champ Scores'!I17+'(CC) Team Data'!I$43-'(CC) Team Data'!$B$28</f>
        <v>5</v>
      </c>
      <c r="CU16">
        <f>'Champ Scores'!J17+'(CC) Team Data'!J$43-'(CC) Team Data'!$B$28</f>
        <v>5</v>
      </c>
      <c r="CV16">
        <f>'Champ Scores'!K17+'(CC) Team Data'!K$43-'(CC) Team Data'!$B$28</f>
        <v>7</v>
      </c>
      <c r="CW16">
        <f>'Champ Scores'!L17+'(CC) Team Data'!L$43-'(CC) Team Data'!$B$28</f>
        <v>5</v>
      </c>
      <c r="CX16">
        <f>'Champ Scores'!M17+'(CC) Team Data'!M$43-'(CC) Team Data'!$B$28</f>
        <v>9</v>
      </c>
      <c r="CY16">
        <f>'Champ Scores'!N17+'(CC) Team Data'!N$43-'(CC) Team Data'!$B$28</f>
        <v>5</v>
      </c>
      <c r="CZ16">
        <f>'Champ Scores'!O17+'(CC) Team Data'!O$43-'(CC) Team Data'!$B$28</f>
        <v>9</v>
      </c>
      <c r="DA16">
        <f>'Champ Scores'!P17+'(CC) Team Data'!P$43-'(CC) Team Data'!$B$28</f>
        <v>9</v>
      </c>
      <c r="DB16">
        <f>'Champ Scores'!Q17+'(CC) Team Data'!Q$43-'(CC) Team Data'!$B$28</f>
        <v>7</v>
      </c>
      <c r="DC16">
        <f>'Champ Scores'!R17+'(CC) Team Data'!R$43-'(CC) Team Data'!$B$28</f>
        <v>8</v>
      </c>
      <c r="DD16">
        <f>'Champ Scores'!S17+'(CC) Team Data'!S$43-'(CC) Team Data'!$B$28</f>
        <v>5</v>
      </c>
      <c r="DE16">
        <f>'Champ Scores'!T17+'(CC) Team Data'!T$43-'(CC) Team Data'!$B$28</f>
        <v>9</v>
      </c>
      <c r="DF16">
        <f>'Champ Scores'!U17+'(CC) Team Data'!U$43-'(CC) Team Data'!$B$28</f>
        <v>7</v>
      </c>
    </row>
    <row r="17" spans="1:110" x14ac:dyDescent="0.25">
      <c r="A17" t="str">
        <f>'Champ Scores'!A18</f>
        <v>Brand</v>
      </c>
      <c r="B17">
        <f>IF('Comp Calculator'!$C$158='Champ Pools'!$S$3,'Champ Pools'!B18,IF('Comp Calculator'!$C$158='Champ Pools'!$T$3,'Champ Pools'!C18,IF('Comp Calculator'!$C$158='Champ Pools'!$U$3,'Champ Pools'!D18,IF('Comp Calculator'!$C$158='Champ Pools'!$V$3,'Champ Pools'!E18,IF('Comp Calculator'!$C$158='Champ Pools'!$W$3,'Champ Pools'!F18,IF('Comp Calculator'!$C$158='Champ Pools'!$X$3,'Champ Pools'!G18,IF('Comp Calculator'!$C$158='Champ Pools'!$Y$3,'Champ Pools'!H18,IF('Comp Calculator'!$C$158='Champ Pools'!$Z$3,'Champ Pools'!I18,0))))))))</f>
        <v>0</v>
      </c>
      <c r="C17">
        <f>IF('Comp Calculator'!$C$159='Champ Pools'!$S$3,'Champ Pools'!B18,IF('Comp Calculator'!$C$159='Champ Pools'!$T$3,'Champ Pools'!C18,IF('Comp Calculator'!$C$159='Champ Pools'!$U$3,'Champ Pools'!D18,IF('Comp Calculator'!$C$159='Champ Pools'!$V$3,'Champ Pools'!E18,IF('Comp Calculator'!$C$159='Champ Pools'!$W$3,'Champ Pools'!F18,IF('Comp Calculator'!$C$159='Champ Pools'!$X$3,'Champ Pools'!G18,IF('Comp Calculator'!$C$159='Champ Pools'!$Y$3,'Champ Pools'!H18,IF('Comp Calculator'!$C$159='Champ Pools'!$Z$3,'Champ Pools'!I18,0))))))))</f>
        <v>0</v>
      </c>
      <c r="D17">
        <f>IF('Comp Calculator'!$C$160='Champ Pools'!$S$3,'Champ Pools'!B18,IF('Comp Calculator'!$C$160='Champ Pools'!$T$3,'Champ Pools'!C18,IF('Comp Calculator'!$C$160='Champ Pools'!$U$3,'Champ Pools'!D18,IF('Comp Calculator'!$C$160='Champ Pools'!$V$3,'Champ Pools'!E18,IF('Comp Calculator'!$C$160='Champ Pools'!$W$3,'Champ Pools'!F18,IF('Comp Calculator'!$C$160='Champ Pools'!$X$3,'Champ Pools'!G18,IF('Comp Calculator'!$C$160='Champ Pools'!$Y$3,'Champ Pools'!H18,IF('Comp Calculator'!$C$160='Champ Pools'!$Z$3,'Champ Pools'!I18,0))))))))</f>
        <v>0</v>
      </c>
      <c r="E17">
        <f>IF('Comp Calculator'!$C$161='Champ Pools'!$S$3,'Champ Pools'!B18,IF('Comp Calculator'!$C$161='Champ Pools'!$T$3,'Champ Pools'!C18,IF('Comp Calculator'!$C$161='Champ Pools'!$U$3,'Champ Pools'!D18,IF('Comp Calculator'!$C$161='Champ Pools'!$V$3,'Champ Pools'!E18,IF('Comp Calculator'!$C$161='Champ Pools'!$W$3,'Champ Pools'!F18,IF('Comp Calculator'!$C$161='Champ Pools'!$X$3,'Champ Pools'!G18,IF('Comp Calculator'!$C$161='Champ Pools'!$Y$3,'Champ Pools'!H18,IF('Comp Calculator'!$C$161='Champ Pools'!$Z$3,'Champ Pools'!I18,0))))))))</f>
        <v>0</v>
      </c>
      <c r="F17">
        <f>IF('Comp Calculator'!$C$162='Champ Pools'!$S$3,'Champ Pools'!B18,IF('Comp Calculator'!$C$162='Champ Pools'!$T$3,'Champ Pools'!C18,IF('Comp Calculator'!$C$162='Champ Pools'!$U$3,'Champ Pools'!D18,IF('Comp Calculator'!$C$162='Champ Pools'!$V$3,'Champ Pools'!E18,IF('Comp Calculator'!$C$162='Champ Pools'!$W$3,'Champ Pools'!F18,IF('Comp Calculator'!$C$162='Champ Pools'!$X$3,'Champ Pools'!G18,IF('Comp Calculator'!$C$162='Champ Pools'!$Y$3,'Champ Pools'!H18,IF('Comp Calculator'!$C$162='Champ Pools'!$Z$3,'Champ Pools'!I18,0))))))))</f>
        <v>5</v>
      </c>
      <c r="H17">
        <f>B17*B17*'Champ Pools'!AC18</f>
        <v>0</v>
      </c>
      <c r="I17">
        <f>C17*C17*'Champ Pools'!AD18</f>
        <v>0</v>
      </c>
      <c r="J17">
        <f>D17*D17*'Champ Pools'!AE18</f>
        <v>0</v>
      </c>
      <c r="K17">
        <f>E17*E17*'Champ Pools'!AF18</f>
        <v>0</v>
      </c>
      <c r="L17">
        <f>F17*F17*'Champ Pools'!AG18</f>
        <v>75</v>
      </c>
      <c r="N17">
        <f>'Champ Scores'!Y18</f>
        <v>2235</v>
      </c>
      <c r="O17">
        <f>'Champ Scores'!Z18</f>
        <v>2091</v>
      </c>
      <c r="P17">
        <f>'Champ Scores'!AA18</f>
        <v>2068</v>
      </c>
      <c r="Q17">
        <f>'Champ Scores'!AB18</f>
        <v>2412</v>
      </c>
      <c r="R17">
        <f>'Champ Scores'!AC18</f>
        <v>2007</v>
      </c>
      <c r="T17" s="60">
        <f t="shared" si="0"/>
        <v>2837.4198659122217</v>
      </c>
      <c r="U17">
        <f>'(CC) Team Data'!W$43+'(CC) Enemy Champ Data'!N17</f>
        <v>2235</v>
      </c>
      <c r="V17">
        <f>'(CC) Team Data'!X$43+'(CC) Enemy Champ Data'!O17</f>
        <v>2091</v>
      </c>
      <c r="W17">
        <f>'(CC) Team Data'!Y$43+'(CC) Enemy Champ Data'!P17</f>
        <v>2068</v>
      </c>
      <c r="X17">
        <f>'(CC) Team Data'!Z$43+'(CC) Enemy Champ Data'!Q17</f>
        <v>2412</v>
      </c>
      <c r="Y17">
        <f>'(CC) Team Data'!AA$43+'(CC) Enemy Champ Data'!R17</f>
        <v>2007</v>
      </c>
      <c r="AA17">
        <f>ABS('Champ Scores'!AG18-33.3-'Comp Calculator'!H$164-'Comp Calculator'!H$163)</f>
        <v>17.311536878086649</v>
      </c>
      <c r="AB17">
        <f>ABS('Champ Scores'!AH18-33.3-'Comp Calculator'!I$164-'Comp Calculator'!I$163)</f>
        <v>5.0798515152314536</v>
      </c>
      <c r="AC17">
        <f>ABS('Champ Scores'!AI18-33.3-'Comp Calculator'!J$164-'Comp Calculator'!J$163)</f>
        <v>12.231685362855199</v>
      </c>
      <c r="AD17">
        <f t="shared" si="6"/>
        <v>34.623073756173298</v>
      </c>
      <c r="AF17" s="60">
        <f>(IF('Comp Calculator'!$C$167='(CC) Enemy Champ Data'!$N$3,'(CC) Enemy Champ Data'!$N17,IF('Comp Calculator'!$C$167='(CC) Enemy Champ Data'!$O$3,'(CC) Enemy Champ Data'!$O17,IF('Comp Calculator'!$C$167='(CC) Enemy Champ Data'!$P$3,'(CC) Enemy Champ Data'!$P17,IF('Comp Calculator'!$C$167='(CC) Enemy Champ Data'!$Q$3,'(CC) Enemy Champ Data'!$Q17,IF('Comp Calculator'!$C$167='(CC) Enemy Champ Data'!$R$3,'(CC) Enemy Champ Data'!$R17,IF('Comp Calculator'!$C$167='(CC) Enemy Champ Data'!$T$3,'(CC) Enemy Champ Data'!$T17,1000))))))*H17*(100-$AD17))/1000</f>
        <v>0</v>
      </c>
      <c r="AG17" s="60">
        <f>(IF('Comp Calculator'!$C$167='(CC) Enemy Champ Data'!$N$3,'(CC) Enemy Champ Data'!$N17,IF('Comp Calculator'!$C$167='(CC) Enemy Champ Data'!$O$3,'(CC) Enemy Champ Data'!$O17,IF('Comp Calculator'!$C$167='(CC) Enemy Champ Data'!$P$3,'(CC) Enemy Champ Data'!$P17,IF('Comp Calculator'!$C$167='(CC) Enemy Champ Data'!$Q$3,'(CC) Enemy Champ Data'!$Q17,IF('Comp Calculator'!$C$167='(CC) Enemy Champ Data'!$R$3,'(CC) Enemy Champ Data'!$R17,IF('Comp Calculator'!$C$167='(CC) Enemy Champ Data'!$T$3,'(CC) Enemy Champ Data'!$T17,1000))))))*I17*(100-$AD17))/1000</f>
        <v>0</v>
      </c>
      <c r="AH17" s="60">
        <f>(IF('Comp Calculator'!$C$167='(CC) Enemy Champ Data'!$N$3,'(CC) Enemy Champ Data'!$N17,IF('Comp Calculator'!$C$167='(CC) Enemy Champ Data'!$O$3,'(CC) Enemy Champ Data'!$O17,IF('Comp Calculator'!$C$167='(CC) Enemy Champ Data'!$P$3,'(CC) Enemy Champ Data'!$P17,IF('Comp Calculator'!$C$167='(CC) Enemy Champ Data'!$Q$3,'(CC) Enemy Champ Data'!$Q17,IF('Comp Calculator'!$C$167='(CC) Enemy Champ Data'!$R$3,'(CC) Enemy Champ Data'!$R17,IF('Comp Calculator'!$C$167='(CC) Enemy Champ Data'!$T$3,'(CC) Enemy Champ Data'!$T17,1000))))))*J17*(100-$AD17))/1000</f>
        <v>0</v>
      </c>
      <c r="AI17" s="60">
        <f>(IF('Comp Calculator'!$C$167='(CC) Enemy Champ Data'!$N$3,'(CC) Enemy Champ Data'!$N17,IF('Comp Calculator'!$C$167='(CC) Enemy Champ Data'!$O$3,'(CC) Enemy Champ Data'!$O17,IF('Comp Calculator'!$C$167='(CC) Enemy Champ Data'!$P$3,'(CC) Enemy Champ Data'!$P17,IF('Comp Calculator'!$C$167='(CC) Enemy Champ Data'!$Q$3,'(CC) Enemy Champ Data'!$Q17,IF('Comp Calculator'!$C$167='(CC) Enemy Champ Data'!$R$3,'(CC) Enemy Champ Data'!$R17,IF('Comp Calculator'!$C$167='(CC) Enemy Champ Data'!$T$3,'(CC) Enemy Champ Data'!$T17,1000))))))*K17*(100-$AD17))/1000</f>
        <v>0</v>
      </c>
      <c r="AJ17" s="60">
        <f>(IF('Comp Calculator'!$C$167='(CC) Enemy Champ Data'!$N$3,'(CC) Enemy Champ Data'!$N17,IF('Comp Calculator'!$C$167='(CC) Enemy Champ Data'!$O$3,'(CC) Enemy Champ Data'!$O17,IF('Comp Calculator'!$C$167='(CC) Enemy Champ Data'!$P$3,'(CC) Enemy Champ Data'!$P17,IF('Comp Calculator'!$C$167='(CC) Enemy Champ Data'!$Q$3,'(CC) Enemy Champ Data'!$Q17,IF('Comp Calculator'!$C$167='(CC) Enemy Champ Data'!$R$3,'(CC) Enemy Champ Data'!$R17,IF('Comp Calculator'!$C$167='(CC) Enemy Champ Data'!$T$3,'(CC) Enemy Champ Data'!$T17,1000))))))*L17*(100-$AD17))/1000</f>
        <v>13912.634197238396</v>
      </c>
      <c r="AL17">
        <f>RANK(AF17,AF$4:AF$157,0)+COUNTIF(AF$4:AF17,AF17)-1</f>
        <v>51</v>
      </c>
      <c r="AM17" t="str">
        <f t="shared" si="7"/>
        <v>Brand</v>
      </c>
      <c r="AN17">
        <f>RANK(AG17,AG$4:AG$157,0)+COUNTIF(AG$4:AG17,AG17)-1</f>
        <v>35</v>
      </c>
      <c r="AO17" t="str">
        <f t="shared" si="8"/>
        <v>Brand</v>
      </c>
      <c r="AP17">
        <f>RANK(AH17,AH$4:AH$157,0)+COUNTIF(AH$4:AH17,AH17)-1</f>
        <v>111</v>
      </c>
      <c r="AQ17" t="str">
        <f t="shared" si="9"/>
        <v>Brand</v>
      </c>
      <c r="AR17">
        <f>RANK(AI17,AI$4:AI$157,0)+COUNTIF(AI$4:AI17,AI17)-1</f>
        <v>32</v>
      </c>
      <c r="AS17" t="str">
        <f t="shared" si="10"/>
        <v>Brand</v>
      </c>
      <c r="AT17">
        <f>RANK(AJ17,AJ$4:AJ$157,0)+COUNTIF(AJ$4:AJ17,AJ17)-1</f>
        <v>8</v>
      </c>
      <c r="AU17" t="str">
        <f t="shared" si="11"/>
        <v>Brand</v>
      </c>
      <c r="AW17">
        <v>15</v>
      </c>
      <c r="AX17" s="61">
        <f t="shared" si="12"/>
        <v>3.3648595746767453</v>
      </c>
      <c r="AY17">
        <f>'Champ Scores'!B18</f>
        <v>5</v>
      </c>
      <c r="AZ17">
        <f>'Champ Scores'!C18</f>
        <v>5</v>
      </c>
      <c r="BA17">
        <f>'Champ Scores'!D18</f>
        <v>3</v>
      </c>
      <c r="BB17">
        <f>'Champ Scores'!E18</f>
        <v>5</v>
      </c>
      <c r="BC17">
        <f>'Champ Scores'!F18</f>
        <v>1</v>
      </c>
      <c r="BD17">
        <f>'Champ Scores'!G18</f>
        <v>5</v>
      </c>
      <c r="BE17">
        <f>'Champ Scores'!H18</f>
        <v>3</v>
      </c>
      <c r="BF17">
        <f>'Champ Scores'!I18</f>
        <v>3</v>
      </c>
      <c r="BG17">
        <f>'Champ Scores'!J18</f>
        <v>1</v>
      </c>
      <c r="BH17">
        <f>'Champ Scores'!K18</f>
        <v>1</v>
      </c>
      <c r="BI17">
        <f>'Champ Scores'!L18</f>
        <v>1</v>
      </c>
      <c r="BJ17">
        <f>'Champ Scores'!M18</f>
        <v>4</v>
      </c>
      <c r="BK17">
        <f>'Champ Scores'!N18</f>
        <v>1</v>
      </c>
      <c r="BL17">
        <f>'Champ Scores'!O18</f>
        <v>4</v>
      </c>
      <c r="BM17">
        <f>'Champ Scores'!P18</f>
        <v>3</v>
      </c>
      <c r="BN17">
        <f>'Champ Scores'!Q18</f>
        <v>1</v>
      </c>
      <c r="BO17">
        <f>'Champ Scores'!R18</f>
        <v>1</v>
      </c>
      <c r="BP17">
        <f>'Champ Scores'!S18</f>
        <v>1</v>
      </c>
      <c r="BQ17">
        <f>'Champ Scores'!T18</f>
        <v>3</v>
      </c>
      <c r="BR17">
        <f>'Champ Scores'!U18</f>
        <v>1</v>
      </c>
      <c r="BT17" s="61">
        <f>INDEX($AX$3:BR17,AW17,MATCH('Comp Calculator'!$C$168,'(CC) Enemy Champ Data'!$AX$3:$BR$3,0))</f>
        <v>3.3648595746767453</v>
      </c>
      <c r="BV17" s="60">
        <f t="shared" si="1"/>
        <v>0</v>
      </c>
      <c r="BW17" s="60">
        <f t="shared" si="2"/>
        <v>0</v>
      </c>
      <c r="BX17" s="60">
        <f t="shared" si="3"/>
        <v>0</v>
      </c>
      <c r="BY17" s="60">
        <f t="shared" si="4"/>
        <v>0</v>
      </c>
      <c r="BZ17" s="60">
        <f t="shared" si="5"/>
        <v>16498.813217585677</v>
      </c>
      <c r="CB17">
        <f>RANK(BV17,BV$4:BV$157,0)+COUNTIF(BV$4:BV17,BV17)-1</f>
        <v>51</v>
      </c>
      <c r="CC17" t="str">
        <f t="shared" si="13"/>
        <v>Brand</v>
      </c>
      <c r="CD17">
        <f>RANK(BW17,BW$4:BW$157,0)+COUNTIF(BW$4:BW17,BW17)-1</f>
        <v>35</v>
      </c>
      <c r="CE17" t="str">
        <f t="shared" si="14"/>
        <v>Brand</v>
      </c>
      <c r="CF17">
        <f>RANK(BX17,BX$4:BX$157,0)+COUNTIF(BX$4:BX17,BX17)-1</f>
        <v>111</v>
      </c>
      <c r="CG17" t="str">
        <f t="shared" si="15"/>
        <v>Brand</v>
      </c>
      <c r="CH17">
        <f>RANK(BY17,BY$4:BY$157,0)+COUNTIF(BY$4:BY17,BY17)-1</f>
        <v>32</v>
      </c>
      <c r="CI17" t="str">
        <f t="shared" si="16"/>
        <v>Brand</v>
      </c>
      <c r="CJ17">
        <f>RANK(BZ17,BZ$4:BZ$157,0)+COUNTIF(BZ$4:BZ17,BZ17)-1</f>
        <v>14</v>
      </c>
      <c r="CK17" t="str">
        <f t="shared" si="17"/>
        <v>Brand</v>
      </c>
      <c r="CM17">
        <f>'Champ Scores'!B18+'(CC) Team Data'!B$43-'(CC) Team Data'!$B$28</f>
        <v>9</v>
      </c>
      <c r="CN17">
        <f>'Champ Scores'!C18+'(CC) Team Data'!C$43-'(CC) Team Data'!$B$28</f>
        <v>9</v>
      </c>
      <c r="CO17">
        <f>'Champ Scores'!D18+'(CC) Team Data'!D$43-'(CC) Team Data'!$B$28</f>
        <v>7</v>
      </c>
      <c r="CP17">
        <f>'Champ Scores'!E18+'(CC) Team Data'!E$43-'(CC) Team Data'!$B$28</f>
        <v>9</v>
      </c>
      <c r="CQ17">
        <f>'Champ Scores'!F18+'(CC) Team Data'!F$43-'(CC) Team Data'!$B$28</f>
        <v>5</v>
      </c>
      <c r="CR17">
        <f>'Champ Scores'!G18+'(CC) Team Data'!G$43-'(CC) Team Data'!$B$28</f>
        <v>9</v>
      </c>
      <c r="CS17">
        <f>'Champ Scores'!H18+'(CC) Team Data'!H$43-'(CC) Team Data'!$B$28</f>
        <v>7</v>
      </c>
      <c r="CT17">
        <f>'Champ Scores'!I18+'(CC) Team Data'!I$43-'(CC) Team Data'!$B$28</f>
        <v>7</v>
      </c>
      <c r="CU17">
        <f>'Champ Scores'!J18+'(CC) Team Data'!J$43-'(CC) Team Data'!$B$28</f>
        <v>5</v>
      </c>
      <c r="CV17">
        <f>'Champ Scores'!K18+'(CC) Team Data'!K$43-'(CC) Team Data'!$B$28</f>
        <v>5</v>
      </c>
      <c r="CW17">
        <f>'Champ Scores'!L18+'(CC) Team Data'!L$43-'(CC) Team Data'!$B$28</f>
        <v>5</v>
      </c>
      <c r="CX17">
        <f>'Champ Scores'!M18+'(CC) Team Data'!M$43-'(CC) Team Data'!$B$28</f>
        <v>8</v>
      </c>
      <c r="CY17">
        <f>'Champ Scores'!N18+'(CC) Team Data'!N$43-'(CC) Team Data'!$B$28</f>
        <v>5</v>
      </c>
      <c r="CZ17">
        <f>'Champ Scores'!O18+'(CC) Team Data'!O$43-'(CC) Team Data'!$B$28</f>
        <v>8</v>
      </c>
      <c r="DA17">
        <f>'Champ Scores'!P18+'(CC) Team Data'!P$43-'(CC) Team Data'!$B$28</f>
        <v>7</v>
      </c>
      <c r="DB17">
        <f>'Champ Scores'!Q18+'(CC) Team Data'!Q$43-'(CC) Team Data'!$B$28</f>
        <v>5</v>
      </c>
      <c r="DC17">
        <f>'Champ Scores'!R18+'(CC) Team Data'!R$43-'(CC) Team Data'!$B$28</f>
        <v>5</v>
      </c>
      <c r="DD17">
        <f>'Champ Scores'!S18+'(CC) Team Data'!S$43-'(CC) Team Data'!$B$28</f>
        <v>5</v>
      </c>
      <c r="DE17">
        <f>'Champ Scores'!T18+'(CC) Team Data'!T$43-'(CC) Team Data'!$B$28</f>
        <v>7</v>
      </c>
      <c r="DF17">
        <f>'Champ Scores'!U18+'(CC) Team Data'!U$43-'(CC) Team Data'!$B$28</f>
        <v>5</v>
      </c>
    </row>
    <row r="18" spans="1:110" x14ac:dyDescent="0.25">
      <c r="A18" t="str">
        <f>'Champ Scores'!A19</f>
        <v>Braum</v>
      </c>
      <c r="B18">
        <f>IF('Comp Calculator'!$C$158='Champ Pools'!$S$3,'Champ Pools'!B19,IF('Comp Calculator'!$C$158='Champ Pools'!$T$3,'Champ Pools'!C19,IF('Comp Calculator'!$C$158='Champ Pools'!$U$3,'Champ Pools'!D19,IF('Comp Calculator'!$C$158='Champ Pools'!$V$3,'Champ Pools'!E19,IF('Comp Calculator'!$C$158='Champ Pools'!$W$3,'Champ Pools'!F19,IF('Comp Calculator'!$C$158='Champ Pools'!$X$3,'Champ Pools'!G19,IF('Comp Calculator'!$C$158='Champ Pools'!$Y$3,'Champ Pools'!H19,IF('Comp Calculator'!$C$158='Champ Pools'!$Z$3,'Champ Pools'!I19,0))))))))</f>
        <v>0</v>
      </c>
      <c r="C18">
        <f>IF('Comp Calculator'!$C$159='Champ Pools'!$S$3,'Champ Pools'!B19,IF('Comp Calculator'!$C$159='Champ Pools'!$T$3,'Champ Pools'!C19,IF('Comp Calculator'!$C$159='Champ Pools'!$U$3,'Champ Pools'!D19,IF('Comp Calculator'!$C$159='Champ Pools'!$V$3,'Champ Pools'!E19,IF('Comp Calculator'!$C$159='Champ Pools'!$W$3,'Champ Pools'!F19,IF('Comp Calculator'!$C$159='Champ Pools'!$X$3,'Champ Pools'!G19,IF('Comp Calculator'!$C$159='Champ Pools'!$Y$3,'Champ Pools'!H19,IF('Comp Calculator'!$C$159='Champ Pools'!$Z$3,'Champ Pools'!I19,0))))))))</f>
        <v>0</v>
      </c>
      <c r="D18">
        <f>IF('Comp Calculator'!$C$160='Champ Pools'!$S$3,'Champ Pools'!B19,IF('Comp Calculator'!$C$160='Champ Pools'!$T$3,'Champ Pools'!C19,IF('Comp Calculator'!$C$160='Champ Pools'!$U$3,'Champ Pools'!D19,IF('Comp Calculator'!$C$160='Champ Pools'!$V$3,'Champ Pools'!E19,IF('Comp Calculator'!$C$160='Champ Pools'!$W$3,'Champ Pools'!F19,IF('Comp Calculator'!$C$160='Champ Pools'!$X$3,'Champ Pools'!G19,IF('Comp Calculator'!$C$160='Champ Pools'!$Y$3,'Champ Pools'!H19,IF('Comp Calculator'!$C$160='Champ Pools'!$Z$3,'Champ Pools'!I19,0))))))))</f>
        <v>5</v>
      </c>
      <c r="E18">
        <f>IF('Comp Calculator'!$C$161='Champ Pools'!$S$3,'Champ Pools'!B19,IF('Comp Calculator'!$C$161='Champ Pools'!$T$3,'Champ Pools'!C19,IF('Comp Calculator'!$C$161='Champ Pools'!$U$3,'Champ Pools'!D19,IF('Comp Calculator'!$C$161='Champ Pools'!$V$3,'Champ Pools'!E19,IF('Comp Calculator'!$C$161='Champ Pools'!$W$3,'Champ Pools'!F19,IF('Comp Calculator'!$C$161='Champ Pools'!$X$3,'Champ Pools'!G19,IF('Comp Calculator'!$C$161='Champ Pools'!$Y$3,'Champ Pools'!H19,IF('Comp Calculator'!$C$161='Champ Pools'!$Z$3,'Champ Pools'!I19,0))))))))</f>
        <v>0</v>
      </c>
      <c r="F18">
        <f>IF('Comp Calculator'!$C$162='Champ Pools'!$S$3,'Champ Pools'!B19,IF('Comp Calculator'!$C$162='Champ Pools'!$T$3,'Champ Pools'!C19,IF('Comp Calculator'!$C$162='Champ Pools'!$U$3,'Champ Pools'!D19,IF('Comp Calculator'!$C$162='Champ Pools'!$V$3,'Champ Pools'!E19,IF('Comp Calculator'!$C$162='Champ Pools'!$W$3,'Champ Pools'!F19,IF('Comp Calculator'!$C$162='Champ Pools'!$X$3,'Champ Pools'!G19,IF('Comp Calculator'!$C$162='Champ Pools'!$Y$3,'Champ Pools'!H19,IF('Comp Calculator'!$C$162='Champ Pools'!$Z$3,'Champ Pools'!I19,0))))))))</f>
        <v>5</v>
      </c>
      <c r="H18">
        <f>B18*B18*'Champ Pools'!AC19</f>
        <v>0</v>
      </c>
      <c r="I18">
        <f>C18*C18*'Champ Pools'!AD19</f>
        <v>0</v>
      </c>
      <c r="J18">
        <f>D18*D18*'Champ Pools'!AE19</f>
        <v>75</v>
      </c>
      <c r="K18">
        <f>E18*E18*'Champ Pools'!AF19</f>
        <v>0</v>
      </c>
      <c r="L18">
        <f>F18*F18*'Champ Pools'!AG19</f>
        <v>75</v>
      </c>
      <c r="N18">
        <f>'Champ Scores'!Y19</f>
        <v>1983</v>
      </c>
      <c r="O18">
        <f>'Champ Scores'!Z19</f>
        <v>1397</v>
      </c>
      <c r="P18">
        <f>'Champ Scores'!AA19</f>
        <v>2466</v>
      </c>
      <c r="Q18">
        <f>'Champ Scores'!AB19</f>
        <v>2162</v>
      </c>
      <c r="R18">
        <f>'Champ Scores'!AC19</f>
        <v>1667</v>
      </c>
      <c r="T18" s="60">
        <f t="shared" si="0"/>
        <v>2582.5488052478468</v>
      </c>
      <c r="U18">
        <f>'(CC) Team Data'!W$43+'(CC) Enemy Champ Data'!N18</f>
        <v>1983</v>
      </c>
      <c r="V18">
        <f>'(CC) Team Data'!X$43+'(CC) Enemy Champ Data'!O18</f>
        <v>1397</v>
      </c>
      <c r="W18">
        <f>'(CC) Team Data'!Y$43+'(CC) Enemy Champ Data'!P18</f>
        <v>2466</v>
      </c>
      <c r="X18">
        <f>'(CC) Team Data'!Z$43+'(CC) Enemy Champ Data'!Q18</f>
        <v>2162</v>
      </c>
      <c r="Y18">
        <f>'(CC) Team Data'!AA$43+'(CC) Enemy Champ Data'!R18</f>
        <v>1667</v>
      </c>
      <c r="AA18">
        <f>ABS('Champ Scores'!AG19-33.3-'Comp Calculator'!H$164-'Comp Calculator'!H$163)</f>
        <v>30.506892946679528</v>
      </c>
      <c r="AB18">
        <f>ABS('Champ Scores'!AH19-33.3-'Comp Calculator'!I$164-'Comp Calculator'!I$163)</f>
        <v>6.3045540159233511</v>
      </c>
      <c r="AC18">
        <f>ABS('Champ Scores'!AI19-33.3-'Comp Calculator'!J$164-'Comp Calculator'!J$163)</f>
        <v>24.202338930756181</v>
      </c>
      <c r="AD18">
        <f t="shared" si="6"/>
        <v>61.013785893359056</v>
      </c>
      <c r="AF18" s="60">
        <f>(IF('Comp Calculator'!$C$167='(CC) Enemy Champ Data'!$N$3,'(CC) Enemy Champ Data'!$N18,IF('Comp Calculator'!$C$167='(CC) Enemy Champ Data'!$O$3,'(CC) Enemy Champ Data'!$O18,IF('Comp Calculator'!$C$167='(CC) Enemy Champ Data'!$P$3,'(CC) Enemy Champ Data'!$P18,IF('Comp Calculator'!$C$167='(CC) Enemy Champ Data'!$Q$3,'(CC) Enemy Champ Data'!$Q18,IF('Comp Calculator'!$C$167='(CC) Enemy Champ Data'!$R$3,'(CC) Enemy Champ Data'!$R18,IF('Comp Calculator'!$C$167='(CC) Enemy Champ Data'!$T$3,'(CC) Enemy Champ Data'!$T18,1000))))))*H18*(100-$AD18))/1000</f>
        <v>0</v>
      </c>
      <c r="AG18" s="60">
        <f>(IF('Comp Calculator'!$C$167='(CC) Enemy Champ Data'!$N$3,'(CC) Enemy Champ Data'!$N18,IF('Comp Calculator'!$C$167='(CC) Enemy Champ Data'!$O$3,'(CC) Enemy Champ Data'!$O18,IF('Comp Calculator'!$C$167='(CC) Enemy Champ Data'!$P$3,'(CC) Enemy Champ Data'!$P18,IF('Comp Calculator'!$C$167='(CC) Enemy Champ Data'!$Q$3,'(CC) Enemy Champ Data'!$Q18,IF('Comp Calculator'!$C$167='(CC) Enemy Champ Data'!$R$3,'(CC) Enemy Champ Data'!$R18,IF('Comp Calculator'!$C$167='(CC) Enemy Champ Data'!$T$3,'(CC) Enemy Champ Data'!$T18,1000))))))*I18*(100-$AD18))/1000</f>
        <v>0</v>
      </c>
      <c r="AH18" s="60">
        <f>(IF('Comp Calculator'!$C$167='(CC) Enemy Champ Data'!$N$3,'(CC) Enemy Champ Data'!$N18,IF('Comp Calculator'!$C$167='(CC) Enemy Champ Data'!$O$3,'(CC) Enemy Champ Data'!$O18,IF('Comp Calculator'!$C$167='(CC) Enemy Champ Data'!$P$3,'(CC) Enemy Champ Data'!$P18,IF('Comp Calculator'!$C$167='(CC) Enemy Champ Data'!$Q$3,'(CC) Enemy Champ Data'!$Q18,IF('Comp Calculator'!$C$167='(CC) Enemy Champ Data'!$R$3,'(CC) Enemy Champ Data'!$R18,IF('Comp Calculator'!$C$167='(CC) Enemy Champ Data'!$T$3,'(CC) Enemy Champ Data'!$T18,1000))))))*J18*(100-$AD18))/1000</f>
        <v>7551.285049668174</v>
      </c>
      <c r="AI18" s="60">
        <f>(IF('Comp Calculator'!$C$167='(CC) Enemy Champ Data'!$N$3,'(CC) Enemy Champ Data'!$N18,IF('Comp Calculator'!$C$167='(CC) Enemy Champ Data'!$O$3,'(CC) Enemy Champ Data'!$O18,IF('Comp Calculator'!$C$167='(CC) Enemy Champ Data'!$P$3,'(CC) Enemy Champ Data'!$P18,IF('Comp Calculator'!$C$167='(CC) Enemy Champ Data'!$Q$3,'(CC) Enemy Champ Data'!$Q18,IF('Comp Calculator'!$C$167='(CC) Enemy Champ Data'!$R$3,'(CC) Enemy Champ Data'!$R18,IF('Comp Calculator'!$C$167='(CC) Enemy Champ Data'!$T$3,'(CC) Enemy Champ Data'!$T18,1000))))))*K18*(100-$AD18))/1000</f>
        <v>0</v>
      </c>
      <c r="AJ18" s="60">
        <f>(IF('Comp Calculator'!$C$167='(CC) Enemy Champ Data'!$N$3,'(CC) Enemy Champ Data'!$N18,IF('Comp Calculator'!$C$167='(CC) Enemy Champ Data'!$O$3,'(CC) Enemy Champ Data'!$O18,IF('Comp Calculator'!$C$167='(CC) Enemy Champ Data'!$P$3,'(CC) Enemy Champ Data'!$P18,IF('Comp Calculator'!$C$167='(CC) Enemy Champ Data'!$Q$3,'(CC) Enemy Champ Data'!$Q18,IF('Comp Calculator'!$C$167='(CC) Enemy Champ Data'!$R$3,'(CC) Enemy Champ Data'!$R18,IF('Comp Calculator'!$C$167='(CC) Enemy Champ Data'!$T$3,'(CC) Enemy Champ Data'!$T18,1000))))))*L18*(100-$AD18))/1000</f>
        <v>7551.285049668174</v>
      </c>
      <c r="AL18">
        <f>RANK(AF18,AF$4:AF$157,0)+COUNTIF(AF$4:AF18,AF18)-1</f>
        <v>52</v>
      </c>
      <c r="AM18" t="str">
        <f t="shared" si="7"/>
        <v>Braum</v>
      </c>
      <c r="AN18">
        <f>RANK(AG18,AG$4:AG$157,0)+COUNTIF(AG$4:AG18,AG18)-1</f>
        <v>36</v>
      </c>
      <c r="AO18" t="str">
        <f t="shared" si="8"/>
        <v>Braum</v>
      </c>
      <c r="AP18">
        <f>RANK(AH18,AH$4:AH$157,0)+COUNTIF(AH$4:AH18,AH18)-1</f>
        <v>36</v>
      </c>
      <c r="AQ18" t="str">
        <f t="shared" si="9"/>
        <v>Braum</v>
      </c>
      <c r="AR18">
        <f>RANK(AI18,AI$4:AI$157,0)+COUNTIF(AI$4:AI18,AI18)-1</f>
        <v>33</v>
      </c>
      <c r="AS18" t="str">
        <f t="shared" si="10"/>
        <v>Braum</v>
      </c>
      <c r="AT18">
        <f>RANK(AJ18,AJ$4:AJ$157,0)+COUNTIF(AJ$4:AJ18,AJ18)-1</f>
        <v>27</v>
      </c>
      <c r="AU18" t="str">
        <f t="shared" si="11"/>
        <v>Braum</v>
      </c>
      <c r="AW18">
        <v>16</v>
      </c>
      <c r="AX18" s="61">
        <f t="shared" si="12"/>
        <v>3.5709775148172467</v>
      </c>
      <c r="AY18">
        <f>'Champ Scores'!B19</f>
        <v>1</v>
      </c>
      <c r="AZ18">
        <f>'Champ Scores'!C19</f>
        <v>2</v>
      </c>
      <c r="BA18">
        <f>'Champ Scores'!D19</f>
        <v>2</v>
      </c>
      <c r="BB18">
        <f>'Champ Scores'!E19</f>
        <v>2</v>
      </c>
      <c r="BC18">
        <f>'Champ Scores'!F19</f>
        <v>1</v>
      </c>
      <c r="BD18">
        <f>'Champ Scores'!G19</f>
        <v>1</v>
      </c>
      <c r="BE18">
        <f>'Champ Scores'!H19</f>
        <v>2</v>
      </c>
      <c r="BF18">
        <f>'Champ Scores'!I19</f>
        <v>3</v>
      </c>
      <c r="BG18">
        <f>'Champ Scores'!J19</f>
        <v>1</v>
      </c>
      <c r="BH18">
        <f>'Champ Scores'!K19</f>
        <v>5</v>
      </c>
      <c r="BI18">
        <f>'Champ Scores'!L19</f>
        <v>1</v>
      </c>
      <c r="BJ18">
        <f>'Champ Scores'!M19</f>
        <v>3</v>
      </c>
      <c r="BK18">
        <f>'Champ Scores'!N19</f>
        <v>4</v>
      </c>
      <c r="BL18">
        <f>'Champ Scores'!O19</f>
        <v>3</v>
      </c>
      <c r="BM18">
        <f>'Champ Scores'!P19</f>
        <v>4</v>
      </c>
      <c r="BN18">
        <f>'Champ Scores'!Q19</f>
        <v>1</v>
      </c>
      <c r="BO18">
        <f>'Champ Scores'!R19</f>
        <v>3</v>
      </c>
      <c r="BP18">
        <f>'Champ Scores'!S19</f>
        <v>3</v>
      </c>
      <c r="BQ18">
        <f>'Champ Scores'!T19</f>
        <v>5</v>
      </c>
      <c r="BR18">
        <f>'Champ Scores'!U19</f>
        <v>5</v>
      </c>
      <c r="BT18" s="61">
        <f>INDEX($AX$3:BR18,AW18,MATCH('Comp Calculator'!$C$168,'(CC) Enemy Champ Data'!$AX$3:$BR$3,0))</f>
        <v>3.5709775148172467</v>
      </c>
      <c r="BV18" s="60">
        <f t="shared" si="1"/>
        <v>0</v>
      </c>
      <c r="BW18" s="60">
        <f t="shared" si="2"/>
        <v>0</v>
      </c>
      <c r="BX18" s="60">
        <f t="shared" si="3"/>
        <v>10441.417047199931</v>
      </c>
      <c r="BY18" s="60">
        <f t="shared" si="4"/>
        <v>0</v>
      </c>
      <c r="BZ18" s="60">
        <f t="shared" si="5"/>
        <v>10441.417047199931</v>
      </c>
      <c r="CB18">
        <f>RANK(BV18,BV$4:BV$157,0)+COUNTIF(BV$4:BV18,BV18)-1</f>
        <v>52</v>
      </c>
      <c r="CC18" t="str">
        <f t="shared" si="13"/>
        <v>Braum</v>
      </c>
      <c r="CD18">
        <f>RANK(BW18,BW$4:BW$157,0)+COUNTIF(BW$4:BW18,BW18)-1</f>
        <v>36</v>
      </c>
      <c r="CE18" t="str">
        <f t="shared" si="14"/>
        <v>Braum</v>
      </c>
      <c r="CF18">
        <f>RANK(BX18,BX$4:BX$157,0)+COUNTIF(BX$4:BX18,BX18)-1</f>
        <v>35</v>
      </c>
      <c r="CG18" t="str">
        <f t="shared" si="15"/>
        <v>Braum</v>
      </c>
      <c r="CH18">
        <f>RANK(BY18,BY$4:BY$157,0)+COUNTIF(BY$4:BY18,BY18)-1</f>
        <v>33</v>
      </c>
      <c r="CI18" t="str">
        <f t="shared" si="16"/>
        <v>Braum</v>
      </c>
      <c r="CJ18">
        <f>RANK(BZ18,BZ$4:BZ$157,0)+COUNTIF(BZ$4:BZ18,BZ18)-1</f>
        <v>26</v>
      </c>
      <c r="CK18" t="str">
        <f t="shared" si="17"/>
        <v>Braum</v>
      </c>
      <c r="CM18">
        <f>'Champ Scores'!B19+'(CC) Team Data'!B$43-'(CC) Team Data'!$B$28</f>
        <v>5</v>
      </c>
      <c r="CN18">
        <f>'Champ Scores'!C19+'(CC) Team Data'!C$43-'(CC) Team Data'!$B$28</f>
        <v>6</v>
      </c>
      <c r="CO18">
        <f>'Champ Scores'!D19+'(CC) Team Data'!D$43-'(CC) Team Data'!$B$28</f>
        <v>6</v>
      </c>
      <c r="CP18">
        <f>'Champ Scores'!E19+'(CC) Team Data'!E$43-'(CC) Team Data'!$B$28</f>
        <v>6</v>
      </c>
      <c r="CQ18">
        <f>'Champ Scores'!F19+'(CC) Team Data'!F$43-'(CC) Team Data'!$B$28</f>
        <v>5</v>
      </c>
      <c r="CR18">
        <f>'Champ Scores'!G19+'(CC) Team Data'!G$43-'(CC) Team Data'!$B$28</f>
        <v>5</v>
      </c>
      <c r="CS18">
        <f>'Champ Scores'!H19+'(CC) Team Data'!H$43-'(CC) Team Data'!$B$28</f>
        <v>6</v>
      </c>
      <c r="CT18">
        <f>'Champ Scores'!I19+'(CC) Team Data'!I$43-'(CC) Team Data'!$B$28</f>
        <v>7</v>
      </c>
      <c r="CU18">
        <f>'Champ Scores'!J19+'(CC) Team Data'!J$43-'(CC) Team Data'!$B$28</f>
        <v>5</v>
      </c>
      <c r="CV18">
        <f>'Champ Scores'!K19+'(CC) Team Data'!K$43-'(CC) Team Data'!$B$28</f>
        <v>9</v>
      </c>
      <c r="CW18">
        <f>'Champ Scores'!L19+'(CC) Team Data'!L$43-'(CC) Team Data'!$B$28</f>
        <v>5</v>
      </c>
      <c r="CX18">
        <f>'Champ Scores'!M19+'(CC) Team Data'!M$43-'(CC) Team Data'!$B$28</f>
        <v>7</v>
      </c>
      <c r="CY18">
        <f>'Champ Scores'!N19+'(CC) Team Data'!N$43-'(CC) Team Data'!$B$28</f>
        <v>8</v>
      </c>
      <c r="CZ18">
        <f>'Champ Scores'!O19+'(CC) Team Data'!O$43-'(CC) Team Data'!$B$28</f>
        <v>7</v>
      </c>
      <c r="DA18">
        <f>'Champ Scores'!P19+'(CC) Team Data'!P$43-'(CC) Team Data'!$B$28</f>
        <v>8</v>
      </c>
      <c r="DB18">
        <f>'Champ Scores'!Q19+'(CC) Team Data'!Q$43-'(CC) Team Data'!$B$28</f>
        <v>5</v>
      </c>
      <c r="DC18">
        <f>'Champ Scores'!R19+'(CC) Team Data'!R$43-'(CC) Team Data'!$B$28</f>
        <v>7</v>
      </c>
      <c r="DD18">
        <f>'Champ Scores'!S19+'(CC) Team Data'!S$43-'(CC) Team Data'!$B$28</f>
        <v>7</v>
      </c>
      <c r="DE18">
        <f>'Champ Scores'!T19+'(CC) Team Data'!T$43-'(CC) Team Data'!$B$28</f>
        <v>9</v>
      </c>
      <c r="DF18">
        <f>'Champ Scores'!U19+'(CC) Team Data'!U$43-'(CC) Team Data'!$B$28</f>
        <v>9</v>
      </c>
    </row>
    <row r="19" spans="1:110" x14ac:dyDescent="0.25">
      <c r="A19" t="str">
        <f>'Champ Scores'!A20</f>
        <v>Caitlyn</v>
      </c>
      <c r="B19">
        <f>IF('Comp Calculator'!$C$158='Champ Pools'!$S$3,'Champ Pools'!B20,IF('Comp Calculator'!$C$158='Champ Pools'!$T$3,'Champ Pools'!C20,IF('Comp Calculator'!$C$158='Champ Pools'!$U$3,'Champ Pools'!D20,IF('Comp Calculator'!$C$158='Champ Pools'!$V$3,'Champ Pools'!E20,IF('Comp Calculator'!$C$158='Champ Pools'!$W$3,'Champ Pools'!F20,IF('Comp Calculator'!$C$158='Champ Pools'!$X$3,'Champ Pools'!G20,IF('Comp Calculator'!$C$158='Champ Pools'!$Y$3,'Champ Pools'!H20,IF('Comp Calculator'!$C$158='Champ Pools'!$Z$3,'Champ Pools'!I20,0))))))))</f>
        <v>0</v>
      </c>
      <c r="C19">
        <f>IF('Comp Calculator'!$C$159='Champ Pools'!$S$3,'Champ Pools'!B20,IF('Comp Calculator'!$C$159='Champ Pools'!$T$3,'Champ Pools'!C20,IF('Comp Calculator'!$C$159='Champ Pools'!$U$3,'Champ Pools'!D20,IF('Comp Calculator'!$C$159='Champ Pools'!$V$3,'Champ Pools'!E20,IF('Comp Calculator'!$C$159='Champ Pools'!$W$3,'Champ Pools'!F20,IF('Comp Calculator'!$C$159='Champ Pools'!$X$3,'Champ Pools'!G20,IF('Comp Calculator'!$C$159='Champ Pools'!$Y$3,'Champ Pools'!H20,IF('Comp Calculator'!$C$159='Champ Pools'!$Z$3,'Champ Pools'!I20,0))))))))</f>
        <v>0</v>
      </c>
      <c r="D19">
        <f>IF('Comp Calculator'!$C$160='Champ Pools'!$S$3,'Champ Pools'!B20,IF('Comp Calculator'!$C$160='Champ Pools'!$T$3,'Champ Pools'!C20,IF('Comp Calculator'!$C$160='Champ Pools'!$U$3,'Champ Pools'!D20,IF('Comp Calculator'!$C$160='Champ Pools'!$V$3,'Champ Pools'!E20,IF('Comp Calculator'!$C$160='Champ Pools'!$W$3,'Champ Pools'!F20,IF('Comp Calculator'!$C$160='Champ Pools'!$X$3,'Champ Pools'!G20,IF('Comp Calculator'!$C$160='Champ Pools'!$Y$3,'Champ Pools'!H20,IF('Comp Calculator'!$C$160='Champ Pools'!$Z$3,'Champ Pools'!I20,0))))))))</f>
        <v>0</v>
      </c>
      <c r="E19">
        <f>IF('Comp Calculator'!$C$161='Champ Pools'!$S$3,'Champ Pools'!B20,IF('Comp Calculator'!$C$161='Champ Pools'!$T$3,'Champ Pools'!C20,IF('Comp Calculator'!$C$161='Champ Pools'!$U$3,'Champ Pools'!D20,IF('Comp Calculator'!$C$161='Champ Pools'!$V$3,'Champ Pools'!E20,IF('Comp Calculator'!$C$161='Champ Pools'!$W$3,'Champ Pools'!F20,IF('Comp Calculator'!$C$161='Champ Pools'!$X$3,'Champ Pools'!G20,IF('Comp Calculator'!$C$161='Champ Pools'!$Y$3,'Champ Pools'!H20,IF('Comp Calculator'!$C$161='Champ Pools'!$Z$3,'Champ Pools'!I20,0))))))))</f>
        <v>0</v>
      </c>
      <c r="F19">
        <f>IF('Comp Calculator'!$C$162='Champ Pools'!$S$3,'Champ Pools'!B20,IF('Comp Calculator'!$C$162='Champ Pools'!$T$3,'Champ Pools'!C20,IF('Comp Calculator'!$C$162='Champ Pools'!$U$3,'Champ Pools'!D20,IF('Comp Calculator'!$C$162='Champ Pools'!$V$3,'Champ Pools'!E20,IF('Comp Calculator'!$C$162='Champ Pools'!$W$3,'Champ Pools'!F20,IF('Comp Calculator'!$C$162='Champ Pools'!$X$3,'Champ Pools'!G20,IF('Comp Calculator'!$C$162='Champ Pools'!$Y$3,'Champ Pools'!H20,IF('Comp Calculator'!$C$162='Champ Pools'!$Z$3,'Champ Pools'!I20,0))))))))</f>
        <v>5</v>
      </c>
      <c r="H19">
        <f>B19*B19*'Champ Pools'!AC20</f>
        <v>0</v>
      </c>
      <c r="I19">
        <f>C19*C19*'Champ Pools'!AD20</f>
        <v>0</v>
      </c>
      <c r="J19">
        <f>D19*D19*'Champ Pools'!AE20</f>
        <v>0</v>
      </c>
      <c r="K19">
        <f>E19*E19*'Champ Pools'!AF20</f>
        <v>0</v>
      </c>
      <c r="L19">
        <f>F19*F19*'Champ Pools'!AG20</f>
        <v>75</v>
      </c>
      <c r="N19">
        <f>'Champ Scores'!Y20</f>
        <v>1305</v>
      </c>
      <c r="O19">
        <f>'Champ Scores'!Z20</f>
        <v>1666</v>
      </c>
      <c r="P19">
        <f>'Champ Scores'!AA20</f>
        <v>2603</v>
      </c>
      <c r="Q19">
        <f>'Champ Scores'!AB20</f>
        <v>3155</v>
      </c>
      <c r="R19">
        <f>'Champ Scores'!AC20</f>
        <v>2638</v>
      </c>
      <c r="T19" s="60">
        <f t="shared" si="0"/>
        <v>2237.5170165833206</v>
      </c>
      <c r="U19">
        <f>'(CC) Team Data'!W$43+'(CC) Enemy Champ Data'!N19</f>
        <v>1305</v>
      </c>
      <c r="V19">
        <f>'(CC) Team Data'!X$43+'(CC) Enemy Champ Data'!O19</f>
        <v>1666</v>
      </c>
      <c r="W19">
        <f>'(CC) Team Data'!Y$43+'(CC) Enemy Champ Data'!P19</f>
        <v>2603</v>
      </c>
      <c r="X19">
        <f>'(CC) Team Data'!Z$43+'(CC) Enemy Champ Data'!Q19</f>
        <v>3155</v>
      </c>
      <c r="Y19">
        <f>'(CC) Team Data'!AA$43+'(CC) Enemy Champ Data'!R19</f>
        <v>2638</v>
      </c>
      <c r="AA19">
        <f>ABS('Champ Scores'!AG20-33.3-'Comp Calculator'!H$164-'Comp Calculator'!H$163)</f>
        <v>8.9076447822186395</v>
      </c>
      <c r="AB19">
        <f>ABS('Champ Scores'!AH20-33.3-'Comp Calculator'!I$164-'Comp Calculator'!I$163)</f>
        <v>3.9524152091630711</v>
      </c>
      <c r="AC19">
        <f>ABS('Champ Scores'!AI20-33.3-'Comp Calculator'!J$164-'Comp Calculator'!J$163)</f>
        <v>12.860059991381721</v>
      </c>
      <c r="AD19">
        <f t="shared" si="6"/>
        <v>25.720119982763432</v>
      </c>
      <c r="AF19" s="60">
        <f>(IF('Comp Calculator'!$C$167='(CC) Enemy Champ Data'!$N$3,'(CC) Enemy Champ Data'!$N19,IF('Comp Calculator'!$C$167='(CC) Enemy Champ Data'!$O$3,'(CC) Enemy Champ Data'!$O19,IF('Comp Calculator'!$C$167='(CC) Enemy Champ Data'!$P$3,'(CC) Enemy Champ Data'!$P19,IF('Comp Calculator'!$C$167='(CC) Enemy Champ Data'!$Q$3,'(CC) Enemy Champ Data'!$Q19,IF('Comp Calculator'!$C$167='(CC) Enemy Champ Data'!$R$3,'(CC) Enemy Champ Data'!$R19,IF('Comp Calculator'!$C$167='(CC) Enemy Champ Data'!$T$3,'(CC) Enemy Champ Data'!$T19,1000))))))*H19*(100-$AD19))/1000</f>
        <v>0</v>
      </c>
      <c r="AG19" s="60">
        <f>(IF('Comp Calculator'!$C$167='(CC) Enemy Champ Data'!$N$3,'(CC) Enemy Champ Data'!$N19,IF('Comp Calculator'!$C$167='(CC) Enemy Champ Data'!$O$3,'(CC) Enemy Champ Data'!$O19,IF('Comp Calculator'!$C$167='(CC) Enemy Champ Data'!$P$3,'(CC) Enemy Champ Data'!$P19,IF('Comp Calculator'!$C$167='(CC) Enemy Champ Data'!$Q$3,'(CC) Enemy Champ Data'!$Q19,IF('Comp Calculator'!$C$167='(CC) Enemy Champ Data'!$R$3,'(CC) Enemy Champ Data'!$R19,IF('Comp Calculator'!$C$167='(CC) Enemy Champ Data'!$T$3,'(CC) Enemy Champ Data'!$T19,1000))))))*I19*(100-$AD19))/1000</f>
        <v>0</v>
      </c>
      <c r="AH19" s="60">
        <f>(IF('Comp Calculator'!$C$167='(CC) Enemy Champ Data'!$N$3,'(CC) Enemy Champ Data'!$N19,IF('Comp Calculator'!$C$167='(CC) Enemy Champ Data'!$O$3,'(CC) Enemy Champ Data'!$O19,IF('Comp Calculator'!$C$167='(CC) Enemy Champ Data'!$P$3,'(CC) Enemy Champ Data'!$P19,IF('Comp Calculator'!$C$167='(CC) Enemy Champ Data'!$Q$3,'(CC) Enemy Champ Data'!$Q19,IF('Comp Calculator'!$C$167='(CC) Enemy Champ Data'!$R$3,'(CC) Enemy Champ Data'!$R19,IF('Comp Calculator'!$C$167='(CC) Enemy Champ Data'!$T$3,'(CC) Enemy Champ Data'!$T19,1000))))))*J19*(100-$AD19))/1000</f>
        <v>0</v>
      </c>
      <c r="AI19" s="60">
        <f>(IF('Comp Calculator'!$C$167='(CC) Enemy Champ Data'!$N$3,'(CC) Enemy Champ Data'!$N19,IF('Comp Calculator'!$C$167='(CC) Enemy Champ Data'!$O$3,'(CC) Enemy Champ Data'!$O19,IF('Comp Calculator'!$C$167='(CC) Enemy Champ Data'!$P$3,'(CC) Enemy Champ Data'!$P19,IF('Comp Calculator'!$C$167='(CC) Enemy Champ Data'!$Q$3,'(CC) Enemy Champ Data'!$Q19,IF('Comp Calculator'!$C$167='(CC) Enemy Champ Data'!$R$3,'(CC) Enemy Champ Data'!$R19,IF('Comp Calculator'!$C$167='(CC) Enemy Champ Data'!$T$3,'(CC) Enemy Champ Data'!$T19,1000))))))*K19*(100-$AD19))/1000</f>
        <v>0</v>
      </c>
      <c r="AJ19" s="60">
        <f>(IF('Comp Calculator'!$C$167='(CC) Enemy Champ Data'!$N$3,'(CC) Enemy Champ Data'!$N19,IF('Comp Calculator'!$C$167='(CC) Enemy Champ Data'!$O$3,'(CC) Enemy Champ Data'!$O19,IF('Comp Calculator'!$C$167='(CC) Enemy Champ Data'!$P$3,'(CC) Enemy Champ Data'!$P19,IF('Comp Calculator'!$C$167='(CC) Enemy Champ Data'!$Q$3,'(CC) Enemy Champ Data'!$Q19,IF('Comp Calculator'!$C$167='(CC) Enemy Champ Data'!$R$3,'(CC) Enemy Champ Data'!$R19,IF('Comp Calculator'!$C$167='(CC) Enemy Champ Data'!$T$3,'(CC) Enemy Champ Data'!$T19,1000))))))*L19*(100-$AD19))/1000</f>
        <v>12465.187164625064</v>
      </c>
      <c r="AL19">
        <f>RANK(AF19,AF$4:AF$157,0)+COUNTIF(AF$4:AF19,AF19)-1</f>
        <v>53</v>
      </c>
      <c r="AM19" t="str">
        <f t="shared" si="7"/>
        <v>Caitlyn</v>
      </c>
      <c r="AN19">
        <f>RANK(AG19,AG$4:AG$157,0)+COUNTIF(AG$4:AG19,AG19)-1</f>
        <v>37</v>
      </c>
      <c r="AO19" t="str">
        <f t="shared" si="8"/>
        <v>Caitlyn</v>
      </c>
      <c r="AP19">
        <f>RANK(AH19,AH$4:AH$157,0)+COUNTIF(AH$4:AH19,AH19)-1</f>
        <v>112</v>
      </c>
      <c r="AQ19" t="str">
        <f t="shared" si="9"/>
        <v>Caitlyn</v>
      </c>
      <c r="AR19">
        <f>RANK(AI19,AI$4:AI$157,0)+COUNTIF(AI$4:AI19,AI19)-1</f>
        <v>34</v>
      </c>
      <c r="AS19" t="str">
        <f t="shared" si="10"/>
        <v>Caitlyn</v>
      </c>
      <c r="AT19">
        <f>RANK(AJ19,AJ$4:AJ$157,0)+COUNTIF(AJ$4:AJ19,AJ19)-1</f>
        <v>11</v>
      </c>
      <c r="AU19" t="str">
        <f t="shared" si="11"/>
        <v>Caitlyn</v>
      </c>
      <c r="AW19">
        <v>17</v>
      </c>
      <c r="AX19" s="61">
        <f t="shared" si="12"/>
        <v>3.3329824930670195</v>
      </c>
      <c r="AY19">
        <f>'Champ Scores'!B20</f>
        <v>1</v>
      </c>
      <c r="AZ19">
        <f>'Champ Scores'!C20</f>
        <v>5</v>
      </c>
      <c r="BA19">
        <f>'Champ Scores'!D20</f>
        <v>5</v>
      </c>
      <c r="BB19">
        <f>'Champ Scores'!E20</f>
        <v>2</v>
      </c>
      <c r="BC19">
        <f>'Champ Scores'!F20</f>
        <v>1</v>
      </c>
      <c r="BD19">
        <f>'Champ Scores'!G20</f>
        <v>5</v>
      </c>
      <c r="BE19">
        <f>'Champ Scores'!H20</f>
        <v>5</v>
      </c>
      <c r="BF19">
        <f>'Champ Scores'!I20</f>
        <v>5</v>
      </c>
      <c r="BG19">
        <f>'Champ Scores'!J20</f>
        <v>1</v>
      </c>
      <c r="BH19">
        <f>'Champ Scores'!K20</f>
        <v>1</v>
      </c>
      <c r="BI19">
        <f>'Champ Scores'!L20</f>
        <v>1</v>
      </c>
      <c r="BJ19">
        <f>'Champ Scores'!M20</f>
        <v>2</v>
      </c>
      <c r="BK19">
        <f>'Champ Scores'!N20</f>
        <v>1</v>
      </c>
      <c r="BL19">
        <f>'Champ Scores'!O20</f>
        <v>3</v>
      </c>
      <c r="BM19">
        <f>'Champ Scores'!P20</f>
        <v>2</v>
      </c>
      <c r="BN19">
        <f>'Champ Scores'!Q20</f>
        <v>3</v>
      </c>
      <c r="BO19">
        <f>'Champ Scores'!R20</f>
        <v>1</v>
      </c>
      <c r="BP19">
        <f>'Champ Scores'!S20</f>
        <v>1</v>
      </c>
      <c r="BQ19">
        <f>'Champ Scores'!T20</f>
        <v>4</v>
      </c>
      <c r="BR19">
        <f>'Champ Scores'!U20</f>
        <v>3</v>
      </c>
      <c r="BT19" s="61">
        <f>INDEX($AX$3:BR19,AW19,MATCH('Comp Calculator'!$C$168,'(CC) Enemy Champ Data'!$AX$3:$BR$3,0))</f>
        <v>3.3329824930670195</v>
      </c>
      <c r="BV19" s="60">
        <f t="shared" si="1"/>
        <v>0</v>
      </c>
      <c r="BW19" s="60">
        <f t="shared" si="2"/>
        <v>0</v>
      </c>
      <c r="BX19" s="60">
        <f t="shared" si="3"/>
        <v>0</v>
      </c>
      <c r="BY19" s="60">
        <f t="shared" si="4"/>
        <v>0</v>
      </c>
      <c r="BZ19" s="60">
        <f t="shared" si="5"/>
        <v>18568.015476342614</v>
      </c>
      <c r="CB19">
        <f>RANK(BV19,BV$4:BV$157,0)+COUNTIF(BV$4:BV19,BV19)-1</f>
        <v>53</v>
      </c>
      <c r="CC19" t="str">
        <f t="shared" si="13"/>
        <v>Caitlyn</v>
      </c>
      <c r="CD19">
        <f>RANK(BW19,BW$4:BW$157,0)+COUNTIF(BW$4:BW19,BW19)-1</f>
        <v>37</v>
      </c>
      <c r="CE19" t="str">
        <f t="shared" si="14"/>
        <v>Caitlyn</v>
      </c>
      <c r="CF19">
        <f>RANK(BX19,BX$4:BX$157,0)+COUNTIF(BX$4:BX19,BX19)-1</f>
        <v>112</v>
      </c>
      <c r="CG19" t="str">
        <f t="shared" si="15"/>
        <v>Caitlyn</v>
      </c>
      <c r="CH19">
        <f>RANK(BY19,BY$4:BY$157,0)+COUNTIF(BY$4:BY19,BY19)-1</f>
        <v>34</v>
      </c>
      <c r="CI19" t="str">
        <f t="shared" si="16"/>
        <v>Caitlyn</v>
      </c>
      <c r="CJ19">
        <f>RANK(BZ19,BZ$4:BZ$157,0)+COUNTIF(BZ$4:BZ19,BZ19)-1</f>
        <v>10</v>
      </c>
      <c r="CK19" t="str">
        <f t="shared" si="17"/>
        <v>Caitlyn</v>
      </c>
      <c r="CM19">
        <f>'Champ Scores'!B20+'(CC) Team Data'!B$43-'(CC) Team Data'!$B$28</f>
        <v>5</v>
      </c>
      <c r="CN19">
        <f>'Champ Scores'!C20+'(CC) Team Data'!C$43-'(CC) Team Data'!$B$28</f>
        <v>9</v>
      </c>
      <c r="CO19">
        <f>'Champ Scores'!D20+'(CC) Team Data'!D$43-'(CC) Team Data'!$B$28</f>
        <v>9</v>
      </c>
      <c r="CP19">
        <f>'Champ Scores'!E20+'(CC) Team Data'!E$43-'(CC) Team Data'!$B$28</f>
        <v>6</v>
      </c>
      <c r="CQ19">
        <f>'Champ Scores'!F20+'(CC) Team Data'!F$43-'(CC) Team Data'!$B$28</f>
        <v>5</v>
      </c>
      <c r="CR19">
        <f>'Champ Scores'!G20+'(CC) Team Data'!G$43-'(CC) Team Data'!$B$28</f>
        <v>9</v>
      </c>
      <c r="CS19">
        <f>'Champ Scores'!H20+'(CC) Team Data'!H$43-'(CC) Team Data'!$B$28</f>
        <v>9</v>
      </c>
      <c r="CT19">
        <f>'Champ Scores'!I20+'(CC) Team Data'!I$43-'(CC) Team Data'!$B$28</f>
        <v>9</v>
      </c>
      <c r="CU19">
        <f>'Champ Scores'!J20+'(CC) Team Data'!J$43-'(CC) Team Data'!$B$28</f>
        <v>5</v>
      </c>
      <c r="CV19">
        <f>'Champ Scores'!K20+'(CC) Team Data'!K$43-'(CC) Team Data'!$B$28</f>
        <v>5</v>
      </c>
      <c r="CW19">
        <f>'Champ Scores'!L20+'(CC) Team Data'!L$43-'(CC) Team Data'!$B$28</f>
        <v>5</v>
      </c>
      <c r="CX19">
        <f>'Champ Scores'!M20+'(CC) Team Data'!M$43-'(CC) Team Data'!$B$28</f>
        <v>6</v>
      </c>
      <c r="CY19">
        <f>'Champ Scores'!N20+'(CC) Team Data'!N$43-'(CC) Team Data'!$B$28</f>
        <v>5</v>
      </c>
      <c r="CZ19">
        <f>'Champ Scores'!O20+'(CC) Team Data'!O$43-'(CC) Team Data'!$B$28</f>
        <v>7</v>
      </c>
      <c r="DA19">
        <f>'Champ Scores'!P20+'(CC) Team Data'!P$43-'(CC) Team Data'!$B$28</f>
        <v>6</v>
      </c>
      <c r="DB19">
        <f>'Champ Scores'!Q20+'(CC) Team Data'!Q$43-'(CC) Team Data'!$B$28</f>
        <v>7</v>
      </c>
      <c r="DC19">
        <f>'Champ Scores'!R20+'(CC) Team Data'!R$43-'(CC) Team Data'!$B$28</f>
        <v>5</v>
      </c>
      <c r="DD19">
        <f>'Champ Scores'!S20+'(CC) Team Data'!S$43-'(CC) Team Data'!$B$28</f>
        <v>5</v>
      </c>
      <c r="DE19">
        <f>'Champ Scores'!T20+'(CC) Team Data'!T$43-'(CC) Team Data'!$B$28</f>
        <v>8</v>
      </c>
      <c r="DF19">
        <f>'Champ Scores'!U20+'(CC) Team Data'!U$43-'(CC) Team Data'!$B$28</f>
        <v>7</v>
      </c>
    </row>
    <row r="20" spans="1:110" x14ac:dyDescent="0.25">
      <c r="A20" t="str">
        <f>'Champ Scores'!A21</f>
        <v>Camille</v>
      </c>
      <c r="B20">
        <f>IF('Comp Calculator'!$C$158='Champ Pools'!$S$3,'Champ Pools'!B21,IF('Comp Calculator'!$C$158='Champ Pools'!$T$3,'Champ Pools'!C21,IF('Comp Calculator'!$C$158='Champ Pools'!$U$3,'Champ Pools'!D21,IF('Comp Calculator'!$C$158='Champ Pools'!$V$3,'Champ Pools'!E21,IF('Comp Calculator'!$C$158='Champ Pools'!$W$3,'Champ Pools'!F21,IF('Comp Calculator'!$C$158='Champ Pools'!$X$3,'Champ Pools'!G21,IF('Comp Calculator'!$C$158='Champ Pools'!$Y$3,'Champ Pools'!H21,IF('Comp Calculator'!$C$158='Champ Pools'!$Z$3,'Champ Pools'!I21,0))))))))</f>
        <v>0</v>
      </c>
      <c r="C20">
        <f>IF('Comp Calculator'!$C$159='Champ Pools'!$S$3,'Champ Pools'!B21,IF('Comp Calculator'!$C$159='Champ Pools'!$T$3,'Champ Pools'!C21,IF('Comp Calculator'!$C$159='Champ Pools'!$U$3,'Champ Pools'!D21,IF('Comp Calculator'!$C$159='Champ Pools'!$V$3,'Champ Pools'!E21,IF('Comp Calculator'!$C$159='Champ Pools'!$W$3,'Champ Pools'!F21,IF('Comp Calculator'!$C$159='Champ Pools'!$X$3,'Champ Pools'!G21,IF('Comp Calculator'!$C$159='Champ Pools'!$Y$3,'Champ Pools'!H21,IF('Comp Calculator'!$C$159='Champ Pools'!$Z$3,'Champ Pools'!I21,0))))))))</f>
        <v>0</v>
      </c>
      <c r="D20">
        <f>IF('Comp Calculator'!$C$160='Champ Pools'!$S$3,'Champ Pools'!B21,IF('Comp Calculator'!$C$160='Champ Pools'!$T$3,'Champ Pools'!C21,IF('Comp Calculator'!$C$160='Champ Pools'!$U$3,'Champ Pools'!D21,IF('Comp Calculator'!$C$160='Champ Pools'!$V$3,'Champ Pools'!E21,IF('Comp Calculator'!$C$160='Champ Pools'!$W$3,'Champ Pools'!F21,IF('Comp Calculator'!$C$160='Champ Pools'!$X$3,'Champ Pools'!G21,IF('Comp Calculator'!$C$160='Champ Pools'!$Y$3,'Champ Pools'!H21,IF('Comp Calculator'!$C$160='Champ Pools'!$Z$3,'Champ Pools'!I21,0))))))))</f>
        <v>0</v>
      </c>
      <c r="E20">
        <f>IF('Comp Calculator'!$C$161='Champ Pools'!$S$3,'Champ Pools'!B21,IF('Comp Calculator'!$C$161='Champ Pools'!$T$3,'Champ Pools'!C21,IF('Comp Calculator'!$C$161='Champ Pools'!$U$3,'Champ Pools'!D21,IF('Comp Calculator'!$C$161='Champ Pools'!$V$3,'Champ Pools'!E21,IF('Comp Calculator'!$C$161='Champ Pools'!$W$3,'Champ Pools'!F21,IF('Comp Calculator'!$C$161='Champ Pools'!$X$3,'Champ Pools'!G21,IF('Comp Calculator'!$C$161='Champ Pools'!$Y$3,'Champ Pools'!H21,IF('Comp Calculator'!$C$161='Champ Pools'!$Z$3,'Champ Pools'!I21,0))))))))</f>
        <v>3</v>
      </c>
      <c r="F20">
        <f>IF('Comp Calculator'!$C$162='Champ Pools'!$S$3,'Champ Pools'!B21,IF('Comp Calculator'!$C$162='Champ Pools'!$T$3,'Champ Pools'!C21,IF('Comp Calculator'!$C$162='Champ Pools'!$U$3,'Champ Pools'!D21,IF('Comp Calculator'!$C$162='Champ Pools'!$V$3,'Champ Pools'!E21,IF('Comp Calculator'!$C$162='Champ Pools'!$W$3,'Champ Pools'!F21,IF('Comp Calculator'!$C$162='Champ Pools'!$X$3,'Champ Pools'!G21,IF('Comp Calculator'!$C$162='Champ Pools'!$Y$3,'Champ Pools'!H21,IF('Comp Calculator'!$C$162='Champ Pools'!$Z$3,'Champ Pools'!I21,0))))))))</f>
        <v>0</v>
      </c>
      <c r="H20">
        <f>B20*B20*'Champ Pools'!AC21</f>
        <v>0</v>
      </c>
      <c r="I20">
        <f>C20*C20*'Champ Pools'!AD21</f>
        <v>0</v>
      </c>
      <c r="J20">
        <f>D20*D20*'Champ Pools'!AE21</f>
        <v>0</v>
      </c>
      <c r="K20">
        <f>E20*E20*'Champ Pools'!AF21</f>
        <v>27</v>
      </c>
      <c r="L20">
        <f>F20*F20*'Champ Pools'!AG21</f>
        <v>0</v>
      </c>
      <c r="N20">
        <f>'Champ Scores'!Y21</f>
        <v>2137</v>
      </c>
      <c r="O20">
        <f>'Champ Scores'!Z21</f>
        <v>3004</v>
      </c>
      <c r="P20">
        <f>'Champ Scores'!AA21</f>
        <v>1552</v>
      </c>
      <c r="Q20">
        <f>'Champ Scores'!AB21</f>
        <v>1243</v>
      </c>
      <c r="R20">
        <f>'Champ Scores'!AC21</f>
        <v>2392</v>
      </c>
      <c r="T20" s="60">
        <f t="shared" si="0"/>
        <v>2304.8947561699742</v>
      </c>
      <c r="U20">
        <f>'(CC) Team Data'!W$43+'(CC) Enemy Champ Data'!N20</f>
        <v>2137</v>
      </c>
      <c r="V20">
        <f>'(CC) Team Data'!X$43+'(CC) Enemy Champ Data'!O20</f>
        <v>3004</v>
      </c>
      <c r="W20">
        <f>'(CC) Team Data'!Y$43+'(CC) Enemy Champ Data'!P20</f>
        <v>1552</v>
      </c>
      <c r="X20">
        <f>'(CC) Team Data'!Z$43+'(CC) Enemy Champ Data'!Q20</f>
        <v>1243</v>
      </c>
      <c r="Y20">
        <f>'(CC) Team Data'!AA$43+'(CC) Enemy Champ Data'!R20</f>
        <v>2392</v>
      </c>
      <c r="AA20">
        <f>ABS('Champ Scores'!AG21-33.3-'Comp Calculator'!H$164-'Comp Calculator'!H$163)</f>
        <v>32.508986447913557</v>
      </c>
      <c r="AB20">
        <f>ABS('Champ Scores'!AH21-33.3-'Comp Calculator'!I$164-'Comp Calculator'!I$163)</f>
        <v>12.046696947998875</v>
      </c>
      <c r="AC20">
        <f>ABS('Champ Scores'!AI21-33.3-'Comp Calculator'!J$164-'Comp Calculator'!J$163)</f>
        <v>20.462289499914686</v>
      </c>
      <c r="AD20">
        <f t="shared" si="6"/>
        <v>65.017972895827114</v>
      </c>
      <c r="AF20" s="60">
        <f>(IF('Comp Calculator'!$C$167='(CC) Enemy Champ Data'!$N$3,'(CC) Enemy Champ Data'!$N20,IF('Comp Calculator'!$C$167='(CC) Enemy Champ Data'!$O$3,'(CC) Enemy Champ Data'!$O20,IF('Comp Calculator'!$C$167='(CC) Enemy Champ Data'!$P$3,'(CC) Enemy Champ Data'!$P20,IF('Comp Calculator'!$C$167='(CC) Enemy Champ Data'!$Q$3,'(CC) Enemy Champ Data'!$Q20,IF('Comp Calculator'!$C$167='(CC) Enemy Champ Data'!$R$3,'(CC) Enemy Champ Data'!$R20,IF('Comp Calculator'!$C$167='(CC) Enemy Champ Data'!$T$3,'(CC) Enemy Champ Data'!$T20,1000))))))*H20*(100-$AD20))/1000</f>
        <v>0</v>
      </c>
      <c r="AG20" s="60">
        <f>(IF('Comp Calculator'!$C$167='(CC) Enemy Champ Data'!$N$3,'(CC) Enemy Champ Data'!$N20,IF('Comp Calculator'!$C$167='(CC) Enemy Champ Data'!$O$3,'(CC) Enemy Champ Data'!$O20,IF('Comp Calculator'!$C$167='(CC) Enemy Champ Data'!$P$3,'(CC) Enemy Champ Data'!$P20,IF('Comp Calculator'!$C$167='(CC) Enemy Champ Data'!$Q$3,'(CC) Enemy Champ Data'!$Q20,IF('Comp Calculator'!$C$167='(CC) Enemy Champ Data'!$R$3,'(CC) Enemy Champ Data'!$R20,IF('Comp Calculator'!$C$167='(CC) Enemy Champ Data'!$T$3,'(CC) Enemy Champ Data'!$T20,1000))))))*I20*(100-$AD20))/1000</f>
        <v>0</v>
      </c>
      <c r="AH20" s="60">
        <f>(IF('Comp Calculator'!$C$167='(CC) Enemy Champ Data'!$N$3,'(CC) Enemy Champ Data'!$N20,IF('Comp Calculator'!$C$167='(CC) Enemy Champ Data'!$O$3,'(CC) Enemy Champ Data'!$O20,IF('Comp Calculator'!$C$167='(CC) Enemy Champ Data'!$P$3,'(CC) Enemy Champ Data'!$P20,IF('Comp Calculator'!$C$167='(CC) Enemy Champ Data'!$Q$3,'(CC) Enemy Champ Data'!$Q20,IF('Comp Calculator'!$C$167='(CC) Enemy Champ Data'!$R$3,'(CC) Enemy Champ Data'!$R20,IF('Comp Calculator'!$C$167='(CC) Enemy Champ Data'!$T$3,'(CC) Enemy Champ Data'!$T20,1000))))))*J20*(100-$AD20))/1000</f>
        <v>0</v>
      </c>
      <c r="AI20" s="60">
        <f>(IF('Comp Calculator'!$C$167='(CC) Enemy Champ Data'!$N$3,'(CC) Enemy Champ Data'!$N20,IF('Comp Calculator'!$C$167='(CC) Enemy Champ Data'!$O$3,'(CC) Enemy Champ Data'!$O20,IF('Comp Calculator'!$C$167='(CC) Enemy Champ Data'!$P$3,'(CC) Enemy Champ Data'!$P20,IF('Comp Calculator'!$C$167='(CC) Enemy Champ Data'!$Q$3,'(CC) Enemy Champ Data'!$Q20,IF('Comp Calculator'!$C$167='(CC) Enemy Champ Data'!$R$3,'(CC) Enemy Champ Data'!$R20,IF('Comp Calculator'!$C$167='(CC) Enemy Champ Data'!$T$3,'(CC) Enemy Champ Data'!$T20,1000))))))*K20*(100-$AD20))/1000</f>
        <v>2177.0070524803077</v>
      </c>
      <c r="AJ20" s="60">
        <f>(IF('Comp Calculator'!$C$167='(CC) Enemy Champ Data'!$N$3,'(CC) Enemy Champ Data'!$N20,IF('Comp Calculator'!$C$167='(CC) Enemy Champ Data'!$O$3,'(CC) Enemy Champ Data'!$O20,IF('Comp Calculator'!$C$167='(CC) Enemy Champ Data'!$P$3,'(CC) Enemy Champ Data'!$P20,IF('Comp Calculator'!$C$167='(CC) Enemy Champ Data'!$Q$3,'(CC) Enemy Champ Data'!$Q20,IF('Comp Calculator'!$C$167='(CC) Enemy Champ Data'!$R$3,'(CC) Enemy Champ Data'!$R20,IF('Comp Calculator'!$C$167='(CC) Enemy Champ Data'!$T$3,'(CC) Enemy Champ Data'!$T20,1000))))))*L20*(100-$AD20))/1000</f>
        <v>0</v>
      </c>
      <c r="AL20">
        <f>RANK(AF20,AF$4:AF$157,0)+COUNTIF(AF$4:AF20,AF20)-1</f>
        <v>54</v>
      </c>
      <c r="AM20" t="str">
        <f t="shared" si="7"/>
        <v>Camille</v>
      </c>
      <c r="AN20">
        <f>RANK(AG20,AG$4:AG$157,0)+COUNTIF(AG$4:AG20,AG20)-1</f>
        <v>38</v>
      </c>
      <c r="AO20" t="str">
        <f t="shared" si="8"/>
        <v>Camille</v>
      </c>
      <c r="AP20">
        <f>RANK(AH20,AH$4:AH$157,0)+COUNTIF(AH$4:AH20,AH20)-1</f>
        <v>113</v>
      </c>
      <c r="AQ20" t="str">
        <f t="shared" si="9"/>
        <v>Camille</v>
      </c>
      <c r="AR20">
        <f>RANK(AI20,AI$4:AI$157,0)+COUNTIF(AI$4:AI20,AI20)-1</f>
        <v>17</v>
      </c>
      <c r="AS20" t="str">
        <f t="shared" si="10"/>
        <v>Camille</v>
      </c>
      <c r="AT20">
        <f>RANK(AJ20,AJ$4:AJ$157,0)+COUNTIF(AJ$4:AJ20,AJ20)-1</f>
        <v>62</v>
      </c>
      <c r="AU20" t="str">
        <f t="shared" si="11"/>
        <v>Camille</v>
      </c>
      <c r="AW20">
        <v>18</v>
      </c>
      <c r="AX20" s="61">
        <f t="shared" si="12"/>
        <v>3.3329824930670195</v>
      </c>
      <c r="AY20">
        <f>'Champ Scores'!B21</f>
        <v>4</v>
      </c>
      <c r="AZ20">
        <f>'Champ Scores'!C21</f>
        <v>5</v>
      </c>
      <c r="BA20">
        <f>'Champ Scores'!D21</f>
        <v>5</v>
      </c>
      <c r="BB20">
        <f>'Champ Scores'!E21</f>
        <v>1</v>
      </c>
      <c r="BC20">
        <f>'Champ Scores'!F21</f>
        <v>5</v>
      </c>
      <c r="BD20">
        <f>'Champ Scores'!G21</f>
        <v>2</v>
      </c>
      <c r="BE20">
        <f>'Champ Scores'!H21</f>
        <v>1</v>
      </c>
      <c r="BF20">
        <f>'Champ Scores'!I21</f>
        <v>1</v>
      </c>
      <c r="BG20">
        <f>'Champ Scores'!J21</f>
        <v>5</v>
      </c>
      <c r="BH20">
        <f>'Champ Scores'!K21</f>
        <v>2</v>
      </c>
      <c r="BI20">
        <f>'Champ Scores'!L21</f>
        <v>2</v>
      </c>
      <c r="BJ20">
        <f>'Champ Scores'!M21</f>
        <v>4</v>
      </c>
      <c r="BK20">
        <f>'Champ Scores'!N21</f>
        <v>1</v>
      </c>
      <c r="BL20">
        <f>'Champ Scores'!O21</f>
        <v>1</v>
      </c>
      <c r="BM20">
        <f>'Champ Scores'!P21</f>
        <v>4</v>
      </c>
      <c r="BN20">
        <f>'Champ Scores'!Q21</f>
        <v>2</v>
      </c>
      <c r="BO20">
        <f>'Champ Scores'!R21</f>
        <v>4</v>
      </c>
      <c r="BP20">
        <f>'Champ Scores'!S21</f>
        <v>1</v>
      </c>
      <c r="BQ20">
        <f>'Champ Scores'!T21</f>
        <v>1</v>
      </c>
      <c r="BR20">
        <f>'Champ Scores'!U21</f>
        <v>1</v>
      </c>
      <c r="BT20" s="61">
        <f>INDEX($AX$3:BR20,AW20,MATCH('Comp Calculator'!$C$168,'(CC) Enemy Champ Data'!$AX$3:$BR$3,0))</f>
        <v>3.3329824930670195</v>
      </c>
      <c r="BV20" s="60">
        <f t="shared" si="1"/>
        <v>0</v>
      </c>
      <c r="BW20" s="60">
        <f t="shared" si="2"/>
        <v>0</v>
      </c>
      <c r="BX20" s="60">
        <f t="shared" si="3"/>
        <v>0</v>
      </c>
      <c r="BY20" s="60">
        <f t="shared" si="4"/>
        <v>3148.0510655755133</v>
      </c>
      <c r="BZ20" s="60">
        <f t="shared" si="5"/>
        <v>0</v>
      </c>
      <c r="CB20">
        <f>RANK(BV20,BV$4:BV$157,0)+COUNTIF(BV$4:BV20,BV20)-1</f>
        <v>54</v>
      </c>
      <c r="CC20" t="str">
        <f t="shared" si="13"/>
        <v>Camille</v>
      </c>
      <c r="CD20">
        <f>RANK(BW20,BW$4:BW$157,0)+COUNTIF(BW$4:BW20,BW20)-1</f>
        <v>38</v>
      </c>
      <c r="CE20" t="str">
        <f t="shared" si="14"/>
        <v>Camille</v>
      </c>
      <c r="CF20">
        <f>RANK(BX20,BX$4:BX$157,0)+COUNTIF(BX$4:BX20,BX20)-1</f>
        <v>113</v>
      </c>
      <c r="CG20" t="str">
        <f t="shared" si="15"/>
        <v>Camille</v>
      </c>
      <c r="CH20">
        <f>RANK(BY20,BY$4:BY$157,0)+COUNTIF(BY$4:BY20,BY20)-1</f>
        <v>17</v>
      </c>
      <c r="CI20" t="str">
        <f t="shared" si="16"/>
        <v>Camille</v>
      </c>
      <c r="CJ20">
        <f>RANK(BZ20,BZ$4:BZ$157,0)+COUNTIF(BZ$4:BZ20,BZ20)-1</f>
        <v>62</v>
      </c>
      <c r="CK20" t="str">
        <f t="shared" si="17"/>
        <v>Camille</v>
      </c>
      <c r="CM20">
        <f>'Champ Scores'!B21+'(CC) Team Data'!B$43-'(CC) Team Data'!$B$28</f>
        <v>8</v>
      </c>
      <c r="CN20">
        <f>'Champ Scores'!C21+'(CC) Team Data'!C$43-'(CC) Team Data'!$B$28</f>
        <v>9</v>
      </c>
      <c r="CO20">
        <f>'Champ Scores'!D21+'(CC) Team Data'!D$43-'(CC) Team Data'!$B$28</f>
        <v>9</v>
      </c>
      <c r="CP20">
        <f>'Champ Scores'!E21+'(CC) Team Data'!E$43-'(CC) Team Data'!$B$28</f>
        <v>5</v>
      </c>
      <c r="CQ20">
        <f>'Champ Scores'!F21+'(CC) Team Data'!F$43-'(CC) Team Data'!$B$28</f>
        <v>9</v>
      </c>
      <c r="CR20">
        <f>'Champ Scores'!G21+'(CC) Team Data'!G$43-'(CC) Team Data'!$B$28</f>
        <v>6</v>
      </c>
      <c r="CS20">
        <f>'Champ Scores'!H21+'(CC) Team Data'!H$43-'(CC) Team Data'!$B$28</f>
        <v>5</v>
      </c>
      <c r="CT20">
        <f>'Champ Scores'!I21+'(CC) Team Data'!I$43-'(CC) Team Data'!$B$28</f>
        <v>5</v>
      </c>
      <c r="CU20">
        <f>'Champ Scores'!J21+'(CC) Team Data'!J$43-'(CC) Team Data'!$B$28</f>
        <v>9</v>
      </c>
      <c r="CV20">
        <f>'Champ Scores'!K21+'(CC) Team Data'!K$43-'(CC) Team Data'!$B$28</f>
        <v>6</v>
      </c>
      <c r="CW20">
        <f>'Champ Scores'!L21+'(CC) Team Data'!L$43-'(CC) Team Data'!$B$28</f>
        <v>6</v>
      </c>
      <c r="CX20">
        <f>'Champ Scores'!M21+'(CC) Team Data'!M$43-'(CC) Team Data'!$B$28</f>
        <v>8</v>
      </c>
      <c r="CY20">
        <f>'Champ Scores'!N21+'(CC) Team Data'!N$43-'(CC) Team Data'!$B$28</f>
        <v>5</v>
      </c>
      <c r="CZ20">
        <f>'Champ Scores'!O21+'(CC) Team Data'!O$43-'(CC) Team Data'!$B$28</f>
        <v>5</v>
      </c>
      <c r="DA20">
        <f>'Champ Scores'!P21+'(CC) Team Data'!P$43-'(CC) Team Data'!$B$28</f>
        <v>8</v>
      </c>
      <c r="DB20">
        <f>'Champ Scores'!Q21+'(CC) Team Data'!Q$43-'(CC) Team Data'!$B$28</f>
        <v>6</v>
      </c>
      <c r="DC20">
        <f>'Champ Scores'!R21+'(CC) Team Data'!R$43-'(CC) Team Data'!$B$28</f>
        <v>8</v>
      </c>
      <c r="DD20">
        <f>'Champ Scores'!S21+'(CC) Team Data'!S$43-'(CC) Team Data'!$B$28</f>
        <v>5</v>
      </c>
      <c r="DE20">
        <f>'Champ Scores'!T21+'(CC) Team Data'!T$43-'(CC) Team Data'!$B$28</f>
        <v>5</v>
      </c>
      <c r="DF20">
        <f>'Champ Scores'!U21+'(CC) Team Data'!U$43-'(CC) Team Data'!$B$28</f>
        <v>5</v>
      </c>
    </row>
    <row r="21" spans="1:110" x14ac:dyDescent="0.25">
      <c r="A21" t="str">
        <f>'Champ Scores'!A22</f>
        <v>Cassiopeia</v>
      </c>
      <c r="B21">
        <f>IF('Comp Calculator'!$C$158='Champ Pools'!$S$3,'Champ Pools'!B22,IF('Comp Calculator'!$C$158='Champ Pools'!$T$3,'Champ Pools'!C22,IF('Comp Calculator'!$C$158='Champ Pools'!$U$3,'Champ Pools'!D22,IF('Comp Calculator'!$C$158='Champ Pools'!$V$3,'Champ Pools'!E22,IF('Comp Calculator'!$C$158='Champ Pools'!$W$3,'Champ Pools'!F22,IF('Comp Calculator'!$C$158='Champ Pools'!$X$3,'Champ Pools'!G22,IF('Comp Calculator'!$C$158='Champ Pools'!$Y$3,'Champ Pools'!H22,IF('Comp Calculator'!$C$158='Champ Pools'!$Z$3,'Champ Pools'!I22,0))))))))</f>
        <v>0</v>
      </c>
      <c r="C21">
        <f>IF('Comp Calculator'!$C$159='Champ Pools'!$S$3,'Champ Pools'!B22,IF('Comp Calculator'!$C$159='Champ Pools'!$T$3,'Champ Pools'!C22,IF('Comp Calculator'!$C$159='Champ Pools'!$U$3,'Champ Pools'!D22,IF('Comp Calculator'!$C$159='Champ Pools'!$V$3,'Champ Pools'!E22,IF('Comp Calculator'!$C$159='Champ Pools'!$W$3,'Champ Pools'!F22,IF('Comp Calculator'!$C$159='Champ Pools'!$X$3,'Champ Pools'!G22,IF('Comp Calculator'!$C$159='Champ Pools'!$Y$3,'Champ Pools'!H22,IF('Comp Calculator'!$C$159='Champ Pools'!$Z$3,'Champ Pools'!I22,0))))))))</f>
        <v>0</v>
      </c>
      <c r="D21">
        <f>IF('Comp Calculator'!$C$160='Champ Pools'!$S$3,'Champ Pools'!B22,IF('Comp Calculator'!$C$160='Champ Pools'!$T$3,'Champ Pools'!C22,IF('Comp Calculator'!$C$160='Champ Pools'!$U$3,'Champ Pools'!D22,IF('Comp Calculator'!$C$160='Champ Pools'!$V$3,'Champ Pools'!E22,IF('Comp Calculator'!$C$160='Champ Pools'!$W$3,'Champ Pools'!F22,IF('Comp Calculator'!$C$160='Champ Pools'!$X$3,'Champ Pools'!G22,IF('Comp Calculator'!$C$160='Champ Pools'!$Y$3,'Champ Pools'!H22,IF('Comp Calculator'!$C$160='Champ Pools'!$Z$3,'Champ Pools'!I22,0))))))))</f>
        <v>2</v>
      </c>
      <c r="E21">
        <f>IF('Comp Calculator'!$C$161='Champ Pools'!$S$3,'Champ Pools'!B22,IF('Comp Calculator'!$C$161='Champ Pools'!$T$3,'Champ Pools'!C22,IF('Comp Calculator'!$C$161='Champ Pools'!$U$3,'Champ Pools'!D22,IF('Comp Calculator'!$C$161='Champ Pools'!$V$3,'Champ Pools'!E22,IF('Comp Calculator'!$C$161='Champ Pools'!$W$3,'Champ Pools'!F22,IF('Comp Calculator'!$C$161='Champ Pools'!$X$3,'Champ Pools'!G22,IF('Comp Calculator'!$C$161='Champ Pools'!$Y$3,'Champ Pools'!H22,IF('Comp Calculator'!$C$161='Champ Pools'!$Z$3,'Champ Pools'!I22,0))))))))</f>
        <v>0</v>
      </c>
      <c r="F21">
        <f>IF('Comp Calculator'!$C$162='Champ Pools'!$S$3,'Champ Pools'!B22,IF('Comp Calculator'!$C$162='Champ Pools'!$T$3,'Champ Pools'!C22,IF('Comp Calculator'!$C$162='Champ Pools'!$U$3,'Champ Pools'!D22,IF('Comp Calculator'!$C$162='Champ Pools'!$V$3,'Champ Pools'!E22,IF('Comp Calculator'!$C$162='Champ Pools'!$W$3,'Champ Pools'!F22,IF('Comp Calculator'!$C$162='Champ Pools'!$X$3,'Champ Pools'!G22,IF('Comp Calculator'!$C$162='Champ Pools'!$Y$3,'Champ Pools'!H22,IF('Comp Calculator'!$C$162='Champ Pools'!$Z$3,'Champ Pools'!I22,0))))))))</f>
        <v>3</v>
      </c>
      <c r="H21">
        <f>B21*B21*'Champ Pools'!AC22</f>
        <v>0</v>
      </c>
      <c r="I21">
        <f>C21*C21*'Champ Pools'!AD22</f>
        <v>0</v>
      </c>
      <c r="J21">
        <f>D21*D21*'Champ Pools'!AE22</f>
        <v>12</v>
      </c>
      <c r="K21">
        <f>E21*E21*'Champ Pools'!AF22</f>
        <v>0</v>
      </c>
      <c r="L21">
        <f>F21*F21*'Champ Pools'!AG22</f>
        <v>27</v>
      </c>
      <c r="N21">
        <f>'Champ Scores'!Y22</f>
        <v>2004</v>
      </c>
      <c r="O21">
        <f>'Champ Scores'!Z22</f>
        <v>1827</v>
      </c>
      <c r="P21">
        <f>'Champ Scores'!AA22</f>
        <v>1984</v>
      </c>
      <c r="Q21">
        <f>'Champ Scores'!AB22</f>
        <v>1811</v>
      </c>
      <c r="R21">
        <f>'Champ Scores'!AC22</f>
        <v>1799</v>
      </c>
      <c r="T21" s="60">
        <f t="shared" si="0"/>
        <v>2899.7528055255411</v>
      </c>
      <c r="U21">
        <f>'(CC) Team Data'!W$43+'(CC) Enemy Champ Data'!N21</f>
        <v>2004</v>
      </c>
      <c r="V21">
        <f>'(CC) Team Data'!X$43+'(CC) Enemy Champ Data'!O21</f>
        <v>1827</v>
      </c>
      <c r="W21">
        <f>'(CC) Team Data'!Y$43+'(CC) Enemy Champ Data'!P21</f>
        <v>1984</v>
      </c>
      <c r="X21">
        <f>'(CC) Team Data'!Z$43+'(CC) Enemy Champ Data'!Q21</f>
        <v>1811</v>
      </c>
      <c r="Y21">
        <f>'(CC) Team Data'!AA$43+'(CC) Enemy Champ Data'!R21</f>
        <v>1799</v>
      </c>
      <c r="AA21">
        <f>ABS('Champ Scores'!AG22-33.3-'Comp Calculator'!H$164-'Comp Calculator'!H$163)</f>
        <v>28.368228733836556</v>
      </c>
      <c r="AB21">
        <f>ABS('Champ Scores'!AH22-33.3-'Comp Calculator'!I$164-'Comp Calculator'!I$163)</f>
        <v>0.2377004285028832</v>
      </c>
      <c r="AC21">
        <f>ABS('Champ Scores'!AI22-33.3-'Comp Calculator'!J$164-'Comp Calculator'!J$163)</f>
        <v>28.13052830533368</v>
      </c>
      <c r="AD21">
        <f t="shared" si="6"/>
        <v>56.736457467673119</v>
      </c>
      <c r="AF21" s="60">
        <f>(IF('Comp Calculator'!$C$167='(CC) Enemy Champ Data'!$N$3,'(CC) Enemy Champ Data'!$N21,IF('Comp Calculator'!$C$167='(CC) Enemy Champ Data'!$O$3,'(CC) Enemy Champ Data'!$O21,IF('Comp Calculator'!$C$167='(CC) Enemy Champ Data'!$P$3,'(CC) Enemy Champ Data'!$P21,IF('Comp Calculator'!$C$167='(CC) Enemy Champ Data'!$Q$3,'(CC) Enemy Champ Data'!$Q21,IF('Comp Calculator'!$C$167='(CC) Enemy Champ Data'!$R$3,'(CC) Enemy Champ Data'!$R21,IF('Comp Calculator'!$C$167='(CC) Enemy Champ Data'!$T$3,'(CC) Enemy Champ Data'!$T21,1000))))))*H21*(100-$AD21))/1000</f>
        <v>0</v>
      </c>
      <c r="AG21" s="60">
        <f>(IF('Comp Calculator'!$C$167='(CC) Enemy Champ Data'!$N$3,'(CC) Enemy Champ Data'!$N21,IF('Comp Calculator'!$C$167='(CC) Enemy Champ Data'!$O$3,'(CC) Enemy Champ Data'!$O21,IF('Comp Calculator'!$C$167='(CC) Enemy Champ Data'!$P$3,'(CC) Enemy Champ Data'!$P21,IF('Comp Calculator'!$C$167='(CC) Enemy Champ Data'!$Q$3,'(CC) Enemy Champ Data'!$Q21,IF('Comp Calculator'!$C$167='(CC) Enemy Champ Data'!$R$3,'(CC) Enemy Champ Data'!$R21,IF('Comp Calculator'!$C$167='(CC) Enemy Champ Data'!$T$3,'(CC) Enemy Champ Data'!$T21,1000))))))*I21*(100-$AD21))/1000</f>
        <v>0</v>
      </c>
      <c r="AH21" s="60">
        <f>(IF('Comp Calculator'!$C$167='(CC) Enemy Champ Data'!$N$3,'(CC) Enemy Champ Data'!$N21,IF('Comp Calculator'!$C$167='(CC) Enemy Champ Data'!$O$3,'(CC) Enemy Champ Data'!$O21,IF('Comp Calculator'!$C$167='(CC) Enemy Champ Data'!$P$3,'(CC) Enemy Champ Data'!$P21,IF('Comp Calculator'!$C$167='(CC) Enemy Champ Data'!$Q$3,'(CC) Enemy Champ Data'!$Q21,IF('Comp Calculator'!$C$167='(CC) Enemy Champ Data'!$R$3,'(CC) Enemy Champ Data'!$R21,IF('Comp Calculator'!$C$167='(CC) Enemy Champ Data'!$T$3,'(CC) Enemy Champ Data'!$T21,1000))))))*J21*(100-$AD21))/1000</f>
        <v>1505.4429460210613</v>
      </c>
      <c r="AI21" s="60">
        <f>(IF('Comp Calculator'!$C$167='(CC) Enemy Champ Data'!$N$3,'(CC) Enemy Champ Data'!$N21,IF('Comp Calculator'!$C$167='(CC) Enemy Champ Data'!$O$3,'(CC) Enemy Champ Data'!$O21,IF('Comp Calculator'!$C$167='(CC) Enemy Champ Data'!$P$3,'(CC) Enemy Champ Data'!$P21,IF('Comp Calculator'!$C$167='(CC) Enemy Champ Data'!$Q$3,'(CC) Enemy Champ Data'!$Q21,IF('Comp Calculator'!$C$167='(CC) Enemy Champ Data'!$R$3,'(CC) Enemy Champ Data'!$R21,IF('Comp Calculator'!$C$167='(CC) Enemy Champ Data'!$T$3,'(CC) Enemy Champ Data'!$T21,1000))))))*K21*(100-$AD21))/1000</f>
        <v>0</v>
      </c>
      <c r="AJ21" s="60">
        <f>(IF('Comp Calculator'!$C$167='(CC) Enemy Champ Data'!$N$3,'(CC) Enemy Champ Data'!$N21,IF('Comp Calculator'!$C$167='(CC) Enemy Champ Data'!$O$3,'(CC) Enemy Champ Data'!$O21,IF('Comp Calculator'!$C$167='(CC) Enemy Champ Data'!$P$3,'(CC) Enemy Champ Data'!$P21,IF('Comp Calculator'!$C$167='(CC) Enemy Champ Data'!$Q$3,'(CC) Enemy Champ Data'!$Q21,IF('Comp Calculator'!$C$167='(CC) Enemy Champ Data'!$R$3,'(CC) Enemy Champ Data'!$R21,IF('Comp Calculator'!$C$167='(CC) Enemy Champ Data'!$T$3,'(CC) Enemy Champ Data'!$T21,1000))))))*L21*(100-$AD21))/1000</f>
        <v>3387.2466285473884</v>
      </c>
      <c r="AL21">
        <f>RANK(AF21,AF$4:AF$157,0)+COUNTIF(AF$4:AF21,AF21)-1</f>
        <v>55</v>
      </c>
      <c r="AM21" t="str">
        <f t="shared" si="7"/>
        <v>Cassiopeia</v>
      </c>
      <c r="AN21">
        <f>RANK(AG21,AG$4:AG$157,0)+COUNTIF(AG$4:AG21,AG21)-1</f>
        <v>39</v>
      </c>
      <c r="AO21" t="str">
        <f t="shared" si="8"/>
        <v>Cassiopeia</v>
      </c>
      <c r="AP21">
        <f>RANK(AH21,AH$4:AH$157,0)+COUNTIF(AH$4:AH21,AH21)-1</f>
        <v>102</v>
      </c>
      <c r="AQ21" t="str">
        <f t="shared" si="9"/>
        <v>Cassiopeia</v>
      </c>
      <c r="AR21">
        <f>RANK(AI21,AI$4:AI$157,0)+COUNTIF(AI$4:AI21,AI21)-1</f>
        <v>35</v>
      </c>
      <c r="AS21" t="str">
        <f t="shared" si="10"/>
        <v>Cassiopeia</v>
      </c>
      <c r="AT21">
        <f>RANK(AJ21,AJ$4:AJ$157,0)+COUNTIF(AJ$4:AJ21,AJ21)-1</f>
        <v>47</v>
      </c>
      <c r="AU21" t="str">
        <f t="shared" si="11"/>
        <v>Cassiopeia</v>
      </c>
      <c r="AW21">
        <v>19</v>
      </c>
      <c r="AX21" s="61">
        <f t="shared" si="12"/>
        <v>3.6861066293364284</v>
      </c>
      <c r="AY21">
        <f>'Champ Scores'!B22</f>
        <v>1</v>
      </c>
      <c r="AZ21">
        <f>'Champ Scores'!C22</f>
        <v>5</v>
      </c>
      <c r="BA21">
        <f>'Champ Scores'!D22</f>
        <v>5</v>
      </c>
      <c r="BB21">
        <f>'Champ Scores'!E22</f>
        <v>2</v>
      </c>
      <c r="BC21">
        <f>'Champ Scores'!F22</f>
        <v>2</v>
      </c>
      <c r="BD21">
        <f>'Champ Scores'!G22</f>
        <v>3</v>
      </c>
      <c r="BE21">
        <f>'Champ Scores'!H22</f>
        <v>2</v>
      </c>
      <c r="BF21">
        <f>'Champ Scores'!I22</f>
        <v>3</v>
      </c>
      <c r="BG21">
        <f>'Champ Scores'!J22</f>
        <v>3</v>
      </c>
      <c r="BH21">
        <f>'Champ Scores'!K22</f>
        <v>1</v>
      </c>
      <c r="BI21">
        <f>'Champ Scores'!L22</f>
        <v>2</v>
      </c>
      <c r="BJ21">
        <f>'Champ Scores'!M22</f>
        <v>2</v>
      </c>
      <c r="BK21">
        <f>'Champ Scores'!N22</f>
        <v>4</v>
      </c>
      <c r="BL21">
        <f>'Champ Scores'!O22</f>
        <v>3</v>
      </c>
      <c r="BM21">
        <f>'Champ Scores'!P22</f>
        <v>5</v>
      </c>
      <c r="BN21">
        <f>'Champ Scores'!Q22</f>
        <v>2</v>
      </c>
      <c r="BO21">
        <f>'Champ Scores'!R22</f>
        <v>1</v>
      </c>
      <c r="BP21">
        <f>'Champ Scores'!S22</f>
        <v>1</v>
      </c>
      <c r="BQ21">
        <f>'Champ Scores'!T22</f>
        <v>3</v>
      </c>
      <c r="BR21">
        <f>'Champ Scores'!U22</f>
        <v>2</v>
      </c>
      <c r="BT21" s="61">
        <f>INDEX($AX$3:BR21,AW21,MATCH('Comp Calculator'!$C$168,'(CC) Enemy Champ Data'!$AX$3:$BR$3,0))</f>
        <v>3.6861066293364284</v>
      </c>
      <c r="BV21" s="60">
        <f t="shared" si="1"/>
        <v>0</v>
      </c>
      <c r="BW21" s="60">
        <f t="shared" si="2"/>
        <v>0</v>
      </c>
      <c r="BX21" s="60">
        <f t="shared" si="3"/>
        <v>1913.6883712438637</v>
      </c>
      <c r="BY21" s="60">
        <f t="shared" si="4"/>
        <v>0</v>
      </c>
      <c r="BZ21" s="60">
        <f t="shared" si="5"/>
        <v>4305.798835298694</v>
      </c>
      <c r="CB21">
        <f>RANK(BV21,BV$4:BV$157,0)+COUNTIF(BV$4:BV21,BV21)-1</f>
        <v>55</v>
      </c>
      <c r="CC21" t="str">
        <f t="shared" si="13"/>
        <v>Cassiopeia</v>
      </c>
      <c r="CD21">
        <f>RANK(BW21,BW$4:BW$157,0)+COUNTIF(BW$4:BW21,BW21)-1</f>
        <v>39</v>
      </c>
      <c r="CE21" t="str">
        <f t="shared" si="14"/>
        <v>Cassiopeia</v>
      </c>
      <c r="CF21">
        <f>RANK(BX21,BX$4:BX$157,0)+COUNTIF(BX$4:BX21,BX21)-1</f>
        <v>104</v>
      </c>
      <c r="CG21" t="str">
        <f t="shared" si="15"/>
        <v>Cassiopeia</v>
      </c>
      <c r="CH21">
        <f>RANK(BY21,BY$4:BY$157,0)+COUNTIF(BY$4:BY21,BY21)-1</f>
        <v>35</v>
      </c>
      <c r="CI21" t="str">
        <f t="shared" si="16"/>
        <v>Cassiopeia</v>
      </c>
      <c r="CJ21">
        <f>RANK(BZ21,BZ$4:BZ$157,0)+COUNTIF(BZ$4:BZ21,BZ21)-1</f>
        <v>49</v>
      </c>
      <c r="CK21" t="str">
        <f t="shared" si="17"/>
        <v>Cassiopeia</v>
      </c>
      <c r="CM21">
        <f>'Champ Scores'!B22+'(CC) Team Data'!B$43-'(CC) Team Data'!$B$28</f>
        <v>5</v>
      </c>
      <c r="CN21">
        <f>'Champ Scores'!C22+'(CC) Team Data'!C$43-'(CC) Team Data'!$B$28</f>
        <v>9</v>
      </c>
      <c r="CO21">
        <f>'Champ Scores'!D22+'(CC) Team Data'!D$43-'(CC) Team Data'!$B$28</f>
        <v>9</v>
      </c>
      <c r="CP21">
        <f>'Champ Scores'!E22+'(CC) Team Data'!E$43-'(CC) Team Data'!$B$28</f>
        <v>6</v>
      </c>
      <c r="CQ21">
        <f>'Champ Scores'!F22+'(CC) Team Data'!F$43-'(CC) Team Data'!$B$28</f>
        <v>6</v>
      </c>
      <c r="CR21">
        <f>'Champ Scores'!G22+'(CC) Team Data'!G$43-'(CC) Team Data'!$B$28</f>
        <v>7</v>
      </c>
      <c r="CS21">
        <f>'Champ Scores'!H22+'(CC) Team Data'!H$43-'(CC) Team Data'!$B$28</f>
        <v>6</v>
      </c>
      <c r="CT21">
        <f>'Champ Scores'!I22+'(CC) Team Data'!I$43-'(CC) Team Data'!$B$28</f>
        <v>7</v>
      </c>
      <c r="CU21">
        <f>'Champ Scores'!J22+'(CC) Team Data'!J$43-'(CC) Team Data'!$B$28</f>
        <v>7</v>
      </c>
      <c r="CV21">
        <f>'Champ Scores'!K22+'(CC) Team Data'!K$43-'(CC) Team Data'!$B$28</f>
        <v>5</v>
      </c>
      <c r="CW21">
        <f>'Champ Scores'!L22+'(CC) Team Data'!L$43-'(CC) Team Data'!$B$28</f>
        <v>6</v>
      </c>
      <c r="CX21">
        <f>'Champ Scores'!M22+'(CC) Team Data'!M$43-'(CC) Team Data'!$B$28</f>
        <v>6</v>
      </c>
      <c r="CY21">
        <f>'Champ Scores'!N22+'(CC) Team Data'!N$43-'(CC) Team Data'!$B$28</f>
        <v>8</v>
      </c>
      <c r="CZ21">
        <f>'Champ Scores'!O22+'(CC) Team Data'!O$43-'(CC) Team Data'!$B$28</f>
        <v>7</v>
      </c>
      <c r="DA21">
        <f>'Champ Scores'!P22+'(CC) Team Data'!P$43-'(CC) Team Data'!$B$28</f>
        <v>9</v>
      </c>
      <c r="DB21">
        <f>'Champ Scores'!Q22+'(CC) Team Data'!Q$43-'(CC) Team Data'!$B$28</f>
        <v>6</v>
      </c>
      <c r="DC21">
        <f>'Champ Scores'!R22+'(CC) Team Data'!R$43-'(CC) Team Data'!$B$28</f>
        <v>5</v>
      </c>
      <c r="DD21">
        <f>'Champ Scores'!S22+'(CC) Team Data'!S$43-'(CC) Team Data'!$B$28</f>
        <v>5</v>
      </c>
      <c r="DE21">
        <f>'Champ Scores'!T22+'(CC) Team Data'!T$43-'(CC) Team Data'!$B$28</f>
        <v>7</v>
      </c>
      <c r="DF21">
        <f>'Champ Scores'!U22+'(CC) Team Data'!U$43-'(CC) Team Data'!$B$28</f>
        <v>6</v>
      </c>
    </row>
    <row r="22" spans="1:110" x14ac:dyDescent="0.25">
      <c r="A22" t="str">
        <f>'Champ Scores'!A23</f>
        <v>Cho'Gath</v>
      </c>
      <c r="B22">
        <f>IF('Comp Calculator'!$C$158='Champ Pools'!$S$3,'Champ Pools'!B23,IF('Comp Calculator'!$C$158='Champ Pools'!$T$3,'Champ Pools'!C23,IF('Comp Calculator'!$C$158='Champ Pools'!$U$3,'Champ Pools'!D23,IF('Comp Calculator'!$C$158='Champ Pools'!$V$3,'Champ Pools'!E23,IF('Comp Calculator'!$C$158='Champ Pools'!$W$3,'Champ Pools'!F23,IF('Comp Calculator'!$C$158='Champ Pools'!$X$3,'Champ Pools'!G23,IF('Comp Calculator'!$C$158='Champ Pools'!$Y$3,'Champ Pools'!H23,IF('Comp Calculator'!$C$158='Champ Pools'!$Z$3,'Champ Pools'!I23,0))))))))</f>
        <v>0</v>
      </c>
      <c r="C22">
        <f>IF('Comp Calculator'!$C$159='Champ Pools'!$S$3,'Champ Pools'!B23,IF('Comp Calculator'!$C$159='Champ Pools'!$T$3,'Champ Pools'!C23,IF('Comp Calculator'!$C$159='Champ Pools'!$U$3,'Champ Pools'!D23,IF('Comp Calculator'!$C$159='Champ Pools'!$V$3,'Champ Pools'!E23,IF('Comp Calculator'!$C$159='Champ Pools'!$W$3,'Champ Pools'!F23,IF('Comp Calculator'!$C$159='Champ Pools'!$X$3,'Champ Pools'!G23,IF('Comp Calculator'!$C$159='Champ Pools'!$Y$3,'Champ Pools'!H23,IF('Comp Calculator'!$C$159='Champ Pools'!$Z$3,'Champ Pools'!I23,0))))))))</f>
        <v>0</v>
      </c>
      <c r="D22">
        <f>IF('Comp Calculator'!$C$160='Champ Pools'!$S$3,'Champ Pools'!B23,IF('Comp Calculator'!$C$160='Champ Pools'!$T$3,'Champ Pools'!C23,IF('Comp Calculator'!$C$160='Champ Pools'!$U$3,'Champ Pools'!D23,IF('Comp Calculator'!$C$160='Champ Pools'!$V$3,'Champ Pools'!E23,IF('Comp Calculator'!$C$160='Champ Pools'!$W$3,'Champ Pools'!F23,IF('Comp Calculator'!$C$160='Champ Pools'!$X$3,'Champ Pools'!G23,IF('Comp Calculator'!$C$160='Champ Pools'!$Y$3,'Champ Pools'!H23,IF('Comp Calculator'!$C$160='Champ Pools'!$Z$3,'Champ Pools'!I23,0))))))))</f>
        <v>3</v>
      </c>
      <c r="E22">
        <f>IF('Comp Calculator'!$C$161='Champ Pools'!$S$3,'Champ Pools'!B23,IF('Comp Calculator'!$C$161='Champ Pools'!$T$3,'Champ Pools'!C23,IF('Comp Calculator'!$C$161='Champ Pools'!$U$3,'Champ Pools'!D23,IF('Comp Calculator'!$C$161='Champ Pools'!$V$3,'Champ Pools'!E23,IF('Comp Calculator'!$C$161='Champ Pools'!$W$3,'Champ Pools'!F23,IF('Comp Calculator'!$C$161='Champ Pools'!$X$3,'Champ Pools'!G23,IF('Comp Calculator'!$C$161='Champ Pools'!$Y$3,'Champ Pools'!H23,IF('Comp Calculator'!$C$161='Champ Pools'!$Z$3,'Champ Pools'!I23,0))))))))</f>
        <v>0</v>
      </c>
      <c r="F22">
        <f>IF('Comp Calculator'!$C$162='Champ Pools'!$S$3,'Champ Pools'!B23,IF('Comp Calculator'!$C$162='Champ Pools'!$T$3,'Champ Pools'!C23,IF('Comp Calculator'!$C$162='Champ Pools'!$U$3,'Champ Pools'!D23,IF('Comp Calculator'!$C$162='Champ Pools'!$V$3,'Champ Pools'!E23,IF('Comp Calculator'!$C$162='Champ Pools'!$W$3,'Champ Pools'!F23,IF('Comp Calculator'!$C$162='Champ Pools'!$X$3,'Champ Pools'!G23,IF('Comp Calculator'!$C$162='Champ Pools'!$Y$3,'Champ Pools'!H23,IF('Comp Calculator'!$C$162='Champ Pools'!$Z$3,'Champ Pools'!I23,0))))))))</f>
        <v>0</v>
      </c>
      <c r="H22">
        <f>B22*B22*'Champ Pools'!AC23</f>
        <v>0</v>
      </c>
      <c r="I22">
        <f>C22*C22*'Champ Pools'!AD23</f>
        <v>0</v>
      </c>
      <c r="J22">
        <f>D22*D22*'Champ Pools'!AE23</f>
        <v>27</v>
      </c>
      <c r="K22">
        <f>E22*E22*'Champ Pools'!AF23</f>
        <v>0</v>
      </c>
      <c r="L22">
        <f>F22*F22*'Champ Pools'!AG23</f>
        <v>0</v>
      </c>
      <c r="N22">
        <f>'Champ Scores'!Y23</f>
        <v>1960</v>
      </c>
      <c r="O22">
        <f>'Champ Scores'!Z23</f>
        <v>1496</v>
      </c>
      <c r="P22">
        <f>'Champ Scores'!AA23</f>
        <v>1909</v>
      </c>
      <c r="Q22">
        <f>'Champ Scores'!AB23</f>
        <v>1764</v>
      </c>
      <c r="R22">
        <f>'Champ Scores'!AC23</f>
        <v>1499</v>
      </c>
      <c r="T22" s="60">
        <f t="shared" si="0"/>
        <v>2779.7063323651819</v>
      </c>
      <c r="U22">
        <f>'(CC) Team Data'!W$43+'(CC) Enemy Champ Data'!N22</f>
        <v>1960</v>
      </c>
      <c r="V22">
        <f>'(CC) Team Data'!X$43+'(CC) Enemy Champ Data'!O22</f>
        <v>1496</v>
      </c>
      <c r="W22">
        <f>'(CC) Team Data'!Y$43+'(CC) Enemy Champ Data'!P22</f>
        <v>1909</v>
      </c>
      <c r="X22">
        <f>'(CC) Team Data'!Z$43+'(CC) Enemy Champ Data'!Q22</f>
        <v>1764</v>
      </c>
      <c r="Y22">
        <f>'(CC) Team Data'!AA$43+'(CC) Enemy Champ Data'!R22</f>
        <v>1499</v>
      </c>
      <c r="AA22">
        <f>ABS('Champ Scores'!AG23-33.3-'Comp Calculator'!H$164-'Comp Calculator'!H$163)</f>
        <v>30.8920314591292</v>
      </c>
      <c r="AB22">
        <f>ABS('Champ Scores'!AH23-33.3-'Comp Calculator'!I$164-'Comp Calculator'!I$163)</f>
        <v>7.6912564631902995</v>
      </c>
      <c r="AC22">
        <f>ABS('Champ Scores'!AI23-33.3-'Comp Calculator'!J$164-'Comp Calculator'!J$163)</f>
        <v>23.200774995938904</v>
      </c>
      <c r="AD22">
        <f t="shared" si="6"/>
        <v>61.7840629182584</v>
      </c>
      <c r="AF22" s="60">
        <f>(IF('Comp Calculator'!$C$167='(CC) Enemy Champ Data'!$N$3,'(CC) Enemy Champ Data'!$N22,IF('Comp Calculator'!$C$167='(CC) Enemy Champ Data'!$O$3,'(CC) Enemy Champ Data'!$O22,IF('Comp Calculator'!$C$167='(CC) Enemy Champ Data'!$P$3,'(CC) Enemy Champ Data'!$P22,IF('Comp Calculator'!$C$167='(CC) Enemy Champ Data'!$Q$3,'(CC) Enemy Champ Data'!$Q22,IF('Comp Calculator'!$C$167='(CC) Enemy Champ Data'!$R$3,'(CC) Enemy Champ Data'!$R22,IF('Comp Calculator'!$C$167='(CC) Enemy Champ Data'!$T$3,'(CC) Enemy Champ Data'!$T22,1000))))))*H22*(100-$AD22))/1000</f>
        <v>0</v>
      </c>
      <c r="AG22" s="60">
        <f>(IF('Comp Calculator'!$C$167='(CC) Enemy Champ Data'!$N$3,'(CC) Enemy Champ Data'!$N22,IF('Comp Calculator'!$C$167='(CC) Enemy Champ Data'!$O$3,'(CC) Enemy Champ Data'!$O22,IF('Comp Calculator'!$C$167='(CC) Enemy Champ Data'!$P$3,'(CC) Enemy Champ Data'!$P22,IF('Comp Calculator'!$C$167='(CC) Enemy Champ Data'!$Q$3,'(CC) Enemy Champ Data'!$Q22,IF('Comp Calculator'!$C$167='(CC) Enemy Champ Data'!$R$3,'(CC) Enemy Champ Data'!$R22,IF('Comp Calculator'!$C$167='(CC) Enemy Champ Data'!$T$3,'(CC) Enemy Champ Data'!$T22,1000))))))*I22*(100-$AD22))/1000</f>
        <v>0</v>
      </c>
      <c r="AH22" s="60">
        <f>(IF('Comp Calculator'!$C$167='(CC) Enemy Champ Data'!$N$3,'(CC) Enemy Champ Data'!$N22,IF('Comp Calculator'!$C$167='(CC) Enemy Champ Data'!$O$3,'(CC) Enemy Champ Data'!$O22,IF('Comp Calculator'!$C$167='(CC) Enemy Champ Data'!$P$3,'(CC) Enemy Champ Data'!$P22,IF('Comp Calculator'!$C$167='(CC) Enemy Champ Data'!$Q$3,'(CC) Enemy Champ Data'!$Q22,IF('Comp Calculator'!$C$167='(CC) Enemy Champ Data'!$R$3,'(CC) Enemy Champ Data'!$R22,IF('Comp Calculator'!$C$167='(CC) Enemy Champ Data'!$T$3,'(CC) Enemy Champ Data'!$T22,1000))))))*J22*(100-$AD22))/1000</f>
        <v>2868.1852221914351</v>
      </c>
      <c r="AI22" s="60">
        <f>(IF('Comp Calculator'!$C$167='(CC) Enemy Champ Data'!$N$3,'(CC) Enemy Champ Data'!$N22,IF('Comp Calculator'!$C$167='(CC) Enemy Champ Data'!$O$3,'(CC) Enemy Champ Data'!$O22,IF('Comp Calculator'!$C$167='(CC) Enemy Champ Data'!$P$3,'(CC) Enemy Champ Data'!$P22,IF('Comp Calculator'!$C$167='(CC) Enemy Champ Data'!$Q$3,'(CC) Enemy Champ Data'!$Q22,IF('Comp Calculator'!$C$167='(CC) Enemy Champ Data'!$R$3,'(CC) Enemy Champ Data'!$R22,IF('Comp Calculator'!$C$167='(CC) Enemy Champ Data'!$T$3,'(CC) Enemy Champ Data'!$T22,1000))))))*K22*(100-$AD22))/1000</f>
        <v>0</v>
      </c>
      <c r="AJ22" s="60">
        <f>(IF('Comp Calculator'!$C$167='(CC) Enemy Champ Data'!$N$3,'(CC) Enemy Champ Data'!$N22,IF('Comp Calculator'!$C$167='(CC) Enemy Champ Data'!$O$3,'(CC) Enemy Champ Data'!$O22,IF('Comp Calculator'!$C$167='(CC) Enemy Champ Data'!$P$3,'(CC) Enemy Champ Data'!$P22,IF('Comp Calculator'!$C$167='(CC) Enemy Champ Data'!$Q$3,'(CC) Enemy Champ Data'!$Q22,IF('Comp Calculator'!$C$167='(CC) Enemy Champ Data'!$R$3,'(CC) Enemy Champ Data'!$R22,IF('Comp Calculator'!$C$167='(CC) Enemy Champ Data'!$T$3,'(CC) Enemy Champ Data'!$T22,1000))))))*L22*(100-$AD22))/1000</f>
        <v>0</v>
      </c>
      <c r="AL22">
        <f>RANK(AF22,AF$4:AF$157,0)+COUNTIF(AF$4:AF22,AF22)-1</f>
        <v>56</v>
      </c>
      <c r="AM22" t="str">
        <f t="shared" si="7"/>
        <v>Cho'Gath</v>
      </c>
      <c r="AN22">
        <f>RANK(AG22,AG$4:AG$157,0)+COUNTIF(AG$4:AG22,AG22)-1</f>
        <v>40</v>
      </c>
      <c r="AO22" t="str">
        <f t="shared" si="8"/>
        <v>Cho'Gath</v>
      </c>
      <c r="AP22">
        <f>RANK(AH22,AH$4:AH$157,0)+COUNTIF(AH$4:AH22,AH22)-1</f>
        <v>86</v>
      </c>
      <c r="AQ22" t="str">
        <f t="shared" si="9"/>
        <v>Cho'Gath</v>
      </c>
      <c r="AR22">
        <f>RANK(AI22,AI$4:AI$157,0)+COUNTIF(AI$4:AI22,AI22)-1</f>
        <v>36</v>
      </c>
      <c r="AS22" t="str">
        <f t="shared" si="10"/>
        <v>Cho'Gath</v>
      </c>
      <c r="AT22">
        <f>RANK(AJ22,AJ$4:AJ$157,0)+COUNTIF(AJ$4:AJ22,AJ22)-1</f>
        <v>63</v>
      </c>
      <c r="AU22" t="str">
        <f t="shared" si="11"/>
        <v>Cho'Gath</v>
      </c>
      <c r="AW22">
        <v>20</v>
      </c>
      <c r="AX22" s="61">
        <f t="shared" si="12"/>
        <v>3.9045548849896692</v>
      </c>
      <c r="AY22">
        <f>'Champ Scores'!B23</f>
        <v>3</v>
      </c>
      <c r="AZ22">
        <f>'Champ Scores'!C23</f>
        <v>3</v>
      </c>
      <c r="BA22">
        <f>'Champ Scores'!D23</f>
        <v>3</v>
      </c>
      <c r="BB22">
        <f>'Champ Scores'!E23</f>
        <v>3</v>
      </c>
      <c r="BC22">
        <f>'Champ Scores'!F23</f>
        <v>2</v>
      </c>
      <c r="BD22">
        <f>'Champ Scores'!G23</f>
        <v>3</v>
      </c>
      <c r="BE22">
        <f>'Champ Scores'!H23</f>
        <v>3</v>
      </c>
      <c r="BF22">
        <f>'Champ Scores'!I23</f>
        <v>3</v>
      </c>
      <c r="BG22">
        <f>'Champ Scores'!J23</f>
        <v>2</v>
      </c>
      <c r="BH22">
        <f>'Champ Scores'!K23</f>
        <v>4</v>
      </c>
      <c r="BI22">
        <f>'Champ Scores'!L23</f>
        <v>5</v>
      </c>
      <c r="BJ22">
        <f>'Champ Scores'!M23</f>
        <v>1</v>
      </c>
      <c r="BK22">
        <f>'Champ Scores'!N23</f>
        <v>4</v>
      </c>
      <c r="BL22">
        <f>'Champ Scores'!O23</f>
        <v>3</v>
      </c>
      <c r="BM22">
        <f>'Champ Scores'!P23</f>
        <v>2</v>
      </c>
      <c r="BN22">
        <f>'Champ Scores'!Q23</f>
        <v>1</v>
      </c>
      <c r="BO22">
        <f>'Champ Scores'!R23</f>
        <v>1</v>
      </c>
      <c r="BP22">
        <f>'Champ Scores'!S23</f>
        <v>1</v>
      </c>
      <c r="BQ22">
        <f>'Champ Scores'!T23</f>
        <v>3</v>
      </c>
      <c r="BR22">
        <f>'Champ Scores'!U23</f>
        <v>2</v>
      </c>
      <c r="BT22" s="61">
        <f>INDEX($AX$3:BR22,AW22,MATCH('Comp Calculator'!$C$168,'(CC) Enemy Champ Data'!$AX$3:$BR$3,0))</f>
        <v>3.9045548849896692</v>
      </c>
      <c r="BV22" s="60">
        <f t="shared" si="1"/>
        <v>0</v>
      </c>
      <c r="BW22" s="60">
        <f t="shared" si="2"/>
        <v>0</v>
      </c>
      <c r="BX22" s="60">
        <f t="shared" si="3"/>
        <v>4028.8380430582438</v>
      </c>
      <c r="BY22" s="60">
        <f t="shared" si="4"/>
        <v>0</v>
      </c>
      <c r="BZ22" s="60">
        <f t="shared" si="5"/>
        <v>0</v>
      </c>
      <c r="CB22">
        <f>RANK(BV22,BV$4:BV$157,0)+COUNTIF(BV$4:BV22,BV22)-1</f>
        <v>56</v>
      </c>
      <c r="CC22" t="str">
        <f t="shared" si="13"/>
        <v>Cho'Gath</v>
      </c>
      <c r="CD22">
        <f>RANK(BW22,BW$4:BW$157,0)+COUNTIF(BW$4:BW22,BW22)-1</f>
        <v>40</v>
      </c>
      <c r="CE22" t="str">
        <f t="shared" si="14"/>
        <v>Cho'Gath</v>
      </c>
      <c r="CF22">
        <f>RANK(BX22,BX$4:BX$157,0)+COUNTIF(BX$4:BX22,BX22)-1</f>
        <v>86</v>
      </c>
      <c r="CG22" t="str">
        <f t="shared" si="15"/>
        <v>Cho'Gath</v>
      </c>
      <c r="CH22">
        <f>RANK(BY22,BY$4:BY$157,0)+COUNTIF(BY$4:BY22,BY22)-1</f>
        <v>36</v>
      </c>
      <c r="CI22" t="str">
        <f t="shared" si="16"/>
        <v>Cho'Gath</v>
      </c>
      <c r="CJ22">
        <f>RANK(BZ22,BZ$4:BZ$157,0)+COUNTIF(BZ$4:BZ22,BZ22)-1</f>
        <v>63</v>
      </c>
      <c r="CK22" t="str">
        <f t="shared" si="17"/>
        <v>Cho'Gath</v>
      </c>
      <c r="CM22">
        <f>'Champ Scores'!B23+'(CC) Team Data'!B$43-'(CC) Team Data'!$B$28</f>
        <v>7</v>
      </c>
      <c r="CN22">
        <f>'Champ Scores'!C23+'(CC) Team Data'!C$43-'(CC) Team Data'!$B$28</f>
        <v>7</v>
      </c>
      <c r="CO22">
        <f>'Champ Scores'!D23+'(CC) Team Data'!D$43-'(CC) Team Data'!$B$28</f>
        <v>7</v>
      </c>
      <c r="CP22">
        <f>'Champ Scores'!E23+'(CC) Team Data'!E$43-'(CC) Team Data'!$B$28</f>
        <v>7</v>
      </c>
      <c r="CQ22">
        <f>'Champ Scores'!F23+'(CC) Team Data'!F$43-'(CC) Team Data'!$B$28</f>
        <v>6</v>
      </c>
      <c r="CR22">
        <f>'Champ Scores'!G23+'(CC) Team Data'!G$43-'(CC) Team Data'!$B$28</f>
        <v>7</v>
      </c>
      <c r="CS22">
        <f>'Champ Scores'!H23+'(CC) Team Data'!H$43-'(CC) Team Data'!$B$28</f>
        <v>7</v>
      </c>
      <c r="CT22">
        <f>'Champ Scores'!I23+'(CC) Team Data'!I$43-'(CC) Team Data'!$B$28</f>
        <v>7</v>
      </c>
      <c r="CU22">
        <f>'Champ Scores'!J23+'(CC) Team Data'!J$43-'(CC) Team Data'!$B$28</f>
        <v>6</v>
      </c>
      <c r="CV22">
        <f>'Champ Scores'!K23+'(CC) Team Data'!K$43-'(CC) Team Data'!$B$28</f>
        <v>8</v>
      </c>
      <c r="CW22">
        <f>'Champ Scores'!L23+'(CC) Team Data'!L$43-'(CC) Team Data'!$B$28</f>
        <v>9</v>
      </c>
      <c r="CX22">
        <f>'Champ Scores'!M23+'(CC) Team Data'!M$43-'(CC) Team Data'!$B$28</f>
        <v>5</v>
      </c>
      <c r="CY22">
        <f>'Champ Scores'!N23+'(CC) Team Data'!N$43-'(CC) Team Data'!$B$28</f>
        <v>8</v>
      </c>
      <c r="CZ22">
        <f>'Champ Scores'!O23+'(CC) Team Data'!O$43-'(CC) Team Data'!$B$28</f>
        <v>7</v>
      </c>
      <c r="DA22">
        <f>'Champ Scores'!P23+'(CC) Team Data'!P$43-'(CC) Team Data'!$B$28</f>
        <v>6</v>
      </c>
      <c r="DB22">
        <f>'Champ Scores'!Q23+'(CC) Team Data'!Q$43-'(CC) Team Data'!$B$28</f>
        <v>5</v>
      </c>
      <c r="DC22">
        <f>'Champ Scores'!R23+'(CC) Team Data'!R$43-'(CC) Team Data'!$B$28</f>
        <v>5</v>
      </c>
      <c r="DD22">
        <f>'Champ Scores'!S23+'(CC) Team Data'!S$43-'(CC) Team Data'!$B$28</f>
        <v>5</v>
      </c>
      <c r="DE22">
        <f>'Champ Scores'!T23+'(CC) Team Data'!T$43-'(CC) Team Data'!$B$28</f>
        <v>7</v>
      </c>
      <c r="DF22">
        <f>'Champ Scores'!U23+'(CC) Team Data'!U$43-'(CC) Team Data'!$B$28</f>
        <v>6</v>
      </c>
    </row>
    <row r="23" spans="1:110" x14ac:dyDescent="0.25">
      <c r="A23" t="str">
        <f>'Champ Scores'!A24</f>
        <v>Corki</v>
      </c>
      <c r="B23">
        <f>IF('Comp Calculator'!$C$158='Champ Pools'!$S$3,'Champ Pools'!B24,IF('Comp Calculator'!$C$158='Champ Pools'!$T$3,'Champ Pools'!C24,IF('Comp Calculator'!$C$158='Champ Pools'!$U$3,'Champ Pools'!D24,IF('Comp Calculator'!$C$158='Champ Pools'!$V$3,'Champ Pools'!E24,IF('Comp Calculator'!$C$158='Champ Pools'!$W$3,'Champ Pools'!F24,IF('Comp Calculator'!$C$158='Champ Pools'!$X$3,'Champ Pools'!G24,IF('Comp Calculator'!$C$158='Champ Pools'!$Y$3,'Champ Pools'!H24,IF('Comp Calculator'!$C$158='Champ Pools'!$Z$3,'Champ Pools'!I24,0))))))))</f>
        <v>2</v>
      </c>
      <c r="C23">
        <f>IF('Comp Calculator'!$C$159='Champ Pools'!$S$3,'Champ Pools'!B24,IF('Comp Calculator'!$C$159='Champ Pools'!$T$3,'Champ Pools'!C24,IF('Comp Calculator'!$C$159='Champ Pools'!$U$3,'Champ Pools'!D24,IF('Comp Calculator'!$C$159='Champ Pools'!$V$3,'Champ Pools'!E24,IF('Comp Calculator'!$C$159='Champ Pools'!$W$3,'Champ Pools'!F24,IF('Comp Calculator'!$C$159='Champ Pools'!$X$3,'Champ Pools'!G24,IF('Comp Calculator'!$C$159='Champ Pools'!$Y$3,'Champ Pools'!H24,IF('Comp Calculator'!$C$159='Champ Pools'!$Z$3,'Champ Pools'!I24,0))))))))</f>
        <v>0</v>
      </c>
      <c r="D23">
        <f>IF('Comp Calculator'!$C$160='Champ Pools'!$S$3,'Champ Pools'!B24,IF('Comp Calculator'!$C$160='Champ Pools'!$T$3,'Champ Pools'!C24,IF('Comp Calculator'!$C$160='Champ Pools'!$U$3,'Champ Pools'!D24,IF('Comp Calculator'!$C$160='Champ Pools'!$V$3,'Champ Pools'!E24,IF('Comp Calculator'!$C$160='Champ Pools'!$W$3,'Champ Pools'!F24,IF('Comp Calculator'!$C$160='Champ Pools'!$X$3,'Champ Pools'!G24,IF('Comp Calculator'!$C$160='Champ Pools'!$Y$3,'Champ Pools'!H24,IF('Comp Calculator'!$C$160='Champ Pools'!$Z$3,'Champ Pools'!I24,0))))))))</f>
        <v>5</v>
      </c>
      <c r="E23">
        <f>IF('Comp Calculator'!$C$161='Champ Pools'!$S$3,'Champ Pools'!B24,IF('Comp Calculator'!$C$161='Champ Pools'!$T$3,'Champ Pools'!C24,IF('Comp Calculator'!$C$161='Champ Pools'!$U$3,'Champ Pools'!D24,IF('Comp Calculator'!$C$161='Champ Pools'!$V$3,'Champ Pools'!E24,IF('Comp Calculator'!$C$161='Champ Pools'!$W$3,'Champ Pools'!F24,IF('Comp Calculator'!$C$161='Champ Pools'!$X$3,'Champ Pools'!G24,IF('Comp Calculator'!$C$161='Champ Pools'!$Y$3,'Champ Pools'!H24,IF('Comp Calculator'!$C$161='Champ Pools'!$Z$3,'Champ Pools'!I24,0))))))))</f>
        <v>0</v>
      </c>
      <c r="F23">
        <f>IF('Comp Calculator'!$C$162='Champ Pools'!$S$3,'Champ Pools'!B24,IF('Comp Calculator'!$C$162='Champ Pools'!$T$3,'Champ Pools'!C24,IF('Comp Calculator'!$C$162='Champ Pools'!$U$3,'Champ Pools'!D24,IF('Comp Calculator'!$C$162='Champ Pools'!$V$3,'Champ Pools'!E24,IF('Comp Calculator'!$C$162='Champ Pools'!$W$3,'Champ Pools'!F24,IF('Comp Calculator'!$C$162='Champ Pools'!$X$3,'Champ Pools'!G24,IF('Comp Calculator'!$C$162='Champ Pools'!$Y$3,'Champ Pools'!H24,IF('Comp Calculator'!$C$162='Champ Pools'!$Z$3,'Champ Pools'!I24,0))))))))</f>
        <v>0</v>
      </c>
      <c r="H23">
        <f>B23*B23*'Champ Pools'!AC24</f>
        <v>12</v>
      </c>
      <c r="I23">
        <f>C23*C23*'Champ Pools'!AD24</f>
        <v>0</v>
      </c>
      <c r="J23">
        <f>D23*D23*'Champ Pools'!AE24</f>
        <v>75</v>
      </c>
      <c r="K23">
        <f>E23*E23*'Champ Pools'!AF24</f>
        <v>0</v>
      </c>
      <c r="L23">
        <f>F23*F23*'Champ Pools'!AG24</f>
        <v>0</v>
      </c>
      <c r="N23">
        <f>'Champ Scores'!Y24</f>
        <v>1756</v>
      </c>
      <c r="O23">
        <f>'Champ Scores'!Z24</f>
        <v>1628</v>
      </c>
      <c r="P23">
        <f>'Champ Scores'!AA24</f>
        <v>2004</v>
      </c>
      <c r="Q23">
        <f>'Champ Scores'!AB24</f>
        <v>2813</v>
      </c>
      <c r="R23">
        <f>'Champ Scores'!AC24</f>
        <v>2505</v>
      </c>
      <c r="T23" s="60">
        <f t="shared" si="0"/>
        <v>2496.4518890910222</v>
      </c>
      <c r="U23">
        <f>'(CC) Team Data'!W$43+'(CC) Enemy Champ Data'!N23</f>
        <v>1756</v>
      </c>
      <c r="V23">
        <f>'(CC) Team Data'!X$43+'(CC) Enemy Champ Data'!O23</f>
        <v>1628</v>
      </c>
      <c r="W23">
        <f>'(CC) Team Data'!Y$43+'(CC) Enemy Champ Data'!P23</f>
        <v>2004</v>
      </c>
      <c r="X23">
        <f>'(CC) Team Data'!Z$43+'(CC) Enemy Champ Data'!Q23</f>
        <v>2813</v>
      </c>
      <c r="Y23">
        <f>'(CC) Team Data'!AA$43+'(CC) Enemy Champ Data'!R23</f>
        <v>2505</v>
      </c>
      <c r="AA23">
        <f>ABS('Champ Scores'!AG24-33.3-'Comp Calculator'!H$164-'Comp Calculator'!H$163)</f>
        <v>31.599137302829348</v>
      </c>
      <c r="AB23">
        <f>ABS('Champ Scores'!AH24-33.3-'Comp Calculator'!I$164-'Comp Calculator'!I$163)</f>
        <v>17.073445272277539</v>
      </c>
      <c r="AC23">
        <f>ABS('Champ Scores'!AI24-33.3-'Comp Calculator'!J$164-'Comp Calculator'!J$163)</f>
        <v>14.525692030551813</v>
      </c>
      <c r="AD23">
        <f t="shared" si="6"/>
        <v>63.198274605658696</v>
      </c>
      <c r="AF23" s="60">
        <f>(IF('Comp Calculator'!$C$167='(CC) Enemy Champ Data'!$N$3,'(CC) Enemy Champ Data'!$N23,IF('Comp Calculator'!$C$167='(CC) Enemy Champ Data'!$O$3,'(CC) Enemy Champ Data'!$O23,IF('Comp Calculator'!$C$167='(CC) Enemy Champ Data'!$P$3,'(CC) Enemy Champ Data'!$P23,IF('Comp Calculator'!$C$167='(CC) Enemy Champ Data'!$Q$3,'(CC) Enemy Champ Data'!$Q23,IF('Comp Calculator'!$C$167='(CC) Enemy Champ Data'!$R$3,'(CC) Enemy Champ Data'!$R23,IF('Comp Calculator'!$C$167='(CC) Enemy Champ Data'!$T$3,'(CC) Enemy Champ Data'!$T23,1000))))))*H23*(100-$AD23))/1000</f>
        <v>1102.4848425901489</v>
      </c>
      <c r="AG23" s="60">
        <f>(IF('Comp Calculator'!$C$167='(CC) Enemy Champ Data'!$N$3,'(CC) Enemy Champ Data'!$N23,IF('Comp Calculator'!$C$167='(CC) Enemy Champ Data'!$O$3,'(CC) Enemy Champ Data'!$O23,IF('Comp Calculator'!$C$167='(CC) Enemy Champ Data'!$P$3,'(CC) Enemy Champ Data'!$P23,IF('Comp Calculator'!$C$167='(CC) Enemy Champ Data'!$Q$3,'(CC) Enemy Champ Data'!$Q23,IF('Comp Calculator'!$C$167='(CC) Enemy Champ Data'!$R$3,'(CC) Enemy Champ Data'!$R23,IF('Comp Calculator'!$C$167='(CC) Enemy Champ Data'!$T$3,'(CC) Enemy Champ Data'!$T23,1000))))))*I23*(100-$AD23))/1000</f>
        <v>0</v>
      </c>
      <c r="AH23" s="60">
        <f>(IF('Comp Calculator'!$C$167='(CC) Enemy Champ Data'!$N$3,'(CC) Enemy Champ Data'!$N23,IF('Comp Calculator'!$C$167='(CC) Enemy Champ Data'!$O$3,'(CC) Enemy Champ Data'!$O23,IF('Comp Calculator'!$C$167='(CC) Enemy Champ Data'!$P$3,'(CC) Enemy Champ Data'!$P23,IF('Comp Calculator'!$C$167='(CC) Enemy Champ Data'!$Q$3,'(CC) Enemy Champ Data'!$Q23,IF('Comp Calculator'!$C$167='(CC) Enemy Champ Data'!$R$3,'(CC) Enemy Champ Data'!$R23,IF('Comp Calculator'!$C$167='(CC) Enemy Champ Data'!$T$3,'(CC) Enemy Champ Data'!$T23,1000))))))*J23*(100-$AD23))/1000</f>
        <v>6890.5302661884298</v>
      </c>
      <c r="AI23" s="60">
        <f>(IF('Comp Calculator'!$C$167='(CC) Enemy Champ Data'!$N$3,'(CC) Enemy Champ Data'!$N23,IF('Comp Calculator'!$C$167='(CC) Enemy Champ Data'!$O$3,'(CC) Enemy Champ Data'!$O23,IF('Comp Calculator'!$C$167='(CC) Enemy Champ Data'!$P$3,'(CC) Enemy Champ Data'!$P23,IF('Comp Calculator'!$C$167='(CC) Enemy Champ Data'!$Q$3,'(CC) Enemy Champ Data'!$Q23,IF('Comp Calculator'!$C$167='(CC) Enemy Champ Data'!$R$3,'(CC) Enemy Champ Data'!$R23,IF('Comp Calculator'!$C$167='(CC) Enemy Champ Data'!$T$3,'(CC) Enemy Champ Data'!$T23,1000))))))*K23*(100-$AD23))/1000</f>
        <v>0</v>
      </c>
      <c r="AJ23" s="60">
        <f>(IF('Comp Calculator'!$C$167='(CC) Enemy Champ Data'!$N$3,'(CC) Enemy Champ Data'!$N23,IF('Comp Calculator'!$C$167='(CC) Enemy Champ Data'!$O$3,'(CC) Enemy Champ Data'!$O23,IF('Comp Calculator'!$C$167='(CC) Enemy Champ Data'!$P$3,'(CC) Enemy Champ Data'!$P23,IF('Comp Calculator'!$C$167='(CC) Enemy Champ Data'!$Q$3,'(CC) Enemy Champ Data'!$Q23,IF('Comp Calculator'!$C$167='(CC) Enemy Champ Data'!$R$3,'(CC) Enemy Champ Data'!$R23,IF('Comp Calculator'!$C$167='(CC) Enemy Champ Data'!$T$3,'(CC) Enemy Champ Data'!$T23,1000))))))*L23*(100-$AD23))/1000</f>
        <v>0</v>
      </c>
      <c r="AL23">
        <f>RANK(AF23,AF$4:AF$157,0)+COUNTIF(AF$4:AF23,AF23)-1</f>
        <v>34</v>
      </c>
      <c r="AM23" t="str">
        <f t="shared" si="7"/>
        <v>Corki</v>
      </c>
      <c r="AN23">
        <f>RANK(AG23,AG$4:AG$157,0)+COUNTIF(AG$4:AG23,AG23)-1</f>
        <v>41</v>
      </c>
      <c r="AO23" t="str">
        <f t="shared" si="8"/>
        <v>Corki</v>
      </c>
      <c r="AP23">
        <f>RANK(AH23,AH$4:AH$157,0)+COUNTIF(AH$4:AH23,AH23)-1</f>
        <v>41</v>
      </c>
      <c r="AQ23" t="str">
        <f t="shared" si="9"/>
        <v>Corki</v>
      </c>
      <c r="AR23">
        <f>RANK(AI23,AI$4:AI$157,0)+COUNTIF(AI$4:AI23,AI23)-1</f>
        <v>37</v>
      </c>
      <c r="AS23" t="str">
        <f t="shared" si="10"/>
        <v>Corki</v>
      </c>
      <c r="AT23">
        <f>RANK(AJ23,AJ$4:AJ$157,0)+COUNTIF(AJ$4:AJ23,AJ23)-1</f>
        <v>64</v>
      </c>
      <c r="AU23" t="str">
        <f t="shared" si="11"/>
        <v>Corki</v>
      </c>
      <c r="AW23">
        <v>21</v>
      </c>
      <c r="AX23" s="61">
        <f t="shared" si="12"/>
        <v>3.464456208100172</v>
      </c>
      <c r="AY23">
        <f>'Champ Scores'!B24</f>
        <v>3</v>
      </c>
      <c r="AZ23">
        <f>'Champ Scores'!C24</f>
        <v>4</v>
      </c>
      <c r="BA23">
        <f>'Champ Scores'!D24</f>
        <v>3</v>
      </c>
      <c r="BB23">
        <f>'Champ Scores'!E24</f>
        <v>5</v>
      </c>
      <c r="BC23">
        <f>'Champ Scores'!F24</f>
        <v>3</v>
      </c>
      <c r="BD23">
        <f>'Champ Scores'!G24</f>
        <v>5</v>
      </c>
      <c r="BE23">
        <f>'Champ Scores'!H24</f>
        <v>5</v>
      </c>
      <c r="BF23">
        <f>'Champ Scores'!I24</f>
        <v>5</v>
      </c>
      <c r="BG23">
        <f>'Champ Scores'!J24</f>
        <v>2</v>
      </c>
      <c r="BH23">
        <f>'Champ Scores'!K24</f>
        <v>1</v>
      </c>
      <c r="BI23">
        <f>'Champ Scores'!L24</f>
        <v>1</v>
      </c>
      <c r="BJ23">
        <f>'Champ Scores'!M24</f>
        <v>1</v>
      </c>
      <c r="BK23">
        <f>'Champ Scores'!N24</f>
        <v>1</v>
      </c>
      <c r="BL23">
        <f>'Champ Scores'!O24</f>
        <v>1</v>
      </c>
      <c r="BM23">
        <f>'Champ Scores'!P24</f>
        <v>1</v>
      </c>
      <c r="BN23">
        <f>'Champ Scores'!Q24</f>
        <v>3</v>
      </c>
      <c r="BO23">
        <f>'Champ Scores'!R24</f>
        <v>3</v>
      </c>
      <c r="BP23">
        <f>'Champ Scores'!S24</f>
        <v>1</v>
      </c>
      <c r="BQ23">
        <f>'Champ Scores'!T24</f>
        <v>2</v>
      </c>
      <c r="BR23">
        <f>'Champ Scores'!U24</f>
        <v>2</v>
      </c>
      <c r="BT23" s="61">
        <f>INDEX($AX$3:BR23,AW23,MATCH('Comp Calculator'!$C$168,'(CC) Enemy Champ Data'!$AX$3:$BR$3,0))</f>
        <v>3.464456208100172</v>
      </c>
      <c r="BV23" s="60">
        <f t="shared" si="1"/>
        <v>1529.9755921346818</v>
      </c>
      <c r="BW23" s="60">
        <f t="shared" si="2"/>
        <v>0</v>
      </c>
      <c r="BX23" s="60">
        <f t="shared" si="3"/>
        <v>9562.3474508417603</v>
      </c>
      <c r="BY23" s="60">
        <f t="shared" si="4"/>
        <v>0</v>
      </c>
      <c r="BZ23" s="60">
        <f t="shared" si="5"/>
        <v>0</v>
      </c>
      <c r="CB23">
        <f>RANK(BV23,BV$4:BV$157,0)+COUNTIF(BV$4:BV23,BV23)-1</f>
        <v>34</v>
      </c>
      <c r="CC23" t="str">
        <f t="shared" si="13"/>
        <v>Corki</v>
      </c>
      <c r="CD23">
        <f>RANK(BW23,BW$4:BW$157,0)+COUNTIF(BW$4:BW23,BW23)-1</f>
        <v>41</v>
      </c>
      <c r="CE23" t="str">
        <f t="shared" si="14"/>
        <v>Corki</v>
      </c>
      <c r="CF23">
        <f>RANK(BX23,BX$4:BX$157,0)+COUNTIF(BX$4:BX23,BX23)-1</f>
        <v>39</v>
      </c>
      <c r="CG23" t="str">
        <f t="shared" si="15"/>
        <v>Corki</v>
      </c>
      <c r="CH23">
        <f>RANK(BY23,BY$4:BY$157,0)+COUNTIF(BY$4:BY23,BY23)-1</f>
        <v>37</v>
      </c>
      <c r="CI23" t="str">
        <f t="shared" si="16"/>
        <v>Corki</v>
      </c>
      <c r="CJ23">
        <f>RANK(BZ23,BZ$4:BZ$157,0)+COUNTIF(BZ$4:BZ23,BZ23)-1</f>
        <v>64</v>
      </c>
      <c r="CK23" t="str">
        <f t="shared" si="17"/>
        <v>Corki</v>
      </c>
      <c r="CM23">
        <f>'Champ Scores'!B24+'(CC) Team Data'!B$43-'(CC) Team Data'!$B$28</f>
        <v>7</v>
      </c>
      <c r="CN23">
        <f>'Champ Scores'!C24+'(CC) Team Data'!C$43-'(CC) Team Data'!$B$28</f>
        <v>8</v>
      </c>
      <c r="CO23">
        <f>'Champ Scores'!D24+'(CC) Team Data'!D$43-'(CC) Team Data'!$B$28</f>
        <v>7</v>
      </c>
      <c r="CP23">
        <f>'Champ Scores'!E24+'(CC) Team Data'!E$43-'(CC) Team Data'!$B$28</f>
        <v>9</v>
      </c>
      <c r="CQ23">
        <f>'Champ Scores'!F24+'(CC) Team Data'!F$43-'(CC) Team Data'!$B$28</f>
        <v>7</v>
      </c>
      <c r="CR23">
        <f>'Champ Scores'!G24+'(CC) Team Data'!G$43-'(CC) Team Data'!$B$28</f>
        <v>9</v>
      </c>
      <c r="CS23">
        <f>'Champ Scores'!H24+'(CC) Team Data'!H$43-'(CC) Team Data'!$B$28</f>
        <v>9</v>
      </c>
      <c r="CT23">
        <f>'Champ Scores'!I24+'(CC) Team Data'!I$43-'(CC) Team Data'!$B$28</f>
        <v>9</v>
      </c>
      <c r="CU23">
        <f>'Champ Scores'!J24+'(CC) Team Data'!J$43-'(CC) Team Data'!$B$28</f>
        <v>6</v>
      </c>
      <c r="CV23">
        <f>'Champ Scores'!K24+'(CC) Team Data'!K$43-'(CC) Team Data'!$B$28</f>
        <v>5</v>
      </c>
      <c r="CW23">
        <f>'Champ Scores'!L24+'(CC) Team Data'!L$43-'(CC) Team Data'!$B$28</f>
        <v>5</v>
      </c>
      <c r="CX23">
        <f>'Champ Scores'!M24+'(CC) Team Data'!M$43-'(CC) Team Data'!$B$28</f>
        <v>5</v>
      </c>
      <c r="CY23">
        <f>'Champ Scores'!N24+'(CC) Team Data'!N$43-'(CC) Team Data'!$B$28</f>
        <v>5</v>
      </c>
      <c r="CZ23">
        <f>'Champ Scores'!O24+'(CC) Team Data'!O$43-'(CC) Team Data'!$B$28</f>
        <v>5</v>
      </c>
      <c r="DA23">
        <f>'Champ Scores'!P24+'(CC) Team Data'!P$43-'(CC) Team Data'!$B$28</f>
        <v>5</v>
      </c>
      <c r="DB23">
        <f>'Champ Scores'!Q24+'(CC) Team Data'!Q$43-'(CC) Team Data'!$B$28</f>
        <v>7</v>
      </c>
      <c r="DC23">
        <f>'Champ Scores'!R24+'(CC) Team Data'!R$43-'(CC) Team Data'!$B$28</f>
        <v>7</v>
      </c>
      <c r="DD23">
        <f>'Champ Scores'!S24+'(CC) Team Data'!S$43-'(CC) Team Data'!$B$28</f>
        <v>5</v>
      </c>
      <c r="DE23">
        <f>'Champ Scores'!T24+'(CC) Team Data'!T$43-'(CC) Team Data'!$B$28</f>
        <v>6</v>
      </c>
      <c r="DF23">
        <f>'Champ Scores'!U24+'(CC) Team Data'!U$43-'(CC) Team Data'!$B$28</f>
        <v>6</v>
      </c>
    </row>
    <row r="24" spans="1:110" x14ac:dyDescent="0.25">
      <c r="A24" t="str">
        <f>'Champ Scores'!A25</f>
        <v>Darius</v>
      </c>
      <c r="B24">
        <f>IF('Comp Calculator'!$C$158='Champ Pools'!$S$3,'Champ Pools'!B25,IF('Comp Calculator'!$C$158='Champ Pools'!$T$3,'Champ Pools'!C25,IF('Comp Calculator'!$C$158='Champ Pools'!$U$3,'Champ Pools'!D25,IF('Comp Calculator'!$C$158='Champ Pools'!$V$3,'Champ Pools'!E25,IF('Comp Calculator'!$C$158='Champ Pools'!$W$3,'Champ Pools'!F25,IF('Comp Calculator'!$C$158='Champ Pools'!$X$3,'Champ Pools'!G25,IF('Comp Calculator'!$C$158='Champ Pools'!$Y$3,'Champ Pools'!H25,IF('Comp Calculator'!$C$158='Champ Pools'!$Z$3,'Champ Pools'!I25,0))))))))</f>
        <v>0</v>
      </c>
      <c r="C24">
        <f>IF('Comp Calculator'!$C$159='Champ Pools'!$S$3,'Champ Pools'!B25,IF('Comp Calculator'!$C$159='Champ Pools'!$T$3,'Champ Pools'!C25,IF('Comp Calculator'!$C$159='Champ Pools'!$U$3,'Champ Pools'!D25,IF('Comp Calculator'!$C$159='Champ Pools'!$V$3,'Champ Pools'!E25,IF('Comp Calculator'!$C$159='Champ Pools'!$W$3,'Champ Pools'!F25,IF('Comp Calculator'!$C$159='Champ Pools'!$X$3,'Champ Pools'!G25,IF('Comp Calculator'!$C$159='Champ Pools'!$Y$3,'Champ Pools'!H25,IF('Comp Calculator'!$C$159='Champ Pools'!$Z$3,'Champ Pools'!I25,0))))))))</f>
        <v>0</v>
      </c>
      <c r="D24">
        <f>IF('Comp Calculator'!$C$160='Champ Pools'!$S$3,'Champ Pools'!B25,IF('Comp Calculator'!$C$160='Champ Pools'!$T$3,'Champ Pools'!C25,IF('Comp Calculator'!$C$160='Champ Pools'!$U$3,'Champ Pools'!D25,IF('Comp Calculator'!$C$160='Champ Pools'!$V$3,'Champ Pools'!E25,IF('Comp Calculator'!$C$160='Champ Pools'!$W$3,'Champ Pools'!F25,IF('Comp Calculator'!$C$160='Champ Pools'!$X$3,'Champ Pools'!G25,IF('Comp Calculator'!$C$160='Champ Pools'!$Y$3,'Champ Pools'!H25,IF('Comp Calculator'!$C$160='Champ Pools'!$Z$3,'Champ Pools'!I25,0))))))))</f>
        <v>5</v>
      </c>
      <c r="E24">
        <f>IF('Comp Calculator'!$C$161='Champ Pools'!$S$3,'Champ Pools'!B25,IF('Comp Calculator'!$C$161='Champ Pools'!$T$3,'Champ Pools'!C25,IF('Comp Calculator'!$C$161='Champ Pools'!$U$3,'Champ Pools'!D25,IF('Comp Calculator'!$C$161='Champ Pools'!$V$3,'Champ Pools'!E25,IF('Comp Calculator'!$C$161='Champ Pools'!$W$3,'Champ Pools'!F25,IF('Comp Calculator'!$C$161='Champ Pools'!$X$3,'Champ Pools'!G25,IF('Comp Calculator'!$C$161='Champ Pools'!$Y$3,'Champ Pools'!H25,IF('Comp Calculator'!$C$161='Champ Pools'!$Z$3,'Champ Pools'!I25,0))))))))</f>
        <v>4</v>
      </c>
      <c r="F24">
        <f>IF('Comp Calculator'!$C$162='Champ Pools'!$S$3,'Champ Pools'!B25,IF('Comp Calculator'!$C$162='Champ Pools'!$T$3,'Champ Pools'!C25,IF('Comp Calculator'!$C$162='Champ Pools'!$U$3,'Champ Pools'!D25,IF('Comp Calculator'!$C$162='Champ Pools'!$V$3,'Champ Pools'!E25,IF('Comp Calculator'!$C$162='Champ Pools'!$W$3,'Champ Pools'!F25,IF('Comp Calculator'!$C$162='Champ Pools'!$X$3,'Champ Pools'!G25,IF('Comp Calculator'!$C$162='Champ Pools'!$Y$3,'Champ Pools'!H25,IF('Comp Calculator'!$C$162='Champ Pools'!$Z$3,'Champ Pools'!I25,0))))))))</f>
        <v>0</v>
      </c>
      <c r="H24">
        <f>B24*B24*'Champ Pools'!AC25</f>
        <v>0</v>
      </c>
      <c r="I24">
        <f>C24*C24*'Champ Pools'!AD25</f>
        <v>0</v>
      </c>
      <c r="J24">
        <f>D24*D24*'Champ Pools'!AE25</f>
        <v>75</v>
      </c>
      <c r="K24">
        <f>E24*E24*'Champ Pools'!AF25</f>
        <v>48</v>
      </c>
      <c r="L24">
        <f>F24*F24*'Champ Pools'!AG25</f>
        <v>0</v>
      </c>
      <c r="N24">
        <f>'Champ Scores'!Y25</f>
        <v>1820</v>
      </c>
      <c r="O24">
        <f>'Champ Scores'!Z25</f>
        <v>1883</v>
      </c>
      <c r="P24">
        <f>'Champ Scores'!AA25</f>
        <v>2066</v>
      </c>
      <c r="Q24">
        <f>'Champ Scores'!AB25</f>
        <v>1743</v>
      </c>
      <c r="R24">
        <f>'Champ Scores'!AC25</f>
        <v>2325</v>
      </c>
      <c r="T24" s="60">
        <f t="shared" si="0"/>
        <v>2767.1882734912183</v>
      </c>
      <c r="U24">
        <f>'(CC) Team Data'!W$43+'(CC) Enemy Champ Data'!N24</f>
        <v>1820</v>
      </c>
      <c r="V24">
        <f>'(CC) Team Data'!X$43+'(CC) Enemy Champ Data'!O24</f>
        <v>1883</v>
      </c>
      <c r="W24">
        <f>'(CC) Team Data'!Y$43+'(CC) Enemy Champ Data'!P24</f>
        <v>2066</v>
      </c>
      <c r="X24">
        <f>'(CC) Team Data'!Z$43+'(CC) Enemy Champ Data'!Q24</f>
        <v>1743</v>
      </c>
      <c r="Y24">
        <f>'(CC) Team Data'!AA$43+'(CC) Enemy Champ Data'!R24</f>
        <v>2325</v>
      </c>
      <c r="AA24">
        <f>ABS('Champ Scores'!AG25-33.3-'Comp Calculator'!H$164-'Comp Calculator'!H$163)</f>
        <v>28.242728185719884</v>
      </c>
      <c r="AB24">
        <f>ABS('Champ Scores'!AH25-33.3-'Comp Calculator'!I$164-'Comp Calculator'!I$163)</f>
        <v>3.5522811266765899</v>
      </c>
      <c r="AC24">
        <f>ABS('Champ Scores'!AI25-33.3-'Comp Calculator'!J$164-'Comp Calculator'!J$163)</f>
        <v>24.690447059043297</v>
      </c>
      <c r="AD24">
        <f t="shared" si="6"/>
        <v>56.485456371439767</v>
      </c>
      <c r="AF24" s="60">
        <f>(IF('Comp Calculator'!$C$167='(CC) Enemy Champ Data'!$N$3,'(CC) Enemy Champ Data'!$N24,IF('Comp Calculator'!$C$167='(CC) Enemy Champ Data'!$O$3,'(CC) Enemy Champ Data'!$O24,IF('Comp Calculator'!$C$167='(CC) Enemy Champ Data'!$P$3,'(CC) Enemy Champ Data'!$P24,IF('Comp Calculator'!$C$167='(CC) Enemy Champ Data'!$Q$3,'(CC) Enemy Champ Data'!$Q24,IF('Comp Calculator'!$C$167='(CC) Enemy Champ Data'!$R$3,'(CC) Enemy Champ Data'!$R24,IF('Comp Calculator'!$C$167='(CC) Enemy Champ Data'!$T$3,'(CC) Enemy Champ Data'!$T24,1000))))))*H24*(100-$AD24))/1000</f>
        <v>0</v>
      </c>
      <c r="AG24" s="60">
        <f>(IF('Comp Calculator'!$C$167='(CC) Enemy Champ Data'!$N$3,'(CC) Enemy Champ Data'!$N24,IF('Comp Calculator'!$C$167='(CC) Enemy Champ Data'!$O$3,'(CC) Enemy Champ Data'!$O24,IF('Comp Calculator'!$C$167='(CC) Enemy Champ Data'!$P$3,'(CC) Enemy Champ Data'!$P24,IF('Comp Calculator'!$C$167='(CC) Enemy Champ Data'!$Q$3,'(CC) Enemy Champ Data'!$Q24,IF('Comp Calculator'!$C$167='(CC) Enemy Champ Data'!$R$3,'(CC) Enemy Champ Data'!$R24,IF('Comp Calculator'!$C$167='(CC) Enemy Champ Data'!$T$3,'(CC) Enemy Champ Data'!$T24,1000))))))*I24*(100-$AD24))/1000</f>
        <v>0</v>
      </c>
      <c r="AH24" s="60">
        <f>(IF('Comp Calculator'!$C$167='(CC) Enemy Champ Data'!$N$3,'(CC) Enemy Champ Data'!$N24,IF('Comp Calculator'!$C$167='(CC) Enemy Champ Data'!$O$3,'(CC) Enemy Champ Data'!$O24,IF('Comp Calculator'!$C$167='(CC) Enemy Champ Data'!$P$3,'(CC) Enemy Champ Data'!$P24,IF('Comp Calculator'!$C$167='(CC) Enemy Champ Data'!$Q$3,'(CC) Enemy Champ Data'!$Q24,IF('Comp Calculator'!$C$167='(CC) Enemy Champ Data'!$R$3,'(CC) Enemy Champ Data'!$R24,IF('Comp Calculator'!$C$167='(CC) Enemy Champ Data'!$T$3,'(CC) Enemy Champ Data'!$T24,1000))))))*J24*(100-$AD24))/1000</f>
        <v>9030.9701141455407</v>
      </c>
      <c r="AI24" s="60">
        <f>(IF('Comp Calculator'!$C$167='(CC) Enemy Champ Data'!$N$3,'(CC) Enemy Champ Data'!$N24,IF('Comp Calculator'!$C$167='(CC) Enemy Champ Data'!$O$3,'(CC) Enemy Champ Data'!$O24,IF('Comp Calculator'!$C$167='(CC) Enemy Champ Data'!$P$3,'(CC) Enemy Champ Data'!$P24,IF('Comp Calculator'!$C$167='(CC) Enemy Champ Data'!$Q$3,'(CC) Enemy Champ Data'!$Q24,IF('Comp Calculator'!$C$167='(CC) Enemy Champ Data'!$R$3,'(CC) Enemy Champ Data'!$R24,IF('Comp Calculator'!$C$167='(CC) Enemy Champ Data'!$T$3,'(CC) Enemy Champ Data'!$T24,1000))))))*K24*(100-$AD24))/1000</f>
        <v>5779.8208730531469</v>
      </c>
      <c r="AJ24" s="60">
        <f>(IF('Comp Calculator'!$C$167='(CC) Enemy Champ Data'!$N$3,'(CC) Enemy Champ Data'!$N24,IF('Comp Calculator'!$C$167='(CC) Enemy Champ Data'!$O$3,'(CC) Enemy Champ Data'!$O24,IF('Comp Calculator'!$C$167='(CC) Enemy Champ Data'!$P$3,'(CC) Enemy Champ Data'!$P24,IF('Comp Calculator'!$C$167='(CC) Enemy Champ Data'!$Q$3,'(CC) Enemy Champ Data'!$Q24,IF('Comp Calculator'!$C$167='(CC) Enemy Champ Data'!$R$3,'(CC) Enemy Champ Data'!$R24,IF('Comp Calculator'!$C$167='(CC) Enemy Champ Data'!$T$3,'(CC) Enemy Champ Data'!$T24,1000))))))*L24*(100-$AD24))/1000</f>
        <v>0</v>
      </c>
      <c r="AL24">
        <f>RANK(AF24,AF$4:AF$157,0)+COUNTIF(AF$4:AF24,AF24)-1</f>
        <v>57</v>
      </c>
      <c r="AM24" t="str">
        <f t="shared" si="7"/>
        <v>Darius</v>
      </c>
      <c r="AN24">
        <f>RANK(AG24,AG$4:AG$157,0)+COUNTIF(AG$4:AG24,AG24)-1</f>
        <v>42</v>
      </c>
      <c r="AO24" t="str">
        <f t="shared" si="8"/>
        <v>Darius</v>
      </c>
      <c r="AP24">
        <f>RANK(AH24,AH$4:AH$157,0)+COUNTIF(AH$4:AH24,AH24)-1</f>
        <v>28</v>
      </c>
      <c r="AQ24" t="str">
        <f t="shared" si="9"/>
        <v>Darius</v>
      </c>
      <c r="AR24">
        <f>RANK(AI24,AI$4:AI$157,0)+COUNTIF(AI$4:AI24,AI24)-1</f>
        <v>9</v>
      </c>
      <c r="AS24" t="str">
        <f t="shared" si="10"/>
        <v>Darius</v>
      </c>
      <c r="AT24">
        <f>RANK(AJ24,AJ$4:AJ$157,0)+COUNTIF(AJ$4:AJ24,AJ24)-1</f>
        <v>65</v>
      </c>
      <c r="AU24" t="str">
        <f t="shared" si="11"/>
        <v>Darius</v>
      </c>
      <c r="AW24">
        <v>22</v>
      </c>
      <c r="AX24" s="61">
        <f t="shared" si="12"/>
        <v>3.5709775148172467</v>
      </c>
      <c r="AY24">
        <f>'Champ Scores'!B25</f>
        <v>3</v>
      </c>
      <c r="AZ24">
        <f>'Champ Scores'!C25</f>
        <v>4</v>
      </c>
      <c r="BA24">
        <f>'Champ Scores'!D25</f>
        <v>4</v>
      </c>
      <c r="BB24">
        <f>'Champ Scores'!E25</f>
        <v>4</v>
      </c>
      <c r="BC24">
        <f>'Champ Scores'!F25</f>
        <v>4</v>
      </c>
      <c r="BD24">
        <f>'Champ Scores'!G25</f>
        <v>2</v>
      </c>
      <c r="BE24">
        <f>'Champ Scores'!H25</f>
        <v>1</v>
      </c>
      <c r="BF24">
        <f>'Champ Scores'!I25</f>
        <v>1</v>
      </c>
      <c r="BG24">
        <f>'Champ Scores'!J25</f>
        <v>5</v>
      </c>
      <c r="BH24">
        <f>'Champ Scores'!K25</f>
        <v>1</v>
      </c>
      <c r="BI24">
        <f>'Champ Scores'!L25</f>
        <v>5</v>
      </c>
      <c r="BJ24">
        <f>'Champ Scores'!M25</f>
        <v>1</v>
      </c>
      <c r="BK24">
        <f>'Champ Scores'!N25</f>
        <v>3</v>
      </c>
      <c r="BL24">
        <f>'Champ Scores'!O25</f>
        <v>2</v>
      </c>
      <c r="BM24">
        <f>'Champ Scores'!P25</f>
        <v>2</v>
      </c>
      <c r="BN24">
        <f>'Champ Scores'!Q25</f>
        <v>2</v>
      </c>
      <c r="BO24">
        <f>'Champ Scores'!R25</f>
        <v>1</v>
      </c>
      <c r="BP24">
        <f>'Champ Scores'!S25</f>
        <v>1</v>
      </c>
      <c r="BQ24">
        <f>'Champ Scores'!T25</f>
        <v>4</v>
      </c>
      <c r="BR24">
        <f>'Champ Scores'!U25</f>
        <v>2</v>
      </c>
      <c r="BT24" s="61">
        <f>INDEX($AX$3:BR24,AW24,MATCH('Comp Calculator'!$C$168,'(CC) Enemy Champ Data'!$AX$3:$BR$3,0))</f>
        <v>3.5709775148172467</v>
      </c>
      <c r="BV24" s="60">
        <f t="shared" si="1"/>
        <v>0</v>
      </c>
      <c r="BW24" s="60">
        <f t="shared" si="2"/>
        <v>0</v>
      </c>
      <c r="BX24" s="60">
        <f t="shared" si="3"/>
        <v>11654.209264884201</v>
      </c>
      <c r="BY24" s="60">
        <f t="shared" si="4"/>
        <v>7458.6939295258881</v>
      </c>
      <c r="BZ24" s="60">
        <f t="shared" si="5"/>
        <v>0</v>
      </c>
      <c r="CB24">
        <f>RANK(BV24,BV$4:BV$157,0)+COUNTIF(BV$4:BV24,BV24)-1</f>
        <v>57</v>
      </c>
      <c r="CC24" t="str">
        <f t="shared" si="13"/>
        <v>Darius</v>
      </c>
      <c r="CD24">
        <f>RANK(BW24,BW$4:BW$157,0)+COUNTIF(BW$4:BW24,BW24)-1</f>
        <v>42</v>
      </c>
      <c r="CE24" t="str">
        <f t="shared" si="14"/>
        <v>Darius</v>
      </c>
      <c r="CF24">
        <f>RANK(BX24,BX$4:BX$157,0)+COUNTIF(BX$4:BX24,BX24)-1</f>
        <v>30</v>
      </c>
      <c r="CG24" t="str">
        <f t="shared" si="15"/>
        <v>Darius</v>
      </c>
      <c r="CH24">
        <f>RANK(BY24,BY$4:BY$157,0)+COUNTIF(BY$4:BY24,BY24)-1</f>
        <v>10</v>
      </c>
      <c r="CI24" t="str">
        <f t="shared" si="16"/>
        <v>Darius</v>
      </c>
      <c r="CJ24">
        <f>RANK(BZ24,BZ$4:BZ$157,0)+COUNTIF(BZ$4:BZ24,BZ24)-1</f>
        <v>65</v>
      </c>
      <c r="CK24" t="str">
        <f t="shared" si="17"/>
        <v>Darius</v>
      </c>
      <c r="CM24">
        <f>'Champ Scores'!B25+'(CC) Team Data'!B$43-'(CC) Team Data'!$B$28</f>
        <v>7</v>
      </c>
      <c r="CN24">
        <f>'Champ Scores'!C25+'(CC) Team Data'!C$43-'(CC) Team Data'!$B$28</f>
        <v>8</v>
      </c>
      <c r="CO24">
        <f>'Champ Scores'!D25+'(CC) Team Data'!D$43-'(CC) Team Data'!$B$28</f>
        <v>8</v>
      </c>
      <c r="CP24">
        <f>'Champ Scores'!E25+'(CC) Team Data'!E$43-'(CC) Team Data'!$B$28</f>
        <v>8</v>
      </c>
      <c r="CQ24">
        <f>'Champ Scores'!F25+'(CC) Team Data'!F$43-'(CC) Team Data'!$B$28</f>
        <v>8</v>
      </c>
      <c r="CR24">
        <f>'Champ Scores'!G25+'(CC) Team Data'!G$43-'(CC) Team Data'!$B$28</f>
        <v>6</v>
      </c>
      <c r="CS24">
        <f>'Champ Scores'!H25+'(CC) Team Data'!H$43-'(CC) Team Data'!$B$28</f>
        <v>5</v>
      </c>
      <c r="CT24">
        <f>'Champ Scores'!I25+'(CC) Team Data'!I$43-'(CC) Team Data'!$B$28</f>
        <v>5</v>
      </c>
      <c r="CU24">
        <f>'Champ Scores'!J25+'(CC) Team Data'!J$43-'(CC) Team Data'!$B$28</f>
        <v>9</v>
      </c>
      <c r="CV24">
        <f>'Champ Scores'!K25+'(CC) Team Data'!K$43-'(CC) Team Data'!$B$28</f>
        <v>5</v>
      </c>
      <c r="CW24">
        <f>'Champ Scores'!L25+'(CC) Team Data'!L$43-'(CC) Team Data'!$B$28</f>
        <v>9</v>
      </c>
      <c r="CX24">
        <f>'Champ Scores'!M25+'(CC) Team Data'!M$43-'(CC) Team Data'!$B$28</f>
        <v>5</v>
      </c>
      <c r="CY24">
        <f>'Champ Scores'!N25+'(CC) Team Data'!N$43-'(CC) Team Data'!$B$28</f>
        <v>7</v>
      </c>
      <c r="CZ24">
        <f>'Champ Scores'!O25+'(CC) Team Data'!O$43-'(CC) Team Data'!$B$28</f>
        <v>6</v>
      </c>
      <c r="DA24">
        <f>'Champ Scores'!P25+'(CC) Team Data'!P$43-'(CC) Team Data'!$B$28</f>
        <v>6</v>
      </c>
      <c r="DB24">
        <f>'Champ Scores'!Q25+'(CC) Team Data'!Q$43-'(CC) Team Data'!$B$28</f>
        <v>6</v>
      </c>
      <c r="DC24">
        <f>'Champ Scores'!R25+'(CC) Team Data'!R$43-'(CC) Team Data'!$B$28</f>
        <v>5</v>
      </c>
      <c r="DD24">
        <f>'Champ Scores'!S25+'(CC) Team Data'!S$43-'(CC) Team Data'!$B$28</f>
        <v>5</v>
      </c>
      <c r="DE24">
        <f>'Champ Scores'!T25+'(CC) Team Data'!T$43-'(CC) Team Data'!$B$28</f>
        <v>8</v>
      </c>
      <c r="DF24">
        <f>'Champ Scores'!U25+'(CC) Team Data'!U$43-'(CC) Team Data'!$B$28</f>
        <v>6</v>
      </c>
    </row>
    <row r="25" spans="1:110" x14ac:dyDescent="0.25">
      <c r="A25" t="str">
        <f>'Champ Scores'!A26</f>
        <v>Diana</v>
      </c>
      <c r="B25">
        <f>IF('Comp Calculator'!$C$158='Champ Pools'!$S$3,'Champ Pools'!B26,IF('Comp Calculator'!$C$158='Champ Pools'!$T$3,'Champ Pools'!C26,IF('Comp Calculator'!$C$158='Champ Pools'!$U$3,'Champ Pools'!D26,IF('Comp Calculator'!$C$158='Champ Pools'!$V$3,'Champ Pools'!E26,IF('Comp Calculator'!$C$158='Champ Pools'!$W$3,'Champ Pools'!F26,IF('Comp Calculator'!$C$158='Champ Pools'!$X$3,'Champ Pools'!G26,IF('Comp Calculator'!$C$158='Champ Pools'!$Y$3,'Champ Pools'!H26,IF('Comp Calculator'!$C$158='Champ Pools'!$Z$3,'Champ Pools'!I26,0))))))))</f>
        <v>3</v>
      </c>
      <c r="C25">
        <f>IF('Comp Calculator'!$C$159='Champ Pools'!$S$3,'Champ Pools'!B26,IF('Comp Calculator'!$C$159='Champ Pools'!$T$3,'Champ Pools'!C26,IF('Comp Calculator'!$C$159='Champ Pools'!$U$3,'Champ Pools'!D26,IF('Comp Calculator'!$C$159='Champ Pools'!$V$3,'Champ Pools'!E26,IF('Comp Calculator'!$C$159='Champ Pools'!$W$3,'Champ Pools'!F26,IF('Comp Calculator'!$C$159='Champ Pools'!$X$3,'Champ Pools'!G26,IF('Comp Calculator'!$C$159='Champ Pools'!$Y$3,'Champ Pools'!H26,IF('Comp Calculator'!$C$159='Champ Pools'!$Z$3,'Champ Pools'!I26,0))))))))</f>
        <v>0</v>
      </c>
      <c r="D25">
        <f>IF('Comp Calculator'!$C$160='Champ Pools'!$S$3,'Champ Pools'!B26,IF('Comp Calculator'!$C$160='Champ Pools'!$T$3,'Champ Pools'!C26,IF('Comp Calculator'!$C$160='Champ Pools'!$U$3,'Champ Pools'!D26,IF('Comp Calculator'!$C$160='Champ Pools'!$V$3,'Champ Pools'!E26,IF('Comp Calculator'!$C$160='Champ Pools'!$W$3,'Champ Pools'!F26,IF('Comp Calculator'!$C$160='Champ Pools'!$X$3,'Champ Pools'!G26,IF('Comp Calculator'!$C$160='Champ Pools'!$Y$3,'Champ Pools'!H26,IF('Comp Calculator'!$C$160='Champ Pools'!$Z$3,'Champ Pools'!I26,0))))))))</f>
        <v>3</v>
      </c>
      <c r="E25">
        <f>IF('Comp Calculator'!$C$161='Champ Pools'!$S$3,'Champ Pools'!B26,IF('Comp Calculator'!$C$161='Champ Pools'!$T$3,'Champ Pools'!C26,IF('Comp Calculator'!$C$161='Champ Pools'!$U$3,'Champ Pools'!D26,IF('Comp Calculator'!$C$161='Champ Pools'!$V$3,'Champ Pools'!E26,IF('Comp Calculator'!$C$161='Champ Pools'!$W$3,'Champ Pools'!F26,IF('Comp Calculator'!$C$161='Champ Pools'!$X$3,'Champ Pools'!G26,IF('Comp Calculator'!$C$161='Champ Pools'!$Y$3,'Champ Pools'!H26,IF('Comp Calculator'!$C$161='Champ Pools'!$Z$3,'Champ Pools'!I26,0))))))))</f>
        <v>0</v>
      </c>
      <c r="F25">
        <f>IF('Comp Calculator'!$C$162='Champ Pools'!$S$3,'Champ Pools'!B26,IF('Comp Calculator'!$C$162='Champ Pools'!$T$3,'Champ Pools'!C26,IF('Comp Calculator'!$C$162='Champ Pools'!$U$3,'Champ Pools'!D26,IF('Comp Calculator'!$C$162='Champ Pools'!$V$3,'Champ Pools'!E26,IF('Comp Calculator'!$C$162='Champ Pools'!$W$3,'Champ Pools'!F26,IF('Comp Calculator'!$C$162='Champ Pools'!$X$3,'Champ Pools'!G26,IF('Comp Calculator'!$C$162='Champ Pools'!$Y$3,'Champ Pools'!H26,IF('Comp Calculator'!$C$162='Champ Pools'!$Z$3,'Champ Pools'!I26,0))))))))</f>
        <v>0</v>
      </c>
      <c r="H25">
        <f>B25*B25*'Champ Pools'!AC26</f>
        <v>27</v>
      </c>
      <c r="I25">
        <f>C25*C25*'Champ Pools'!AD26</f>
        <v>0</v>
      </c>
      <c r="J25">
        <f>D25*D25*'Champ Pools'!AE26</f>
        <v>27</v>
      </c>
      <c r="K25">
        <f>E25*E25*'Champ Pools'!AF26</f>
        <v>0</v>
      </c>
      <c r="L25">
        <f>F25*F25*'Champ Pools'!AG26</f>
        <v>0</v>
      </c>
      <c r="N25">
        <f>'Champ Scores'!Y26</f>
        <v>2277</v>
      </c>
      <c r="O25">
        <f>'Champ Scores'!Z26</f>
        <v>2304</v>
      </c>
      <c r="P25">
        <f>'Champ Scores'!AA26</f>
        <v>1316</v>
      </c>
      <c r="Q25">
        <f>'Champ Scores'!AB26</f>
        <v>1416</v>
      </c>
      <c r="R25">
        <f>'Champ Scores'!AC26</f>
        <v>1796</v>
      </c>
      <c r="T25" s="60">
        <f t="shared" si="0"/>
        <v>2536.0773771414028</v>
      </c>
      <c r="U25">
        <f>'(CC) Team Data'!W$43+'(CC) Enemy Champ Data'!N25</f>
        <v>2277</v>
      </c>
      <c r="V25">
        <f>'(CC) Team Data'!X$43+'(CC) Enemy Champ Data'!O25</f>
        <v>2304</v>
      </c>
      <c r="W25">
        <f>'(CC) Team Data'!Y$43+'(CC) Enemy Champ Data'!P25</f>
        <v>1316</v>
      </c>
      <c r="X25">
        <f>'(CC) Team Data'!Z$43+'(CC) Enemy Champ Data'!Q25</f>
        <v>1416</v>
      </c>
      <c r="Y25">
        <f>'(CC) Team Data'!AA$43+'(CC) Enemy Champ Data'!R25</f>
        <v>1796</v>
      </c>
      <c r="AA25">
        <f>ABS('Champ Scores'!AG26-33.3-'Comp Calculator'!H$164-'Comp Calculator'!H$163)</f>
        <v>5.1177185855138347</v>
      </c>
      <c r="AB25">
        <f>ABS('Champ Scores'!AH26-33.3-'Comp Calculator'!I$164-'Comp Calculator'!I$163)</f>
        <v>13.046260328300122</v>
      </c>
      <c r="AC25">
        <f>ABS('Champ Scores'!AI26-33.3-'Comp Calculator'!J$164-'Comp Calculator'!J$163)</f>
        <v>7.9285417427862832</v>
      </c>
      <c r="AD25">
        <f t="shared" si="6"/>
        <v>26.092520656600239</v>
      </c>
      <c r="AF25" s="60">
        <f>(IF('Comp Calculator'!$C$167='(CC) Enemy Champ Data'!$N$3,'(CC) Enemy Champ Data'!$N25,IF('Comp Calculator'!$C$167='(CC) Enemy Champ Data'!$O$3,'(CC) Enemy Champ Data'!$O25,IF('Comp Calculator'!$C$167='(CC) Enemy Champ Data'!$P$3,'(CC) Enemy Champ Data'!$P25,IF('Comp Calculator'!$C$167='(CC) Enemy Champ Data'!$Q$3,'(CC) Enemy Champ Data'!$Q25,IF('Comp Calculator'!$C$167='(CC) Enemy Champ Data'!$R$3,'(CC) Enemy Champ Data'!$R25,IF('Comp Calculator'!$C$167='(CC) Enemy Champ Data'!$T$3,'(CC) Enemy Champ Data'!$T25,1000))))))*H25*(100-$AD25))/1000</f>
        <v>5060.7473318372249</v>
      </c>
      <c r="AG25" s="60">
        <f>(IF('Comp Calculator'!$C$167='(CC) Enemy Champ Data'!$N$3,'(CC) Enemy Champ Data'!$N25,IF('Comp Calculator'!$C$167='(CC) Enemy Champ Data'!$O$3,'(CC) Enemy Champ Data'!$O25,IF('Comp Calculator'!$C$167='(CC) Enemy Champ Data'!$P$3,'(CC) Enemy Champ Data'!$P25,IF('Comp Calculator'!$C$167='(CC) Enemy Champ Data'!$Q$3,'(CC) Enemy Champ Data'!$Q25,IF('Comp Calculator'!$C$167='(CC) Enemy Champ Data'!$R$3,'(CC) Enemy Champ Data'!$R25,IF('Comp Calculator'!$C$167='(CC) Enemy Champ Data'!$T$3,'(CC) Enemy Champ Data'!$T25,1000))))))*I25*(100-$AD25))/1000</f>
        <v>0</v>
      </c>
      <c r="AH25" s="60">
        <f>(IF('Comp Calculator'!$C$167='(CC) Enemy Champ Data'!$N$3,'(CC) Enemy Champ Data'!$N25,IF('Comp Calculator'!$C$167='(CC) Enemy Champ Data'!$O$3,'(CC) Enemy Champ Data'!$O25,IF('Comp Calculator'!$C$167='(CC) Enemy Champ Data'!$P$3,'(CC) Enemy Champ Data'!$P25,IF('Comp Calculator'!$C$167='(CC) Enemy Champ Data'!$Q$3,'(CC) Enemy Champ Data'!$Q25,IF('Comp Calculator'!$C$167='(CC) Enemy Champ Data'!$R$3,'(CC) Enemy Champ Data'!$R25,IF('Comp Calculator'!$C$167='(CC) Enemy Champ Data'!$T$3,'(CC) Enemy Champ Data'!$T25,1000))))))*J25*(100-$AD25))/1000</f>
        <v>5060.7473318372249</v>
      </c>
      <c r="AI25" s="60">
        <f>(IF('Comp Calculator'!$C$167='(CC) Enemy Champ Data'!$N$3,'(CC) Enemy Champ Data'!$N25,IF('Comp Calculator'!$C$167='(CC) Enemy Champ Data'!$O$3,'(CC) Enemy Champ Data'!$O25,IF('Comp Calculator'!$C$167='(CC) Enemy Champ Data'!$P$3,'(CC) Enemy Champ Data'!$P25,IF('Comp Calculator'!$C$167='(CC) Enemy Champ Data'!$Q$3,'(CC) Enemy Champ Data'!$Q25,IF('Comp Calculator'!$C$167='(CC) Enemy Champ Data'!$R$3,'(CC) Enemy Champ Data'!$R25,IF('Comp Calculator'!$C$167='(CC) Enemy Champ Data'!$T$3,'(CC) Enemy Champ Data'!$T25,1000))))))*K25*(100-$AD25))/1000</f>
        <v>0</v>
      </c>
      <c r="AJ25" s="60">
        <f>(IF('Comp Calculator'!$C$167='(CC) Enemy Champ Data'!$N$3,'(CC) Enemy Champ Data'!$N25,IF('Comp Calculator'!$C$167='(CC) Enemy Champ Data'!$O$3,'(CC) Enemy Champ Data'!$O25,IF('Comp Calculator'!$C$167='(CC) Enemy Champ Data'!$P$3,'(CC) Enemy Champ Data'!$P25,IF('Comp Calculator'!$C$167='(CC) Enemy Champ Data'!$Q$3,'(CC) Enemy Champ Data'!$Q25,IF('Comp Calculator'!$C$167='(CC) Enemy Champ Data'!$R$3,'(CC) Enemy Champ Data'!$R25,IF('Comp Calculator'!$C$167='(CC) Enemy Champ Data'!$T$3,'(CC) Enemy Champ Data'!$T25,1000))))))*L25*(100-$AD25))/1000</f>
        <v>0</v>
      </c>
      <c r="AL25">
        <f>RANK(AF25,AF$4:AF$157,0)+COUNTIF(AF$4:AF25,AF25)-1</f>
        <v>15</v>
      </c>
      <c r="AM25" t="str">
        <f t="shared" si="7"/>
        <v>Diana</v>
      </c>
      <c r="AN25">
        <f>RANK(AG25,AG$4:AG$157,0)+COUNTIF(AG$4:AG25,AG25)-1</f>
        <v>43</v>
      </c>
      <c r="AO25" t="str">
        <f t="shared" si="8"/>
        <v>Diana</v>
      </c>
      <c r="AP25">
        <f>RANK(AH25,AH$4:AH$157,0)+COUNTIF(AH$4:AH25,AH25)-1</f>
        <v>65</v>
      </c>
      <c r="AQ25" t="str">
        <f t="shared" si="9"/>
        <v>Diana</v>
      </c>
      <c r="AR25">
        <f>RANK(AI25,AI$4:AI$157,0)+COUNTIF(AI$4:AI25,AI25)-1</f>
        <v>38</v>
      </c>
      <c r="AS25" t="str">
        <f t="shared" si="10"/>
        <v>Diana</v>
      </c>
      <c r="AT25">
        <f>RANK(AJ25,AJ$4:AJ$157,0)+COUNTIF(AJ$4:AJ25,AJ25)-1</f>
        <v>66</v>
      </c>
      <c r="AU25" t="str">
        <f t="shared" si="11"/>
        <v>Diana</v>
      </c>
      <c r="AW25">
        <v>23</v>
      </c>
      <c r="AX25" s="61">
        <f t="shared" si="12"/>
        <v>3.7267943482771742</v>
      </c>
      <c r="AY25">
        <f>'Champ Scores'!B26</f>
        <v>4</v>
      </c>
      <c r="AZ25">
        <f>'Champ Scores'!C26</f>
        <v>2</v>
      </c>
      <c r="BA25">
        <f>'Champ Scores'!D26</f>
        <v>4</v>
      </c>
      <c r="BB25">
        <f>'Champ Scores'!E26</f>
        <v>3</v>
      </c>
      <c r="BC25">
        <f>'Champ Scores'!F26</f>
        <v>4</v>
      </c>
      <c r="BD25">
        <f>'Champ Scores'!G26</f>
        <v>3</v>
      </c>
      <c r="BE25">
        <f>'Champ Scores'!H26</f>
        <v>3</v>
      </c>
      <c r="BF25">
        <f>'Champ Scores'!I26</f>
        <v>2</v>
      </c>
      <c r="BG25">
        <f>'Champ Scores'!J26</f>
        <v>3</v>
      </c>
      <c r="BH25">
        <f>'Champ Scores'!K26</f>
        <v>3</v>
      </c>
      <c r="BI25">
        <f>'Champ Scores'!L26</f>
        <v>1</v>
      </c>
      <c r="BJ25">
        <f>'Champ Scores'!M26</f>
        <v>1</v>
      </c>
      <c r="BK25">
        <f>'Champ Scores'!N26</f>
        <v>3</v>
      </c>
      <c r="BL25">
        <f>'Champ Scores'!O26</f>
        <v>1</v>
      </c>
      <c r="BM25">
        <f>'Champ Scores'!P26</f>
        <v>4</v>
      </c>
      <c r="BN25">
        <f>'Champ Scores'!Q26</f>
        <v>1</v>
      </c>
      <c r="BO25">
        <f>'Champ Scores'!R26</f>
        <v>5</v>
      </c>
      <c r="BP25">
        <f>'Champ Scores'!S26</f>
        <v>1</v>
      </c>
      <c r="BQ25">
        <f>'Champ Scores'!T26</f>
        <v>3</v>
      </c>
      <c r="BR25">
        <f>'Champ Scores'!U26</f>
        <v>1</v>
      </c>
      <c r="BT25" s="61">
        <f>INDEX($AX$3:BR25,AW25,MATCH('Comp Calculator'!$C$168,'(CC) Enemy Champ Data'!$AX$3:$BR$3,0))</f>
        <v>3.7267943482771742</v>
      </c>
      <c r="BV25" s="60">
        <f t="shared" si="1"/>
        <v>7436.8253604346437</v>
      </c>
      <c r="BW25" s="60">
        <f t="shared" si="2"/>
        <v>0</v>
      </c>
      <c r="BX25" s="60">
        <f t="shared" si="3"/>
        <v>7436.8253604346437</v>
      </c>
      <c r="BY25" s="60">
        <f t="shared" si="4"/>
        <v>0</v>
      </c>
      <c r="BZ25" s="60">
        <f t="shared" si="5"/>
        <v>0</v>
      </c>
      <c r="CB25">
        <f>RANK(BV25,BV$4:BV$157,0)+COUNTIF(BV$4:BV25,BV25)-1</f>
        <v>14</v>
      </c>
      <c r="CC25" t="str">
        <f t="shared" si="13"/>
        <v>Diana</v>
      </c>
      <c r="CD25">
        <f>RANK(BW25,BW$4:BW$157,0)+COUNTIF(BW$4:BW25,BW25)-1</f>
        <v>43</v>
      </c>
      <c r="CE25" t="str">
        <f t="shared" si="14"/>
        <v>Diana</v>
      </c>
      <c r="CF25">
        <f>RANK(BX25,BX$4:BX$157,0)+COUNTIF(BX$4:BX25,BX25)-1</f>
        <v>64</v>
      </c>
      <c r="CG25" t="str">
        <f t="shared" si="15"/>
        <v>Diana</v>
      </c>
      <c r="CH25">
        <f>RANK(BY25,BY$4:BY$157,0)+COUNTIF(BY$4:BY25,BY25)-1</f>
        <v>38</v>
      </c>
      <c r="CI25" t="str">
        <f t="shared" si="16"/>
        <v>Diana</v>
      </c>
      <c r="CJ25">
        <f>RANK(BZ25,BZ$4:BZ$157,0)+COUNTIF(BZ$4:BZ25,BZ25)-1</f>
        <v>66</v>
      </c>
      <c r="CK25" t="str">
        <f t="shared" si="17"/>
        <v>Diana</v>
      </c>
      <c r="CM25">
        <f>'Champ Scores'!B26+'(CC) Team Data'!B$43-'(CC) Team Data'!$B$28</f>
        <v>8</v>
      </c>
      <c r="CN25">
        <f>'Champ Scores'!C26+'(CC) Team Data'!C$43-'(CC) Team Data'!$B$28</f>
        <v>6</v>
      </c>
      <c r="CO25">
        <f>'Champ Scores'!D26+'(CC) Team Data'!D$43-'(CC) Team Data'!$B$28</f>
        <v>8</v>
      </c>
      <c r="CP25">
        <f>'Champ Scores'!E26+'(CC) Team Data'!E$43-'(CC) Team Data'!$B$28</f>
        <v>7</v>
      </c>
      <c r="CQ25">
        <f>'Champ Scores'!F26+'(CC) Team Data'!F$43-'(CC) Team Data'!$B$28</f>
        <v>8</v>
      </c>
      <c r="CR25">
        <f>'Champ Scores'!G26+'(CC) Team Data'!G$43-'(CC) Team Data'!$B$28</f>
        <v>7</v>
      </c>
      <c r="CS25">
        <f>'Champ Scores'!H26+'(CC) Team Data'!H$43-'(CC) Team Data'!$B$28</f>
        <v>7</v>
      </c>
      <c r="CT25">
        <f>'Champ Scores'!I26+'(CC) Team Data'!I$43-'(CC) Team Data'!$B$28</f>
        <v>6</v>
      </c>
      <c r="CU25">
        <f>'Champ Scores'!J26+'(CC) Team Data'!J$43-'(CC) Team Data'!$B$28</f>
        <v>7</v>
      </c>
      <c r="CV25">
        <f>'Champ Scores'!K26+'(CC) Team Data'!K$43-'(CC) Team Data'!$B$28</f>
        <v>7</v>
      </c>
      <c r="CW25">
        <f>'Champ Scores'!L26+'(CC) Team Data'!L$43-'(CC) Team Data'!$B$28</f>
        <v>5</v>
      </c>
      <c r="CX25">
        <f>'Champ Scores'!M26+'(CC) Team Data'!M$43-'(CC) Team Data'!$B$28</f>
        <v>5</v>
      </c>
      <c r="CY25">
        <f>'Champ Scores'!N26+'(CC) Team Data'!N$43-'(CC) Team Data'!$B$28</f>
        <v>7</v>
      </c>
      <c r="CZ25">
        <f>'Champ Scores'!O26+'(CC) Team Data'!O$43-'(CC) Team Data'!$B$28</f>
        <v>5</v>
      </c>
      <c r="DA25">
        <f>'Champ Scores'!P26+'(CC) Team Data'!P$43-'(CC) Team Data'!$B$28</f>
        <v>8</v>
      </c>
      <c r="DB25">
        <f>'Champ Scores'!Q26+'(CC) Team Data'!Q$43-'(CC) Team Data'!$B$28</f>
        <v>5</v>
      </c>
      <c r="DC25">
        <f>'Champ Scores'!R26+'(CC) Team Data'!R$43-'(CC) Team Data'!$B$28</f>
        <v>9</v>
      </c>
      <c r="DD25">
        <f>'Champ Scores'!S26+'(CC) Team Data'!S$43-'(CC) Team Data'!$B$28</f>
        <v>5</v>
      </c>
      <c r="DE25">
        <f>'Champ Scores'!T26+'(CC) Team Data'!T$43-'(CC) Team Data'!$B$28</f>
        <v>7</v>
      </c>
      <c r="DF25">
        <f>'Champ Scores'!U26+'(CC) Team Data'!U$43-'(CC) Team Data'!$B$28</f>
        <v>5</v>
      </c>
    </row>
    <row r="26" spans="1:110" x14ac:dyDescent="0.25">
      <c r="A26" t="str">
        <f>'Champ Scores'!A27</f>
        <v>Dr. Mundo</v>
      </c>
      <c r="B26">
        <f>IF('Comp Calculator'!$C$158='Champ Pools'!$S$3,'Champ Pools'!B27,IF('Comp Calculator'!$C$158='Champ Pools'!$T$3,'Champ Pools'!C27,IF('Comp Calculator'!$C$158='Champ Pools'!$U$3,'Champ Pools'!D27,IF('Comp Calculator'!$C$158='Champ Pools'!$V$3,'Champ Pools'!E27,IF('Comp Calculator'!$C$158='Champ Pools'!$W$3,'Champ Pools'!F27,IF('Comp Calculator'!$C$158='Champ Pools'!$X$3,'Champ Pools'!G27,IF('Comp Calculator'!$C$158='Champ Pools'!$Y$3,'Champ Pools'!H27,IF('Comp Calculator'!$C$158='Champ Pools'!$Z$3,'Champ Pools'!I27,0))))))))</f>
        <v>0</v>
      </c>
      <c r="C26">
        <f>IF('Comp Calculator'!$C$159='Champ Pools'!$S$3,'Champ Pools'!B27,IF('Comp Calculator'!$C$159='Champ Pools'!$T$3,'Champ Pools'!C27,IF('Comp Calculator'!$C$159='Champ Pools'!$U$3,'Champ Pools'!D27,IF('Comp Calculator'!$C$159='Champ Pools'!$V$3,'Champ Pools'!E27,IF('Comp Calculator'!$C$159='Champ Pools'!$W$3,'Champ Pools'!F27,IF('Comp Calculator'!$C$159='Champ Pools'!$X$3,'Champ Pools'!G27,IF('Comp Calculator'!$C$159='Champ Pools'!$Y$3,'Champ Pools'!H27,IF('Comp Calculator'!$C$159='Champ Pools'!$Z$3,'Champ Pools'!I27,0))))))))</f>
        <v>0</v>
      </c>
      <c r="D26">
        <f>IF('Comp Calculator'!$C$160='Champ Pools'!$S$3,'Champ Pools'!B27,IF('Comp Calculator'!$C$160='Champ Pools'!$T$3,'Champ Pools'!C27,IF('Comp Calculator'!$C$160='Champ Pools'!$U$3,'Champ Pools'!D27,IF('Comp Calculator'!$C$160='Champ Pools'!$V$3,'Champ Pools'!E27,IF('Comp Calculator'!$C$160='Champ Pools'!$W$3,'Champ Pools'!F27,IF('Comp Calculator'!$C$160='Champ Pools'!$X$3,'Champ Pools'!G27,IF('Comp Calculator'!$C$160='Champ Pools'!$Y$3,'Champ Pools'!H27,IF('Comp Calculator'!$C$160='Champ Pools'!$Z$3,'Champ Pools'!I27,0))))))))</f>
        <v>4</v>
      </c>
      <c r="E26">
        <f>IF('Comp Calculator'!$C$161='Champ Pools'!$S$3,'Champ Pools'!B27,IF('Comp Calculator'!$C$161='Champ Pools'!$T$3,'Champ Pools'!C27,IF('Comp Calculator'!$C$161='Champ Pools'!$U$3,'Champ Pools'!D27,IF('Comp Calculator'!$C$161='Champ Pools'!$V$3,'Champ Pools'!E27,IF('Comp Calculator'!$C$161='Champ Pools'!$W$3,'Champ Pools'!F27,IF('Comp Calculator'!$C$161='Champ Pools'!$X$3,'Champ Pools'!G27,IF('Comp Calculator'!$C$161='Champ Pools'!$Y$3,'Champ Pools'!H27,IF('Comp Calculator'!$C$161='Champ Pools'!$Z$3,'Champ Pools'!I27,0))))))))</f>
        <v>0</v>
      </c>
      <c r="F26">
        <f>IF('Comp Calculator'!$C$162='Champ Pools'!$S$3,'Champ Pools'!B27,IF('Comp Calculator'!$C$162='Champ Pools'!$T$3,'Champ Pools'!C27,IF('Comp Calculator'!$C$162='Champ Pools'!$U$3,'Champ Pools'!D27,IF('Comp Calculator'!$C$162='Champ Pools'!$V$3,'Champ Pools'!E27,IF('Comp Calculator'!$C$162='Champ Pools'!$W$3,'Champ Pools'!F27,IF('Comp Calculator'!$C$162='Champ Pools'!$X$3,'Champ Pools'!G27,IF('Comp Calculator'!$C$162='Champ Pools'!$Y$3,'Champ Pools'!H27,IF('Comp Calculator'!$C$162='Champ Pools'!$Z$3,'Champ Pools'!I27,0))))))))</f>
        <v>0</v>
      </c>
      <c r="H26">
        <f>B26*B26*'Champ Pools'!AC27</f>
        <v>0</v>
      </c>
      <c r="I26">
        <f>C26*C26*'Champ Pools'!AD27</f>
        <v>0</v>
      </c>
      <c r="J26">
        <f>D26*D26*'Champ Pools'!AE27</f>
        <v>48</v>
      </c>
      <c r="K26">
        <f>E26*E26*'Champ Pools'!AF27</f>
        <v>0</v>
      </c>
      <c r="L26">
        <f>F26*F26*'Champ Pools'!AG27</f>
        <v>0</v>
      </c>
      <c r="N26">
        <f>'Champ Scores'!Y27</f>
        <v>1539</v>
      </c>
      <c r="O26">
        <f>'Champ Scores'!Z27</f>
        <v>2066</v>
      </c>
      <c r="P26">
        <f>'Champ Scores'!AA27</f>
        <v>1840</v>
      </c>
      <c r="Q26">
        <f>'Champ Scores'!AB27</f>
        <v>1667</v>
      </c>
      <c r="R26">
        <f>'Champ Scores'!AC27</f>
        <v>2006</v>
      </c>
      <c r="T26" s="60">
        <f t="shared" si="0"/>
        <v>2777.6167722151695</v>
      </c>
      <c r="U26">
        <f>'(CC) Team Data'!W$43+'(CC) Enemy Champ Data'!N26</f>
        <v>1539</v>
      </c>
      <c r="V26">
        <f>'(CC) Team Data'!X$43+'(CC) Enemy Champ Data'!O26</f>
        <v>2066</v>
      </c>
      <c r="W26">
        <f>'(CC) Team Data'!Y$43+'(CC) Enemy Champ Data'!P26</f>
        <v>1840</v>
      </c>
      <c r="X26">
        <f>'(CC) Team Data'!Z$43+'(CC) Enemy Champ Data'!Q26</f>
        <v>1667</v>
      </c>
      <c r="Y26">
        <f>'(CC) Team Data'!AA$43+'(CC) Enemy Champ Data'!R26</f>
        <v>2006</v>
      </c>
      <c r="AA26">
        <f>ABS('Champ Scores'!AG27-33.3-'Comp Calculator'!H$164-'Comp Calculator'!H$163)</f>
        <v>32.44803112821586</v>
      </c>
      <c r="AB26">
        <f>ABS('Champ Scores'!AH27-33.3-'Comp Calculator'!I$164-'Comp Calculator'!I$163)</f>
        <v>17.099089619221353</v>
      </c>
      <c r="AC26">
        <f>ABS('Champ Scores'!AI27-33.3-'Comp Calculator'!J$164-'Comp Calculator'!J$163)</f>
        <v>15.34894150899451</v>
      </c>
      <c r="AD26">
        <f t="shared" si="6"/>
        <v>64.896062256431719</v>
      </c>
      <c r="AF26" s="60">
        <f>(IF('Comp Calculator'!$C$167='(CC) Enemy Champ Data'!$N$3,'(CC) Enemy Champ Data'!$N26,IF('Comp Calculator'!$C$167='(CC) Enemy Champ Data'!$O$3,'(CC) Enemy Champ Data'!$O26,IF('Comp Calculator'!$C$167='(CC) Enemy Champ Data'!$P$3,'(CC) Enemy Champ Data'!$P26,IF('Comp Calculator'!$C$167='(CC) Enemy Champ Data'!$Q$3,'(CC) Enemy Champ Data'!$Q26,IF('Comp Calculator'!$C$167='(CC) Enemy Champ Data'!$R$3,'(CC) Enemy Champ Data'!$R26,IF('Comp Calculator'!$C$167='(CC) Enemy Champ Data'!$T$3,'(CC) Enemy Champ Data'!$T26,1000))))))*H26*(100-$AD26))/1000</f>
        <v>0</v>
      </c>
      <c r="AG26" s="60">
        <f>(IF('Comp Calculator'!$C$167='(CC) Enemy Champ Data'!$N$3,'(CC) Enemy Champ Data'!$N26,IF('Comp Calculator'!$C$167='(CC) Enemy Champ Data'!$O$3,'(CC) Enemy Champ Data'!$O26,IF('Comp Calculator'!$C$167='(CC) Enemy Champ Data'!$P$3,'(CC) Enemy Champ Data'!$P26,IF('Comp Calculator'!$C$167='(CC) Enemy Champ Data'!$Q$3,'(CC) Enemy Champ Data'!$Q26,IF('Comp Calculator'!$C$167='(CC) Enemy Champ Data'!$R$3,'(CC) Enemy Champ Data'!$R26,IF('Comp Calculator'!$C$167='(CC) Enemy Champ Data'!$T$3,'(CC) Enemy Champ Data'!$T26,1000))))))*I26*(100-$AD26))/1000</f>
        <v>0</v>
      </c>
      <c r="AH26" s="60">
        <f>(IF('Comp Calculator'!$C$167='(CC) Enemy Champ Data'!$N$3,'(CC) Enemy Champ Data'!$N26,IF('Comp Calculator'!$C$167='(CC) Enemy Champ Data'!$O$3,'(CC) Enemy Champ Data'!$O26,IF('Comp Calculator'!$C$167='(CC) Enemy Champ Data'!$P$3,'(CC) Enemy Champ Data'!$P26,IF('Comp Calculator'!$C$167='(CC) Enemy Champ Data'!$Q$3,'(CC) Enemy Champ Data'!$Q26,IF('Comp Calculator'!$C$167='(CC) Enemy Champ Data'!$R$3,'(CC) Enemy Champ Data'!$R26,IF('Comp Calculator'!$C$167='(CC) Enemy Champ Data'!$T$3,'(CC) Enemy Champ Data'!$T26,1000))))))*J26*(100-$AD26))/1000</f>
        <v>4680.2537398719542</v>
      </c>
      <c r="AI26" s="60">
        <f>(IF('Comp Calculator'!$C$167='(CC) Enemy Champ Data'!$N$3,'(CC) Enemy Champ Data'!$N26,IF('Comp Calculator'!$C$167='(CC) Enemy Champ Data'!$O$3,'(CC) Enemy Champ Data'!$O26,IF('Comp Calculator'!$C$167='(CC) Enemy Champ Data'!$P$3,'(CC) Enemy Champ Data'!$P26,IF('Comp Calculator'!$C$167='(CC) Enemy Champ Data'!$Q$3,'(CC) Enemy Champ Data'!$Q26,IF('Comp Calculator'!$C$167='(CC) Enemy Champ Data'!$R$3,'(CC) Enemy Champ Data'!$R26,IF('Comp Calculator'!$C$167='(CC) Enemy Champ Data'!$T$3,'(CC) Enemy Champ Data'!$T26,1000))))))*K26*(100-$AD26))/1000</f>
        <v>0</v>
      </c>
      <c r="AJ26" s="60">
        <f>(IF('Comp Calculator'!$C$167='(CC) Enemy Champ Data'!$N$3,'(CC) Enemy Champ Data'!$N26,IF('Comp Calculator'!$C$167='(CC) Enemy Champ Data'!$O$3,'(CC) Enemy Champ Data'!$O26,IF('Comp Calculator'!$C$167='(CC) Enemy Champ Data'!$P$3,'(CC) Enemy Champ Data'!$P26,IF('Comp Calculator'!$C$167='(CC) Enemy Champ Data'!$Q$3,'(CC) Enemy Champ Data'!$Q26,IF('Comp Calculator'!$C$167='(CC) Enemy Champ Data'!$R$3,'(CC) Enemy Champ Data'!$R26,IF('Comp Calculator'!$C$167='(CC) Enemy Champ Data'!$T$3,'(CC) Enemy Champ Data'!$T26,1000))))))*L26*(100-$AD26))/1000</f>
        <v>0</v>
      </c>
      <c r="AL26">
        <f>RANK(AF26,AF$4:AF$157,0)+COUNTIF(AF$4:AF26,AF26)-1</f>
        <v>58</v>
      </c>
      <c r="AM26" t="str">
        <f t="shared" si="7"/>
        <v>Dr. Mundo</v>
      </c>
      <c r="AN26">
        <f>RANK(AG26,AG$4:AG$157,0)+COUNTIF(AG$4:AG26,AG26)-1</f>
        <v>44</v>
      </c>
      <c r="AO26" t="str">
        <f t="shared" si="8"/>
        <v>Dr. Mundo</v>
      </c>
      <c r="AP26">
        <f>RANK(AH26,AH$4:AH$157,0)+COUNTIF(AH$4:AH26,AH26)-1</f>
        <v>71</v>
      </c>
      <c r="AQ26" t="str">
        <f t="shared" si="9"/>
        <v>Dr. Mundo</v>
      </c>
      <c r="AR26">
        <f>RANK(AI26,AI$4:AI$157,0)+COUNTIF(AI$4:AI26,AI26)-1</f>
        <v>39</v>
      </c>
      <c r="AS26" t="str">
        <f t="shared" si="10"/>
        <v>Dr. Mundo</v>
      </c>
      <c r="AT26">
        <f>RANK(AJ26,AJ$4:AJ$157,0)+COUNTIF(AJ$4:AJ26,AJ26)-1</f>
        <v>67</v>
      </c>
      <c r="AU26" t="str">
        <f t="shared" si="11"/>
        <v>Dr. Mundo</v>
      </c>
      <c r="AW26">
        <v>24</v>
      </c>
      <c r="AX26" s="61">
        <f t="shared" si="12"/>
        <v>3.7688259774978161</v>
      </c>
      <c r="AY26">
        <f>'Champ Scores'!B27</f>
        <v>2</v>
      </c>
      <c r="AZ26">
        <f>'Champ Scores'!C27</f>
        <v>4</v>
      </c>
      <c r="BA26">
        <f>'Champ Scores'!D27</f>
        <v>4</v>
      </c>
      <c r="BB26">
        <f>'Champ Scores'!E27</f>
        <v>2</v>
      </c>
      <c r="BC26">
        <f>'Champ Scores'!F27</f>
        <v>4</v>
      </c>
      <c r="BD26">
        <f>'Champ Scores'!G27</f>
        <v>1</v>
      </c>
      <c r="BE26">
        <f>'Champ Scores'!H27</f>
        <v>3</v>
      </c>
      <c r="BF26">
        <f>'Champ Scores'!I27</f>
        <v>3</v>
      </c>
      <c r="BG26">
        <f>'Champ Scores'!J27</f>
        <v>4</v>
      </c>
      <c r="BH26">
        <f>'Champ Scores'!K27</f>
        <v>2</v>
      </c>
      <c r="BI26">
        <f>'Champ Scores'!L27</f>
        <v>5</v>
      </c>
      <c r="BJ26">
        <f>'Champ Scores'!M27</f>
        <v>3</v>
      </c>
      <c r="BK26">
        <f>'Champ Scores'!N27</f>
        <v>1</v>
      </c>
      <c r="BL26">
        <f>'Champ Scores'!O27</f>
        <v>3</v>
      </c>
      <c r="BM26">
        <f>'Champ Scores'!P27</f>
        <v>2</v>
      </c>
      <c r="BN26">
        <f>'Champ Scores'!Q27</f>
        <v>3</v>
      </c>
      <c r="BO26">
        <f>'Champ Scores'!R27</f>
        <v>1</v>
      </c>
      <c r="BP26">
        <f>'Champ Scores'!S27</f>
        <v>1</v>
      </c>
      <c r="BQ26">
        <f>'Champ Scores'!T27</f>
        <v>3</v>
      </c>
      <c r="BR26">
        <f>'Champ Scores'!U27</f>
        <v>1</v>
      </c>
      <c r="BT26" s="61">
        <f>INDEX($AX$3:BR26,AW26,MATCH('Comp Calculator'!$C$168,'(CC) Enemy Champ Data'!$AX$3:$BR$3,0))</f>
        <v>3.7688259774978161</v>
      </c>
      <c r="BV26" s="60">
        <f t="shared" si="1"/>
        <v>0</v>
      </c>
      <c r="BW26" s="60">
        <f t="shared" si="2"/>
        <v>0</v>
      </c>
      <c r="BX26" s="60">
        <f t="shared" si="3"/>
        <v>6350.4303590604586</v>
      </c>
      <c r="BY26" s="60">
        <f t="shared" si="4"/>
        <v>0</v>
      </c>
      <c r="BZ26" s="60">
        <f t="shared" si="5"/>
        <v>0</v>
      </c>
      <c r="CB26">
        <f>RANK(BV26,BV$4:BV$157,0)+COUNTIF(BV$4:BV26,BV26)-1</f>
        <v>58</v>
      </c>
      <c r="CC26" t="str">
        <f t="shared" si="13"/>
        <v>Dr. Mundo</v>
      </c>
      <c r="CD26">
        <f>RANK(BW26,BW$4:BW$157,0)+COUNTIF(BW$4:BW26,BW26)-1</f>
        <v>44</v>
      </c>
      <c r="CE26" t="str">
        <f t="shared" si="14"/>
        <v>Dr. Mundo</v>
      </c>
      <c r="CF26">
        <f>RANK(BX26,BX$4:BX$157,0)+COUNTIF(BX$4:BX26,BX26)-1</f>
        <v>72</v>
      </c>
      <c r="CG26" t="str">
        <f t="shared" si="15"/>
        <v>Dr. Mundo</v>
      </c>
      <c r="CH26">
        <f>RANK(BY26,BY$4:BY$157,0)+COUNTIF(BY$4:BY26,BY26)-1</f>
        <v>39</v>
      </c>
      <c r="CI26" t="str">
        <f t="shared" si="16"/>
        <v>Dr. Mundo</v>
      </c>
      <c r="CJ26">
        <f>RANK(BZ26,BZ$4:BZ$157,0)+COUNTIF(BZ$4:BZ26,BZ26)-1</f>
        <v>67</v>
      </c>
      <c r="CK26" t="str">
        <f t="shared" si="17"/>
        <v>Dr. Mundo</v>
      </c>
      <c r="CM26">
        <f>'Champ Scores'!B27+'(CC) Team Data'!B$43-'(CC) Team Data'!$B$28</f>
        <v>6</v>
      </c>
      <c r="CN26">
        <f>'Champ Scores'!C27+'(CC) Team Data'!C$43-'(CC) Team Data'!$B$28</f>
        <v>8</v>
      </c>
      <c r="CO26">
        <f>'Champ Scores'!D27+'(CC) Team Data'!D$43-'(CC) Team Data'!$B$28</f>
        <v>8</v>
      </c>
      <c r="CP26">
        <f>'Champ Scores'!E27+'(CC) Team Data'!E$43-'(CC) Team Data'!$B$28</f>
        <v>6</v>
      </c>
      <c r="CQ26">
        <f>'Champ Scores'!F27+'(CC) Team Data'!F$43-'(CC) Team Data'!$B$28</f>
        <v>8</v>
      </c>
      <c r="CR26">
        <f>'Champ Scores'!G27+'(CC) Team Data'!G$43-'(CC) Team Data'!$B$28</f>
        <v>5</v>
      </c>
      <c r="CS26">
        <f>'Champ Scores'!H27+'(CC) Team Data'!H$43-'(CC) Team Data'!$B$28</f>
        <v>7</v>
      </c>
      <c r="CT26">
        <f>'Champ Scores'!I27+'(CC) Team Data'!I$43-'(CC) Team Data'!$B$28</f>
        <v>7</v>
      </c>
      <c r="CU26">
        <f>'Champ Scores'!J27+'(CC) Team Data'!J$43-'(CC) Team Data'!$B$28</f>
        <v>8</v>
      </c>
      <c r="CV26">
        <f>'Champ Scores'!K27+'(CC) Team Data'!K$43-'(CC) Team Data'!$B$28</f>
        <v>6</v>
      </c>
      <c r="CW26">
        <f>'Champ Scores'!L27+'(CC) Team Data'!L$43-'(CC) Team Data'!$B$28</f>
        <v>9</v>
      </c>
      <c r="CX26">
        <f>'Champ Scores'!M27+'(CC) Team Data'!M$43-'(CC) Team Data'!$B$28</f>
        <v>7</v>
      </c>
      <c r="CY26">
        <f>'Champ Scores'!N27+'(CC) Team Data'!N$43-'(CC) Team Data'!$B$28</f>
        <v>5</v>
      </c>
      <c r="CZ26">
        <f>'Champ Scores'!O27+'(CC) Team Data'!O$43-'(CC) Team Data'!$B$28</f>
        <v>7</v>
      </c>
      <c r="DA26">
        <f>'Champ Scores'!P27+'(CC) Team Data'!P$43-'(CC) Team Data'!$B$28</f>
        <v>6</v>
      </c>
      <c r="DB26">
        <f>'Champ Scores'!Q27+'(CC) Team Data'!Q$43-'(CC) Team Data'!$B$28</f>
        <v>7</v>
      </c>
      <c r="DC26">
        <f>'Champ Scores'!R27+'(CC) Team Data'!R$43-'(CC) Team Data'!$B$28</f>
        <v>5</v>
      </c>
      <c r="DD26">
        <f>'Champ Scores'!S27+'(CC) Team Data'!S$43-'(CC) Team Data'!$B$28</f>
        <v>5</v>
      </c>
      <c r="DE26">
        <f>'Champ Scores'!T27+'(CC) Team Data'!T$43-'(CC) Team Data'!$B$28</f>
        <v>7</v>
      </c>
      <c r="DF26">
        <f>'Champ Scores'!U27+'(CC) Team Data'!U$43-'(CC) Team Data'!$B$28</f>
        <v>5</v>
      </c>
    </row>
    <row r="27" spans="1:110" x14ac:dyDescent="0.25">
      <c r="A27" t="str">
        <f>'Champ Scores'!A28</f>
        <v>Draven</v>
      </c>
      <c r="B27">
        <f>IF('Comp Calculator'!$C$158='Champ Pools'!$S$3,'Champ Pools'!B28,IF('Comp Calculator'!$C$158='Champ Pools'!$T$3,'Champ Pools'!C28,IF('Comp Calculator'!$C$158='Champ Pools'!$U$3,'Champ Pools'!D28,IF('Comp Calculator'!$C$158='Champ Pools'!$V$3,'Champ Pools'!E28,IF('Comp Calculator'!$C$158='Champ Pools'!$W$3,'Champ Pools'!F28,IF('Comp Calculator'!$C$158='Champ Pools'!$X$3,'Champ Pools'!G28,IF('Comp Calculator'!$C$158='Champ Pools'!$Y$3,'Champ Pools'!H28,IF('Comp Calculator'!$C$158='Champ Pools'!$Z$3,'Champ Pools'!I28,0))))))))</f>
        <v>2</v>
      </c>
      <c r="C27">
        <f>IF('Comp Calculator'!$C$159='Champ Pools'!$S$3,'Champ Pools'!B28,IF('Comp Calculator'!$C$159='Champ Pools'!$T$3,'Champ Pools'!C28,IF('Comp Calculator'!$C$159='Champ Pools'!$U$3,'Champ Pools'!D28,IF('Comp Calculator'!$C$159='Champ Pools'!$V$3,'Champ Pools'!E28,IF('Comp Calculator'!$C$159='Champ Pools'!$W$3,'Champ Pools'!F28,IF('Comp Calculator'!$C$159='Champ Pools'!$X$3,'Champ Pools'!G28,IF('Comp Calculator'!$C$159='Champ Pools'!$Y$3,'Champ Pools'!H28,IF('Comp Calculator'!$C$159='Champ Pools'!$Z$3,'Champ Pools'!I28,0))))))))</f>
        <v>0</v>
      </c>
      <c r="D27">
        <f>IF('Comp Calculator'!$C$160='Champ Pools'!$S$3,'Champ Pools'!B28,IF('Comp Calculator'!$C$160='Champ Pools'!$T$3,'Champ Pools'!C28,IF('Comp Calculator'!$C$160='Champ Pools'!$U$3,'Champ Pools'!D28,IF('Comp Calculator'!$C$160='Champ Pools'!$V$3,'Champ Pools'!E28,IF('Comp Calculator'!$C$160='Champ Pools'!$W$3,'Champ Pools'!F28,IF('Comp Calculator'!$C$160='Champ Pools'!$X$3,'Champ Pools'!G28,IF('Comp Calculator'!$C$160='Champ Pools'!$Y$3,'Champ Pools'!H28,IF('Comp Calculator'!$C$160='Champ Pools'!$Z$3,'Champ Pools'!I28,0))))))))</f>
        <v>3</v>
      </c>
      <c r="E27">
        <f>IF('Comp Calculator'!$C$161='Champ Pools'!$S$3,'Champ Pools'!B28,IF('Comp Calculator'!$C$161='Champ Pools'!$T$3,'Champ Pools'!C28,IF('Comp Calculator'!$C$161='Champ Pools'!$U$3,'Champ Pools'!D28,IF('Comp Calculator'!$C$161='Champ Pools'!$V$3,'Champ Pools'!E28,IF('Comp Calculator'!$C$161='Champ Pools'!$W$3,'Champ Pools'!F28,IF('Comp Calculator'!$C$161='Champ Pools'!$X$3,'Champ Pools'!G28,IF('Comp Calculator'!$C$161='Champ Pools'!$Y$3,'Champ Pools'!H28,IF('Comp Calculator'!$C$161='Champ Pools'!$Z$3,'Champ Pools'!I28,0))))))))</f>
        <v>0</v>
      </c>
      <c r="F27">
        <f>IF('Comp Calculator'!$C$162='Champ Pools'!$S$3,'Champ Pools'!B28,IF('Comp Calculator'!$C$162='Champ Pools'!$T$3,'Champ Pools'!C28,IF('Comp Calculator'!$C$162='Champ Pools'!$U$3,'Champ Pools'!D28,IF('Comp Calculator'!$C$162='Champ Pools'!$V$3,'Champ Pools'!E28,IF('Comp Calculator'!$C$162='Champ Pools'!$W$3,'Champ Pools'!F28,IF('Comp Calculator'!$C$162='Champ Pools'!$X$3,'Champ Pools'!G28,IF('Comp Calculator'!$C$162='Champ Pools'!$Y$3,'Champ Pools'!H28,IF('Comp Calculator'!$C$162='Champ Pools'!$Z$3,'Champ Pools'!I28,0))))))))</f>
        <v>0</v>
      </c>
      <c r="H27">
        <f>B27*B27*'Champ Pools'!AC28</f>
        <v>12</v>
      </c>
      <c r="I27">
        <f>C27*C27*'Champ Pools'!AD28</f>
        <v>0</v>
      </c>
      <c r="J27">
        <f>D27*D27*'Champ Pools'!AE28</f>
        <v>27</v>
      </c>
      <c r="K27">
        <f>E27*E27*'Champ Pools'!AF28</f>
        <v>0</v>
      </c>
      <c r="L27">
        <f>F27*F27*'Champ Pools'!AG28</f>
        <v>0</v>
      </c>
      <c r="N27">
        <f>'Champ Scores'!Y28</f>
        <v>1522</v>
      </c>
      <c r="O27">
        <f>'Champ Scores'!Z28</f>
        <v>1919</v>
      </c>
      <c r="P27">
        <f>'Champ Scores'!AA28</f>
        <v>1921</v>
      </c>
      <c r="Q27">
        <f>'Champ Scores'!AB28</f>
        <v>2018</v>
      </c>
      <c r="R27">
        <f>'Champ Scores'!AC28</f>
        <v>2233</v>
      </c>
      <c r="T27" s="60">
        <f t="shared" si="0"/>
        <v>2742.150625364342</v>
      </c>
      <c r="U27">
        <f>'(CC) Team Data'!W$43+'(CC) Enemy Champ Data'!N27</f>
        <v>1522</v>
      </c>
      <c r="V27">
        <f>'(CC) Team Data'!X$43+'(CC) Enemy Champ Data'!O27</f>
        <v>1919</v>
      </c>
      <c r="W27">
        <f>'(CC) Team Data'!Y$43+'(CC) Enemy Champ Data'!P27</f>
        <v>1921</v>
      </c>
      <c r="X27">
        <f>'(CC) Team Data'!Z$43+'(CC) Enemy Champ Data'!Q27</f>
        <v>2018</v>
      </c>
      <c r="Y27">
        <f>'(CC) Team Data'!AA$43+'(CC) Enemy Champ Data'!R27</f>
        <v>2233</v>
      </c>
      <c r="AA27">
        <f>ABS('Champ Scores'!AG28-33.3-'Comp Calculator'!H$164-'Comp Calculator'!H$163)</f>
        <v>5.3632178052822042</v>
      </c>
      <c r="AB27">
        <f>ABS('Champ Scores'!AH28-33.3-'Comp Calculator'!I$164-'Comp Calculator'!I$163)</f>
        <v>3.3809805753491133</v>
      </c>
      <c r="AC27">
        <f>ABS('Champ Scores'!AI28-33.3-'Comp Calculator'!J$164-'Comp Calculator'!J$163)</f>
        <v>8.744198380631321</v>
      </c>
      <c r="AD27">
        <f t="shared" si="6"/>
        <v>17.488396761262639</v>
      </c>
      <c r="AF27" s="60">
        <f>(IF('Comp Calculator'!$C$167='(CC) Enemy Champ Data'!$N$3,'(CC) Enemy Champ Data'!$N27,IF('Comp Calculator'!$C$167='(CC) Enemy Champ Data'!$O$3,'(CC) Enemy Champ Data'!$O27,IF('Comp Calculator'!$C$167='(CC) Enemy Champ Data'!$P$3,'(CC) Enemy Champ Data'!$P27,IF('Comp Calculator'!$C$167='(CC) Enemy Champ Data'!$Q$3,'(CC) Enemy Champ Data'!$Q27,IF('Comp Calculator'!$C$167='(CC) Enemy Champ Data'!$R$3,'(CC) Enemy Champ Data'!$R27,IF('Comp Calculator'!$C$167='(CC) Enemy Champ Data'!$T$3,'(CC) Enemy Champ Data'!$T27,1000))))))*H27*(100-$AD27))/1000</f>
        <v>2715.1109330510176</v>
      </c>
      <c r="AG27" s="60">
        <f>(IF('Comp Calculator'!$C$167='(CC) Enemy Champ Data'!$N$3,'(CC) Enemy Champ Data'!$N27,IF('Comp Calculator'!$C$167='(CC) Enemy Champ Data'!$O$3,'(CC) Enemy Champ Data'!$O27,IF('Comp Calculator'!$C$167='(CC) Enemy Champ Data'!$P$3,'(CC) Enemy Champ Data'!$P27,IF('Comp Calculator'!$C$167='(CC) Enemy Champ Data'!$Q$3,'(CC) Enemy Champ Data'!$Q27,IF('Comp Calculator'!$C$167='(CC) Enemy Champ Data'!$R$3,'(CC) Enemy Champ Data'!$R27,IF('Comp Calculator'!$C$167='(CC) Enemy Champ Data'!$T$3,'(CC) Enemy Champ Data'!$T27,1000))))))*I27*(100-$AD27))/1000</f>
        <v>0</v>
      </c>
      <c r="AH27" s="60">
        <f>(IF('Comp Calculator'!$C$167='(CC) Enemy Champ Data'!$N$3,'(CC) Enemy Champ Data'!$N27,IF('Comp Calculator'!$C$167='(CC) Enemy Champ Data'!$O$3,'(CC) Enemy Champ Data'!$O27,IF('Comp Calculator'!$C$167='(CC) Enemy Champ Data'!$P$3,'(CC) Enemy Champ Data'!$P27,IF('Comp Calculator'!$C$167='(CC) Enemy Champ Data'!$Q$3,'(CC) Enemy Champ Data'!$Q27,IF('Comp Calculator'!$C$167='(CC) Enemy Champ Data'!$R$3,'(CC) Enemy Champ Data'!$R27,IF('Comp Calculator'!$C$167='(CC) Enemy Champ Data'!$T$3,'(CC) Enemy Champ Data'!$T27,1000))))))*J27*(100-$AD27))/1000</f>
        <v>6108.999599364789</v>
      </c>
      <c r="AI27" s="60">
        <f>(IF('Comp Calculator'!$C$167='(CC) Enemy Champ Data'!$N$3,'(CC) Enemy Champ Data'!$N27,IF('Comp Calculator'!$C$167='(CC) Enemy Champ Data'!$O$3,'(CC) Enemy Champ Data'!$O27,IF('Comp Calculator'!$C$167='(CC) Enemy Champ Data'!$P$3,'(CC) Enemy Champ Data'!$P27,IF('Comp Calculator'!$C$167='(CC) Enemy Champ Data'!$Q$3,'(CC) Enemy Champ Data'!$Q27,IF('Comp Calculator'!$C$167='(CC) Enemy Champ Data'!$R$3,'(CC) Enemy Champ Data'!$R27,IF('Comp Calculator'!$C$167='(CC) Enemy Champ Data'!$T$3,'(CC) Enemy Champ Data'!$T27,1000))))))*K27*(100-$AD27))/1000</f>
        <v>0</v>
      </c>
      <c r="AJ27" s="60">
        <f>(IF('Comp Calculator'!$C$167='(CC) Enemy Champ Data'!$N$3,'(CC) Enemy Champ Data'!$N27,IF('Comp Calculator'!$C$167='(CC) Enemy Champ Data'!$O$3,'(CC) Enemy Champ Data'!$O27,IF('Comp Calculator'!$C$167='(CC) Enemy Champ Data'!$P$3,'(CC) Enemy Champ Data'!$P27,IF('Comp Calculator'!$C$167='(CC) Enemy Champ Data'!$Q$3,'(CC) Enemy Champ Data'!$Q27,IF('Comp Calculator'!$C$167='(CC) Enemy Champ Data'!$R$3,'(CC) Enemy Champ Data'!$R27,IF('Comp Calculator'!$C$167='(CC) Enemy Champ Data'!$T$3,'(CC) Enemy Champ Data'!$T27,1000))))))*L27*(100-$AD27))/1000</f>
        <v>0</v>
      </c>
      <c r="AL27">
        <f>RANK(AF27,AF$4:AF$157,0)+COUNTIF(AF$4:AF27,AF27)-1</f>
        <v>26</v>
      </c>
      <c r="AM27" t="str">
        <f t="shared" si="7"/>
        <v>Draven</v>
      </c>
      <c r="AN27">
        <f>RANK(AG27,AG$4:AG$157,0)+COUNTIF(AG$4:AG27,AG27)-1</f>
        <v>45</v>
      </c>
      <c r="AO27" t="str">
        <f t="shared" si="8"/>
        <v>Draven</v>
      </c>
      <c r="AP27">
        <f>RANK(AH27,AH$4:AH$157,0)+COUNTIF(AH$4:AH27,AH27)-1</f>
        <v>51</v>
      </c>
      <c r="AQ27" t="str">
        <f t="shared" si="9"/>
        <v>Draven</v>
      </c>
      <c r="AR27">
        <f>RANK(AI27,AI$4:AI$157,0)+COUNTIF(AI$4:AI27,AI27)-1</f>
        <v>40</v>
      </c>
      <c r="AS27" t="str">
        <f t="shared" si="10"/>
        <v>Draven</v>
      </c>
      <c r="AT27">
        <f>RANK(AJ27,AJ$4:AJ$157,0)+COUNTIF(AJ$4:AJ27,AJ27)-1</f>
        <v>68</v>
      </c>
      <c r="AU27" t="str">
        <f t="shared" si="11"/>
        <v>Draven</v>
      </c>
      <c r="AW27">
        <v>25</v>
      </c>
      <c r="AX27" s="61">
        <f t="shared" si="12"/>
        <v>3.6861066293364284</v>
      </c>
      <c r="AY27">
        <f>'Champ Scores'!B28</f>
        <v>3</v>
      </c>
      <c r="AZ27">
        <f>'Champ Scores'!C28</f>
        <v>5</v>
      </c>
      <c r="BA27">
        <f>'Champ Scores'!D28</f>
        <v>5</v>
      </c>
      <c r="BB27">
        <f>'Champ Scores'!E28</f>
        <v>1</v>
      </c>
      <c r="BC27">
        <f>'Champ Scores'!F28</f>
        <v>3</v>
      </c>
      <c r="BD27">
        <f>'Champ Scores'!G28</f>
        <v>4</v>
      </c>
      <c r="BE27">
        <f>'Champ Scores'!H28</f>
        <v>3</v>
      </c>
      <c r="BF27">
        <f>'Champ Scores'!I28</f>
        <v>4</v>
      </c>
      <c r="BG27">
        <f>'Champ Scores'!J28</f>
        <v>3</v>
      </c>
      <c r="BH27">
        <f>'Champ Scores'!K28</f>
        <v>1</v>
      </c>
      <c r="BI27">
        <f>'Champ Scores'!L28</f>
        <v>3</v>
      </c>
      <c r="BJ27">
        <f>'Champ Scores'!M28</f>
        <v>1</v>
      </c>
      <c r="BK27">
        <f>'Champ Scores'!N28</f>
        <v>3</v>
      </c>
      <c r="BL27">
        <f>'Champ Scores'!O28</f>
        <v>3</v>
      </c>
      <c r="BM27">
        <f>'Champ Scores'!P28</f>
        <v>2</v>
      </c>
      <c r="BN27">
        <f>'Champ Scores'!Q28</f>
        <v>3</v>
      </c>
      <c r="BO27">
        <f>'Champ Scores'!R28</f>
        <v>1</v>
      </c>
      <c r="BP27">
        <f>'Champ Scores'!S28</f>
        <v>1</v>
      </c>
      <c r="BQ27">
        <f>'Champ Scores'!T28</f>
        <v>1</v>
      </c>
      <c r="BR27">
        <f>'Champ Scores'!U28</f>
        <v>2</v>
      </c>
      <c r="BT27" s="61">
        <f>INDEX($AX$3:BR27,AW27,MATCH('Comp Calculator'!$C$168,'(CC) Enemy Champ Data'!$AX$3:$BR$3,0))</f>
        <v>3.6861066293364284</v>
      </c>
      <c r="BV27" s="60">
        <f t="shared" si="1"/>
        <v>3649.7588123458427</v>
      </c>
      <c r="BW27" s="60">
        <f t="shared" si="2"/>
        <v>0</v>
      </c>
      <c r="BX27" s="60">
        <f t="shared" si="3"/>
        <v>8211.9573277781474</v>
      </c>
      <c r="BY27" s="60">
        <f t="shared" si="4"/>
        <v>0</v>
      </c>
      <c r="BZ27" s="60">
        <f t="shared" si="5"/>
        <v>0</v>
      </c>
      <c r="CB27">
        <f>RANK(BV27,BV$4:BV$157,0)+COUNTIF(BV$4:BV27,BV27)-1</f>
        <v>28</v>
      </c>
      <c r="CC27" t="str">
        <f t="shared" si="13"/>
        <v>Draven</v>
      </c>
      <c r="CD27">
        <f>RANK(BW27,BW$4:BW$157,0)+COUNTIF(BW$4:BW27,BW27)-1</f>
        <v>45</v>
      </c>
      <c r="CE27" t="str">
        <f t="shared" si="14"/>
        <v>Draven</v>
      </c>
      <c r="CF27">
        <f>RANK(BX27,BX$4:BX$157,0)+COUNTIF(BX$4:BX27,BX27)-1</f>
        <v>61</v>
      </c>
      <c r="CG27" t="str">
        <f t="shared" si="15"/>
        <v>Draven</v>
      </c>
      <c r="CH27">
        <f>RANK(BY27,BY$4:BY$157,0)+COUNTIF(BY$4:BY27,BY27)-1</f>
        <v>40</v>
      </c>
      <c r="CI27" t="str">
        <f t="shared" si="16"/>
        <v>Draven</v>
      </c>
      <c r="CJ27">
        <f>RANK(BZ27,BZ$4:BZ$157,0)+COUNTIF(BZ$4:BZ27,BZ27)-1</f>
        <v>68</v>
      </c>
      <c r="CK27" t="str">
        <f t="shared" si="17"/>
        <v>Draven</v>
      </c>
      <c r="CM27">
        <f>'Champ Scores'!B28+'(CC) Team Data'!B$43-'(CC) Team Data'!$B$28</f>
        <v>7</v>
      </c>
      <c r="CN27">
        <f>'Champ Scores'!C28+'(CC) Team Data'!C$43-'(CC) Team Data'!$B$28</f>
        <v>9</v>
      </c>
      <c r="CO27">
        <f>'Champ Scores'!D28+'(CC) Team Data'!D$43-'(CC) Team Data'!$B$28</f>
        <v>9</v>
      </c>
      <c r="CP27">
        <f>'Champ Scores'!E28+'(CC) Team Data'!E$43-'(CC) Team Data'!$B$28</f>
        <v>5</v>
      </c>
      <c r="CQ27">
        <f>'Champ Scores'!F28+'(CC) Team Data'!F$43-'(CC) Team Data'!$B$28</f>
        <v>7</v>
      </c>
      <c r="CR27">
        <f>'Champ Scores'!G28+'(CC) Team Data'!G$43-'(CC) Team Data'!$B$28</f>
        <v>8</v>
      </c>
      <c r="CS27">
        <f>'Champ Scores'!H28+'(CC) Team Data'!H$43-'(CC) Team Data'!$B$28</f>
        <v>7</v>
      </c>
      <c r="CT27">
        <f>'Champ Scores'!I28+'(CC) Team Data'!I$43-'(CC) Team Data'!$B$28</f>
        <v>8</v>
      </c>
      <c r="CU27">
        <f>'Champ Scores'!J28+'(CC) Team Data'!J$43-'(CC) Team Data'!$B$28</f>
        <v>7</v>
      </c>
      <c r="CV27">
        <f>'Champ Scores'!K28+'(CC) Team Data'!K$43-'(CC) Team Data'!$B$28</f>
        <v>5</v>
      </c>
      <c r="CW27">
        <f>'Champ Scores'!L28+'(CC) Team Data'!L$43-'(CC) Team Data'!$B$28</f>
        <v>7</v>
      </c>
      <c r="CX27">
        <f>'Champ Scores'!M28+'(CC) Team Data'!M$43-'(CC) Team Data'!$B$28</f>
        <v>5</v>
      </c>
      <c r="CY27">
        <f>'Champ Scores'!N28+'(CC) Team Data'!N$43-'(CC) Team Data'!$B$28</f>
        <v>7</v>
      </c>
      <c r="CZ27">
        <f>'Champ Scores'!O28+'(CC) Team Data'!O$43-'(CC) Team Data'!$B$28</f>
        <v>7</v>
      </c>
      <c r="DA27">
        <f>'Champ Scores'!P28+'(CC) Team Data'!P$43-'(CC) Team Data'!$B$28</f>
        <v>6</v>
      </c>
      <c r="DB27">
        <f>'Champ Scores'!Q28+'(CC) Team Data'!Q$43-'(CC) Team Data'!$B$28</f>
        <v>7</v>
      </c>
      <c r="DC27">
        <f>'Champ Scores'!R28+'(CC) Team Data'!R$43-'(CC) Team Data'!$B$28</f>
        <v>5</v>
      </c>
      <c r="DD27">
        <f>'Champ Scores'!S28+'(CC) Team Data'!S$43-'(CC) Team Data'!$B$28</f>
        <v>5</v>
      </c>
      <c r="DE27">
        <f>'Champ Scores'!T28+'(CC) Team Data'!T$43-'(CC) Team Data'!$B$28</f>
        <v>5</v>
      </c>
      <c r="DF27">
        <f>'Champ Scores'!U28+'(CC) Team Data'!U$43-'(CC) Team Data'!$B$28</f>
        <v>6</v>
      </c>
    </row>
    <row r="28" spans="1:110" x14ac:dyDescent="0.25">
      <c r="A28" t="str">
        <f>'Champ Scores'!A29</f>
        <v>Ekko</v>
      </c>
      <c r="B28">
        <f>IF('Comp Calculator'!$C$158='Champ Pools'!$S$3,'Champ Pools'!B29,IF('Comp Calculator'!$C$158='Champ Pools'!$T$3,'Champ Pools'!C29,IF('Comp Calculator'!$C$158='Champ Pools'!$U$3,'Champ Pools'!D29,IF('Comp Calculator'!$C$158='Champ Pools'!$V$3,'Champ Pools'!E29,IF('Comp Calculator'!$C$158='Champ Pools'!$W$3,'Champ Pools'!F29,IF('Comp Calculator'!$C$158='Champ Pools'!$X$3,'Champ Pools'!G29,IF('Comp Calculator'!$C$158='Champ Pools'!$Y$3,'Champ Pools'!H29,IF('Comp Calculator'!$C$158='Champ Pools'!$Z$3,'Champ Pools'!I29,0))))))))</f>
        <v>0</v>
      </c>
      <c r="C28">
        <f>IF('Comp Calculator'!$C$159='Champ Pools'!$S$3,'Champ Pools'!B29,IF('Comp Calculator'!$C$159='Champ Pools'!$T$3,'Champ Pools'!C29,IF('Comp Calculator'!$C$159='Champ Pools'!$U$3,'Champ Pools'!D29,IF('Comp Calculator'!$C$159='Champ Pools'!$V$3,'Champ Pools'!E29,IF('Comp Calculator'!$C$159='Champ Pools'!$W$3,'Champ Pools'!F29,IF('Comp Calculator'!$C$159='Champ Pools'!$X$3,'Champ Pools'!G29,IF('Comp Calculator'!$C$159='Champ Pools'!$Y$3,'Champ Pools'!H29,IF('Comp Calculator'!$C$159='Champ Pools'!$Z$3,'Champ Pools'!I29,0))))))))</f>
        <v>0</v>
      </c>
      <c r="D28">
        <f>IF('Comp Calculator'!$C$160='Champ Pools'!$S$3,'Champ Pools'!B29,IF('Comp Calculator'!$C$160='Champ Pools'!$T$3,'Champ Pools'!C29,IF('Comp Calculator'!$C$160='Champ Pools'!$U$3,'Champ Pools'!D29,IF('Comp Calculator'!$C$160='Champ Pools'!$V$3,'Champ Pools'!E29,IF('Comp Calculator'!$C$160='Champ Pools'!$W$3,'Champ Pools'!F29,IF('Comp Calculator'!$C$160='Champ Pools'!$X$3,'Champ Pools'!G29,IF('Comp Calculator'!$C$160='Champ Pools'!$Y$3,'Champ Pools'!H29,IF('Comp Calculator'!$C$160='Champ Pools'!$Z$3,'Champ Pools'!I29,0))))))))</f>
        <v>2</v>
      </c>
      <c r="E28">
        <f>IF('Comp Calculator'!$C$161='Champ Pools'!$S$3,'Champ Pools'!B29,IF('Comp Calculator'!$C$161='Champ Pools'!$T$3,'Champ Pools'!C29,IF('Comp Calculator'!$C$161='Champ Pools'!$U$3,'Champ Pools'!D29,IF('Comp Calculator'!$C$161='Champ Pools'!$V$3,'Champ Pools'!E29,IF('Comp Calculator'!$C$161='Champ Pools'!$W$3,'Champ Pools'!F29,IF('Comp Calculator'!$C$161='Champ Pools'!$X$3,'Champ Pools'!G29,IF('Comp Calculator'!$C$161='Champ Pools'!$Y$3,'Champ Pools'!H29,IF('Comp Calculator'!$C$161='Champ Pools'!$Z$3,'Champ Pools'!I29,0))))))))</f>
        <v>0</v>
      </c>
      <c r="F28">
        <f>IF('Comp Calculator'!$C$162='Champ Pools'!$S$3,'Champ Pools'!B29,IF('Comp Calculator'!$C$162='Champ Pools'!$T$3,'Champ Pools'!C29,IF('Comp Calculator'!$C$162='Champ Pools'!$U$3,'Champ Pools'!D29,IF('Comp Calculator'!$C$162='Champ Pools'!$V$3,'Champ Pools'!E29,IF('Comp Calculator'!$C$162='Champ Pools'!$W$3,'Champ Pools'!F29,IF('Comp Calculator'!$C$162='Champ Pools'!$X$3,'Champ Pools'!G29,IF('Comp Calculator'!$C$162='Champ Pools'!$Y$3,'Champ Pools'!H29,IF('Comp Calculator'!$C$162='Champ Pools'!$Z$3,'Champ Pools'!I29,0))))))))</f>
        <v>0</v>
      </c>
      <c r="H28">
        <f>B28*B28*'Champ Pools'!AC29</f>
        <v>0</v>
      </c>
      <c r="I28">
        <f>C28*C28*'Champ Pools'!AD29</f>
        <v>0</v>
      </c>
      <c r="J28">
        <f>D28*D28*'Champ Pools'!AE29</f>
        <v>12</v>
      </c>
      <c r="K28">
        <f>E28*E28*'Champ Pools'!AF29</f>
        <v>0</v>
      </c>
      <c r="L28">
        <f>F28*F28*'Champ Pools'!AG29</f>
        <v>0</v>
      </c>
      <c r="N28">
        <f>'Champ Scores'!Y29</f>
        <v>1774</v>
      </c>
      <c r="O28">
        <f>'Champ Scores'!Z29</f>
        <v>2495</v>
      </c>
      <c r="P28">
        <f>'Champ Scores'!AA29</f>
        <v>1257</v>
      </c>
      <c r="Q28">
        <f>'Champ Scores'!AB29</f>
        <v>1435</v>
      </c>
      <c r="R28">
        <f>'Champ Scores'!AC29</f>
        <v>2244</v>
      </c>
      <c r="T28" s="60">
        <f t="shared" si="0"/>
        <v>2475.4749767646927</v>
      </c>
      <c r="U28">
        <f>'(CC) Team Data'!W$43+'(CC) Enemy Champ Data'!N28</f>
        <v>1774</v>
      </c>
      <c r="V28">
        <f>'(CC) Team Data'!X$43+'(CC) Enemy Champ Data'!O28</f>
        <v>2495</v>
      </c>
      <c r="W28">
        <f>'(CC) Team Data'!Y$43+'(CC) Enemy Champ Data'!P28</f>
        <v>1257</v>
      </c>
      <c r="X28">
        <f>'(CC) Team Data'!Z$43+'(CC) Enemy Champ Data'!Q28</f>
        <v>1435</v>
      </c>
      <c r="Y28">
        <f>'(CC) Team Data'!AA$43+'(CC) Enemy Champ Data'!R28</f>
        <v>2244</v>
      </c>
      <c r="AA28">
        <f>ABS('Champ Scores'!AG29-33.3-'Comp Calculator'!H$164-'Comp Calculator'!H$163)</f>
        <v>22.470604089570081</v>
      </c>
      <c r="AB28">
        <f>ABS('Champ Scores'!AH29-33.3-'Comp Calculator'!I$164-'Comp Calculator'!I$163)</f>
        <v>12.214091521701071</v>
      </c>
      <c r="AC28">
        <f>ABS('Champ Scores'!AI29-33.3-'Comp Calculator'!J$164-'Comp Calculator'!J$163)</f>
        <v>10.256512567869013</v>
      </c>
      <c r="AD28">
        <f t="shared" si="6"/>
        <v>44.941208179140162</v>
      </c>
      <c r="AF28" s="60">
        <f>(IF('Comp Calculator'!$C$167='(CC) Enemy Champ Data'!$N$3,'(CC) Enemy Champ Data'!$N28,IF('Comp Calculator'!$C$167='(CC) Enemy Champ Data'!$O$3,'(CC) Enemy Champ Data'!$O28,IF('Comp Calculator'!$C$167='(CC) Enemy Champ Data'!$P$3,'(CC) Enemy Champ Data'!$P28,IF('Comp Calculator'!$C$167='(CC) Enemy Champ Data'!$Q$3,'(CC) Enemy Champ Data'!$Q28,IF('Comp Calculator'!$C$167='(CC) Enemy Champ Data'!$R$3,'(CC) Enemy Champ Data'!$R28,IF('Comp Calculator'!$C$167='(CC) Enemy Champ Data'!$T$3,'(CC) Enemy Champ Data'!$T28,1000))))))*H28*(100-$AD28))/1000</f>
        <v>0</v>
      </c>
      <c r="AG28" s="60">
        <f>(IF('Comp Calculator'!$C$167='(CC) Enemy Champ Data'!$N$3,'(CC) Enemy Champ Data'!$N28,IF('Comp Calculator'!$C$167='(CC) Enemy Champ Data'!$O$3,'(CC) Enemy Champ Data'!$O28,IF('Comp Calculator'!$C$167='(CC) Enemy Champ Data'!$P$3,'(CC) Enemy Champ Data'!$P28,IF('Comp Calculator'!$C$167='(CC) Enemy Champ Data'!$Q$3,'(CC) Enemy Champ Data'!$Q28,IF('Comp Calculator'!$C$167='(CC) Enemy Champ Data'!$R$3,'(CC) Enemy Champ Data'!$R28,IF('Comp Calculator'!$C$167='(CC) Enemy Champ Data'!$T$3,'(CC) Enemy Champ Data'!$T28,1000))))))*I28*(100-$AD28))/1000</f>
        <v>0</v>
      </c>
      <c r="AH28" s="60">
        <f>(IF('Comp Calculator'!$C$167='(CC) Enemy Champ Data'!$N$3,'(CC) Enemy Champ Data'!$N28,IF('Comp Calculator'!$C$167='(CC) Enemy Champ Data'!$O$3,'(CC) Enemy Champ Data'!$O28,IF('Comp Calculator'!$C$167='(CC) Enemy Champ Data'!$P$3,'(CC) Enemy Champ Data'!$P28,IF('Comp Calculator'!$C$167='(CC) Enemy Champ Data'!$Q$3,'(CC) Enemy Champ Data'!$Q28,IF('Comp Calculator'!$C$167='(CC) Enemy Champ Data'!$R$3,'(CC) Enemy Champ Data'!$R28,IF('Comp Calculator'!$C$167='(CC) Enemy Champ Data'!$T$3,'(CC) Enemy Champ Data'!$T28,1000))))))*J28*(100-$AD28))/1000</f>
        <v>1635.5599368412206</v>
      </c>
      <c r="AI28" s="60">
        <f>(IF('Comp Calculator'!$C$167='(CC) Enemy Champ Data'!$N$3,'(CC) Enemy Champ Data'!$N28,IF('Comp Calculator'!$C$167='(CC) Enemy Champ Data'!$O$3,'(CC) Enemy Champ Data'!$O28,IF('Comp Calculator'!$C$167='(CC) Enemy Champ Data'!$P$3,'(CC) Enemy Champ Data'!$P28,IF('Comp Calculator'!$C$167='(CC) Enemy Champ Data'!$Q$3,'(CC) Enemy Champ Data'!$Q28,IF('Comp Calculator'!$C$167='(CC) Enemy Champ Data'!$R$3,'(CC) Enemy Champ Data'!$R28,IF('Comp Calculator'!$C$167='(CC) Enemy Champ Data'!$T$3,'(CC) Enemy Champ Data'!$T28,1000))))))*K28*(100-$AD28))/1000</f>
        <v>0</v>
      </c>
      <c r="AJ28" s="60">
        <f>(IF('Comp Calculator'!$C$167='(CC) Enemy Champ Data'!$N$3,'(CC) Enemy Champ Data'!$N28,IF('Comp Calculator'!$C$167='(CC) Enemy Champ Data'!$O$3,'(CC) Enemy Champ Data'!$O28,IF('Comp Calculator'!$C$167='(CC) Enemy Champ Data'!$P$3,'(CC) Enemy Champ Data'!$P28,IF('Comp Calculator'!$C$167='(CC) Enemy Champ Data'!$Q$3,'(CC) Enemy Champ Data'!$Q28,IF('Comp Calculator'!$C$167='(CC) Enemy Champ Data'!$R$3,'(CC) Enemy Champ Data'!$R28,IF('Comp Calculator'!$C$167='(CC) Enemy Champ Data'!$T$3,'(CC) Enemy Champ Data'!$T28,1000))))))*L28*(100-$AD28))/1000</f>
        <v>0</v>
      </c>
      <c r="AL28">
        <f>RANK(AF28,AF$4:AF$157,0)+COUNTIF(AF$4:AF28,AF28)-1</f>
        <v>59</v>
      </c>
      <c r="AM28" t="str">
        <f t="shared" si="7"/>
        <v>Ekko</v>
      </c>
      <c r="AN28">
        <f>RANK(AG28,AG$4:AG$157,0)+COUNTIF(AG$4:AG28,AG28)-1</f>
        <v>46</v>
      </c>
      <c r="AO28" t="str">
        <f t="shared" si="8"/>
        <v>Ekko</v>
      </c>
      <c r="AP28">
        <f>RANK(AH28,AH$4:AH$157,0)+COUNTIF(AH$4:AH28,AH28)-1</f>
        <v>100</v>
      </c>
      <c r="AQ28" t="str">
        <f t="shared" si="9"/>
        <v>Ekko</v>
      </c>
      <c r="AR28">
        <f>RANK(AI28,AI$4:AI$157,0)+COUNTIF(AI$4:AI28,AI28)-1</f>
        <v>41</v>
      </c>
      <c r="AS28" t="str">
        <f t="shared" si="10"/>
        <v>Ekko</v>
      </c>
      <c r="AT28">
        <f>RANK(AJ28,AJ$4:AJ$157,0)+COUNTIF(AJ$4:AJ28,AJ28)-1</f>
        <v>69</v>
      </c>
      <c r="AU28" t="str">
        <f t="shared" si="11"/>
        <v>Ekko</v>
      </c>
      <c r="AW28">
        <v>26</v>
      </c>
      <c r="AX28" s="61">
        <f t="shared" si="12"/>
        <v>3.7688259774978161</v>
      </c>
      <c r="AY28">
        <f>'Champ Scores'!B29</f>
        <v>5</v>
      </c>
      <c r="AZ28">
        <f>'Champ Scores'!C29</f>
        <v>2</v>
      </c>
      <c r="BA28">
        <f>'Champ Scores'!D29</f>
        <v>4</v>
      </c>
      <c r="BB28">
        <f>'Champ Scores'!E29</f>
        <v>3</v>
      </c>
      <c r="BC28">
        <f>'Champ Scores'!F29</f>
        <v>5</v>
      </c>
      <c r="BD28">
        <f>'Champ Scores'!G29</f>
        <v>3</v>
      </c>
      <c r="BE28">
        <f>'Champ Scores'!H29</f>
        <v>3</v>
      </c>
      <c r="BF28">
        <f>'Champ Scores'!I29</f>
        <v>1</v>
      </c>
      <c r="BG28">
        <f>'Champ Scores'!J29</f>
        <v>4</v>
      </c>
      <c r="BH28">
        <f>'Champ Scores'!K29</f>
        <v>2</v>
      </c>
      <c r="BI28">
        <f>'Champ Scores'!L29</f>
        <v>2</v>
      </c>
      <c r="BJ28">
        <f>'Champ Scores'!M29</f>
        <v>1</v>
      </c>
      <c r="BK28">
        <f>'Champ Scores'!N29</f>
        <v>2</v>
      </c>
      <c r="BL28">
        <f>'Champ Scores'!O29</f>
        <v>2</v>
      </c>
      <c r="BM28">
        <f>'Champ Scores'!P29</f>
        <v>3</v>
      </c>
      <c r="BN28">
        <f>'Champ Scores'!Q29</f>
        <v>2</v>
      </c>
      <c r="BO28">
        <f>'Champ Scores'!R29</f>
        <v>3</v>
      </c>
      <c r="BP28">
        <f>'Champ Scores'!S29</f>
        <v>1</v>
      </c>
      <c r="BQ28">
        <f>'Champ Scores'!T29</f>
        <v>3</v>
      </c>
      <c r="BR28">
        <f>'Champ Scores'!U29</f>
        <v>1</v>
      </c>
      <c r="BT28" s="61">
        <f>INDEX($AX$3:BR28,AW28,MATCH('Comp Calculator'!$C$168,'(CC) Enemy Champ Data'!$AX$3:$BR$3,0))</f>
        <v>3.7688259774978161</v>
      </c>
      <c r="BV28" s="60">
        <f t="shared" si="1"/>
        <v>0</v>
      </c>
      <c r="BW28" s="60">
        <f t="shared" si="2"/>
        <v>0</v>
      </c>
      <c r="BX28" s="60">
        <f t="shared" si="3"/>
        <v>2490.0840588492101</v>
      </c>
      <c r="BY28" s="60">
        <f t="shared" si="4"/>
        <v>0</v>
      </c>
      <c r="BZ28" s="60">
        <f t="shared" si="5"/>
        <v>0</v>
      </c>
      <c r="CB28">
        <f>RANK(BV28,BV$4:BV$157,0)+COUNTIF(BV$4:BV28,BV28)-1</f>
        <v>59</v>
      </c>
      <c r="CC28" t="str">
        <f t="shared" si="13"/>
        <v>Ekko</v>
      </c>
      <c r="CD28">
        <f>RANK(BW28,BW$4:BW$157,0)+COUNTIF(BW$4:BW28,BW28)-1</f>
        <v>46</v>
      </c>
      <c r="CE28" t="str">
        <f t="shared" si="14"/>
        <v>Ekko</v>
      </c>
      <c r="CF28">
        <f>RANK(BX28,BX$4:BX$157,0)+COUNTIF(BX$4:BX28,BX28)-1</f>
        <v>100</v>
      </c>
      <c r="CG28" t="str">
        <f t="shared" si="15"/>
        <v>Ekko</v>
      </c>
      <c r="CH28">
        <f>RANK(BY28,BY$4:BY$157,0)+COUNTIF(BY$4:BY28,BY28)-1</f>
        <v>41</v>
      </c>
      <c r="CI28" t="str">
        <f t="shared" si="16"/>
        <v>Ekko</v>
      </c>
      <c r="CJ28">
        <f>RANK(BZ28,BZ$4:BZ$157,0)+COUNTIF(BZ$4:BZ28,BZ28)-1</f>
        <v>69</v>
      </c>
      <c r="CK28" t="str">
        <f t="shared" si="17"/>
        <v>Ekko</v>
      </c>
      <c r="CM28">
        <f>'Champ Scores'!B29+'(CC) Team Data'!B$43-'(CC) Team Data'!$B$28</f>
        <v>9</v>
      </c>
      <c r="CN28">
        <f>'Champ Scores'!C29+'(CC) Team Data'!C$43-'(CC) Team Data'!$B$28</f>
        <v>6</v>
      </c>
      <c r="CO28">
        <f>'Champ Scores'!D29+'(CC) Team Data'!D$43-'(CC) Team Data'!$B$28</f>
        <v>8</v>
      </c>
      <c r="CP28">
        <f>'Champ Scores'!E29+'(CC) Team Data'!E$43-'(CC) Team Data'!$B$28</f>
        <v>7</v>
      </c>
      <c r="CQ28">
        <f>'Champ Scores'!F29+'(CC) Team Data'!F$43-'(CC) Team Data'!$B$28</f>
        <v>9</v>
      </c>
      <c r="CR28">
        <f>'Champ Scores'!G29+'(CC) Team Data'!G$43-'(CC) Team Data'!$B$28</f>
        <v>7</v>
      </c>
      <c r="CS28">
        <f>'Champ Scores'!H29+'(CC) Team Data'!H$43-'(CC) Team Data'!$B$28</f>
        <v>7</v>
      </c>
      <c r="CT28">
        <f>'Champ Scores'!I29+'(CC) Team Data'!I$43-'(CC) Team Data'!$B$28</f>
        <v>5</v>
      </c>
      <c r="CU28">
        <f>'Champ Scores'!J29+'(CC) Team Data'!J$43-'(CC) Team Data'!$B$28</f>
        <v>8</v>
      </c>
      <c r="CV28">
        <f>'Champ Scores'!K29+'(CC) Team Data'!K$43-'(CC) Team Data'!$B$28</f>
        <v>6</v>
      </c>
      <c r="CW28">
        <f>'Champ Scores'!L29+'(CC) Team Data'!L$43-'(CC) Team Data'!$B$28</f>
        <v>6</v>
      </c>
      <c r="CX28">
        <f>'Champ Scores'!M29+'(CC) Team Data'!M$43-'(CC) Team Data'!$B$28</f>
        <v>5</v>
      </c>
      <c r="CY28">
        <f>'Champ Scores'!N29+'(CC) Team Data'!N$43-'(CC) Team Data'!$B$28</f>
        <v>6</v>
      </c>
      <c r="CZ28">
        <f>'Champ Scores'!O29+'(CC) Team Data'!O$43-'(CC) Team Data'!$B$28</f>
        <v>6</v>
      </c>
      <c r="DA28">
        <f>'Champ Scores'!P29+'(CC) Team Data'!P$43-'(CC) Team Data'!$B$28</f>
        <v>7</v>
      </c>
      <c r="DB28">
        <f>'Champ Scores'!Q29+'(CC) Team Data'!Q$43-'(CC) Team Data'!$B$28</f>
        <v>6</v>
      </c>
      <c r="DC28">
        <f>'Champ Scores'!R29+'(CC) Team Data'!R$43-'(CC) Team Data'!$B$28</f>
        <v>7</v>
      </c>
      <c r="DD28">
        <f>'Champ Scores'!S29+'(CC) Team Data'!S$43-'(CC) Team Data'!$B$28</f>
        <v>5</v>
      </c>
      <c r="DE28">
        <f>'Champ Scores'!T29+'(CC) Team Data'!T$43-'(CC) Team Data'!$B$28</f>
        <v>7</v>
      </c>
      <c r="DF28">
        <f>'Champ Scores'!U29+'(CC) Team Data'!U$43-'(CC) Team Data'!$B$28</f>
        <v>5</v>
      </c>
    </row>
    <row r="29" spans="1:110" x14ac:dyDescent="0.25">
      <c r="A29" t="str">
        <f>'Champ Scores'!A30</f>
        <v>Elise</v>
      </c>
      <c r="B29">
        <f>IF('Comp Calculator'!$C$158='Champ Pools'!$S$3,'Champ Pools'!B30,IF('Comp Calculator'!$C$158='Champ Pools'!$T$3,'Champ Pools'!C30,IF('Comp Calculator'!$C$158='Champ Pools'!$U$3,'Champ Pools'!D30,IF('Comp Calculator'!$C$158='Champ Pools'!$V$3,'Champ Pools'!E30,IF('Comp Calculator'!$C$158='Champ Pools'!$W$3,'Champ Pools'!F30,IF('Comp Calculator'!$C$158='Champ Pools'!$X$3,'Champ Pools'!G30,IF('Comp Calculator'!$C$158='Champ Pools'!$Y$3,'Champ Pools'!H30,IF('Comp Calculator'!$C$158='Champ Pools'!$Z$3,'Champ Pools'!I30,0))))))))</f>
        <v>0</v>
      </c>
      <c r="C29">
        <f>IF('Comp Calculator'!$C$159='Champ Pools'!$S$3,'Champ Pools'!B30,IF('Comp Calculator'!$C$159='Champ Pools'!$T$3,'Champ Pools'!C30,IF('Comp Calculator'!$C$159='Champ Pools'!$U$3,'Champ Pools'!D30,IF('Comp Calculator'!$C$159='Champ Pools'!$V$3,'Champ Pools'!E30,IF('Comp Calculator'!$C$159='Champ Pools'!$W$3,'Champ Pools'!F30,IF('Comp Calculator'!$C$159='Champ Pools'!$X$3,'Champ Pools'!G30,IF('Comp Calculator'!$C$159='Champ Pools'!$Y$3,'Champ Pools'!H30,IF('Comp Calculator'!$C$159='Champ Pools'!$Z$3,'Champ Pools'!I30,0))))))))</f>
        <v>0</v>
      </c>
      <c r="D29">
        <f>IF('Comp Calculator'!$C$160='Champ Pools'!$S$3,'Champ Pools'!B30,IF('Comp Calculator'!$C$160='Champ Pools'!$T$3,'Champ Pools'!C30,IF('Comp Calculator'!$C$160='Champ Pools'!$U$3,'Champ Pools'!D30,IF('Comp Calculator'!$C$160='Champ Pools'!$V$3,'Champ Pools'!E30,IF('Comp Calculator'!$C$160='Champ Pools'!$W$3,'Champ Pools'!F30,IF('Comp Calculator'!$C$160='Champ Pools'!$X$3,'Champ Pools'!G30,IF('Comp Calculator'!$C$160='Champ Pools'!$Y$3,'Champ Pools'!H30,IF('Comp Calculator'!$C$160='Champ Pools'!$Z$3,'Champ Pools'!I30,0))))))))</f>
        <v>4</v>
      </c>
      <c r="E29">
        <f>IF('Comp Calculator'!$C$161='Champ Pools'!$S$3,'Champ Pools'!B30,IF('Comp Calculator'!$C$161='Champ Pools'!$T$3,'Champ Pools'!C30,IF('Comp Calculator'!$C$161='Champ Pools'!$U$3,'Champ Pools'!D30,IF('Comp Calculator'!$C$161='Champ Pools'!$V$3,'Champ Pools'!E30,IF('Comp Calculator'!$C$161='Champ Pools'!$W$3,'Champ Pools'!F30,IF('Comp Calculator'!$C$161='Champ Pools'!$X$3,'Champ Pools'!G30,IF('Comp Calculator'!$C$161='Champ Pools'!$Y$3,'Champ Pools'!H30,IF('Comp Calculator'!$C$161='Champ Pools'!$Z$3,'Champ Pools'!I30,0))))))))</f>
        <v>0</v>
      </c>
      <c r="F29">
        <f>IF('Comp Calculator'!$C$162='Champ Pools'!$S$3,'Champ Pools'!B30,IF('Comp Calculator'!$C$162='Champ Pools'!$T$3,'Champ Pools'!C30,IF('Comp Calculator'!$C$162='Champ Pools'!$U$3,'Champ Pools'!D30,IF('Comp Calculator'!$C$162='Champ Pools'!$V$3,'Champ Pools'!E30,IF('Comp Calculator'!$C$162='Champ Pools'!$W$3,'Champ Pools'!F30,IF('Comp Calculator'!$C$162='Champ Pools'!$X$3,'Champ Pools'!G30,IF('Comp Calculator'!$C$162='Champ Pools'!$Y$3,'Champ Pools'!H30,IF('Comp Calculator'!$C$162='Champ Pools'!$Z$3,'Champ Pools'!I30,0))))))))</f>
        <v>0</v>
      </c>
      <c r="H29">
        <f>B29*B29*'Champ Pools'!AC30</f>
        <v>0</v>
      </c>
      <c r="I29">
        <f>C29*C29*'Champ Pools'!AD30</f>
        <v>0</v>
      </c>
      <c r="J29">
        <f>D29*D29*'Champ Pools'!AE30</f>
        <v>48</v>
      </c>
      <c r="K29">
        <f>E29*E29*'Champ Pools'!AF30</f>
        <v>0</v>
      </c>
      <c r="L29">
        <f>F29*F29*'Champ Pools'!AG30</f>
        <v>0</v>
      </c>
      <c r="N29">
        <f>'Champ Scores'!Y30</f>
        <v>2084</v>
      </c>
      <c r="O29">
        <f>'Champ Scores'!Z30</f>
        <v>3209</v>
      </c>
      <c r="P29">
        <f>'Champ Scores'!AA30</f>
        <v>1112</v>
      </c>
      <c r="Q29">
        <f>'Champ Scores'!AB30</f>
        <v>1082</v>
      </c>
      <c r="R29">
        <f>'Champ Scores'!AC30</f>
        <v>1819</v>
      </c>
      <c r="T29" s="60">
        <f t="shared" si="0"/>
        <v>2128.7309829909018</v>
      </c>
      <c r="U29">
        <f>'(CC) Team Data'!W$43+'(CC) Enemy Champ Data'!N29</f>
        <v>2084</v>
      </c>
      <c r="V29">
        <f>'(CC) Team Data'!X$43+'(CC) Enemy Champ Data'!O29</f>
        <v>3209</v>
      </c>
      <c r="W29">
        <f>'(CC) Team Data'!Y$43+'(CC) Enemy Champ Data'!P29</f>
        <v>1112</v>
      </c>
      <c r="X29">
        <f>'(CC) Team Data'!Z$43+'(CC) Enemy Champ Data'!Q29</f>
        <v>1082</v>
      </c>
      <c r="Y29">
        <f>'(CC) Team Data'!AA$43+'(CC) Enemy Champ Data'!R29</f>
        <v>1819</v>
      </c>
      <c r="AA29">
        <f>ABS('Champ Scores'!AG30-33.3-'Comp Calculator'!H$164-'Comp Calculator'!H$163)</f>
        <v>1.3828799531306615</v>
      </c>
      <c r="AB29">
        <f>ABS('Champ Scores'!AH30-33.3-'Comp Calculator'!I$164-'Comp Calculator'!I$163)</f>
        <v>1.7474125533760869</v>
      </c>
      <c r="AC29">
        <f>ABS('Champ Scores'!AI30-33.3-'Comp Calculator'!J$164-'Comp Calculator'!J$163)</f>
        <v>3.1302925065067448</v>
      </c>
      <c r="AD29">
        <f t="shared" si="6"/>
        <v>6.2605850130134932</v>
      </c>
      <c r="AF29" s="60">
        <f>(IF('Comp Calculator'!$C$167='(CC) Enemy Champ Data'!$N$3,'(CC) Enemy Champ Data'!$N29,IF('Comp Calculator'!$C$167='(CC) Enemy Champ Data'!$O$3,'(CC) Enemy Champ Data'!$O29,IF('Comp Calculator'!$C$167='(CC) Enemy Champ Data'!$P$3,'(CC) Enemy Champ Data'!$P29,IF('Comp Calculator'!$C$167='(CC) Enemy Champ Data'!$Q$3,'(CC) Enemy Champ Data'!$Q29,IF('Comp Calculator'!$C$167='(CC) Enemy Champ Data'!$R$3,'(CC) Enemy Champ Data'!$R29,IF('Comp Calculator'!$C$167='(CC) Enemy Champ Data'!$T$3,'(CC) Enemy Champ Data'!$T29,1000))))))*H29*(100-$AD29))/1000</f>
        <v>0</v>
      </c>
      <c r="AG29" s="60">
        <f>(IF('Comp Calculator'!$C$167='(CC) Enemy Champ Data'!$N$3,'(CC) Enemy Champ Data'!$N29,IF('Comp Calculator'!$C$167='(CC) Enemy Champ Data'!$O$3,'(CC) Enemy Champ Data'!$O29,IF('Comp Calculator'!$C$167='(CC) Enemy Champ Data'!$P$3,'(CC) Enemy Champ Data'!$P29,IF('Comp Calculator'!$C$167='(CC) Enemy Champ Data'!$Q$3,'(CC) Enemy Champ Data'!$Q29,IF('Comp Calculator'!$C$167='(CC) Enemy Champ Data'!$R$3,'(CC) Enemy Champ Data'!$R29,IF('Comp Calculator'!$C$167='(CC) Enemy Champ Data'!$T$3,'(CC) Enemy Champ Data'!$T29,1000))))))*I29*(100-$AD29))/1000</f>
        <v>0</v>
      </c>
      <c r="AH29" s="60">
        <f>(IF('Comp Calculator'!$C$167='(CC) Enemy Champ Data'!$N$3,'(CC) Enemy Champ Data'!$N29,IF('Comp Calculator'!$C$167='(CC) Enemy Champ Data'!$O$3,'(CC) Enemy Champ Data'!$O29,IF('Comp Calculator'!$C$167='(CC) Enemy Champ Data'!$P$3,'(CC) Enemy Champ Data'!$P29,IF('Comp Calculator'!$C$167='(CC) Enemy Champ Data'!$Q$3,'(CC) Enemy Champ Data'!$Q29,IF('Comp Calculator'!$C$167='(CC) Enemy Champ Data'!$R$3,'(CC) Enemy Champ Data'!$R29,IF('Comp Calculator'!$C$167='(CC) Enemy Champ Data'!$T$3,'(CC) Enemy Champ Data'!$T29,1000))))))*J29*(100-$AD29))/1000</f>
        <v>9578.2078564915137</v>
      </c>
      <c r="AI29" s="60">
        <f>(IF('Comp Calculator'!$C$167='(CC) Enemy Champ Data'!$N$3,'(CC) Enemy Champ Data'!$N29,IF('Comp Calculator'!$C$167='(CC) Enemy Champ Data'!$O$3,'(CC) Enemy Champ Data'!$O29,IF('Comp Calculator'!$C$167='(CC) Enemy Champ Data'!$P$3,'(CC) Enemy Champ Data'!$P29,IF('Comp Calculator'!$C$167='(CC) Enemy Champ Data'!$Q$3,'(CC) Enemy Champ Data'!$Q29,IF('Comp Calculator'!$C$167='(CC) Enemy Champ Data'!$R$3,'(CC) Enemy Champ Data'!$R29,IF('Comp Calculator'!$C$167='(CC) Enemy Champ Data'!$T$3,'(CC) Enemy Champ Data'!$T29,1000))))))*K29*(100-$AD29))/1000</f>
        <v>0</v>
      </c>
      <c r="AJ29" s="60">
        <f>(IF('Comp Calculator'!$C$167='(CC) Enemy Champ Data'!$N$3,'(CC) Enemy Champ Data'!$N29,IF('Comp Calculator'!$C$167='(CC) Enemy Champ Data'!$O$3,'(CC) Enemy Champ Data'!$O29,IF('Comp Calculator'!$C$167='(CC) Enemy Champ Data'!$P$3,'(CC) Enemy Champ Data'!$P29,IF('Comp Calculator'!$C$167='(CC) Enemy Champ Data'!$Q$3,'(CC) Enemy Champ Data'!$Q29,IF('Comp Calculator'!$C$167='(CC) Enemy Champ Data'!$R$3,'(CC) Enemy Champ Data'!$R29,IF('Comp Calculator'!$C$167='(CC) Enemy Champ Data'!$T$3,'(CC) Enemy Champ Data'!$T29,1000))))))*L29*(100-$AD29))/1000</f>
        <v>0</v>
      </c>
      <c r="AL29">
        <f>RANK(AF29,AF$4:AF$157,0)+COUNTIF(AF$4:AF29,AF29)-1</f>
        <v>60</v>
      </c>
      <c r="AM29" t="str">
        <f t="shared" si="7"/>
        <v>Elise</v>
      </c>
      <c r="AN29">
        <f>RANK(AG29,AG$4:AG$157,0)+COUNTIF(AG$4:AG29,AG29)-1</f>
        <v>47</v>
      </c>
      <c r="AO29" t="str">
        <f t="shared" si="8"/>
        <v>Elise</v>
      </c>
      <c r="AP29">
        <f>RANK(AH29,AH$4:AH$157,0)+COUNTIF(AH$4:AH29,AH29)-1</f>
        <v>24</v>
      </c>
      <c r="AQ29" t="str">
        <f t="shared" si="9"/>
        <v>Elise</v>
      </c>
      <c r="AR29">
        <f>RANK(AI29,AI$4:AI$157,0)+COUNTIF(AI$4:AI29,AI29)-1</f>
        <v>42</v>
      </c>
      <c r="AS29" t="str">
        <f t="shared" si="10"/>
        <v>Elise</v>
      </c>
      <c r="AT29">
        <f>RANK(AJ29,AJ$4:AJ$157,0)+COUNTIF(AJ$4:AJ29,AJ29)-1</f>
        <v>70</v>
      </c>
      <c r="AU29" t="str">
        <f t="shared" si="11"/>
        <v>Elise</v>
      </c>
      <c r="AW29">
        <v>27</v>
      </c>
      <c r="AX29" s="61">
        <f t="shared" si="12"/>
        <v>3.5346098058699078</v>
      </c>
      <c r="AY29">
        <f>'Champ Scores'!B30</f>
        <v>4</v>
      </c>
      <c r="AZ29">
        <f>'Champ Scores'!C30</f>
        <v>2</v>
      </c>
      <c r="BA29">
        <f>'Champ Scores'!D30</f>
        <v>4</v>
      </c>
      <c r="BB29">
        <f>'Champ Scores'!E30</f>
        <v>1</v>
      </c>
      <c r="BC29">
        <f>'Champ Scores'!F30</f>
        <v>5</v>
      </c>
      <c r="BD29">
        <f>'Champ Scores'!G30</f>
        <v>1</v>
      </c>
      <c r="BE29">
        <f>'Champ Scores'!H30</f>
        <v>2</v>
      </c>
      <c r="BF29">
        <f>'Champ Scores'!I30</f>
        <v>1</v>
      </c>
      <c r="BG29">
        <f>'Champ Scores'!J30</f>
        <v>3</v>
      </c>
      <c r="BH29">
        <f>'Champ Scores'!K30</f>
        <v>2</v>
      </c>
      <c r="BI29">
        <f>'Champ Scores'!L30</f>
        <v>2</v>
      </c>
      <c r="BJ29">
        <f>'Champ Scores'!M30</f>
        <v>5</v>
      </c>
      <c r="BK29">
        <f>'Champ Scores'!N30</f>
        <v>1</v>
      </c>
      <c r="BL29">
        <f>'Champ Scores'!O30</f>
        <v>5</v>
      </c>
      <c r="BM29">
        <f>'Champ Scores'!P30</f>
        <v>4</v>
      </c>
      <c r="BN29">
        <f>'Champ Scores'!Q30</f>
        <v>3</v>
      </c>
      <c r="BO29">
        <f>'Champ Scores'!R30</f>
        <v>3</v>
      </c>
      <c r="BP29">
        <f>'Champ Scores'!S30</f>
        <v>1</v>
      </c>
      <c r="BQ29">
        <f>'Champ Scores'!T30</f>
        <v>1</v>
      </c>
      <c r="BR29">
        <f>'Champ Scores'!U30</f>
        <v>2</v>
      </c>
      <c r="BT29" s="61">
        <f>INDEX($AX$3:BR29,AW29,MATCH('Comp Calculator'!$C$168,'(CC) Enemy Champ Data'!$AX$3:$BR$3,0))</f>
        <v>3.5346098058699078</v>
      </c>
      <c r="BV29" s="60">
        <f t="shared" si="1"/>
        <v>0</v>
      </c>
      <c r="BW29" s="60">
        <f t="shared" si="2"/>
        <v>0</v>
      </c>
      <c r="BX29" s="60">
        <f t="shared" si="3"/>
        <v>15903.948259656532</v>
      </c>
      <c r="BY29" s="60">
        <f t="shared" si="4"/>
        <v>0</v>
      </c>
      <c r="BZ29" s="60">
        <f t="shared" si="5"/>
        <v>0</v>
      </c>
      <c r="CB29">
        <f>RANK(BV29,BV$4:BV$157,0)+COUNTIF(BV$4:BV29,BV29)-1</f>
        <v>60</v>
      </c>
      <c r="CC29" t="str">
        <f t="shared" si="13"/>
        <v>Elise</v>
      </c>
      <c r="CD29">
        <f>RANK(BW29,BW$4:BW$157,0)+COUNTIF(BW$4:BW29,BW29)-1</f>
        <v>47</v>
      </c>
      <c r="CE29" t="str">
        <f t="shared" si="14"/>
        <v>Elise</v>
      </c>
      <c r="CF29">
        <f>RANK(BX29,BX$4:BX$157,0)+COUNTIF(BX$4:BX29,BX29)-1</f>
        <v>16</v>
      </c>
      <c r="CG29" t="str">
        <f t="shared" si="15"/>
        <v>Elise</v>
      </c>
      <c r="CH29">
        <f>RANK(BY29,BY$4:BY$157,0)+COUNTIF(BY$4:BY29,BY29)-1</f>
        <v>42</v>
      </c>
      <c r="CI29" t="str">
        <f t="shared" si="16"/>
        <v>Elise</v>
      </c>
      <c r="CJ29">
        <f>RANK(BZ29,BZ$4:BZ$157,0)+COUNTIF(BZ$4:BZ29,BZ29)-1</f>
        <v>70</v>
      </c>
      <c r="CK29" t="str">
        <f t="shared" si="17"/>
        <v>Elise</v>
      </c>
      <c r="CM29">
        <f>'Champ Scores'!B30+'(CC) Team Data'!B$43-'(CC) Team Data'!$B$28</f>
        <v>8</v>
      </c>
      <c r="CN29">
        <f>'Champ Scores'!C30+'(CC) Team Data'!C$43-'(CC) Team Data'!$B$28</f>
        <v>6</v>
      </c>
      <c r="CO29">
        <f>'Champ Scores'!D30+'(CC) Team Data'!D$43-'(CC) Team Data'!$B$28</f>
        <v>8</v>
      </c>
      <c r="CP29">
        <f>'Champ Scores'!E30+'(CC) Team Data'!E$43-'(CC) Team Data'!$B$28</f>
        <v>5</v>
      </c>
      <c r="CQ29">
        <f>'Champ Scores'!F30+'(CC) Team Data'!F$43-'(CC) Team Data'!$B$28</f>
        <v>9</v>
      </c>
      <c r="CR29">
        <f>'Champ Scores'!G30+'(CC) Team Data'!G$43-'(CC) Team Data'!$B$28</f>
        <v>5</v>
      </c>
      <c r="CS29">
        <f>'Champ Scores'!H30+'(CC) Team Data'!H$43-'(CC) Team Data'!$B$28</f>
        <v>6</v>
      </c>
      <c r="CT29">
        <f>'Champ Scores'!I30+'(CC) Team Data'!I$43-'(CC) Team Data'!$B$28</f>
        <v>5</v>
      </c>
      <c r="CU29">
        <f>'Champ Scores'!J30+'(CC) Team Data'!J$43-'(CC) Team Data'!$B$28</f>
        <v>7</v>
      </c>
      <c r="CV29">
        <f>'Champ Scores'!K30+'(CC) Team Data'!K$43-'(CC) Team Data'!$B$28</f>
        <v>6</v>
      </c>
      <c r="CW29">
        <f>'Champ Scores'!L30+'(CC) Team Data'!L$43-'(CC) Team Data'!$B$28</f>
        <v>6</v>
      </c>
      <c r="CX29">
        <f>'Champ Scores'!M30+'(CC) Team Data'!M$43-'(CC) Team Data'!$B$28</f>
        <v>9</v>
      </c>
      <c r="CY29">
        <f>'Champ Scores'!N30+'(CC) Team Data'!N$43-'(CC) Team Data'!$B$28</f>
        <v>5</v>
      </c>
      <c r="CZ29">
        <f>'Champ Scores'!O30+'(CC) Team Data'!O$43-'(CC) Team Data'!$B$28</f>
        <v>9</v>
      </c>
      <c r="DA29">
        <f>'Champ Scores'!P30+'(CC) Team Data'!P$43-'(CC) Team Data'!$B$28</f>
        <v>8</v>
      </c>
      <c r="DB29">
        <f>'Champ Scores'!Q30+'(CC) Team Data'!Q$43-'(CC) Team Data'!$B$28</f>
        <v>7</v>
      </c>
      <c r="DC29">
        <f>'Champ Scores'!R30+'(CC) Team Data'!R$43-'(CC) Team Data'!$B$28</f>
        <v>7</v>
      </c>
      <c r="DD29">
        <f>'Champ Scores'!S30+'(CC) Team Data'!S$43-'(CC) Team Data'!$B$28</f>
        <v>5</v>
      </c>
      <c r="DE29">
        <f>'Champ Scores'!T30+'(CC) Team Data'!T$43-'(CC) Team Data'!$B$28</f>
        <v>5</v>
      </c>
      <c r="DF29">
        <f>'Champ Scores'!U30+'(CC) Team Data'!U$43-'(CC) Team Data'!$B$28</f>
        <v>6</v>
      </c>
    </row>
    <row r="30" spans="1:110" x14ac:dyDescent="0.25">
      <c r="A30" t="str">
        <f>'Champ Scores'!A31</f>
        <v>Evelynn</v>
      </c>
      <c r="B30">
        <f>IF('Comp Calculator'!$C$158='Champ Pools'!$S$3,'Champ Pools'!B31,IF('Comp Calculator'!$C$158='Champ Pools'!$T$3,'Champ Pools'!C31,IF('Comp Calculator'!$C$158='Champ Pools'!$U$3,'Champ Pools'!D31,IF('Comp Calculator'!$C$158='Champ Pools'!$V$3,'Champ Pools'!E31,IF('Comp Calculator'!$C$158='Champ Pools'!$W$3,'Champ Pools'!F31,IF('Comp Calculator'!$C$158='Champ Pools'!$X$3,'Champ Pools'!G31,IF('Comp Calculator'!$C$158='Champ Pools'!$Y$3,'Champ Pools'!H31,IF('Comp Calculator'!$C$158='Champ Pools'!$Z$3,'Champ Pools'!I31,0))))))))</f>
        <v>0</v>
      </c>
      <c r="C30">
        <f>IF('Comp Calculator'!$C$159='Champ Pools'!$S$3,'Champ Pools'!B31,IF('Comp Calculator'!$C$159='Champ Pools'!$T$3,'Champ Pools'!C31,IF('Comp Calculator'!$C$159='Champ Pools'!$U$3,'Champ Pools'!D31,IF('Comp Calculator'!$C$159='Champ Pools'!$V$3,'Champ Pools'!E31,IF('Comp Calculator'!$C$159='Champ Pools'!$W$3,'Champ Pools'!F31,IF('Comp Calculator'!$C$159='Champ Pools'!$X$3,'Champ Pools'!G31,IF('Comp Calculator'!$C$159='Champ Pools'!$Y$3,'Champ Pools'!H31,IF('Comp Calculator'!$C$159='Champ Pools'!$Z$3,'Champ Pools'!I31,0))))))))</f>
        <v>4</v>
      </c>
      <c r="D30">
        <f>IF('Comp Calculator'!$C$160='Champ Pools'!$S$3,'Champ Pools'!B31,IF('Comp Calculator'!$C$160='Champ Pools'!$T$3,'Champ Pools'!C31,IF('Comp Calculator'!$C$160='Champ Pools'!$U$3,'Champ Pools'!D31,IF('Comp Calculator'!$C$160='Champ Pools'!$V$3,'Champ Pools'!E31,IF('Comp Calculator'!$C$160='Champ Pools'!$W$3,'Champ Pools'!F31,IF('Comp Calculator'!$C$160='Champ Pools'!$X$3,'Champ Pools'!G31,IF('Comp Calculator'!$C$160='Champ Pools'!$Y$3,'Champ Pools'!H31,IF('Comp Calculator'!$C$160='Champ Pools'!$Z$3,'Champ Pools'!I31,0))))))))</f>
        <v>0</v>
      </c>
      <c r="E30">
        <f>IF('Comp Calculator'!$C$161='Champ Pools'!$S$3,'Champ Pools'!B31,IF('Comp Calculator'!$C$161='Champ Pools'!$T$3,'Champ Pools'!C31,IF('Comp Calculator'!$C$161='Champ Pools'!$U$3,'Champ Pools'!D31,IF('Comp Calculator'!$C$161='Champ Pools'!$V$3,'Champ Pools'!E31,IF('Comp Calculator'!$C$161='Champ Pools'!$W$3,'Champ Pools'!F31,IF('Comp Calculator'!$C$161='Champ Pools'!$X$3,'Champ Pools'!G31,IF('Comp Calculator'!$C$161='Champ Pools'!$Y$3,'Champ Pools'!H31,IF('Comp Calculator'!$C$161='Champ Pools'!$Z$3,'Champ Pools'!I31,0))))))))</f>
        <v>0</v>
      </c>
      <c r="F30">
        <f>IF('Comp Calculator'!$C$162='Champ Pools'!$S$3,'Champ Pools'!B31,IF('Comp Calculator'!$C$162='Champ Pools'!$T$3,'Champ Pools'!C31,IF('Comp Calculator'!$C$162='Champ Pools'!$U$3,'Champ Pools'!D31,IF('Comp Calculator'!$C$162='Champ Pools'!$V$3,'Champ Pools'!E31,IF('Comp Calculator'!$C$162='Champ Pools'!$W$3,'Champ Pools'!F31,IF('Comp Calculator'!$C$162='Champ Pools'!$X$3,'Champ Pools'!G31,IF('Comp Calculator'!$C$162='Champ Pools'!$Y$3,'Champ Pools'!H31,IF('Comp Calculator'!$C$162='Champ Pools'!$Z$3,'Champ Pools'!I31,0))))))))</f>
        <v>3</v>
      </c>
      <c r="H30">
        <f>B30*B30*'Champ Pools'!AC31</f>
        <v>0</v>
      </c>
      <c r="I30">
        <f>C30*C30*'Champ Pools'!AD31</f>
        <v>48</v>
      </c>
      <c r="J30">
        <f>D30*D30*'Champ Pools'!AE31</f>
        <v>0</v>
      </c>
      <c r="K30">
        <f>E30*E30*'Champ Pools'!AF31</f>
        <v>0</v>
      </c>
      <c r="L30">
        <f>F30*F30*'Champ Pools'!AG31</f>
        <v>27</v>
      </c>
      <c r="N30">
        <f>'Champ Scores'!Y31</f>
        <v>2208</v>
      </c>
      <c r="O30">
        <f>'Champ Scores'!Z31</f>
        <v>3262</v>
      </c>
      <c r="P30">
        <f>'Champ Scores'!AA31</f>
        <v>1305</v>
      </c>
      <c r="Q30">
        <f>'Champ Scores'!AB31</f>
        <v>1273</v>
      </c>
      <c r="R30">
        <f>'Champ Scores'!AC31</f>
        <v>2389</v>
      </c>
      <c r="T30" s="60">
        <f t="shared" si="0"/>
        <v>2169.2489542588587</v>
      </c>
      <c r="U30">
        <f>'(CC) Team Data'!W$43+'(CC) Enemy Champ Data'!N30</f>
        <v>2208</v>
      </c>
      <c r="V30">
        <f>'(CC) Team Data'!X$43+'(CC) Enemy Champ Data'!O30</f>
        <v>3262</v>
      </c>
      <c r="W30">
        <f>'(CC) Team Data'!Y$43+'(CC) Enemy Champ Data'!P30</f>
        <v>1305</v>
      </c>
      <c r="X30">
        <f>'(CC) Team Data'!Z$43+'(CC) Enemy Champ Data'!Q30</f>
        <v>1273</v>
      </c>
      <c r="Y30">
        <f>'(CC) Team Data'!AA$43+'(CC) Enemy Champ Data'!R30</f>
        <v>2389</v>
      </c>
      <c r="AA30">
        <f>ABS('Champ Scores'!AG31-33.3-'Comp Calculator'!H$164-'Comp Calculator'!H$163)</f>
        <v>23.332750732605469</v>
      </c>
      <c r="AB30">
        <f>ABS('Champ Scores'!AH31-33.3-'Comp Calculator'!I$164-'Comp Calculator'!I$163)</f>
        <v>1.6168641313249701</v>
      </c>
      <c r="AC30">
        <f>ABS('Champ Scores'!AI31-33.3-'Comp Calculator'!J$164-'Comp Calculator'!J$163)</f>
        <v>24.949614863930439</v>
      </c>
      <c r="AD30">
        <f t="shared" si="6"/>
        <v>49.899229727860877</v>
      </c>
      <c r="AF30" s="60">
        <f>(IF('Comp Calculator'!$C$167='(CC) Enemy Champ Data'!$N$3,'(CC) Enemy Champ Data'!$N30,IF('Comp Calculator'!$C$167='(CC) Enemy Champ Data'!$O$3,'(CC) Enemy Champ Data'!$O30,IF('Comp Calculator'!$C$167='(CC) Enemy Champ Data'!$P$3,'(CC) Enemy Champ Data'!$P30,IF('Comp Calculator'!$C$167='(CC) Enemy Champ Data'!$Q$3,'(CC) Enemy Champ Data'!$Q30,IF('Comp Calculator'!$C$167='(CC) Enemy Champ Data'!$R$3,'(CC) Enemy Champ Data'!$R30,IF('Comp Calculator'!$C$167='(CC) Enemy Champ Data'!$T$3,'(CC) Enemy Champ Data'!$T30,1000))))))*H30*(100-$AD30))/1000</f>
        <v>0</v>
      </c>
      <c r="AG30" s="60">
        <f>(IF('Comp Calculator'!$C$167='(CC) Enemy Champ Data'!$N$3,'(CC) Enemy Champ Data'!$N30,IF('Comp Calculator'!$C$167='(CC) Enemy Champ Data'!$O$3,'(CC) Enemy Champ Data'!$O30,IF('Comp Calculator'!$C$167='(CC) Enemy Champ Data'!$P$3,'(CC) Enemy Champ Data'!$P30,IF('Comp Calculator'!$C$167='(CC) Enemy Champ Data'!$Q$3,'(CC) Enemy Champ Data'!$Q30,IF('Comp Calculator'!$C$167='(CC) Enemy Champ Data'!$R$3,'(CC) Enemy Champ Data'!$R30,IF('Comp Calculator'!$C$167='(CC) Enemy Champ Data'!$T$3,'(CC) Enemy Champ Data'!$T30,1000))))))*I30*(100-$AD30))/1000</f>
        <v>5216.6900889792523</v>
      </c>
      <c r="AH30" s="60">
        <f>(IF('Comp Calculator'!$C$167='(CC) Enemy Champ Data'!$N$3,'(CC) Enemy Champ Data'!$N30,IF('Comp Calculator'!$C$167='(CC) Enemy Champ Data'!$O$3,'(CC) Enemy Champ Data'!$O30,IF('Comp Calculator'!$C$167='(CC) Enemy Champ Data'!$P$3,'(CC) Enemy Champ Data'!$P30,IF('Comp Calculator'!$C$167='(CC) Enemy Champ Data'!$Q$3,'(CC) Enemy Champ Data'!$Q30,IF('Comp Calculator'!$C$167='(CC) Enemy Champ Data'!$R$3,'(CC) Enemy Champ Data'!$R30,IF('Comp Calculator'!$C$167='(CC) Enemy Champ Data'!$T$3,'(CC) Enemy Champ Data'!$T30,1000))))))*J30*(100-$AD30))/1000</f>
        <v>0</v>
      </c>
      <c r="AI30" s="60">
        <f>(IF('Comp Calculator'!$C$167='(CC) Enemy Champ Data'!$N$3,'(CC) Enemy Champ Data'!$N30,IF('Comp Calculator'!$C$167='(CC) Enemy Champ Data'!$O$3,'(CC) Enemy Champ Data'!$O30,IF('Comp Calculator'!$C$167='(CC) Enemy Champ Data'!$P$3,'(CC) Enemy Champ Data'!$P30,IF('Comp Calculator'!$C$167='(CC) Enemy Champ Data'!$Q$3,'(CC) Enemy Champ Data'!$Q30,IF('Comp Calculator'!$C$167='(CC) Enemy Champ Data'!$R$3,'(CC) Enemy Champ Data'!$R30,IF('Comp Calculator'!$C$167='(CC) Enemy Champ Data'!$T$3,'(CC) Enemy Champ Data'!$T30,1000))))))*K30*(100-$AD30))/1000</f>
        <v>0</v>
      </c>
      <c r="AJ30" s="60">
        <f>(IF('Comp Calculator'!$C$167='(CC) Enemy Champ Data'!$N$3,'(CC) Enemy Champ Data'!$N30,IF('Comp Calculator'!$C$167='(CC) Enemy Champ Data'!$O$3,'(CC) Enemy Champ Data'!$O30,IF('Comp Calculator'!$C$167='(CC) Enemy Champ Data'!$P$3,'(CC) Enemy Champ Data'!$P30,IF('Comp Calculator'!$C$167='(CC) Enemy Champ Data'!$Q$3,'(CC) Enemy Champ Data'!$Q30,IF('Comp Calculator'!$C$167='(CC) Enemy Champ Data'!$R$3,'(CC) Enemy Champ Data'!$R30,IF('Comp Calculator'!$C$167='(CC) Enemy Champ Data'!$T$3,'(CC) Enemy Champ Data'!$T30,1000))))))*L30*(100-$AD30))/1000</f>
        <v>2934.3881750508299</v>
      </c>
      <c r="AL30">
        <f>RANK(AF30,AF$4:AF$157,0)+COUNTIF(AF$4:AF30,AF30)-1</f>
        <v>61</v>
      </c>
      <c r="AM30" t="str">
        <f t="shared" si="7"/>
        <v>Evelynn</v>
      </c>
      <c r="AN30">
        <f>RANK(AG30,AG$4:AG$157,0)+COUNTIF(AG$4:AG30,AG30)-1</f>
        <v>8</v>
      </c>
      <c r="AO30" t="str">
        <f t="shared" si="8"/>
        <v>Evelynn</v>
      </c>
      <c r="AP30">
        <f>RANK(AH30,AH$4:AH$157,0)+COUNTIF(AH$4:AH30,AH30)-1</f>
        <v>114</v>
      </c>
      <c r="AQ30" t="str">
        <f t="shared" si="9"/>
        <v>Evelynn</v>
      </c>
      <c r="AR30">
        <f>RANK(AI30,AI$4:AI$157,0)+COUNTIF(AI$4:AI30,AI30)-1</f>
        <v>43</v>
      </c>
      <c r="AS30" t="str">
        <f t="shared" si="10"/>
        <v>Evelynn</v>
      </c>
      <c r="AT30">
        <f>RANK(AJ30,AJ$4:AJ$157,0)+COUNTIF(AJ$4:AJ30,AJ30)-1</f>
        <v>51</v>
      </c>
      <c r="AU30" t="str">
        <f t="shared" si="11"/>
        <v>Evelynn</v>
      </c>
      <c r="AW30">
        <v>28</v>
      </c>
      <c r="AX30" s="61">
        <f t="shared" si="12"/>
        <v>3.3973705816279374</v>
      </c>
      <c r="AY30">
        <f>'Champ Scores'!B31</f>
        <v>5</v>
      </c>
      <c r="AZ30">
        <f>'Champ Scores'!C31</f>
        <v>1</v>
      </c>
      <c r="BA30">
        <f>'Champ Scores'!D31</f>
        <v>5</v>
      </c>
      <c r="BB30">
        <f>'Champ Scores'!E31</f>
        <v>3</v>
      </c>
      <c r="BC30">
        <f>'Champ Scores'!F31</f>
        <v>5</v>
      </c>
      <c r="BD30">
        <f>'Champ Scores'!G31</f>
        <v>1</v>
      </c>
      <c r="BE30">
        <f>'Champ Scores'!H31</f>
        <v>1</v>
      </c>
      <c r="BF30">
        <f>'Champ Scores'!I31</f>
        <v>1</v>
      </c>
      <c r="BG30">
        <f>'Champ Scores'!J31</f>
        <v>4</v>
      </c>
      <c r="BH30">
        <f>'Champ Scores'!K31</f>
        <v>1</v>
      </c>
      <c r="BI30">
        <f>'Champ Scores'!L31</f>
        <v>3</v>
      </c>
      <c r="BJ30">
        <f>'Champ Scores'!M31</f>
        <v>3</v>
      </c>
      <c r="BK30">
        <f>'Champ Scores'!N31</f>
        <v>1</v>
      </c>
      <c r="BL30">
        <f>'Champ Scores'!O31</f>
        <v>2</v>
      </c>
      <c r="BM30">
        <f>'Champ Scores'!P31</f>
        <v>3</v>
      </c>
      <c r="BN30">
        <f>'Champ Scores'!Q31</f>
        <v>5</v>
      </c>
      <c r="BO30">
        <f>'Champ Scores'!R31</f>
        <v>4</v>
      </c>
      <c r="BP30">
        <f>'Champ Scores'!S31</f>
        <v>1</v>
      </c>
      <c r="BQ30">
        <f>'Champ Scores'!T31</f>
        <v>2</v>
      </c>
      <c r="BR30">
        <f>'Champ Scores'!U31</f>
        <v>1</v>
      </c>
      <c r="BT30" s="61">
        <f>INDEX($AX$3:BR30,AW30,MATCH('Comp Calculator'!$C$168,'(CC) Enemy Champ Data'!$AX$3:$BR$3,0))</f>
        <v>3.3973705816279374</v>
      </c>
      <c r="BV30" s="60">
        <f t="shared" si="1"/>
        <v>0</v>
      </c>
      <c r="BW30" s="60">
        <f t="shared" si="2"/>
        <v>8170.1223858943185</v>
      </c>
      <c r="BX30" s="60">
        <f t="shared" si="3"/>
        <v>0</v>
      </c>
      <c r="BY30" s="60">
        <f t="shared" si="4"/>
        <v>0</v>
      </c>
      <c r="BZ30" s="60">
        <f t="shared" si="5"/>
        <v>4595.6938420655542</v>
      </c>
      <c r="CB30">
        <f>RANK(BV30,BV$4:BV$157,0)+COUNTIF(BV$4:BV30,BV30)-1</f>
        <v>61</v>
      </c>
      <c r="CC30" t="str">
        <f t="shared" si="13"/>
        <v>Evelynn</v>
      </c>
      <c r="CD30">
        <f>RANK(BW30,BW$4:BW$157,0)+COUNTIF(BW$4:BW30,BW30)-1</f>
        <v>8</v>
      </c>
      <c r="CE30" t="str">
        <f t="shared" si="14"/>
        <v>Evelynn</v>
      </c>
      <c r="CF30">
        <f>RANK(BX30,BX$4:BX$157,0)+COUNTIF(BX$4:BX30,BX30)-1</f>
        <v>114</v>
      </c>
      <c r="CG30" t="str">
        <f t="shared" si="15"/>
        <v>Evelynn</v>
      </c>
      <c r="CH30">
        <f>RANK(BY30,BY$4:BY$157,0)+COUNTIF(BY$4:BY30,BY30)-1</f>
        <v>43</v>
      </c>
      <c r="CI30" t="str">
        <f t="shared" si="16"/>
        <v>Evelynn</v>
      </c>
      <c r="CJ30">
        <f>RANK(BZ30,BZ$4:BZ$157,0)+COUNTIF(BZ$4:BZ30,BZ30)-1</f>
        <v>47</v>
      </c>
      <c r="CK30" t="str">
        <f t="shared" si="17"/>
        <v>Evelynn</v>
      </c>
      <c r="CM30">
        <f>'Champ Scores'!B31+'(CC) Team Data'!B$43-'(CC) Team Data'!$B$28</f>
        <v>9</v>
      </c>
      <c r="CN30">
        <f>'Champ Scores'!C31+'(CC) Team Data'!C$43-'(CC) Team Data'!$B$28</f>
        <v>5</v>
      </c>
      <c r="CO30">
        <f>'Champ Scores'!D31+'(CC) Team Data'!D$43-'(CC) Team Data'!$B$28</f>
        <v>9</v>
      </c>
      <c r="CP30">
        <f>'Champ Scores'!E31+'(CC) Team Data'!E$43-'(CC) Team Data'!$B$28</f>
        <v>7</v>
      </c>
      <c r="CQ30">
        <f>'Champ Scores'!F31+'(CC) Team Data'!F$43-'(CC) Team Data'!$B$28</f>
        <v>9</v>
      </c>
      <c r="CR30">
        <f>'Champ Scores'!G31+'(CC) Team Data'!G$43-'(CC) Team Data'!$B$28</f>
        <v>5</v>
      </c>
      <c r="CS30">
        <f>'Champ Scores'!H31+'(CC) Team Data'!H$43-'(CC) Team Data'!$B$28</f>
        <v>5</v>
      </c>
      <c r="CT30">
        <f>'Champ Scores'!I31+'(CC) Team Data'!I$43-'(CC) Team Data'!$B$28</f>
        <v>5</v>
      </c>
      <c r="CU30">
        <f>'Champ Scores'!J31+'(CC) Team Data'!J$43-'(CC) Team Data'!$B$28</f>
        <v>8</v>
      </c>
      <c r="CV30">
        <f>'Champ Scores'!K31+'(CC) Team Data'!K$43-'(CC) Team Data'!$B$28</f>
        <v>5</v>
      </c>
      <c r="CW30">
        <f>'Champ Scores'!L31+'(CC) Team Data'!L$43-'(CC) Team Data'!$B$28</f>
        <v>7</v>
      </c>
      <c r="CX30">
        <f>'Champ Scores'!M31+'(CC) Team Data'!M$43-'(CC) Team Data'!$B$28</f>
        <v>7</v>
      </c>
      <c r="CY30">
        <f>'Champ Scores'!N31+'(CC) Team Data'!N$43-'(CC) Team Data'!$B$28</f>
        <v>5</v>
      </c>
      <c r="CZ30">
        <f>'Champ Scores'!O31+'(CC) Team Data'!O$43-'(CC) Team Data'!$B$28</f>
        <v>6</v>
      </c>
      <c r="DA30">
        <f>'Champ Scores'!P31+'(CC) Team Data'!P$43-'(CC) Team Data'!$B$28</f>
        <v>7</v>
      </c>
      <c r="DB30">
        <f>'Champ Scores'!Q31+'(CC) Team Data'!Q$43-'(CC) Team Data'!$B$28</f>
        <v>9</v>
      </c>
      <c r="DC30">
        <f>'Champ Scores'!R31+'(CC) Team Data'!R$43-'(CC) Team Data'!$B$28</f>
        <v>8</v>
      </c>
      <c r="DD30">
        <f>'Champ Scores'!S31+'(CC) Team Data'!S$43-'(CC) Team Data'!$B$28</f>
        <v>5</v>
      </c>
      <c r="DE30">
        <f>'Champ Scores'!T31+'(CC) Team Data'!T$43-'(CC) Team Data'!$B$28</f>
        <v>6</v>
      </c>
      <c r="DF30">
        <f>'Champ Scores'!U31+'(CC) Team Data'!U$43-'(CC) Team Data'!$B$28</f>
        <v>5</v>
      </c>
    </row>
    <row r="31" spans="1:110" x14ac:dyDescent="0.25">
      <c r="A31" t="str">
        <f>'Champ Scores'!A32</f>
        <v>Ezreal</v>
      </c>
      <c r="B31">
        <f>IF('Comp Calculator'!$C$158='Champ Pools'!$S$3,'Champ Pools'!B32,IF('Comp Calculator'!$C$158='Champ Pools'!$T$3,'Champ Pools'!C32,IF('Comp Calculator'!$C$158='Champ Pools'!$U$3,'Champ Pools'!D32,IF('Comp Calculator'!$C$158='Champ Pools'!$V$3,'Champ Pools'!E32,IF('Comp Calculator'!$C$158='Champ Pools'!$W$3,'Champ Pools'!F32,IF('Comp Calculator'!$C$158='Champ Pools'!$X$3,'Champ Pools'!G32,IF('Comp Calculator'!$C$158='Champ Pools'!$Y$3,'Champ Pools'!H32,IF('Comp Calculator'!$C$158='Champ Pools'!$Z$3,'Champ Pools'!I32,0))))))))</f>
        <v>0</v>
      </c>
      <c r="C31">
        <f>IF('Comp Calculator'!$C$159='Champ Pools'!$S$3,'Champ Pools'!B32,IF('Comp Calculator'!$C$159='Champ Pools'!$T$3,'Champ Pools'!C32,IF('Comp Calculator'!$C$159='Champ Pools'!$U$3,'Champ Pools'!D32,IF('Comp Calculator'!$C$159='Champ Pools'!$V$3,'Champ Pools'!E32,IF('Comp Calculator'!$C$159='Champ Pools'!$W$3,'Champ Pools'!F32,IF('Comp Calculator'!$C$159='Champ Pools'!$X$3,'Champ Pools'!G32,IF('Comp Calculator'!$C$159='Champ Pools'!$Y$3,'Champ Pools'!H32,IF('Comp Calculator'!$C$159='Champ Pools'!$Z$3,'Champ Pools'!I32,0))))))))</f>
        <v>4</v>
      </c>
      <c r="D31">
        <f>IF('Comp Calculator'!$C$160='Champ Pools'!$S$3,'Champ Pools'!B32,IF('Comp Calculator'!$C$160='Champ Pools'!$T$3,'Champ Pools'!C32,IF('Comp Calculator'!$C$160='Champ Pools'!$U$3,'Champ Pools'!D32,IF('Comp Calculator'!$C$160='Champ Pools'!$V$3,'Champ Pools'!E32,IF('Comp Calculator'!$C$160='Champ Pools'!$W$3,'Champ Pools'!F32,IF('Comp Calculator'!$C$160='Champ Pools'!$X$3,'Champ Pools'!G32,IF('Comp Calculator'!$C$160='Champ Pools'!$Y$3,'Champ Pools'!H32,IF('Comp Calculator'!$C$160='Champ Pools'!$Z$3,'Champ Pools'!I32,0))))))))</f>
        <v>0</v>
      </c>
      <c r="E31">
        <f>IF('Comp Calculator'!$C$161='Champ Pools'!$S$3,'Champ Pools'!B32,IF('Comp Calculator'!$C$161='Champ Pools'!$T$3,'Champ Pools'!C32,IF('Comp Calculator'!$C$161='Champ Pools'!$U$3,'Champ Pools'!D32,IF('Comp Calculator'!$C$161='Champ Pools'!$V$3,'Champ Pools'!E32,IF('Comp Calculator'!$C$161='Champ Pools'!$W$3,'Champ Pools'!F32,IF('Comp Calculator'!$C$161='Champ Pools'!$X$3,'Champ Pools'!G32,IF('Comp Calculator'!$C$161='Champ Pools'!$Y$3,'Champ Pools'!H32,IF('Comp Calculator'!$C$161='Champ Pools'!$Z$3,'Champ Pools'!I32,0))))))))</f>
        <v>0</v>
      </c>
      <c r="F31">
        <f>IF('Comp Calculator'!$C$162='Champ Pools'!$S$3,'Champ Pools'!B32,IF('Comp Calculator'!$C$162='Champ Pools'!$T$3,'Champ Pools'!C32,IF('Comp Calculator'!$C$162='Champ Pools'!$U$3,'Champ Pools'!D32,IF('Comp Calculator'!$C$162='Champ Pools'!$V$3,'Champ Pools'!E32,IF('Comp Calculator'!$C$162='Champ Pools'!$W$3,'Champ Pools'!F32,IF('Comp Calculator'!$C$162='Champ Pools'!$X$3,'Champ Pools'!G32,IF('Comp Calculator'!$C$162='Champ Pools'!$Y$3,'Champ Pools'!H32,IF('Comp Calculator'!$C$162='Champ Pools'!$Z$3,'Champ Pools'!I32,0))))))))</f>
        <v>0</v>
      </c>
      <c r="H31">
        <f>B31*B31*'Champ Pools'!AC32</f>
        <v>0</v>
      </c>
      <c r="I31">
        <f>C31*C31*'Champ Pools'!AD32</f>
        <v>48</v>
      </c>
      <c r="J31">
        <f>D31*D31*'Champ Pools'!AE32</f>
        <v>0</v>
      </c>
      <c r="K31">
        <f>E31*E31*'Champ Pools'!AF32</f>
        <v>0</v>
      </c>
      <c r="L31">
        <f>F31*F31*'Champ Pools'!AG32</f>
        <v>0</v>
      </c>
      <c r="N31">
        <f>'Champ Scores'!Y32</f>
        <v>1579</v>
      </c>
      <c r="O31">
        <f>'Champ Scores'!Z32</f>
        <v>1999</v>
      </c>
      <c r="P31">
        <f>'Champ Scores'!AA32</f>
        <v>2410</v>
      </c>
      <c r="Q31">
        <f>'Champ Scores'!AB32</f>
        <v>3026</v>
      </c>
      <c r="R31">
        <f>'Champ Scores'!AC32</f>
        <v>2826</v>
      </c>
      <c r="T31" s="60">
        <f t="shared" si="0"/>
        <v>2407.7217714620938</v>
      </c>
      <c r="U31">
        <f>'(CC) Team Data'!W$43+'(CC) Enemy Champ Data'!N31</f>
        <v>1579</v>
      </c>
      <c r="V31">
        <f>'(CC) Team Data'!X$43+'(CC) Enemy Champ Data'!O31</f>
        <v>1999</v>
      </c>
      <c r="W31">
        <f>'(CC) Team Data'!Y$43+'(CC) Enemy Champ Data'!P31</f>
        <v>2410</v>
      </c>
      <c r="X31">
        <f>'(CC) Team Data'!Z$43+'(CC) Enemy Champ Data'!Q31</f>
        <v>3026</v>
      </c>
      <c r="Y31">
        <f>'(CC) Team Data'!AA$43+'(CC) Enemy Champ Data'!R31</f>
        <v>2826</v>
      </c>
      <c r="AA31">
        <f>ABS('Champ Scores'!AG32-33.3-'Comp Calculator'!H$164-'Comp Calculator'!H$163)</f>
        <v>34.638644709944707</v>
      </c>
      <c r="AB31">
        <f>ABS('Champ Scores'!AH32-33.3-'Comp Calculator'!I$164-'Comp Calculator'!I$163)</f>
        <v>10.390364678127561</v>
      </c>
      <c r="AC31">
        <f>ABS('Champ Scores'!AI32-33.3-'Comp Calculator'!J$164-'Comp Calculator'!J$163)</f>
        <v>24.248280031817149</v>
      </c>
      <c r="AD31">
        <f t="shared" si="6"/>
        <v>69.277289419889414</v>
      </c>
      <c r="AF31" s="60">
        <f>(IF('Comp Calculator'!$C$167='(CC) Enemy Champ Data'!$N$3,'(CC) Enemy Champ Data'!$N31,IF('Comp Calculator'!$C$167='(CC) Enemy Champ Data'!$O$3,'(CC) Enemy Champ Data'!$O31,IF('Comp Calculator'!$C$167='(CC) Enemy Champ Data'!$P$3,'(CC) Enemy Champ Data'!$P31,IF('Comp Calculator'!$C$167='(CC) Enemy Champ Data'!$Q$3,'(CC) Enemy Champ Data'!$Q31,IF('Comp Calculator'!$C$167='(CC) Enemy Champ Data'!$R$3,'(CC) Enemy Champ Data'!$R31,IF('Comp Calculator'!$C$167='(CC) Enemy Champ Data'!$T$3,'(CC) Enemy Champ Data'!$T31,1000))))))*H31*(100-$AD31))/1000</f>
        <v>0</v>
      </c>
      <c r="AG31" s="60">
        <f>(IF('Comp Calculator'!$C$167='(CC) Enemy Champ Data'!$N$3,'(CC) Enemy Champ Data'!$N31,IF('Comp Calculator'!$C$167='(CC) Enemy Champ Data'!$O$3,'(CC) Enemy Champ Data'!$O31,IF('Comp Calculator'!$C$167='(CC) Enemy Champ Data'!$P$3,'(CC) Enemy Champ Data'!$P31,IF('Comp Calculator'!$C$167='(CC) Enemy Champ Data'!$Q$3,'(CC) Enemy Champ Data'!$Q31,IF('Comp Calculator'!$C$167='(CC) Enemy Champ Data'!$R$3,'(CC) Enemy Champ Data'!$R31,IF('Comp Calculator'!$C$167='(CC) Enemy Champ Data'!$T$3,'(CC) Enemy Champ Data'!$T31,1000))))))*I31*(100-$AD31))/1000</f>
        <v>3550.6434788189317</v>
      </c>
      <c r="AH31" s="60">
        <f>(IF('Comp Calculator'!$C$167='(CC) Enemy Champ Data'!$N$3,'(CC) Enemy Champ Data'!$N31,IF('Comp Calculator'!$C$167='(CC) Enemy Champ Data'!$O$3,'(CC) Enemy Champ Data'!$O31,IF('Comp Calculator'!$C$167='(CC) Enemy Champ Data'!$P$3,'(CC) Enemy Champ Data'!$P31,IF('Comp Calculator'!$C$167='(CC) Enemy Champ Data'!$Q$3,'(CC) Enemy Champ Data'!$Q31,IF('Comp Calculator'!$C$167='(CC) Enemy Champ Data'!$R$3,'(CC) Enemy Champ Data'!$R31,IF('Comp Calculator'!$C$167='(CC) Enemy Champ Data'!$T$3,'(CC) Enemy Champ Data'!$T31,1000))))))*J31*(100-$AD31))/1000</f>
        <v>0</v>
      </c>
      <c r="AI31" s="60">
        <f>(IF('Comp Calculator'!$C$167='(CC) Enemy Champ Data'!$N$3,'(CC) Enemy Champ Data'!$N31,IF('Comp Calculator'!$C$167='(CC) Enemy Champ Data'!$O$3,'(CC) Enemy Champ Data'!$O31,IF('Comp Calculator'!$C$167='(CC) Enemy Champ Data'!$P$3,'(CC) Enemy Champ Data'!$P31,IF('Comp Calculator'!$C$167='(CC) Enemy Champ Data'!$Q$3,'(CC) Enemy Champ Data'!$Q31,IF('Comp Calculator'!$C$167='(CC) Enemy Champ Data'!$R$3,'(CC) Enemy Champ Data'!$R31,IF('Comp Calculator'!$C$167='(CC) Enemy Champ Data'!$T$3,'(CC) Enemy Champ Data'!$T31,1000))))))*K31*(100-$AD31))/1000</f>
        <v>0</v>
      </c>
      <c r="AJ31" s="60">
        <f>(IF('Comp Calculator'!$C$167='(CC) Enemy Champ Data'!$N$3,'(CC) Enemy Champ Data'!$N31,IF('Comp Calculator'!$C$167='(CC) Enemy Champ Data'!$O$3,'(CC) Enemy Champ Data'!$O31,IF('Comp Calculator'!$C$167='(CC) Enemy Champ Data'!$P$3,'(CC) Enemy Champ Data'!$P31,IF('Comp Calculator'!$C$167='(CC) Enemy Champ Data'!$Q$3,'(CC) Enemy Champ Data'!$Q31,IF('Comp Calculator'!$C$167='(CC) Enemy Champ Data'!$R$3,'(CC) Enemy Champ Data'!$R31,IF('Comp Calculator'!$C$167='(CC) Enemy Champ Data'!$T$3,'(CC) Enemy Champ Data'!$T31,1000))))))*L31*(100-$AD31))/1000</f>
        <v>0</v>
      </c>
      <c r="AL31">
        <f>RANK(AF31,AF$4:AF$157,0)+COUNTIF(AF$4:AF31,AF31)-1</f>
        <v>62</v>
      </c>
      <c r="AM31" t="str">
        <f t="shared" si="7"/>
        <v>Ezreal</v>
      </c>
      <c r="AN31">
        <f>RANK(AG31,AG$4:AG$157,0)+COUNTIF(AG$4:AG31,AG31)-1</f>
        <v>11</v>
      </c>
      <c r="AO31" t="str">
        <f t="shared" si="8"/>
        <v>Ezreal</v>
      </c>
      <c r="AP31">
        <f>RANK(AH31,AH$4:AH$157,0)+COUNTIF(AH$4:AH31,AH31)-1</f>
        <v>115</v>
      </c>
      <c r="AQ31" t="str">
        <f t="shared" si="9"/>
        <v>Ezreal</v>
      </c>
      <c r="AR31">
        <f>RANK(AI31,AI$4:AI$157,0)+COUNTIF(AI$4:AI31,AI31)-1</f>
        <v>44</v>
      </c>
      <c r="AS31" t="str">
        <f t="shared" si="10"/>
        <v>Ezreal</v>
      </c>
      <c r="AT31">
        <f>RANK(AJ31,AJ$4:AJ$157,0)+COUNTIF(AJ$4:AJ31,AJ31)-1</f>
        <v>71</v>
      </c>
      <c r="AU31" t="str">
        <f t="shared" si="11"/>
        <v>Ezreal</v>
      </c>
      <c r="AW31">
        <v>29</v>
      </c>
      <c r="AX31" s="61">
        <f t="shared" si="12"/>
        <v>3.2408135851748794</v>
      </c>
      <c r="AY31">
        <f>'Champ Scores'!B32</f>
        <v>3</v>
      </c>
      <c r="AZ31">
        <f>'Champ Scores'!C32</f>
        <v>5</v>
      </c>
      <c r="BA31">
        <f>'Champ Scores'!D32</f>
        <v>5</v>
      </c>
      <c r="BB31">
        <f>'Champ Scores'!E32</f>
        <v>3</v>
      </c>
      <c r="BC31">
        <f>'Champ Scores'!F32</f>
        <v>2</v>
      </c>
      <c r="BD31">
        <f>'Champ Scores'!G32</f>
        <v>5</v>
      </c>
      <c r="BE31">
        <f>'Champ Scores'!H32</f>
        <v>5</v>
      </c>
      <c r="BF31">
        <f>'Champ Scores'!I32</f>
        <v>5</v>
      </c>
      <c r="BG31">
        <f>'Champ Scores'!J32</f>
        <v>1</v>
      </c>
      <c r="BH31">
        <f>'Champ Scores'!K32</f>
        <v>1</v>
      </c>
      <c r="BI31">
        <f>'Champ Scores'!L32</f>
        <v>1</v>
      </c>
      <c r="BJ31">
        <f>'Champ Scores'!M32</f>
        <v>1</v>
      </c>
      <c r="BK31">
        <f>'Champ Scores'!N32</f>
        <v>1</v>
      </c>
      <c r="BL31">
        <f>'Champ Scores'!O32</f>
        <v>1</v>
      </c>
      <c r="BM31">
        <f>'Champ Scores'!P32</f>
        <v>1</v>
      </c>
      <c r="BN31">
        <f>'Champ Scores'!Q32</f>
        <v>5</v>
      </c>
      <c r="BO31">
        <f>'Champ Scores'!R32</f>
        <v>2</v>
      </c>
      <c r="BP31">
        <f>'Champ Scores'!S32</f>
        <v>1</v>
      </c>
      <c r="BQ31">
        <f>'Champ Scores'!T32</f>
        <v>1</v>
      </c>
      <c r="BR31">
        <f>'Champ Scores'!U32</f>
        <v>3</v>
      </c>
      <c r="BT31" s="61">
        <f>INDEX($AX$3:BR31,AW31,MATCH('Comp Calculator'!$C$168,'(CC) Enemy Champ Data'!$AX$3:$BR$3,0))</f>
        <v>3.2408135851748794</v>
      </c>
      <c r="BV31" s="60">
        <f t="shared" si="1"/>
        <v>0</v>
      </c>
      <c r="BW31" s="60">
        <f t="shared" si="2"/>
        <v>4779.1957354280821</v>
      </c>
      <c r="BX31" s="60">
        <f t="shared" si="3"/>
        <v>0</v>
      </c>
      <c r="BY31" s="60">
        <f t="shared" si="4"/>
        <v>0</v>
      </c>
      <c r="BZ31" s="60">
        <f t="shared" si="5"/>
        <v>0</v>
      </c>
      <c r="CB31">
        <f>RANK(BV31,BV$4:BV$157,0)+COUNTIF(BV$4:BV31,BV31)-1</f>
        <v>62</v>
      </c>
      <c r="CC31" t="str">
        <f t="shared" si="13"/>
        <v>Ezreal</v>
      </c>
      <c r="CD31">
        <f>RANK(BW31,BW$4:BW$157,0)+COUNTIF(BW$4:BW31,BW31)-1</f>
        <v>11</v>
      </c>
      <c r="CE31" t="str">
        <f t="shared" si="14"/>
        <v>Ezreal</v>
      </c>
      <c r="CF31">
        <f>RANK(BX31,BX$4:BX$157,0)+COUNTIF(BX$4:BX31,BX31)-1</f>
        <v>115</v>
      </c>
      <c r="CG31" t="str">
        <f t="shared" si="15"/>
        <v>Ezreal</v>
      </c>
      <c r="CH31">
        <f>RANK(BY31,BY$4:BY$157,0)+COUNTIF(BY$4:BY31,BY31)-1</f>
        <v>44</v>
      </c>
      <c r="CI31" t="str">
        <f t="shared" si="16"/>
        <v>Ezreal</v>
      </c>
      <c r="CJ31">
        <f>RANK(BZ31,BZ$4:BZ$157,0)+COUNTIF(BZ$4:BZ31,BZ31)-1</f>
        <v>71</v>
      </c>
      <c r="CK31" t="str">
        <f t="shared" si="17"/>
        <v>Ezreal</v>
      </c>
      <c r="CM31">
        <f>'Champ Scores'!B32+'(CC) Team Data'!B$43-'(CC) Team Data'!$B$28</f>
        <v>7</v>
      </c>
      <c r="CN31">
        <f>'Champ Scores'!C32+'(CC) Team Data'!C$43-'(CC) Team Data'!$B$28</f>
        <v>9</v>
      </c>
      <c r="CO31">
        <f>'Champ Scores'!D32+'(CC) Team Data'!D$43-'(CC) Team Data'!$B$28</f>
        <v>9</v>
      </c>
      <c r="CP31">
        <f>'Champ Scores'!E32+'(CC) Team Data'!E$43-'(CC) Team Data'!$B$28</f>
        <v>7</v>
      </c>
      <c r="CQ31">
        <f>'Champ Scores'!F32+'(CC) Team Data'!F$43-'(CC) Team Data'!$B$28</f>
        <v>6</v>
      </c>
      <c r="CR31">
        <f>'Champ Scores'!G32+'(CC) Team Data'!G$43-'(CC) Team Data'!$B$28</f>
        <v>9</v>
      </c>
      <c r="CS31">
        <f>'Champ Scores'!H32+'(CC) Team Data'!H$43-'(CC) Team Data'!$B$28</f>
        <v>9</v>
      </c>
      <c r="CT31">
        <f>'Champ Scores'!I32+'(CC) Team Data'!I$43-'(CC) Team Data'!$B$28</f>
        <v>9</v>
      </c>
      <c r="CU31">
        <f>'Champ Scores'!J32+'(CC) Team Data'!J$43-'(CC) Team Data'!$B$28</f>
        <v>5</v>
      </c>
      <c r="CV31">
        <f>'Champ Scores'!K32+'(CC) Team Data'!K$43-'(CC) Team Data'!$B$28</f>
        <v>5</v>
      </c>
      <c r="CW31">
        <f>'Champ Scores'!L32+'(CC) Team Data'!L$43-'(CC) Team Data'!$B$28</f>
        <v>5</v>
      </c>
      <c r="CX31">
        <f>'Champ Scores'!M32+'(CC) Team Data'!M$43-'(CC) Team Data'!$B$28</f>
        <v>5</v>
      </c>
      <c r="CY31">
        <f>'Champ Scores'!N32+'(CC) Team Data'!N$43-'(CC) Team Data'!$B$28</f>
        <v>5</v>
      </c>
      <c r="CZ31">
        <f>'Champ Scores'!O32+'(CC) Team Data'!O$43-'(CC) Team Data'!$B$28</f>
        <v>5</v>
      </c>
      <c r="DA31">
        <f>'Champ Scores'!P32+'(CC) Team Data'!P$43-'(CC) Team Data'!$B$28</f>
        <v>5</v>
      </c>
      <c r="DB31">
        <f>'Champ Scores'!Q32+'(CC) Team Data'!Q$43-'(CC) Team Data'!$B$28</f>
        <v>9</v>
      </c>
      <c r="DC31">
        <f>'Champ Scores'!R32+'(CC) Team Data'!R$43-'(CC) Team Data'!$B$28</f>
        <v>6</v>
      </c>
      <c r="DD31">
        <f>'Champ Scores'!S32+'(CC) Team Data'!S$43-'(CC) Team Data'!$B$28</f>
        <v>5</v>
      </c>
      <c r="DE31">
        <f>'Champ Scores'!T32+'(CC) Team Data'!T$43-'(CC) Team Data'!$B$28</f>
        <v>5</v>
      </c>
      <c r="DF31">
        <f>'Champ Scores'!U32+'(CC) Team Data'!U$43-'(CC) Team Data'!$B$28</f>
        <v>7</v>
      </c>
    </row>
    <row r="32" spans="1:110" x14ac:dyDescent="0.25">
      <c r="A32" t="str">
        <f>'Champ Scores'!A33</f>
        <v>Fiddlesticks</v>
      </c>
      <c r="B32">
        <f>IF('Comp Calculator'!$C$158='Champ Pools'!$S$3,'Champ Pools'!B33,IF('Comp Calculator'!$C$158='Champ Pools'!$T$3,'Champ Pools'!C33,IF('Comp Calculator'!$C$158='Champ Pools'!$U$3,'Champ Pools'!D33,IF('Comp Calculator'!$C$158='Champ Pools'!$V$3,'Champ Pools'!E33,IF('Comp Calculator'!$C$158='Champ Pools'!$W$3,'Champ Pools'!F33,IF('Comp Calculator'!$C$158='Champ Pools'!$X$3,'Champ Pools'!G33,IF('Comp Calculator'!$C$158='Champ Pools'!$Y$3,'Champ Pools'!H33,IF('Comp Calculator'!$C$158='Champ Pools'!$Z$3,'Champ Pools'!I33,0))))))))</f>
        <v>0</v>
      </c>
      <c r="C32">
        <f>IF('Comp Calculator'!$C$159='Champ Pools'!$S$3,'Champ Pools'!B33,IF('Comp Calculator'!$C$159='Champ Pools'!$T$3,'Champ Pools'!C33,IF('Comp Calculator'!$C$159='Champ Pools'!$U$3,'Champ Pools'!D33,IF('Comp Calculator'!$C$159='Champ Pools'!$V$3,'Champ Pools'!E33,IF('Comp Calculator'!$C$159='Champ Pools'!$W$3,'Champ Pools'!F33,IF('Comp Calculator'!$C$159='Champ Pools'!$X$3,'Champ Pools'!G33,IF('Comp Calculator'!$C$159='Champ Pools'!$Y$3,'Champ Pools'!H33,IF('Comp Calculator'!$C$159='Champ Pools'!$Z$3,'Champ Pools'!I33,0))))))))</f>
        <v>0</v>
      </c>
      <c r="D32">
        <f>IF('Comp Calculator'!$C$160='Champ Pools'!$S$3,'Champ Pools'!B33,IF('Comp Calculator'!$C$160='Champ Pools'!$T$3,'Champ Pools'!C33,IF('Comp Calculator'!$C$160='Champ Pools'!$U$3,'Champ Pools'!D33,IF('Comp Calculator'!$C$160='Champ Pools'!$V$3,'Champ Pools'!E33,IF('Comp Calculator'!$C$160='Champ Pools'!$W$3,'Champ Pools'!F33,IF('Comp Calculator'!$C$160='Champ Pools'!$X$3,'Champ Pools'!G33,IF('Comp Calculator'!$C$160='Champ Pools'!$Y$3,'Champ Pools'!H33,IF('Comp Calculator'!$C$160='Champ Pools'!$Z$3,'Champ Pools'!I33,0))))))))</f>
        <v>3</v>
      </c>
      <c r="E32">
        <f>IF('Comp Calculator'!$C$161='Champ Pools'!$S$3,'Champ Pools'!B33,IF('Comp Calculator'!$C$161='Champ Pools'!$T$3,'Champ Pools'!C33,IF('Comp Calculator'!$C$161='Champ Pools'!$U$3,'Champ Pools'!D33,IF('Comp Calculator'!$C$161='Champ Pools'!$V$3,'Champ Pools'!E33,IF('Comp Calculator'!$C$161='Champ Pools'!$W$3,'Champ Pools'!F33,IF('Comp Calculator'!$C$161='Champ Pools'!$X$3,'Champ Pools'!G33,IF('Comp Calculator'!$C$161='Champ Pools'!$Y$3,'Champ Pools'!H33,IF('Comp Calculator'!$C$161='Champ Pools'!$Z$3,'Champ Pools'!I33,0))))))))</f>
        <v>3</v>
      </c>
      <c r="F32">
        <f>IF('Comp Calculator'!$C$162='Champ Pools'!$S$3,'Champ Pools'!B33,IF('Comp Calculator'!$C$162='Champ Pools'!$T$3,'Champ Pools'!C33,IF('Comp Calculator'!$C$162='Champ Pools'!$U$3,'Champ Pools'!D33,IF('Comp Calculator'!$C$162='Champ Pools'!$V$3,'Champ Pools'!E33,IF('Comp Calculator'!$C$162='Champ Pools'!$W$3,'Champ Pools'!F33,IF('Comp Calculator'!$C$162='Champ Pools'!$X$3,'Champ Pools'!G33,IF('Comp Calculator'!$C$162='Champ Pools'!$Y$3,'Champ Pools'!H33,IF('Comp Calculator'!$C$162='Champ Pools'!$Z$3,'Champ Pools'!I33,0))))))))</f>
        <v>0</v>
      </c>
      <c r="H32">
        <f>B32*B32*'Champ Pools'!AC33</f>
        <v>0</v>
      </c>
      <c r="I32">
        <f>C32*C32*'Champ Pools'!AD33</f>
        <v>0</v>
      </c>
      <c r="J32">
        <f>D32*D32*'Champ Pools'!AE33</f>
        <v>27</v>
      </c>
      <c r="K32">
        <f>E32*E32*'Champ Pools'!AF33</f>
        <v>27</v>
      </c>
      <c r="L32">
        <f>F32*F32*'Champ Pools'!AG33</f>
        <v>0</v>
      </c>
      <c r="N32">
        <f>'Champ Scores'!Y33</f>
        <v>3181</v>
      </c>
      <c r="O32">
        <f>'Champ Scores'!Z33</f>
        <v>1998</v>
      </c>
      <c r="P32">
        <f>'Champ Scores'!AA33</f>
        <v>1497</v>
      </c>
      <c r="Q32">
        <f>'Champ Scores'!AB33</f>
        <v>1557</v>
      </c>
      <c r="R32">
        <f>'Champ Scores'!AC33</f>
        <v>1093</v>
      </c>
      <c r="T32" s="60">
        <f t="shared" si="0"/>
        <v>2197.5324305618324</v>
      </c>
      <c r="U32">
        <f>'(CC) Team Data'!W$43+'(CC) Enemy Champ Data'!N32</f>
        <v>3181</v>
      </c>
      <c r="V32">
        <f>'(CC) Team Data'!X$43+'(CC) Enemy Champ Data'!O32</f>
        <v>1998</v>
      </c>
      <c r="W32">
        <f>'(CC) Team Data'!Y$43+'(CC) Enemy Champ Data'!P32</f>
        <v>1497</v>
      </c>
      <c r="X32">
        <f>'(CC) Team Data'!Z$43+'(CC) Enemy Champ Data'!Q32</f>
        <v>1557</v>
      </c>
      <c r="Y32">
        <f>'(CC) Team Data'!AA$43+'(CC) Enemy Champ Data'!R32</f>
        <v>1093</v>
      </c>
      <c r="AA32">
        <f>ABS('Champ Scores'!AG33-33.3-'Comp Calculator'!H$164-'Comp Calculator'!H$163)</f>
        <v>22.752737367949692</v>
      </c>
      <c r="AB32">
        <f>ABS('Champ Scores'!AH33-33.3-'Comp Calculator'!I$164-'Comp Calculator'!I$163)</f>
        <v>12.524227678469103</v>
      </c>
      <c r="AC32">
        <f>ABS('Champ Scores'!AI33-33.3-'Comp Calculator'!J$164-'Comp Calculator'!J$163)</f>
        <v>10.228509689480589</v>
      </c>
      <c r="AD32">
        <f t="shared" si="6"/>
        <v>45.505474735899384</v>
      </c>
      <c r="AF32" s="60">
        <f>(IF('Comp Calculator'!$C$167='(CC) Enemy Champ Data'!$N$3,'(CC) Enemy Champ Data'!$N32,IF('Comp Calculator'!$C$167='(CC) Enemy Champ Data'!$O$3,'(CC) Enemy Champ Data'!$O32,IF('Comp Calculator'!$C$167='(CC) Enemy Champ Data'!$P$3,'(CC) Enemy Champ Data'!$P32,IF('Comp Calculator'!$C$167='(CC) Enemy Champ Data'!$Q$3,'(CC) Enemy Champ Data'!$Q32,IF('Comp Calculator'!$C$167='(CC) Enemy Champ Data'!$R$3,'(CC) Enemy Champ Data'!$R32,IF('Comp Calculator'!$C$167='(CC) Enemy Champ Data'!$T$3,'(CC) Enemy Champ Data'!$T32,1000))))))*H32*(100-$AD32))/1000</f>
        <v>0</v>
      </c>
      <c r="AG32" s="60">
        <f>(IF('Comp Calculator'!$C$167='(CC) Enemy Champ Data'!$N$3,'(CC) Enemy Champ Data'!$N32,IF('Comp Calculator'!$C$167='(CC) Enemy Champ Data'!$O$3,'(CC) Enemy Champ Data'!$O32,IF('Comp Calculator'!$C$167='(CC) Enemy Champ Data'!$P$3,'(CC) Enemy Champ Data'!$P32,IF('Comp Calculator'!$C$167='(CC) Enemy Champ Data'!$Q$3,'(CC) Enemy Champ Data'!$Q32,IF('Comp Calculator'!$C$167='(CC) Enemy Champ Data'!$R$3,'(CC) Enemy Champ Data'!$R32,IF('Comp Calculator'!$C$167='(CC) Enemy Champ Data'!$T$3,'(CC) Enemy Champ Data'!$T32,1000))))))*I32*(100-$AD32))/1000</f>
        <v>0</v>
      </c>
      <c r="AH32" s="60">
        <f>(IF('Comp Calculator'!$C$167='(CC) Enemy Champ Data'!$N$3,'(CC) Enemy Champ Data'!$N32,IF('Comp Calculator'!$C$167='(CC) Enemy Champ Data'!$O$3,'(CC) Enemy Champ Data'!$O32,IF('Comp Calculator'!$C$167='(CC) Enemy Champ Data'!$P$3,'(CC) Enemy Champ Data'!$P32,IF('Comp Calculator'!$C$167='(CC) Enemy Champ Data'!$Q$3,'(CC) Enemy Champ Data'!$Q32,IF('Comp Calculator'!$C$167='(CC) Enemy Champ Data'!$R$3,'(CC) Enemy Champ Data'!$R32,IF('Comp Calculator'!$C$167='(CC) Enemy Champ Data'!$T$3,'(CC) Enemy Champ Data'!$T32,1000))))))*J32*(100-$AD32))/1000</f>
        <v>3233.3441370101696</v>
      </c>
      <c r="AI32" s="60">
        <f>(IF('Comp Calculator'!$C$167='(CC) Enemy Champ Data'!$N$3,'(CC) Enemy Champ Data'!$N32,IF('Comp Calculator'!$C$167='(CC) Enemy Champ Data'!$O$3,'(CC) Enemy Champ Data'!$O32,IF('Comp Calculator'!$C$167='(CC) Enemy Champ Data'!$P$3,'(CC) Enemy Champ Data'!$P32,IF('Comp Calculator'!$C$167='(CC) Enemy Champ Data'!$Q$3,'(CC) Enemy Champ Data'!$Q32,IF('Comp Calculator'!$C$167='(CC) Enemy Champ Data'!$R$3,'(CC) Enemy Champ Data'!$R32,IF('Comp Calculator'!$C$167='(CC) Enemy Champ Data'!$T$3,'(CC) Enemy Champ Data'!$T32,1000))))))*K32*(100-$AD32))/1000</f>
        <v>3233.3441370101696</v>
      </c>
      <c r="AJ32" s="60">
        <f>(IF('Comp Calculator'!$C$167='(CC) Enemy Champ Data'!$N$3,'(CC) Enemy Champ Data'!$N32,IF('Comp Calculator'!$C$167='(CC) Enemy Champ Data'!$O$3,'(CC) Enemy Champ Data'!$O32,IF('Comp Calculator'!$C$167='(CC) Enemy Champ Data'!$P$3,'(CC) Enemy Champ Data'!$P32,IF('Comp Calculator'!$C$167='(CC) Enemy Champ Data'!$Q$3,'(CC) Enemy Champ Data'!$Q32,IF('Comp Calculator'!$C$167='(CC) Enemy Champ Data'!$R$3,'(CC) Enemy Champ Data'!$R32,IF('Comp Calculator'!$C$167='(CC) Enemy Champ Data'!$T$3,'(CC) Enemy Champ Data'!$T32,1000))))))*L32*(100-$AD32))/1000</f>
        <v>0</v>
      </c>
      <c r="AL32">
        <f>RANK(AF32,AF$4:AF$157,0)+COUNTIF(AF$4:AF32,AF32)-1</f>
        <v>63</v>
      </c>
      <c r="AM32" t="str">
        <f t="shared" si="7"/>
        <v>Fiddlesticks</v>
      </c>
      <c r="AN32">
        <f>RANK(AG32,AG$4:AG$157,0)+COUNTIF(AG$4:AG32,AG32)-1</f>
        <v>48</v>
      </c>
      <c r="AO32" t="str">
        <f t="shared" si="8"/>
        <v>Fiddlesticks</v>
      </c>
      <c r="AP32">
        <f>RANK(AH32,AH$4:AH$157,0)+COUNTIF(AH$4:AH32,AH32)-1</f>
        <v>82</v>
      </c>
      <c r="AQ32" t="str">
        <f t="shared" si="9"/>
        <v>Fiddlesticks</v>
      </c>
      <c r="AR32">
        <f>RANK(AI32,AI$4:AI$157,0)+COUNTIF(AI$4:AI32,AI32)-1</f>
        <v>14</v>
      </c>
      <c r="AS32" t="str">
        <f t="shared" si="10"/>
        <v>Fiddlesticks</v>
      </c>
      <c r="AT32">
        <f>RANK(AJ32,AJ$4:AJ$157,0)+COUNTIF(AJ$4:AJ32,AJ32)-1</f>
        <v>72</v>
      </c>
      <c r="AU32" t="str">
        <f t="shared" si="11"/>
        <v>Fiddlesticks</v>
      </c>
      <c r="AW32">
        <v>30</v>
      </c>
      <c r="AX32" s="61">
        <f t="shared" si="12"/>
        <v>3.4991230633568366</v>
      </c>
      <c r="AY32">
        <f>'Champ Scores'!B33</f>
        <v>4</v>
      </c>
      <c r="AZ32">
        <f>'Champ Scores'!C33</f>
        <v>3</v>
      </c>
      <c r="BA32">
        <f>'Champ Scores'!D33</f>
        <v>1</v>
      </c>
      <c r="BB32">
        <f>'Champ Scores'!E33</f>
        <v>5</v>
      </c>
      <c r="BC32">
        <f>'Champ Scores'!F33</f>
        <v>2</v>
      </c>
      <c r="BD32">
        <f>'Champ Scores'!G33</f>
        <v>2</v>
      </c>
      <c r="BE32">
        <f>'Champ Scores'!H33</f>
        <v>2</v>
      </c>
      <c r="BF32">
        <f>'Champ Scores'!I33</f>
        <v>2</v>
      </c>
      <c r="BG32">
        <f>'Champ Scores'!J33</f>
        <v>1</v>
      </c>
      <c r="BH32">
        <f>'Champ Scores'!K33</f>
        <v>1</v>
      </c>
      <c r="BI32">
        <f>'Champ Scores'!L33</f>
        <v>4</v>
      </c>
      <c r="BJ32">
        <f>'Champ Scores'!M33</f>
        <v>2</v>
      </c>
      <c r="BK32">
        <f>'Champ Scores'!N33</f>
        <v>5</v>
      </c>
      <c r="BL32">
        <f>'Champ Scores'!O33</f>
        <v>4</v>
      </c>
      <c r="BM32">
        <f>'Champ Scores'!P33</f>
        <v>5</v>
      </c>
      <c r="BN32">
        <f>'Champ Scores'!Q33</f>
        <v>1</v>
      </c>
      <c r="BO32">
        <f>'Champ Scores'!R33</f>
        <v>4</v>
      </c>
      <c r="BP32">
        <f>'Champ Scores'!S33</f>
        <v>1</v>
      </c>
      <c r="BQ32">
        <f>'Champ Scores'!T33</f>
        <v>1</v>
      </c>
      <c r="BR32">
        <f>'Champ Scores'!U33</f>
        <v>2</v>
      </c>
      <c r="BT32" s="61">
        <f>INDEX($AX$3:BR32,AW32,MATCH('Comp Calculator'!$C$168,'(CC) Enemy Champ Data'!$AX$3:$BR$3,0))</f>
        <v>3.4991230633568366</v>
      </c>
      <c r="BV32" s="60">
        <f t="shared" si="1"/>
        <v>0</v>
      </c>
      <c r="BW32" s="60">
        <f t="shared" si="2"/>
        <v>0</v>
      </c>
      <c r="BX32" s="60">
        <f t="shared" si="3"/>
        <v>5148.4423548139994</v>
      </c>
      <c r="BY32" s="60">
        <f t="shared" si="4"/>
        <v>5148.4423548139994</v>
      </c>
      <c r="BZ32" s="60">
        <f t="shared" si="5"/>
        <v>0</v>
      </c>
      <c r="CB32">
        <f>RANK(BV32,BV$4:BV$157,0)+COUNTIF(BV$4:BV32,BV32)-1</f>
        <v>63</v>
      </c>
      <c r="CC32" t="str">
        <f t="shared" si="13"/>
        <v>Fiddlesticks</v>
      </c>
      <c r="CD32">
        <f>RANK(BW32,BW$4:BW$157,0)+COUNTIF(BW$4:BW32,BW32)-1</f>
        <v>48</v>
      </c>
      <c r="CE32" t="str">
        <f t="shared" si="14"/>
        <v>Fiddlesticks</v>
      </c>
      <c r="CF32">
        <f>RANK(BX32,BX$4:BX$157,0)+COUNTIF(BX$4:BX32,BX32)-1</f>
        <v>78</v>
      </c>
      <c r="CG32" t="str">
        <f t="shared" si="15"/>
        <v>Fiddlesticks</v>
      </c>
      <c r="CH32">
        <f>RANK(BY32,BY$4:BY$157,0)+COUNTIF(BY$4:BY32,BY32)-1</f>
        <v>13</v>
      </c>
      <c r="CI32" t="str">
        <f t="shared" si="16"/>
        <v>Fiddlesticks</v>
      </c>
      <c r="CJ32">
        <f>RANK(BZ32,BZ$4:BZ$157,0)+COUNTIF(BZ$4:BZ32,BZ32)-1</f>
        <v>72</v>
      </c>
      <c r="CK32" t="str">
        <f t="shared" si="17"/>
        <v>Fiddlesticks</v>
      </c>
      <c r="CM32">
        <f>'Champ Scores'!B33+'(CC) Team Data'!B$43-'(CC) Team Data'!$B$28</f>
        <v>8</v>
      </c>
      <c r="CN32">
        <f>'Champ Scores'!C33+'(CC) Team Data'!C$43-'(CC) Team Data'!$B$28</f>
        <v>7</v>
      </c>
      <c r="CO32">
        <f>'Champ Scores'!D33+'(CC) Team Data'!D$43-'(CC) Team Data'!$B$28</f>
        <v>5</v>
      </c>
      <c r="CP32">
        <f>'Champ Scores'!E33+'(CC) Team Data'!E$43-'(CC) Team Data'!$B$28</f>
        <v>9</v>
      </c>
      <c r="CQ32">
        <f>'Champ Scores'!F33+'(CC) Team Data'!F$43-'(CC) Team Data'!$B$28</f>
        <v>6</v>
      </c>
      <c r="CR32">
        <f>'Champ Scores'!G33+'(CC) Team Data'!G$43-'(CC) Team Data'!$B$28</f>
        <v>6</v>
      </c>
      <c r="CS32">
        <f>'Champ Scores'!H33+'(CC) Team Data'!H$43-'(CC) Team Data'!$B$28</f>
        <v>6</v>
      </c>
      <c r="CT32">
        <f>'Champ Scores'!I33+'(CC) Team Data'!I$43-'(CC) Team Data'!$B$28</f>
        <v>6</v>
      </c>
      <c r="CU32">
        <f>'Champ Scores'!J33+'(CC) Team Data'!J$43-'(CC) Team Data'!$B$28</f>
        <v>5</v>
      </c>
      <c r="CV32">
        <f>'Champ Scores'!K33+'(CC) Team Data'!K$43-'(CC) Team Data'!$B$28</f>
        <v>5</v>
      </c>
      <c r="CW32">
        <f>'Champ Scores'!L33+'(CC) Team Data'!L$43-'(CC) Team Data'!$B$28</f>
        <v>8</v>
      </c>
      <c r="CX32">
        <f>'Champ Scores'!M33+'(CC) Team Data'!M$43-'(CC) Team Data'!$B$28</f>
        <v>6</v>
      </c>
      <c r="CY32">
        <f>'Champ Scores'!N33+'(CC) Team Data'!N$43-'(CC) Team Data'!$B$28</f>
        <v>9</v>
      </c>
      <c r="CZ32">
        <f>'Champ Scores'!O33+'(CC) Team Data'!O$43-'(CC) Team Data'!$B$28</f>
        <v>8</v>
      </c>
      <c r="DA32">
        <f>'Champ Scores'!P33+'(CC) Team Data'!P$43-'(CC) Team Data'!$B$28</f>
        <v>9</v>
      </c>
      <c r="DB32">
        <f>'Champ Scores'!Q33+'(CC) Team Data'!Q$43-'(CC) Team Data'!$B$28</f>
        <v>5</v>
      </c>
      <c r="DC32">
        <f>'Champ Scores'!R33+'(CC) Team Data'!R$43-'(CC) Team Data'!$B$28</f>
        <v>8</v>
      </c>
      <c r="DD32">
        <f>'Champ Scores'!S33+'(CC) Team Data'!S$43-'(CC) Team Data'!$B$28</f>
        <v>5</v>
      </c>
      <c r="DE32">
        <f>'Champ Scores'!T33+'(CC) Team Data'!T$43-'(CC) Team Data'!$B$28</f>
        <v>5</v>
      </c>
      <c r="DF32">
        <f>'Champ Scores'!U33+'(CC) Team Data'!U$43-'(CC) Team Data'!$B$28</f>
        <v>6</v>
      </c>
    </row>
    <row r="33" spans="1:110" x14ac:dyDescent="0.25">
      <c r="A33" t="str">
        <f>'Champ Scores'!A34</f>
        <v>Fiora</v>
      </c>
      <c r="B33">
        <f>IF('Comp Calculator'!$C$158='Champ Pools'!$S$3,'Champ Pools'!B34,IF('Comp Calculator'!$C$158='Champ Pools'!$T$3,'Champ Pools'!C34,IF('Comp Calculator'!$C$158='Champ Pools'!$U$3,'Champ Pools'!D34,IF('Comp Calculator'!$C$158='Champ Pools'!$V$3,'Champ Pools'!E34,IF('Comp Calculator'!$C$158='Champ Pools'!$W$3,'Champ Pools'!F34,IF('Comp Calculator'!$C$158='Champ Pools'!$X$3,'Champ Pools'!G34,IF('Comp Calculator'!$C$158='Champ Pools'!$Y$3,'Champ Pools'!H34,IF('Comp Calculator'!$C$158='Champ Pools'!$Z$3,'Champ Pools'!I34,0))))))))</f>
        <v>0</v>
      </c>
      <c r="C33">
        <f>IF('Comp Calculator'!$C$159='Champ Pools'!$S$3,'Champ Pools'!B34,IF('Comp Calculator'!$C$159='Champ Pools'!$T$3,'Champ Pools'!C34,IF('Comp Calculator'!$C$159='Champ Pools'!$U$3,'Champ Pools'!D34,IF('Comp Calculator'!$C$159='Champ Pools'!$V$3,'Champ Pools'!E34,IF('Comp Calculator'!$C$159='Champ Pools'!$W$3,'Champ Pools'!F34,IF('Comp Calculator'!$C$159='Champ Pools'!$X$3,'Champ Pools'!G34,IF('Comp Calculator'!$C$159='Champ Pools'!$Y$3,'Champ Pools'!H34,IF('Comp Calculator'!$C$159='Champ Pools'!$Z$3,'Champ Pools'!I34,0))))))))</f>
        <v>0</v>
      </c>
      <c r="D33">
        <f>IF('Comp Calculator'!$C$160='Champ Pools'!$S$3,'Champ Pools'!B34,IF('Comp Calculator'!$C$160='Champ Pools'!$T$3,'Champ Pools'!C34,IF('Comp Calculator'!$C$160='Champ Pools'!$U$3,'Champ Pools'!D34,IF('Comp Calculator'!$C$160='Champ Pools'!$V$3,'Champ Pools'!E34,IF('Comp Calculator'!$C$160='Champ Pools'!$W$3,'Champ Pools'!F34,IF('Comp Calculator'!$C$160='Champ Pools'!$X$3,'Champ Pools'!G34,IF('Comp Calculator'!$C$160='Champ Pools'!$Y$3,'Champ Pools'!H34,IF('Comp Calculator'!$C$160='Champ Pools'!$Z$3,'Champ Pools'!I34,0))))))))</f>
        <v>2</v>
      </c>
      <c r="E33">
        <f>IF('Comp Calculator'!$C$161='Champ Pools'!$S$3,'Champ Pools'!B34,IF('Comp Calculator'!$C$161='Champ Pools'!$T$3,'Champ Pools'!C34,IF('Comp Calculator'!$C$161='Champ Pools'!$U$3,'Champ Pools'!D34,IF('Comp Calculator'!$C$161='Champ Pools'!$V$3,'Champ Pools'!E34,IF('Comp Calculator'!$C$161='Champ Pools'!$W$3,'Champ Pools'!F34,IF('Comp Calculator'!$C$161='Champ Pools'!$X$3,'Champ Pools'!G34,IF('Comp Calculator'!$C$161='Champ Pools'!$Y$3,'Champ Pools'!H34,IF('Comp Calculator'!$C$161='Champ Pools'!$Z$3,'Champ Pools'!I34,0))))))))</f>
        <v>0</v>
      </c>
      <c r="F33">
        <f>IF('Comp Calculator'!$C$162='Champ Pools'!$S$3,'Champ Pools'!B34,IF('Comp Calculator'!$C$162='Champ Pools'!$T$3,'Champ Pools'!C34,IF('Comp Calculator'!$C$162='Champ Pools'!$U$3,'Champ Pools'!D34,IF('Comp Calculator'!$C$162='Champ Pools'!$V$3,'Champ Pools'!E34,IF('Comp Calculator'!$C$162='Champ Pools'!$W$3,'Champ Pools'!F34,IF('Comp Calculator'!$C$162='Champ Pools'!$X$3,'Champ Pools'!G34,IF('Comp Calculator'!$C$162='Champ Pools'!$Y$3,'Champ Pools'!H34,IF('Comp Calculator'!$C$162='Champ Pools'!$Z$3,'Champ Pools'!I34,0))))))))</f>
        <v>0</v>
      </c>
      <c r="H33">
        <f>B33*B33*'Champ Pools'!AC34</f>
        <v>0</v>
      </c>
      <c r="I33">
        <f>C33*C33*'Champ Pools'!AD34</f>
        <v>0</v>
      </c>
      <c r="J33">
        <f>D33*D33*'Champ Pools'!AE34</f>
        <v>12</v>
      </c>
      <c r="K33">
        <f>E33*E33*'Champ Pools'!AF34</f>
        <v>0</v>
      </c>
      <c r="L33">
        <f>F33*F33*'Champ Pools'!AG34</f>
        <v>0</v>
      </c>
      <c r="N33">
        <f>'Champ Scores'!Y34</f>
        <v>1839</v>
      </c>
      <c r="O33">
        <f>'Champ Scores'!Z34</f>
        <v>2939</v>
      </c>
      <c r="P33">
        <f>'Champ Scores'!AA34</f>
        <v>1815</v>
      </c>
      <c r="Q33">
        <f>'Champ Scores'!AB34</f>
        <v>1375</v>
      </c>
      <c r="R33">
        <f>'Champ Scores'!AC34</f>
        <v>2646</v>
      </c>
      <c r="T33" s="60">
        <f t="shared" si="0"/>
        <v>2353.0052550445248</v>
      </c>
      <c r="U33">
        <f>'(CC) Team Data'!W$43+'(CC) Enemy Champ Data'!N33</f>
        <v>1839</v>
      </c>
      <c r="V33">
        <f>'(CC) Team Data'!X$43+'(CC) Enemy Champ Data'!O33</f>
        <v>2939</v>
      </c>
      <c r="W33">
        <f>'(CC) Team Data'!Y$43+'(CC) Enemy Champ Data'!P33</f>
        <v>1815</v>
      </c>
      <c r="X33">
        <f>'(CC) Team Data'!Z$43+'(CC) Enemy Champ Data'!Q33</f>
        <v>1375</v>
      </c>
      <c r="Y33">
        <f>'(CC) Team Data'!AA$43+'(CC) Enemy Champ Data'!R33</f>
        <v>2646</v>
      </c>
      <c r="AA33">
        <f>ABS('Champ Scores'!AG34-33.3-'Comp Calculator'!H$164-'Comp Calculator'!H$163)</f>
        <v>13.43472844082121</v>
      </c>
      <c r="AB33">
        <f>ABS('Champ Scores'!AH34-33.3-'Comp Calculator'!I$164-'Comp Calculator'!I$163)</f>
        <v>2.8449877074174381</v>
      </c>
      <c r="AC33">
        <f>ABS('Champ Scores'!AI34-33.3-'Comp Calculator'!J$164-'Comp Calculator'!J$163)</f>
        <v>16.279716148238659</v>
      </c>
      <c r="AD33">
        <f t="shared" si="6"/>
        <v>32.559432296477311</v>
      </c>
      <c r="AF33" s="60">
        <f>(IF('Comp Calculator'!$C$167='(CC) Enemy Champ Data'!$N$3,'(CC) Enemy Champ Data'!$N33,IF('Comp Calculator'!$C$167='(CC) Enemy Champ Data'!$O$3,'(CC) Enemy Champ Data'!$O33,IF('Comp Calculator'!$C$167='(CC) Enemy Champ Data'!$P$3,'(CC) Enemy Champ Data'!$P33,IF('Comp Calculator'!$C$167='(CC) Enemy Champ Data'!$Q$3,'(CC) Enemy Champ Data'!$Q33,IF('Comp Calculator'!$C$167='(CC) Enemy Champ Data'!$R$3,'(CC) Enemy Champ Data'!$R33,IF('Comp Calculator'!$C$167='(CC) Enemy Champ Data'!$T$3,'(CC) Enemy Champ Data'!$T33,1000))))))*H33*(100-$AD33))/1000</f>
        <v>0</v>
      </c>
      <c r="AG33" s="60">
        <f>(IF('Comp Calculator'!$C$167='(CC) Enemy Champ Data'!$N$3,'(CC) Enemy Champ Data'!$N33,IF('Comp Calculator'!$C$167='(CC) Enemy Champ Data'!$O$3,'(CC) Enemy Champ Data'!$O33,IF('Comp Calculator'!$C$167='(CC) Enemy Champ Data'!$P$3,'(CC) Enemy Champ Data'!$P33,IF('Comp Calculator'!$C$167='(CC) Enemy Champ Data'!$Q$3,'(CC) Enemy Champ Data'!$Q33,IF('Comp Calculator'!$C$167='(CC) Enemy Champ Data'!$R$3,'(CC) Enemy Champ Data'!$R33,IF('Comp Calculator'!$C$167='(CC) Enemy Champ Data'!$T$3,'(CC) Enemy Champ Data'!$T33,1000))))))*I33*(100-$AD33))/1000</f>
        <v>0</v>
      </c>
      <c r="AH33" s="60">
        <f>(IF('Comp Calculator'!$C$167='(CC) Enemy Champ Data'!$N$3,'(CC) Enemy Champ Data'!$N33,IF('Comp Calculator'!$C$167='(CC) Enemy Champ Data'!$O$3,'(CC) Enemy Champ Data'!$O33,IF('Comp Calculator'!$C$167='(CC) Enemy Champ Data'!$P$3,'(CC) Enemy Champ Data'!$P33,IF('Comp Calculator'!$C$167='(CC) Enemy Champ Data'!$Q$3,'(CC) Enemy Champ Data'!$Q33,IF('Comp Calculator'!$C$167='(CC) Enemy Champ Data'!$R$3,'(CC) Enemy Champ Data'!$R33,IF('Comp Calculator'!$C$167='(CC) Enemy Champ Data'!$T$3,'(CC) Enemy Champ Data'!$T33,1000))))))*J33*(100-$AD33))/1000</f>
        <v>1904.2561225148991</v>
      </c>
      <c r="AI33" s="60">
        <f>(IF('Comp Calculator'!$C$167='(CC) Enemy Champ Data'!$N$3,'(CC) Enemy Champ Data'!$N33,IF('Comp Calculator'!$C$167='(CC) Enemy Champ Data'!$O$3,'(CC) Enemy Champ Data'!$O33,IF('Comp Calculator'!$C$167='(CC) Enemy Champ Data'!$P$3,'(CC) Enemy Champ Data'!$P33,IF('Comp Calculator'!$C$167='(CC) Enemy Champ Data'!$Q$3,'(CC) Enemy Champ Data'!$Q33,IF('Comp Calculator'!$C$167='(CC) Enemy Champ Data'!$R$3,'(CC) Enemy Champ Data'!$R33,IF('Comp Calculator'!$C$167='(CC) Enemy Champ Data'!$T$3,'(CC) Enemy Champ Data'!$T33,1000))))))*K33*(100-$AD33))/1000</f>
        <v>0</v>
      </c>
      <c r="AJ33" s="60">
        <f>(IF('Comp Calculator'!$C$167='(CC) Enemy Champ Data'!$N$3,'(CC) Enemy Champ Data'!$N33,IF('Comp Calculator'!$C$167='(CC) Enemy Champ Data'!$O$3,'(CC) Enemy Champ Data'!$O33,IF('Comp Calculator'!$C$167='(CC) Enemy Champ Data'!$P$3,'(CC) Enemy Champ Data'!$P33,IF('Comp Calculator'!$C$167='(CC) Enemy Champ Data'!$Q$3,'(CC) Enemy Champ Data'!$Q33,IF('Comp Calculator'!$C$167='(CC) Enemy Champ Data'!$R$3,'(CC) Enemy Champ Data'!$R33,IF('Comp Calculator'!$C$167='(CC) Enemy Champ Data'!$T$3,'(CC) Enemy Champ Data'!$T33,1000))))))*L33*(100-$AD33))/1000</f>
        <v>0</v>
      </c>
      <c r="AL33">
        <f>RANK(AF33,AF$4:AF$157,0)+COUNTIF(AF$4:AF33,AF33)-1</f>
        <v>64</v>
      </c>
      <c r="AM33" t="str">
        <f t="shared" si="7"/>
        <v>Fiora</v>
      </c>
      <c r="AN33">
        <f>RANK(AG33,AG$4:AG$157,0)+COUNTIF(AG$4:AG33,AG33)-1</f>
        <v>49</v>
      </c>
      <c r="AO33" t="str">
        <f t="shared" si="8"/>
        <v>Fiora</v>
      </c>
      <c r="AP33">
        <f>RANK(AH33,AH$4:AH$157,0)+COUNTIF(AH$4:AH33,AH33)-1</f>
        <v>99</v>
      </c>
      <c r="AQ33" t="str">
        <f t="shared" si="9"/>
        <v>Fiora</v>
      </c>
      <c r="AR33">
        <f>RANK(AI33,AI$4:AI$157,0)+COUNTIF(AI$4:AI33,AI33)-1</f>
        <v>45</v>
      </c>
      <c r="AS33" t="str">
        <f t="shared" si="10"/>
        <v>Fiora</v>
      </c>
      <c r="AT33">
        <f>RANK(AJ33,AJ$4:AJ$157,0)+COUNTIF(AJ$4:AJ33,AJ33)-1</f>
        <v>73</v>
      </c>
      <c r="AU33" t="str">
        <f t="shared" si="11"/>
        <v>Fiora</v>
      </c>
      <c r="AW33">
        <v>31</v>
      </c>
      <c r="AX33" s="61">
        <f t="shared" si="12"/>
        <v>3.3017036400216284</v>
      </c>
      <c r="AY33">
        <f>'Champ Scores'!B34</f>
        <v>4</v>
      </c>
      <c r="AZ33">
        <f>'Champ Scores'!C34</f>
        <v>5</v>
      </c>
      <c r="BA33">
        <f>'Champ Scores'!D34</f>
        <v>5</v>
      </c>
      <c r="BB33">
        <f>'Champ Scores'!E34</f>
        <v>1</v>
      </c>
      <c r="BC33">
        <f>'Champ Scores'!F34</f>
        <v>5</v>
      </c>
      <c r="BD33">
        <f>'Champ Scores'!G34</f>
        <v>1</v>
      </c>
      <c r="BE33">
        <f>'Champ Scores'!H34</f>
        <v>1</v>
      </c>
      <c r="BF33">
        <f>'Champ Scores'!I34</f>
        <v>1</v>
      </c>
      <c r="BG33">
        <f>'Champ Scores'!J34</f>
        <v>5</v>
      </c>
      <c r="BH33">
        <f>'Champ Scores'!K34</f>
        <v>3</v>
      </c>
      <c r="BI33">
        <f>'Champ Scores'!L34</f>
        <v>3</v>
      </c>
      <c r="BJ33">
        <f>'Champ Scores'!M34</f>
        <v>3</v>
      </c>
      <c r="BK33">
        <f>'Champ Scores'!N34</f>
        <v>1</v>
      </c>
      <c r="BL33">
        <f>'Champ Scores'!O34</f>
        <v>2</v>
      </c>
      <c r="BM33">
        <f>'Champ Scores'!P34</f>
        <v>3</v>
      </c>
      <c r="BN33">
        <f>'Champ Scores'!Q34</f>
        <v>5</v>
      </c>
      <c r="BO33">
        <f>'Champ Scores'!R34</f>
        <v>1</v>
      </c>
      <c r="BP33">
        <f>'Champ Scores'!S34</f>
        <v>1</v>
      </c>
      <c r="BQ33">
        <f>'Champ Scores'!T34</f>
        <v>1</v>
      </c>
      <c r="BR33">
        <f>'Champ Scores'!U34</f>
        <v>1</v>
      </c>
      <c r="BT33" s="61">
        <f>INDEX($AX$3:BR33,AW33,MATCH('Comp Calculator'!$C$168,'(CC) Enemy Champ Data'!$AX$3:$BR$3,0))</f>
        <v>3.3017036400216284</v>
      </c>
      <c r="BV33" s="60">
        <f t="shared" si="1"/>
        <v>0</v>
      </c>
      <c r="BW33" s="60">
        <f t="shared" si="2"/>
        <v>0</v>
      </c>
      <c r="BX33" s="60">
        <f t="shared" si="3"/>
        <v>2672.0252144621513</v>
      </c>
      <c r="BY33" s="60">
        <f t="shared" si="4"/>
        <v>0</v>
      </c>
      <c r="BZ33" s="60">
        <f t="shared" si="5"/>
        <v>0</v>
      </c>
      <c r="CB33">
        <f>RANK(BV33,BV$4:BV$157,0)+COUNTIF(BV$4:BV33,BV33)-1</f>
        <v>64</v>
      </c>
      <c r="CC33" t="str">
        <f t="shared" si="13"/>
        <v>Fiora</v>
      </c>
      <c r="CD33">
        <f>RANK(BW33,BW$4:BW$157,0)+COUNTIF(BW$4:BW33,BW33)-1</f>
        <v>49</v>
      </c>
      <c r="CE33" t="str">
        <f t="shared" si="14"/>
        <v>Fiora</v>
      </c>
      <c r="CF33">
        <f>RANK(BX33,BX$4:BX$157,0)+COUNTIF(BX$4:BX33,BX33)-1</f>
        <v>99</v>
      </c>
      <c r="CG33" t="str">
        <f t="shared" si="15"/>
        <v>Fiora</v>
      </c>
      <c r="CH33">
        <f>RANK(BY33,BY$4:BY$157,0)+COUNTIF(BY$4:BY33,BY33)-1</f>
        <v>45</v>
      </c>
      <c r="CI33" t="str">
        <f t="shared" si="16"/>
        <v>Fiora</v>
      </c>
      <c r="CJ33">
        <f>RANK(BZ33,BZ$4:BZ$157,0)+COUNTIF(BZ$4:BZ33,BZ33)-1</f>
        <v>73</v>
      </c>
      <c r="CK33" t="str">
        <f t="shared" si="17"/>
        <v>Fiora</v>
      </c>
      <c r="CM33">
        <f>'Champ Scores'!B34+'(CC) Team Data'!B$43-'(CC) Team Data'!$B$28</f>
        <v>8</v>
      </c>
      <c r="CN33">
        <f>'Champ Scores'!C34+'(CC) Team Data'!C$43-'(CC) Team Data'!$B$28</f>
        <v>9</v>
      </c>
      <c r="CO33">
        <f>'Champ Scores'!D34+'(CC) Team Data'!D$43-'(CC) Team Data'!$B$28</f>
        <v>9</v>
      </c>
      <c r="CP33">
        <f>'Champ Scores'!E34+'(CC) Team Data'!E$43-'(CC) Team Data'!$B$28</f>
        <v>5</v>
      </c>
      <c r="CQ33">
        <f>'Champ Scores'!F34+'(CC) Team Data'!F$43-'(CC) Team Data'!$B$28</f>
        <v>9</v>
      </c>
      <c r="CR33">
        <f>'Champ Scores'!G34+'(CC) Team Data'!G$43-'(CC) Team Data'!$B$28</f>
        <v>5</v>
      </c>
      <c r="CS33">
        <f>'Champ Scores'!H34+'(CC) Team Data'!H$43-'(CC) Team Data'!$B$28</f>
        <v>5</v>
      </c>
      <c r="CT33">
        <f>'Champ Scores'!I34+'(CC) Team Data'!I$43-'(CC) Team Data'!$B$28</f>
        <v>5</v>
      </c>
      <c r="CU33">
        <f>'Champ Scores'!J34+'(CC) Team Data'!J$43-'(CC) Team Data'!$B$28</f>
        <v>9</v>
      </c>
      <c r="CV33">
        <f>'Champ Scores'!K34+'(CC) Team Data'!K$43-'(CC) Team Data'!$B$28</f>
        <v>7</v>
      </c>
      <c r="CW33">
        <f>'Champ Scores'!L34+'(CC) Team Data'!L$43-'(CC) Team Data'!$B$28</f>
        <v>7</v>
      </c>
      <c r="CX33">
        <f>'Champ Scores'!M34+'(CC) Team Data'!M$43-'(CC) Team Data'!$B$28</f>
        <v>7</v>
      </c>
      <c r="CY33">
        <f>'Champ Scores'!N34+'(CC) Team Data'!N$43-'(CC) Team Data'!$B$28</f>
        <v>5</v>
      </c>
      <c r="CZ33">
        <f>'Champ Scores'!O34+'(CC) Team Data'!O$43-'(CC) Team Data'!$B$28</f>
        <v>6</v>
      </c>
      <c r="DA33">
        <f>'Champ Scores'!P34+'(CC) Team Data'!P$43-'(CC) Team Data'!$B$28</f>
        <v>7</v>
      </c>
      <c r="DB33">
        <f>'Champ Scores'!Q34+'(CC) Team Data'!Q$43-'(CC) Team Data'!$B$28</f>
        <v>9</v>
      </c>
      <c r="DC33">
        <f>'Champ Scores'!R34+'(CC) Team Data'!R$43-'(CC) Team Data'!$B$28</f>
        <v>5</v>
      </c>
      <c r="DD33">
        <f>'Champ Scores'!S34+'(CC) Team Data'!S$43-'(CC) Team Data'!$B$28</f>
        <v>5</v>
      </c>
      <c r="DE33">
        <f>'Champ Scores'!T34+'(CC) Team Data'!T$43-'(CC) Team Data'!$B$28</f>
        <v>5</v>
      </c>
      <c r="DF33">
        <f>'Champ Scores'!U34+'(CC) Team Data'!U$43-'(CC) Team Data'!$B$28</f>
        <v>5</v>
      </c>
    </row>
    <row r="34" spans="1:110" x14ac:dyDescent="0.25">
      <c r="A34" t="str">
        <f>'Champ Scores'!A35</f>
        <v>Fizz</v>
      </c>
      <c r="B34">
        <f>IF('Comp Calculator'!$C$158='Champ Pools'!$S$3,'Champ Pools'!B35,IF('Comp Calculator'!$C$158='Champ Pools'!$T$3,'Champ Pools'!C35,IF('Comp Calculator'!$C$158='Champ Pools'!$U$3,'Champ Pools'!D35,IF('Comp Calculator'!$C$158='Champ Pools'!$V$3,'Champ Pools'!E35,IF('Comp Calculator'!$C$158='Champ Pools'!$W$3,'Champ Pools'!F35,IF('Comp Calculator'!$C$158='Champ Pools'!$X$3,'Champ Pools'!G35,IF('Comp Calculator'!$C$158='Champ Pools'!$Y$3,'Champ Pools'!H35,IF('Comp Calculator'!$C$158='Champ Pools'!$Z$3,'Champ Pools'!I35,0))))))))</f>
        <v>3</v>
      </c>
      <c r="C34">
        <f>IF('Comp Calculator'!$C$159='Champ Pools'!$S$3,'Champ Pools'!B35,IF('Comp Calculator'!$C$159='Champ Pools'!$T$3,'Champ Pools'!C35,IF('Comp Calculator'!$C$159='Champ Pools'!$U$3,'Champ Pools'!D35,IF('Comp Calculator'!$C$159='Champ Pools'!$V$3,'Champ Pools'!E35,IF('Comp Calculator'!$C$159='Champ Pools'!$W$3,'Champ Pools'!F35,IF('Comp Calculator'!$C$159='Champ Pools'!$X$3,'Champ Pools'!G35,IF('Comp Calculator'!$C$159='Champ Pools'!$Y$3,'Champ Pools'!H35,IF('Comp Calculator'!$C$159='Champ Pools'!$Z$3,'Champ Pools'!I35,0))))))))</f>
        <v>0</v>
      </c>
      <c r="D34">
        <f>IF('Comp Calculator'!$C$160='Champ Pools'!$S$3,'Champ Pools'!B35,IF('Comp Calculator'!$C$160='Champ Pools'!$T$3,'Champ Pools'!C35,IF('Comp Calculator'!$C$160='Champ Pools'!$U$3,'Champ Pools'!D35,IF('Comp Calculator'!$C$160='Champ Pools'!$V$3,'Champ Pools'!E35,IF('Comp Calculator'!$C$160='Champ Pools'!$W$3,'Champ Pools'!F35,IF('Comp Calculator'!$C$160='Champ Pools'!$X$3,'Champ Pools'!G35,IF('Comp Calculator'!$C$160='Champ Pools'!$Y$3,'Champ Pools'!H35,IF('Comp Calculator'!$C$160='Champ Pools'!$Z$3,'Champ Pools'!I35,0))))))))</f>
        <v>3</v>
      </c>
      <c r="E34">
        <f>IF('Comp Calculator'!$C$161='Champ Pools'!$S$3,'Champ Pools'!B35,IF('Comp Calculator'!$C$161='Champ Pools'!$T$3,'Champ Pools'!C35,IF('Comp Calculator'!$C$161='Champ Pools'!$U$3,'Champ Pools'!D35,IF('Comp Calculator'!$C$161='Champ Pools'!$V$3,'Champ Pools'!E35,IF('Comp Calculator'!$C$161='Champ Pools'!$W$3,'Champ Pools'!F35,IF('Comp Calculator'!$C$161='Champ Pools'!$X$3,'Champ Pools'!G35,IF('Comp Calculator'!$C$161='Champ Pools'!$Y$3,'Champ Pools'!H35,IF('Comp Calculator'!$C$161='Champ Pools'!$Z$3,'Champ Pools'!I35,0))))))))</f>
        <v>0</v>
      </c>
      <c r="F34">
        <f>IF('Comp Calculator'!$C$162='Champ Pools'!$S$3,'Champ Pools'!B35,IF('Comp Calculator'!$C$162='Champ Pools'!$T$3,'Champ Pools'!C35,IF('Comp Calculator'!$C$162='Champ Pools'!$U$3,'Champ Pools'!D35,IF('Comp Calculator'!$C$162='Champ Pools'!$V$3,'Champ Pools'!E35,IF('Comp Calculator'!$C$162='Champ Pools'!$W$3,'Champ Pools'!F35,IF('Comp Calculator'!$C$162='Champ Pools'!$X$3,'Champ Pools'!G35,IF('Comp Calculator'!$C$162='Champ Pools'!$Y$3,'Champ Pools'!H35,IF('Comp Calculator'!$C$162='Champ Pools'!$Z$3,'Champ Pools'!I35,0))))))))</f>
        <v>0</v>
      </c>
      <c r="H34">
        <f>B34*B34*'Champ Pools'!AC35</f>
        <v>27</v>
      </c>
      <c r="I34">
        <f>C34*C34*'Champ Pools'!AD35</f>
        <v>0</v>
      </c>
      <c r="J34">
        <f>D34*D34*'Champ Pools'!AE35</f>
        <v>27</v>
      </c>
      <c r="K34">
        <f>E34*E34*'Champ Pools'!AF35</f>
        <v>0</v>
      </c>
      <c r="L34">
        <f>F34*F34*'Champ Pools'!AG35</f>
        <v>0</v>
      </c>
      <c r="N34">
        <f>'Champ Scores'!Y35</f>
        <v>2540</v>
      </c>
      <c r="O34">
        <f>'Champ Scores'!Z35</f>
        <v>3130</v>
      </c>
      <c r="P34">
        <f>'Champ Scores'!AA35</f>
        <v>1237</v>
      </c>
      <c r="Q34">
        <f>'Champ Scores'!AB35</f>
        <v>1234</v>
      </c>
      <c r="R34">
        <f>'Champ Scores'!AC35</f>
        <v>2245</v>
      </c>
      <c r="T34" s="60">
        <f t="shared" si="0"/>
        <v>2168.187100364511</v>
      </c>
      <c r="U34">
        <f>'(CC) Team Data'!W$43+'(CC) Enemy Champ Data'!N34</f>
        <v>2540</v>
      </c>
      <c r="V34">
        <f>'(CC) Team Data'!X$43+'(CC) Enemy Champ Data'!O34</f>
        <v>3130</v>
      </c>
      <c r="W34">
        <f>'(CC) Team Data'!Y$43+'(CC) Enemy Champ Data'!P34</f>
        <v>1237</v>
      </c>
      <c r="X34">
        <f>'(CC) Team Data'!Z$43+'(CC) Enemy Champ Data'!Q34</f>
        <v>1234</v>
      </c>
      <c r="Y34">
        <f>'(CC) Team Data'!AA$43+'(CC) Enemy Champ Data'!R34</f>
        <v>2245</v>
      </c>
      <c r="AA34">
        <f>ABS('Champ Scores'!AG35-33.3-'Comp Calculator'!H$164-'Comp Calculator'!H$163)</f>
        <v>2.0838601941656592</v>
      </c>
      <c r="AB34">
        <f>ABS('Champ Scores'!AH35-33.3-'Comp Calculator'!I$164-'Comp Calculator'!I$163)</f>
        <v>2.2844331860765799</v>
      </c>
      <c r="AC34">
        <f>ABS('Champ Scores'!AI35-33.3-'Comp Calculator'!J$164-'Comp Calculator'!J$163)</f>
        <v>4.3682933802422426</v>
      </c>
      <c r="AD34">
        <f t="shared" si="6"/>
        <v>8.7365867604844816</v>
      </c>
      <c r="AF34" s="60">
        <f>(IF('Comp Calculator'!$C$167='(CC) Enemy Champ Data'!$N$3,'(CC) Enemy Champ Data'!$N34,IF('Comp Calculator'!$C$167='(CC) Enemy Champ Data'!$O$3,'(CC) Enemy Champ Data'!$O34,IF('Comp Calculator'!$C$167='(CC) Enemy Champ Data'!$P$3,'(CC) Enemy Champ Data'!$P34,IF('Comp Calculator'!$C$167='(CC) Enemy Champ Data'!$Q$3,'(CC) Enemy Champ Data'!$Q34,IF('Comp Calculator'!$C$167='(CC) Enemy Champ Data'!$R$3,'(CC) Enemy Champ Data'!$R34,IF('Comp Calculator'!$C$167='(CC) Enemy Champ Data'!$T$3,'(CC) Enemy Champ Data'!$T34,1000))))))*H34*(100-$AD34))/1000</f>
        <v>5342.6561936711378</v>
      </c>
      <c r="AG34" s="60">
        <f>(IF('Comp Calculator'!$C$167='(CC) Enemy Champ Data'!$N$3,'(CC) Enemy Champ Data'!$N34,IF('Comp Calculator'!$C$167='(CC) Enemy Champ Data'!$O$3,'(CC) Enemy Champ Data'!$O34,IF('Comp Calculator'!$C$167='(CC) Enemy Champ Data'!$P$3,'(CC) Enemy Champ Data'!$P34,IF('Comp Calculator'!$C$167='(CC) Enemy Champ Data'!$Q$3,'(CC) Enemy Champ Data'!$Q34,IF('Comp Calculator'!$C$167='(CC) Enemy Champ Data'!$R$3,'(CC) Enemy Champ Data'!$R34,IF('Comp Calculator'!$C$167='(CC) Enemy Champ Data'!$T$3,'(CC) Enemy Champ Data'!$T34,1000))))))*I34*(100-$AD34))/1000</f>
        <v>0</v>
      </c>
      <c r="AH34" s="60">
        <f>(IF('Comp Calculator'!$C$167='(CC) Enemy Champ Data'!$N$3,'(CC) Enemy Champ Data'!$N34,IF('Comp Calculator'!$C$167='(CC) Enemy Champ Data'!$O$3,'(CC) Enemy Champ Data'!$O34,IF('Comp Calculator'!$C$167='(CC) Enemy Champ Data'!$P$3,'(CC) Enemy Champ Data'!$P34,IF('Comp Calculator'!$C$167='(CC) Enemy Champ Data'!$Q$3,'(CC) Enemy Champ Data'!$Q34,IF('Comp Calculator'!$C$167='(CC) Enemy Champ Data'!$R$3,'(CC) Enemy Champ Data'!$R34,IF('Comp Calculator'!$C$167='(CC) Enemy Champ Data'!$T$3,'(CC) Enemy Champ Data'!$T34,1000))))))*J34*(100-$AD34))/1000</f>
        <v>5342.6561936711378</v>
      </c>
      <c r="AI34" s="60">
        <f>(IF('Comp Calculator'!$C$167='(CC) Enemy Champ Data'!$N$3,'(CC) Enemy Champ Data'!$N34,IF('Comp Calculator'!$C$167='(CC) Enemy Champ Data'!$O$3,'(CC) Enemy Champ Data'!$O34,IF('Comp Calculator'!$C$167='(CC) Enemy Champ Data'!$P$3,'(CC) Enemy Champ Data'!$P34,IF('Comp Calculator'!$C$167='(CC) Enemy Champ Data'!$Q$3,'(CC) Enemy Champ Data'!$Q34,IF('Comp Calculator'!$C$167='(CC) Enemy Champ Data'!$R$3,'(CC) Enemy Champ Data'!$R34,IF('Comp Calculator'!$C$167='(CC) Enemy Champ Data'!$T$3,'(CC) Enemy Champ Data'!$T34,1000))))))*K34*(100-$AD34))/1000</f>
        <v>0</v>
      </c>
      <c r="AJ34" s="60">
        <f>(IF('Comp Calculator'!$C$167='(CC) Enemy Champ Data'!$N$3,'(CC) Enemy Champ Data'!$N34,IF('Comp Calculator'!$C$167='(CC) Enemy Champ Data'!$O$3,'(CC) Enemy Champ Data'!$O34,IF('Comp Calculator'!$C$167='(CC) Enemy Champ Data'!$P$3,'(CC) Enemy Champ Data'!$P34,IF('Comp Calculator'!$C$167='(CC) Enemy Champ Data'!$Q$3,'(CC) Enemy Champ Data'!$Q34,IF('Comp Calculator'!$C$167='(CC) Enemy Champ Data'!$R$3,'(CC) Enemy Champ Data'!$R34,IF('Comp Calculator'!$C$167='(CC) Enemy Champ Data'!$T$3,'(CC) Enemy Champ Data'!$T34,1000))))))*L34*(100-$AD34))/1000</f>
        <v>0</v>
      </c>
      <c r="AL34">
        <f>RANK(AF34,AF$4:AF$157,0)+COUNTIF(AF$4:AF34,AF34)-1</f>
        <v>14</v>
      </c>
      <c r="AM34" t="str">
        <f t="shared" si="7"/>
        <v>Fizz</v>
      </c>
      <c r="AN34">
        <f>RANK(AG34,AG$4:AG$157,0)+COUNTIF(AG$4:AG34,AG34)-1</f>
        <v>50</v>
      </c>
      <c r="AO34" t="str">
        <f t="shared" si="8"/>
        <v>Fizz</v>
      </c>
      <c r="AP34">
        <f>RANK(AH34,AH$4:AH$157,0)+COUNTIF(AH$4:AH34,AH34)-1</f>
        <v>61</v>
      </c>
      <c r="AQ34" t="str">
        <f t="shared" si="9"/>
        <v>Fizz</v>
      </c>
      <c r="AR34">
        <f>RANK(AI34,AI$4:AI$157,0)+COUNTIF(AI$4:AI34,AI34)-1</f>
        <v>46</v>
      </c>
      <c r="AS34" t="str">
        <f t="shared" si="10"/>
        <v>Fizz</v>
      </c>
      <c r="AT34">
        <f>RANK(AJ34,AJ$4:AJ$157,0)+COUNTIF(AJ$4:AJ34,AJ34)-1</f>
        <v>74</v>
      </c>
      <c r="AU34" t="str">
        <f t="shared" si="11"/>
        <v>Fizz</v>
      </c>
      <c r="AW34">
        <v>32</v>
      </c>
      <c r="AX34" s="61">
        <f t="shared" si="12"/>
        <v>3.3329824930670195</v>
      </c>
      <c r="AY34">
        <f>'Champ Scores'!B35</f>
        <v>5</v>
      </c>
      <c r="AZ34">
        <f>'Champ Scores'!C35</f>
        <v>2</v>
      </c>
      <c r="BA34">
        <f>'Champ Scores'!D35</f>
        <v>5</v>
      </c>
      <c r="BB34">
        <f>'Champ Scores'!E35</f>
        <v>4</v>
      </c>
      <c r="BC34">
        <f>'Champ Scores'!F35</f>
        <v>5</v>
      </c>
      <c r="BD34">
        <f>'Champ Scores'!G35</f>
        <v>1</v>
      </c>
      <c r="BE34">
        <f>'Champ Scores'!H35</f>
        <v>1</v>
      </c>
      <c r="BF34">
        <f>'Champ Scores'!I35</f>
        <v>1</v>
      </c>
      <c r="BG34">
        <f>'Champ Scores'!J35</f>
        <v>4</v>
      </c>
      <c r="BH34">
        <f>'Champ Scores'!K35</f>
        <v>1</v>
      </c>
      <c r="BI34">
        <f>'Champ Scores'!L35</f>
        <v>1</v>
      </c>
      <c r="BJ34">
        <f>'Champ Scores'!M35</f>
        <v>1</v>
      </c>
      <c r="BK34">
        <f>'Champ Scores'!N35</f>
        <v>3</v>
      </c>
      <c r="BL34">
        <f>'Champ Scores'!O35</f>
        <v>3</v>
      </c>
      <c r="BM34">
        <f>'Champ Scores'!P35</f>
        <v>3</v>
      </c>
      <c r="BN34">
        <f>'Champ Scores'!Q35</f>
        <v>4</v>
      </c>
      <c r="BO34">
        <f>'Champ Scores'!R35</f>
        <v>5</v>
      </c>
      <c r="BP34">
        <f>'Champ Scores'!S35</f>
        <v>1</v>
      </c>
      <c r="BQ34">
        <f>'Champ Scores'!T35</f>
        <v>1</v>
      </c>
      <c r="BR34">
        <f>'Champ Scores'!U35</f>
        <v>1</v>
      </c>
      <c r="BT34" s="61">
        <f>INDEX($AX$3:BR34,AW34,MATCH('Comp Calculator'!$C$168,'(CC) Enemy Champ Data'!$AX$3:$BR$3,0))</f>
        <v>3.3329824930670195</v>
      </c>
      <c r="BV34" s="60">
        <f t="shared" si="1"/>
        <v>8212.8426817908439</v>
      </c>
      <c r="BW34" s="60">
        <f t="shared" si="2"/>
        <v>0</v>
      </c>
      <c r="BX34" s="60">
        <f t="shared" si="3"/>
        <v>8212.8426817908439</v>
      </c>
      <c r="BY34" s="60">
        <f t="shared" si="4"/>
        <v>0</v>
      </c>
      <c r="BZ34" s="60">
        <f t="shared" si="5"/>
        <v>0</v>
      </c>
      <c r="CB34">
        <f>RANK(BV34,BV$4:BV$157,0)+COUNTIF(BV$4:BV34,BV34)-1</f>
        <v>12</v>
      </c>
      <c r="CC34" t="str">
        <f t="shared" si="13"/>
        <v>Fizz</v>
      </c>
      <c r="CD34">
        <f>RANK(BW34,BW$4:BW$157,0)+COUNTIF(BW$4:BW34,BW34)-1</f>
        <v>50</v>
      </c>
      <c r="CE34" t="str">
        <f t="shared" si="14"/>
        <v>Fizz</v>
      </c>
      <c r="CF34">
        <f>RANK(BX34,BX$4:BX$157,0)+COUNTIF(BX$4:BX34,BX34)-1</f>
        <v>60</v>
      </c>
      <c r="CG34" t="str">
        <f t="shared" si="15"/>
        <v>Fizz</v>
      </c>
      <c r="CH34">
        <f>RANK(BY34,BY$4:BY$157,0)+COUNTIF(BY$4:BY34,BY34)-1</f>
        <v>46</v>
      </c>
      <c r="CI34" t="str">
        <f t="shared" si="16"/>
        <v>Fizz</v>
      </c>
      <c r="CJ34">
        <f>RANK(BZ34,BZ$4:BZ$157,0)+COUNTIF(BZ$4:BZ34,BZ34)-1</f>
        <v>74</v>
      </c>
      <c r="CK34" t="str">
        <f t="shared" si="17"/>
        <v>Fizz</v>
      </c>
      <c r="CM34">
        <f>'Champ Scores'!B35+'(CC) Team Data'!B$43-'(CC) Team Data'!$B$28</f>
        <v>9</v>
      </c>
      <c r="CN34">
        <f>'Champ Scores'!C35+'(CC) Team Data'!C$43-'(CC) Team Data'!$B$28</f>
        <v>6</v>
      </c>
      <c r="CO34">
        <f>'Champ Scores'!D35+'(CC) Team Data'!D$43-'(CC) Team Data'!$B$28</f>
        <v>9</v>
      </c>
      <c r="CP34">
        <f>'Champ Scores'!E35+'(CC) Team Data'!E$43-'(CC) Team Data'!$B$28</f>
        <v>8</v>
      </c>
      <c r="CQ34">
        <f>'Champ Scores'!F35+'(CC) Team Data'!F$43-'(CC) Team Data'!$B$28</f>
        <v>9</v>
      </c>
      <c r="CR34">
        <f>'Champ Scores'!G35+'(CC) Team Data'!G$43-'(CC) Team Data'!$B$28</f>
        <v>5</v>
      </c>
      <c r="CS34">
        <f>'Champ Scores'!H35+'(CC) Team Data'!H$43-'(CC) Team Data'!$B$28</f>
        <v>5</v>
      </c>
      <c r="CT34">
        <f>'Champ Scores'!I35+'(CC) Team Data'!I$43-'(CC) Team Data'!$B$28</f>
        <v>5</v>
      </c>
      <c r="CU34">
        <f>'Champ Scores'!J35+'(CC) Team Data'!J$43-'(CC) Team Data'!$B$28</f>
        <v>8</v>
      </c>
      <c r="CV34">
        <f>'Champ Scores'!K35+'(CC) Team Data'!K$43-'(CC) Team Data'!$B$28</f>
        <v>5</v>
      </c>
      <c r="CW34">
        <f>'Champ Scores'!L35+'(CC) Team Data'!L$43-'(CC) Team Data'!$B$28</f>
        <v>5</v>
      </c>
      <c r="CX34">
        <f>'Champ Scores'!M35+'(CC) Team Data'!M$43-'(CC) Team Data'!$B$28</f>
        <v>5</v>
      </c>
      <c r="CY34">
        <f>'Champ Scores'!N35+'(CC) Team Data'!N$43-'(CC) Team Data'!$B$28</f>
        <v>7</v>
      </c>
      <c r="CZ34">
        <f>'Champ Scores'!O35+'(CC) Team Data'!O$43-'(CC) Team Data'!$B$28</f>
        <v>7</v>
      </c>
      <c r="DA34">
        <f>'Champ Scores'!P35+'(CC) Team Data'!P$43-'(CC) Team Data'!$B$28</f>
        <v>7</v>
      </c>
      <c r="DB34">
        <f>'Champ Scores'!Q35+'(CC) Team Data'!Q$43-'(CC) Team Data'!$B$28</f>
        <v>8</v>
      </c>
      <c r="DC34">
        <f>'Champ Scores'!R35+'(CC) Team Data'!R$43-'(CC) Team Data'!$B$28</f>
        <v>9</v>
      </c>
      <c r="DD34">
        <f>'Champ Scores'!S35+'(CC) Team Data'!S$43-'(CC) Team Data'!$B$28</f>
        <v>5</v>
      </c>
      <c r="DE34">
        <f>'Champ Scores'!T35+'(CC) Team Data'!T$43-'(CC) Team Data'!$B$28</f>
        <v>5</v>
      </c>
      <c r="DF34">
        <f>'Champ Scores'!U35+'(CC) Team Data'!U$43-'(CC) Team Data'!$B$28</f>
        <v>5</v>
      </c>
    </row>
    <row r="35" spans="1:110" x14ac:dyDescent="0.25">
      <c r="A35" t="str">
        <f>'Champ Scores'!A36</f>
        <v>Galio</v>
      </c>
      <c r="B35">
        <f>IF('Comp Calculator'!$C$158='Champ Pools'!$S$3,'Champ Pools'!B36,IF('Comp Calculator'!$C$158='Champ Pools'!$T$3,'Champ Pools'!C36,IF('Comp Calculator'!$C$158='Champ Pools'!$U$3,'Champ Pools'!D36,IF('Comp Calculator'!$C$158='Champ Pools'!$V$3,'Champ Pools'!E36,IF('Comp Calculator'!$C$158='Champ Pools'!$W$3,'Champ Pools'!F36,IF('Comp Calculator'!$C$158='Champ Pools'!$X$3,'Champ Pools'!G36,IF('Comp Calculator'!$C$158='Champ Pools'!$Y$3,'Champ Pools'!H36,IF('Comp Calculator'!$C$158='Champ Pools'!$Z$3,'Champ Pools'!I36,0))))))))</f>
        <v>0</v>
      </c>
      <c r="C35">
        <f>IF('Comp Calculator'!$C$159='Champ Pools'!$S$3,'Champ Pools'!B36,IF('Comp Calculator'!$C$159='Champ Pools'!$T$3,'Champ Pools'!C36,IF('Comp Calculator'!$C$159='Champ Pools'!$U$3,'Champ Pools'!D36,IF('Comp Calculator'!$C$159='Champ Pools'!$V$3,'Champ Pools'!E36,IF('Comp Calculator'!$C$159='Champ Pools'!$W$3,'Champ Pools'!F36,IF('Comp Calculator'!$C$159='Champ Pools'!$X$3,'Champ Pools'!G36,IF('Comp Calculator'!$C$159='Champ Pools'!$Y$3,'Champ Pools'!H36,IF('Comp Calculator'!$C$159='Champ Pools'!$Z$3,'Champ Pools'!I36,0))))))))</f>
        <v>0</v>
      </c>
      <c r="D35">
        <f>IF('Comp Calculator'!$C$160='Champ Pools'!$S$3,'Champ Pools'!B36,IF('Comp Calculator'!$C$160='Champ Pools'!$T$3,'Champ Pools'!C36,IF('Comp Calculator'!$C$160='Champ Pools'!$U$3,'Champ Pools'!D36,IF('Comp Calculator'!$C$160='Champ Pools'!$V$3,'Champ Pools'!E36,IF('Comp Calculator'!$C$160='Champ Pools'!$W$3,'Champ Pools'!F36,IF('Comp Calculator'!$C$160='Champ Pools'!$X$3,'Champ Pools'!G36,IF('Comp Calculator'!$C$160='Champ Pools'!$Y$3,'Champ Pools'!H36,IF('Comp Calculator'!$C$160='Champ Pools'!$Z$3,'Champ Pools'!I36,0))))))))</f>
        <v>3</v>
      </c>
      <c r="E35">
        <f>IF('Comp Calculator'!$C$161='Champ Pools'!$S$3,'Champ Pools'!B36,IF('Comp Calculator'!$C$161='Champ Pools'!$T$3,'Champ Pools'!C36,IF('Comp Calculator'!$C$161='Champ Pools'!$U$3,'Champ Pools'!D36,IF('Comp Calculator'!$C$161='Champ Pools'!$V$3,'Champ Pools'!E36,IF('Comp Calculator'!$C$161='Champ Pools'!$W$3,'Champ Pools'!F36,IF('Comp Calculator'!$C$161='Champ Pools'!$X$3,'Champ Pools'!G36,IF('Comp Calculator'!$C$161='Champ Pools'!$Y$3,'Champ Pools'!H36,IF('Comp Calculator'!$C$161='Champ Pools'!$Z$3,'Champ Pools'!I36,0))))))))</f>
        <v>0</v>
      </c>
      <c r="F35">
        <f>IF('Comp Calculator'!$C$162='Champ Pools'!$S$3,'Champ Pools'!B36,IF('Comp Calculator'!$C$162='Champ Pools'!$T$3,'Champ Pools'!C36,IF('Comp Calculator'!$C$162='Champ Pools'!$U$3,'Champ Pools'!D36,IF('Comp Calculator'!$C$162='Champ Pools'!$V$3,'Champ Pools'!E36,IF('Comp Calculator'!$C$162='Champ Pools'!$W$3,'Champ Pools'!F36,IF('Comp Calculator'!$C$162='Champ Pools'!$X$3,'Champ Pools'!G36,IF('Comp Calculator'!$C$162='Champ Pools'!$Y$3,'Champ Pools'!H36,IF('Comp Calculator'!$C$162='Champ Pools'!$Z$3,'Champ Pools'!I36,0))))))))</f>
        <v>0</v>
      </c>
      <c r="H35">
        <f>B35*B35*'Champ Pools'!AC36</f>
        <v>0</v>
      </c>
      <c r="I35">
        <f>C35*C35*'Champ Pools'!AD36</f>
        <v>0</v>
      </c>
      <c r="J35">
        <f>D35*D35*'Champ Pools'!AE36</f>
        <v>27</v>
      </c>
      <c r="K35">
        <f>E35*E35*'Champ Pools'!AF36</f>
        <v>0</v>
      </c>
      <c r="L35">
        <f>F35*F35*'Champ Pools'!AG36</f>
        <v>0</v>
      </c>
      <c r="N35">
        <f>'Champ Scores'!Y36</f>
        <v>2593</v>
      </c>
      <c r="O35">
        <f>'Champ Scores'!Z36</f>
        <v>1532</v>
      </c>
      <c r="P35">
        <f>'Champ Scores'!AA36</f>
        <v>2094</v>
      </c>
      <c r="Q35">
        <f>'Champ Scores'!AB36</f>
        <v>1976</v>
      </c>
      <c r="R35">
        <f>'Champ Scores'!AC36</f>
        <v>1551</v>
      </c>
      <c r="T35" s="60">
        <f t="shared" si="0"/>
        <v>2561.5986998194462</v>
      </c>
      <c r="U35">
        <f>'(CC) Team Data'!W$43+'(CC) Enemy Champ Data'!N35</f>
        <v>2593</v>
      </c>
      <c r="V35">
        <f>'(CC) Team Data'!X$43+'(CC) Enemy Champ Data'!O35</f>
        <v>1532</v>
      </c>
      <c r="W35">
        <f>'(CC) Team Data'!Y$43+'(CC) Enemy Champ Data'!P35</f>
        <v>2094</v>
      </c>
      <c r="X35">
        <f>'(CC) Team Data'!Z$43+'(CC) Enemy Champ Data'!Q35</f>
        <v>1976</v>
      </c>
      <c r="Y35">
        <f>'(CC) Team Data'!AA$43+'(CC) Enemy Champ Data'!R35</f>
        <v>1551</v>
      </c>
      <c r="AA35">
        <f>ABS('Champ Scores'!AG36-33.3-'Comp Calculator'!H$164-'Comp Calculator'!H$163)</f>
        <v>33.555475701953938</v>
      </c>
      <c r="AB35">
        <f>ABS('Champ Scores'!AH36-33.3-'Comp Calculator'!I$164-'Comp Calculator'!I$163)</f>
        <v>14.167361812182037</v>
      </c>
      <c r="AC35">
        <f>ABS('Champ Scores'!AI36-33.3-'Comp Calculator'!J$164-'Comp Calculator'!J$163)</f>
        <v>19.388113889771905</v>
      </c>
      <c r="AD35">
        <f t="shared" si="6"/>
        <v>67.110951403907876</v>
      </c>
      <c r="AF35" s="60">
        <f>(IF('Comp Calculator'!$C$167='(CC) Enemy Champ Data'!$N$3,'(CC) Enemy Champ Data'!$N35,IF('Comp Calculator'!$C$167='(CC) Enemy Champ Data'!$O$3,'(CC) Enemy Champ Data'!$O35,IF('Comp Calculator'!$C$167='(CC) Enemy Champ Data'!$P$3,'(CC) Enemy Champ Data'!$P35,IF('Comp Calculator'!$C$167='(CC) Enemy Champ Data'!$Q$3,'(CC) Enemy Champ Data'!$Q35,IF('Comp Calculator'!$C$167='(CC) Enemy Champ Data'!$R$3,'(CC) Enemy Champ Data'!$R35,IF('Comp Calculator'!$C$167='(CC) Enemy Champ Data'!$T$3,'(CC) Enemy Champ Data'!$T35,1000))))))*H35*(100-$AD35))/1000</f>
        <v>0</v>
      </c>
      <c r="AG35" s="60">
        <f>(IF('Comp Calculator'!$C$167='(CC) Enemy Champ Data'!$N$3,'(CC) Enemy Champ Data'!$N35,IF('Comp Calculator'!$C$167='(CC) Enemy Champ Data'!$O$3,'(CC) Enemy Champ Data'!$O35,IF('Comp Calculator'!$C$167='(CC) Enemy Champ Data'!$P$3,'(CC) Enemy Champ Data'!$P35,IF('Comp Calculator'!$C$167='(CC) Enemy Champ Data'!$Q$3,'(CC) Enemy Champ Data'!$Q35,IF('Comp Calculator'!$C$167='(CC) Enemy Champ Data'!$R$3,'(CC) Enemy Champ Data'!$R35,IF('Comp Calculator'!$C$167='(CC) Enemy Champ Data'!$T$3,'(CC) Enemy Champ Data'!$T35,1000))))))*I35*(100-$AD35))/1000</f>
        <v>0</v>
      </c>
      <c r="AH35" s="60">
        <f>(IF('Comp Calculator'!$C$167='(CC) Enemy Champ Data'!$N$3,'(CC) Enemy Champ Data'!$N35,IF('Comp Calculator'!$C$167='(CC) Enemy Champ Data'!$O$3,'(CC) Enemy Champ Data'!$O35,IF('Comp Calculator'!$C$167='(CC) Enemy Champ Data'!$P$3,'(CC) Enemy Champ Data'!$P35,IF('Comp Calculator'!$C$167='(CC) Enemy Champ Data'!$Q$3,'(CC) Enemy Champ Data'!$Q35,IF('Comp Calculator'!$C$167='(CC) Enemy Champ Data'!$R$3,'(CC) Enemy Champ Data'!$R35,IF('Comp Calculator'!$C$167='(CC) Enemy Champ Data'!$T$3,'(CC) Enemy Champ Data'!$T35,1000))))))*J35*(100-$AD35))/1000</f>
        <v>2274.7106912953004</v>
      </c>
      <c r="AI35" s="60">
        <f>(IF('Comp Calculator'!$C$167='(CC) Enemy Champ Data'!$N$3,'(CC) Enemy Champ Data'!$N35,IF('Comp Calculator'!$C$167='(CC) Enemy Champ Data'!$O$3,'(CC) Enemy Champ Data'!$O35,IF('Comp Calculator'!$C$167='(CC) Enemy Champ Data'!$P$3,'(CC) Enemy Champ Data'!$P35,IF('Comp Calculator'!$C$167='(CC) Enemy Champ Data'!$Q$3,'(CC) Enemy Champ Data'!$Q35,IF('Comp Calculator'!$C$167='(CC) Enemy Champ Data'!$R$3,'(CC) Enemy Champ Data'!$R35,IF('Comp Calculator'!$C$167='(CC) Enemy Champ Data'!$T$3,'(CC) Enemy Champ Data'!$T35,1000))))))*K35*(100-$AD35))/1000</f>
        <v>0</v>
      </c>
      <c r="AJ35" s="60">
        <f>(IF('Comp Calculator'!$C$167='(CC) Enemy Champ Data'!$N$3,'(CC) Enemy Champ Data'!$N35,IF('Comp Calculator'!$C$167='(CC) Enemy Champ Data'!$O$3,'(CC) Enemy Champ Data'!$O35,IF('Comp Calculator'!$C$167='(CC) Enemy Champ Data'!$P$3,'(CC) Enemy Champ Data'!$P35,IF('Comp Calculator'!$C$167='(CC) Enemy Champ Data'!$Q$3,'(CC) Enemy Champ Data'!$Q35,IF('Comp Calculator'!$C$167='(CC) Enemy Champ Data'!$R$3,'(CC) Enemy Champ Data'!$R35,IF('Comp Calculator'!$C$167='(CC) Enemy Champ Data'!$T$3,'(CC) Enemy Champ Data'!$T35,1000))))))*L35*(100-$AD35))/1000</f>
        <v>0</v>
      </c>
      <c r="AL35">
        <f>RANK(AF35,AF$4:AF$157,0)+COUNTIF(AF$4:AF35,AF35)-1</f>
        <v>65</v>
      </c>
      <c r="AM35" t="str">
        <f t="shared" si="7"/>
        <v>Galio</v>
      </c>
      <c r="AN35">
        <f>RANK(AG35,AG$4:AG$157,0)+COUNTIF(AG$4:AG35,AG35)-1</f>
        <v>51</v>
      </c>
      <c r="AO35" t="str">
        <f t="shared" si="8"/>
        <v>Galio</v>
      </c>
      <c r="AP35">
        <f>RANK(AH35,AH$4:AH$157,0)+COUNTIF(AH$4:AH35,AH35)-1</f>
        <v>95</v>
      </c>
      <c r="AQ35" t="str">
        <f t="shared" si="9"/>
        <v>Galio</v>
      </c>
      <c r="AR35">
        <f>RANK(AI35,AI$4:AI$157,0)+COUNTIF(AI$4:AI35,AI35)-1</f>
        <v>47</v>
      </c>
      <c r="AS35" t="str">
        <f t="shared" si="10"/>
        <v>Galio</v>
      </c>
      <c r="AT35">
        <f>RANK(AJ35,AJ$4:AJ$157,0)+COUNTIF(AJ$4:AJ35,AJ35)-1</f>
        <v>75</v>
      </c>
      <c r="AU35" t="str">
        <f t="shared" si="11"/>
        <v>Galio</v>
      </c>
      <c r="AW35">
        <v>33</v>
      </c>
      <c r="AX35" s="61">
        <f t="shared" si="12"/>
        <v>3.5346098058699078</v>
      </c>
      <c r="AY35">
        <f>'Champ Scores'!B36</f>
        <v>3</v>
      </c>
      <c r="AZ35">
        <f>'Champ Scores'!C36</f>
        <v>2</v>
      </c>
      <c r="BA35">
        <f>'Champ Scores'!D36</f>
        <v>1</v>
      </c>
      <c r="BB35">
        <f>'Champ Scores'!E36</f>
        <v>4</v>
      </c>
      <c r="BC35">
        <f>'Champ Scores'!F36</f>
        <v>1</v>
      </c>
      <c r="BD35">
        <f>'Champ Scores'!G36</f>
        <v>3</v>
      </c>
      <c r="BE35">
        <f>'Champ Scores'!H36</f>
        <v>3</v>
      </c>
      <c r="BF35">
        <f>'Champ Scores'!I36</f>
        <v>2</v>
      </c>
      <c r="BG35">
        <f>'Champ Scores'!J36</f>
        <v>1</v>
      </c>
      <c r="BH35">
        <f>'Champ Scores'!K36</f>
        <v>5</v>
      </c>
      <c r="BI35">
        <f>'Champ Scores'!L36</f>
        <v>1</v>
      </c>
      <c r="BJ35">
        <f>'Champ Scores'!M36</f>
        <v>1</v>
      </c>
      <c r="BK35">
        <f>'Champ Scores'!N36</f>
        <v>4</v>
      </c>
      <c r="BL35">
        <f>'Champ Scores'!O36</f>
        <v>1</v>
      </c>
      <c r="BM35">
        <f>'Champ Scores'!P36</f>
        <v>5</v>
      </c>
      <c r="BN35">
        <f>'Champ Scores'!Q36</f>
        <v>1</v>
      </c>
      <c r="BO35">
        <f>'Champ Scores'!R36</f>
        <v>4</v>
      </c>
      <c r="BP35">
        <f>'Champ Scores'!S36</f>
        <v>2</v>
      </c>
      <c r="BQ35">
        <f>'Champ Scores'!T36</f>
        <v>4</v>
      </c>
      <c r="BR35">
        <f>'Champ Scores'!U36</f>
        <v>4</v>
      </c>
      <c r="BT35" s="61">
        <f>INDEX($AX$3:BR35,AW35,MATCH('Comp Calculator'!$C$168,'(CC) Enemy Champ Data'!$AX$3:$BR$3,0))</f>
        <v>3.5346098058699078</v>
      </c>
      <c r="BV35" s="60">
        <f t="shared" si="1"/>
        <v>0</v>
      </c>
      <c r="BW35" s="60">
        <f t="shared" si="2"/>
        <v>0</v>
      </c>
      <c r="BX35" s="60">
        <f t="shared" si="3"/>
        <v>3138.748749183937</v>
      </c>
      <c r="BY35" s="60">
        <f t="shared" si="4"/>
        <v>0</v>
      </c>
      <c r="BZ35" s="60">
        <f t="shared" si="5"/>
        <v>0</v>
      </c>
      <c r="CB35">
        <f>RANK(BV35,BV$4:BV$157,0)+COUNTIF(BV$4:BV35,BV35)-1</f>
        <v>65</v>
      </c>
      <c r="CC35" t="str">
        <f t="shared" si="13"/>
        <v>Galio</v>
      </c>
      <c r="CD35">
        <f>RANK(BW35,BW$4:BW$157,0)+COUNTIF(BW$4:BW35,BW35)-1</f>
        <v>51</v>
      </c>
      <c r="CE35" t="str">
        <f t="shared" si="14"/>
        <v>Galio</v>
      </c>
      <c r="CF35">
        <f>RANK(BX35,BX$4:BX$157,0)+COUNTIF(BX$4:BX35,BX35)-1</f>
        <v>96</v>
      </c>
      <c r="CG35" t="str">
        <f t="shared" si="15"/>
        <v>Galio</v>
      </c>
      <c r="CH35">
        <f>RANK(BY35,BY$4:BY$157,0)+COUNTIF(BY$4:BY35,BY35)-1</f>
        <v>47</v>
      </c>
      <c r="CI35" t="str">
        <f t="shared" si="16"/>
        <v>Galio</v>
      </c>
      <c r="CJ35">
        <f>RANK(BZ35,BZ$4:BZ$157,0)+COUNTIF(BZ$4:BZ35,BZ35)-1</f>
        <v>75</v>
      </c>
      <c r="CK35" t="str">
        <f t="shared" si="17"/>
        <v>Galio</v>
      </c>
      <c r="CM35">
        <f>'Champ Scores'!B36+'(CC) Team Data'!B$43-'(CC) Team Data'!$B$28</f>
        <v>7</v>
      </c>
      <c r="CN35">
        <f>'Champ Scores'!C36+'(CC) Team Data'!C$43-'(CC) Team Data'!$B$28</f>
        <v>6</v>
      </c>
      <c r="CO35">
        <f>'Champ Scores'!D36+'(CC) Team Data'!D$43-'(CC) Team Data'!$B$28</f>
        <v>5</v>
      </c>
      <c r="CP35">
        <f>'Champ Scores'!E36+'(CC) Team Data'!E$43-'(CC) Team Data'!$B$28</f>
        <v>8</v>
      </c>
      <c r="CQ35">
        <f>'Champ Scores'!F36+'(CC) Team Data'!F$43-'(CC) Team Data'!$B$28</f>
        <v>5</v>
      </c>
      <c r="CR35">
        <f>'Champ Scores'!G36+'(CC) Team Data'!G$43-'(CC) Team Data'!$B$28</f>
        <v>7</v>
      </c>
      <c r="CS35">
        <f>'Champ Scores'!H36+'(CC) Team Data'!H$43-'(CC) Team Data'!$B$28</f>
        <v>7</v>
      </c>
      <c r="CT35">
        <f>'Champ Scores'!I36+'(CC) Team Data'!I$43-'(CC) Team Data'!$B$28</f>
        <v>6</v>
      </c>
      <c r="CU35">
        <f>'Champ Scores'!J36+'(CC) Team Data'!J$43-'(CC) Team Data'!$B$28</f>
        <v>5</v>
      </c>
      <c r="CV35">
        <f>'Champ Scores'!K36+'(CC) Team Data'!K$43-'(CC) Team Data'!$B$28</f>
        <v>9</v>
      </c>
      <c r="CW35">
        <f>'Champ Scores'!L36+'(CC) Team Data'!L$43-'(CC) Team Data'!$B$28</f>
        <v>5</v>
      </c>
      <c r="CX35">
        <f>'Champ Scores'!M36+'(CC) Team Data'!M$43-'(CC) Team Data'!$B$28</f>
        <v>5</v>
      </c>
      <c r="CY35">
        <f>'Champ Scores'!N36+'(CC) Team Data'!N$43-'(CC) Team Data'!$B$28</f>
        <v>8</v>
      </c>
      <c r="CZ35">
        <f>'Champ Scores'!O36+'(CC) Team Data'!O$43-'(CC) Team Data'!$B$28</f>
        <v>5</v>
      </c>
      <c r="DA35">
        <f>'Champ Scores'!P36+'(CC) Team Data'!P$43-'(CC) Team Data'!$B$28</f>
        <v>9</v>
      </c>
      <c r="DB35">
        <f>'Champ Scores'!Q36+'(CC) Team Data'!Q$43-'(CC) Team Data'!$B$28</f>
        <v>5</v>
      </c>
      <c r="DC35">
        <f>'Champ Scores'!R36+'(CC) Team Data'!R$43-'(CC) Team Data'!$B$28</f>
        <v>8</v>
      </c>
      <c r="DD35">
        <f>'Champ Scores'!S36+'(CC) Team Data'!S$43-'(CC) Team Data'!$B$28</f>
        <v>6</v>
      </c>
      <c r="DE35">
        <f>'Champ Scores'!T36+'(CC) Team Data'!T$43-'(CC) Team Data'!$B$28</f>
        <v>8</v>
      </c>
      <c r="DF35">
        <f>'Champ Scores'!U36+'(CC) Team Data'!U$43-'(CC) Team Data'!$B$28</f>
        <v>8</v>
      </c>
    </row>
    <row r="36" spans="1:110" x14ac:dyDescent="0.25">
      <c r="A36" t="str">
        <f>'Champ Scores'!A37</f>
        <v>Gangplank</v>
      </c>
      <c r="B36">
        <f>IF('Comp Calculator'!$C$158='Champ Pools'!$S$3,'Champ Pools'!B37,IF('Comp Calculator'!$C$158='Champ Pools'!$T$3,'Champ Pools'!C37,IF('Comp Calculator'!$C$158='Champ Pools'!$U$3,'Champ Pools'!D37,IF('Comp Calculator'!$C$158='Champ Pools'!$V$3,'Champ Pools'!E37,IF('Comp Calculator'!$C$158='Champ Pools'!$W$3,'Champ Pools'!F37,IF('Comp Calculator'!$C$158='Champ Pools'!$X$3,'Champ Pools'!G37,IF('Comp Calculator'!$C$158='Champ Pools'!$Y$3,'Champ Pools'!H37,IF('Comp Calculator'!$C$158='Champ Pools'!$Z$3,'Champ Pools'!I37,0))))))))</f>
        <v>0</v>
      </c>
      <c r="C36">
        <f>IF('Comp Calculator'!$C$159='Champ Pools'!$S$3,'Champ Pools'!B37,IF('Comp Calculator'!$C$159='Champ Pools'!$T$3,'Champ Pools'!C37,IF('Comp Calculator'!$C$159='Champ Pools'!$U$3,'Champ Pools'!D37,IF('Comp Calculator'!$C$159='Champ Pools'!$V$3,'Champ Pools'!E37,IF('Comp Calculator'!$C$159='Champ Pools'!$W$3,'Champ Pools'!F37,IF('Comp Calculator'!$C$159='Champ Pools'!$X$3,'Champ Pools'!G37,IF('Comp Calculator'!$C$159='Champ Pools'!$Y$3,'Champ Pools'!H37,IF('Comp Calculator'!$C$159='Champ Pools'!$Z$3,'Champ Pools'!I37,0))))))))</f>
        <v>0</v>
      </c>
      <c r="D36">
        <f>IF('Comp Calculator'!$C$160='Champ Pools'!$S$3,'Champ Pools'!B37,IF('Comp Calculator'!$C$160='Champ Pools'!$T$3,'Champ Pools'!C37,IF('Comp Calculator'!$C$160='Champ Pools'!$U$3,'Champ Pools'!D37,IF('Comp Calculator'!$C$160='Champ Pools'!$V$3,'Champ Pools'!E37,IF('Comp Calculator'!$C$160='Champ Pools'!$W$3,'Champ Pools'!F37,IF('Comp Calculator'!$C$160='Champ Pools'!$X$3,'Champ Pools'!G37,IF('Comp Calculator'!$C$160='Champ Pools'!$Y$3,'Champ Pools'!H37,IF('Comp Calculator'!$C$160='Champ Pools'!$Z$3,'Champ Pools'!I37,0))))))))</f>
        <v>5</v>
      </c>
      <c r="E36">
        <f>IF('Comp Calculator'!$C$161='Champ Pools'!$S$3,'Champ Pools'!B37,IF('Comp Calculator'!$C$161='Champ Pools'!$T$3,'Champ Pools'!C37,IF('Comp Calculator'!$C$161='Champ Pools'!$U$3,'Champ Pools'!D37,IF('Comp Calculator'!$C$161='Champ Pools'!$V$3,'Champ Pools'!E37,IF('Comp Calculator'!$C$161='Champ Pools'!$W$3,'Champ Pools'!F37,IF('Comp Calculator'!$C$161='Champ Pools'!$X$3,'Champ Pools'!G37,IF('Comp Calculator'!$C$161='Champ Pools'!$Y$3,'Champ Pools'!H37,IF('Comp Calculator'!$C$161='Champ Pools'!$Z$3,'Champ Pools'!I37,0))))))))</f>
        <v>0</v>
      </c>
      <c r="F36">
        <f>IF('Comp Calculator'!$C$162='Champ Pools'!$S$3,'Champ Pools'!B37,IF('Comp Calculator'!$C$162='Champ Pools'!$T$3,'Champ Pools'!C37,IF('Comp Calculator'!$C$162='Champ Pools'!$U$3,'Champ Pools'!D37,IF('Comp Calculator'!$C$162='Champ Pools'!$V$3,'Champ Pools'!E37,IF('Comp Calculator'!$C$162='Champ Pools'!$W$3,'Champ Pools'!F37,IF('Comp Calculator'!$C$162='Champ Pools'!$X$3,'Champ Pools'!G37,IF('Comp Calculator'!$C$162='Champ Pools'!$Y$3,'Champ Pools'!H37,IF('Comp Calculator'!$C$162='Champ Pools'!$Z$3,'Champ Pools'!I37,0))))))))</f>
        <v>5</v>
      </c>
      <c r="H36">
        <f>B36*B36*'Champ Pools'!AC37</f>
        <v>0</v>
      </c>
      <c r="I36">
        <f>C36*C36*'Champ Pools'!AD37</f>
        <v>0</v>
      </c>
      <c r="J36">
        <f>D36*D36*'Champ Pools'!AE37</f>
        <v>75</v>
      </c>
      <c r="K36">
        <f>E36*E36*'Champ Pools'!AF37</f>
        <v>0</v>
      </c>
      <c r="L36">
        <f>F36*F36*'Champ Pools'!AG37</f>
        <v>75</v>
      </c>
      <c r="N36">
        <f>'Champ Scores'!Y37</f>
        <v>1897</v>
      </c>
      <c r="O36">
        <f>'Champ Scores'!Z37</f>
        <v>1646</v>
      </c>
      <c r="P36">
        <f>'Champ Scores'!AA37</f>
        <v>1648</v>
      </c>
      <c r="Q36">
        <f>'Champ Scores'!AB37</f>
        <v>1921</v>
      </c>
      <c r="R36">
        <f>'Champ Scores'!AC37</f>
        <v>1927</v>
      </c>
      <c r="T36" s="60">
        <f t="shared" ref="T36:T67" si="18">(3000-STDEV(U36:Y36))</f>
        <v>2852.7800964543176</v>
      </c>
      <c r="U36">
        <f>'(CC) Team Data'!W$43+'(CC) Enemy Champ Data'!N36</f>
        <v>1897</v>
      </c>
      <c r="V36">
        <f>'(CC) Team Data'!X$43+'(CC) Enemy Champ Data'!O36</f>
        <v>1646</v>
      </c>
      <c r="W36">
        <f>'(CC) Team Data'!Y$43+'(CC) Enemy Champ Data'!P36</f>
        <v>1648</v>
      </c>
      <c r="X36">
        <f>'(CC) Team Data'!Z$43+'(CC) Enemy Champ Data'!Q36</f>
        <v>1921</v>
      </c>
      <c r="Y36">
        <f>'(CC) Team Data'!AA$43+'(CC) Enemy Champ Data'!R36</f>
        <v>1927</v>
      </c>
      <c r="AA36">
        <f>ABS('Champ Scores'!AG37-33.3-'Comp Calculator'!H$164-'Comp Calculator'!H$163)</f>
        <v>1.0440730862864811</v>
      </c>
      <c r="AB36">
        <f>ABS('Champ Scores'!AH37-33.3-'Comp Calculator'!I$164-'Comp Calculator'!I$163)</f>
        <v>0.33869576832405457</v>
      </c>
      <c r="AC36">
        <f>ABS('Champ Scores'!AI37-33.3-'Comp Calculator'!J$164-'Comp Calculator'!J$163)</f>
        <v>1.3827688546105392</v>
      </c>
      <c r="AD36">
        <f t="shared" si="6"/>
        <v>2.7655377092210749</v>
      </c>
      <c r="AF36" s="60">
        <f>(IF('Comp Calculator'!$C$167='(CC) Enemy Champ Data'!$N$3,'(CC) Enemy Champ Data'!$N36,IF('Comp Calculator'!$C$167='(CC) Enemy Champ Data'!$O$3,'(CC) Enemy Champ Data'!$O36,IF('Comp Calculator'!$C$167='(CC) Enemy Champ Data'!$P$3,'(CC) Enemy Champ Data'!$P36,IF('Comp Calculator'!$C$167='(CC) Enemy Champ Data'!$Q$3,'(CC) Enemy Champ Data'!$Q36,IF('Comp Calculator'!$C$167='(CC) Enemy Champ Data'!$R$3,'(CC) Enemy Champ Data'!$R36,IF('Comp Calculator'!$C$167='(CC) Enemy Champ Data'!$T$3,'(CC) Enemy Champ Data'!$T36,1000))))))*H36*(100-$AD36))/1000</f>
        <v>0</v>
      </c>
      <c r="AG36" s="60">
        <f>(IF('Comp Calculator'!$C$167='(CC) Enemy Champ Data'!$N$3,'(CC) Enemy Champ Data'!$N36,IF('Comp Calculator'!$C$167='(CC) Enemy Champ Data'!$O$3,'(CC) Enemy Champ Data'!$O36,IF('Comp Calculator'!$C$167='(CC) Enemy Champ Data'!$P$3,'(CC) Enemy Champ Data'!$P36,IF('Comp Calculator'!$C$167='(CC) Enemy Champ Data'!$Q$3,'(CC) Enemy Champ Data'!$Q36,IF('Comp Calculator'!$C$167='(CC) Enemy Champ Data'!$R$3,'(CC) Enemy Champ Data'!$R36,IF('Comp Calculator'!$C$167='(CC) Enemy Champ Data'!$T$3,'(CC) Enemy Champ Data'!$T36,1000))))))*I36*(100-$AD36))/1000</f>
        <v>0</v>
      </c>
      <c r="AH36" s="60">
        <f>(IF('Comp Calculator'!$C$167='(CC) Enemy Champ Data'!$N$3,'(CC) Enemy Champ Data'!$N36,IF('Comp Calculator'!$C$167='(CC) Enemy Champ Data'!$O$3,'(CC) Enemy Champ Data'!$O36,IF('Comp Calculator'!$C$167='(CC) Enemy Champ Data'!$P$3,'(CC) Enemy Champ Data'!$P36,IF('Comp Calculator'!$C$167='(CC) Enemy Champ Data'!$Q$3,'(CC) Enemy Champ Data'!$Q36,IF('Comp Calculator'!$C$167='(CC) Enemy Champ Data'!$R$3,'(CC) Enemy Champ Data'!$R36,IF('Comp Calculator'!$C$167='(CC) Enemy Champ Data'!$T$3,'(CC) Enemy Champ Data'!$T36,1000))))))*J36*(100-$AD36))/1000</f>
        <v>20804.1404034429</v>
      </c>
      <c r="AI36" s="60">
        <f>(IF('Comp Calculator'!$C$167='(CC) Enemy Champ Data'!$N$3,'(CC) Enemy Champ Data'!$N36,IF('Comp Calculator'!$C$167='(CC) Enemy Champ Data'!$O$3,'(CC) Enemy Champ Data'!$O36,IF('Comp Calculator'!$C$167='(CC) Enemy Champ Data'!$P$3,'(CC) Enemy Champ Data'!$P36,IF('Comp Calculator'!$C$167='(CC) Enemy Champ Data'!$Q$3,'(CC) Enemy Champ Data'!$Q36,IF('Comp Calculator'!$C$167='(CC) Enemy Champ Data'!$R$3,'(CC) Enemy Champ Data'!$R36,IF('Comp Calculator'!$C$167='(CC) Enemy Champ Data'!$T$3,'(CC) Enemy Champ Data'!$T36,1000))))))*K36*(100-$AD36))/1000</f>
        <v>0</v>
      </c>
      <c r="AJ36" s="60">
        <f>(IF('Comp Calculator'!$C$167='(CC) Enemy Champ Data'!$N$3,'(CC) Enemy Champ Data'!$N36,IF('Comp Calculator'!$C$167='(CC) Enemy Champ Data'!$O$3,'(CC) Enemy Champ Data'!$O36,IF('Comp Calculator'!$C$167='(CC) Enemy Champ Data'!$P$3,'(CC) Enemy Champ Data'!$P36,IF('Comp Calculator'!$C$167='(CC) Enemy Champ Data'!$Q$3,'(CC) Enemy Champ Data'!$Q36,IF('Comp Calculator'!$C$167='(CC) Enemy Champ Data'!$R$3,'(CC) Enemy Champ Data'!$R36,IF('Comp Calculator'!$C$167='(CC) Enemy Champ Data'!$T$3,'(CC) Enemy Champ Data'!$T36,1000))))))*L36*(100-$AD36))/1000</f>
        <v>20804.1404034429</v>
      </c>
      <c r="AL36">
        <f>RANK(AF36,AF$4:AF$157,0)+COUNTIF(AF$4:AF36,AF36)-1</f>
        <v>66</v>
      </c>
      <c r="AM36" t="str">
        <f t="shared" si="7"/>
        <v>Gangplank</v>
      </c>
      <c r="AN36">
        <f>RANK(AG36,AG$4:AG$157,0)+COUNTIF(AG$4:AG36,AG36)-1</f>
        <v>52</v>
      </c>
      <c r="AO36" t="str">
        <f t="shared" si="8"/>
        <v>Gangplank</v>
      </c>
      <c r="AP36">
        <f>RANK(AH36,AH$4:AH$157,0)+COUNTIF(AH$4:AH36,AH36)-1</f>
        <v>2</v>
      </c>
      <c r="AQ36" t="str">
        <f t="shared" si="9"/>
        <v>Gangplank</v>
      </c>
      <c r="AR36">
        <f>RANK(AI36,AI$4:AI$157,0)+COUNTIF(AI$4:AI36,AI36)-1</f>
        <v>48</v>
      </c>
      <c r="AS36" t="str">
        <f t="shared" si="10"/>
        <v>Gangplank</v>
      </c>
      <c r="AT36">
        <f>RANK(AJ36,AJ$4:AJ$157,0)+COUNTIF(AJ$4:AJ36,AJ36)-1</f>
        <v>1</v>
      </c>
      <c r="AU36" t="str">
        <f t="shared" si="11"/>
        <v>Gangplank</v>
      </c>
      <c r="AW36">
        <v>34</v>
      </c>
      <c r="AX36" s="61">
        <f t="shared" si="12"/>
        <v>3.812344193046878</v>
      </c>
      <c r="AY36">
        <f>'Champ Scores'!B37</f>
        <v>4</v>
      </c>
      <c r="AZ36">
        <f>'Champ Scores'!C37</f>
        <v>3</v>
      </c>
      <c r="BA36">
        <f>'Champ Scores'!D37</f>
        <v>1</v>
      </c>
      <c r="BB36">
        <f>'Champ Scores'!E37</f>
        <v>5</v>
      </c>
      <c r="BC36">
        <f>'Champ Scores'!F37</f>
        <v>3</v>
      </c>
      <c r="BD36">
        <f>'Champ Scores'!G37</f>
        <v>4</v>
      </c>
      <c r="BE36">
        <f>'Champ Scores'!H37</f>
        <v>3</v>
      </c>
      <c r="BF36">
        <f>'Champ Scores'!I37</f>
        <v>2</v>
      </c>
      <c r="BG36">
        <f>'Champ Scores'!J37</f>
        <v>3</v>
      </c>
      <c r="BH36">
        <f>'Champ Scores'!K37</f>
        <v>1</v>
      </c>
      <c r="BI36">
        <f>'Champ Scores'!L37</f>
        <v>3</v>
      </c>
      <c r="BJ36">
        <f>'Champ Scores'!M37</f>
        <v>1</v>
      </c>
      <c r="BK36">
        <f>'Champ Scores'!N37</f>
        <v>3</v>
      </c>
      <c r="BL36">
        <f>'Champ Scores'!O37</f>
        <v>4</v>
      </c>
      <c r="BM36">
        <f>'Champ Scores'!P37</f>
        <v>2</v>
      </c>
      <c r="BN36">
        <f>'Champ Scores'!Q37</f>
        <v>3</v>
      </c>
      <c r="BO36">
        <f>'Champ Scores'!R37</f>
        <v>1</v>
      </c>
      <c r="BP36">
        <f>'Champ Scores'!S37</f>
        <v>1</v>
      </c>
      <c r="BQ36">
        <f>'Champ Scores'!T37</f>
        <v>3</v>
      </c>
      <c r="BR36">
        <f>'Champ Scores'!U37</f>
        <v>2</v>
      </c>
      <c r="BT36" s="61">
        <f>INDEX($AX$3:BR36,AW36,MATCH('Comp Calculator'!$C$168,'(CC) Enemy Champ Data'!$AX$3:$BR$3,0))</f>
        <v>3.812344193046878</v>
      </c>
      <c r="BV36" s="60">
        <f t="shared" ref="BV36:BV67" si="19">$BT36*H36*(100-$AD36)</f>
        <v>0</v>
      </c>
      <c r="BW36" s="60">
        <f t="shared" ref="BW36:BW67" si="20">$BT36*I36*(100-$AD36)</f>
        <v>0</v>
      </c>
      <c r="BX36" s="60">
        <f t="shared" ref="BX36:BX67" si="21">$BT36*J36*(100-$AD36)</f>
        <v>27801.842825871499</v>
      </c>
      <c r="BY36" s="60">
        <f t="shared" ref="BY36:BY67" si="22">$BT36*K36*(100-$AD36)</f>
        <v>0</v>
      </c>
      <c r="BZ36" s="60">
        <f t="shared" ref="BZ36:BZ67" si="23">$BT36*L36*(100-$AD36)</f>
        <v>27801.842825871499</v>
      </c>
      <c r="CB36">
        <f>RANK(BV36,BV$4:BV$157,0)+COUNTIF(BV$4:BV36,BV36)-1</f>
        <v>66</v>
      </c>
      <c r="CC36" t="str">
        <f t="shared" si="13"/>
        <v>Gangplank</v>
      </c>
      <c r="CD36">
        <f>RANK(BW36,BW$4:BW$157,0)+COUNTIF(BW$4:BW36,BW36)-1</f>
        <v>52</v>
      </c>
      <c r="CE36" t="str">
        <f t="shared" si="14"/>
        <v>Gangplank</v>
      </c>
      <c r="CF36">
        <f>RANK(BX36,BX$4:BX$157,0)+COUNTIF(BX$4:BX36,BX36)-1</f>
        <v>1</v>
      </c>
      <c r="CG36" t="str">
        <f t="shared" si="15"/>
        <v>Gangplank</v>
      </c>
      <c r="CH36">
        <f>RANK(BY36,BY$4:BY$157,0)+COUNTIF(BY$4:BY36,BY36)-1</f>
        <v>48</v>
      </c>
      <c r="CI36" t="str">
        <f t="shared" si="16"/>
        <v>Gangplank</v>
      </c>
      <c r="CJ36">
        <f>RANK(BZ36,BZ$4:BZ$157,0)+COUNTIF(BZ$4:BZ36,BZ36)-1</f>
        <v>1</v>
      </c>
      <c r="CK36" t="str">
        <f t="shared" si="17"/>
        <v>Gangplank</v>
      </c>
      <c r="CM36">
        <f>'Champ Scores'!B37+'(CC) Team Data'!B$43-'(CC) Team Data'!$B$28</f>
        <v>8</v>
      </c>
      <c r="CN36">
        <f>'Champ Scores'!C37+'(CC) Team Data'!C$43-'(CC) Team Data'!$B$28</f>
        <v>7</v>
      </c>
      <c r="CO36">
        <f>'Champ Scores'!D37+'(CC) Team Data'!D$43-'(CC) Team Data'!$B$28</f>
        <v>5</v>
      </c>
      <c r="CP36">
        <f>'Champ Scores'!E37+'(CC) Team Data'!E$43-'(CC) Team Data'!$B$28</f>
        <v>9</v>
      </c>
      <c r="CQ36">
        <f>'Champ Scores'!F37+'(CC) Team Data'!F$43-'(CC) Team Data'!$B$28</f>
        <v>7</v>
      </c>
      <c r="CR36">
        <f>'Champ Scores'!G37+'(CC) Team Data'!G$43-'(CC) Team Data'!$B$28</f>
        <v>8</v>
      </c>
      <c r="CS36">
        <f>'Champ Scores'!H37+'(CC) Team Data'!H$43-'(CC) Team Data'!$B$28</f>
        <v>7</v>
      </c>
      <c r="CT36">
        <f>'Champ Scores'!I37+'(CC) Team Data'!I$43-'(CC) Team Data'!$B$28</f>
        <v>6</v>
      </c>
      <c r="CU36">
        <f>'Champ Scores'!J37+'(CC) Team Data'!J$43-'(CC) Team Data'!$B$28</f>
        <v>7</v>
      </c>
      <c r="CV36">
        <f>'Champ Scores'!K37+'(CC) Team Data'!K$43-'(CC) Team Data'!$B$28</f>
        <v>5</v>
      </c>
      <c r="CW36">
        <f>'Champ Scores'!L37+'(CC) Team Data'!L$43-'(CC) Team Data'!$B$28</f>
        <v>7</v>
      </c>
      <c r="CX36">
        <f>'Champ Scores'!M37+'(CC) Team Data'!M$43-'(CC) Team Data'!$B$28</f>
        <v>5</v>
      </c>
      <c r="CY36">
        <f>'Champ Scores'!N37+'(CC) Team Data'!N$43-'(CC) Team Data'!$B$28</f>
        <v>7</v>
      </c>
      <c r="CZ36">
        <f>'Champ Scores'!O37+'(CC) Team Data'!O$43-'(CC) Team Data'!$B$28</f>
        <v>8</v>
      </c>
      <c r="DA36">
        <f>'Champ Scores'!P37+'(CC) Team Data'!P$43-'(CC) Team Data'!$B$28</f>
        <v>6</v>
      </c>
      <c r="DB36">
        <f>'Champ Scores'!Q37+'(CC) Team Data'!Q$43-'(CC) Team Data'!$B$28</f>
        <v>7</v>
      </c>
      <c r="DC36">
        <f>'Champ Scores'!R37+'(CC) Team Data'!R$43-'(CC) Team Data'!$B$28</f>
        <v>5</v>
      </c>
      <c r="DD36">
        <f>'Champ Scores'!S37+'(CC) Team Data'!S$43-'(CC) Team Data'!$B$28</f>
        <v>5</v>
      </c>
      <c r="DE36">
        <f>'Champ Scores'!T37+'(CC) Team Data'!T$43-'(CC) Team Data'!$B$28</f>
        <v>7</v>
      </c>
      <c r="DF36">
        <f>'Champ Scores'!U37+'(CC) Team Data'!U$43-'(CC) Team Data'!$B$28</f>
        <v>6</v>
      </c>
    </row>
    <row r="37" spans="1:110" x14ac:dyDescent="0.25">
      <c r="A37" t="str">
        <f>'Champ Scores'!A38</f>
        <v>Garen</v>
      </c>
      <c r="B37">
        <f>IF('Comp Calculator'!$C$158='Champ Pools'!$S$3,'Champ Pools'!B38,IF('Comp Calculator'!$C$158='Champ Pools'!$T$3,'Champ Pools'!C38,IF('Comp Calculator'!$C$158='Champ Pools'!$U$3,'Champ Pools'!D38,IF('Comp Calculator'!$C$158='Champ Pools'!$V$3,'Champ Pools'!E38,IF('Comp Calculator'!$C$158='Champ Pools'!$W$3,'Champ Pools'!F38,IF('Comp Calculator'!$C$158='Champ Pools'!$X$3,'Champ Pools'!G38,IF('Comp Calculator'!$C$158='Champ Pools'!$Y$3,'Champ Pools'!H38,IF('Comp Calculator'!$C$158='Champ Pools'!$Z$3,'Champ Pools'!I38,0))))))))</f>
        <v>2</v>
      </c>
      <c r="C37">
        <f>IF('Comp Calculator'!$C$159='Champ Pools'!$S$3,'Champ Pools'!B38,IF('Comp Calculator'!$C$159='Champ Pools'!$T$3,'Champ Pools'!C38,IF('Comp Calculator'!$C$159='Champ Pools'!$U$3,'Champ Pools'!D38,IF('Comp Calculator'!$C$159='Champ Pools'!$V$3,'Champ Pools'!E38,IF('Comp Calculator'!$C$159='Champ Pools'!$W$3,'Champ Pools'!F38,IF('Comp Calculator'!$C$159='Champ Pools'!$X$3,'Champ Pools'!G38,IF('Comp Calculator'!$C$159='Champ Pools'!$Y$3,'Champ Pools'!H38,IF('Comp Calculator'!$C$159='Champ Pools'!$Z$3,'Champ Pools'!I38,0))))))))</f>
        <v>0</v>
      </c>
      <c r="D37">
        <f>IF('Comp Calculator'!$C$160='Champ Pools'!$S$3,'Champ Pools'!B38,IF('Comp Calculator'!$C$160='Champ Pools'!$T$3,'Champ Pools'!C38,IF('Comp Calculator'!$C$160='Champ Pools'!$U$3,'Champ Pools'!D38,IF('Comp Calculator'!$C$160='Champ Pools'!$V$3,'Champ Pools'!E38,IF('Comp Calculator'!$C$160='Champ Pools'!$W$3,'Champ Pools'!F38,IF('Comp Calculator'!$C$160='Champ Pools'!$X$3,'Champ Pools'!G38,IF('Comp Calculator'!$C$160='Champ Pools'!$Y$3,'Champ Pools'!H38,IF('Comp Calculator'!$C$160='Champ Pools'!$Z$3,'Champ Pools'!I38,0))))))))</f>
        <v>3</v>
      </c>
      <c r="E37">
        <f>IF('Comp Calculator'!$C$161='Champ Pools'!$S$3,'Champ Pools'!B38,IF('Comp Calculator'!$C$161='Champ Pools'!$T$3,'Champ Pools'!C38,IF('Comp Calculator'!$C$161='Champ Pools'!$U$3,'Champ Pools'!D38,IF('Comp Calculator'!$C$161='Champ Pools'!$V$3,'Champ Pools'!E38,IF('Comp Calculator'!$C$161='Champ Pools'!$W$3,'Champ Pools'!F38,IF('Comp Calculator'!$C$161='Champ Pools'!$X$3,'Champ Pools'!G38,IF('Comp Calculator'!$C$161='Champ Pools'!$Y$3,'Champ Pools'!H38,IF('Comp Calculator'!$C$161='Champ Pools'!$Z$3,'Champ Pools'!I38,0))))))))</f>
        <v>0</v>
      </c>
      <c r="F37">
        <f>IF('Comp Calculator'!$C$162='Champ Pools'!$S$3,'Champ Pools'!B38,IF('Comp Calculator'!$C$162='Champ Pools'!$T$3,'Champ Pools'!C38,IF('Comp Calculator'!$C$162='Champ Pools'!$U$3,'Champ Pools'!D38,IF('Comp Calculator'!$C$162='Champ Pools'!$V$3,'Champ Pools'!E38,IF('Comp Calculator'!$C$162='Champ Pools'!$W$3,'Champ Pools'!F38,IF('Comp Calculator'!$C$162='Champ Pools'!$X$3,'Champ Pools'!G38,IF('Comp Calculator'!$C$162='Champ Pools'!$Y$3,'Champ Pools'!H38,IF('Comp Calculator'!$C$162='Champ Pools'!$Z$3,'Champ Pools'!I38,0))))))))</f>
        <v>0</v>
      </c>
      <c r="H37">
        <f>B37*B37*'Champ Pools'!AC38</f>
        <v>12</v>
      </c>
      <c r="I37">
        <f>C37*C37*'Champ Pools'!AD38</f>
        <v>0</v>
      </c>
      <c r="J37">
        <f>D37*D37*'Champ Pools'!AE38</f>
        <v>27</v>
      </c>
      <c r="K37">
        <f>E37*E37*'Champ Pools'!AF38</f>
        <v>0</v>
      </c>
      <c r="L37">
        <f>F37*F37*'Champ Pools'!AG38</f>
        <v>0</v>
      </c>
      <c r="N37">
        <f>'Champ Scores'!Y38</f>
        <v>1978</v>
      </c>
      <c r="O37">
        <f>'Champ Scores'!Z38</f>
        <v>2100</v>
      </c>
      <c r="P37">
        <f>'Champ Scores'!AA38</f>
        <v>1872</v>
      </c>
      <c r="Q37">
        <f>'Champ Scores'!AB38</f>
        <v>1534</v>
      </c>
      <c r="R37">
        <f>'Champ Scores'!AC38</f>
        <v>2207</v>
      </c>
      <c r="T37" s="60">
        <f t="shared" si="18"/>
        <v>2741.2642274442896</v>
      </c>
      <c r="U37">
        <f>'(CC) Team Data'!W$43+'(CC) Enemy Champ Data'!N37</f>
        <v>1978</v>
      </c>
      <c r="V37">
        <f>'(CC) Team Data'!X$43+'(CC) Enemy Champ Data'!O37</f>
        <v>2100</v>
      </c>
      <c r="W37">
        <f>'(CC) Team Data'!Y$43+'(CC) Enemy Champ Data'!P37</f>
        <v>1872</v>
      </c>
      <c r="X37">
        <f>'(CC) Team Data'!Z$43+'(CC) Enemy Champ Data'!Q37</f>
        <v>1534</v>
      </c>
      <c r="Y37">
        <f>'(CC) Team Data'!AA$43+'(CC) Enemy Champ Data'!R37</f>
        <v>2207</v>
      </c>
      <c r="AA37">
        <f>ABS('Champ Scores'!AG38-33.3-'Comp Calculator'!H$164-'Comp Calculator'!H$163)</f>
        <v>31.594811462587764</v>
      </c>
      <c r="AB37">
        <f>ABS('Champ Scores'!AH38-33.3-'Comp Calculator'!I$164-'Comp Calculator'!I$163)</f>
        <v>17.426465772464852</v>
      </c>
      <c r="AC37">
        <f>ABS('Champ Scores'!AI38-33.3-'Comp Calculator'!J$164-'Comp Calculator'!J$163)</f>
        <v>14.168345690122916</v>
      </c>
      <c r="AD37">
        <f t="shared" si="6"/>
        <v>63.189622925175527</v>
      </c>
      <c r="AF37" s="60">
        <f>(IF('Comp Calculator'!$C$167='(CC) Enemy Champ Data'!$N$3,'(CC) Enemy Champ Data'!$N37,IF('Comp Calculator'!$C$167='(CC) Enemy Champ Data'!$O$3,'(CC) Enemy Champ Data'!$O37,IF('Comp Calculator'!$C$167='(CC) Enemy Champ Data'!$P$3,'(CC) Enemy Champ Data'!$P37,IF('Comp Calculator'!$C$167='(CC) Enemy Champ Data'!$Q$3,'(CC) Enemy Champ Data'!$Q37,IF('Comp Calculator'!$C$167='(CC) Enemy Champ Data'!$R$3,'(CC) Enemy Champ Data'!$R37,IF('Comp Calculator'!$C$167='(CC) Enemy Champ Data'!$T$3,'(CC) Enemy Champ Data'!$T37,1000))))))*H37*(100-$AD37))/1000</f>
        <v>1210.8836384874203</v>
      </c>
      <c r="AG37" s="60">
        <f>(IF('Comp Calculator'!$C$167='(CC) Enemy Champ Data'!$N$3,'(CC) Enemy Champ Data'!$N37,IF('Comp Calculator'!$C$167='(CC) Enemy Champ Data'!$O$3,'(CC) Enemy Champ Data'!$O37,IF('Comp Calculator'!$C$167='(CC) Enemy Champ Data'!$P$3,'(CC) Enemy Champ Data'!$P37,IF('Comp Calculator'!$C$167='(CC) Enemy Champ Data'!$Q$3,'(CC) Enemy Champ Data'!$Q37,IF('Comp Calculator'!$C$167='(CC) Enemy Champ Data'!$R$3,'(CC) Enemy Champ Data'!$R37,IF('Comp Calculator'!$C$167='(CC) Enemy Champ Data'!$T$3,'(CC) Enemy Champ Data'!$T37,1000))))))*I37*(100-$AD37))/1000</f>
        <v>0</v>
      </c>
      <c r="AH37" s="60">
        <f>(IF('Comp Calculator'!$C$167='(CC) Enemy Champ Data'!$N$3,'(CC) Enemy Champ Data'!$N37,IF('Comp Calculator'!$C$167='(CC) Enemy Champ Data'!$O$3,'(CC) Enemy Champ Data'!$O37,IF('Comp Calculator'!$C$167='(CC) Enemy Champ Data'!$P$3,'(CC) Enemy Champ Data'!$P37,IF('Comp Calculator'!$C$167='(CC) Enemy Champ Data'!$Q$3,'(CC) Enemy Champ Data'!$Q37,IF('Comp Calculator'!$C$167='(CC) Enemy Champ Data'!$R$3,'(CC) Enemy Champ Data'!$R37,IF('Comp Calculator'!$C$167='(CC) Enemy Champ Data'!$T$3,'(CC) Enemy Champ Data'!$T37,1000))))))*J37*(100-$AD37))/1000</f>
        <v>2724.4881865966963</v>
      </c>
      <c r="AI37" s="60">
        <f>(IF('Comp Calculator'!$C$167='(CC) Enemy Champ Data'!$N$3,'(CC) Enemy Champ Data'!$N37,IF('Comp Calculator'!$C$167='(CC) Enemy Champ Data'!$O$3,'(CC) Enemy Champ Data'!$O37,IF('Comp Calculator'!$C$167='(CC) Enemy Champ Data'!$P$3,'(CC) Enemy Champ Data'!$P37,IF('Comp Calculator'!$C$167='(CC) Enemy Champ Data'!$Q$3,'(CC) Enemy Champ Data'!$Q37,IF('Comp Calculator'!$C$167='(CC) Enemy Champ Data'!$R$3,'(CC) Enemy Champ Data'!$R37,IF('Comp Calculator'!$C$167='(CC) Enemy Champ Data'!$T$3,'(CC) Enemy Champ Data'!$T37,1000))))))*K37*(100-$AD37))/1000</f>
        <v>0</v>
      </c>
      <c r="AJ37" s="60">
        <f>(IF('Comp Calculator'!$C$167='(CC) Enemy Champ Data'!$N$3,'(CC) Enemy Champ Data'!$N37,IF('Comp Calculator'!$C$167='(CC) Enemy Champ Data'!$O$3,'(CC) Enemy Champ Data'!$O37,IF('Comp Calculator'!$C$167='(CC) Enemy Champ Data'!$P$3,'(CC) Enemy Champ Data'!$P37,IF('Comp Calculator'!$C$167='(CC) Enemy Champ Data'!$Q$3,'(CC) Enemy Champ Data'!$Q37,IF('Comp Calculator'!$C$167='(CC) Enemy Champ Data'!$R$3,'(CC) Enemy Champ Data'!$R37,IF('Comp Calculator'!$C$167='(CC) Enemy Champ Data'!$T$3,'(CC) Enemy Champ Data'!$T37,1000))))))*L37*(100-$AD37))/1000</f>
        <v>0</v>
      </c>
      <c r="AL37">
        <f>RANK(AF37,AF$4:AF$157,0)+COUNTIF(AF$4:AF37,AF37)-1</f>
        <v>33</v>
      </c>
      <c r="AM37" t="str">
        <f t="shared" si="7"/>
        <v>Garen</v>
      </c>
      <c r="AN37">
        <f>RANK(AG37,AG$4:AG$157,0)+COUNTIF(AG$4:AG37,AG37)-1</f>
        <v>53</v>
      </c>
      <c r="AO37" t="str">
        <f t="shared" si="8"/>
        <v>Garen</v>
      </c>
      <c r="AP37">
        <f>RANK(AH37,AH$4:AH$157,0)+COUNTIF(AH$4:AH37,AH37)-1</f>
        <v>89</v>
      </c>
      <c r="AQ37" t="str">
        <f t="shared" si="9"/>
        <v>Garen</v>
      </c>
      <c r="AR37">
        <f>RANK(AI37,AI$4:AI$157,0)+COUNTIF(AI$4:AI37,AI37)-1</f>
        <v>49</v>
      </c>
      <c r="AS37" t="str">
        <f t="shared" si="10"/>
        <v>Garen</v>
      </c>
      <c r="AT37">
        <f>RANK(AJ37,AJ$4:AJ$157,0)+COUNTIF(AJ$4:AJ37,AJ37)-1</f>
        <v>76</v>
      </c>
      <c r="AU37" t="str">
        <f t="shared" si="11"/>
        <v>Garen</v>
      </c>
      <c r="AW37">
        <v>35</v>
      </c>
      <c r="AX37" s="61">
        <f t="shared" si="12"/>
        <v>3.5709775148172467</v>
      </c>
      <c r="AY37">
        <f>'Champ Scores'!B38</f>
        <v>4</v>
      </c>
      <c r="AZ37">
        <f>'Champ Scores'!C38</f>
        <v>4</v>
      </c>
      <c r="BA37">
        <f>'Champ Scores'!D38</f>
        <v>3</v>
      </c>
      <c r="BB37">
        <f>'Champ Scores'!E38</f>
        <v>4</v>
      </c>
      <c r="BC37">
        <f>'Champ Scores'!F38</f>
        <v>4</v>
      </c>
      <c r="BD37">
        <f>'Champ Scores'!G38</f>
        <v>2</v>
      </c>
      <c r="BE37">
        <f>'Champ Scores'!H38</f>
        <v>1</v>
      </c>
      <c r="BF37">
        <f>'Champ Scores'!I38</f>
        <v>1</v>
      </c>
      <c r="BG37">
        <f>'Champ Scores'!J38</f>
        <v>5</v>
      </c>
      <c r="BH37">
        <f>'Champ Scores'!K38</f>
        <v>3</v>
      </c>
      <c r="BI37">
        <f>'Champ Scores'!L38</f>
        <v>5</v>
      </c>
      <c r="BJ37">
        <f>'Champ Scores'!M38</f>
        <v>2</v>
      </c>
      <c r="BK37">
        <f>'Champ Scores'!N38</f>
        <v>1</v>
      </c>
      <c r="BL37">
        <f>'Champ Scores'!O38</f>
        <v>1</v>
      </c>
      <c r="BM37">
        <f>'Champ Scores'!P38</f>
        <v>3</v>
      </c>
      <c r="BN37">
        <f>'Champ Scores'!Q38</f>
        <v>3</v>
      </c>
      <c r="BO37">
        <f>'Champ Scores'!R38</f>
        <v>1</v>
      </c>
      <c r="BP37">
        <f>'Champ Scores'!S38</f>
        <v>1</v>
      </c>
      <c r="BQ37">
        <f>'Champ Scores'!T38</f>
        <v>3</v>
      </c>
      <c r="BR37">
        <f>'Champ Scores'!U38</f>
        <v>1</v>
      </c>
      <c r="BT37" s="61">
        <f>INDEX($AX$3:BR37,AW37,MATCH('Comp Calculator'!$C$168,'(CC) Enemy Champ Data'!$AX$3:$BR$3,0))</f>
        <v>3.5709775148172467</v>
      </c>
      <c r="BV37" s="60">
        <f t="shared" si="19"/>
        <v>1577.3883461537093</v>
      </c>
      <c r="BW37" s="60">
        <f t="shared" si="20"/>
        <v>0</v>
      </c>
      <c r="BX37" s="60">
        <f t="shared" si="21"/>
        <v>3549.1237788458461</v>
      </c>
      <c r="BY37" s="60">
        <f t="shared" si="22"/>
        <v>0</v>
      </c>
      <c r="BZ37" s="60">
        <f t="shared" si="23"/>
        <v>0</v>
      </c>
      <c r="CB37">
        <f>RANK(BV37,BV$4:BV$157,0)+COUNTIF(BV$4:BV37,BV37)-1</f>
        <v>33</v>
      </c>
      <c r="CC37" t="str">
        <f t="shared" si="13"/>
        <v>Garen</v>
      </c>
      <c r="CD37">
        <f>RANK(BW37,BW$4:BW$157,0)+COUNTIF(BW$4:BW37,BW37)-1</f>
        <v>53</v>
      </c>
      <c r="CE37" t="str">
        <f t="shared" si="14"/>
        <v>Garen</v>
      </c>
      <c r="CF37">
        <f>RANK(BX37,BX$4:BX$157,0)+COUNTIF(BX$4:BX37,BX37)-1</f>
        <v>91</v>
      </c>
      <c r="CG37" t="str">
        <f t="shared" si="15"/>
        <v>Garen</v>
      </c>
      <c r="CH37">
        <f>RANK(BY37,BY$4:BY$157,0)+COUNTIF(BY$4:BY37,BY37)-1</f>
        <v>49</v>
      </c>
      <c r="CI37" t="str">
        <f t="shared" si="16"/>
        <v>Garen</v>
      </c>
      <c r="CJ37">
        <f>RANK(BZ37,BZ$4:BZ$157,0)+COUNTIF(BZ$4:BZ37,BZ37)-1</f>
        <v>76</v>
      </c>
      <c r="CK37" t="str">
        <f t="shared" si="17"/>
        <v>Garen</v>
      </c>
      <c r="CM37">
        <f>'Champ Scores'!B38+'(CC) Team Data'!B$43-'(CC) Team Data'!$B$28</f>
        <v>8</v>
      </c>
      <c r="CN37">
        <f>'Champ Scores'!C38+'(CC) Team Data'!C$43-'(CC) Team Data'!$B$28</f>
        <v>8</v>
      </c>
      <c r="CO37">
        <f>'Champ Scores'!D38+'(CC) Team Data'!D$43-'(CC) Team Data'!$B$28</f>
        <v>7</v>
      </c>
      <c r="CP37">
        <f>'Champ Scores'!E38+'(CC) Team Data'!E$43-'(CC) Team Data'!$B$28</f>
        <v>8</v>
      </c>
      <c r="CQ37">
        <f>'Champ Scores'!F38+'(CC) Team Data'!F$43-'(CC) Team Data'!$B$28</f>
        <v>8</v>
      </c>
      <c r="CR37">
        <f>'Champ Scores'!G38+'(CC) Team Data'!G$43-'(CC) Team Data'!$B$28</f>
        <v>6</v>
      </c>
      <c r="CS37">
        <f>'Champ Scores'!H38+'(CC) Team Data'!H$43-'(CC) Team Data'!$B$28</f>
        <v>5</v>
      </c>
      <c r="CT37">
        <f>'Champ Scores'!I38+'(CC) Team Data'!I$43-'(CC) Team Data'!$B$28</f>
        <v>5</v>
      </c>
      <c r="CU37">
        <f>'Champ Scores'!J38+'(CC) Team Data'!J$43-'(CC) Team Data'!$B$28</f>
        <v>9</v>
      </c>
      <c r="CV37">
        <f>'Champ Scores'!K38+'(CC) Team Data'!K$43-'(CC) Team Data'!$B$28</f>
        <v>7</v>
      </c>
      <c r="CW37">
        <f>'Champ Scores'!L38+'(CC) Team Data'!L$43-'(CC) Team Data'!$B$28</f>
        <v>9</v>
      </c>
      <c r="CX37">
        <f>'Champ Scores'!M38+'(CC) Team Data'!M$43-'(CC) Team Data'!$B$28</f>
        <v>6</v>
      </c>
      <c r="CY37">
        <f>'Champ Scores'!N38+'(CC) Team Data'!N$43-'(CC) Team Data'!$B$28</f>
        <v>5</v>
      </c>
      <c r="CZ37">
        <f>'Champ Scores'!O38+'(CC) Team Data'!O$43-'(CC) Team Data'!$B$28</f>
        <v>5</v>
      </c>
      <c r="DA37">
        <f>'Champ Scores'!P38+'(CC) Team Data'!P$43-'(CC) Team Data'!$B$28</f>
        <v>7</v>
      </c>
      <c r="DB37">
        <f>'Champ Scores'!Q38+'(CC) Team Data'!Q$43-'(CC) Team Data'!$B$28</f>
        <v>7</v>
      </c>
      <c r="DC37">
        <f>'Champ Scores'!R38+'(CC) Team Data'!R$43-'(CC) Team Data'!$B$28</f>
        <v>5</v>
      </c>
      <c r="DD37">
        <f>'Champ Scores'!S38+'(CC) Team Data'!S$43-'(CC) Team Data'!$B$28</f>
        <v>5</v>
      </c>
      <c r="DE37">
        <f>'Champ Scores'!T38+'(CC) Team Data'!T$43-'(CC) Team Data'!$B$28</f>
        <v>7</v>
      </c>
      <c r="DF37">
        <f>'Champ Scores'!U38+'(CC) Team Data'!U$43-'(CC) Team Data'!$B$28</f>
        <v>5</v>
      </c>
    </row>
    <row r="38" spans="1:110" x14ac:dyDescent="0.25">
      <c r="A38" t="str">
        <f>'Champ Scores'!A39</f>
        <v>Gnar</v>
      </c>
      <c r="B38">
        <f>IF('Comp Calculator'!$C$158='Champ Pools'!$S$3,'Champ Pools'!B39,IF('Comp Calculator'!$C$158='Champ Pools'!$T$3,'Champ Pools'!C39,IF('Comp Calculator'!$C$158='Champ Pools'!$U$3,'Champ Pools'!D39,IF('Comp Calculator'!$C$158='Champ Pools'!$V$3,'Champ Pools'!E39,IF('Comp Calculator'!$C$158='Champ Pools'!$W$3,'Champ Pools'!F39,IF('Comp Calculator'!$C$158='Champ Pools'!$X$3,'Champ Pools'!G39,IF('Comp Calculator'!$C$158='Champ Pools'!$Y$3,'Champ Pools'!H39,IF('Comp Calculator'!$C$158='Champ Pools'!$Z$3,'Champ Pools'!I39,0))))))))</f>
        <v>5</v>
      </c>
      <c r="C38">
        <f>IF('Comp Calculator'!$C$159='Champ Pools'!$S$3,'Champ Pools'!B39,IF('Comp Calculator'!$C$159='Champ Pools'!$T$3,'Champ Pools'!C39,IF('Comp Calculator'!$C$159='Champ Pools'!$U$3,'Champ Pools'!D39,IF('Comp Calculator'!$C$159='Champ Pools'!$V$3,'Champ Pools'!E39,IF('Comp Calculator'!$C$159='Champ Pools'!$W$3,'Champ Pools'!F39,IF('Comp Calculator'!$C$159='Champ Pools'!$X$3,'Champ Pools'!G39,IF('Comp Calculator'!$C$159='Champ Pools'!$Y$3,'Champ Pools'!H39,IF('Comp Calculator'!$C$159='Champ Pools'!$Z$3,'Champ Pools'!I39,0))))))))</f>
        <v>0</v>
      </c>
      <c r="D38">
        <f>IF('Comp Calculator'!$C$160='Champ Pools'!$S$3,'Champ Pools'!B39,IF('Comp Calculator'!$C$160='Champ Pools'!$T$3,'Champ Pools'!C39,IF('Comp Calculator'!$C$160='Champ Pools'!$U$3,'Champ Pools'!D39,IF('Comp Calculator'!$C$160='Champ Pools'!$V$3,'Champ Pools'!E39,IF('Comp Calculator'!$C$160='Champ Pools'!$W$3,'Champ Pools'!F39,IF('Comp Calculator'!$C$160='Champ Pools'!$X$3,'Champ Pools'!G39,IF('Comp Calculator'!$C$160='Champ Pools'!$Y$3,'Champ Pools'!H39,IF('Comp Calculator'!$C$160='Champ Pools'!$Z$3,'Champ Pools'!I39,0))))))))</f>
        <v>4</v>
      </c>
      <c r="E38">
        <f>IF('Comp Calculator'!$C$161='Champ Pools'!$S$3,'Champ Pools'!B39,IF('Comp Calculator'!$C$161='Champ Pools'!$T$3,'Champ Pools'!C39,IF('Comp Calculator'!$C$161='Champ Pools'!$U$3,'Champ Pools'!D39,IF('Comp Calculator'!$C$161='Champ Pools'!$V$3,'Champ Pools'!E39,IF('Comp Calculator'!$C$161='Champ Pools'!$W$3,'Champ Pools'!F39,IF('Comp Calculator'!$C$161='Champ Pools'!$X$3,'Champ Pools'!G39,IF('Comp Calculator'!$C$161='Champ Pools'!$Y$3,'Champ Pools'!H39,IF('Comp Calculator'!$C$161='Champ Pools'!$Z$3,'Champ Pools'!I39,0))))))))</f>
        <v>0</v>
      </c>
      <c r="F38">
        <f>IF('Comp Calculator'!$C$162='Champ Pools'!$S$3,'Champ Pools'!B39,IF('Comp Calculator'!$C$162='Champ Pools'!$T$3,'Champ Pools'!C39,IF('Comp Calculator'!$C$162='Champ Pools'!$U$3,'Champ Pools'!D39,IF('Comp Calculator'!$C$162='Champ Pools'!$V$3,'Champ Pools'!E39,IF('Comp Calculator'!$C$162='Champ Pools'!$W$3,'Champ Pools'!F39,IF('Comp Calculator'!$C$162='Champ Pools'!$X$3,'Champ Pools'!G39,IF('Comp Calculator'!$C$162='Champ Pools'!$Y$3,'Champ Pools'!H39,IF('Comp Calculator'!$C$162='Champ Pools'!$Z$3,'Champ Pools'!I39,0))))))))</f>
        <v>0</v>
      </c>
      <c r="H38">
        <f>B38*B38*'Champ Pools'!AC39</f>
        <v>75</v>
      </c>
      <c r="I38">
        <f>C38*C38*'Champ Pools'!AD39</f>
        <v>0</v>
      </c>
      <c r="J38">
        <f>D38*D38*'Champ Pools'!AE39</f>
        <v>48</v>
      </c>
      <c r="K38">
        <f>E38*E38*'Champ Pools'!AF39</f>
        <v>0</v>
      </c>
      <c r="L38">
        <f>F38*F38*'Champ Pools'!AG39</f>
        <v>0</v>
      </c>
      <c r="N38">
        <f>'Champ Scores'!Y39</f>
        <v>2296</v>
      </c>
      <c r="O38">
        <f>'Champ Scores'!Z39</f>
        <v>1637</v>
      </c>
      <c r="P38">
        <f>'Champ Scores'!AA39</f>
        <v>1472</v>
      </c>
      <c r="Q38">
        <f>'Champ Scores'!AB39</f>
        <v>1555</v>
      </c>
      <c r="R38">
        <f>'Champ Scores'!AC39</f>
        <v>1456</v>
      </c>
      <c r="T38" s="60">
        <f t="shared" si="18"/>
        <v>2649.8861613703334</v>
      </c>
      <c r="U38">
        <f>'(CC) Team Data'!W$43+'(CC) Enemy Champ Data'!N38</f>
        <v>2296</v>
      </c>
      <c r="V38">
        <f>'(CC) Team Data'!X$43+'(CC) Enemy Champ Data'!O38</f>
        <v>1637</v>
      </c>
      <c r="W38">
        <f>'(CC) Team Data'!Y$43+'(CC) Enemy Champ Data'!P38</f>
        <v>1472</v>
      </c>
      <c r="X38">
        <f>'(CC) Team Data'!Z$43+'(CC) Enemy Champ Data'!Q38</f>
        <v>1555</v>
      </c>
      <c r="Y38">
        <f>'(CC) Team Data'!AA$43+'(CC) Enemy Champ Data'!R38</f>
        <v>1456</v>
      </c>
      <c r="AA38">
        <f>ABS('Champ Scores'!AG39-33.3-'Comp Calculator'!H$164-'Comp Calculator'!H$163)</f>
        <v>18.641291383380331</v>
      </c>
      <c r="AB38">
        <f>ABS('Champ Scores'!AH39-33.3-'Comp Calculator'!I$164-'Comp Calculator'!I$163)</f>
        <v>18.688571564111285</v>
      </c>
      <c r="AC38">
        <f>ABS('Champ Scores'!AI39-33.3-'Comp Calculator'!J$164-'Comp Calculator'!J$163)</f>
        <v>4.728018073095086E-2</v>
      </c>
      <c r="AD38">
        <f t="shared" si="6"/>
        <v>37.377143128222571</v>
      </c>
      <c r="AF38" s="60">
        <f>(IF('Comp Calculator'!$C$167='(CC) Enemy Champ Data'!$N$3,'(CC) Enemy Champ Data'!$N38,IF('Comp Calculator'!$C$167='(CC) Enemy Champ Data'!$O$3,'(CC) Enemy Champ Data'!$O38,IF('Comp Calculator'!$C$167='(CC) Enemy Champ Data'!$P$3,'(CC) Enemy Champ Data'!$P38,IF('Comp Calculator'!$C$167='(CC) Enemy Champ Data'!$Q$3,'(CC) Enemy Champ Data'!$Q38,IF('Comp Calculator'!$C$167='(CC) Enemy Champ Data'!$R$3,'(CC) Enemy Champ Data'!$R38,IF('Comp Calculator'!$C$167='(CC) Enemy Champ Data'!$T$3,'(CC) Enemy Champ Data'!$T38,1000))))))*H38*(100-$AD38))/1000</f>
        <v>12445.758135749857</v>
      </c>
      <c r="AG38" s="60">
        <f>(IF('Comp Calculator'!$C$167='(CC) Enemy Champ Data'!$N$3,'(CC) Enemy Champ Data'!$N38,IF('Comp Calculator'!$C$167='(CC) Enemy Champ Data'!$O$3,'(CC) Enemy Champ Data'!$O38,IF('Comp Calculator'!$C$167='(CC) Enemy Champ Data'!$P$3,'(CC) Enemy Champ Data'!$P38,IF('Comp Calculator'!$C$167='(CC) Enemy Champ Data'!$Q$3,'(CC) Enemy Champ Data'!$Q38,IF('Comp Calculator'!$C$167='(CC) Enemy Champ Data'!$R$3,'(CC) Enemy Champ Data'!$R38,IF('Comp Calculator'!$C$167='(CC) Enemy Champ Data'!$T$3,'(CC) Enemy Champ Data'!$T38,1000))))))*I38*(100-$AD38))/1000</f>
        <v>0</v>
      </c>
      <c r="AH38" s="60">
        <f>(IF('Comp Calculator'!$C$167='(CC) Enemy Champ Data'!$N$3,'(CC) Enemy Champ Data'!$N38,IF('Comp Calculator'!$C$167='(CC) Enemy Champ Data'!$O$3,'(CC) Enemy Champ Data'!$O38,IF('Comp Calculator'!$C$167='(CC) Enemy Champ Data'!$P$3,'(CC) Enemy Champ Data'!$P38,IF('Comp Calculator'!$C$167='(CC) Enemy Champ Data'!$Q$3,'(CC) Enemy Champ Data'!$Q38,IF('Comp Calculator'!$C$167='(CC) Enemy Champ Data'!$R$3,'(CC) Enemy Champ Data'!$R38,IF('Comp Calculator'!$C$167='(CC) Enemy Champ Data'!$T$3,'(CC) Enemy Champ Data'!$T38,1000))))))*J38*(100-$AD38))/1000</f>
        <v>7965.2852068799084</v>
      </c>
      <c r="AI38" s="60">
        <f>(IF('Comp Calculator'!$C$167='(CC) Enemy Champ Data'!$N$3,'(CC) Enemy Champ Data'!$N38,IF('Comp Calculator'!$C$167='(CC) Enemy Champ Data'!$O$3,'(CC) Enemy Champ Data'!$O38,IF('Comp Calculator'!$C$167='(CC) Enemy Champ Data'!$P$3,'(CC) Enemy Champ Data'!$P38,IF('Comp Calculator'!$C$167='(CC) Enemy Champ Data'!$Q$3,'(CC) Enemy Champ Data'!$Q38,IF('Comp Calculator'!$C$167='(CC) Enemy Champ Data'!$R$3,'(CC) Enemy Champ Data'!$R38,IF('Comp Calculator'!$C$167='(CC) Enemy Champ Data'!$T$3,'(CC) Enemy Champ Data'!$T38,1000))))))*K38*(100-$AD38))/1000</f>
        <v>0</v>
      </c>
      <c r="AJ38" s="60">
        <f>(IF('Comp Calculator'!$C$167='(CC) Enemy Champ Data'!$N$3,'(CC) Enemy Champ Data'!$N38,IF('Comp Calculator'!$C$167='(CC) Enemy Champ Data'!$O$3,'(CC) Enemy Champ Data'!$O38,IF('Comp Calculator'!$C$167='(CC) Enemy Champ Data'!$P$3,'(CC) Enemy Champ Data'!$P38,IF('Comp Calculator'!$C$167='(CC) Enemy Champ Data'!$Q$3,'(CC) Enemy Champ Data'!$Q38,IF('Comp Calculator'!$C$167='(CC) Enemy Champ Data'!$R$3,'(CC) Enemy Champ Data'!$R38,IF('Comp Calculator'!$C$167='(CC) Enemy Champ Data'!$T$3,'(CC) Enemy Champ Data'!$T38,1000))))))*L38*(100-$AD38))/1000</f>
        <v>0</v>
      </c>
      <c r="AL38">
        <f>RANK(AF38,AF$4:AF$157,0)+COUNTIF(AF$4:AF38,AF38)-1</f>
        <v>4</v>
      </c>
      <c r="AM38" t="str">
        <f t="shared" si="7"/>
        <v>Gnar</v>
      </c>
      <c r="AN38">
        <f>RANK(AG38,AG$4:AG$157,0)+COUNTIF(AG$4:AG38,AG38)-1</f>
        <v>54</v>
      </c>
      <c r="AO38" t="str">
        <f t="shared" si="8"/>
        <v>Gnar</v>
      </c>
      <c r="AP38">
        <f>RANK(AH38,AH$4:AH$157,0)+COUNTIF(AH$4:AH38,AH38)-1</f>
        <v>31</v>
      </c>
      <c r="AQ38" t="str">
        <f t="shared" si="9"/>
        <v>Gnar</v>
      </c>
      <c r="AR38">
        <f>RANK(AI38,AI$4:AI$157,0)+COUNTIF(AI$4:AI38,AI38)-1</f>
        <v>50</v>
      </c>
      <c r="AS38" t="str">
        <f t="shared" si="10"/>
        <v>Gnar</v>
      </c>
      <c r="AT38">
        <f>RANK(AJ38,AJ$4:AJ$157,0)+COUNTIF(AJ$4:AJ38,AJ38)-1</f>
        <v>77</v>
      </c>
      <c r="AU38" t="str">
        <f t="shared" si="11"/>
        <v>Gnar</v>
      </c>
      <c r="AW38">
        <v>36</v>
      </c>
      <c r="AX38" s="61">
        <f t="shared" si="12"/>
        <v>3.812344193046878</v>
      </c>
      <c r="AY38">
        <f>'Champ Scores'!B39</f>
        <v>1</v>
      </c>
      <c r="AZ38">
        <f>'Champ Scores'!C39</f>
        <v>3</v>
      </c>
      <c r="BA38">
        <f>'Champ Scores'!D39</f>
        <v>3</v>
      </c>
      <c r="BB38">
        <f>'Champ Scores'!E39</f>
        <v>1</v>
      </c>
      <c r="BC38">
        <f>'Champ Scores'!F39</f>
        <v>2</v>
      </c>
      <c r="BD38">
        <f>'Champ Scores'!G39</f>
        <v>3</v>
      </c>
      <c r="BE38">
        <f>'Champ Scores'!H39</f>
        <v>3</v>
      </c>
      <c r="BF38">
        <f>'Champ Scores'!I39</f>
        <v>3</v>
      </c>
      <c r="BG38">
        <f>'Champ Scores'!J39</f>
        <v>3</v>
      </c>
      <c r="BH38">
        <f>'Champ Scores'!K39</f>
        <v>2</v>
      </c>
      <c r="BI38">
        <f>'Champ Scores'!L39</f>
        <v>3</v>
      </c>
      <c r="BJ38">
        <f>'Champ Scores'!M39</f>
        <v>1</v>
      </c>
      <c r="BK38">
        <f>'Champ Scores'!N39</f>
        <v>5</v>
      </c>
      <c r="BL38">
        <f>'Champ Scores'!O39</f>
        <v>2</v>
      </c>
      <c r="BM38">
        <f>'Champ Scores'!P39</f>
        <v>5</v>
      </c>
      <c r="BN38">
        <f>'Champ Scores'!Q39</f>
        <v>2</v>
      </c>
      <c r="BO38">
        <f>'Champ Scores'!R39</f>
        <v>4</v>
      </c>
      <c r="BP38">
        <f>'Champ Scores'!S39</f>
        <v>1</v>
      </c>
      <c r="BQ38">
        <f>'Champ Scores'!T39</f>
        <v>3</v>
      </c>
      <c r="BR38">
        <f>'Champ Scores'!U39</f>
        <v>2</v>
      </c>
      <c r="BT38" s="61">
        <f>INDEX($AX$3:BR38,AW38,MATCH('Comp Calculator'!$C$168,'(CC) Enemy Champ Data'!$AX$3:$BR$3,0))</f>
        <v>3.812344193046878</v>
      </c>
      <c r="BV38" s="60">
        <f t="shared" si="19"/>
        <v>17905.491356034487</v>
      </c>
      <c r="BW38" s="60">
        <f t="shared" si="20"/>
        <v>0</v>
      </c>
      <c r="BX38" s="60">
        <f t="shared" si="21"/>
        <v>11459.514467862071</v>
      </c>
      <c r="BY38" s="60">
        <f t="shared" si="22"/>
        <v>0</v>
      </c>
      <c r="BZ38" s="60">
        <f t="shared" si="23"/>
        <v>0</v>
      </c>
      <c r="CB38">
        <f>RANK(BV38,BV$4:BV$157,0)+COUNTIF(BV$4:BV38,BV38)-1</f>
        <v>3</v>
      </c>
      <c r="CC38" t="str">
        <f t="shared" si="13"/>
        <v>Gnar</v>
      </c>
      <c r="CD38">
        <f>RANK(BW38,BW$4:BW$157,0)+COUNTIF(BW$4:BW38,BW38)-1</f>
        <v>54</v>
      </c>
      <c r="CE38" t="str">
        <f t="shared" si="14"/>
        <v>Gnar</v>
      </c>
      <c r="CF38">
        <f>RANK(BX38,BX$4:BX$157,0)+COUNTIF(BX$4:BX38,BX38)-1</f>
        <v>32</v>
      </c>
      <c r="CG38" t="str">
        <f t="shared" si="15"/>
        <v>Gnar</v>
      </c>
      <c r="CH38">
        <f>RANK(BY38,BY$4:BY$157,0)+COUNTIF(BY$4:BY38,BY38)-1</f>
        <v>50</v>
      </c>
      <c r="CI38" t="str">
        <f t="shared" si="16"/>
        <v>Gnar</v>
      </c>
      <c r="CJ38">
        <f>RANK(BZ38,BZ$4:BZ$157,0)+COUNTIF(BZ$4:BZ38,BZ38)-1</f>
        <v>77</v>
      </c>
      <c r="CK38" t="str">
        <f t="shared" si="17"/>
        <v>Gnar</v>
      </c>
      <c r="CM38">
        <f>'Champ Scores'!B39+'(CC) Team Data'!B$43-'(CC) Team Data'!$B$28</f>
        <v>5</v>
      </c>
      <c r="CN38">
        <f>'Champ Scores'!C39+'(CC) Team Data'!C$43-'(CC) Team Data'!$B$28</f>
        <v>7</v>
      </c>
      <c r="CO38">
        <f>'Champ Scores'!D39+'(CC) Team Data'!D$43-'(CC) Team Data'!$B$28</f>
        <v>7</v>
      </c>
      <c r="CP38">
        <f>'Champ Scores'!E39+'(CC) Team Data'!E$43-'(CC) Team Data'!$B$28</f>
        <v>5</v>
      </c>
      <c r="CQ38">
        <f>'Champ Scores'!F39+'(CC) Team Data'!F$43-'(CC) Team Data'!$B$28</f>
        <v>6</v>
      </c>
      <c r="CR38">
        <f>'Champ Scores'!G39+'(CC) Team Data'!G$43-'(CC) Team Data'!$B$28</f>
        <v>7</v>
      </c>
      <c r="CS38">
        <f>'Champ Scores'!H39+'(CC) Team Data'!H$43-'(CC) Team Data'!$B$28</f>
        <v>7</v>
      </c>
      <c r="CT38">
        <f>'Champ Scores'!I39+'(CC) Team Data'!I$43-'(CC) Team Data'!$B$28</f>
        <v>7</v>
      </c>
      <c r="CU38">
        <f>'Champ Scores'!J39+'(CC) Team Data'!J$43-'(CC) Team Data'!$B$28</f>
        <v>7</v>
      </c>
      <c r="CV38">
        <f>'Champ Scores'!K39+'(CC) Team Data'!K$43-'(CC) Team Data'!$B$28</f>
        <v>6</v>
      </c>
      <c r="CW38">
        <f>'Champ Scores'!L39+'(CC) Team Data'!L$43-'(CC) Team Data'!$B$28</f>
        <v>7</v>
      </c>
      <c r="CX38">
        <f>'Champ Scores'!M39+'(CC) Team Data'!M$43-'(CC) Team Data'!$B$28</f>
        <v>5</v>
      </c>
      <c r="CY38">
        <f>'Champ Scores'!N39+'(CC) Team Data'!N$43-'(CC) Team Data'!$B$28</f>
        <v>9</v>
      </c>
      <c r="CZ38">
        <f>'Champ Scores'!O39+'(CC) Team Data'!O$43-'(CC) Team Data'!$B$28</f>
        <v>6</v>
      </c>
      <c r="DA38">
        <f>'Champ Scores'!P39+'(CC) Team Data'!P$43-'(CC) Team Data'!$B$28</f>
        <v>9</v>
      </c>
      <c r="DB38">
        <f>'Champ Scores'!Q39+'(CC) Team Data'!Q$43-'(CC) Team Data'!$B$28</f>
        <v>6</v>
      </c>
      <c r="DC38">
        <f>'Champ Scores'!R39+'(CC) Team Data'!R$43-'(CC) Team Data'!$B$28</f>
        <v>8</v>
      </c>
      <c r="DD38">
        <f>'Champ Scores'!S39+'(CC) Team Data'!S$43-'(CC) Team Data'!$B$28</f>
        <v>5</v>
      </c>
      <c r="DE38">
        <f>'Champ Scores'!T39+'(CC) Team Data'!T$43-'(CC) Team Data'!$B$28</f>
        <v>7</v>
      </c>
      <c r="DF38">
        <f>'Champ Scores'!U39+'(CC) Team Data'!U$43-'(CC) Team Data'!$B$28</f>
        <v>6</v>
      </c>
    </row>
    <row r="39" spans="1:110" x14ac:dyDescent="0.25">
      <c r="A39" t="str">
        <f>'Champ Scores'!A40</f>
        <v>Gragas</v>
      </c>
      <c r="B39">
        <f>IF('Comp Calculator'!$C$158='Champ Pools'!$S$3,'Champ Pools'!B40,IF('Comp Calculator'!$C$158='Champ Pools'!$T$3,'Champ Pools'!C40,IF('Comp Calculator'!$C$158='Champ Pools'!$U$3,'Champ Pools'!D40,IF('Comp Calculator'!$C$158='Champ Pools'!$V$3,'Champ Pools'!E40,IF('Comp Calculator'!$C$158='Champ Pools'!$W$3,'Champ Pools'!F40,IF('Comp Calculator'!$C$158='Champ Pools'!$X$3,'Champ Pools'!G40,IF('Comp Calculator'!$C$158='Champ Pools'!$Y$3,'Champ Pools'!H40,IF('Comp Calculator'!$C$158='Champ Pools'!$Z$3,'Champ Pools'!I40,0))))))))</f>
        <v>3</v>
      </c>
      <c r="C39">
        <f>IF('Comp Calculator'!$C$159='Champ Pools'!$S$3,'Champ Pools'!B40,IF('Comp Calculator'!$C$159='Champ Pools'!$T$3,'Champ Pools'!C40,IF('Comp Calculator'!$C$159='Champ Pools'!$U$3,'Champ Pools'!D40,IF('Comp Calculator'!$C$159='Champ Pools'!$V$3,'Champ Pools'!E40,IF('Comp Calculator'!$C$159='Champ Pools'!$W$3,'Champ Pools'!F40,IF('Comp Calculator'!$C$159='Champ Pools'!$X$3,'Champ Pools'!G40,IF('Comp Calculator'!$C$159='Champ Pools'!$Y$3,'Champ Pools'!H40,IF('Comp Calculator'!$C$159='Champ Pools'!$Z$3,'Champ Pools'!I40,0))))))))</f>
        <v>0</v>
      </c>
      <c r="D39">
        <f>IF('Comp Calculator'!$C$160='Champ Pools'!$S$3,'Champ Pools'!B40,IF('Comp Calculator'!$C$160='Champ Pools'!$T$3,'Champ Pools'!C40,IF('Comp Calculator'!$C$160='Champ Pools'!$U$3,'Champ Pools'!D40,IF('Comp Calculator'!$C$160='Champ Pools'!$V$3,'Champ Pools'!E40,IF('Comp Calculator'!$C$160='Champ Pools'!$W$3,'Champ Pools'!F40,IF('Comp Calculator'!$C$160='Champ Pools'!$X$3,'Champ Pools'!G40,IF('Comp Calculator'!$C$160='Champ Pools'!$Y$3,'Champ Pools'!H40,IF('Comp Calculator'!$C$160='Champ Pools'!$Z$3,'Champ Pools'!I40,0))))))))</f>
        <v>3</v>
      </c>
      <c r="E39">
        <f>IF('Comp Calculator'!$C$161='Champ Pools'!$S$3,'Champ Pools'!B40,IF('Comp Calculator'!$C$161='Champ Pools'!$T$3,'Champ Pools'!C40,IF('Comp Calculator'!$C$161='Champ Pools'!$U$3,'Champ Pools'!D40,IF('Comp Calculator'!$C$161='Champ Pools'!$V$3,'Champ Pools'!E40,IF('Comp Calculator'!$C$161='Champ Pools'!$W$3,'Champ Pools'!F40,IF('Comp Calculator'!$C$161='Champ Pools'!$X$3,'Champ Pools'!G40,IF('Comp Calculator'!$C$161='Champ Pools'!$Y$3,'Champ Pools'!H40,IF('Comp Calculator'!$C$161='Champ Pools'!$Z$3,'Champ Pools'!I40,0))))))))</f>
        <v>0</v>
      </c>
      <c r="F39">
        <f>IF('Comp Calculator'!$C$162='Champ Pools'!$S$3,'Champ Pools'!B40,IF('Comp Calculator'!$C$162='Champ Pools'!$T$3,'Champ Pools'!C40,IF('Comp Calculator'!$C$162='Champ Pools'!$U$3,'Champ Pools'!D40,IF('Comp Calculator'!$C$162='Champ Pools'!$V$3,'Champ Pools'!E40,IF('Comp Calculator'!$C$162='Champ Pools'!$W$3,'Champ Pools'!F40,IF('Comp Calculator'!$C$162='Champ Pools'!$X$3,'Champ Pools'!G40,IF('Comp Calculator'!$C$162='Champ Pools'!$Y$3,'Champ Pools'!H40,IF('Comp Calculator'!$C$162='Champ Pools'!$Z$3,'Champ Pools'!I40,0))))))))</f>
        <v>0</v>
      </c>
      <c r="H39">
        <f>B39*B39*'Champ Pools'!AC40</f>
        <v>27</v>
      </c>
      <c r="I39">
        <f>C39*C39*'Champ Pools'!AD40</f>
        <v>0</v>
      </c>
      <c r="J39">
        <f>D39*D39*'Champ Pools'!AE40</f>
        <v>27</v>
      </c>
      <c r="K39">
        <f>E39*E39*'Champ Pools'!AF40</f>
        <v>0</v>
      </c>
      <c r="L39">
        <f>F39*F39*'Champ Pools'!AG40</f>
        <v>0</v>
      </c>
      <c r="N39">
        <f>'Champ Scores'!Y40</f>
        <v>2497</v>
      </c>
      <c r="O39">
        <f>'Champ Scores'!Z40</f>
        <v>1861</v>
      </c>
      <c r="P39">
        <f>'Champ Scores'!AA40</f>
        <v>1455</v>
      </c>
      <c r="Q39">
        <f>'Champ Scores'!AB40</f>
        <v>1355</v>
      </c>
      <c r="R39">
        <f>'Champ Scores'!AC40</f>
        <v>1256</v>
      </c>
      <c r="T39" s="60">
        <f t="shared" si="18"/>
        <v>2491.0400801634769</v>
      </c>
      <c r="U39">
        <f>'(CC) Team Data'!W$43+'(CC) Enemy Champ Data'!N39</f>
        <v>2497</v>
      </c>
      <c r="V39">
        <f>'(CC) Team Data'!X$43+'(CC) Enemy Champ Data'!O39</f>
        <v>1861</v>
      </c>
      <c r="W39">
        <f>'(CC) Team Data'!Y$43+'(CC) Enemy Champ Data'!P39</f>
        <v>1455</v>
      </c>
      <c r="X39">
        <f>'(CC) Team Data'!Z$43+'(CC) Enemy Champ Data'!Q39</f>
        <v>1355</v>
      </c>
      <c r="Y39">
        <f>'(CC) Team Data'!AA$43+'(CC) Enemy Champ Data'!R39</f>
        <v>1256</v>
      </c>
      <c r="AA39">
        <f>ABS('Champ Scores'!AG40-33.3-'Comp Calculator'!H$164-'Comp Calculator'!H$163)</f>
        <v>4.2560556646785699</v>
      </c>
      <c r="AB39">
        <f>ABS('Champ Scores'!AH40-33.3-'Comp Calculator'!I$164-'Comp Calculator'!I$163)</f>
        <v>3.1069054622693955</v>
      </c>
      <c r="AC39">
        <f>ABS('Champ Scores'!AI40-33.3-'Comp Calculator'!J$164-'Comp Calculator'!J$163)</f>
        <v>1.1491502024091744</v>
      </c>
      <c r="AD39">
        <f t="shared" si="6"/>
        <v>8.5121113293571398</v>
      </c>
      <c r="AF39" s="60">
        <f>(IF('Comp Calculator'!$C$167='(CC) Enemy Champ Data'!$N$3,'(CC) Enemy Champ Data'!$N39,IF('Comp Calculator'!$C$167='(CC) Enemy Champ Data'!$O$3,'(CC) Enemy Champ Data'!$O39,IF('Comp Calculator'!$C$167='(CC) Enemy Champ Data'!$P$3,'(CC) Enemy Champ Data'!$P39,IF('Comp Calculator'!$C$167='(CC) Enemy Champ Data'!$Q$3,'(CC) Enemy Champ Data'!$Q39,IF('Comp Calculator'!$C$167='(CC) Enemy Champ Data'!$R$3,'(CC) Enemy Champ Data'!$R39,IF('Comp Calculator'!$C$167='(CC) Enemy Champ Data'!$T$3,'(CC) Enemy Champ Data'!$T39,1000))))))*H39*(100-$AD39))/1000</f>
        <v>6153.299933258847</v>
      </c>
      <c r="AG39" s="60">
        <f>(IF('Comp Calculator'!$C$167='(CC) Enemy Champ Data'!$N$3,'(CC) Enemy Champ Data'!$N39,IF('Comp Calculator'!$C$167='(CC) Enemy Champ Data'!$O$3,'(CC) Enemy Champ Data'!$O39,IF('Comp Calculator'!$C$167='(CC) Enemy Champ Data'!$P$3,'(CC) Enemy Champ Data'!$P39,IF('Comp Calculator'!$C$167='(CC) Enemy Champ Data'!$Q$3,'(CC) Enemy Champ Data'!$Q39,IF('Comp Calculator'!$C$167='(CC) Enemy Champ Data'!$R$3,'(CC) Enemy Champ Data'!$R39,IF('Comp Calculator'!$C$167='(CC) Enemy Champ Data'!$T$3,'(CC) Enemy Champ Data'!$T39,1000))))))*I39*(100-$AD39))/1000</f>
        <v>0</v>
      </c>
      <c r="AH39" s="60">
        <f>(IF('Comp Calculator'!$C$167='(CC) Enemy Champ Data'!$N$3,'(CC) Enemy Champ Data'!$N39,IF('Comp Calculator'!$C$167='(CC) Enemy Champ Data'!$O$3,'(CC) Enemy Champ Data'!$O39,IF('Comp Calculator'!$C$167='(CC) Enemy Champ Data'!$P$3,'(CC) Enemy Champ Data'!$P39,IF('Comp Calculator'!$C$167='(CC) Enemy Champ Data'!$Q$3,'(CC) Enemy Champ Data'!$Q39,IF('Comp Calculator'!$C$167='(CC) Enemy Champ Data'!$R$3,'(CC) Enemy Champ Data'!$R39,IF('Comp Calculator'!$C$167='(CC) Enemy Champ Data'!$T$3,'(CC) Enemy Champ Data'!$T39,1000))))))*J39*(100-$AD39))/1000</f>
        <v>6153.299933258847</v>
      </c>
      <c r="AI39" s="60">
        <f>(IF('Comp Calculator'!$C$167='(CC) Enemy Champ Data'!$N$3,'(CC) Enemy Champ Data'!$N39,IF('Comp Calculator'!$C$167='(CC) Enemy Champ Data'!$O$3,'(CC) Enemy Champ Data'!$O39,IF('Comp Calculator'!$C$167='(CC) Enemy Champ Data'!$P$3,'(CC) Enemy Champ Data'!$P39,IF('Comp Calculator'!$C$167='(CC) Enemy Champ Data'!$Q$3,'(CC) Enemy Champ Data'!$Q39,IF('Comp Calculator'!$C$167='(CC) Enemy Champ Data'!$R$3,'(CC) Enemy Champ Data'!$R39,IF('Comp Calculator'!$C$167='(CC) Enemy Champ Data'!$T$3,'(CC) Enemy Champ Data'!$T39,1000))))))*K39*(100-$AD39))/1000</f>
        <v>0</v>
      </c>
      <c r="AJ39" s="60">
        <f>(IF('Comp Calculator'!$C$167='(CC) Enemy Champ Data'!$N$3,'(CC) Enemy Champ Data'!$N39,IF('Comp Calculator'!$C$167='(CC) Enemy Champ Data'!$O$3,'(CC) Enemy Champ Data'!$O39,IF('Comp Calculator'!$C$167='(CC) Enemy Champ Data'!$P$3,'(CC) Enemy Champ Data'!$P39,IF('Comp Calculator'!$C$167='(CC) Enemy Champ Data'!$Q$3,'(CC) Enemy Champ Data'!$Q39,IF('Comp Calculator'!$C$167='(CC) Enemy Champ Data'!$R$3,'(CC) Enemy Champ Data'!$R39,IF('Comp Calculator'!$C$167='(CC) Enemy Champ Data'!$T$3,'(CC) Enemy Champ Data'!$T39,1000))))))*L39*(100-$AD39))/1000</f>
        <v>0</v>
      </c>
      <c r="AL39">
        <f>RANK(AF39,AF$4:AF$157,0)+COUNTIF(AF$4:AF39,AF39)-1</f>
        <v>11</v>
      </c>
      <c r="AM39" t="str">
        <f t="shared" si="7"/>
        <v>Gragas</v>
      </c>
      <c r="AN39">
        <f>RANK(AG39,AG$4:AG$157,0)+COUNTIF(AG$4:AG39,AG39)-1</f>
        <v>55</v>
      </c>
      <c r="AO39" t="str">
        <f t="shared" si="8"/>
        <v>Gragas</v>
      </c>
      <c r="AP39">
        <f>RANK(AH39,AH$4:AH$157,0)+COUNTIF(AH$4:AH39,AH39)-1</f>
        <v>49</v>
      </c>
      <c r="AQ39" t="str">
        <f t="shared" si="9"/>
        <v>Gragas</v>
      </c>
      <c r="AR39">
        <f>RANK(AI39,AI$4:AI$157,0)+COUNTIF(AI$4:AI39,AI39)-1</f>
        <v>51</v>
      </c>
      <c r="AS39" t="str">
        <f t="shared" si="10"/>
        <v>Gragas</v>
      </c>
      <c r="AT39">
        <f>RANK(AJ39,AJ$4:AJ$157,0)+COUNTIF(AJ$4:AJ39,AJ39)-1</f>
        <v>78</v>
      </c>
      <c r="AU39" t="str">
        <f t="shared" si="11"/>
        <v>Gragas</v>
      </c>
      <c r="AW39">
        <v>37</v>
      </c>
      <c r="AX39" s="61">
        <f t="shared" si="12"/>
        <v>3.857518858845042</v>
      </c>
      <c r="AY39">
        <f>'Champ Scores'!B40</f>
        <v>3</v>
      </c>
      <c r="AZ39">
        <f>'Champ Scores'!C40</f>
        <v>1</v>
      </c>
      <c r="BA39">
        <f>'Champ Scores'!D40</f>
        <v>1</v>
      </c>
      <c r="BB39">
        <f>'Champ Scores'!E40</f>
        <v>3</v>
      </c>
      <c r="BC39">
        <f>'Champ Scores'!F40</f>
        <v>3</v>
      </c>
      <c r="BD39">
        <f>'Champ Scores'!G40</f>
        <v>2</v>
      </c>
      <c r="BE39">
        <f>'Champ Scores'!H40</f>
        <v>2</v>
      </c>
      <c r="BF39">
        <f>'Champ Scores'!I40</f>
        <v>2</v>
      </c>
      <c r="BG39">
        <f>'Champ Scores'!J40</f>
        <v>1</v>
      </c>
      <c r="BH39">
        <f>'Champ Scores'!K40</f>
        <v>4</v>
      </c>
      <c r="BI39">
        <f>'Champ Scores'!L40</f>
        <v>3</v>
      </c>
      <c r="BJ39">
        <f>'Champ Scores'!M40</f>
        <v>2</v>
      </c>
      <c r="BK39">
        <f>'Champ Scores'!N40</f>
        <v>4</v>
      </c>
      <c r="BL39">
        <f>'Champ Scores'!O40</f>
        <v>3</v>
      </c>
      <c r="BM39">
        <f>'Champ Scores'!P40</f>
        <v>5</v>
      </c>
      <c r="BN39">
        <f>'Champ Scores'!Q40</f>
        <v>2</v>
      </c>
      <c r="BO39">
        <f>'Champ Scores'!R40</f>
        <v>4</v>
      </c>
      <c r="BP39">
        <f>'Champ Scores'!S40</f>
        <v>1</v>
      </c>
      <c r="BQ39">
        <f>'Champ Scores'!T40</f>
        <v>3</v>
      </c>
      <c r="BR39">
        <f>'Champ Scores'!U40</f>
        <v>3</v>
      </c>
      <c r="BT39" s="61">
        <f>INDEX($AX$3:BR39,AW39,MATCH('Comp Calculator'!$C$168,'(CC) Enemy Champ Data'!$AX$3:$BR$3,0))</f>
        <v>3.857518858845042</v>
      </c>
      <c r="BV39" s="60">
        <f t="shared" si="19"/>
        <v>9528.7389093788534</v>
      </c>
      <c r="BW39" s="60">
        <f t="shared" si="20"/>
        <v>0</v>
      </c>
      <c r="BX39" s="60">
        <f t="shared" si="21"/>
        <v>9528.7389093788534</v>
      </c>
      <c r="BY39" s="60">
        <f t="shared" si="22"/>
        <v>0</v>
      </c>
      <c r="BZ39" s="60">
        <f t="shared" si="23"/>
        <v>0</v>
      </c>
      <c r="CB39">
        <f>RANK(BV39,BV$4:BV$157,0)+COUNTIF(BV$4:BV39,BV39)-1</f>
        <v>9</v>
      </c>
      <c r="CC39" t="str">
        <f t="shared" si="13"/>
        <v>Gragas</v>
      </c>
      <c r="CD39">
        <f>RANK(BW39,BW$4:BW$157,0)+COUNTIF(BW$4:BW39,BW39)-1</f>
        <v>55</v>
      </c>
      <c r="CE39" t="str">
        <f t="shared" si="14"/>
        <v>Gragas</v>
      </c>
      <c r="CF39">
        <f>RANK(BX39,BX$4:BX$157,0)+COUNTIF(BX$4:BX39,BX39)-1</f>
        <v>40</v>
      </c>
      <c r="CG39" t="str">
        <f t="shared" si="15"/>
        <v>Gragas</v>
      </c>
      <c r="CH39">
        <f>RANK(BY39,BY$4:BY$157,0)+COUNTIF(BY$4:BY39,BY39)-1</f>
        <v>51</v>
      </c>
      <c r="CI39" t="str">
        <f t="shared" si="16"/>
        <v>Gragas</v>
      </c>
      <c r="CJ39">
        <f>RANK(BZ39,BZ$4:BZ$157,0)+COUNTIF(BZ$4:BZ39,BZ39)-1</f>
        <v>78</v>
      </c>
      <c r="CK39" t="str">
        <f t="shared" si="17"/>
        <v>Gragas</v>
      </c>
      <c r="CM39">
        <f>'Champ Scores'!B40+'(CC) Team Data'!B$43-'(CC) Team Data'!$B$28</f>
        <v>7</v>
      </c>
      <c r="CN39">
        <f>'Champ Scores'!C40+'(CC) Team Data'!C$43-'(CC) Team Data'!$B$28</f>
        <v>5</v>
      </c>
      <c r="CO39">
        <f>'Champ Scores'!D40+'(CC) Team Data'!D$43-'(CC) Team Data'!$B$28</f>
        <v>5</v>
      </c>
      <c r="CP39">
        <f>'Champ Scores'!E40+'(CC) Team Data'!E$43-'(CC) Team Data'!$B$28</f>
        <v>7</v>
      </c>
      <c r="CQ39">
        <f>'Champ Scores'!F40+'(CC) Team Data'!F$43-'(CC) Team Data'!$B$28</f>
        <v>7</v>
      </c>
      <c r="CR39">
        <f>'Champ Scores'!G40+'(CC) Team Data'!G$43-'(CC) Team Data'!$B$28</f>
        <v>6</v>
      </c>
      <c r="CS39">
        <f>'Champ Scores'!H40+'(CC) Team Data'!H$43-'(CC) Team Data'!$B$28</f>
        <v>6</v>
      </c>
      <c r="CT39">
        <f>'Champ Scores'!I40+'(CC) Team Data'!I$43-'(CC) Team Data'!$B$28</f>
        <v>6</v>
      </c>
      <c r="CU39">
        <f>'Champ Scores'!J40+'(CC) Team Data'!J$43-'(CC) Team Data'!$B$28</f>
        <v>5</v>
      </c>
      <c r="CV39">
        <f>'Champ Scores'!K40+'(CC) Team Data'!K$43-'(CC) Team Data'!$B$28</f>
        <v>8</v>
      </c>
      <c r="CW39">
        <f>'Champ Scores'!L40+'(CC) Team Data'!L$43-'(CC) Team Data'!$B$28</f>
        <v>7</v>
      </c>
      <c r="CX39">
        <f>'Champ Scores'!M40+'(CC) Team Data'!M$43-'(CC) Team Data'!$B$28</f>
        <v>6</v>
      </c>
      <c r="CY39">
        <f>'Champ Scores'!N40+'(CC) Team Data'!N$43-'(CC) Team Data'!$B$28</f>
        <v>8</v>
      </c>
      <c r="CZ39">
        <f>'Champ Scores'!O40+'(CC) Team Data'!O$43-'(CC) Team Data'!$B$28</f>
        <v>7</v>
      </c>
      <c r="DA39">
        <f>'Champ Scores'!P40+'(CC) Team Data'!P$43-'(CC) Team Data'!$B$28</f>
        <v>9</v>
      </c>
      <c r="DB39">
        <f>'Champ Scores'!Q40+'(CC) Team Data'!Q$43-'(CC) Team Data'!$B$28</f>
        <v>6</v>
      </c>
      <c r="DC39">
        <f>'Champ Scores'!R40+'(CC) Team Data'!R$43-'(CC) Team Data'!$B$28</f>
        <v>8</v>
      </c>
      <c r="DD39">
        <f>'Champ Scores'!S40+'(CC) Team Data'!S$43-'(CC) Team Data'!$B$28</f>
        <v>5</v>
      </c>
      <c r="DE39">
        <f>'Champ Scores'!T40+'(CC) Team Data'!T$43-'(CC) Team Data'!$B$28</f>
        <v>7</v>
      </c>
      <c r="DF39">
        <f>'Champ Scores'!U40+'(CC) Team Data'!U$43-'(CC) Team Data'!$B$28</f>
        <v>7</v>
      </c>
    </row>
    <row r="40" spans="1:110" x14ac:dyDescent="0.25">
      <c r="A40" t="str">
        <f>'Champ Scores'!A41</f>
        <v>Graves</v>
      </c>
      <c r="B40">
        <f>IF('Comp Calculator'!$C$158='Champ Pools'!$S$3,'Champ Pools'!B41,IF('Comp Calculator'!$C$158='Champ Pools'!$T$3,'Champ Pools'!C41,IF('Comp Calculator'!$C$158='Champ Pools'!$U$3,'Champ Pools'!D41,IF('Comp Calculator'!$C$158='Champ Pools'!$V$3,'Champ Pools'!E41,IF('Comp Calculator'!$C$158='Champ Pools'!$W$3,'Champ Pools'!F41,IF('Comp Calculator'!$C$158='Champ Pools'!$X$3,'Champ Pools'!G41,IF('Comp Calculator'!$C$158='Champ Pools'!$Y$3,'Champ Pools'!H41,IF('Comp Calculator'!$C$158='Champ Pools'!$Z$3,'Champ Pools'!I41,0))))))))</f>
        <v>4</v>
      </c>
      <c r="C40">
        <f>IF('Comp Calculator'!$C$159='Champ Pools'!$S$3,'Champ Pools'!B41,IF('Comp Calculator'!$C$159='Champ Pools'!$T$3,'Champ Pools'!C41,IF('Comp Calculator'!$C$159='Champ Pools'!$U$3,'Champ Pools'!D41,IF('Comp Calculator'!$C$159='Champ Pools'!$V$3,'Champ Pools'!E41,IF('Comp Calculator'!$C$159='Champ Pools'!$W$3,'Champ Pools'!F41,IF('Comp Calculator'!$C$159='Champ Pools'!$X$3,'Champ Pools'!G41,IF('Comp Calculator'!$C$159='Champ Pools'!$Y$3,'Champ Pools'!H41,IF('Comp Calculator'!$C$159='Champ Pools'!$Z$3,'Champ Pools'!I41,0))))))))</f>
        <v>0</v>
      </c>
      <c r="D40">
        <f>IF('Comp Calculator'!$C$160='Champ Pools'!$S$3,'Champ Pools'!B41,IF('Comp Calculator'!$C$160='Champ Pools'!$T$3,'Champ Pools'!C41,IF('Comp Calculator'!$C$160='Champ Pools'!$U$3,'Champ Pools'!D41,IF('Comp Calculator'!$C$160='Champ Pools'!$V$3,'Champ Pools'!E41,IF('Comp Calculator'!$C$160='Champ Pools'!$W$3,'Champ Pools'!F41,IF('Comp Calculator'!$C$160='Champ Pools'!$X$3,'Champ Pools'!G41,IF('Comp Calculator'!$C$160='Champ Pools'!$Y$3,'Champ Pools'!H41,IF('Comp Calculator'!$C$160='Champ Pools'!$Z$3,'Champ Pools'!I41,0))))))))</f>
        <v>4</v>
      </c>
      <c r="E40">
        <f>IF('Comp Calculator'!$C$161='Champ Pools'!$S$3,'Champ Pools'!B41,IF('Comp Calculator'!$C$161='Champ Pools'!$T$3,'Champ Pools'!C41,IF('Comp Calculator'!$C$161='Champ Pools'!$U$3,'Champ Pools'!D41,IF('Comp Calculator'!$C$161='Champ Pools'!$V$3,'Champ Pools'!E41,IF('Comp Calculator'!$C$161='Champ Pools'!$W$3,'Champ Pools'!F41,IF('Comp Calculator'!$C$161='Champ Pools'!$X$3,'Champ Pools'!G41,IF('Comp Calculator'!$C$161='Champ Pools'!$Y$3,'Champ Pools'!H41,IF('Comp Calculator'!$C$161='Champ Pools'!$Z$3,'Champ Pools'!I41,0))))))))</f>
        <v>0</v>
      </c>
      <c r="F40">
        <f>IF('Comp Calculator'!$C$162='Champ Pools'!$S$3,'Champ Pools'!B41,IF('Comp Calculator'!$C$162='Champ Pools'!$T$3,'Champ Pools'!C41,IF('Comp Calculator'!$C$162='Champ Pools'!$U$3,'Champ Pools'!D41,IF('Comp Calculator'!$C$162='Champ Pools'!$V$3,'Champ Pools'!E41,IF('Comp Calculator'!$C$162='Champ Pools'!$W$3,'Champ Pools'!F41,IF('Comp Calculator'!$C$162='Champ Pools'!$X$3,'Champ Pools'!G41,IF('Comp Calculator'!$C$162='Champ Pools'!$Y$3,'Champ Pools'!H41,IF('Comp Calculator'!$C$162='Champ Pools'!$Z$3,'Champ Pools'!I41,0))))))))</f>
        <v>5</v>
      </c>
      <c r="H40">
        <f>B40*B40*'Champ Pools'!AC41</f>
        <v>48</v>
      </c>
      <c r="I40">
        <f>C40*C40*'Champ Pools'!AD41</f>
        <v>0</v>
      </c>
      <c r="J40">
        <f>D40*D40*'Champ Pools'!AE41</f>
        <v>48</v>
      </c>
      <c r="K40">
        <f>E40*E40*'Champ Pools'!AF41</f>
        <v>0</v>
      </c>
      <c r="L40">
        <f>F40*F40*'Champ Pools'!AG41</f>
        <v>75</v>
      </c>
      <c r="N40">
        <f>'Champ Scores'!Y41</f>
        <v>1725</v>
      </c>
      <c r="O40">
        <f>'Champ Scores'!Z41</f>
        <v>1639</v>
      </c>
      <c r="P40">
        <f>'Champ Scores'!AA41</f>
        <v>1751</v>
      </c>
      <c r="Q40">
        <f>'Champ Scores'!AB41</f>
        <v>1734</v>
      </c>
      <c r="R40">
        <f>'Champ Scores'!AC41</f>
        <v>2183</v>
      </c>
      <c r="T40" s="60">
        <f t="shared" si="18"/>
        <v>2785.0655914005397</v>
      </c>
      <c r="U40">
        <f>'(CC) Team Data'!W$43+'(CC) Enemy Champ Data'!N40</f>
        <v>1725</v>
      </c>
      <c r="V40">
        <f>'(CC) Team Data'!X$43+'(CC) Enemy Champ Data'!O40</f>
        <v>1639</v>
      </c>
      <c r="W40">
        <f>'(CC) Team Data'!Y$43+'(CC) Enemy Champ Data'!P40</f>
        <v>1751</v>
      </c>
      <c r="X40">
        <f>'(CC) Team Data'!Z$43+'(CC) Enemy Champ Data'!Q40</f>
        <v>1734</v>
      </c>
      <c r="Y40">
        <f>'(CC) Team Data'!AA$43+'(CC) Enemy Champ Data'!R40</f>
        <v>2183</v>
      </c>
      <c r="AA40">
        <f>ABS('Champ Scores'!AG41-33.3-'Comp Calculator'!H$164-'Comp Calculator'!H$163)</f>
        <v>25.206255139679797</v>
      </c>
      <c r="AB40">
        <f>ABS('Champ Scores'!AH41-33.3-'Comp Calculator'!I$164-'Comp Calculator'!I$163)</f>
        <v>1.06017051130776</v>
      </c>
      <c r="AC40">
        <f>ABS('Champ Scores'!AI41-33.3-'Comp Calculator'!J$164-'Comp Calculator'!J$163)</f>
        <v>24.146084628372041</v>
      </c>
      <c r="AD40">
        <f t="shared" si="6"/>
        <v>50.412510279359594</v>
      </c>
      <c r="AF40" s="60">
        <f>(IF('Comp Calculator'!$C$167='(CC) Enemy Champ Data'!$N$3,'(CC) Enemy Champ Data'!$N40,IF('Comp Calculator'!$C$167='(CC) Enemy Champ Data'!$O$3,'(CC) Enemy Champ Data'!$O40,IF('Comp Calculator'!$C$167='(CC) Enemy Champ Data'!$P$3,'(CC) Enemy Champ Data'!$P40,IF('Comp Calculator'!$C$167='(CC) Enemy Champ Data'!$Q$3,'(CC) Enemy Champ Data'!$Q40,IF('Comp Calculator'!$C$167='(CC) Enemy Champ Data'!$R$3,'(CC) Enemy Champ Data'!$R40,IF('Comp Calculator'!$C$167='(CC) Enemy Champ Data'!$T$3,'(CC) Enemy Champ Data'!$T40,1000))))))*H40*(100-$AD40))/1000</f>
        <v>6629.0117464744108</v>
      </c>
      <c r="AG40" s="60">
        <f>(IF('Comp Calculator'!$C$167='(CC) Enemy Champ Data'!$N$3,'(CC) Enemy Champ Data'!$N40,IF('Comp Calculator'!$C$167='(CC) Enemy Champ Data'!$O$3,'(CC) Enemy Champ Data'!$O40,IF('Comp Calculator'!$C$167='(CC) Enemy Champ Data'!$P$3,'(CC) Enemy Champ Data'!$P40,IF('Comp Calculator'!$C$167='(CC) Enemy Champ Data'!$Q$3,'(CC) Enemy Champ Data'!$Q40,IF('Comp Calculator'!$C$167='(CC) Enemy Champ Data'!$R$3,'(CC) Enemy Champ Data'!$R40,IF('Comp Calculator'!$C$167='(CC) Enemy Champ Data'!$T$3,'(CC) Enemy Champ Data'!$T40,1000))))))*I40*(100-$AD40))/1000</f>
        <v>0</v>
      </c>
      <c r="AH40" s="60">
        <f>(IF('Comp Calculator'!$C$167='(CC) Enemy Champ Data'!$N$3,'(CC) Enemy Champ Data'!$N40,IF('Comp Calculator'!$C$167='(CC) Enemy Champ Data'!$O$3,'(CC) Enemy Champ Data'!$O40,IF('Comp Calculator'!$C$167='(CC) Enemy Champ Data'!$P$3,'(CC) Enemy Champ Data'!$P40,IF('Comp Calculator'!$C$167='(CC) Enemy Champ Data'!$Q$3,'(CC) Enemy Champ Data'!$Q40,IF('Comp Calculator'!$C$167='(CC) Enemy Champ Data'!$R$3,'(CC) Enemy Champ Data'!$R40,IF('Comp Calculator'!$C$167='(CC) Enemy Champ Data'!$T$3,'(CC) Enemy Champ Data'!$T40,1000))))))*J40*(100-$AD40))/1000</f>
        <v>6629.0117464744108</v>
      </c>
      <c r="AI40" s="60">
        <f>(IF('Comp Calculator'!$C$167='(CC) Enemy Champ Data'!$N$3,'(CC) Enemy Champ Data'!$N40,IF('Comp Calculator'!$C$167='(CC) Enemy Champ Data'!$O$3,'(CC) Enemy Champ Data'!$O40,IF('Comp Calculator'!$C$167='(CC) Enemy Champ Data'!$P$3,'(CC) Enemy Champ Data'!$P40,IF('Comp Calculator'!$C$167='(CC) Enemy Champ Data'!$Q$3,'(CC) Enemy Champ Data'!$Q40,IF('Comp Calculator'!$C$167='(CC) Enemy Champ Data'!$R$3,'(CC) Enemy Champ Data'!$R40,IF('Comp Calculator'!$C$167='(CC) Enemy Champ Data'!$T$3,'(CC) Enemy Champ Data'!$T40,1000))))))*K40*(100-$AD40))/1000</f>
        <v>0</v>
      </c>
      <c r="AJ40" s="60">
        <f>(IF('Comp Calculator'!$C$167='(CC) Enemy Champ Data'!$N$3,'(CC) Enemy Champ Data'!$N40,IF('Comp Calculator'!$C$167='(CC) Enemy Champ Data'!$O$3,'(CC) Enemy Champ Data'!$O40,IF('Comp Calculator'!$C$167='(CC) Enemy Champ Data'!$P$3,'(CC) Enemy Champ Data'!$P40,IF('Comp Calculator'!$C$167='(CC) Enemy Champ Data'!$Q$3,'(CC) Enemy Champ Data'!$Q40,IF('Comp Calculator'!$C$167='(CC) Enemy Champ Data'!$R$3,'(CC) Enemy Champ Data'!$R40,IF('Comp Calculator'!$C$167='(CC) Enemy Champ Data'!$T$3,'(CC) Enemy Champ Data'!$T40,1000))))))*L40*(100-$AD40))/1000</f>
        <v>10357.830853866266</v>
      </c>
      <c r="AL40">
        <f>RANK(AF40,AF$4:AF$157,0)+COUNTIF(AF$4:AF40,AF40)-1</f>
        <v>9</v>
      </c>
      <c r="AM40" t="str">
        <f t="shared" si="7"/>
        <v>Graves</v>
      </c>
      <c r="AN40">
        <f>RANK(AG40,AG$4:AG$157,0)+COUNTIF(AG$4:AG40,AG40)-1</f>
        <v>56</v>
      </c>
      <c r="AO40" t="str">
        <f t="shared" si="8"/>
        <v>Graves</v>
      </c>
      <c r="AP40">
        <f>RANK(AH40,AH$4:AH$157,0)+COUNTIF(AH$4:AH40,AH40)-1</f>
        <v>45</v>
      </c>
      <c r="AQ40" t="str">
        <f t="shared" si="9"/>
        <v>Graves</v>
      </c>
      <c r="AR40">
        <f>RANK(AI40,AI$4:AI$157,0)+COUNTIF(AI$4:AI40,AI40)-1</f>
        <v>52</v>
      </c>
      <c r="AS40" t="str">
        <f t="shared" si="10"/>
        <v>Graves</v>
      </c>
      <c r="AT40">
        <f>RANK(AJ40,AJ$4:AJ$157,0)+COUNTIF(AJ$4:AJ40,AJ40)-1</f>
        <v>17</v>
      </c>
      <c r="AU40" t="str">
        <f t="shared" si="11"/>
        <v>Graves</v>
      </c>
      <c r="AW40">
        <v>38</v>
      </c>
      <c r="AX40" s="61">
        <f t="shared" si="12"/>
        <v>3.7688259774978161</v>
      </c>
      <c r="AY40">
        <f>'Champ Scores'!B41</f>
        <v>3</v>
      </c>
      <c r="AZ40">
        <f>'Champ Scores'!C41</f>
        <v>5</v>
      </c>
      <c r="BA40">
        <f>'Champ Scores'!D41</f>
        <v>2</v>
      </c>
      <c r="BB40">
        <f>'Champ Scores'!E41</f>
        <v>4</v>
      </c>
      <c r="BC40">
        <f>'Champ Scores'!F41</f>
        <v>4</v>
      </c>
      <c r="BD40">
        <f>'Champ Scores'!G41</f>
        <v>4</v>
      </c>
      <c r="BE40">
        <f>'Champ Scores'!H41</f>
        <v>2</v>
      </c>
      <c r="BF40">
        <f>'Champ Scores'!I41</f>
        <v>2</v>
      </c>
      <c r="BG40">
        <f>'Champ Scores'!J41</f>
        <v>4</v>
      </c>
      <c r="BH40">
        <f>'Champ Scores'!K41</f>
        <v>2</v>
      </c>
      <c r="BI40">
        <f>'Champ Scores'!L41</f>
        <v>1</v>
      </c>
      <c r="BJ40">
        <f>'Champ Scores'!M41</f>
        <v>1</v>
      </c>
      <c r="BK40">
        <f>'Champ Scores'!N41</f>
        <v>3</v>
      </c>
      <c r="BL40">
        <f>'Champ Scores'!O41</f>
        <v>3</v>
      </c>
      <c r="BM40">
        <f>'Champ Scores'!P41</f>
        <v>3</v>
      </c>
      <c r="BN40">
        <f>'Champ Scores'!Q41</f>
        <v>3</v>
      </c>
      <c r="BO40">
        <f>'Champ Scores'!R41</f>
        <v>1</v>
      </c>
      <c r="BP40">
        <f>'Champ Scores'!S41</f>
        <v>1</v>
      </c>
      <c r="BQ40">
        <f>'Champ Scores'!T41</f>
        <v>3</v>
      </c>
      <c r="BR40">
        <f>'Champ Scores'!U41</f>
        <v>1</v>
      </c>
      <c r="BT40" s="61">
        <f>INDEX($AX$3:BR40,AW40,MATCH('Comp Calculator'!$C$168,'(CC) Enemy Champ Data'!$AX$3:$BR$3,0))</f>
        <v>3.7688259774978161</v>
      </c>
      <c r="BV40" s="60">
        <f t="shared" si="19"/>
        <v>8970.5577320666634</v>
      </c>
      <c r="BW40" s="60">
        <f t="shared" si="20"/>
        <v>0</v>
      </c>
      <c r="BX40" s="60">
        <f t="shared" si="21"/>
        <v>8970.5577320666634</v>
      </c>
      <c r="BY40" s="60">
        <f t="shared" si="22"/>
        <v>0</v>
      </c>
      <c r="BZ40" s="60">
        <f t="shared" si="23"/>
        <v>14016.496456354162</v>
      </c>
      <c r="CB40">
        <f>RANK(BV40,BV$4:BV$157,0)+COUNTIF(BV$4:BV40,BV40)-1</f>
        <v>11</v>
      </c>
      <c r="CC40" t="str">
        <f t="shared" si="13"/>
        <v>Graves</v>
      </c>
      <c r="CD40">
        <f>RANK(BW40,BW$4:BW$157,0)+COUNTIF(BW$4:BW40,BW40)-1</f>
        <v>56</v>
      </c>
      <c r="CE40" t="str">
        <f t="shared" si="14"/>
        <v>Graves</v>
      </c>
      <c r="CF40">
        <f>RANK(BX40,BX$4:BX$157,0)+COUNTIF(BX$4:BX40,BX40)-1</f>
        <v>44</v>
      </c>
      <c r="CG40" t="str">
        <f t="shared" si="15"/>
        <v>Graves</v>
      </c>
      <c r="CH40">
        <f>RANK(BY40,BY$4:BY$157,0)+COUNTIF(BY$4:BY40,BY40)-1</f>
        <v>52</v>
      </c>
      <c r="CI40" t="str">
        <f t="shared" si="16"/>
        <v>Graves</v>
      </c>
      <c r="CJ40">
        <f>RANK(BZ40,BZ$4:BZ$157,0)+COUNTIF(BZ$4:BZ40,BZ40)-1</f>
        <v>20</v>
      </c>
      <c r="CK40" t="str">
        <f t="shared" si="17"/>
        <v>Graves</v>
      </c>
      <c r="CM40">
        <f>'Champ Scores'!B41+'(CC) Team Data'!B$43-'(CC) Team Data'!$B$28</f>
        <v>7</v>
      </c>
      <c r="CN40">
        <f>'Champ Scores'!C41+'(CC) Team Data'!C$43-'(CC) Team Data'!$B$28</f>
        <v>9</v>
      </c>
      <c r="CO40">
        <f>'Champ Scores'!D41+'(CC) Team Data'!D$43-'(CC) Team Data'!$B$28</f>
        <v>6</v>
      </c>
      <c r="CP40">
        <f>'Champ Scores'!E41+'(CC) Team Data'!E$43-'(CC) Team Data'!$B$28</f>
        <v>8</v>
      </c>
      <c r="CQ40">
        <f>'Champ Scores'!F41+'(CC) Team Data'!F$43-'(CC) Team Data'!$B$28</f>
        <v>8</v>
      </c>
      <c r="CR40">
        <f>'Champ Scores'!G41+'(CC) Team Data'!G$43-'(CC) Team Data'!$B$28</f>
        <v>8</v>
      </c>
      <c r="CS40">
        <f>'Champ Scores'!H41+'(CC) Team Data'!H$43-'(CC) Team Data'!$B$28</f>
        <v>6</v>
      </c>
      <c r="CT40">
        <f>'Champ Scores'!I41+'(CC) Team Data'!I$43-'(CC) Team Data'!$B$28</f>
        <v>6</v>
      </c>
      <c r="CU40">
        <f>'Champ Scores'!J41+'(CC) Team Data'!J$43-'(CC) Team Data'!$B$28</f>
        <v>8</v>
      </c>
      <c r="CV40">
        <f>'Champ Scores'!K41+'(CC) Team Data'!K$43-'(CC) Team Data'!$B$28</f>
        <v>6</v>
      </c>
      <c r="CW40">
        <f>'Champ Scores'!L41+'(CC) Team Data'!L$43-'(CC) Team Data'!$B$28</f>
        <v>5</v>
      </c>
      <c r="CX40">
        <f>'Champ Scores'!M41+'(CC) Team Data'!M$43-'(CC) Team Data'!$B$28</f>
        <v>5</v>
      </c>
      <c r="CY40">
        <f>'Champ Scores'!N41+'(CC) Team Data'!N$43-'(CC) Team Data'!$B$28</f>
        <v>7</v>
      </c>
      <c r="CZ40">
        <f>'Champ Scores'!O41+'(CC) Team Data'!O$43-'(CC) Team Data'!$B$28</f>
        <v>7</v>
      </c>
      <c r="DA40">
        <f>'Champ Scores'!P41+'(CC) Team Data'!P$43-'(CC) Team Data'!$B$28</f>
        <v>7</v>
      </c>
      <c r="DB40">
        <f>'Champ Scores'!Q41+'(CC) Team Data'!Q$43-'(CC) Team Data'!$B$28</f>
        <v>7</v>
      </c>
      <c r="DC40">
        <f>'Champ Scores'!R41+'(CC) Team Data'!R$43-'(CC) Team Data'!$B$28</f>
        <v>5</v>
      </c>
      <c r="DD40">
        <f>'Champ Scores'!S41+'(CC) Team Data'!S$43-'(CC) Team Data'!$B$28</f>
        <v>5</v>
      </c>
      <c r="DE40">
        <f>'Champ Scores'!T41+'(CC) Team Data'!T$43-'(CC) Team Data'!$B$28</f>
        <v>7</v>
      </c>
      <c r="DF40">
        <f>'Champ Scores'!U41+'(CC) Team Data'!U$43-'(CC) Team Data'!$B$28</f>
        <v>5</v>
      </c>
    </row>
    <row r="41" spans="1:110" x14ac:dyDescent="0.25">
      <c r="A41" t="str">
        <f>'Champ Scores'!A43</f>
        <v>Hecarim</v>
      </c>
      <c r="B41">
        <f>IF('Comp Calculator'!$C$158='Champ Pools'!$S$3,'Champ Pools'!B43,IF('Comp Calculator'!$C$158='Champ Pools'!$T$3,'Champ Pools'!C43,IF('Comp Calculator'!$C$158='Champ Pools'!$U$3,'Champ Pools'!D43,IF('Comp Calculator'!$C$158='Champ Pools'!$V$3,'Champ Pools'!E43,IF('Comp Calculator'!$C$158='Champ Pools'!$W$3,'Champ Pools'!F43,IF('Comp Calculator'!$C$158='Champ Pools'!$X$3,'Champ Pools'!G43,IF('Comp Calculator'!$C$158='Champ Pools'!$Y$3,'Champ Pools'!H43,IF('Comp Calculator'!$C$158='Champ Pools'!$Z$3,'Champ Pools'!I43,0))))))))</f>
        <v>2</v>
      </c>
      <c r="C41">
        <f>IF('Comp Calculator'!$C$159='Champ Pools'!$S$3,'Champ Pools'!B43,IF('Comp Calculator'!$C$159='Champ Pools'!$T$3,'Champ Pools'!C43,IF('Comp Calculator'!$C$159='Champ Pools'!$U$3,'Champ Pools'!D43,IF('Comp Calculator'!$C$159='Champ Pools'!$V$3,'Champ Pools'!E43,IF('Comp Calculator'!$C$159='Champ Pools'!$W$3,'Champ Pools'!F43,IF('Comp Calculator'!$C$159='Champ Pools'!$X$3,'Champ Pools'!G43,IF('Comp Calculator'!$C$159='Champ Pools'!$Y$3,'Champ Pools'!H43,IF('Comp Calculator'!$C$159='Champ Pools'!$Z$3,'Champ Pools'!I43,0))))))))</f>
        <v>0</v>
      </c>
      <c r="D41">
        <f>IF('Comp Calculator'!$C$160='Champ Pools'!$S$3,'Champ Pools'!B43,IF('Comp Calculator'!$C$160='Champ Pools'!$T$3,'Champ Pools'!C43,IF('Comp Calculator'!$C$160='Champ Pools'!$U$3,'Champ Pools'!D43,IF('Comp Calculator'!$C$160='Champ Pools'!$V$3,'Champ Pools'!E43,IF('Comp Calculator'!$C$160='Champ Pools'!$W$3,'Champ Pools'!F43,IF('Comp Calculator'!$C$160='Champ Pools'!$X$3,'Champ Pools'!G43,IF('Comp Calculator'!$C$160='Champ Pools'!$Y$3,'Champ Pools'!H43,IF('Comp Calculator'!$C$160='Champ Pools'!$Z$3,'Champ Pools'!I43,0))))))))</f>
        <v>3</v>
      </c>
      <c r="E41">
        <f>IF('Comp Calculator'!$C$161='Champ Pools'!$S$3,'Champ Pools'!B43,IF('Comp Calculator'!$C$161='Champ Pools'!$T$3,'Champ Pools'!C43,IF('Comp Calculator'!$C$161='Champ Pools'!$U$3,'Champ Pools'!D43,IF('Comp Calculator'!$C$161='Champ Pools'!$V$3,'Champ Pools'!E43,IF('Comp Calculator'!$C$161='Champ Pools'!$W$3,'Champ Pools'!F43,IF('Comp Calculator'!$C$161='Champ Pools'!$X$3,'Champ Pools'!G43,IF('Comp Calculator'!$C$161='Champ Pools'!$Y$3,'Champ Pools'!H43,IF('Comp Calculator'!$C$161='Champ Pools'!$Z$3,'Champ Pools'!I43,0))))))))</f>
        <v>0</v>
      </c>
      <c r="F41">
        <f>IF('Comp Calculator'!$C$162='Champ Pools'!$S$3,'Champ Pools'!B43,IF('Comp Calculator'!$C$162='Champ Pools'!$T$3,'Champ Pools'!C43,IF('Comp Calculator'!$C$162='Champ Pools'!$U$3,'Champ Pools'!D43,IF('Comp Calculator'!$C$162='Champ Pools'!$V$3,'Champ Pools'!E43,IF('Comp Calculator'!$C$162='Champ Pools'!$W$3,'Champ Pools'!F43,IF('Comp Calculator'!$C$162='Champ Pools'!$X$3,'Champ Pools'!G43,IF('Comp Calculator'!$C$162='Champ Pools'!$Y$3,'Champ Pools'!H43,IF('Comp Calculator'!$C$162='Champ Pools'!$Z$3,'Champ Pools'!I43,0))))))))</f>
        <v>0</v>
      </c>
      <c r="H41">
        <f>B41*B41*'Champ Pools'!AC43</f>
        <v>12</v>
      </c>
      <c r="I41">
        <f>C41*C41*'Champ Pools'!AD43</f>
        <v>0</v>
      </c>
      <c r="J41">
        <f>D41*D41*'Champ Pools'!AE43</f>
        <v>27</v>
      </c>
      <c r="K41">
        <f>E41*E41*'Champ Pools'!AF43</f>
        <v>0</v>
      </c>
      <c r="L41">
        <f>F41*F41*'Champ Pools'!AG43</f>
        <v>0</v>
      </c>
      <c r="N41">
        <f>'Champ Scores'!Y43</f>
        <v>2364</v>
      </c>
      <c r="O41">
        <f>'Champ Scores'!Z43</f>
        <v>2536</v>
      </c>
      <c r="P41">
        <f>'Champ Scores'!AA43</f>
        <v>1299</v>
      </c>
      <c r="Q41">
        <f>'Champ Scores'!AB43</f>
        <v>1235</v>
      </c>
      <c r="R41">
        <f>'Champ Scores'!AC43</f>
        <v>1619</v>
      </c>
      <c r="T41" s="60">
        <f t="shared" si="18"/>
        <v>2395.389133408934</v>
      </c>
      <c r="U41">
        <f>'(CC) Team Data'!W$43+'(CC) Enemy Champ Data'!N41</f>
        <v>2364</v>
      </c>
      <c r="V41">
        <f>'(CC) Team Data'!X$43+'(CC) Enemy Champ Data'!O41</f>
        <v>2536</v>
      </c>
      <c r="W41">
        <f>'(CC) Team Data'!Y$43+'(CC) Enemy Champ Data'!P41</f>
        <v>1299</v>
      </c>
      <c r="X41">
        <f>'(CC) Team Data'!Z$43+'(CC) Enemy Champ Data'!Q41</f>
        <v>1235</v>
      </c>
      <c r="Y41">
        <f>'(CC) Team Data'!AA$43+'(CC) Enemy Champ Data'!R41</f>
        <v>1619</v>
      </c>
      <c r="AA41">
        <f>ABS('Champ Scores'!AG43-33.3-'Comp Calculator'!H$164-'Comp Calculator'!H$163)</f>
        <v>2.5136170284308861</v>
      </c>
      <c r="AB41">
        <f>ABS('Champ Scores'!AH43-33.3-'Comp Calculator'!I$164-'Comp Calculator'!I$163)</f>
        <v>7.3918289207386181</v>
      </c>
      <c r="AC41">
        <f>ABS('Champ Scores'!AI43-33.3-'Comp Calculator'!J$164-'Comp Calculator'!J$163)</f>
        <v>4.8782118923077249</v>
      </c>
      <c r="AD41">
        <f t="shared" si="6"/>
        <v>14.783657841477229</v>
      </c>
      <c r="AF41" s="60">
        <f>(IF('Comp Calculator'!$C$167='(CC) Enemy Champ Data'!$N$3,'(CC) Enemy Champ Data'!$N41,IF('Comp Calculator'!$C$167='(CC) Enemy Champ Data'!$O$3,'(CC) Enemy Champ Data'!$O41,IF('Comp Calculator'!$C$167='(CC) Enemy Champ Data'!$P$3,'(CC) Enemy Champ Data'!$P41,IF('Comp Calculator'!$C$167='(CC) Enemy Champ Data'!$Q$3,'(CC) Enemy Champ Data'!$Q41,IF('Comp Calculator'!$C$167='(CC) Enemy Champ Data'!$R$3,'(CC) Enemy Champ Data'!$R41,IF('Comp Calculator'!$C$167='(CC) Enemy Champ Data'!$T$3,'(CC) Enemy Champ Data'!$T41,1000))))))*H41*(100-$AD41))/1000</f>
        <v>2449.5155999445965</v>
      </c>
      <c r="AG41" s="60">
        <f>(IF('Comp Calculator'!$C$167='(CC) Enemy Champ Data'!$N$3,'(CC) Enemy Champ Data'!$N41,IF('Comp Calculator'!$C$167='(CC) Enemy Champ Data'!$O$3,'(CC) Enemy Champ Data'!$O41,IF('Comp Calculator'!$C$167='(CC) Enemy Champ Data'!$P$3,'(CC) Enemy Champ Data'!$P41,IF('Comp Calculator'!$C$167='(CC) Enemy Champ Data'!$Q$3,'(CC) Enemy Champ Data'!$Q41,IF('Comp Calculator'!$C$167='(CC) Enemy Champ Data'!$R$3,'(CC) Enemy Champ Data'!$R41,IF('Comp Calculator'!$C$167='(CC) Enemy Champ Data'!$T$3,'(CC) Enemy Champ Data'!$T41,1000))))))*I41*(100-$AD41))/1000</f>
        <v>0</v>
      </c>
      <c r="AH41" s="60">
        <f>(IF('Comp Calculator'!$C$167='(CC) Enemy Champ Data'!$N$3,'(CC) Enemy Champ Data'!$N41,IF('Comp Calculator'!$C$167='(CC) Enemy Champ Data'!$O$3,'(CC) Enemy Champ Data'!$O41,IF('Comp Calculator'!$C$167='(CC) Enemy Champ Data'!$P$3,'(CC) Enemy Champ Data'!$P41,IF('Comp Calculator'!$C$167='(CC) Enemy Champ Data'!$Q$3,'(CC) Enemy Champ Data'!$Q41,IF('Comp Calculator'!$C$167='(CC) Enemy Champ Data'!$R$3,'(CC) Enemy Champ Data'!$R41,IF('Comp Calculator'!$C$167='(CC) Enemy Champ Data'!$T$3,'(CC) Enemy Champ Data'!$T41,1000))))))*J41*(100-$AD41))/1000</f>
        <v>5511.410099875342</v>
      </c>
      <c r="AI41" s="60">
        <f>(IF('Comp Calculator'!$C$167='(CC) Enemy Champ Data'!$N$3,'(CC) Enemy Champ Data'!$N41,IF('Comp Calculator'!$C$167='(CC) Enemy Champ Data'!$O$3,'(CC) Enemy Champ Data'!$O41,IF('Comp Calculator'!$C$167='(CC) Enemy Champ Data'!$P$3,'(CC) Enemy Champ Data'!$P41,IF('Comp Calculator'!$C$167='(CC) Enemy Champ Data'!$Q$3,'(CC) Enemy Champ Data'!$Q41,IF('Comp Calculator'!$C$167='(CC) Enemy Champ Data'!$R$3,'(CC) Enemy Champ Data'!$R41,IF('Comp Calculator'!$C$167='(CC) Enemy Champ Data'!$T$3,'(CC) Enemy Champ Data'!$T41,1000))))))*K41*(100-$AD41))/1000</f>
        <v>0</v>
      </c>
      <c r="AJ41" s="60">
        <f>(IF('Comp Calculator'!$C$167='(CC) Enemy Champ Data'!$N$3,'(CC) Enemy Champ Data'!$N41,IF('Comp Calculator'!$C$167='(CC) Enemy Champ Data'!$O$3,'(CC) Enemy Champ Data'!$O41,IF('Comp Calculator'!$C$167='(CC) Enemy Champ Data'!$P$3,'(CC) Enemy Champ Data'!$P41,IF('Comp Calculator'!$C$167='(CC) Enemy Champ Data'!$Q$3,'(CC) Enemy Champ Data'!$Q41,IF('Comp Calculator'!$C$167='(CC) Enemy Champ Data'!$R$3,'(CC) Enemy Champ Data'!$R41,IF('Comp Calculator'!$C$167='(CC) Enemy Champ Data'!$T$3,'(CC) Enemy Champ Data'!$T41,1000))))))*L41*(100-$AD41))/1000</f>
        <v>0</v>
      </c>
      <c r="AL41">
        <f>RANK(AF41,AF$4:AF$157,0)+COUNTIF(AF$4:AF41,AF41)-1</f>
        <v>28</v>
      </c>
      <c r="AM41" t="str">
        <f t="shared" si="7"/>
        <v>Hecarim</v>
      </c>
      <c r="AN41">
        <f>RANK(AG41,AG$4:AG$157,0)+COUNTIF(AG$4:AG41,AG41)-1</f>
        <v>57</v>
      </c>
      <c r="AO41" t="str">
        <f t="shared" si="8"/>
        <v>Hecarim</v>
      </c>
      <c r="AP41">
        <f>RANK(AH41,AH$4:AH$157,0)+COUNTIF(AH$4:AH41,AH41)-1</f>
        <v>58</v>
      </c>
      <c r="AQ41" t="str">
        <f t="shared" si="9"/>
        <v>Hecarim</v>
      </c>
      <c r="AR41">
        <f>RANK(AI41,AI$4:AI$157,0)+COUNTIF(AI$4:AI41,AI41)-1</f>
        <v>53</v>
      </c>
      <c r="AS41" t="str">
        <f t="shared" si="10"/>
        <v>Hecarim</v>
      </c>
      <c r="AT41">
        <f>RANK(AJ41,AJ$4:AJ$157,0)+COUNTIF(AJ$4:AJ41,AJ41)-1</f>
        <v>79</v>
      </c>
      <c r="AU41" t="str">
        <f t="shared" si="11"/>
        <v>Hecarim</v>
      </c>
      <c r="AW41">
        <v>39</v>
      </c>
      <c r="AX41" s="61">
        <f t="shared" si="12"/>
        <v>3.7267943482771742</v>
      </c>
      <c r="AY41">
        <f>'Champ Scores'!B43</f>
        <v>4</v>
      </c>
      <c r="AZ41">
        <f>'Champ Scores'!C43</f>
        <v>3</v>
      </c>
      <c r="BA41">
        <f>'Champ Scores'!D43</f>
        <v>3</v>
      </c>
      <c r="BB41">
        <f>'Champ Scores'!E43</f>
        <v>3</v>
      </c>
      <c r="BC41">
        <f>'Champ Scores'!F43</f>
        <v>4</v>
      </c>
      <c r="BD41">
        <f>'Champ Scores'!G43</f>
        <v>1</v>
      </c>
      <c r="BE41">
        <f>'Champ Scores'!H43</f>
        <v>1</v>
      </c>
      <c r="BF41">
        <f>'Champ Scores'!I43</f>
        <v>1</v>
      </c>
      <c r="BG41">
        <f>'Champ Scores'!J43</f>
        <v>2</v>
      </c>
      <c r="BH41">
        <f>'Champ Scores'!K43</f>
        <v>1</v>
      </c>
      <c r="BI41">
        <f>'Champ Scores'!L43</f>
        <v>3</v>
      </c>
      <c r="BJ41">
        <f>'Champ Scores'!M43</f>
        <v>3</v>
      </c>
      <c r="BK41">
        <f>'Champ Scores'!N43</f>
        <v>3</v>
      </c>
      <c r="BL41">
        <f>'Champ Scores'!O43</f>
        <v>3</v>
      </c>
      <c r="BM41">
        <f>'Champ Scores'!P43</f>
        <v>4</v>
      </c>
      <c r="BN41">
        <f>'Champ Scores'!Q43</f>
        <v>5</v>
      </c>
      <c r="BO41">
        <f>'Champ Scores'!R43</f>
        <v>4</v>
      </c>
      <c r="BP41">
        <f>'Champ Scores'!S43</f>
        <v>1</v>
      </c>
      <c r="BQ41">
        <f>'Champ Scores'!T43</f>
        <v>2</v>
      </c>
      <c r="BR41">
        <f>'Champ Scores'!U43</f>
        <v>1</v>
      </c>
      <c r="BT41" s="61">
        <f>INDEX($AX$3:BR41,AW41,MATCH('Comp Calculator'!$C$168,'(CC) Enemy Champ Data'!$AX$3:$BR$3,0))</f>
        <v>3.7267943482771742</v>
      </c>
      <c r="BV41" s="60">
        <f t="shared" si="19"/>
        <v>3811.0053880468381</v>
      </c>
      <c r="BW41" s="60">
        <f t="shared" si="20"/>
        <v>0</v>
      </c>
      <c r="BX41" s="60">
        <f t="shared" si="21"/>
        <v>8574.7621231053872</v>
      </c>
      <c r="BY41" s="60">
        <f t="shared" si="22"/>
        <v>0</v>
      </c>
      <c r="BZ41" s="60">
        <f t="shared" si="23"/>
        <v>0</v>
      </c>
      <c r="CB41">
        <f>RANK(BV41,BV$4:BV$157,0)+COUNTIF(BV$4:BV41,BV41)-1</f>
        <v>27</v>
      </c>
      <c r="CC41" t="str">
        <f t="shared" si="13"/>
        <v>Hecarim</v>
      </c>
      <c r="CD41">
        <f>RANK(BW41,BW$4:BW$157,0)+COUNTIF(BW$4:BW41,BW41)-1</f>
        <v>57</v>
      </c>
      <c r="CE41" t="str">
        <f t="shared" si="14"/>
        <v>Hecarim</v>
      </c>
      <c r="CF41">
        <f>RANK(BX41,BX$4:BX$157,0)+COUNTIF(BX$4:BX41,BX41)-1</f>
        <v>51</v>
      </c>
      <c r="CG41" t="str">
        <f t="shared" si="15"/>
        <v>Hecarim</v>
      </c>
      <c r="CH41">
        <f>RANK(BY41,BY$4:BY$157,0)+COUNTIF(BY$4:BY41,BY41)-1</f>
        <v>53</v>
      </c>
      <c r="CI41" t="str">
        <f t="shared" si="16"/>
        <v>Hecarim</v>
      </c>
      <c r="CJ41">
        <f>RANK(BZ41,BZ$4:BZ$157,0)+COUNTIF(BZ$4:BZ41,BZ41)-1</f>
        <v>79</v>
      </c>
      <c r="CK41" t="str">
        <f t="shared" si="17"/>
        <v>Hecarim</v>
      </c>
      <c r="CM41">
        <f>'Champ Scores'!B43+'(CC) Team Data'!B$43-'(CC) Team Data'!$B$28</f>
        <v>8</v>
      </c>
      <c r="CN41">
        <f>'Champ Scores'!C43+'(CC) Team Data'!C$43-'(CC) Team Data'!$B$28</f>
        <v>7</v>
      </c>
      <c r="CO41">
        <f>'Champ Scores'!D43+'(CC) Team Data'!D$43-'(CC) Team Data'!$B$28</f>
        <v>7</v>
      </c>
      <c r="CP41">
        <f>'Champ Scores'!E43+'(CC) Team Data'!E$43-'(CC) Team Data'!$B$28</f>
        <v>7</v>
      </c>
      <c r="CQ41">
        <f>'Champ Scores'!F43+'(CC) Team Data'!F$43-'(CC) Team Data'!$B$28</f>
        <v>8</v>
      </c>
      <c r="CR41">
        <f>'Champ Scores'!G43+'(CC) Team Data'!G$43-'(CC) Team Data'!$B$28</f>
        <v>5</v>
      </c>
      <c r="CS41">
        <f>'Champ Scores'!H43+'(CC) Team Data'!H$43-'(CC) Team Data'!$B$28</f>
        <v>5</v>
      </c>
      <c r="CT41">
        <f>'Champ Scores'!I43+'(CC) Team Data'!I$43-'(CC) Team Data'!$B$28</f>
        <v>5</v>
      </c>
      <c r="CU41">
        <f>'Champ Scores'!J43+'(CC) Team Data'!J$43-'(CC) Team Data'!$B$28</f>
        <v>6</v>
      </c>
      <c r="CV41">
        <f>'Champ Scores'!K43+'(CC) Team Data'!K$43-'(CC) Team Data'!$B$28</f>
        <v>5</v>
      </c>
      <c r="CW41">
        <f>'Champ Scores'!L43+'(CC) Team Data'!L$43-'(CC) Team Data'!$B$28</f>
        <v>7</v>
      </c>
      <c r="CX41">
        <f>'Champ Scores'!M43+'(CC) Team Data'!M$43-'(CC) Team Data'!$B$28</f>
        <v>7</v>
      </c>
      <c r="CY41">
        <f>'Champ Scores'!N43+'(CC) Team Data'!N$43-'(CC) Team Data'!$B$28</f>
        <v>7</v>
      </c>
      <c r="CZ41">
        <f>'Champ Scores'!O43+'(CC) Team Data'!O$43-'(CC) Team Data'!$B$28</f>
        <v>7</v>
      </c>
      <c r="DA41">
        <f>'Champ Scores'!P43+'(CC) Team Data'!P$43-'(CC) Team Data'!$B$28</f>
        <v>8</v>
      </c>
      <c r="DB41">
        <f>'Champ Scores'!Q43+'(CC) Team Data'!Q$43-'(CC) Team Data'!$B$28</f>
        <v>9</v>
      </c>
      <c r="DC41">
        <f>'Champ Scores'!R43+'(CC) Team Data'!R$43-'(CC) Team Data'!$B$28</f>
        <v>8</v>
      </c>
      <c r="DD41">
        <f>'Champ Scores'!S43+'(CC) Team Data'!S$43-'(CC) Team Data'!$B$28</f>
        <v>5</v>
      </c>
      <c r="DE41">
        <f>'Champ Scores'!T43+'(CC) Team Data'!T$43-'(CC) Team Data'!$B$28</f>
        <v>6</v>
      </c>
      <c r="DF41">
        <f>'Champ Scores'!U43+'(CC) Team Data'!U$43-'(CC) Team Data'!$B$28</f>
        <v>5</v>
      </c>
    </row>
    <row r="42" spans="1:110" x14ac:dyDescent="0.25">
      <c r="A42" t="str">
        <f>'Champ Scores'!A44</f>
        <v>Heimerdinger</v>
      </c>
      <c r="B42">
        <f>IF('Comp Calculator'!$C$158='Champ Pools'!$S$3,'Champ Pools'!B44,IF('Comp Calculator'!$C$158='Champ Pools'!$T$3,'Champ Pools'!C44,IF('Comp Calculator'!$C$158='Champ Pools'!$U$3,'Champ Pools'!D44,IF('Comp Calculator'!$C$158='Champ Pools'!$V$3,'Champ Pools'!E44,IF('Comp Calculator'!$C$158='Champ Pools'!$W$3,'Champ Pools'!F44,IF('Comp Calculator'!$C$158='Champ Pools'!$X$3,'Champ Pools'!G44,IF('Comp Calculator'!$C$158='Champ Pools'!$Y$3,'Champ Pools'!H44,IF('Comp Calculator'!$C$158='Champ Pools'!$Z$3,'Champ Pools'!I44,0))))))))</f>
        <v>3</v>
      </c>
      <c r="C42">
        <f>IF('Comp Calculator'!$C$159='Champ Pools'!$S$3,'Champ Pools'!B44,IF('Comp Calculator'!$C$159='Champ Pools'!$T$3,'Champ Pools'!C44,IF('Comp Calculator'!$C$159='Champ Pools'!$U$3,'Champ Pools'!D44,IF('Comp Calculator'!$C$159='Champ Pools'!$V$3,'Champ Pools'!E44,IF('Comp Calculator'!$C$159='Champ Pools'!$W$3,'Champ Pools'!F44,IF('Comp Calculator'!$C$159='Champ Pools'!$X$3,'Champ Pools'!G44,IF('Comp Calculator'!$C$159='Champ Pools'!$Y$3,'Champ Pools'!H44,IF('Comp Calculator'!$C$159='Champ Pools'!$Z$3,'Champ Pools'!I44,0))))))))</f>
        <v>0</v>
      </c>
      <c r="D42">
        <f>IF('Comp Calculator'!$C$160='Champ Pools'!$S$3,'Champ Pools'!B44,IF('Comp Calculator'!$C$160='Champ Pools'!$T$3,'Champ Pools'!C44,IF('Comp Calculator'!$C$160='Champ Pools'!$U$3,'Champ Pools'!D44,IF('Comp Calculator'!$C$160='Champ Pools'!$V$3,'Champ Pools'!E44,IF('Comp Calculator'!$C$160='Champ Pools'!$W$3,'Champ Pools'!F44,IF('Comp Calculator'!$C$160='Champ Pools'!$X$3,'Champ Pools'!G44,IF('Comp Calculator'!$C$160='Champ Pools'!$Y$3,'Champ Pools'!H44,IF('Comp Calculator'!$C$160='Champ Pools'!$Z$3,'Champ Pools'!I44,0))))))))</f>
        <v>0</v>
      </c>
      <c r="E42">
        <f>IF('Comp Calculator'!$C$161='Champ Pools'!$S$3,'Champ Pools'!B44,IF('Comp Calculator'!$C$161='Champ Pools'!$T$3,'Champ Pools'!C44,IF('Comp Calculator'!$C$161='Champ Pools'!$U$3,'Champ Pools'!D44,IF('Comp Calculator'!$C$161='Champ Pools'!$V$3,'Champ Pools'!E44,IF('Comp Calculator'!$C$161='Champ Pools'!$W$3,'Champ Pools'!F44,IF('Comp Calculator'!$C$161='Champ Pools'!$X$3,'Champ Pools'!G44,IF('Comp Calculator'!$C$161='Champ Pools'!$Y$3,'Champ Pools'!H44,IF('Comp Calculator'!$C$161='Champ Pools'!$Z$3,'Champ Pools'!I44,0))))))))</f>
        <v>0</v>
      </c>
      <c r="F42">
        <f>IF('Comp Calculator'!$C$162='Champ Pools'!$S$3,'Champ Pools'!B44,IF('Comp Calculator'!$C$162='Champ Pools'!$T$3,'Champ Pools'!C44,IF('Comp Calculator'!$C$162='Champ Pools'!$U$3,'Champ Pools'!D44,IF('Comp Calculator'!$C$162='Champ Pools'!$V$3,'Champ Pools'!E44,IF('Comp Calculator'!$C$162='Champ Pools'!$W$3,'Champ Pools'!F44,IF('Comp Calculator'!$C$162='Champ Pools'!$X$3,'Champ Pools'!G44,IF('Comp Calculator'!$C$162='Champ Pools'!$Y$3,'Champ Pools'!H44,IF('Comp Calculator'!$C$162='Champ Pools'!$Z$3,'Champ Pools'!I44,0))))))))</f>
        <v>0</v>
      </c>
      <c r="H42">
        <f>B42*B42*'Champ Pools'!AC44</f>
        <v>27</v>
      </c>
      <c r="I42">
        <f>C42*C42*'Champ Pools'!AD44</f>
        <v>0</v>
      </c>
      <c r="J42">
        <f>D42*D42*'Champ Pools'!AE44</f>
        <v>0</v>
      </c>
      <c r="K42">
        <f>E42*E42*'Champ Pools'!AF44</f>
        <v>0</v>
      </c>
      <c r="L42">
        <f>F42*F42*'Champ Pools'!AG44</f>
        <v>0</v>
      </c>
      <c r="N42">
        <f>'Champ Scores'!Y44</f>
        <v>1517</v>
      </c>
      <c r="O42">
        <f>'Champ Scores'!Z44</f>
        <v>1344</v>
      </c>
      <c r="P42">
        <f>'Champ Scores'!AA44</f>
        <v>2087</v>
      </c>
      <c r="Q42">
        <f>'Champ Scores'!AB44</f>
        <v>2456</v>
      </c>
      <c r="R42">
        <f>'Champ Scores'!AC44</f>
        <v>2115</v>
      </c>
      <c r="T42" s="60">
        <f t="shared" si="18"/>
        <v>2540.0862037294378</v>
      </c>
      <c r="U42">
        <f>'(CC) Team Data'!W$43+'(CC) Enemy Champ Data'!N42</f>
        <v>1517</v>
      </c>
      <c r="V42">
        <f>'(CC) Team Data'!X$43+'(CC) Enemy Champ Data'!O42</f>
        <v>1344</v>
      </c>
      <c r="W42">
        <f>'(CC) Team Data'!Y$43+'(CC) Enemy Champ Data'!P42</f>
        <v>2087</v>
      </c>
      <c r="X42">
        <f>'(CC) Team Data'!Z$43+'(CC) Enemy Champ Data'!Q42</f>
        <v>2456</v>
      </c>
      <c r="Y42">
        <f>'(CC) Team Data'!AA$43+'(CC) Enemy Champ Data'!R42</f>
        <v>2115</v>
      </c>
      <c r="AA42">
        <f>ABS('Champ Scores'!AG44-33.3-'Comp Calculator'!H$164-'Comp Calculator'!H$163)</f>
        <v>1.7917507178179264</v>
      </c>
      <c r="AB42">
        <f>ABS('Champ Scores'!AH44-33.3-'Comp Calculator'!I$164-'Comp Calculator'!I$163)</f>
        <v>2.7950401278579591</v>
      </c>
      <c r="AC42">
        <f>ABS('Champ Scores'!AI44-33.3-'Comp Calculator'!J$164-'Comp Calculator'!J$163)</f>
        <v>1.0032894100400291</v>
      </c>
      <c r="AD42">
        <f t="shared" si="6"/>
        <v>5.5900802557159146</v>
      </c>
      <c r="AF42" s="60">
        <f>(IF('Comp Calculator'!$C$167='(CC) Enemy Champ Data'!$N$3,'(CC) Enemy Champ Data'!$N42,IF('Comp Calculator'!$C$167='(CC) Enemy Champ Data'!$O$3,'(CC) Enemy Champ Data'!$O42,IF('Comp Calculator'!$C$167='(CC) Enemy Champ Data'!$P$3,'(CC) Enemy Champ Data'!$P42,IF('Comp Calculator'!$C$167='(CC) Enemy Champ Data'!$Q$3,'(CC) Enemy Champ Data'!$Q42,IF('Comp Calculator'!$C$167='(CC) Enemy Champ Data'!$R$3,'(CC) Enemy Champ Data'!$R42,IF('Comp Calculator'!$C$167='(CC) Enemy Champ Data'!$T$3,'(CC) Enemy Champ Data'!$T42,1000))))))*H42*(100-$AD42))/1000</f>
        <v>6474.8520352168052</v>
      </c>
      <c r="AG42" s="60">
        <f>(IF('Comp Calculator'!$C$167='(CC) Enemy Champ Data'!$N$3,'(CC) Enemy Champ Data'!$N42,IF('Comp Calculator'!$C$167='(CC) Enemy Champ Data'!$O$3,'(CC) Enemy Champ Data'!$O42,IF('Comp Calculator'!$C$167='(CC) Enemy Champ Data'!$P$3,'(CC) Enemy Champ Data'!$P42,IF('Comp Calculator'!$C$167='(CC) Enemy Champ Data'!$Q$3,'(CC) Enemy Champ Data'!$Q42,IF('Comp Calculator'!$C$167='(CC) Enemy Champ Data'!$R$3,'(CC) Enemy Champ Data'!$R42,IF('Comp Calculator'!$C$167='(CC) Enemy Champ Data'!$T$3,'(CC) Enemy Champ Data'!$T42,1000))))))*I42*(100-$AD42))/1000</f>
        <v>0</v>
      </c>
      <c r="AH42" s="60">
        <f>(IF('Comp Calculator'!$C$167='(CC) Enemy Champ Data'!$N$3,'(CC) Enemy Champ Data'!$N42,IF('Comp Calculator'!$C$167='(CC) Enemy Champ Data'!$O$3,'(CC) Enemy Champ Data'!$O42,IF('Comp Calculator'!$C$167='(CC) Enemy Champ Data'!$P$3,'(CC) Enemy Champ Data'!$P42,IF('Comp Calculator'!$C$167='(CC) Enemy Champ Data'!$Q$3,'(CC) Enemy Champ Data'!$Q42,IF('Comp Calculator'!$C$167='(CC) Enemy Champ Data'!$R$3,'(CC) Enemy Champ Data'!$R42,IF('Comp Calculator'!$C$167='(CC) Enemy Champ Data'!$T$3,'(CC) Enemy Champ Data'!$T42,1000))))))*J42*(100-$AD42))/1000</f>
        <v>0</v>
      </c>
      <c r="AI42" s="60">
        <f>(IF('Comp Calculator'!$C$167='(CC) Enemy Champ Data'!$N$3,'(CC) Enemy Champ Data'!$N42,IF('Comp Calculator'!$C$167='(CC) Enemy Champ Data'!$O$3,'(CC) Enemy Champ Data'!$O42,IF('Comp Calculator'!$C$167='(CC) Enemy Champ Data'!$P$3,'(CC) Enemy Champ Data'!$P42,IF('Comp Calculator'!$C$167='(CC) Enemy Champ Data'!$Q$3,'(CC) Enemy Champ Data'!$Q42,IF('Comp Calculator'!$C$167='(CC) Enemy Champ Data'!$R$3,'(CC) Enemy Champ Data'!$R42,IF('Comp Calculator'!$C$167='(CC) Enemy Champ Data'!$T$3,'(CC) Enemy Champ Data'!$T42,1000))))))*K42*(100-$AD42))/1000</f>
        <v>0</v>
      </c>
      <c r="AJ42" s="60">
        <f>(IF('Comp Calculator'!$C$167='(CC) Enemy Champ Data'!$N$3,'(CC) Enemy Champ Data'!$N42,IF('Comp Calculator'!$C$167='(CC) Enemy Champ Data'!$O$3,'(CC) Enemy Champ Data'!$O42,IF('Comp Calculator'!$C$167='(CC) Enemy Champ Data'!$P$3,'(CC) Enemy Champ Data'!$P42,IF('Comp Calculator'!$C$167='(CC) Enemy Champ Data'!$Q$3,'(CC) Enemy Champ Data'!$Q42,IF('Comp Calculator'!$C$167='(CC) Enemy Champ Data'!$R$3,'(CC) Enemy Champ Data'!$R42,IF('Comp Calculator'!$C$167='(CC) Enemy Champ Data'!$T$3,'(CC) Enemy Champ Data'!$T42,1000))))))*L42*(100-$AD42))/1000</f>
        <v>0</v>
      </c>
      <c r="AL42">
        <f>RANK(AF42,AF$4:AF$157,0)+COUNTIF(AF$4:AF42,AF42)-1</f>
        <v>10</v>
      </c>
      <c r="AM42" t="str">
        <f t="shared" si="7"/>
        <v>Heimerdinger</v>
      </c>
      <c r="AN42">
        <f>RANK(AG42,AG$4:AG$157,0)+COUNTIF(AG$4:AG42,AG42)-1</f>
        <v>58</v>
      </c>
      <c r="AO42" t="str">
        <f t="shared" si="8"/>
        <v>Heimerdinger</v>
      </c>
      <c r="AP42">
        <f>RANK(AH42,AH$4:AH$157,0)+COUNTIF(AH$4:AH42,AH42)-1</f>
        <v>116</v>
      </c>
      <c r="AQ42" t="str">
        <f t="shared" si="9"/>
        <v>Heimerdinger</v>
      </c>
      <c r="AR42">
        <f>RANK(AI42,AI$4:AI$157,0)+COUNTIF(AI$4:AI42,AI42)-1</f>
        <v>54</v>
      </c>
      <c r="AS42" t="str">
        <f t="shared" si="10"/>
        <v>Heimerdinger</v>
      </c>
      <c r="AT42">
        <f>RANK(AJ42,AJ$4:AJ$157,0)+COUNTIF(AJ$4:AJ42,AJ42)-1</f>
        <v>80</v>
      </c>
      <c r="AU42" t="str">
        <f t="shared" si="11"/>
        <v>Heimerdinger</v>
      </c>
      <c r="AW42">
        <v>40</v>
      </c>
      <c r="AX42" s="61">
        <f t="shared" si="12"/>
        <v>3.6466416042420917</v>
      </c>
      <c r="AY42">
        <f>'Champ Scores'!B44</f>
        <v>2</v>
      </c>
      <c r="AZ42">
        <f>'Champ Scores'!C44</f>
        <v>5</v>
      </c>
      <c r="BA42">
        <f>'Champ Scores'!D44</f>
        <v>3</v>
      </c>
      <c r="BB42">
        <f>'Champ Scores'!E44</f>
        <v>3</v>
      </c>
      <c r="BC42">
        <f>'Champ Scores'!F44</f>
        <v>2</v>
      </c>
      <c r="BD42">
        <f>'Champ Scores'!G44</f>
        <v>4</v>
      </c>
      <c r="BE42">
        <f>'Champ Scores'!H44</f>
        <v>3</v>
      </c>
      <c r="BF42">
        <f>'Champ Scores'!I44</f>
        <v>5</v>
      </c>
      <c r="BG42">
        <f>'Champ Scores'!J44</f>
        <v>3</v>
      </c>
      <c r="BH42">
        <f>'Champ Scores'!K44</f>
        <v>1</v>
      </c>
      <c r="BI42">
        <f>'Champ Scores'!L44</f>
        <v>1</v>
      </c>
      <c r="BJ42">
        <f>'Champ Scores'!M44</f>
        <v>1</v>
      </c>
      <c r="BK42">
        <f>'Champ Scores'!N44</f>
        <v>3</v>
      </c>
      <c r="BL42">
        <f>'Champ Scores'!O44</f>
        <v>4</v>
      </c>
      <c r="BM42">
        <f>'Champ Scores'!P44</f>
        <v>3</v>
      </c>
      <c r="BN42">
        <f>'Champ Scores'!Q44</f>
        <v>1</v>
      </c>
      <c r="BO42">
        <f>'Champ Scores'!R44</f>
        <v>1</v>
      </c>
      <c r="BP42">
        <f>'Champ Scores'!S44</f>
        <v>1</v>
      </c>
      <c r="BQ42">
        <f>'Champ Scores'!T44</f>
        <v>4</v>
      </c>
      <c r="BR42">
        <f>'Champ Scores'!U44</f>
        <v>2</v>
      </c>
      <c r="BT42" s="61">
        <f>INDEX($AX$3:BR42,AW42,MATCH('Comp Calculator'!$C$168,'(CC) Enemy Champ Data'!$AX$3:$BR$3,0))</f>
        <v>3.6466416042420917</v>
      </c>
      <c r="BV42" s="60">
        <f t="shared" si="19"/>
        <v>9295.5368122019081</v>
      </c>
      <c r="BW42" s="60">
        <f t="shared" si="20"/>
        <v>0</v>
      </c>
      <c r="BX42" s="60">
        <f t="shared" si="21"/>
        <v>0</v>
      </c>
      <c r="BY42" s="60">
        <f t="shared" si="22"/>
        <v>0</v>
      </c>
      <c r="BZ42" s="60">
        <f t="shared" si="23"/>
        <v>0</v>
      </c>
      <c r="CB42">
        <f>RANK(BV42,BV$4:BV$157,0)+COUNTIF(BV$4:BV42,BV42)-1</f>
        <v>10</v>
      </c>
      <c r="CC42" t="str">
        <f t="shared" si="13"/>
        <v>Heimerdinger</v>
      </c>
      <c r="CD42">
        <f>RANK(BW42,BW$4:BW$157,0)+COUNTIF(BW$4:BW42,BW42)-1</f>
        <v>58</v>
      </c>
      <c r="CE42" t="str">
        <f t="shared" si="14"/>
        <v>Heimerdinger</v>
      </c>
      <c r="CF42">
        <f>RANK(BX42,BX$4:BX$157,0)+COUNTIF(BX$4:BX42,BX42)-1</f>
        <v>116</v>
      </c>
      <c r="CG42" t="str">
        <f t="shared" si="15"/>
        <v>Heimerdinger</v>
      </c>
      <c r="CH42">
        <f>RANK(BY42,BY$4:BY$157,0)+COUNTIF(BY$4:BY42,BY42)-1</f>
        <v>54</v>
      </c>
      <c r="CI42" t="str">
        <f t="shared" si="16"/>
        <v>Heimerdinger</v>
      </c>
      <c r="CJ42">
        <f>RANK(BZ42,BZ$4:BZ$157,0)+COUNTIF(BZ$4:BZ42,BZ42)-1</f>
        <v>80</v>
      </c>
      <c r="CK42" t="str">
        <f t="shared" si="17"/>
        <v>Heimerdinger</v>
      </c>
      <c r="CM42">
        <f>'Champ Scores'!B44+'(CC) Team Data'!B$43-'(CC) Team Data'!$B$28</f>
        <v>6</v>
      </c>
      <c r="CN42">
        <f>'Champ Scores'!C44+'(CC) Team Data'!C$43-'(CC) Team Data'!$B$28</f>
        <v>9</v>
      </c>
      <c r="CO42">
        <f>'Champ Scores'!D44+'(CC) Team Data'!D$43-'(CC) Team Data'!$B$28</f>
        <v>7</v>
      </c>
      <c r="CP42">
        <f>'Champ Scores'!E44+'(CC) Team Data'!E$43-'(CC) Team Data'!$B$28</f>
        <v>7</v>
      </c>
      <c r="CQ42">
        <f>'Champ Scores'!F44+'(CC) Team Data'!F$43-'(CC) Team Data'!$B$28</f>
        <v>6</v>
      </c>
      <c r="CR42">
        <f>'Champ Scores'!G44+'(CC) Team Data'!G$43-'(CC) Team Data'!$B$28</f>
        <v>8</v>
      </c>
      <c r="CS42">
        <f>'Champ Scores'!H44+'(CC) Team Data'!H$43-'(CC) Team Data'!$B$28</f>
        <v>7</v>
      </c>
      <c r="CT42">
        <f>'Champ Scores'!I44+'(CC) Team Data'!I$43-'(CC) Team Data'!$B$28</f>
        <v>9</v>
      </c>
      <c r="CU42">
        <f>'Champ Scores'!J44+'(CC) Team Data'!J$43-'(CC) Team Data'!$B$28</f>
        <v>7</v>
      </c>
      <c r="CV42">
        <f>'Champ Scores'!K44+'(CC) Team Data'!K$43-'(CC) Team Data'!$B$28</f>
        <v>5</v>
      </c>
      <c r="CW42">
        <f>'Champ Scores'!L44+'(CC) Team Data'!L$43-'(CC) Team Data'!$B$28</f>
        <v>5</v>
      </c>
      <c r="CX42">
        <f>'Champ Scores'!M44+'(CC) Team Data'!M$43-'(CC) Team Data'!$B$28</f>
        <v>5</v>
      </c>
      <c r="CY42">
        <f>'Champ Scores'!N44+'(CC) Team Data'!N$43-'(CC) Team Data'!$B$28</f>
        <v>7</v>
      </c>
      <c r="CZ42">
        <f>'Champ Scores'!O44+'(CC) Team Data'!O$43-'(CC) Team Data'!$B$28</f>
        <v>8</v>
      </c>
      <c r="DA42">
        <f>'Champ Scores'!P44+'(CC) Team Data'!P$43-'(CC) Team Data'!$B$28</f>
        <v>7</v>
      </c>
      <c r="DB42">
        <f>'Champ Scores'!Q44+'(CC) Team Data'!Q$43-'(CC) Team Data'!$B$28</f>
        <v>5</v>
      </c>
      <c r="DC42">
        <f>'Champ Scores'!R44+'(CC) Team Data'!R$43-'(CC) Team Data'!$B$28</f>
        <v>5</v>
      </c>
      <c r="DD42">
        <f>'Champ Scores'!S44+'(CC) Team Data'!S$43-'(CC) Team Data'!$B$28</f>
        <v>5</v>
      </c>
      <c r="DE42">
        <f>'Champ Scores'!T44+'(CC) Team Data'!T$43-'(CC) Team Data'!$B$28</f>
        <v>8</v>
      </c>
      <c r="DF42">
        <f>'Champ Scores'!U44+'(CC) Team Data'!U$43-'(CC) Team Data'!$B$28</f>
        <v>6</v>
      </c>
    </row>
    <row r="43" spans="1:110" x14ac:dyDescent="0.25">
      <c r="A43" t="str">
        <f>'Champ Scores'!A45</f>
        <v>Illaoi</v>
      </c>
      <c r="B43">
        <f>IF('Comp Calculator'!$C$158='Champ Pools'!$S$3,'Champ Pools'!B45,IF('Comp Calculator'!$C$158='Champ Pools'!$T$3,'Champ Pools'!C45,IF('Comp Calculator'!$C$158='Champ Pools'!$U$3,'Champ Pools'!D45,IF('Comp Calculator'!$C$158='Champ Pools'!$V$3,'Champ Pools'!E45,IF('Comp Calculator'!$C$158='Champ Pools'!$W$3,'Champ Pools'!F45,IF('Comp Calculator'!$C$158='Champ Pools'!$X$3,'Champ Pools'!G45,IF('Comp Calculator'!$C$158='Champ Pools'!$Y$3,'Champ Pools'!H45,IF('Comp Calculator'!$C$158='Champ Pools'!$Z$3,'Champ Pools'!I45,0))))))))</f>
        <v>0</v>
      </c>
      <c r="C43">
        <f>IF('Comp Calculator'!$C$159='Champ Pools'!$S$3,'Champ Pools'!B45,IF('Comp Calculator'!$C$159='Champ Pools'!$T$3,'Champ Pools'!C45,IF('Comp Calculator'!$C$159='Champ Pools'!$U$3,'Champ Pools'!D45,IF('Comp Calculator'!$C$159='Champ Pools'!$V$3,'Champ Pools'!E45,IF('Comp Calculator'!$C$159='Champ Pools'!$W$3,'Champ Pools'!F45,IF('Comp Calculator'!$C$159='Champ Pools'!$X$3,'Champ Pools'!G45,IF('Comp Calculator'!$C$159='Champ Pools'!$Y$3,'Champ Pools'!H45,IF('Comp Calculator'!$C$159='Champ Pools'!$Z$3,'Champ Pools'!I45,0))))))))</f>
        <v>0</v>
      </c>
      <c r="D43">
        <f>IF('Comp Calculator'!$C$160='Champ Pools'!$S$3,'Champ Pools'!B45,IF('Comp Calculator'!$C$160='Champ Pools'!$T$3,'Champ Pools'!C45,IF('Comp Calculator'!$C$160='Champ Pools'!$U$3,'Champ Pools'!D45,IF('Comp Calculator'!$C$160='Champ Pools'!$V$3,'Champ Pools'!E45,IF('Comp Calculator'!$C$160='Champ Pools'!$W$3,'Champ Pools'!F45,IF('Comp Calculator'!$C$160='Champ Pools'!$X$3,'Champ Pools'!G45,IF('Comp Calculator'!$C$160='Champ Pools'!$Y$3,'Champ Pools'!H45,IF('Comp Calculator'!$C$160='Champ Pools'!$Z$3,'Champ Pools'!I45,0))))))))</f>
        <v>3</v>
      </c>
      <c r="E43">
        <f>IF('Comp Calculator'!$C$161='Champ Pools'!$S$3,'Champ Pools'!B45,IF('Comp Calculator'!$C$161='Champ Pools'!$T$3,'Champ Pools'!C45,IF('Comp Calculator'!$C$161='Champ Pools'!$U$3,'Champ Pools'!D45,IF('Comp Calculator'!$C$161='Champ Pools'!$V$3,'Champ Pools'!E45,IF('Comp Calculator'!$C$161='Champ Pools'!$W$3,'Champ Pools'!F45,IF('Comp Calculator'!$C$161='Champ Pools'!$X$3,'Champ Pools'!G45,IF('Comp Calculator'!$C$161='Champ Pools'!$Y$3,'Champ Pools'!H45,IF('Comp Calculator'!$C$161='Champ Pools'!$Z$3,'Champ Pools'!I45,0))))))))</f>
        <v>0</v>
      </c>
      <c r="F43">
        <f>IF('Comp Calculator'!$C$162='Champ Pools'!$S$3,'Champ Pools'!B45,IF('Comp Calculator'!$C$162='Champ Pools'!$T$3,'Champ Pools'!C45,IF('Comp Calculator'!$C$162='Champ Pools'!$U$3,'Champ Pools'!D45,IF('Comp Calculator'!$C$162='Champ Pools'!$V$3,'Champ Pools'!E45,IF('Comp Calculator'!$C$162='Champ Pools'!$W$3,'Champ Pools'!F45,IF('Comp Calculator'!$C$162='Champ Pools'!$X$3,'Champ Pools'!G45,IF('Comp Calculator'!$C$162='Champ Pools'!$Y$3,'Champ Pools'!H45,IF('Comp Calculator'!$C$162='Champ Pools'!$Z$3,'Champ Pools'!I45,0))))))))</f>
        <v>0</v>
      </c>
      <c r="H43">
        <f>B43*B43*'Champ Pools'!AC45</f>
        <v>0</v>
      </c>
      <c r="I43">
        <f>C43*C43*'Champ Pools'!AD45</f>
        <v>0</v>
      </c>
      <c r="J43">
        <f>D43*D43*'Champ Pools'!AE45</f>
        <v>27</v>
      </c>
      <c r="K43">
        <f>E43*E43*'Champ Pools'!AF45</f>
        <v>0</v>
      </c>
      <c r="L43">
        <f>F43*F43*'Champ Pools'!AG45</f>
        <v>0</v>
      </c>
      <c r="N43">
        <f>'Champ Scores'!Y45</f>
        <v>1638</v>
      </c>
      <c r="O43">
        <f>'Champ Scores'!Z45</f>
        <v>1922</v>
      </c>
      <c r="P43">
        <f>'Champ Scores'!AA45</f>
        <v>1925</v>
      </c>
      <c r="Q43">
        <f>'Champ Scores'!AB45</f>
        <v>1742</v>
      </c>
      <c r="R43">
        <f>'Champ Scores'!AC45</f>
        <v>2369</v>
      </c>
      <c r="T43" s="60">
        <f t="shared" si="18"/>
        <v>2720.3418157821943</v>
      </c>
      <c r="U43">
        <f>'(CC) Team Data'!W$43+'(CC) Enemy Champ Data'!N43</f>
        <v>1638</v>
      </c>
      <c r="V43">
        <f>'(CC) Team Data'!X$43+'(CC) Enemy Champ Data'!O43</f>
        <v>1922</v>
      </c>
      <c r="W43">
        <f>'(CC) Team Data'!Y$43+'(CC) Enemy Champ Data'!P43</f>
        <v>1925</v>
      </c>
      <c r="X43">
        <f>'(CC) Team Data'!Z$43+'(CC) Enemy Champ Data'!Q43</f>
        <v>1742</v>
      </c>
      <c r="Y43">
        <f>'(CC) Team Data'!AA$43+'(CC) Enemy Champ Data'!R43</f>
        <v>2369</v>
      </c>
      <c r="AA43">
        <f>ABS('Champ Scores'!AG45-33.3-'Comp Calculator'!H$164-'Comp Calculator'!H$163)</f>
        <v>1.5138888990079522</v>
      </c>
      <c r="AB43">
        <f>ABS('Champ Scores'!AH45-33.3-'Comp Calculator'!I$164-'Comp Calculator'!I$163)</f>
        <v>5.7351507909664221</v>
      </c>
      <c r="AC43">
        <f>ABS('Champ Scores'!AI45-33.3-'Comp Calculator'!J$164-'Comp Calculator'!J$163)</f>
        <v>4.2212618919584699</v>
      </c>
      <c r="AD43">
        <f t="shared" si="6"/>
        <v>11.470301581932844</v>
      </c>
      <c r="AF43" s="60">
        <f>(IF('Comp Calculator'!$C$167='(CC) Enemy Champ Data'!$N$3,'(CC) Enemy Champ Data'!$N43,IF('Comp Calculator'!$C$167='(CC) Enemy Champ Data'!$O$3,'(CC) Enemy Champ Data'!$O43,IF('Comp Calculator'!$C$167='(CC) Enemy Champ Data'!$P$3,'(CC) Enemy Champ Data'!$P43,IF('Comp Calculator'!$C$167='(CC) Enemy Champ Data'!$Q$3,'(CC) Enemy Champ Data'!$Q43,IF('Comp Calculator'!$C$167='(CC) Enemy Champ Data'!$R$3,'(CC) Enemy Champ Data'!$R43,IF('Comp Calculator'!$C$167='(CC) Enemy Champ Data'!$T$3,'(CC) Enemy Champ Data'!$T43,1000))))))*H43*(100-$AD43))/1000</f>
        <v>0</v>
      </c>
      <c r="AG43" s="60">
        <f>(IF('Comp Calculator'!$C$167='(CC) Enemy Champ Data'!$N$3,'(CC) Enemy Champ Data'!$N43,IF('Comp Calculator'!$C$167='(CC) Enemy Champ Data'!$O$3,'(CC) Enemy Champ Data'!$O43,IF('Comp Calculator'!$C$167='(CC) Enemy Champ Data'!$P$3,'(CC) Enemy Champ Data'!$P43,IF('Comp Calculator'!$C$167='(CC) Enemy Champ Data'!$Q$3,'(CC) Enemy Champ Data'!$Q43,IF('Comp Calculator'!$C$167='(CC) Enemy Champ Data'!$R$3,'(CC) Enemy Champ Data'!$R43,IF('Comp Calculator'!$C$167='(CC) Enemy Champ Data'!$T$3,'(CC) Enemy Champ Data'!$T43,1000))))))*I43*(100-$AD43))/1000</f>
        <v>0</v>
      </c>
      <c r="AH43" s="60">
        <f>(IF('Comp Calculator'!$C$167='(CC) Enemy Champ Data'!$N$3,'(CC) Enemy Champ Data'!$N43,IF('Comp Calculator'!$C$167='(CC) Enemy Champ Data'!$O$3,'(CC) Enemy Champ Data'!$O43,IF('Comp Calculator'!$C$167='(CC) Enemy Champ Data'!$P$3,'(CC) Enemy Champ Data'!$P43,IF('Comp Calculator'!$C$167='(CC) Enemy Champ Data'!$Q$3,'(CC) Enemy Champ Data'!$Q43,IF('Comp Calculator'!$C$167='(CC) Enemy Champ Data'!$R$3,'(CC) Enemy Champ Data'!$R43,IF('Comp Calculator'!$C$167='(CC) Enemy Champ Data'!$T$3,'(CC) Enemy Champ Data'!$T43,1000))))))*J43*(100-$AD43))/1000</f>
        <v>6502.4380947218815</v>
      </c>
      <c r="AI43" s="60">
        <f>(IF('Comp Calculator'!$C$167='(CC) Enemy Champ Data'!$N$3,'(CC) Enemy Champ Data'!$N43,IF('Comp Calculator'!$C$167='(CC) Enemy Champ Data'!$O$3,'(CC) Enemy Champ Data'!$O43,IF('Comp Calculator'!$C$167='(CC) Enemy Champ Data'!$P$3,'(CC) Enemy Champ Data'!$P43,IF('Comp Calculator'!$C$167='(CC) Enemy Champ Data'!$Q$3,'(CC) Enemy Champ Data'!$Q43,IF('Comp Calculator'!$C$167='(CC) Enemy Champ Data'!$R$3,'(CC) Enemy Champ Data'!$R43,IF('Comp Calculator'!$C$167='(CC) Enemy Champ Data'!$T$3,'(CC) Enemy Champ Data'!$T43,1000))))))*K43*(100-$AD43))/1000</f>
        <v>0</v>
      </c>
      <c r="AJ43" s="60">
        <f>(IF('Comp Calculator'!$C$167='(CC) Enemy Champ Data'!$N$3,'(CC) Enemy Champ Data'!$N43,IF('Comp Calculator'!$C$167='(CC) Enemy Champ Data'!$O$3,'(CC) Enemy Champ Data'!$O43,IF('Comp Calculator'!$C$167='(CC) Enemy Champ Data'!$P$3,'(CC) Enemy Champ Data'!$P43,IF('Comp Calculator'!$C$167='(CC) Enemy Champ Data'!$Q$3,'(CC) Enemy Champ Data'!$Q43,IF('Comp Calculator'!$C$167='(CC) Enemy Champ Data'!$R$3,'(CC) Enemy Champ Data'!$R43,IF('Comp Calculator'!$C$167='(CC) Enemy Champ Data'!$T$3,'(CC) Enemy Champ Data'!$T43,1000))))))*L43*(100-$AD43))/1000</f>
        <v>0</v>
      </c>
      <c r="AL43">
        <f>RANK(AF43,AF$4:AF$157,0)+COUNTIF(AF$4:AF43,AF43)-1</f>
        <v>67</v>
      </c>
      <c r="AM43" t="str">
        <f t="shared" si="7"/>
        <v>Illaoi</v>
      </c>
      <c r="AN43">
        <f>RANK(AG43,AG$4:AG$157,0)+COUNTIF(AG$4:AG43,AG43)-1</f>
        <v>59</v>
      </c>
      <c r="AO43" t="str">
        <f t="shared" si="8"/>
        <v>Illaoi</v>
      </c>
      <c r="AP43">
        <f>RANK(AH43,AH$4:AH$157,0)+COUNTIF(AH$4:AH43,AH43)-1</f>
        <v>47</v>
      </c>
      <c r="AQ43" t="str">
        <f t="shared" si="9"/>
        <v>Illaoi</v>
      </c>
      <c r="AR43">
        <f>RANK(AI43,AI$4:AI$157,0)+COUNTIF(AI$4:AI43,AI43)-1</f>
        <v>55</v>
      </c>
      <c r="AS43" t="str">
        <f t="shared" si="10"/>
        <v>Illaoi</v>
      </c>
      <c r="AT43">
        <f>RANK(AJ43,AJ$4:AJ$157,0)+COUNTIF(AJ$4:AJ43,AJ43)-1</f>
        <v>81</v>
      </c>
      <c r="AU43" t="str">
        <f t="shared" si="11"/>
        <v>Illaoi</v>
      </c>
      <c r="AW43">
        <v>41</v>
      </c>
      <c r="AX43" s="61">
        <f t="shared" si="12"/>
        <v>3.5709775148172467</v>
      </c>
      <c r="AY43">
        <f>'Champ Scores'!B45</f>
        <v>2</v>
      </c>
      <c r="AZ43">
        <f>'Champ Scores'!C45</f>
        <v>4</v>
      </c>
      <c r="BA43">
        <f>'Champ Scores'!D45</f>
        <v>2</v>
      </c>
      <c r="BB43">
        <f>'Champ Scores'!E45</f>
        <v>4</v>
      </c>
      <c r="BC43">
        <f>'Champ Scores'!F45</f>
        <v>5</v>
      </c>
      <c r="BD43">
        <f>'Champ Scores'!G45</f>
        <v>2</v>
      </c>
      <c r="BE43">
        <f>'Champ Scores'!H45</f>
        <v>2</v>
      </c>
      <c r="BF43">
        <f>'Champ Scores'!I45</f>
        <v>2</v>
      </c>
      <c r="BG43">
        <f>'Champ Scores'!J45</f>
        <v>5</v>
      </c>
      <c r="BH43">
        <f>'Champ Scores'!K45</f>
        <v>1</v>
      </c>
      <c r="BI43">
        <f>'Champ Scores'!L45</f>
        <v>5</v>
      </c>
      <c r="BJ43">
        <f>'Champ Scores'!M45</f>
        <v>3</v>
      </c>
      <c r="BK43">
        <f>'Champ Scores'!N45</f>
        <v>1</v>
      </c>
      <c r="BL43">
        <f>'Champ Scores'!O45</f>
        <v>3</v>
      </c>
      <c r="BM43">
        <f>'Champ Scores'!P45</f>
        <v>2</v>
      </c>
      <c r="BN43">
        <f>'Champ Scores'!Q45</f>
        <v>1</v>
      </c>
      <c r="BO43">
        <f>'Champ Scores'!R45</f>
        <v>1</v>
      </c>
      <c r="BP43">
        <f>'Champ Scores'!S45</f>
        <v>1</v>
      </c>
      <c r="BQ43">
        <f>'Champ Scores'!T45</f>
        <v>4</v>
      </c>
      <c r="BR43">
        <f>'Champ Scores'!U45</f>
        <v>2</v>
      </c>
      <c r="BT43" s="61">
        <f>INDEX($AX$3:BR43,AW43,MATCH('Comp Calculator'!$C$168,'(CC) Enemy Champ Data'!$AX$3:$BR$3,0))</f>
        <v>3.5709775148172467</v>
      </c>
      <c r="BV43" s="60">
        <f t="shared" si="19"/>
        <v>0</v>
      </c>
      <c r="BW43" s="60">
        <f t="shared" si="20"/>
        <v>0</v>
      </c>
      <c r="BX43" s="60">
        <f t="shared" si="21"/>
        <v>8535.714186000685</v>
      </c>
      <c r="BY43" s="60">
        <f t="shared" si="22"/>
        <v>0</v>
      </c>
      <c r="BZ43" s="60">
        <f t="shared" si="23"/>
        <v>0</v>
      </c>
      <c r="CB43">
        <f>RANK(BV43,BV$4:BV$157,0)+COUNTIF(BV$4:BV43,BV43)-1</f>
        <v>67</v>
      </c>
      <c r="CC43" t="str">
        <f t="shared" si="13"/>
        <v>Illaoi</v>
      </c>
      <c r="CD43">
        <f>RANK(BW43,BW$4:BW$157,0)+COUNTIF(BW$4:BW43,BW43)-1</f>
        <v>59</v>
      </c>
      <c r="CE43" t="str">
        <f t="shared" si="14"/>
        <v>Illaoi</v>
      </c>
      <c r="CF43">
        <f>RANK(BX43,BX$4:BX$157,0)+COUNTIF(BX$4:BX43,BX43)-1</f>
        <v>53</v>
      </c>
      <c r="CG43" t="str">
        <f t="shared" si="15"/>
        <v>Illaoi</v>
      </c>
      <c r="CH43">
        <f>RANK(BY43,BY$4:BY$157,0)+COUNTIF(BY$4:BY43,BY43)-1</f>
        <v>55</v>
      </c>
      <c r="CI43" t="str">
        <f t="shared" si="16"/>
        <v>Illaoi</v>
      </c>
      <c r="CJ43">
        <f>RANK(BZ43,BZ$4:BZ$157,0)+COUNTIF(BZ$4:BZ43,BZ43)-1</f>
        <v>81</v>
      </c>
      <c r="CK43" t="str">
        <f t="shared" si="17"/>
        <v>Illaoi</v>
      </c>
      <c r="CM43">
        <f>'Champ Scores'!B45+'(CC) Team Data'!B$43-'(CC) Team Data'!$B$28</f>
        <v>6</v>
      </c>
      <c r="CN43">
        <f>'Champ Scores'!C45+'(CC) Team Data'!C$43-'(CC) Team Data'!$B$28</f>
        <v>8</v>
      </c>
      <c r="CO43">
        <f>'Champ Scores'!D45+'(CC) Team Data'!D$43-'(CC) Team Data'!$B$28</f>
        <v>6</v>
      </c>
      <c r="CP43">
        <f>'Champ Scores'!E45+'(CC) Team Data'!E$43-'(CC) Team Data'!$B$28</f>
        <v>8</v>
      </c>
      <c r="CQ43">
        <f>'Champ Scores'!F45+'(CC) Team Data'!F$43-'(CC) Team Data'!$B$28</f>
        <v>9</v>
      </c>
      <c r="CR43">
        <f>'Champ Scores'!G45+'(CC) Team Data'!G$43-'(CC) Team Data'!$B$28</f>
        <v>6</v>
      </c>
      <c r="CS43">
        <f>'Champ Scores'!H45+'(CC) Team Data'!H$43-'(CC) Team Data'!$B$28</f>
        <v>6</v>
      </c>
      <c r="CT43">
        <f>'Champ Scores'!I45+'(CC) Team Data'!I$43-'(CC) Team Data'!$B$28</f>
        <v>6</v>
      </c>
      <c r="CU43">
        <f>'Champ Scores'!J45+'(CC) Team Data'!J$43-'(CC) Team Data'!$B$28</f>
        <v>9</v>
      </c>
      <c r="CV43">
        <f>'Champ Scores'!K45+'(CC) Team Data'!K$43-'(CC) Team Data'!$B$28</f>
        <v>5</v>
      </c>
      <c r="CW43">
        <f>'Champ Scores'!L45+'(CC) Team Data'!L$43-'(CC) Team Data'!$B$28</f>
        <v>9</v>
      </c>
      <c r="CX43">
        <f>'Champ Scores'!M45+'(CC) Team Data'!M$43-'(CC) Team Data'!$B$28</f>
        <v>7</v>
      </c>
      <c r="CY43">
        <f>'Champ Scores'!N45+'(CC) Team Data'!N$43-'(CC) Team Data'!$B$28</f>
        <v>5</v>
      </c>
      <c r="CZ43">
        <f>'Champ Scores'!O45+'(CC) Team Data'!O$43-'(CC) Team Data'!$B$28</f>
        <v>7</v>
      </c>
      <c r="DA43">
        <f>'Champ Scores'!P45+'(CC) Team Data'!P$43-'(CC) Team Data'!$B$28</f>
        <v>6</v>
      </c>
      <c r="DB43">
        <f>'Champ Scores'!Q45+'(CC) Team Data'!Q$43-'(CC) Team Data'!$B$28</f>
        <v>5</v>
      </c>
      <c r="DC43">
        <f>'Champ Scores'!R45+'(CC) Team Data'!R$43-'(CC) Team Data'!$B$28</f>
        <v>5</v>
      </c>
      <c r="DD43">
        <f>'Champ Scores'!S45+'(CC) Team Data'!S$43-'(CC) Team Data'!$B$28</f>
        <v>5</v>
      </c>
      <c r="DE43">
        <f>'Champ Scores'!T45+'(CC) Team Data'!T$43-'(CC) Team Data'!$B$28</f>
        <v>8</v>
      </c>
      <c r="DF43">
        <f>'Champ Scores'!U45+'(CC) Team Data'!U$43-'(CC) Team Data'!$B$28</f>
        <v>6</v>
      </c>
    </row>
    <row r="44" spans="1:110" x14ac:dyDescent="0.25">
      <c r="A44" t="str">
        <f>'Champ Scores'!A46</f>
        <v>Irelia</v>
      </c>
      <c r="B44">
        <f>IF('Comp Calculator'!$C$158='Champ Pools'!$S$3,'Champ Pools'!B46,IF('Comp Calculator'!$C$158='Champ Pools'!$T$3,'Champ Pools'!C46,IF('Comp Calculator'!$C$158='Champ Pools'!$U$3,'Champ Pools'!D46,IF('Comp Calculator'!$C$158='Champ Pools'!$V$3,'Champ Pools'!E46,IF('Comp Calculator'!$C$158='Champ Pools'!$W$3,'Champ Pools'!F46,IF('Comp Calculator'!$C$158='Champ Pools'!$X$3,'Champ Pools'!G46,IF('Comp Calculator'!$C$158='Champ Pools'!$Y$3,'Champ Pools'!H46,IF('Comp Calculator'!$C$158='Champ Pools'!$Z$3,'Champ Pools'!I46,0))))))))</f>
        <v>0</v>
      </c>
      <c r="C44">
        <f>IF('Comp Calculator'!$C$159='Champ Pools'!$S$3,'Champ Pools'!B46,IF('Comp Calculator'!$C$159='Champ Pools'!$T$3,'Champ Pools'!C46,IF('Comp Calculator'!$C$159='Champ Pools'!$U$3,'Champ Pools'!D46,IF('Comp Calculator'!$C$159='Champ Pools'!$V$3,'Champ Pools'!E46,IF('Comp Calculator'!$C$159='Champ Pools'!$W$3,'Champ Pools'!F46,IF('Comp Calculator'!$C$159='Champ Pools'!$X$3,'Champ Pools'!G46,IF('Comp Calculator'!$C$159='Champ Pools'!$Y$3,'Champ Pools'!H46,IF('Comp Calculator'!$C$159='Champ Pools'!$Z$3,'Champ Pools'!I46,0))))))))</f>
        <v>0</v>
      </c>
      <c r="D44">
        <f>IF('Comp Calculator'!$C$160='Champ Pools'!$S$3,'Champ Pools'!B46,IF('Comp Calculator'!$C$160='Champ Pools'!$T$3,'Champ Pools'!C46,IF('Comp Calculator'!$C$160='Champ Pools'!$U$3,'Champ Pools'!D46,IF('Comp Calculator'!$C$160='Champ Pools'!$V$3,'Champ Pools'!E46,IF('Comp Calculator'!$C$160='Champ Pools'!$W$3,'Champ Pools'!F46,IF('Comp Calculator'!$C$160='Champ Pools'!$X$3,'Champ Pools'!G46,IF('Comp Calculator'!$C$160='Champ Pools'!$Y$3,'Champ Pools'!H46,IF('Comp Calculator'!$C$160='Champ Pools'!$Z$3,'Champ Pools'!I46,0))))))))</f>
        <v>0</v>
      </c>
      <c r="E44">
        <f>IF('Comp Calculator'!$C$161='Champ Pools'!$S$3,'Champ Pools'!B46,IF('Comp Calculator'!$C$161='Champ Pools'!$T$3,'Champ Pools'!C46,IF('Comp Calculator'!$C$161='Champ Pools'!$U$3,'Champ Pools'!D46,IF('Comp Calculator'!$C$161='Champ Pools'!$V$3,'Champ Pools'!E46,IF('Comp Calculator'!$C$161='Champ Pools'!$W$3,'Champ Pools'!F46,IF('Comp Calculator'!$C$161='Champ Pools'!$X$3,'Champ Pools'!G46,IF('Comp Calculator'!$C$161='Champ Pools'!$Y$3,'Champ Pools'!H46,IF('Comp Calculator'!$C$161='Champ Pools'!$Z$3,'Champ Pools'!I46,0))))))))</f>
        <v>0</v>
      </c>
      <c r="F44">
        <f>IF('Comp Calculator'!$C$162='Champ Pools'!$S$3,'Champ Pools'!B46,IF('Comp Calculator'!$C$162='Champ Pools'!$T$3,'Champ Pools'!C46,IF('Comp Calculator'!$C$162='Champ Pools'!$U$3,'Champ Pools'!D46,IF('Comp Calculator'!$C$162='Champ Pools'!$V$3,'Champ Pools'!E46,IF('Comp Calculator'!$C$162='Champ Pools'!$W$3,'Champ Pools'!F46,IF('Comp Calculator'!$C$162='Champ Pools'!$X$3,'Champ Pools'!G46,IF('Comp Calculator'!$C$162='Champ Pools'!$Y$3,'Champ Pools'!H46,IF('Comp Calculator'!$C$162='Champ Pools'!$Z$3,'Champ Pools'!I46,0))))))))</f>
        <v>0</v>
      </c>
      <c r="H44">
        <f>B44*B44*'Champ Pools'!AC46</f>
        <v>0</v>
      </c>
      <c r="I44">
        <f>C44*C44*'Champ Pools'!AD46</f>
        <v>0</v>
      </c>
      <c r="J44">
        <f>D44*D44*'Champ Pools'!AE46</f>
        <v>0</v>
      </c>
      <c r="K44">
        <f>E44*E44*'Champ Pools'!AF46</f>
        <v>0</v>
      </c>
      <c r="L44">
        <f>F44*F44*'Champ Pools'!AG46</f>
        <v>0</v>
      </c>
      <c r="N44">
        <f>'Champ Scores'!Y46</f>
        <v>2027</v>
      </c>
      <c r="O44">
        <f>'Champ Scores'!Z46</f>
        <v>2626</v>
      </c>
      <c r="P44">
        <f>'Champ Scores'!AA46</f>
        <v>1630</v>
      </c>
      <c r="Q44">
        <f>'Champ Scores'!AB46</f>
        <v>1190</v>
      </c>
      <c r="R44">
        <f>'Champ Scores'!AC46</f>
        <v>2337</v>
      </c>
      <c r="T44" s="60">
        <f t="shared" si="18"/>
        <v>2431.6792279002993</v>
      </c>
      <c r="U44">
        <f>'(CC) Team Data'!W$43+'(CC) Enemy Champ Data'!N44</f>
        <v>2027</v>
      </c>
      <c r="V44">
        <f>'(CC) Team Data'!X$43+'(CC) Enemy Champ Data'!O44</f>
        <v>2626</v>
      </c>
      <c r="W44">
        <f>'(CC) Team Data'!Y$43+'(CC) Enemy Champ Data'!P44</f>
        <v>1630</v>
      </c>
      <c r="X44">
        <f>'(CC) Team Data'!Z$43+'(CC) Enemy Champ Data'!Q44</f>
        <v>1190</v>
      </c>
      <c r="Y44">
        <f>'(CC) Team Data'!AA$43+'(CC) Enemy Champ Data'!R44</f>
        <v>2337</v>
      </c>
      <c r="AA44">
        <f>ABS('Champ Scores'!AG46-33.3-'Comp Calculator'!H$164-'Comp Calculator'!H$163)</f>
        <v>4.5811209055848252</v>
      </c>
      <c r="AB44">
        <f>ABS('Champ Scores'!AH46-33.3-'Comp Calculator'!I$164-'Comp Calculator'!I$163)</f>
        <v>5.3250706909475021</v>
      </c>
      <c r="AC44">
        <f>ABS('Champ Scores'!AI46-33.3-'Comp Calculator'!J$164-'Comp Calculator'!J$163)</f>
        <v>9.9061915965323308</v>
      </c>
      <c r="AD44">
        <f t="shared" si="6"/>
        <v>19.812383193064658</v>
      </c>
      <c r="AF44" s="60">
        <f>(IF('Comp Calculator'!$C$167='(CC) Enemy Champ Data'!$N$3,'(CC) Enemy Champ Data'!$N44,IF('Comp Calculator'!$C$167='(CC) Enemy Champ Data'!$O$3,'(CC) Enemy Champ Data'!$O44,IF('Comp Calculator'!$C$167='(CC) Enemy Champ Data'!$P$3,'(CC) Enemy Champ Data'!$P44,IF('Comp Calculator'!$C$167='(CC) Enemy Champ Data'!$Q$3,'(CC) Enemy Champ Data'!$Q44,IF('Comp Calculator'!$C$167='(CC) Enemy Champ Data'!$R$3,'(CC) Enemy Champ Data'!$R44,IF('Comp Calculator'!$C$167='(CC) Enemy Champ Data'!$T$3,'(CC) Enemy Champ Data'!$T44,1000))))))*H44*(100-$AD44))/1000</f>
        <v>0</v>
      </c>
      <c r="AG44" s="60">
        <f>(IF('Comp Calculator'!$C$167='(CC) Enemy Champ Data'!$N$3,'(CC) Enemy Champ Data'!$N44,IF('Comp Calculator'!$C$167='(CC) Enemy Champ Data'!$O$3,'(CC) Enemy Champ Data'!$O44,IF('Comp Calculator'!$C$167='(CC) Enemy Champ Data'!$P$3,'(CC) Enemy Champ Data'!$P44,IF('Comp Calculator'!$C$167='(CC) Enemy Champ Data'!$Q$3,'(CC) Enemy Champ Data'!$Q44,IF('Comp Calculator'!$C$167='(CC) Enemy Champ Data'!$R$3,'(CC) Enemy Champ Data'!$R44,IF('Comp Calculator'!$C$167='(CC) Enemy Champ Data'!$T$3,'(CC) Enemy Champ Data'!$T44,1000))))))*I44*(100-$AD44))/1000</f>
        <v>0</v>
      </c>
      <c r="AH44" s="60">
        <f>(IF('Comp Calculator'!$C$167='(CC) Enemy Champ Data'!$N$3,'(CC) Enemy Champ Data'!$N44,IF('Comp Calculator'!$C$167='(CC) Enemy Champ Data'!$O$3,'(CC) Enemy Champ Data'!$O44,IF('Comp Calculator'!$C$167='(CC) Enemy Champ Data'!$P$3,'(CC) Enemy Champ Data'!$P44,IF('Comp Calculator'!$C$167='(CC) Enemy Champ Data'!$Q$3,'(CC) Enemy Champ Data'!$Q44,IF('Comp Calculator'!$C$167='(CC) Enemy Champ Data'!$R$3,'(CC) Enemy Champ Data'!$R44,IF('Comp Calculator'!$C$167='(CC) Enemy Champ Data'!$T$3,'(CC) Enemy Champ Data'!$T44,1000))))))*J44*(100-$AD44))/1000</f>
        <v>0</v>
      </c>
      <c r="AI44" s="60">
        <f>(IF('Comp Calculator'!$C$167='(CC) Enemy Champ Data'!$N$3,'(CC) Enemy Champ Data'!$N44,IF('Comp Calculator'!$C$167='(CC) Enemy Champ Data'!$O$3,'(CC) Enemy Champ Data'!$O44,IF('Comp Calculator'!$C$167='(CC) Enemy Champ Data'!$P$3,'(CC) Enemy Champ Data'!$P44,IF('Comp Calculator'!$C$167='(CC) Enemy Champ Data'!$Q$3,'(CC) Enemy Champ Data'!$Q44,IF('Comp Calculator'!$C$167='(CC) Enemy Champ Data'!$R$3,'(CC) Enemy Champ Data'!$R44,IF('Comp Calculator'!$C$167='(CC) Enemy Champ Data'!$T$3,'(CC) Enemy Champ Data'!$T44,1000))))))*K44*(100-$AD44))/1000</f>
        <v>0</v>
      </c>
      <c r="AJ44" s="60">
        <f>(IF('Comp Calculator'!$C$167='(CC) Enemy Champ Data'!$N$3,'(CC) Enemy Champ Data'!$N44,IF('Comp Calculator'!$C$167='(CC) Enemy Champ Data'!$O$3,'(CC) Enemy Champ Data'!$O44,IF('Comp Calculator'!$C$167='(CC) Enemy Champ Data'!$P$3,'(CC) Enemy Champ Data'!$P44,IF('Comp Calculator'!$C$167='(CC) Enemy Champ Data'!$Q$3,'(CC) Enemy Champ Data'!$Q44,IF('Comp Calculator'!$C$167='(CC) Enemy Champ Data'!$R$3,'(CC) Enemy Champ Data'!$R44,IF('Comp Calculator'!$C$167='(CC) Enemy Champ Data'!$T$3,'(CC) Enemy Champ Data'!$T44,1000))))))*L44*(100-$AD44))/1000</f>
        <v>0</v>
      </c>
      <c r="AL44">
        <f>RANK(AF44,AF$4:AF$157,0)+COUNTIF(AF$4:AF44,AF44)-1</f>
        <v>68</v>
      </c>
      <c r="AM44" t="str">
        <f t="shared" si="7"/>
        <v>Irelia</v>
      </c>
      <c r="AN44">
        <f>RANK(AG44,AG$4:AG$157,0)+COUNTIF(AG$4:AG44,AG44)-1</f>
        <v>60</v>
      </c>
      <c r="AO44" t="str">
        <f t="shared" si="8"/>
        <v>Irelia</v>
      </c>
      <c r="AP44">
        <f>RANK(AH44,AH$4:AH$157,0)+COUNTIF(AH$4:AH44,AH44)-1</f>
        <v>117</v>
      </c>
      <c r="AQ44" t="str">
        <f t="shared" si="9"/>
        <v>Irelia</v>
      </c>
      <c r="AR44">
        <f>RANK(AI44,AI$4:AI$157,0)+COUNTIF(AI$4:AI44,AI44)-1</f>
        <v>56</v>
      </c>
      <c r="AS44" t="str">
        <f t="shared" si="10"/>
        <v>Irelia</v>
      </c>
      <c r="AT44">
        <f>RANK(AJ44,AJ$4:AJ$157,0)+COUNTIF(AJ$4:AJ44,AJ44)-1</f>
        <v>82</v>
      </c>
      <c r="AU44" t="str">
        <f t="shared" si="11"/>
        <v>Irelia</v>
      </c>
      <c r="AW44">
        <v>42</v>
      </c>
      <c r="AX44" s="61">
        <f t="shared" si="12"/>
        <v>3.3973705816279374</v>
      </c>
      <c r="AY44">
        <f>'Champ Scores'!B46</f>
        <v>2</v>
      </c>
      <c r="AZ44">
        <f>'Champ Scores'!C46</f>
        <v>5</v>
      </c>
      <c r="BA44">
        <f>'Champ Scores'!D46</f>
        <v>5</v>
      </c>
      <c r="BB44">
        <f>'Champ Scores'!E46</f>
        <v>1</v>
      </c>
      <c r="BC44">
        <f>'Champ Scores'!F46</f>
        <v>5</v>
      </c>
      <c r="BD44">
        <f>'Champ Scores'!G46</f>
        <v>2</v>
      </c>
      <c r="BE44">
        <f>'Champ Scores'!H46</f>
        <v>1</v>
      </c>
      <c r="BF44">
        <f>'Champ Scores'!I46</f>
        <v>1</v>
      </c>
      <c r="BG44">
        <f>'Champ Scores'!J46</f>
        <v>5</v>
      </c>
      <c r="BH44">
        <f>'Champ Scores'!K46</f>
        <v>2</v>
      </c>
      <c r="BI44">
        <f>'Champ Scores'!L46</f>
        <v>3</v>
      </c>
      <c r="BJ44">
        <f>'Champ Scores'!M46</f>
        <v>1</v>
      </c>
      <c r="BK44">
        <f>'Champ Scores'!N46</f>
        <v>2</v>
      </c>
      <c r="BL44">
        <f>'Champ Scores'!O46</f>
        <v>3</v>
      </c>
      <c r="BM44">
        <f>'Champ Scores'!P46</f>
        <v>3</v>
      </c>
      <c r="BN44">
        <f>'Champ Scores'!Q46</f>
        <v>3</v>
      </c>
      <c r="BO44">
        <f>'Champ Scores'!R46</f>
        <v>5</v>
      </c>
      <c r="BP44">
        <f>'Champ Scores'!S46</f>
        <v>1</v>
      </c>
      <c r="BQ44">
        <f>'Champ Scores'!T46</f>
        <v>1</v>
      </c>
      <c r="BR44">
        <f>'Champ Scores'!U46</f>
        <v>1</v>
      </c>
      <c r="BT44" s="61">
        <f>INDEX($AX$3:BR44,AW44,MATCH('Comp Calculator'!$C$168,'(CC) Enemy Champ Data'!$AX$3:$BR$3,0))</f>
        <v>3.3973705816279374</v>
      </c>
      <c r="BV44" s="60">
        <f t="shared" si="19"/>
        <v>0</v>
      </c>
      <c r="BW44" s="60">
        <f t="shared" si="20"/>
        <v>0</v>
      </c>
      <c r="BX44" s="60">
        <f t="shared" si="21"/>
        <v>0</v>
      </c>
      <c r="BY44" s="60">
        <f t="shared" si="22"/>
        <v>0</v>
      </c>
      <c r="BZ44" s="60">
        <f t="shared" si="23"/>
        <v>0</v>
      </c>
      <c r="CB44">
        <f>RANK(BV44,BV$4:BV$157,0)+COUNTIF(BV$4:BV44,BV44)-1</f>
        <v>68</v>
      </c>
      <c r="CC44" t="str">
        <f t="shared" si="13"/>
        <v>Irelia</v>
      </c>
      <c r="CD44">
        <f>RANK(BW44,BW$4:BW$157,0)+COUNTIF(BW$4:BW44,BW44)-1</f>
        <v>60</v>
      </c>
      <c r="CE44" t="str">
        <f t="shared" si="14"/>
        <v>Irelia</v>
      </c>
      <c r="CF44">
        <f>RANK(BX44,BX$4:BX$157,0)+COUNTIF(BX$4:BX44,BX44)-1</f>
        <v>117</v>
      </c>
      <c r="CG44" t="str">
        <f t="shared" si="15"/>
        <v>Irelia</v>
      </c>
      <c r="CH44">
        <f>RANK(BY44,BY$4:BY$157,0)+COUNTIF(BY$4:BY44,BY44)-1</f>
        <v>56</v>
      </c>
      <c r="CI44" t="str">
        <f t="shared" si="16"/>
        <v>Irelia</v>
      </c>
      <c r="CJ44">
        <f>RANK(BZ44,BZ$4:BZ$157,0)+COUNTIF(BZ$4:BZ44,BZ44)-1</f>
        <v>82</v>
      </c>
      <c r="CK44" t="str">
        <f t="shared" si="17"/>
        <v>Irelia</v>
      </c>
      <c r="CM44">
        <f>'Champ Scores'!B46+'(CC) Team Data'!B$43-'(CC) Team Data'!$B$28</f>
        <v>6</v>
      </c>
      <c r="CN44">
        <f>'Champ Scores'!C46+'(CC) Team Data'!C$43-'(CC) Team Data'!$B$28</f>
        <v>9</v>
      </c>
      <c r="CO44">
        <f>'Champ Scores'!D46+'(CC) Team Data'!D$43-'(CC) Team Data'!$B$28</f>
        <v>9</v>
      </c>
      <c r="CP44">
        <f>'Champ Scores'!E46+'(CC) Team Data'!E$43-'(CC) Team Data'!$B$28</f>
        <v>5</v>
      </c>
      <c r="CQ44">
        <f>'Champ Scores'!F46+'(CC) Team Data'!F$43-'(CC) Team Data'!$B$28</f>
        <v>9</v>
      </c>
      <c r="CR44">
        <f>'Champ Scores'!G46+'(CC) Team Data'!G$43-'(CC) Team Data'!$B$28</f>
        <v>6</v>
      </c>
      <c r="CS44">
        <f>'Champ Scores'!H46+'(CC) Team Data'!H$43-'(CC) Team Data'!$B$28</f>
        <v>5</v>
      </c>
      <c r="CT44">
        <f>'Champ Scores'!I46+'(CC) Team Data'!I$43-'(CC) Team Data'!$B$28</f>
        <v>5</v>
      </c>
      <c r="CU44">
        <f>'Champ Scores'!J46+'(CC) Team Data'!J$43-'(CC) Team Data'!$B$28</f>
        <v>9</v>
      </c>
      <c r="CV44">
        <f>'Champ Scores'!K46+'(CC) Team Data'!K$43-'(CC) Team Data'!$B$28</f>
        <v>6</v>
      </c>
      <c r="CW44">
        <f>'Champ Scores'!L46+'(CC) Team Data'!L$43-'(CC) Team Data'!$B$28</f>
        <v>7</v>
      </c>
      <c r="CX44">
        <f>'Champ Scores'!M46+'(CC) Team Data'!M$43-'(CC) Team Data'!$B$28</f>
        <v>5</v>
      </c>
      <c r="CY44">
        <f>'Champ Scores'!N46+'(CC) Team Data'!N$43-'(CC) Team Data'!$B$28</f>
        <v>6</v>
      </c>
      <c r="CZ44">
        <f>'Champ Scores'!O46+'(CC) Team Data'!O$43-'(CC) Team Data'!$B$28</f>
        <v>7</v>
      </c>
      <c r="DA44">
        <f>'Champ Scores'!P46+'(CC) Team Data'!P$43-'(CC) Team Data'!$B$28</f>
        <v>7</v>
      </c>
      <c r="DB44">
        <f>'Champ Scores'!Q46+'(CC) Team Data'!Q$43-'(CC) Team Data'!$B$28</f>
        <v>7</v>
      </c>
      <c r="DC44">
        <f>'Champ Scores'!R46+'(CC) Team Data'!R$43-'(CC) Team Data'!$B$28</f>
        <v>9</v>
      </c>
      <c r="DD44">
        <f>'Champ Scores'!S46+'(CC) Team Data'!S$43-'(CC) Team Data'!$B$28</f>
        <v>5</v>
      </c>
      <c r="DE44">
        <f>'Champ Scores'!T46+'(CC) Team Data'!T$43-'(CC) Team Data'!$B$28</f>
        <v>5</v>
      </c>
      <c r="DF44">
        <f>'Champ Scores'!U46+'(CC) Team Data'!U$43-'(CC) Team Data'!$B$28</f>
        <v>5</v>
      </c>
    </row>
    <row r="45" spans="1:110" x14ac:dyDescent="0.25">
      <c r="A45" t="str">
        <f>'Champ Scores'!A47</f>
        <v>Ivern</v>
      </c>
      <c r="B45">
        <f>IF('Comp Calculator'!$C$158='Champ Pools'!$S$3,'Champ Pools'!B47,IF('Comp Calculator'!$C$158='Champ Pools'!$T$3,'Champ Pools'!C47,IF('Comp Calculator'!$C$158='Champ Pools'!$U$3,'Champ Pools'!D47,IF('Comp Calculator'!$C$158='Champ Pools'!$V$3,'Champ Pools'!E47,IF('Comp Calculator'!$C$158='Champ Pools'!$W$3,'Champ Pools'!F47,IF('Comp Calculator'!$C$158='Champ Pools'!$X$3,'Champ Pools'!G47,IF('Comp Calculator'!$C$158='Champ Pools'!$Y$3,'Champ Pools'!H47,IF('Comp Calculator'!$C$158='Champ Pools'!$Z$3,'Champ Pools'!I47,0))))))))</f>
        <v>0</v>
      </c>
      <c r="C45">
        <f>IF('Comp Calculator'!$C$159='Champ Pools'!$S$3,'Champ Pools'!B47,IF('Comp Calculator'!$C$159='Champ Pools'!$T$3,'Champ Pools'!C47,IF('Comp Calculator'!$C$159='Champ Pools'!$U$3,'Champ Pools'!D47,IF('Comp Calculator'!$C$159='Champ Pools'!$V$3,'Champ Pools'!E47,IF('Comp Calculator'!$C$159='Champ Pools'!$W$3,'Champ Pools'!F47,IF('Comp Calculator'!$C$159='Champ Pools'!$X$3,'Champ Pools'!G47,IF('Comp Calculator'!$C$159='Champ Pools'!$Y$3,'Champ Pools'!H47,IF('Comp Calculator'!$C$159='Champ Pools'!$Z$3,'Champ Pools'!I47,0))))))))</f>
        <v>0</v>
      </c>
      <c r="D45">
        <f>IF('Comp Calculator'!$C$160='Champ Pools'!$S$3,'Champ Pools'!B47,IF('Comp Calculator'!$C$160='Champ Pools'!$T$3,'Champ Pools'!C47,IF('Comp Calculator'!$C$160='Champ Pools'!$U$3,'Champ Pools'!D47,IF('Comp Calculator'!$C$160='Champ Pools'!$V$3,'Champ Pools'!E47,IF('Comp Calculator'!$C$160='Champ Pools'!$W$3,'Champ Pools'!F47,IF('Comp Calculator'!$C$160='Champ Pools'!$X$3,'Champ Pools'!G47,IF('Comp Calculator'!$C$160='Champ Pools'!$Y$3,'Champ Pools'!H47,IF('Comp Calculator'!$C$160='Champ Pools'!$Z$3,'Champ Pools'!I47,0))))))))</f>
        <v>4</v>
      </c>
      <c r="E45">
        <f>IF('Comp Calculator'!$C$161='Champ Pools'!$S$3,'Champ Pools'!B47,IF('Comp Calculator'!$C$161='Champ Pools'!$T$3,'Champ Pools'!C47,IF('Comp Calculator'!$C$161='Champ Pools'!$U$3,'Champ Pools'!D47,IF('Comp Calculator'!$C$161='Champ Pools'!$V$3,'Champ Pools'!E47,IF('Comp Calculator'!$C$161='Champ Pools'!$W$3,'Champ Pools'!F47,IF('Comp Calculator'!$C$161='Champ Pools'!$X$3,'Champ Pools'!G47,IF('Comp Calculator'!$C$161='Champ Pools'!$Y$3,'Champ Pools'!H47,IF('Comp Calculator'!$C$161='Champ Pools'!$Z$3,'Champ Pools'!I47,0))))))))</f>
        <v>0</v>
      </c>
      <c r="F45">
        <f>IF('Comp Calculator'!$C$162='Champ Pools'!$S$3,'Champ Pools'!B47,IF('Comp Calculator'!$C$162='Champ Pools'!$T$3,'Champ Pools'!C47,IF('Comp Calculator'!$C$162='Champ Pools'!$U$3,'Champ Pools'!D47,IF('Comp Calculator'!$C$162='Champ Pools'!$V$3,'Champ Pools'!E47,IF('Comp Calculator'!$C$162='Champ Pools'!$W$3,'Champ Pools'!F47,IF('Comp Calculator'!$C$162='Champ Pools'!$X$3,'Champ Pools'!G47,IF('Comp Calculator'!$C$162='Champ Pools'!$Y$3,'Champ Pools'!H47,IF('Comp Calculator'!$C$162='Champ Pools'!$Z$3,'Champ Pools'!I47,0))))))))</f>
        <v>0</v>
      </c>
      <c r="H45">
        <f>B45*B45*'Champ Pools'!AC47</f>
        <v>0</v>
      </c>
      <c r="I45">
        <f>C45*C45*'Champ Pools'!AD47</f>
        <v>0</v>
      </c>
      <c r="J45">
        <f>D45*D45*'Champ Pools'!AE47</f>
        <v>48</v>
      </c>
      <c r="K45">
        <f>E45*E45*'Champ Pools'!AF47</f>
        <v>0</v>
      </c>
      <c r="L45">
        <f>F45*F45*'Champ Pools'!AG47</f>
        <v>0</v>
      </c>
      <c r="N45">
        <f>'Champ Scores'!Y47</f>
        <v>2273</v>
      </c>
      <c r="O45">
        <f>'Champ Scores'!Z47</f>
        <v>1740</v>
      </c>
      <c r="P45">
        <f>'Champ Scores'!AA47</f>
        <v>1991</v>
      </c>
      <c r="Q45">
        <f>'Champ Scores'!AB47</f>
        <v>1805</v>
      </c>
      <c r="R45">
        <f>'Champ Scores'!AC47</f>
        <v>1202</v>
      </c>
      <c r="T45" s="60">
        <f t="shared" si="18"/>
        <v>2605.8506628192808</v>
      </c>
      <c r="U45">
        <f>'(CC) Team Data'!W$43+'(CC) Enemy Champ Data'!N45</f>
        <v>2273</v>
      </c>
      <c r="V45">
        <f>'(CC) Team Data'!X$43+'(CC) Enemy Champ Data'!O45</f>
        <v>1740</v>
      </c>
      <c r="W45">
        <f>'(CC) Team Data'!Y$43+'(CC) Enemy Champ Data'!P45</f>
        <v>1991</v>
      </c>
      <c r="X45">
        <f>'(CC) Team Data'!Z$43+'(CC) Enemy Champ Data'!Q45</f>
        <v>1805</v>
      </c>
      <c r="Y45">
        <f>'(CC) Team Data'!AA$43+'(CC) Enemy Champ Data'!R45</f>
        <v>1202</v>
      </c>
      <c r="AA45">
        <f>ABS('Champ Scores'!AG47-33.3-'Comp Calculator'!H$164-'Comp Calculator'!H$163)</f>
        <v>2.4910186330956208E-2</v>
      </c>
      <c r="AB45">
        <f>ABS('Champ Scores'!AH47-33.3-'Comp Calculator'!I$164-'Comp Calculator'!I$163)</f>
        <v>5.2548556027255415</v>
      </c>
      <c r="AC45">
        <f>ABS('Champ Scores'!AI47-33.3-'Comp Calculator'!J$164-'Comp Calculator'!J$163)</f>
        <v>5.2299454163945853</v>
      </c>
      <c r="AD45">
        <f t="shared" si="6"/>
        <v>10.509711205451083</v>
      </c>
      <c r="AF45" s="60">
        <f>(IF('Comp Calculator'!$C$167='(CC) Enemy Champ Data'!$N$3,'(CC) Enemy Champ Data'!$N45,IF('Comp Calculator'!$C$167='(CC) Enemy Champ Data'!$O$3,'(CC) Enemy Champ Data'!$O45,IF('Comp Calculator'!$C$167='(CC) Enemy Champ Data'!$P$3,'(CC) Enemy Champ Data'!$P45,IF('Comp Calculator'!$C$167='(CC) Enemy Champ Data'!$Q$3,'(CC) Enemy Champ Data'!$Q45,IF('Comp Calculator'!$C$167='(CC) Enemy Champ Data'!$R$3,'(CC) Enemy Champ Data'!$R45,IF('Comp Calculator'!$C$167='(CC) Enemy Champ Data'!$T$3,'(CC) Enemy Champ Data'!$T45,1000))))))*H45*(100-$AD45))/1000</f>
        <v>0</v>
      </c>
      <c r="AG45" s="60">
        <f>(IF('Comp Calculator'!$C$167='(CC) Enemy Champ Data'!$N$3,'(CC) Enemy Champ Data'!$N45,IF('Comp Calculator'!$C$167='(CC) Enemy Champ Data'!$O$3,'(CC) Enemy Champ Data'!$O45,IF('Comp Calculator'!$C$167='(CC) Enemy Champ Data'!$P$3,'(CC) Enemy Champ Data'!$P45,IF('Comp Calculator'!$C$167='(CC) Enemy Champ Data'!$Q$3,'(CC) Enemy Champ Data'!$Q45,IF('Comp Calculator'!$C$167='(CC) Enemy Champ Data'!$R$3,'(CC) Enemy Champ Data'!$R45,IF('Comp Calculator'!$C$167='(CC) Enemy Champ Data'!$T$3,'(CC) Enemy Champ Data'!$T45,1000))))))*I45*(100-$AD45))/1000</f>
        <v>0</v>
      </c>
      <c r="AH45" s="60">
        <f>(IF('Comp Calculator'!$C$167='(CC) Enemy Champ Data'!$N$3,'(CC) Enemy Champ Data'!$N45,IF('Comp Calculator'!$C$167='(CC) Enemy Champ Data'!$O$3,'(CC) Enemy Champ Data'!$O45,IF('Comp Calculator'!$C$167='(CC) Enemy Champ Data'!$P$3,'(CC) Enemy Champ Data'!$P45,IF('Comp Calculator'!$C$167='(CC) Enemy Champ Data'!$Q$3,'(CC) Enemy Champ Data'!$Q45,IF('Comp Calculator'!$C$167='(CC) Enemy Champ Data'!$R$3,'(CC) Enemy Champ Data'!$R45,IF('Comp Calculator'!$C$167='(CC) Enemy Champ Data'!$T$3,'(CC) Enemy Champ Data'!$T45,1000))))))*J45*(100-$AD45))/1000</f>
        <v>11193.51976181588</v>
      </c>
      <c r="AI45" s="60">
        <f>(IF('Comp Calculator'!$C$167='(CC) Enemy Champ Data'!$N$3,'(CC) Enemy Champ Data'!$N45,IF('Comp Calculator'!$C$167='(CC) Enemy Champ Data'!$O$3,'(CC) Enemy Champ Data'!$O45,IF('Comp Calculator'!$C$167='(CC) Enemy Champ Data'!$P$3,'(CC) Enemy Champ Data'!$P45,IF('Comp Calculator'!$C$167='(CC) Enemy Champ Data'!$Q$3,'(CC) Enemy Champ Data'!$Q45,IF('Comp Calculator'!$C$167='(CC) Enemy Champ Data'!$R$3,'(CC) Enemy Champ Data'!$R45,IF('Comp Calculator'!$C$167='(CC) Enemy Champ Data'!$T$3,'(CC) Enemy Champ Data'!$T45,1000))))))*K45*(100-$AD45))/1000</f>
        <v>0</v>
      </c>
      <c r="AJ45" s="60">
        <f>(IF('Comp Calculator'!$C$167='(CC) Enemy Champ Data'!$N$3,'(CC) Enemy Champ Data'!$N45,IF('Comp Calculator'!$C$167='(CC) Enemy Champ Data'!$O$3,'(CC) Enemy Champ Data'!$O45,IF('Comp Calculator'!$C$167='(CC) Enemy Champ Data'!$P$3,'(CC) Enemy Champ Data'!$P45,IF('Comp Calculator'!$C$167='(CC) Enemy Champ Data'!$Q$3,'(CC) Enemy Champ Data'!$Q45,IF('Comp Calculator'!$C$167='(CC) Enemy Champ Data'!$R$3,'(CC) Enemy Champ Data'!$R45,IF('Comp Calculator'!$C$167='(CC) Enemy Champ Data'!$T$3,'(CC) Enemy Champ Data'!$T45,1000))))))*L45*(100-$AD45))/1000</f>
        <v>0</v>
      </c>
      <c r="AL45">
        <f>RANK(AF45,AF$4:AF$157,0)+COUNTIF(AF$4:AF45,AF45)-1</f>
        <v>69</v>
      </c>
      <c r="AM45" t="str">
        <f t="shared" si="7"/>
        <v>Ivern</v>
      </c>
      <c r="AN45">
        <f>RANK(AG45,AG$4:AG$157,0)+COUNTIF(AG$4:AG45,AG45)-1</f>
        <v>61</v>
      </c>
      <c r="AO45" t="str">
        <f t="shared" si="8"/>
        <v>Ivern</v>
      </c>
      <c r="AP45">
        <f>RANK(AH45,AH$4:AH$157,0)+COUNTIF(AH$4:AH45,AH45)-1</f>
        <v>18</v>
      </c>
      <c r="AQ45" t="str">
        <f t="shared" si="9"/>
        <v>Ivern</v>
      </c>
      <c r="AR45">
        <f>RANK(AI45,AI$4:AI$157,0)+COUNTIF(AI$4:AI45,AI45)-1</f>
        <v>57</v>
      </c>
      <c r="AS45" t="str">
        <f t="shared" si="10"/>
        <v>Ivern</v>
      </c>
      <c r="AT45">
        <f>RANK(AJ45,AJ$4:AJ$157,0)+COUNTIF(AJ$4:AJ45,AJ45)-1</f>
        <v>83</v>
      </c>
      <c r="AU45" t="str">
        <f t="shared" si="11"/>
        <v>Ivern</v>
      </c>
      <c r="AW45">
        <v>43</v>
      </c>
      <c r="AX45" s="61">
        <f t="shared" si="12"/>
        <v>3.5709775148172467</v>
      </c>
      <c r="AY45">
        <f>'Champ Scores'!B47</f>
        <v>1</v>
      </c>
      <c r="AZ45">
        <f>'Champ Scores'!C47</f>
        <v>2</v>
      </c>
      <c r="BA45">
        <f>'Champ Scores'!D47</f>
        <v>1</v>
      </c>
      <c r="BB45">
        <f>'Champ Scores'!E47</f>
        <v>2</v>
      </c>
      <c r="BC45">
        <f>'Champ Scores'!F47</f>
        <v>1</v>
      </c>
      <c r="BD45">
        <f>'Champ Scores'!G47</f>
        <v>1</v>
      </c>
      <c r="BE45">
        <f>'Champ Scores'!H47</f>
        <v>2</v>
      </c>
      <c r="BF45">
        <f>'Champ Scores'!I47</f>
        <v>2</v>
      </c>
      <c r="BG45">
        <f>'Champ Scores'!J47</f>
        <v>1</v>
      </c>
      <c r="BH45">
        <f>'Champ Scores'!K47</f>
        <v>3</v>
      </c>
      <c r="BI45">
        <f>'Champ Scores'!L47</f>
        <v>1</v>
      </c>
      <c r="BJ45">
        <f>'Champ Scores'!M47</f>
        <v>4</v>
      </c>
      <c r="BK45">
        <f>'Champ Scores'!N47</f>
        <v>4</v>
      </c>
      <c r="BL45">
        <f>'Champ Scores'!O47</f>
        <v>4</v>
      </c>
      <c r="BM45">
        <f>'Champ Scores'!P47</f>
        <v>4</v>
      </c>
      <c r="BN45">
        <f>'Champ Scores'!Q47</f>
        <v>2</v>
      </c>
      <c r="BO45">
        <f>'Champ Scores'!R47</f>
        <v>5</v>
      </c>
      <c r="BP45">
        <f>'Champ Scores'!S47</f>
        <v>4</v>
      </c>
      <c r="BQ45">
        <f>'Champ Scores'!T47</f>
        <v>5</v>
      </c>
      <c r="BR45">
        <f>'Champ Scores'!U47</f>
        <v>3</v>
      </c>
      <c r="BT45" s="61">
        <f>INDEX($AX$3:BR45,AW45,MATCH('Comp Calculator'!$C$168,'(CC) Enemy Champ Data'!$AX$3:$BR$3,0))</f>
        <v>3.5709775148172467</v>
      </c>
      <c r="BV45" s="60">
        <f t="shared" si="19"/>
        <v>0</v>
      </c>
      <c r="BW45" s="60">
        <f t="shared" si="20"/>
        <v>0</v>
      </c>
      <c r="BX45" s="60">
        <f t="shared" si="21"/>
        <v>15339.254835832126</v>
      </c>
      <c r="BY45" s="60">
        <f t="shared" si="22"/>
        <v>0</v>
      </c>
      <c r="BZ45" s="60">
        <f t="shared" si="23"/>
        <v>0</v>
      </c>
      <c r="CB45">
        <f>RANK(BV45,BV$4:BV$157,0)+COUNTIF(BV$4:BV45,BV45)-1</f>
        <v>69</v>
      </c>
      <c r="CC45" t="str">
        <f t="shared" si="13"/>
        <v>Ivern</v>
      </c>
      <c r="CD45">
        <f>RANK(BW45,BW$4:BW$157,0)+COUNTIF(BW$4:BW45,BW45)-1</f>
        <v>61</v>
      </c>
      <c r="CE45" t="str">
        <f t="shared" si="14"/>
        <v>Ivern</v>
      </c>
      <c r="CF45">
        <f>RANK(BX45,BX$4:BX$157,0)+COUNTIF(BX$4:BX45,BX45)-1</f>
        <v>20</v>
      </c>
      <c r="CG45" t="str">
        <f t="shared" si="15"/>
        <v>Ivern</v>
      </c>
      <c r="CH45">
        <f>RANK(BY45,BY$4:BY$157,0)+COUNTIF(BY$4:BY45,BY45)-1</f>
        <v>57</v>
      </c>
      <c r="CI45" t="str">
        <f t="shared" si="16"/>
        <v>Ivern</v>
      </c>
      <c r="CJ45">
        <f>RANK(BZ45,BZ$4:BZ$157,0)+COUNTIF(BZ$4:BZ45,BZ45)-1</f>
        <v>83</v>
      </c>
      <c r="CK45" t="str">
        <f t="shared" si="17"/>
        <v>Ivern</v>
      </c>
      <c r="CM45">
        <f>'Champ Scores'!B47+'(CC) Team Data'!B$43-'(CC) Team Data'!$B$28</f>
        <v>5</v>
      </c>
      <c r="CN45">
        <f>'Champ Scores'!C47+'(CC) Team Data'!C$43-'(CC) Team Data'!$B$28</f>
        <v>6</v>
      </c>
      <c r="CO45">
        <f>'Champ Scores'!D47+'(CC) Team Data'!D$43-'(CC) Team Data'!$B$28</f>
        <v>5</v>
      </c>
      <c r="CP45">
        <f>'Champ Scores'!E47+'(CC) Team Data'!E$43-'(CC) Team Data'!$B$28</f>
        <v>6</v>
      </c>
      <c r="CQ45">
        <f>'Champ Scores'!F47+'(CC) Team Data'!F$43-'(CC) Team Data'!$B$28</f>
        <v>5</v>
      </c>
      <c r="CR45">
        <f>'Champ Scores'!G47+'(CC) Team Data'!G$43-'(CC) Team Data'!$B$28</f>
        <v>5</v>
      </c>
      <c r="CS45">
        <f>'Champ Scores'!H47+'(CC) Team Data'!H$43-'(CC) Team Data'!$B$28</f>
        <v>6</v>
      </c>
      <c r="CT45">
        <f>'Champ Scores'!I47+'(CC) Team Data'!I$43-'(CC) Team Data'!$B$28</f>
        <v>6</v>
      </c>
      <c r="CU45">
        <f>'Champ Scores'!J47+'(CC) Team Data'!J$43-'(CC) Team Data'!$B$28</f>
        <v>5</v>
      </c>
      <c r="CV45">
        <f>'Champ Scores'!K47+'(CC) Team Data'!K$43-'(CC) Team Data'!$B$28</f>
        <v>7</v>
      </c>
      <c r="CW45">
        <f>'Champ Scores'!L47+'(CC) Team Data'!L$43-'(CC) Team Data'!$B$28</f>
        <v>5</v>
      </c>
      <c r="CX45">
        <f>'Champ Scores'!M47+'(CC) Team Data'!M$43-'(CC) Team Data'!$B$28</f>
        <v>8</v>
      </c>
      <c r="CY45">
        <f>'Champ Scores'!N47+'(CC) Team Data'!N$43-'(CC) Team Data'!$B$28</f>
        <v>8</v>
      </c>
      <c r="CZ45">
        <f>'Champ Scores'!O47+'(CC) Team Data'!O$43-'(CC) Team Data'!$B$28</f>
        <v>8</v>
      </c>
      <c r="DA45">
        <f>'Champ Scores'!P47+'(CC) Team Data'!P$43-'(CC) Team Data'!$B$28</f>
        <v>8</v>
      </c>
      <c r="DB45">
        <f>'Champ Scores'!Q47+'(CC) Team Data'!Q$43-'(CC) Team Data'!$B$28</f>
        <v>6</v>
      </c>
      <c r="DC45">
        <f>'Champ Scores'!R47+'(CC) Team Data'!R$43-'(CC) Team Data'!$B$28</f>
        <v>9</v>
      </c>
      <c r="DD45">
        <f>'Champ Scores'!S47+'(CC) Team Data'!S$43-'(CC) Team Data'!$B$28</f>
        <v>8</v>
      </c>
      <c r="DE45">
        <f>'Champ Scores'!T47+'(CC) Team Data'!T$43-'(CC) Team Data'!$B$28</f>
        <v>9</v>
      </c>
      <c r="DF45">
        <f>'Champ Scores'!U47+'(CC) Team Data'!U$43-'(CC) Team Data'!$B$28</f>
        <v>7</v>
      </c>
    </row>
    <row r="46" spans="1:110" x14ac:dyDescent="0.25">
      <c r="A46" t="str">
        <f>'Champ Scores'!A48</f>
        <v>Janna</v>
      </c>
      <c r="B46">
        <f>IF('Comp Calculator'!$C$158='Champ Pools'!$S$3,'Champ Pools'!B48,IF('Comp Calculator'!$C$158='Champ Pools'!$T$3,'Champ Pools'!C48,IF('Comp Calculator'!$C$158='Champ Pools'!$U$3,'Champ Pools'!D48,IF('Comp Calculator'!$C$158='Champ Pools'!$V$3,'Champ Pools'!E48,IF('Comp Calculator'!$C$158='Champ Pools'!$W$3,'Champ Pools'!F48,IF('Comp Calculator'!$C$158='Champ Pools'!$X$3,'Champ Pools'!G48,IF('Comp Calculator'!$C$158='Champ Pools'!$Y$3,'Champ Pools'!H48,IF('Comp Calculator'!$C$158='Champ Pools'!$Z$3,'Champ Pools'!I48,0))))))))</f>
        <v>0</v>
      </c>
      <c r="C46">
        <f>IF('Comp Calculator'!$C$159='Champ Pools'!$S$3,'Champ Pools'!B48,IF('Comp Calculator'!$C$159='Champ Pools'!$T$3,'Champ Pools'!C48,IF('Comp Calculator'!$C$159='Champ Pools'!$U$3,'Champ Pools'!D48,IF('Comp Calculator'!$C$159='Champ Pools'!$V$3,'Champ Pools'!E48,IF('Comp Calculator'!$C$159='Champ Pools'!$W$3,'Champ Pools'!F48,IF('Comp Calculator'!$C$159='Champ Pools'!$X$3,'Champ Pools'!G48,IF('Comp Calculator'!$C$159='Champ Pools'!$Y$3,'Champ Pools'!H48,IF('Comp Calculator'!$C$159='Champ Pools'!$Z$3,'Champ Pools'!I48,0))))))))</f>
        <v>0</v>
      </c>
      <c r="D46">
        <f>IF('Comp Calculator'!$C$160='Champ Pools'!$S$3,'Champ Pools'!B48,IF('Comp Calculator'!$C$160='Champ Pools'!$T$3,'Champ Pools'!C48,IF('Comp Calculator'!$C$160='Champ Pools'!$U$3,'Champ Pools'!D48,IF('Comp Calculator'!$C$160='Champ Pools'!$V$3,'Champ Pools'!E48,IF('Comp Calculator'!$C$160='Champ Pools'!$W$3,'Champ Pools'!F48,IF('Comp Calculator'!$C$160='Champ Pools'!$X$3,'Champ Pools'!G48,IF('Comp Calculator'!$C$160='Champ Pools'!$Y$3,'Champ Pools'!H48,IF('Comp Calculator'!$C$160='Champ Pools'!$Z$3,'Champ Pools'!I48,0))))))))</f>
        <v>3</v>
      </c>
      <c r="E46">
        <f>IF('Comp Calculator'!$C$161='Champ Pools'!$S$3,'Champ Pools'!B48,IF('Comp Calculator'!$C$161='Champ Pools'!$T$3,'Champ Pools'!C48,IF('Comp Calculator'!$C$161='Champ Pools'!$U$3,'Champ Pools'!D48,IF('Comp Calculator'!$C$161='Champ Pools'!$V$3,'Champ Pools'!E48,IF('Comp Calculator'!$C$161='Champ Pools'!$W$3,'Champ Pools'!F48,IF('Comp Calculator'!$C$161='Champ Pools'!$X$3,'Champ Pools'!G48,IF('Comp Calculator'!$C$161='Champ Pools'!$Y$3,'Champ Pools'!H48,IF('Comp Calculator'!$C$161='Champ Pools'!$Z$3,'Champ Pools'!I48,0))))))))</f>
        <v>0</v>
      </c>
      <c r="F46">
        <f>IF('Comp Calculator'!$C$162='Champ Pools'!$S$3,'Champ Pools'!B48,IF('Comp Calculator'!$C$162='Champ Pools'!$T$3,'Champ Pools'!C48,IF('Comp Calculator'!$C$162='Champ Pools'!$U$3,'Champ Pools'!D48,IF('Comp Calculator'!$C$162='Champ Pools'!$V$3,'Champ Pools'!E48,IF('Comp Calculator'!$C$162='Champ Pools'!$W$3,'Champ Pools'!F48,IF('Comp Calculator'!$C$162='Champ Pools'!$X$3,'Champ Pools'!G48,IF('Comp Calculator'!$C$162='Champ Pools'!$Y$3,'Champ Pools'!H48,IF('Comp Calculator'!$C$162='Champ Pools'!$Z$3,'Champ Pools'!I48,0))))))))</f>
        <v>3</v>
      </c>
      <c r="H46">
        <f>B46*B46*'Champ Pools'!AC48</f>
        <v>0</v>
      </c>
      <c r="I46">
        <f>C46*C46*'Champ Pools'!AD48</f>
        <v>0</v>
      </c>
      <c r="J46">
        <f>D46*D46*'Champ Pools'!AE48</f>
        <v>27</v>
      </c>
      <c r="K46">
        <f>E46*E46*'Champ Pools'!AF48</f>
        <v>0</v>
      </c>
      <c r="L46">
        <f>F46*F46*'Champ Pools'!AG48</f>
        <v>27</v>
      </c>
      <c r="N46">
        <f>'Champ Scores'!Y48</f>
        <v>1608</v>
      </c>
      <c r="O46">
        <f>'Champ Scores'!Z48</f>
        <v>1413</v>
      </c>
      <c r="P46">
        <f>'Champ Scores'!AA48</f>
        <v>2625</v>
      </c>
      <c r="Q46">
        <f>'Champ Scores'!AB48</f>
        <v>2631</v>
      </c>
      <c r="R46">
        <f>'Champ Scores'!AC48</f>
        <v>1908</v>
      </c>
      <c r="T46" s="60">
        <f t="shared" si="18"/>
        <v>2432.409038126927</v>
      </c>
      <c r="U46">
        <f>'(CC) Team Data'!W$43+'(CC) Enemy Champ Data'!N46</f>
        <v>1608</v>
      </c>
      <c r="V46">
        <f>'(CC) Team Data'!X$43+'(CC) Enemy Champ Data'!O46</f>
        <v>1413</v>
      </c>
      <c r="W46">
        <f>'(CC) Team Data'!Y$43+'(CC) Enemy Champ Data'!P46</f>
        <v>2625</v>
      </c>
      <c r="X46">
        <f>'(CC) Team Data'!Z$43+'(CC) Enemy Champ Data'!Q46</f>
        <v>2631</v>
      </c>
      <c r="Y46">
        <f>'(CC) Team Data'!AA$43+'(CC) Enemy Champ Data'!R46</f>
        <v>1908</v>
      </c>
      <c r="AA46">
        <f>ABS('Champ Scores'!AG48-33.3-'Comp Calculator'!H$164-'Comp Calculator'!H$163)</f>
        <v>11.653201087843669</v>
      </c>
      <c r="AB46">
        <f>ABS('Champ Scores'!AH48-33.3-'Comp Calculator'!I$164-'Comp Calculator'!I$163)</f>
        <v>12.211893271431002</v>
      </c>
      <c r="AC46">
        <f>ABS('Champ Scores'!AI48-33.3-'Comp Calculator'!J$164-'Comp Calculator'!J$163)</f>
        <v>0.55869218358733264</v>
      </c>
      <c r="AD46">
        <f t="shared" si="6"/>
        <v>24.423786542862004</v>
      </c>
      <c r="AF46" s="60">
        <f>(IF('Comp Calculator'!$C$167='(CC) Enemy Champ Data'!$N$3,'(CC) Enemy Champ Data'!$N46,IF('Comp Calculator'!$C$167='(CC) Enemy Champ Data'!$O$3,'(CC) Enemy Champ Data'!$O46,IF('Comp Calculator'!$C$167='(CC) Enemy Champ Data'!$P$3,'(CC) Enemy Champ Data'!$P46,IF('Comp Calculator'!$C$167='(CC) Enemy Champ Data'!$Q$3,'(CC) Enemy Champ Data'!$Q46,IF('Comp Calculator'!$C$167='(CC) Enemy Champ Data'!$R$3,'(CC) Enemy Champ Data'!$R46,IF('Comp Calculator'!$C$167='(CC) Enemy Champ Data'!$T$3,'(CC) Enemy Champ Data'!$T46,1000))))))*H46*(100-$AD46))/1000</f>
        <v>0</v>
      </c>
      <c r="AG46" s="60">
        <f>(IF('Comp Calculator'!$C$167='(CC) Enemy Champ Data'!$N$3,'(CC) Enemy Champ Data'!$N46,IF('Comp Calculator'!$C$167='(CC) Enemy Champ Data'!$O$3,'(CC) Enemy Champ Data'!$O46,IF('Comp Calculator'!$C$167='(CC) Enemy Champ Data'!$P$3,'(CC) Enemy Champ Data'!$P46,IF('Comp Calculator'!$C$167='(CC) Enemy Champ Data'!$Q$3,'(CC) Enemy Champ Data'!$Q46,IF('Comp Calculator'!$C$167='(CC) Enemy Champ Data'!$R$3,'(CC) Enemy Champ Data'!$R46,IF('Comp Calculator'!$C$167='(CC) Enemy Champ Data'!$T$3,'(CC) Enemy Champ Data'!$T46,1000))))))*I46*(100-$AD46))/1000</f>
        <v>0</v>
      </c>
      <c r="AH46" s="60">
        <f>(IF('Comp Calculator'!$C$167='(CC) Enemy Champ Data'!$N$3,'(CC) Enemy Champ Data'!$N46,IF('Comp Calculator'!$C$167='(CC) Enemy Champ Data'!$O$3,'(CC) Enemy Champ Data'!$O46,IF('Comp Calculator'!$C$167='(CC) Enemy Champ Data'!$P$3,'(CC) Enemy Champ Data'!$P46,IF('Comp Calculator'!$C$167='(CC) Enemy Champ Data'!$Q$3,'(CC) Enemy Champ Data'!$Q46,IF('Comp Calculator'!$C$167='(CC) Enemy Champ Data'!$R$3,'(CC) Enemy Champ Data'!$R46,IF('Comp Calculator'!$C$167='(CC) Enemy Champ Data'!$T$3,'(CC) Enemy Champ Data'!$T46,1000))))))*J46*(100-$AD46))/1000</f>
        <v>4963.4711463749127</v>
      </c>
      <c r="AI46" s="60">
        <f>(IF('Comp Calculator'!$C$167='(CC) Enemy Champ Data'!$N$3,'(CC) Enemy Champ Data'!$N46,IF('Comp Calculator'!$C$167='(CC) Enemy Champ Data'!$O$3,'(CC) Enemy Champ Data'!$O46,IF('Comp Calculator'!$C$167='(CC) Enemy Champ Data'!$P$3,'(CC) Enemy Champ Data'!$P46,IF('Comp Calculator'!$C$167='(CC) Enemy Champ Data'!$Q$3,'(CC) Enemy Champ Data'!$Q46,IF('Comp Calculator'!$C$167='(CC) Enemy Champ Data'!$R$3,'(CC) Enemy Champ Data'!$R46,IF('Comp Calculator'!$C$167='(CC) Enemy Champ Data'!$T$3,'(CC) Enemy Champ Data'!$T46,1000))))))*K46*(100-$AD46))/1000</f>
        <v>0</v>
      </c>
      <c r="AJ46" s="60">
        <f>(IF('Comp Calculator'!$C$167='(CC) Enemy Champ Data'!$N$3,'(CC) Enemy Champ Data'!$N46,IF('Comp Calculator'!$C$167='(CC) Enemy Champ Data'!$O$3,'(CC) Enemy Champ Data'!$O46,IF('Comp Calculator'!$C$167='(CC) Enemy Champ Data'!$P$3,'(CC) Enemy Champ Data'!$P46,IF('Comp Calculator'!$C$167='(CC) Enemy Champ Data'!$Q$3,'(CC) Enemy Champ Data'!$Q46,IF('Comp Calculator'!$C$167='(CC) Enemy Champ Data'!$R$3,'(CC) Enemy Champ Data'!$R46,IF('Comp Calculator'!$C$167='(CC) Enemy Champ Data'!$T$3,'(CC) Enemy Champ Data'!$T46,1000))))))*L46*(100-$AD46))/1000</f>
        <v>4963.4711463749127</v>
      </c>
      <c r="AL46">
        <f>RANK(AF46,AF$4:AF$157,0)+COUNTIF(AF$4:AF46,AF46)-1</f>
        <v>70</v>
      </c>
      <c r="AM46" t="str">
        <f t="shared" si="7"/>
        <v>Janna</v>
      </c>
      <c r="AN46">
        <f>RANK(AG46,AG$4:AG$157,0)+COUNTIF(AG$4:AG46,AG46)-1</f>
        <v>62</v>
      </c>
      <c r="AO46" t="str">
        <f t="shared" si="8"/>
        <v>Janna</v>
      </c>
      <c r="AP46">
        <f>RANK(AH46,AH$4:AH$157,0)+COUNTIF(AH$4:AH46,AH46)-1</f>
        <v>68</v>
      </c>
      <c r="AQ46" t="str">
        <f t="shared" si="9"/>
        <v>Janna</v>
      </c>
      <c r="AR46">
        <f>RANK(AI46,AI$4:AI$157,0)+COUNTIF(AI$4:AI46,AI46)-1</f>
        <v>58</v>
      </c>
      <c r="AS46" t="str">
        <f t="shared" si="10"/>
        <v>Janna</v>
      </c>
      <c r="AT46">
        <f>RANK(AJ46,AJ$4:AJ$157,0)+COUNTIF(AJ$4:AJ46,AJ46)-1</f>
        <v>38</v>
      </c>
      <c r="AU46" t="str">
        <f t="shared" si="11"/>
        <v>Janna</v>
      </c>
      <c r="AW46">
        <v>44</v>
      </c>
      <c r="AX46" s="61">
        <f t="shared" si="12"/>
        <v>3.3973705816279374</v>
      </c>
      <c r="AY46">
        <f>'Champ Scores'!B48</f>
        <v>1</v>
      </c>
      <c r="AZ46">
        <f>'Champ Scores'!C48</f>
        <v>1</v>
      </c>
      <c r="BA46">
        <f>'Champ Scores'!D48</f>
        <v>1</v>
      </c>
      <c r="BB46">
        <f>'Champ Scores'!E48</f>
        <v>1</v>
      </c>
      <c r="BC46">
        <f>'Champ Scores'!F48</f>
        <v>1</v>
      </c>
      <c r="BD46">
        <f>'Champ Scores'!G48</f>
        <v>1</v>
      </c>
      <c r="BE46">
        <f>'Champ Scores'!H48</f>
        <v>2</v>
      </c>
      <c r="BF46">
        <f>'Champ Scores'!I48</f>
        <v>4</v>
      </c>
      <c r="BG46">
        <f>'Champ Scores'!J48</f>
        <v>1</v>
      </c>
      <c r="BH46">
        <f>'Champ Scores'!K48</f>
        <v>2</v>
      </c>
      <c r="BI46">
        <f>'Champ Scores'!L48</f>
        <v>2</v>
      </c>
      <c r="BJ46">
        <f>'Champ Scores'!M48</f>
        <v>3</v>
      </c>
      <c r="BK46">
        <f>'Champ Scores'!N48</f>
        <v>4</v>
      </c>
      <c r="BL46">
        <f>'Champ Scores'!O48</f>
        <v>4</v>
      </c>
      <c r="BM46">
        <f>'Champ Scores'!P48</f>
        <v>4</v>
      </c>
      <c r="BN46">
        <f>'Champ Scores'!Q48</f>
        <v>4</v>
      </c>
      <c r="BO46">
        <f>'Champ Scores'!R48</f>
        <v>1</v>
      </c>
      <c r="BP46">
        <f>'Champ Scores'!S48</f>
        <v>5</v>
      </c>
      <c r="BQ46">
        <f>'Champ Scores'!T48</f>
        <v>5</v>
      </c>
      <c r="BR46">
        <f>'Champ Scores'!U48</f>
        <v>5</v>
      </c>
      <c r="BT46" s="61">
        <f>INDEX($AX$3:BR46,AW46,MATCH('Comp Calculator'!$C$168,'(CC) Enemy Champ Data'!$AX$3:$BR$3,0))</f>
        <v>3.3973705816279374</v>
      </c>
      <c r="BV46" s="60">
        <f t="shared" si="19"/>
        <v>0</v>
      </c>
      <c r="BW46" s="60">
        <f t="shared" si="20"/>
        <v>0</v>
      </c>
      <c r="BX46" s="60">
        <f t="shared" si="21"/>
        <v>6932.5309152930804</v>
      </c>
      <c r="BY46" s="60">
        <f t="shared" si="22"/>
        <v>0</v>
      </c>
      <c r="BZ46" s="60">
        <f t="shared" si="23"/>
        <v>6932.5309152930804</v>
      </c>
      <c r="CB46">
        <f>RANK(BV46,BV$4:BV$157,0)+COUNTIF(BV$4:BV46,BV46)-1</f>
        <v>70</v>
      </c>
      <c r="CC46" t="str">
        <f t="shared" si="13"/>
        <v>Janna</v>
      </c>
      <c r="CD46">
        <f>RANK(BW46,BW$4:BW$157,0)+COUNTIF(BW$4:BW46,BW46)-1</f>
        <v>62</v>
      </c>
      <c r="CE46" t="str">
        <f t="shared" si="14"/>
        <v>Janna</v>
      </c>
      <c r="CF46">
        <f>RANK(BX46,BX$4:BX$157,0)+COUNTIF(BX$4:BX46,BX46)-1</f>
        <v>68</v>
      </c>
      <c r="CG46" t="str">
        <f t="shared" si="15"/>
        <v>Janna</v>
      </c>
      <c r="CH46">
        <f>RANK(BY46,BY$4:BY$157,0)+COUNTIF(BY$4:BY46,BY46)-1</f>
        <v>58</v>
      </c>
      <c r="CI46" t="str">
        <f t="shared" si="16"/>
        <v>Janna</v>
      </c>
      <c r="CJ46">
        <f>RANK(BZ46,BZ$4:BZ$157,0)+COUNTIF(BZ$4:BZ46,BZ46)-1</f>
        <v>37</v>
      </c>
      <c r="CK46" t="str">
        <f t="shared" si="17"/>
        <v>Janna</v>
      </c>
      <c r="CM46">
        <f>'Champ Scores'!B48+'(CC) Team Data'!B$43-'(CC) Team Data'!$B$28</f>
        <v>5</v>
      </c>
      <c r="CN46">
        <f>'Champ Scores'!C48+'(CC) Team Data'!C$43-'(CC) Team Data'!$B$28</f>
        <v>5</v>
      </c>
      <c r="CO46">
        <f>'Champ Scores'!D48+'(CC) Team Data'!D$43-'(CC) Team Data'!$B$28</f>
        <v>5</v>
      </c>
      <c r="CP46">
        <f>'Champ Scores'!E48+'(CC) Team Data'!E$43-'(CC) Team Data'!$B$28</f>
        <v>5</v>
      </c>
      <c r="CQ46">
        <f>'Champ Scores'!F48+'(CC) Team Data'!F$43-'(CC) Team Data'!$B$28</f>
        <v>5</v>
      </c>
      <c r="CR46">
        <f>'Champ Scores'!G48+'(CC) Team Data'!G$43-'(CC) Team Data'!$B$28</f>
        <v>5</v>
      </c>
      <c r="CS46">
        <f>'Champ Scores'!H48+'(CC) Team Data'!H$43-'(CC) Team Data'!$B$28</f>
        <v>6</v>
      </c>
      <c r="CT46">
        <f>'Champ Scores'!I48+'(CC) Team Data'!I$43-'(CC) Team Data'!$B$28</f>
        <v>8</v>
      </c>
      <c r="CU46">
        <f>'Champ Scores'!J48+'(CC) Team Data'!J$43-'(CC) Team Data'!$B$28</f>
        <v>5</v>
      </c>
      <c r="CV46">
        <f>'Champ Scores'!K48+'(CC) Team Data'!K$43-'(CC) Team Data'!$B$28</f>
        <v>6</v>
      </c>
      <c r="CW46">
        <f>'Champ Scores'!L48+'(CC) Team Data'!L$43-'(CC) Team Data'!$B$28</f>
        <v>6</v>
      </c>
      <c r="CX46">
        <f>'Champ Scores'!M48+'(CC) Team Data'!M$43-'(CC) Team Data'!$B$28</f>
        <v>7</v>
      </c>
      <c r="CY46">
        <f>'Champ Scores'!N48+'(CC) Team Data'!N$43-'(CC) Team Data'!$B$28</f>
        <v>8</v>
      </c>
      <c r="CZ46">
        <f>'Champ Scores'!O48+'(CC) Team Data'!O$43-'(CC) Team Data'!$B$28</f>
        <v>8</v>
      </c>
      <c r="DA46">
        <f>'Champ Scores'!P48+'(CC) Team Data'!P$43-'(CC) Team Data'!$B$28</f>
        <v>8</v>
      </c>
      <c r="DB46">
        <f>'Champ Scores'!Q48+'(CC) Team Data'!Q$43-'(CC) Team Data'!$B$28</f>
        <v>8</v>
      </c>
      <c r="DC46">
        <f>'Champ Scores'!R48+'(CC) Team Data'!R$43-'(CC) Team Data'!$B$28</f>
        <v>5</v>
      </c>
      <c r="DD46">
        <f>'Champ Scores'!S48+'(CC) Team Data'!S$43-'(CC) Team Data'!$B$28</f>
        <v>9</v>
      </c>
      <c r="DE46">
        <f>'Champ Scores'!T48+'(CC) Team Data'!T$43-'(CC) Team Data'!$B$28</f>
        <v>9</v>
      </c>
      <c r="DF46">
        <f>'Champ Scores'!U48+'(CC) Team Data'!U$43-'(CC) Team Data'!$B$28</f>
        <v>9</v>
      </c>
    </row>
    <row r="47" spans="1:110" x14ac:dyDescent="0.25">
      <c r="A47" t="str">
        <f>'Champ Scores'!A49</f>
        <v>Jarvan IV</v>
      </c>
      <c r="B47">
        <f>IF('Comp Calculator'!$C$158='Champ Pools'!$S$3,'Champ Pools'!B49,IF('Comp Calculator'!$C$158='Champ Pools'!$T$3,'Champ Pools'!C49,IF('Comp Calculator'!$C$158='Champ Pools'!$U$3,'Champ Pools'!D49,IF('Comp Calculator'!$C$158='Champ Pools'!$V$3,'Champ Pools'!E49,IF('Comp Calculator'!$C$158='Champ Pools'!$W$3,'Champ Pools'!F49,IF('Comp Calculator'!$C$158='Champ Pools'!$X$3,'Champ Pools'!G49,IF('Comp Calculator'!$C$158='Champ Pools'!$Y$3,'Champ Pools'!H49,IF('Comp Calculator'!$C$158='Champ Pools'!$Z$3,'Champ Pools'!I49,0))))))))</f>
        <v>0</v>
      </c>
      <c r="C47">
        <f>IF('Comp Calculator'!$C$159='Champ Pools'!$S$3,'Champ Pools'!B49,IF('Comp Calculator'!$C$159='Champ Pools'!$T$3,'Champ Pools'!C49,IF('Comp Calculator'!$C$159='Champ Pools'!$U$3,'Champ Pools'!D49,IF('Comp Calculator'!$C$159='Champ Pools'!$V$3,'Champ Pools'!E49,IF('Comp Calculator'!$C$159='Champ Pools'!$W$3,'Champ Pools'!F49,IF('Comp Calculator'!$C$159='Champ Pools'!$X$3,'Champ Pools'!G49,IF('Comp Calculator'!$C$159='Champ Pools'!$Y$3,'Champ Pools'!H49,IF('Comp Calculator'!$C$159='Champ Pools'!$Z$3,'Champ Pools'!I49,0))))))))</f>
        <v>0</v>
      </c>
      <c r="D47">
        <f>IF('Comp Calculator'!$C$160='Champ Pools'!$S$3,'Champ Pools'!B49,IF('Comp Calculator'!$C$160='Champ Pools'!$T$3,'Champ Pools'!C49,IF('Comp Calculator'!$C$160='Champ Pools'!$U$3,'Champ Pools'!D49,IF('Comp Calculator'!$C$160='Champ Pools'!$V$3,'Champ Pools'!E49,IF('Comp Calculator'!$C$160='Champ Pools'!$W$3,'Champ Pools'!F49,IF('Comp Calculator'!$C$160='Champ Pools'!$X$3,'Champ Pools'!G49,IF('Comp Calculator'!$C$160='Champ Pools'!$Y$3,'Champ Pools'!H49,IF('Comp Calculator'!$C$160='Champ Pools'!$Z$3,'Champ Pools'!I49,0))))))))</f>
        <v>0</v>
      </c>
      <c r="E47">
        <f>IF('Comp Calculator'!$C$161='Champ Pools'!$S$3,'Champ Pools'!B49,IF('Comp Calculator'!$C$161='Champ Pools'!$T$3,'Champ Pools'!C49,IF('Comp Calculator'!$C$161='Champ Pools'!$U$3,'Champ Pools'!D49,IF('Comp Calculator'!$C$161='Champ Pools'!$V$3,'Champ Pools'!E49,IF('Comp Calculator'!$C$161='Champ Pools'!$W$3,'Champ Pools'!F49,IF('Comp Calculator'!$C$161='Champ Pools'!$X$3,'Champ Pools'!G49,IF('Comp Calculator'!$C$161='Champ Pools'!$Y$3,'Champ Pools'!H49,IF('Comp Calculator'!$C$161='Champ Pools'!$Z$3,'Champ Pools'!I49,0))))))))</f>
        <v>0</v>
      </c>
      <c r="F47">
        <f>IF('Comp Calculator'!$C$162='Champ Pools'!$S$3,'Champ Pools'!B49,IF('Comp Calculator'!$C$162='Champ Pools'!$T$3,'Champ Pools'!C49,IF('Comp Calculator'!$C$162='Champ Pools'!$U$3,'Champ Pools'!D49,IF('Comp Calculator'!$C$162='Champ Pools'!$V$3,'Champ Pools'!E49,IF('Comp Calculator'!$C$162='Champ Pools'!$W$3,'Champ Pools'!F49,IF('Comp Calculator'!$C$162='Champ Pools'!$X$3,'Champ Pools'!G49,IF('Comp Calculator'!$C$162='Champ Pools'!$Y$3,'Champ Pools'!H49,IF('Comp Calculator'!$C$162='Champ Pools'!$Z$3,'Champ Pools'!I49,0))))))))</f>
        <v>5</v>
      </c>
      <c r="H47">
        <f>B47*B47*'Champ Pools'!AC49</f>
        <v>0</v>
      </c>
      <c r="I47">
        <f>C47*C47*'Champ Pools'!AD49</f>
        <v>0</v>
      </c>
      <c r="J47">
        <f>D47*D47*'Champ Pools'!AE49</f>
        <v>0</v>
      </c>
      <c r="K47">
        <f>E47*E47*'Champ Pools'!AF49</f>
        <v>0</v>
      </c>
      <c r="L47">
        <f>F47*F47*'Champ Pools'!AG49</f>
        <v>75</v>
      </c>
      <c r="N47">
        <f>'Champ Scores'!Y49</f>
        <v>2792</v>
      </c>
      <c r="O47">
        <f>'Champ Scores'!Z49</f>
        <v>2041</v>
      </c>
      <c r="P47">
        <f>'Champ Scores'!AA49</f>
        <v>1741</v>
      </c>
      <c r="Q47">
        <f>'Champ Scores'!AB49</f>
        <v>1362</v>
      </c>
      <c r="R47">
        <f>'Champ Scores'!AC49</f>
        <v>1425</v>
      </c>
      <c r="T47" s="60">
        <f t="shared" si="18"/>
        <v>2418.6157036864515</v>
      </c>
      <c r="U47">
        <f>'(CC) Team Data'!W$43+'(CC) Enemy Champ Data'!N47</f>
        <v>2792</v>
      </c>
      <c r="V47">
        <f>'(CC) Team Data'!X$43+'(CC) Enemy Champ Data'!O47</f>
        <v>2041</v>
      </c>
      <c r="W47">
        <f>'(CC) Team Data'!Y$43+'(CC) Enemy Champ Data'!P47</f>
        <v>1741</v>
      </c>
      <c r="X47">
        <f>'(CC) Team Data'!Z$43+'(CC) Enemy Champ Data'!Q47</f>
        <v>1362</v>
      </c>
      <c r="Y47">
        <f>'(CC) Team Data'!AA$43+'(CC) Enemy Champ Data'!R47</f>
        <v>1425</v>
      </c>
      <c r="AA47">
        <f>ABS('Champ Scores'!AG49-33.3-'Comp Calculator'!H$164-'Comp Calculator'!H$163)</f>
        <v>12.351907009130976</v>
      </c>
      <c r="AB47">
        <f>ABS('Champ Scores'!AH49-33.3-'Comp Calculator'!I$164-'Comp Calculator'!I$163)</f>
        <v>4.6849275257443423E-5</v>
      </c>
      <c r="AC47">
        <f>ABS('Champ Scores'!AI49-33.3-'Comp Calculator'!J$164-'Comp Calculator'!J$163)</f>
        <v>12.351860159855715</v>
      </c>
      <c r="AD47">
        <f t="shared" si="6"/>
        <v>24.703814018261948</v>
      </c>
      <c r="AF47" s="60">
        <f>(IF('Comp Calculator'!$C$167='(CC) Enemy Champ Data'!$N$3,'(CC) Enemy Champ Data'!$N47,IF('Comp Calculator'!$C$167='(CC) Enemy Champ Data'!$O$3,'(CC) Enemy Champ Data'!$O47,IF('Comp Calculator'!$C$167='(CC) Enemy Champ Data'!$P$3,'(CC) Enemy Champ Data'!$P47,IF('Comp Calculator'!$C$167='(CC) Enemy Champ Data'!$Q$3,'(CC) Enemy Champ Data'!$Q47,IF('Comp Calculator'!$C$167='(CC) Enemy Champ Data'!$R$3,'(CC) Enemy Champ Data'!$R47,IF('Comp Calculator'!$C$167='(CC) Enemy Champ Data'!$T$3,'(CC) Enemy Champ Data'!$T47,1000))))))*H47*(100-$AD47))/1000</f>
        <v>0</v>
      </c>
      <c r="AG47" s="60">
        <f>(IF('Comp Calculator'!$C$167='(CC) Enemy Champ Data'!$N$3,'(CC) Enemy Champ Data'!$N47,IF('Comp Calculator'!$C$167='(CC) Enemy Champ Data'!$O$3,'(CC) Enemy Champ Data'!$O47,IF('Comp Calculator'!$C$167='(CC) Enemy Champ Data'!$P$3,'(CC) Enemy Champ Data'!$P47,IF('Comp Calculator'!$C$167='(CC) Enemy Champ Data'!$Q$3,'(CC) Enemy Champ Data'!$Q47,IF('Comp Calculator'!$C$167='(CC) Enemy Champ Data'!$R$3,'(CC) Enemy Champ Data'!$R47,IF('Comp Calculator'!$C$167='(CC) Enemy Champ Data'!$T$3,'(CC) Enemy Champ Data'!$T47,1000))))))*I47*(100-$AD47))/1000</f>
        <v>0</v>
      </c>
      <c r="AH47" s="60">
        <f>(IF('Comp Calculator'!$C$167='(CC) Enemy Champ Data'!$N$3,'(CC) Enemy Champ Data'!$N47,IF('Comp Calculator'!$C$167='(CC) Enemy Champ Data'!$O$3,'(CC) Enemy Champ Data'!$O47,IF('Comp Calculator'!$C$167='(CC) Enemy Champ Data'!$P$3,'(CC) Enemy Champ Data'!$P47,IF('Comp Calculator'!$C$167='(CC) Enemy Champ Data'!$Q$3,'(CC) Enemy Champ Data'!$Q47,IF('Comp Calculator'!$C$167='(CC) Enemy Champ Data'!$R$3,'(CC) Enemy Champ Data'!$R47,IF('Comp Calculator'!$C$167='(CC) Enemy Champ Data'!$T$3,'(CC) Enemy Champ Data'!$T47,1000))))))*J47*(100-$AD47))/1000</f>
        <v>0</v>
      </c>
      <c r="AI47" s="60">
        <f>(IF('Comp Calculator'!$C$167='(CC) Enemy Champ Data'!$N$3,'(CC) Enemy Champ Data'!$N47,IF('Comp Calculator'!$C$167='(CC) Enemy Champ Data'!$O$3,'(CC) Enemy Champ Data'!$O47,IF('Comp Calculator'!$C$167='(CC) Enemy Champ Data'!$P$3,'(CC) Enemy Champ Data'!$P47,IF('Comp Calculator'!$C$167='(CC) Enemy Champ Data'!$Q$3,'(CC) Enemy Champ Data'!$Q47,IF('Comp Calculator'!$C$167='(CC) Enemy Champ Data'!$R$3,'(CC) Enemy Champ Data'!$R47,IF('Comp Calculator'!$C$167='(CC) Enemy Champ Data'!$T$3,'(CC) Enemy Champ Data'!$T47,1000))))))*K47*(100-$AD47))/1000</f>
        <v>0</v>
      </c>
      <c r="AJ47" s="60">
        <f>(IF('Comp Calculator'!$C$167='(CC) Enemy Champ Data'!$N$3,'(CC) Enemy Champ Data'!$N47,IF('Comp Calculator'!$C$167='(CC) Enemy Champ Data'!$O$3,'(CC) Enemy Champ Data'!$O47,IF('Comp Calculator'!$C$167='(CC) Enemy Champ Data'!$P$3,'(CC) Enemy Champ Data'!$P47,IF('Comp Calculator'!$C$167='(CC) Enemy Champ Data'!$Q$3,'(CC) Enemy Champ Data'!$Q47,IF('Comp Calculator'!$C$167='(CC) Enemy Champ Data'!$R$3,'(CC) Enemy Champ Data'!$R47,IF('Comp Calculator'!$C$167='(CC) Enemy Champ Data'!$T$3,'(CC) Enemy Champ Data'!$T47,1000))))))*L47*(100-$AD47))/1000</f>
        <v>13658.440338234548</v>
      </c>
      <c r="AL47">
        <f>RANK(AF47,AF$4:AF$157,0)+COUNTIF(AF$4:AF47,AF47)-1</f>
        <v>71</v>
      </c>
      <c r="AM47" t="str">
        <f t="shared" si="7"/>
        <v>Jarvan IV</v>
      </c>
      <c r="AN47">
        <f>RANK(AG47,AG$4:AG$157,0)+COUNTIF(AG$4:AG47,AG47)-1</f>
        <v>63</v>
      </c>
      <c r="AO47" t="str">
        <f t="shared" si="8"/>
        <v>Jarvan IV</v>
      </c>
      <c r="AP47">
        <f>RANK(AH47,AH$4:AH$157,0)+COUNTIF(AH$4:AH47,AH47)-1</f>
        <v>118</v>
      </c>
      <c r="AQ47" t="str">
        <f t="shared" si="9"/>
        <v>Jarvan IV</v>
      </c>
      <c r="AR47">
        <f>RANK(AI47,AI$4:AI$157,0)+COUNTIF(AI$4:AI47,AI47)-1</f>
        <v>59</v>
      </c>
      <c r="AS47" t="str">
        <f t="shared" si="10"/>
        <v>Jarvan IV</v>
      </c>
      <c r="AT47">
        <f>RANK(AJ47,AJ$4:AJ$157,0)+COUNTIF(AJ$4:AJ47,AJ47)-1</f>
        <v>9</v>
      </c>
      <c r="AU47" t="str">
        <f t="shared" si="11"/>
        <v>Jarvan IV</v>
      </c>
      <c r="AW47">
        <v>45</v>
      </c>
      <c r="AX47" s="61">
        <f t="shared" si="12"/>
        <v>3.5346098058699078</v>
      </c>
      <c r="AY47">
        <f>'Champ Scores'!B49</f>
        <v>3</v>
      </c>
      <c r="AZ47">
        <f>'Champ Scores'!C49</f>
        <v>2</v>
      </c>
      <c r="BA47">
        <f>'Champ Scores'!D49</f>
        <v>3</v>
      </c>
      <c r="BB47">
        <f>'Champ Scores'!E49</f>
        <v>3</v>
      </c>
      <c r="BC47">
        <f>'Champ Scores'!F49</f>
        <v>3</v>
      </c>
      <c r="BD47">
        <f>'Champ Scores'!G49</f>
        <v>1</v>
      </c>
      <c r="BE47">
        <f>'Champ Scores'!H49</f>
        <v>1</v>
      </c>
      <c r="BF47">
        <f>'Champ Scores'!I49</f>
        <v>1</v>
      </c>
      <c r="BG47">
        <f>'Champ Scores'!J49</f>
        <v>2</v>
      </c>
      <c r="BH47">
        <f>'Champ Scores'!K49</f>
        <v>5</v>
      </c>
      <c r="BI47">
        <f>'Champ Scores'!L49</f>
        <v>1</v>
      </c>
      <c r="BJ47">
        <f>'Champ Scores'!M49</f>
        <v>3</v>
      </c>
      <c r="BK47">
        <f>'Champ Scores'!N49</f>
        <v>5</v>
      </c>
      <c r="BL47">
        <f>'Champ Scores'!O49</f>
        <v>1</v>
      </c>
      <c r="BM47">
        <f>'Champ Scores'!P49</f>
        <v>4</v>
      </c>
      <c r="BN47">
        <f>'Champ Scores'!Q49</f>
        <v>1</v>
      </c>
      <c r="BO47">
        <f>'Champ Scores'!R49</f>
        <v>5</v>
      </c>
      <c r="BP47">
        <f>'Champ Scores'!S49</f>
        <v>1</v>
      </c>
      <c r="BQ47">
        <f>'Champ Scores'!T49</f>
        <v>4</v>
      </c>
      <c r="BR47">
        <f>'Champ Scores'!U49</f>
        <v>3</v>
      </c>
      <c r="BT47" s="61">
        <f>INDEX($AX$3:BR47,AW47,MATCH('Comp Calculator'!$C$168,'(CC) Enemy Champ Data'!$AX$3:$BR$3,0))</f>
        <v>3.5346098058699078</v>
      </c>
      <c r="BV47" s="60">
        <f t="shared" si="19"/>
        <v>0</v>
      </c>
      <c r="BW47" s="60">
        <f t="shared" si="20"/>
        <v>0</v>
      </c>
      <c r="BX47" s="60">
        <f t="shared" si="21"/>
        <v>0</v>
      </c>
      <c r="BY47" s="60">
        <f t="shared" si="22"/>
        <v>0</v>
      </c>
      <c r="BZ47" s="60">
        <f t="shared" si="23"/>
        <v>19960.697798674169</v>
      </c>
      <c r="CB47">
        <f>RANK(BV47,BV$4:BV$157,0)+COUNTIF(BV$4:BV47,BV47)-1</f>
        <v>71</v>
      </c>
      <c r="CC47" t="str">
        <f t="shared" si="13"/>
        <v>Jarvan IV</v>
      </c>
      <c r="CD47">
        <f>RANK(BW47,BW$4:BW$157,0)+COUNTIF(BW$4:BW47,BW47)-1</f>
        <v>63</v>
      </c>
      <c r="CE47" t="str">
        <f t="shared" si="14"/>
        <v>Jarvan IV</v>
      </c>
      <c r="CF47">
        <f>RANK(BX47,BX$4:BX$157,0)+COUNTIF(BX$4:BX47,BX47)-1</f>
        <v>118</v>
      </c>
      <c r="CG47" t="str">
        <f t="shared" si="15"/>
        <v>Jarvan IV</v>
      </c>
      <c r="CH47">
        <f>RANK(BY47,BY$4:BY$157,0)+COUNTIF(BY$4:BY47,BY47)-1</f>
        <v>59</v>
      </c>
      <c r="CI47" t="str">
        <f t="shared" si="16"/>
        <v>Jarvan IV</v>
      </c>
      <c r="CJ47">
        <f>RANK(BZ47,BZ$4:BZ$157,0)+COUNTIF(BZ$4:BZ47,BZ47)-1</f>
        <v>8</v>
      </c>
      <c r="CK47" t="str">
        <f t="shared" si="17"/>
        <v>Jarvan IV</v>
      </c>
      <c r="CM47">
        <f>'Champ Scores'!B49+'(CC) Team Data'!B$43-'(CC) Team Data'!$B$28</f>
        <v>7</v>
      </c>
      <c r="CN47">
        <f>'Champ Scores'!C49+'(CC) Team Data'!C$43-'(CC) Team Data'!$B$28</f>
        <v>6</v>
      </c>
      <c r="CO47">
        <f>'Champ Scores'!D49+'(CC) Team Data'!D$43-'(CC) Team Data'!$B$28</f>
        <v>7</v>
      </c>
      <c r="CP47">
        <f>'Champ Scores'!E49+'(CC) Team Data'!E$43-'(CC) Team Data'!$B$28</f>
        <v>7</v>
      </c>
      <c r="CQ47">
        <f>'Champ Scores'!F49+'(CC) Team Data'!F$43-'(CC) Team Data'!$B$28</f>
        <v>7</v>
      </c>
      <c r="CR47">
        <f>'Champ Scores'!G49+'(CC) Team Data'!G$43-'(CC) Team Data'!$B$28</f>
        <v>5</v>
      </c>
      <c r="CS47">
        <f>'Champ Scores'!H49+'(CC) Team Data'!H$43-'(CC) Team Data'!$B$28</f>
        <v>5</v>
      </c>
      <c r="CT47">
        <f>'Champ Scores'!I49+'(CC) Team Data'!I$43-'(CC) Team Data'!$B$28</f>
        <v>5</v>
      </c>
      <c r="CU47">
        <f>'Champ Scores'!J49+'(CC) Team Data'!J$43-'(CC) Team Data'!$B$28</f>
        <v>6</v>
      </c>
      <c r="CV47">
        <f>'Champ Scores'!K49+'(CC) Team Data'!K$43-'(CC) Team Data'!$B$28</f>
        <v>9</v>
      </c>
      <c r="CW47">
        <f>'Champ Scores'!L49+'(CC) Team Data'!L$43-'(CC) Team Data'!$B$28</f>
        <v>5</v>
      </c>
      <c r="CX47">
        <f>'Champ Scores'!M49+'(CC) Team Data'!M$43-'(CC) Team Data'!$B$28</f>
        <v>7</v>
      </c>
      <c r="CY47">
        <f>'Champ Scores'!N49+'(CC) Team Data'!N$43-'(CC) Team Data'!$B$28</f>
        <v>9</v>
      </c>
      <c r="CZ47">
        <f>'Champ Scores'!O49+'(CC) Team Data'!O$43-'(CC) Team Data'!$B$28</f>
        <v>5</v>
      </c>
      <c r="DA47">
        <f>'Champ Scores'!P49+'(CC) Team Data'!P$43-'(CC) Team Data'!$B$28</f>
        <v>8</v>
      </c>
      <c r="DB47">
        <f>'Champ Scores'!Q49+'(CC) Team Data'!Q$43-'(CC) Team Data'!$B$28</f>
        <v>5</v>
      </c>
      <c r="DC47">
        <f>'Champ Scores'!R49+'(CC) Team Data'!R$43-'(CC) Team Data'!$B$28</f>
        <v>9</v>
      </c>
      <c r="DD47">
        <f>'Champ Scores'!S49+'(CC) Team Data'!S$43-'(CC) Team Data'!$B$28</f>
        <v>5</v>
      </c>
      <c r="DE47">
        <f>'Champ Scores'!T49+'(CC) Team Data'!T$43-'(CC) Team Data'!$B$28</f>
        <v>8</v>
      </c>
      <c r="DF47">
        <f>'Champ Scores'!U49+'(CC) Team Data'!U$43-'(CC) Team Data'!$B$28</f>
        <v>7</v>
      </c>
    </row>
    <row r="48" spans="1:110" x14ac:dyDescent="0.25">
      <c r="A48" t="str">
        <f>'Champ Scores'!A50</f>
        <v>Jax</v>
      </c>
      <c r="B48">
        <f>IF('Comp Calculator'!$C$158='Champ Pools'!$S$3,'Champ Pools'!B50,IF('Comp Calculator'!$C$158='Champ Pools'!$T$3,'Champ Pools'!C50,IF('Comp Calculator'!$C$158='Champ Pools'!$U$3,'Champ Pools'!D50,IF('Comp Calculator'!$C$158='Champ Pools'!$V$3,'Champ Pools'!E50,IF('Comp Calculator'!$C$158='Champ Pools'!$W$3,'Champ Pools'!F50,IF('Comp Calculator'!$C$158='Champ Pools'!$X$3,'Champ Pools'!G50,IF('Comp Calculator'!$C$158='Champ Pools'!$Y$3,'Champ Pools'!H50,IF('Comp Calculator'!$C$158='Champ Pools'!$Z$3,'Champ Pools'!I50,0))))))))</f>
        <v>0</v>
      </c>
      <c r="C48">
        <f>IF('Comp Calculator'!$C$159='Champ Pools'!$S$3,'Champ Pools'!B50,IF('Comp Calculator'!$C$159='Champ Pools'!$T$3,'Champ Pools'!C50,IF('Comp Calculator'!$C$159='Champ Pools'!$U$3,'Champ Pools'!D50,IF('Comp Calculator'!$C$159='Champ Pools'!$V$3,'Champ Pools'!E50,IF('Comp Calculator'!$C$159='Champ Pools'!$W$3,'Champ Pools'!F50,IF('Comp Calculator'!$C$159='Champ Pools'!$X$3,'Champ Pools'!G50,IF('Comp Calculator'!$C$159='Champ Pools'!$Y$3,'Champ Pools'!H50,IF('Comp Calculator'!$C$159='Champ Pools'!$Z$3,'Champ Pools'!I50,0))))))))</f>
        <v>3</v>
      </c>
      <c r="D48">
        <f>IF('Comp Calculator'!$C$160='Champ Pools'!$S$3,'Champ Pools'!B50,IF('Comp Calculator'!$C$160='Champ Pools'!$T$3,'Champ Pools'!C50,IF('Comp Calculator'!$C$160='Champ Pools'!$U$3,'Champ Pools'!D50,IF('Comp Calculator'!$C$160='Champ Pools'!$V$3,'Champ Pools'!E50,IF('Comp Calculator'!$C$160='Champ Pools'!$W$3,'Champ Pools'!F50,IF('Comp Calculator'!$C$160='Champ Pools'!$X$3,'Champ Pools'!G50,IF('Comp Calculator'!$C$160='Champ Pools'!$Y$3,'Champ Pools'!H50,IF('Comp Calculator'!$C$160='Champ Pools'!$Z$3,'Champ Pools'!I50,0))))))))</f>
        <v>4</v>
      </c>
      <c r="E48">
        <f>IF('Comp Calculator'!$C$161='Champ Pools'!$S$3,'Champ Pools'!B50,IF('Comp Calculator'!$C$161='Champ Pools'!$T$3,'Champ Pools'!C50,IF('Comp Calculator'!$C$161='Champ Pools'!$U$3,'Champ Pools'!D50,IF('Comp Calculator'!$C$161='Champ Pools'!$V$3,'Champ Pools'!E50,IF('Comp Calculator'!$C$161='Champ Pools'!$W$3,'Champ Pools'!F50,IF('Comp Calculator'!$C$161='Champ Pools'!$X$3,'Champ Pools'!G50,IF('Comp Calculator'!$C$161='Champ Pools'!$Y$3,'Champ Pools'!H50,IF('Comp Calculator'!$C$161='Champ Pools'!$Z$3,'Champ Pools'!I50,0))))))))</f>
        <v>0</v>
      </c>
      <c r="F48">
        <f>IF('Comp Calculator'!$C$162='Champ Pools'!$S$3,'Champ Pools'!B50,IF('Comp Calculator'!$C$162='Champ Pools'!$T$3,'Champ Pools'!C50,IF('Comp Calculator'!$C$162='Champ Pools'!$U$3,'Champ Pools'!D50,IF('Comp Calculator'!$C$162='Champ Pools'!$V$3,'Champ Pools'!E50,IF('Comp Calculator'!$C$162='Champ Pools'!$W$3,'Champ Pools'!F50,IF('Comp Calculator'!$C$162='Champ Pools'!$X$3,'Champ Pools'!G50,IF('Comp Calculator'!$C$162='Champ Pools'!$Y$3,'Champ Pools'!H50,IF('Comp Calculator'!$C$162='Champ Pools'!$Z$3,'Champ Pools'!I50,0))))))))</f>
        <v>4</v>
      </c>
      <c r="H48">
        <f>B48*B48*'Champ Pools'!AC50</f>
        <v>0</v>
      </c>
      <c r="I48">
        <f>C48*C48*'Champ Pools'!AD50</f>
        <v>27</v>
      </c>
      <c r="J48">
        <f>D48*D48*'Champ Pools'!AE50</f>
        <v>48</v>
      </c>
      <c r="K48">
        <f>E48*E48*'Champ Pools'!AF50</f>
        <v>0</v>
      </c>
      <c r="L48">
        <f>F48*F48*'Champ Pools'!AG50</f>
        <v>48</v>
      </c>
      <c r="N48">
        <f>'Champ Scores'!Y50</f>
        <v>1931</v>
      </c>
      <c r="O48">
        <f>'Champ Scores'!Z50</f>
        <v>2628</v>
      </c>
      <c r="P48">
        <f>'Champ Scores'!AA50</f>
        <v>1751</v>
      </c>
      <c r="Q48">
        <f>'Champ Scores'!AB50</f>
        <v>1332</v>
      </c>
      <c r="R48">
        <f>'Champ Scores'!AC50</f>
        <v>2634</v>
      </c>
      <c r="T48" s="60">
        <f t="shared" si="18"/>
        <v>2431.2094410066211</v>
      </c>
      <c r="U48">
        <f>'(CC) Team Data'!W$43+'(CC) Enemy Champ Data'!N48</f>
        <v>1931</v>
      </c>
      <c r="V48">
        <f>'(CC) Team Data'!X$43+'(CC) Enemy Champ Data'!O48</f>
        <v>2628</v>
      </c>
      <c r="W48">
        <f>'(CC) Team Data'!Y$43+'(CC) Enemy Champ Data'!P48</f>
        <v>1751</v>
      </c>
      <c r="X48">
        <f>'(CC) Team Data'!Z$43+'(CC) Enemy Champ Data'!Q48</f>
        <v>1332</v>
      </c>
      <c r="Y48">
        <f>'(CC) Team Data'!AA$43+'(CC) Enemy Champ Data'!R48</f>
        <v>2634</v>
      </c>
      <c r="AA48">
        <f>ABS('Champ Scores'!AG50-33.3-'Comp Calculator'!H$164-'Comp Calculator'!H$163)</f>
        <v>20.055651572171687</v>
      </c>
      <c r="AB48">
        <f>ABS('Champ Scores'!AH50-33.3-'Comp Calculator'!I$164-'Comp Calculator'!I$163)</f>
        <v>4.2241097436763972</v>
      </c>
      <c r="AC48">
        <f>ABS('Champ Scores'!AI50-33.3-'Comp Calculator'!J$164-'Comp Calculator'!J$163)</f>
        <v>24.279761315848088</v>
      </c>
      <c r="AD48">
        <f t="shared" si="6"/>
        <v>48.559522631696169</v>
      </c>
      <c r="AF48" s="60">
        <f>(IF('Comp Calculator'!$C$167='(CC) Enemy Champ Data'!$N$3,'(CC) Enemy Champ Data'!$N48,IF('Comp Calculator'!$C$167='(CC) Enemy Champ Data'!$O$3,'(CC) Enemy Champ Data'!$O48,IF('Comp Calculator'!$C$167='(CC) Enemy Champ Data'!$P$3,'(CC) Enemy Champ Data'!$P48,IF('Comp Calculator'!$C$167='(CC) Enemy Champ Data'!$Q$3,'(CC) Enemy Champ Data'!$Q48,IF('Comp Calculator'!$C$167='(CC) Enemy Champ Data'!$R$3,'(CC) Enemy Champ Data'!$R48,IF('Comp Calculator'!$C$167='(CC) Enemy Champ Data'!$T$3,'(CC) Enemy Champ Data'!$T48,1000))))))*H48*(100-$AD48))/1000</f>
        <v>0</v>
      </c>
      <c r="AG48" s="60">
        <f>(IF('Comp Calculator'!$C$167='(CC) Enemy Champ Data'!$N$3,'(CC) Enemy Champ Data'!$N48,IF('Comp Calculator'!$C$167='(CC) Enemy Champ Data'!$O$3,'(CC) Enemy Champ Data'!$O48,IF('Comp Calculator'!$C$167='(CC) Enemy Champ Data'!$P$3,'(CC) Enemy Champ Data'!$P48,IF('Comp Calculator'!$C$167='(CC) Enemy Champ Data'!$Q$3,'(CC) Enemy Champ Data'!$Q48,IF('Comp Calculator'!$C$167='(CC) Enemy Champ Data'!$R$3,'(CC) Enemy Champ Data'!$R48,IF('Comp Calculator'!$C$167='(CC) Enemy Champ Data'!$T$3,'(CC) Enemy Champ Data'!$T48,1000))))))*I48*(100-$AD48))/1000</f>
        <v>3376.689504148108</v>
      </c>
      <c r="AH48" s="60">
        <f>(IF('Comp Calculator'!$C$167='(CC) Enemy Champ Data'!$N$3,'(CC) Enemy Champ Data'!$N48,IF('Comp Calculator'!$C$167='(CC) Enemy Champ Data'!$O$3,'(CC) Enemy Champ Data'!$O48,IF('Comp Calculator'!$C$167='(CC) Enemy Champ Data'!$P$3,'(CC) Enemy Champ Data'!$P48,IF('Comp Calculator'!$C$167='(CC) Enemy Champ Data'!$Q$3,'(CC) Enemy Champ Data'!$Q48,IF('Comp Calculator'!$C$167='(CC) Enemy Champ Data'!$R$3,'(CC) Enemy Champ Data'!$R48,IF('Comp Calculator'!$C$167='(CC) Enemy Champ Data'!$T$3,'(CC) Enemy Champ Data'!$T48,1000))))))*J48*(100-$AD48))/1000</f>
        <v>6003.0035629299691</v>
      </c>
      <c r="AI48" s="60">
        <f>(IF('Comp Calculator'!$C$167='(CC) Enemy Champ Data'!$N$3,'(CC) Enemy Champ Data'!$N48,IF('Comp Calculator'!$C$167='(CC) Enemy Champ Data'!$O$3,'(CC) Enemy Champ Data'!$O48,IF('Comp Calculator'!$C$167='(CC) Enemy Champ Data'!$P$3,'(CC) Enemy Champ Data'!$P48,IF('Comp Calculator'!$C$167='(CC) Enemy Champ Data'!$Q$3,'(CC) Enemy Champ Data'!$Q48,IF('Comp Calculator'!$C$167='(CC) Enemy Champ Data'!$R$3,'(CC) Enemy Champ Data'!$R48,IF('Comp Calculator'!$C$167='(CC) Enemy Champ Data'!$T$3,'(CC) Enemy Champ Data'!$T48,1000))))))*K48*(100-$AD48))/1000</f>
        <v>0</v>
      </c>
      <c r="AJ48" s="60">
        <f>(IF('Comp Calculator'!$C$167='(CC) Enemy Champ Data'!$N$3,'(CC) Enemy Champ Data'!$N48,IF('Comp Calculator'!$C$167='(CC) Enemy Champ Data'!$O$3,'(CC) Enemy Champ Data'!$O48,IF('Comp Calculator'!$C$167='(CC) Enemy Champ Data'!$P$3,'(CC) Enemy Champ Data'!$P48,IF('Comp Calculator'!$C$167='(CC) Enemy Champ Data'!$Q$3,'(CC) Enemy Champ Data'!$Q48,IF('Comp Calculator'!$C$167='(CC) Enemy Champ Data'!$R$3,'(CC) Enemy Champ Data'!$R48,IF('Comp Calculator'!$C$167='(CC) Enemy Champ Data'!$T$3,'(CC) Enemy Champ Data'!$T48,1000))))))*L48*(100-$AD48))/1000</f>
        <v>6003.0035629299691</v>
      </c>
      <c r="AL48">
        <f>RANK(AF48,AF$4:AF$157,0)+COUNTIF(AF$4:AF48,AF48)-1</f>
        <v>72</v>
      </c>
      <c r="AM48" t="str">
        <f t="shared" si="7"/>
        <v>Jax</v>
      </c>
      <c r="AN48">
        <f>RANK(AG48,AG$4:AG$157,0)+COUNTIF(AG$4:AG48,AG48)-1</f>
        <v>12</v>
      </c>
      <c r="AO48" t="str">
        <f t="shared" si="8"/>
        <v>Jax</v>
      </c>
      <c r="AP48">
        <f>RANK(AH48,AH$4:AH$157,0)+COUNTIF(AH$4:AH48,AH48)-1</f>
        <v>54</v>
      </c>
      <c r="AQ48" t="str">
        <f t="shared" si="9"/>
        <v>Jax</v>
      </c>
      <c r="AR48">
        <f>RANK(AI48,AI$4:AI$157,0)+COUNTIF(AI$4:AI48,AI48)-1</f>
        <v>60</v>
      </c>
      <c r="AS48" t="str">
        <f t="shared" si="10"/>
        <v>Jax</v>
      </c>
      <c r="AT48">
        <f>RANK(AJ48,AJ$4:AJ$157,0)+COUNTIF(AJ$4:AJ48,AJ48)-1</f>
        <v>32</v>
      </c>
      <c r="AU48" t="str">
        <f t="shared" si="11"/>
        <v>Jax</v>
      </c>
      <c r="AW48">
        <v>46</v>
      </c>
      <c r="AX48" s="61">
        <f t="shared" si="12"/>
        <v>3.3648595746767453</v>
      </c>
      <c r="AY48">
        <f>'Champ Scores'!B50</f>
        <v>3</v>
      </c>
      <c r="AZ48">
        <f>'Champ Scores'!C50</f>
        <v>5</v>
      </c>
      <c r="BA48">
        <f>'Champ Scores'!D50</f>
        <v>5</v>
      </c>
      <c r="BB48">
        <f>'Champ Scores'!E50</f>
        <v>2</v>
      </c>
      <c r="BC48">
        <f>'Champ Scores'!F50</f>
        <v>5</v>
      </c>
      <c r="BD48">
        <f>'Champ Scores'!G50</f>
        <v>2</v>
      </c>
      <c r="BE48">
        <f>'Champ Scores'!H50</f>
        <v>1</v>
      </c>
      <c r="BF48">
        <f>'Champ Scores'!I50</f>
        <v>1</v>
      </c>
      <c r="BG48">
        <f>'Champ Scores'!J50</f>
        <v>5</v>
      </c>
      <c r="BH48">
        <f>'Champ Scores'!K50</f>
        <v>3</v>
      </c>
      <c r="BI48">
        <f>'Champ Scores'!L50</f>
        <v>1</v>
      </c>
      <c r="BJ48">
        <f>'Champ Scores'!M50</f>
        <v>1</v>
      </c>
      <c r="BK48">
        <f>'Champ Scores'!N50</f>
        <v>3</v>
      </c>
      <c r="BL48">
        <f>'Champ Scores'!O50</f>
        <v>1</v>
      </c>
      <c r="BM48">
        <f>'Champ Scores'!P50</f>
        <v>3</v>
      </c>
      <c r="BN48">
        <f>'Champ Scores'!Q50</f>
        <v>5</v>
      </c>
      <c r="BO48">
        <f>'Champ Scores'!R50</f>
        <v>3</v>
      </c>
      <c r="BP48">
        <f>'Champ Scores'!S50</f>
        <v>1</v>
      </c>
      <c r="BQ48">
        <f>'Champ Scores'!T50</f>
        <v>1</v>
      </c>
      <c r="BR48">
        <f>'Champ Scores'!U50</f>
        <v>1</v>
      </c>
      <c r="BT48" s="61">
        <f>INDEX($AX$3:BR48,AW48,MATCH('Comp Calculator'!$C$168,'(CC) Enemy Champ Data'!$AX$3:$BR$3,0))</f>
        <v>3.3648595746767453</v>
      </c>
      <c r="BV48" s="60">
        <f t="shared" si="19"/>
        <v>0</v>
      </c>
      <c r="BW48" s="60">
        <f t="shared" si="20"/>
        <v>4673.429535564348</v>
      </c>
      <c r="BX48" s="60">
        <f t="shared" si="21"/>
        <v>8308.3191743366187</v>
      </c>
      <c r="BY48" s="60">
        <f t="shared" si="22"/>
        <v>0</v>
      </c>
      <c r="BZ48" s="60">
        <f t="shared" si="23"/>
        <v>8308.3191743366187</v>
      </c>
      <c r="CB48">
        <f>RANK(BV48,BV$4:BV$157,0)+COUNTIF(BV$4:BV48,BV48)-1</f>
        <v>72</v>
      </c>
      <c r="CC48" t="str">
        <f t="shared" si="13"/>
        <v>Jax</v>
      </c>
      <c r="CD48">
        <f>RANK(BW48,BW$4:BW$157,0)+COUNTIF(BW$4:BW48,BW48)-1</f>
        <v>12</v>
      </c>
      <c r="CE48" t="str">
        <f t="shared" si="14"/>
        <v>Jax</v>
      </c>
      <c r="CF48">
        <f>RANK(BX48,BX$4:BX$157,0)+COUNTIF(BX$4:BX48,BX48)-1</f>
        <v>58</v>
      </c>
      <c r="CG48" t="str">
        <f t="shared" si="15"/>
        <v>Jax</v>
      </c>
      <c r="CH48">
        <f>RANK(BY48,BY$4:BY$157,0)+COUNTIF(BY$4:BY48,BY48)-1</f>
        <v>60</v>
      </c>
      <c r="CI48" t="str">
        <f t="shared" si="16"/>
        <v>Jax</v>
      </c>
      <c r="CJ48">
        <f>RANK(BZ48,BZ$4:BZ$157,0)+COUNTIF(BZ$4:BZ48,BZ48)-1</f>
        <v>34</v>
      </c>
      <c r="CK48" t="str">
        <f t="shared" si="17"/>
        <v>Jax</v>
      </c>
      <c r="CM48">
        <f>'Champ Scores'!B50+'(CC) Team Data'!B$43-'(CC) Team Data'!$B$28</f>
        <v>7</v>
      </c>
      <c r="CN48">
        <f>'Champ Scores'!C50+'(CC) Team Data'!C$43-'(CC) Team Data'!$B$28</f>
        <v>9</v>
      </c>
      <c r="CO48">
        <f>'Champ Scores'!D50+'(CC) Team Data'!D$43-'(CC) Team Data'!$B$28</f>
        <v>9</v>
      </c>
      <c r="CP48">
        <f>'Champ Scores'!E50+'(CC) Team Data'!E$43-'(CC) Team Data'!$B$28</f>
        <v>6</v>
      </c>
      <c r="CQ48">
        <f>'Champ Scores'!F50+'(CC) Team Data'!F$43-'(CC) Team Data'!$B$28</f>
        <v>9</v>
      </c>
      <c r="CR48">
        <f>'Champ Scores'!G50+'(CC) Team Data'!G$43-'(CC) Team Data'!$B$28</f>
        <v>6</v>
      </c>
      <c r="CS48">
        <f>'Champ Scores'!H50+'(CC) Team Data'!H$43-'(CC) Team Data'!$B$28</f>
        <v>5</v>
      </c>
      <c r="CT48">
        <f>'Champ Scores'!I50+'(CC) Team Data'!I$43-'(CC) Team Data'!$B$28</f>
        <v>5</v>
      </c>
      <c r="CU48">
        <f>'Champ Scores'!J50+'(CC) Team Data'!J$43-'(CC) Team Data'!$B$28</f>
        <v>9</v>
      </c>
      <c r="CV48">
        <f>'Champ Scores'!K50+'(CC) Team Data'!K$43-'(CC) Team Data'!$B$28</f>
        <v>7</v>
      </c>
      <c r="CW48">
        <f>'Champ Scores'!L50+'(CC) Team Data'!L$43-'(CC) Team Data'!$B$28</f>
        <v>5</v>
      </c>
      <c r="CX48">
        <f>'Champ Scores'!M50+'(CC) Team Data'!M$43-'(CC) Team Data'!$B$28</f>
        <v>5</v>
      </c>
      <c r="CY48">
        <f>'Champ Scores'!N50+'(CC) Team Data'!N$43-'(CC) Team Data'!$B$28</f>
        <v>7</v>
      </c>
      <c r="CZ48">
        <f>'Champ Scores'!O50+'(CC) Team Data'!O$43-'(CC) Team Data'!$B$28</f>
        <v>5</v>
      </c>
      <c r="DA48">
        <f>'Champ Scores'!P50+'(CC) Team Data'!P$43-'(CC) Team Data'!$B$28</f>
        <v>7</v>
      </c>
      <c r="DB48">
        <f>'Champ Scores'!Q50+'(CC) Team Data'!Q$43-'(CC) Team Data'!$B$28</f>
        <v>9</v>
      </c>
      <c r="DC48">
        <f>'Champ Scores'!R50+'(CC) Team Data'!R$43-'(CC) Team Data'!$B$28</f>
        <v>7</v>
      </c>
      <c r="DD48">
        <f>'Champ Scores'!S50+'(CC) Team Data'!S$43-'(CC) Team Data'!$B$28</f>
        <v>5</v>
      </c>
      <c r="DE48">
        <f>'Champ Scores'!T50+'(CC) Team Data'!T$43-'(CC) Team Data'!$B$28</f>
        <v>5</v>
      </c>
      <c r="DF48">
        <f>'Champ Scores'!U50+'(CC) Team Data'!U$43-'(CC) Team Data'!$B$28</f>
        <v>5</v>
      </c>
    </row>
    <row r="49" spans="1:110" x14ac:dyDescent="0.25">
      <c r="A49" t="str">
        <f>'Champ Scores'!A51</f>
        <v>Jayce</v>
      </c>
      <c r="B49">
        <f>IF('Comp Calculator'!$C$158='Champ Pools'!$S$3,'Champ Pools'!B51,IF('Comp Calculator'!$C$158='Champ Pools'!$T$3,'Champ Pools'!C51,IF('Comp Calculator'!$C$158='Champ Pools'!$U$3,'Champ Pools'!D51,IF('Comp Calculator'!$C$158='Champ Pools'!$V$3,'Champ Pools'!E51,IF('Comp Calculator'!$C$158='Champ Pools'!$W$3,'Champ Pools'!F51,IF('Comp Calculator'!$C$158='Champ Pools'!$X$3,'Champ Pools'!G51,IF('Comp Calculator'!$C$158='Champ Pools'!$Y$3,'Champ Pools'!H51,IF('Comp Calculator'!$C$158='Champ Pools'!$Z$3,'Champ Pools'!I51,0))))))))</f>
        <v>5</v>
      </c>
      <c r="C49">
        <f>IF('Comp Calculator'!$C$159='Champ Pools'!$S$3,'Champ Pools'!B51,IF('Comp Calculator'!$C$159='Champ Pools'!$T$3,'Champ Pools'!C51,IF('Comp Calculator'!$C$159='Champ Pools'!$U$3,'Champ Pools'!D51,IF('Comp Calculator'!$C$159='Champ Pools'!$V$3,'Champ Pools'!E51,IF('Comp Calculator'!$C$159='Champ Pools'!$W$3,'Champ Pools'!F51,IF('Comp Calculator'!$C$159='Champ Pools'!$X$3,'Champ Pools'!G51,IF('Comp Calculator'!$C$159='Champ Pools'!$Y$3,'Champ Pools'!H51,IF('Comp Calculator'!$C$159='Champ Pools'!$Z$3,'Champ Pools'!I51,0))))))))</f>
        <v>0</v>
      </c>
      <c r="D49">
        <f>IF('Comp Calculator'!$C$160='Champ Pools'!$S$3,'Champ Pools'!B51,IF('Comp Calculator'!$C$160='Champ Pools'!$T$3,'Champ Pools'!C51,IF('Comp Calculator'!$C$160='Champ Pools'!$U$3,'Champ Pools'!D51,IF('Comp Calculator'!$C$160='Champ Pools'!$V$3,'Champ Pools'!E51,IF('Comp Calculator'!$C$160='Champ Pools'!$W$3,'Champ Pools'!F51,IF('Comp Calculator'!$C$160='Champ Pools'!$X$3,'Champ Pools'!G51,IF('Comp Calculator'!$C$160='Champ Pools'!$Y$3,'Champ Pools'!H51,IF('Comp Calculator'!$C$160='Champ Pools'!$Z$3,'Champ Pools'!I51,0))))))))</f>
        <v>0</v>
      </c>
      <c r="E49">
        <f>IF('Comp Calculator'!$C$161='Champ Pools'!$S$3,'Champ Pools'!B51,IF('Comp Calculator'!$C$161='Champ Pools'!$T$3,'Champ Pools'!C51,IF('Comp Calculator'!$C$161='Champ Pools'!$U$3,'Champ Pools'!D51,IF('Comp Calculator'!$C$161='Champ Pools'!$V$3,'Champ Pools'!E51,IF('Comp Calculator'!$C$161='Champ Pools'!$W$3,'Champ Pools'!F51,IF('Comp Calculator'!$C$161='Champ Pools'!$X$3,'Champ Pools'!G51,IF('Comp Calculator'!$C$161='Champ Pools'!$Y$3,'Champ Pools'!H51,IF('Comp Calculator'!$C$161='Champ Pools'!$Z$3,'Champ Pools'!I51,0))))))))</f>
        <v>0</v>
      </c>
      <c r="F49">
        <f>IF('Comp Calculator'!$C$162='Champ Pools'!$S$3,'Champ Pools'!B51,IF('Comp Calculator'!$C$162='Champ Pools'!$T$3,'Champ Pools'!C51,IF('Comp Calculator'!$C$162='Champ Pools'!$U$3,'Champ Pools'!D51,IF('Comp Calculator'!$C$162='Champ Pools'!$V$3,'Champ Pools'!E51,IF('Comp Calculator'!$C$162='Champ Pools'!$W$3,'Champ Pools'!F51,IF('Comp Calculator'!$C$162='Champ Pools'!$X$3,'Champ Pools'!G51,IF('Comp Calculator'!$C$162='Champ Pools'!$Y$3,'Champ Pools'!H51,IF('Comp Calculator'!$C$162='Champ Pools'!$Z$3,'Champ Pools'!I51,0))))))))</f>
        <v>0</v>
      </c>
      <c r="H49">
        <f>B49*B49*'Champ Pools'!AC51</f>
        <v>75</v>
      </c>
      <c r="I49">
        <f>C49*C49*'Champ Pools'!AD51</f>
        <v>0</v>
      </c>
      <c r="J49">
        <f>D49*D49*'Champ Pools'!AE51</f>
        <v>0</v>
      </c>
      <c r="K49">
        <f>E49*E49*'Champ Pools'!AF51</f>
        <v>0</v>
      </c>
      <c r="L49">
        <f>F49*F49*'Champ Pools'!AG51</f>
        <v>0</v>
      </c>
      <c r="N49">
        <f>'Champ Scores'!Y51</f>
        <v>1473</v>
      </c>
      <c r="O49">
        <f>'Champ Scores'!Z51</f>
        <v>2196</v>
      </c>
      <c r="P49">
        <f>'Champ Scores'!AA51</f>
        <v>1468</v>
      </c>
      <c r="Q49">
        <f>'Champ Scores'!AB51</f>
        <v>2378</v>
      </c>
      <c r="R49">
        <f>'Champ Scores'!AC51</f>
        <v>2588</v>
      </c>
      <c r="T49" s="60">
        <f t="shared" si="18"/>
        <v>2479.0213056179746</v>
      </c>
      <c r="U49">
        <f>'(CC) Team Data'!W$43+'(CC) Enemy Champ Data'!N49</f>
        <v>1473</v>
      </c>
      <c r="V49">
        <f>'(CC) Team Data'!X$43+'(CC) Enemy Champ Data'!O49</f>
        <v>2196</v>
      </c>
      <c r="W49">
        <f>'(CC) Team Data'!Y$43+'(CC) Enemy Champ Data'!P49</f>
        <v>1468</v>
      </c>
      <c r="X49">
        <f>'(CC) Team Data'!Z$43+'(CC) Enemy Champ Data'!Q49</f>
        <v>2378</v>
      </c>
      <c r="Y49">
        <f>'(CC) Team Data'!AA$43+'(CC) Enemy Champ Data'!R49</f>
        <v>2588</v>
      </c>
      <c r="AA49">
        <f>ABS('Champ Scores'!AG51-33.3-'Comp Calculator'!H$164-'Comp Calculator'!H$163)</f>
        <v>7.4761654510777831</v>
      </c>
      <c r="AB49">
        <f>ABS('Champ Scores'!AH51-33.3-'Comp Calculator'!I$164-'Comp Calculator'!I$163)</f>
        <v>15.993407240993285</v>
      </c>
      <c r="AC49">
        <f>ABS('Champ Scores'!AI51-33.3-'Comp Calculator'!J$164-'Comp Calculator'!J$163)</f>
        <v>8.5172417899154915</v>
      </c>
      <c r="AD49">
        <f t="shared" si="6"/>
        <v>31.98681448198656</v>
      </c>
      <c r="AF49" s="60">
        <f>(IF('Comp Calculator'!$C$167='(CC) Enemy Champ Data'!$N$3,'(CC) Enemy Champ Data'!$N49,IF('Comp Calculator'!$C$167='(CC) Enemy Champ Data'!$O$3,'(CC) Enemy Champ Data'!$O49,IF('Comp Calculator'!$C$167='(CC) Enemy Champ Data'!$P$3,'(CC) Enemy Champ Data'!$P49,IF('Comp Calculator'!$C$167='(CC) Enemy Champ Data'!$Q$3,'(CC) Enemy Champ Data'!$Q49,IF('Comp Calculator'!$C$167='(CC) Enemy Champ Data'!$R$3,'(CC) Enemy Champ Data'!$R49,IF('Comp Calculator'!$C$167='(CC) Enemy Champ Data'!$T$3,'(CC) Enemy Champ Data'!$T49,1000))))))*H49*(100-$AD49))/1000</f>
        <v>12645.460197157741</v>
      </c>
      <c r="AG49" s="60">
        <f>(IF('Comp Calculator'!$C$167='(CC) Enemy Champ Data'!$N$3,'(CC) Enemy Champ Data'!$N49,IF('Comp Calculator'!$C$167='(CC) Enemy Champ Data'!$O$3,'(CC) Enemy Champ Data'!$O49,IF('Comp Calculator'!$C$167='(CC) Enemy Champ Data'!$P$3,'(CC) Enemy Champ Data'!$P49,IF('Comp Calculator'!$C$167='(CC) Enemy Champ Data'!$Q$3,'(CC) Enemy Champ Data'!$Q49,IF('Comp Calculator'!$C$167='(CC) Enemy Champ Data'!$R$3,'(CC) Enemy Champ Data'!$R49,IF('Comp Calculator'!$C$167='(CC) Enemy Champ Data'!$T$3,'(CC) Enemy Champ Data'!$T49,1000))))))*I49*(100-$AD49))/1000</f>
        <v>0</v>
      </c>
      <c r="AH49" s="60">
        <f>(IF('Comp Calculator'!$C$167='(CC) Enemy Champ Data'!$N$3,'(CC) Enemy Champ Data'!$N49,IF('Comp Calculator'!$C$167='(CC) Enemy Champ Data'!$O$3,'(CC) Enemy Champ Data'!$O49,IF('Comp Calculator'!$C$167='(CC) Enemy Champ Data'!$P$3,'(CC) Enemy Champ Data'!$P49,IF('Comp Calculator'!$C$167='(CC) Enemy Champ Data'!$Q$3,'(CC) Enemy Champ Data'!$Q49,IF('Comp Calculator'!$C$167='(CC) Enemy Champ Data'!$R$3,'(CC) Enemy Champ Data'!$R49,IF('Comp Calculator'!$C$167='(CC) Enemy Champ Data'!$T$3,'(CC) Enemy Champ Data'!$T49,1000))))))*J49*(100-$AD49))/1000</f>
        <v>0</v>
      </c>
      <c r="AI49" s="60">
        <f>(IF('Comp Calculator'!$C$167='(CC) Enemy Champ Data'!$N$3,'(CC) Enemy Champ Data'!$N49,IF('Comp Calculator'!$C$167='(CC) Enemy Champ Data'!$O$3,'(CC) Enemy Champ Data'!$O49,IF('Comp Calculator'!$C$167='(CC) Enemy Champ Data'!$P$3,'(CC) Enemy Champ Data'!$P49,IF('Comp Calculator'!$C$167='(CC) Enemy Champ Data'!$Q$3,'(CC) Enemy Champ Data'!$Q49,IF('Comp Calculator'!$C$167='(CC) Enemy Champ Data'!$R$3,'(CC) Enemy Champ Data'!$R49,IF('Comp Calculator'!$C$167='(CC) Enemy Champ Data'!$T$3,'(CC) Enemy Champ Data'!$T49,1000))))))*K49*(100-$AD49))/1000</f>
        <v>0</v>
      </c>
      <c r="AJ49" s="60">
        <f>(IF('Comp Calculator'!$C$167='(CC) Enemy Champ Data'!$N$3,'(CC) Enemy Champ Data'!$N49,IF('Comp Calculator'!$C$167='(CC) Enemy Champ Data'!$O$3,'(CC) Enemy Champ Data'!$O49,IF('Comp Calculator'!$C$167='(CC) Enemy Champ Data'!$P$3,'(CC) Enemy Champ Data'!$P49,IF('Comp Calculator'!$C$167='(CC) Enemy Champ Data'!$Q$3,'(CC) Enemy Champ Data'!$Q49,IF('Comp Calculator'!$C$167='(CC) Enemy Champ Data'!$R$3,'(CC) Enemy Champ Data'!$R49,IF('Comp Calculator'!$C$167='(CC) Enemy Champ Data'!$T$3,'(CC) Enemy Champ Data'!$T49,1000))))))*L49*(100-$AD49))/1000</f>
        <v>0</v>
      </c>
      <c r="AL49">
        <f>RANK(AF49,AF$4:AF$157,0)+COUNTIF(AF$4:AF49,AF49)-1</f>
        <v>3</v>
      </c>
      <c r="AM49" t="str">
        <f t="shared" si="7"/>
        <v>Jayce</v>
      </c>
      <c r="AN49">
        <f>RANK(AG49,AG$4:AG$157,0)+COUNTIF(AG$4:AG49,AG49)-1</f>
        <v>64</v>
      </c>
      <c r="AO49" t="str">
        <f t="shared" si="8"/>
        <v>Jayce</v>
      </c>
      <c r="AP49">
        <f>RANK(AH49,AH$4:AH$157,0)+COUNTIF(AH$4:AH49,AH49)-1</f>
        <v>119</v>
      </c>
      <c r="AQ49" t="str">
        <f t="shared" si="9"/>
        <v>Jayce</v>
      </c>
      <c r="AR49">
        <f>RANK(AI49,AI$4:AI$157,0)+COUNTIF(AI$4:AI49,AI49)-1</f>
        <v>61</v>
      </c>
      <c r="AS49" t="str">
        <f t="shared" si="10"/>
        <v>Jayce</v>
      </c>
      <c r="AT49">
        <f>RANK(AJ49,AJ$4:AJ$157,0)+COUNTIF(AJ$4:AJ49,AJ49)-1</f>
        <v>84</v>
      </c>
      <c r="AU49" t="str">
        <f t="shared" si="11"/>
        <v>Jayce</v>
      </c>
      <c r="AW49">
        <v>47</v>
      </c>
      <c r="AX49" s="61">
        <f t="shared" si="12"/>
        <v>3.4991230633568366</v>
      </c>
      <c r="AY49">
        <f>'Champ Scores'!B51</f>
        <v>5</v>
      </c>
      <c r="AZ49">
        <f>'Champ Scores'!C51</f>
        <v>3</v>
      </c>
      <c r="BA49">
        <f>'Champ Scores'!D51</f>
        <v>3</v>
      </c>
      <c r="BB49">
        <f>'Champ Scores'!E51</f>
        <v>3</v>
      </c>
      <c r="BC49">
        <f>'Champ Scores'!F51</f>
        <v>4</v>
      </c>
      <c r="BD49">
        <f>'Champ Scores'!G51</f>
        <v>4</v>
      </c>
      <c r="BE49">
        <f>'Champ Scores'!H51</f>
        <v>5</v>
      </c>
      <c r="BF49">
        <f>'Champ Scores'!I51</f>
        <v>5</v>
      </c>
      <c r="BG49">
        <f>'Champ Scores'!J51</f>
        <v>4</v>
      </c>
      <c r="BH49">
        <f>'Champ Scores'!K51</f>
        <v>1</v>
      </c>
      <c r="BI49">
        <f>'Champ Scores'!L51</f>
        <v>1</v>
      </c>
      <c r="BJ49">
        <f>'Champ Scores'!M51</f>
        <v>2</v>
      </c>
      <c r="BK49">
        <f>'Champ Scores'!N51</f>
        <v>1</v>
      </c>
      <c r="BL49">
        <f>'Champ Scores'!O51</f>
        <v>1</v>
      </c>
      <c r="BM49">
        <f>'Champ Scores'!P51</f>
        <v>2</v>
      </c>
      <c r="BN49">
        <f>'Champ Scores'!Q51</f>
        <v>3</v>
      </c>
      <c r="BO49">
        <f>'Champ Scores'!R51</f>
        <v>1</v>
      </c>
      <c r="BP49">
        <f>'Champ Scores'!S51</f>
        <v>2</v>
      </c>
      <c r="BQ49">
        <f>'Champ Scores'!T51</f>
        <v>1</v>
      </c>
      <c r="BR49">
        <f>'Champ Scores'!U51</f>
        <v>1</v>
      </c>
      <c r="BT49" s="61">
        <f>INDEX($AX$3:BR49,AW49,MATCH('Comp Calculator'!$C$168,'(CC) Enemy Champ Data'!$AX$3:$BR$3,0))</f>
        <v>3.4991230633568366</v>
      </c>
      <c r="BV49" s="60">
        <f t="shared" si="19"/>
        <v>17848.987954383603</v>
      </c>
      <c r="BW49" s="60">
        <f t="shared" si="20"/>
        <v>0</v>
      </c>
      <c r="BX49" s="60">
        <f t="shared" si="21"/>
        <v>0</v>
      </c>
      <c r="BY49" s="60">
        <f t="shared" si="22"/>
        <v>0</v>
      </c>
      <c r="BZ49" s="60">
        <f t="shared" si="23"/>
        <v>0</v>
      </c>
      <c r="CB49">
        <f>RANK(BV49,BV$4:BV$157,0)+COUNTIF(BV$4:BV49,BV49)-1</f>
        <v>4</v>
      </c>
      <c r="CC49" t="str">
        <f t="shared" si="13"/>
        <v>Jayce</v>
      </c>
      <c r="CD49">
        <f>RANK(BW49,BW$4:BW$157,0)+COUNTIF(BW$4:BW49,BW49)-1</f>
        <v>64</v>
      </c>
      <c r="CE49" t="str">
        <f t="shared" si="14"/>
        <v>Jayce</v>
      </c>
      <c r="CF49">
        <f>RANK(BX49,BX$4:BX$157,0)+COUNTIF(BX$4:BX49,BX49)-1</f>
        <v>119</v>
      </c>
      <c r="CG49" t="str">
        <f t="shared" si="15"/>
        <v>Jayce</v>
      </c>
      <c r="CH49">
        <f>RANK(BY49,BY$4:BY$157,0)+COUNTIF(BY$4:BY49,BY49)-1</f>
        <v>61</v>
      </c>
      <c r="CI49" t="str">
        <f t="shared" si="16"/>
        <v>Jayce</v>
      </c>
      <c r="CJ49">
        <f>RANK(BZ49,BZ$4:BZ$157,0)+COUNTIF(BZ$4:BZ49,BZ49)-1</f>
        <v>84</v>
      </c>
      <c r="CK49" t="str">
        <f t="shared" si="17"/>
        <v>Jayce</v>
      </c>
      <c r="CM49">
        <f>'Champ Scores'!B51+'(CC) Team Data'!B$43-'(CC) Team Data'!$B$28</f>
        <v>9</v>
      </c>
      <c r="CN49">
        <f>'Champ Scores'!C51+'(CC) Team Data'!C$43-'(CC) Team Data'!$B$28</f>
        <v>7</v>
      </c>
      <c r="CO49">
        <f>'Champ Scores'!D51+'(CC) Team Data'!D$43-'(CC) Team Data'!$B$28</f>
        <v>7</v>
      </c>
      <c r="CP49">
        <f>'Champ Scores'!E51+'(CC) Team Data'!E$43-'(CC) Team Data'!$B$28</f>
        <v>7</v>
      </c>
      <c r="CQ49">
        <f>'Champ Scores'!F51+'(CC) Team Data'!F$43-'(CC) Team Data'!$B$28</f>
        <v>8</v>
      </c>
      <c r="CR49">
        <f>'Champ Scores'!G51+'(CC) Team Data'!G$43-'(CC) Team Data'!$B$28</f>
        <v>8</v>
      </c>
      <c r="CS49">
        <f>'Champ Scores'!H51+'(CC) Team Data'!H$43-'(CC) Team Data'!$B$28</f>
        <v>9</v>
      </c>
      <c r="CT49">
        <f>'Champ Scores'!I51+'(CC) Team Data'!I$43-'(CC) Team Data'!$B$28</f>
        <v>9</v>
      </c>
      <c r="CU49">
        <f>'Champ Scores'!J51+'(CC) Team Data'!J$43-'(CC) Team Data'!$B$28</f>
        <v>8</v>
      </c>
      <c r="CV49">
        <f>'Champ Scores'!K51+'(CC) Team Data'!K$43-'(CC) Team Data'!$B$28</f>
        <v>5</v>
      </c>
      <c r="CW49">
        <f>'Champ Scores'!L51+'(CC) Team Data'!L$43-'(CC) Team Data'!$B$28</f>
        <v>5</v>
      </c>
      <c r="CX49">
        <f>'Champ Scores'!M51+'(CC) Team Data'!M$43-'(CC) Team Data'!$B$28</f>
        <v>6</v>
      </c>
      <c r="CY49">
        <f>'Champ Scores'!N51+'(CC) Team Data'!N$43-'(CC) Team Data'!$B$28</f>
        <v>5</v>
      </c>
      <c r="CZ49">
        <f>'Champ Scores'!O51+'(CC) Team Data'!O$43-'(CC) Team Data'!$B$28</f>
        <v>5</v>
      </c>
      <c r="DA49">
        <f>'Champ Scores'!P51+'(CC) Team Data'!P$43-'(CC) Team Data'!$B$28</f>
        <v>6</v>
      </c>
      <c r="DB49">
        <f>'Champ Scores'!Q51+'(CC) Team Data'!Q$43-'(CC) Team Data'!$B$28</f>
        <v>7</v>
      </c>
      <c r="DC49">
        <f>'Champ Scores'!R51+'(CC) Team Data'!R$43-'(CC) Team Data'!$B$28</f>
        <v>5</v>
      </c>
      <c r="DD49">
        <f>'Champ Scores'!S51+'(CC) Team Data'!S$43-'(CC) Team Data'!$B$28</f>
        <v>6</v>
      </c>
      <c r="DE49">
        <f>'Champ Scores'!T51+'(CC) Team Data'!T$43-'(CC) Team Data'!$B$28</f>
        <v>5</v>
      </c>
      <c r="DF49">
        <f>'Champ Scores'!U51+'(CC) Team Data'!U$43-'(CC) Team Data'!$B$28</f>
        <v>5</v>
      </c>
    </row>
    <row r="50" spans="1:110" x14ac:dyDescent="0.25">
      <c r="A50" t="str">
        <f>'Champ Scores'!A52</f>
        <v>Jhin</v>
      </c>
      <c r="B50">
        <f>IF('Comp Calculator'!$C$158='Champ Pools'!$S$3,'Champ Pools'!B52,IF('Comp Calculator'!$C$158='Champ Pools'!$T$3,'Champ Pools'!C52,IF('Comp Calculator'!$C$158='Champ Pools'!$U$3,'Champ Pools'!D52,IF('Comp Calculator'!$C$158='Champ Pools'!$V$3,'Champ Pools'!E52,IF('Comp Calculator'!$C$158='Champ Pools'!$W$3,'Champ Pools'!F52,IF('Comp Calculator'!$C$158='Champ Pools'!$X$3,'Champ Pools'!G52,IF('Comp Calculator'!$C$158='Champ Pools'!$Y$3,'Champ Pools'!H52,IF('Comp Calculator'!$C$158='Champ Pools'!$Z$3,'Champ Pools'!I52,0))))))))</f>
        <v>1</v>
      </c>
      <c r="C50">
        <f>IF('Comp Calculator'!$C$159='Champ Pools'!$S$3,'Champ Pools'!B52,IF('Comp Calculator'!$C$159='Champ Pools'!$T$3,'Champ Pools'!C52,IF('Comp Calculator'!$C$159='Champ Pools'!$U$3,'Champ Pools'!D52,IF('Comp Calculator'!$C$159='Champ Pools'!$V$3,'Champ Pools'!E52,IF('Comp Calculator'!$C$159='Champ Pools'!$W$3,'Champ Pools'!F52,IF('Comp Calculator'!$C$159='Champ Pools'!$X$3,'Champ Pools'!G52,IF('Comp Calculator'!$C$159='Champ Pools'!$Y$3,'Champ Pools'!H52,IF('Comp Calculator'!$C$159='Champ Pools'!$Z$3,'Champ Pools'!I52,0))))))))</f>
        <v>0</v>
      </c>
      <c r="D50">
        <f>IF('Comp Calculator'!$C$160='Champ Pools'!$S$3,'Champ Pools'!B52,IF('Comp Calculator'!$C$160='Champ Pools'!$T$3,'Champ Pools'!C52,IF('Comp Calculator'!$C$160='Champ Pools'!$U$3,'Champ Pools'!D52,IF('Comp Calculator'!$C$160='Champ Pools'!$V$3,'Champ Pools'!E52,IF('Comp Calculator'!$C$160='Champ Pools'!$W$3,'Champ Pools'!F52,IF('Comp Calculator'!$C$160='Champ Pools'!$X$3,'Champ Pools'!G52,IF('Comp Calculator'!$C$160='Champ Pools'!$Y$3,'Champ Pools'!H52,IF('Comp Calculator'!$C$160='Champ Pools'!$Z$3,'Champ Pools'!I52,0))))))))</f>
        <v>4</v>
      </c>
      <c r="E50">
        <f>IF('Comp Calculator'!$C$161='Champ Pools'!$S$3,'Champ Pools'!B52,IF('Comp Calculator'!$C$161='Champ Pools'!$T$3,'Champ Pools'!C52,IF('Comp Calculator'!$C$161='Champ Pools'!$U$3,'Champ Pools'!D52,IF('Comp Calculator'!$C$161='Champ Pools'!$V$3,'Champ Pools'!E52,IF('Comp Calculator'!$C$161='Champ Pools'!$W$3,'Champ Pools'!F52,IF('Comp Calculator'!$C$161='Champ Pools'!$X$3,'Champ Pools'!G52,IF('Comp Calculator'!$C$161='Champ Pools'!$Y$3,'Champ Pools'!H52,IF('Comp Calculator'!$C$161='Champ Pools'!$Z$3,'Champ Pools'!I52,0))))))))</f>
        <v>0</v>
      </c>
      <c r="F50">
        <f>IF('Comp Calculator'!$C$162='Champ Pools'!$S$3,'Champ Pools'!B52,IF('Comp Calculator'!$C$162='Champ Pools'!$T$3,'Champ Pools'!C52,IF('Comp Calculator'!$C$162='Champ Pools'!$U$3,'Champ Pools'!D52,IF('Comp Calculator'!$C$162='Champ Pools'!$V$3,'Champ Pools'!E52,IF('Comp Calculator'!$C$162='Champ Pools'!$W$3,'Champ Pools'!F52,IF('Comp Calculator'!$C$162='Champ Pools'!$X$3,'Champ Pools'!G52,IF('Comp Calculator'!$C$162='Champ Pools'!$Y$3,'Champ Pools'!H52,IF('Comp Calculator'!$C$162='Champ Pools'!$Z$3,'Champ Pools'!I52,0))))))))</f>
        <v>0</v>
      </c>
      <c r="H50">
        <f>B50*B50*'Champ Pools'!AC52</f>
        <v>3</v>
      </c>
      <c r="I50">
        <f>C50*C50*'Champ Pools'!AD52</f>
        <v>0</v>
      </c>
      <c r="J50">
        <f>D50*D50*'Champ Pools'!AE52</f>
        <v>48</v>
      </c>
      <c r="K50">
        <f>E50*E50*'Champ Pools'!AF52</f>
        <v>0</v>
      </c>
      <c r="L50">
        <f>F50*F50*'Champ Pools'!AG52</f>
        <v>0</v>
      </c>
      <c r="N50">
        <f>'Champ Scores'!Y52</f>
        <v>1673</v>
      </c>
      <c r="O50">
        <f>'Champ Scores'!Z52</f>
        <v>2575</v>
      </c>
      <c r="P50">
        <f>'Champ Scores'!AA52</f>
        <v>1730</v>
      </c>
      <c r="Q50">
        <f>'Champ Scores'!AB52</f>
        <v>2600</v>
      </c>
      <c r="R50">
        <f>'Champ Scores'!AC52</f>
        <v>2164</v>
      </c>
      <c r="T50" s="60">
        <f t="shared" si="18"/>
        <v>2556.3680579579514</v>
      </c>
      <c r="U50">
        <f>'(CC) Team Data'!W$43+'(CC) Enemy Champ Data'!N50</f>
        <v>1673</v>
      </c>
      <c r="V50">
        <f>'(CC) Team Data'!X$43+'(CC) Enemy Champ Data'!O50</f>
        <v>2575</v>
      </c>
      <c r="W50">
        <f>'(CC) Team Data'!Y$43+'(CC) Enemy Champ Data'!P50</f>
        <v>1730</v>
      </c>
      <c r="X50">
        <f>'(CC) Team Data'!Z$43+'(CC) Enemy Champ Data'!Q50</f>
        <v>2600</v>
      </c>
      <c r="Y50">
        <f>'(CC) Team Data'!AA$43+'(CC) Enemy Champ Data'!R50</f>
        <v>2164</v>
      </c>
      <c r="AA50">
        <f>ABS('Champ Scores'!AG52-33.3-'Comp Calculator'!H$164-'Comp Calculator'!H$163)</f>
        <v>34.623090747359804</v>
      </c>
      <c r="AB50">
        <f>ABS('Champ Scores'!AH52-33.3-'Comp Calculator'!I$164-'Comp Calculator'!I$163)</f>
        <v>9.9402704201484511</v>
      </c>
      <c r="AC50">
        <f>ABS('Champ Scores'!AI52-33.3-'Comp Calculator'!J$164-'Comp Calculator'!J$163)</f>
        <v>24.682820327211356</v>
      </c>
      <c r="AD50">
        <f t="shared" si="6"/>
        <v>69.246181494719607</v>
      </c>
      <c r="AF50" s="60">
        <f>(IF('Comp Calculator'!$C$167='(CC) Enemy Champ Data'!$N$3,'(CC) Enemy Champ Data'!$N50,IF('Comp Calculator'!$C$167='(CC) Enemy Champ Data'!$O$3,'(CC) Enemy Champ Data'!$O50,IF('Comp Calculator'!$C$167='(CC) Enemy Champ Data'!$P$3,'(CC) Enemy Champ Data'!$P50,IF('Comp Calculator'!$C$167='(CC) Enemy Champ Data'!$Q$3,'(CC) Enemy Champ Data'!$Q50,IF('Comp Calculator'!$C$167='(CC) Enemy Champ Data'!$R$3,'(CC) Enemy Champ Data'!$R50,IF('Comp Calculator'!$C$167='(CC) Enemy Champ Data'!$T$3,'(CC) Enemy Champ Data'!$T50,1000))))))*H50*(100-$AD50))/1000</f>
        <v>235.85423786140484</v>
      </c>
      <c r="AG50" s="60">
        <f>(IF('Comp Calculator'!$C$167='(CC) Enemy Champ Data'!$N$3,'(CC) Enemy Champ Data'!$N50,IF('Comp Calculator'!$C$167='(CC) Enemy Champ Data'!$O$3,'(CC) Enemy Champ Data'!$O50,IF('Comp Calculator'!$C$167='(CC) Enemy Champ Data'!$P$3,'(CC) Enemy Champ Data'!$P50,IF('Comp Calculator'!$C$167='(CC) Enemy Champ Data'!$Q$3,'(CC) Enemy Champ Data'!$Q50,IF('Comp Calculator'!$C$167='(CC) Enemy Champ Data'!$R$3,'(CC) Enemy Champ Data'!$R50,IF('Comp Calculator'!$C$167='(CC) Enemy Champ Data'!$T$3,'(CC) Enemy Champ Data'!$T50,1000))))))*I50*(100-$AD50))/1000</f>
        <v>0</v>
      </c>
      <c r="AH50" s="60">
        <f>(IF('Comp Calculator'!$C$167='(CC) Enemy Champ Data'!$N$3,'(CC) Enemy Champ Data'!$N50,IF('Comp Calculator'!$C$167='(CC) Enemy Champ Data'!$O$3,'(CC) Enemy Champ Data'!$O50,IF('Comp Calculator'!$C$167='(CC) Enemy Champ Data'!$P$3,'(CC) Enemy Champ Data'!$P50,IF('Comp Calculator'!$C$167='(CC) Enemy Champ Data'!$Q$3,'(CC) Enemy Champ Data'!$Q50,IF('Comp Calculator'!$C$167='(CC) Enemy Champ Data'!$R$3,'(CC) Enemy Champ Data'!$R50,IF('Comp Calculator'!$C$167='(CC) Enemy Champ Data'!$T$3,'(CC) Enemy Champ Data'!$T50,1000))))))*J50*(100-$AD50))/1000</f>
        <v>3773.6678057824774</v>
      </c>
      <c r="AI50" s="60">
        <f>(IF('Comp Calculator'!$C$167='(CC) Enemy Champ Data'!$N$3,'(CC) Enemy Champ Data'!$N50,IF('Comp Calculator'!$C$167='(CC) Enemy Champ Data'!$O$3,'(CC) Enemy Champ Data'!$O50,IF('Comp Calculator'!$C$167='(CC) Enemy Champ Data'!$P$3,'(CC) Enemy Champ Data'!$P50,IF('Comp Calculator'!$C$167='(CC) Enemy Champ Data'!$Q$3,'(CC) Enemy Champ Data'!$Q50,IF('Comp Calculator'!$C$167='(CC) Enemy Champ Data'!$R$3,'(CC) Enemy Champ Data'!$R50,IF('Comp Calculator'!$C$167='(CC) Enemy Champ Data'!$T$3,'(CC) Enemy Champ Data'!$T50,1000))))))*K50*(100-$AD50))/1000</f>
        <v>0</v>
      </c>
      <c r="AJ50" s="60">
        <f>(IF('Comp Calculator'!$C$167='(CC) Enemy Champ Data'!$N$3,'(CC) Enemy Champ Data'!$N50,IF('Comp Calculator'!$C$167='(CC) Enemy Champ Data'!$O$3,'(CC) Enemy Champ Data'!$O50,IF('Comp Calculator'!$C$167='(CC) Enemy Champ Data'!$P$3,'(CC) Enemy Champ Data'!$P50,IF('Comp Calculator'!$C$167='(CC) Enemy Champ Data'!$Q$3,'(CC) Enemy Champ Data'!$Q50,IF('Comp Calculator'!$C$167='(CC) Enemy Champ Data'!$R$3,'(CC) Enemy Champ Data'!$R50,IF('Comp Calculator'!$C$167='(CC) Enemy Champ Data'!$T$3,'(CC) Enemy Champ Data'!$T50,1000))))))*L50*(100-$AD50))/1000</f>
        <v>0</v>
      </c>
      <c r="AL50">
        <f>RANK(AF50,AF$4:AF$157,0)+COUNTIF(AF$4:AF50,AF50)-1</f>
        <v>37</v>
      </c>
      <c r="AM50" t="str">
        <f t="shared" si="7"/>
        <v>Jhin</v>
      </c>
      <c r="AN50">
        <f>RANK(AG50,AG$4:AG$157,0)+COUNTIF(AG$4:AG50,AG50)-1</f>
        <v>65</v>
      </c>
      <c r="AO50" t="str">
        <f t="shared" si="8"/>
        <v>Jhin</v>
      </c>
      <c r="AP50">
        <f>RANK(AH50,AH$4:AH$157,0)+COUNTIF(AH$4:AH50,AH50)-1</f>
        <v>78</v>
      </c>
      <c r="AQ50" t="str">
        <f t="shared" si="9"/>
        <v>Jhin</v>
      </c>
      <c r="AR50">
        <f>RANK(AI50,AI$4:AI$157,0)+COUNTIF(AI$4:AI50,AI50)-1</f>
        <v>62</v>
      </c>
      <c r="AS50" t="str">
        <f t="shared" si="10"/>
        <v>Jhin</v>
      </c>
      <c r="AT50">
        <f>RANK(AJ50,AJ$4:AJ$157,0)+COUNTIF(AJ$4:AJ50,AJ50)-1</f>
        <v>85</v>
      </c>
      <c r="AU50" t="str">
        <f t="shared" si="11"/>
        <v>Jhin</v>
      </c>
      <c r="AW50">
        <v>48</v>
      </c>
      <c r="AX50" s="61">
        <f t="shared" si="12"/>
        <v>3.3329824930670195</v>
      </c>
      <c r="AY50">
        <f>'Champ Scores'!B52</f>
        <v>5</v>
      </c>
      <c r="AZ50">
        <f>'Champ Scores'!C52</f>
        <v>2</v>
      </c>
      <c r="BA50">
        <f>'Champ Scores'!D52</f>
        <v>5</v>
      </c>
      <c r="BB50">
        <f>'Champ Scores'!E52</f>
        <v>2</v>
      </c>
      <c r="BC50">
        <f>'Champ Scores'!F52</f>
        <v>1</v>
      </c>
      <c r="BD50">
        <f>'Champ Scores'!G52</f>
        <v>4</v>
      </c>
      <c r="BE50">
        <f>'Champ Scores'!H52</f>
        <v>5</v>
      </c>
      <c r="BF50">
        <f>'Champ Scores'!I52</f>
        <v>5</v>
      </c>
      <c r="BG50">
        <f>'Champ Scores'!J52</f>
        <v>1</v>
      </c>
      <c r="BH50">
        <f>'Champ Scores'!K52</f>
        <v>1</v>
      </c>
      <c r="BI50">
        <f>'Champ Scores'!L52</f>
        <v>1</v>
      </c>
      <c r="BJ50">
        <f>'Champ Scores'!M52</f>
        <v>3</v>
      </c>
      <c r="BK50">
        <f>'Champ Scores'!N52</f>
        <v>1</v>
      </c>
      <c r="BL50">
        <f>'Champ Scores'!O52</f>
        <v>5</v>
      </c>
      <c r="BM50">
        <f>'Champ Scores'!P52</f>
        <v>2</v>
      </c>
      <c r="BN50">
        <f>'Champ Scores'!Q52</f>
        <v>3</v>
      </c>
      <c r="BO50">
        <f>'Champ Scores'!R52</f>
        <v>1</v>
      </c>
      <c r="BP50">
        <f>'Champ Scores'!S52</f>
        <v>1</v>
      </c>
      <c r="BQ50">
        <f>'Champ Scores'!T52</f>
        <v>3</v>
      </c>
      <c r="BR50">
        <f>'Champ Scores'!U52</f>
        <v>1</v>
      </c>
      <c r="BT50" s="61">
        <f>INDEX($AX$3:BR50,AW50,MATCH('Comp Calculator'!$C$168,'(CC) Enemy Champ Data'!$AX$3:$BR$3,0))</f>
        <v>3.3329824930670195</v>
      </c>
      <c r="BV50" s="60">
        <f t="shared" si="19"/>
        <v>307.50581601918026</v>
      </c>
      <c r="BW50" s="60">
        <f t="shared" si="20"/>
        <v>0</v>
      </c>
      <c r="BX50" s="60">
        <f t="shared" si="21"/>
        <v>4920.0930563068841</v>
      </c>
      <c r="BY50" s="60">
        <f t="shared" si="22"/>
        <v>0</v>
      </c>
      <c r="BZ50" s="60">
        <f t="shared" si="23"/>
        <v>0</v>
      </c>
      <c r="CB50">
        <f>RANK(BV50,BV$4:BV$157,0)+COUNTIF(BV$4:BV50,BV50)-1</f>
        <v>37</v>
      </c>
      <c r="CC50" t="str">
        <f t="shared" si="13"/>
        <v>Jhin</v>
      </c>
      <c r="CD50">
        <f>RANK(BW50,BW$4:BW$157,0)+COUNTIF(BW$4:BW50,BW50)-1</f>
        <v>65</v>
      </c>
      <c r="CE50" t="str">
        <f t="shared" si="14"/>
        <v>Jhin</v>
      </c>
      <c r="CF50">
        <f>RANK(BX50,BX$4:BX$157,0)+COUNTIF(BX$4:BX50,BX50)-1</f>
        <v>79</v>
      </c>
      <c r="CG50" t="str">
        <f t="shared" si="15"/>
        <v>Jhin</v>
      </c>
      <c r="CH50">
        <f>RANK(BY50,BY$4:BY$157,0)+COUNTIF(BY$4:BY50,BY50)-1</f>
        <v>62</v>
      </c>
      <c r="CI50" t="str">
        <f t="shared" si="16"/>
        <v>Jhin</v>
      </c>
      <c r="CJ50">
        <f>RANK(BZ50,BZ$4:BZ$157,0)+COUNTIF(BZ$4:BZ50,BZ50)-1</f>
        <v>85</v>
      </c>
      <c r="CK50" t="str">
        <f t="shared" si="17"/>
        <v>Jhin</v>
      </c>
      <c r="CM50">
        <f>'Champ Scores'!B52+'(CC) Team Data'!B$43-'(CC) Team Data'!$B$28</f>
        <v>9</v>
      </c>
      <c r="CN50">
        <f>'Champ Scores'!C52+'(CC) Team Data'!C$43-'(CC) Team Data'!$B$28</f>
        <v>6</v>
      </c>
      <c r="CO50">
        <f>'Champ Scores'!D52+'(CC) Team Data'!D$43-'(CC) Team Data'!$B$28</f>
        <v>9</v>
      </c>
      <c r="CP50">
        <f>'Champ Scores'!E52+'(CC) Team Data'!E$43-'(CC) Team Data'!$B$28</f>
        <v>6</v>
      </c>
      <c r="CQ50">
        <f>'Champ Scores'!F52+'(CC) Team Data'!F$43-'(CC) Team Data'!$B$28</f>
        <v>5</v>
      </c>
      <c r="CR50">
        <f>'Champ Scores'!G52+'(CC) Team Data'!G$43-'(CC) Team Data'!$B$28</f>
        <v>8</v>
      </c>
      <c r="CS50">
        <f>'Champ Scores'!H52+'(CC) Team Data'!H$43-'(CC) Team Data'!$B$28</f>
        <v>9</v>
      </c>
      <c r="CT50">
        <f>'Champ Scores'!I52+'(CC) Team Data'!I$43-'(CC) Team Data'!$B$28</f>
        <v>9</v>
      </c>
      <c r="CU50">
        <f>'Champ Scores'!J52+'(CC) Team Data'!J$43-'(CC) Team Data'!$B$28</f>
        <v>5</v>
      </c>
      <c r="CV50">
        <f>'Champ Scores'!K52+'(CC) Team Data'!K$43-'(CC) Team Data'!$B$28</f>
        <v>5</v>
      </c>
      <c r="CW50">
        <f>'Champ Scores'!L52+'(CC) Team Data'!L$43-'(CC) Team Data'!$B$28</f>
        <v>5</v>
      </c>
      <c r="CX50">
        <f>'Champ Scores'!M52+'(CC) Team Data'!M$43-'(CC) Team Data'!$B$28</f>
        <v>7</v>
      </c>
      <c r="CY50">
        <f>'Champ Scores'!N52+'(CC) Team Data'!N$43-'(CC) Team Data'!$B$28</f>
        <v>5</v>
      </c>
      <c r="CZ50">
        <f>'Champ Scores'!O52+'(CC) Team Data'!O$43-'(CC) Team Data'!$B$28</f>
        <v>9</v>
      </c>
      <c r="DA50">
        <f>'Champ Scores'!P52+'(CC) Team Data'!P$43-'(CC) Team Data'!$B$28</f>
        <v>6</v>
      </c>
      <c r="DB50">
        <f>'Champ Scores'!Q52+'(CC) Team Data'!Q$43-'(CC) Team Data'!$B$28</f>
        <v>7</v>
      </c>
      <c r="DC50">
        <f>'Champ Scores'!R52+'(CC) Team Data'!R$43-'(CC) Team Data'!$B$28</f>
        <v>5</v>
      </c>
      <c r="DD50">
        <f>'Champ Scores'!S52+'(CC) Team Data'!S$43-'(CC) Team Data'!$B$28</f>
        <v>5</v>
      </c>
      <c r="DE50">
        <f>'Champ Scores'!T52+'(CC) Team Data'!T$43-'(CC) Team Data'!$B$28</f>
        <v>7</v>
      </c>
      <c r="DF50">
        <f>'Champ Scores'!U52+'(CC) Team Data'!U$43-'(CC) Team Data'!$B$28</f>
        <v>5</v>
      </c>
    </row>
    <row r="51" spans="1:110" x14ac:dyDescent="0.25">
      <c r="A51" t="str">
        <f>'Champ Scores'!A53</f>
        <v>Jinx</v>
      </c>
      <c r="B51">
        <f>IF('Comp Calculator'!$C$158='Champ Pools'!$S$3,'Champ Pools'!B53,IF('Comp Calculator'!$C$158='Champ Pools'!$T$3,'Champ Pools'!C53,IF('Comp Calculator'!$C$158='Champ Pools'!$U$3,'Champ Pools'!D53,IF('Comp Calculator'!$C$158='Champ Pools'!$V$3,'Champ Pools'!E53,IF('Comp Calculator'!$C$158='Champ Pools'!$W$3,'Champ Pools'!F53,IF('Comp Calculator'!$C$158='Champ Pools'!$X$3,'Champ Pools'!G53,IF('Comp Calculator'!$C$158='Champ Pools'!$Y$3,'Champ Pools'!H53,IF('Comp Calculator'!$C$158='Champ Pools'!$Z$3,'Champ Pools'!I53,0))))))))</f>
        <v>0</v>
      </c>
      <c r="C51">
        <f>IF('Comp Calculator'!$C$159='Champ Pools'!$S$3,'Champ Pools'!B53,IF('Comp Calculator'!$C$159='Champ Pools'!$T$3,'Champ Pools'!C53,IF('Comp Calculator'!$C$159='Champ Pools'!$U$3,'Champ Pools'!D53,IF('Comp Calculator'!$C$159='Champ Pools'!$V$3,'Champ Pools'!E53,IF('Comp Calculator'!$C$159='Champ Pools'!$W$3,'Champ Pools'!F53,IF('Comp Calculator'!$C$159='Champ Pools'!$X$3,'Champ Pools'!G53,IF('Comp Calculator'!$C$159='Champ Pools'!$Y$3,'Champ Pools'!H53,IF('Comp Calculator'!$C$159='Champ Pools'!$Z$3,'Champ Pools'!I53,0))))))))</f>
        <v>0</v>
      </c>
      <c r="D51">
        <f>IF('Comp Calculator'!$C$160='Champ Pools'!$S$3,'Champ Pools'!B53,IF('Comp Calculator'!$C$160='Champ Pools'!$T$3,'Champ Pools'!C53,IF('Comp Calculator'!$C$160='Champ Pools'!$U$3,'Champ Pools'!D53,IF('Comp Calculator'!$C$160='Champ Pools'!$V$3,'Champ Pools'!E53,IF('Comp Calculator'!$C$160='Champ Pools'!$W$3,'Champ Pools'!F53,IF('Comp Calculator'!$C$160='Champ Pools'!$X$3,'Champ Pools'!G53,IF('Comp Calculator'!$C$160='Champ Pools'!$Y$3,'Champ Pools'!H53,IF('Comp Calculator'!$C$160='Champ Pools'!$Z$3,'Champ Pools'!I53,0))))))))</f>
        <v>3</v>
      </c>
      <c r="E51">
        <f>IF('Comp Calculator'!$C$161='Champ Pools'!$S$3,'Champ Pools'!B53,IF('Comp Calculator'!$C$161='Champ Pools'!$T$3,'Champ Pools'!C53,IF('Comp Calculator'!$C$161='Champ Pools'!$U$3,'Champ Pools'!D53,IF('Comp Calculator'!$C$161='Champ Pools'!$V$3,'Champ Pools'!E53,IF('Comp Calculator'!$C$161='Champ Pools'!$W$3,'Champ Pools'!F53,IF('Comp Calculator'!$C$161='Champ Pools'!$X$3,'Champ Pools'!G53,IF('Comp Calculator'!$C$161='Champ Pools'!$Y$3,'Champ Pools'!H53,IF('Comp Calculator'!$C$161='Champ Pools'!$Z$3,'Champ Pools'!I53,0))))))))</f>
        <v>2</v>
      </c>
      <c r="F51">
        <f>IF('Comp Calculator'!$C$162='Champ Pools'!$S$3,'Champ Pools'!B53,IF('Comp Calculator'!$C$162='Champ Pools'!$T$3,'Champ Pools'!C53,IF('Comp Calculator'!$C$162='Champ Pools'!$U$3,'Champ Pools'!D53,IF('Comp Calculator'!$C$162='Champ Pools'!$V$3,'Champ Pools'!E53,IF('Comp Calculator'!$C$162='Champ Pools'!$W$3,'Champ Pools'!F53,IF('Comp Calculator'!$C$162='Champ Pools'!$X$3,'Champ Pools'!G53,IF('Comp Calculator'!$C$162='Champ Pools'!$Y$3,'Champ Pools'!H53,IF('Comp Calculator'!$C$162='Champ Pools'!$Z$3,'Champ Pools'!I53,0))))))))</f>
        <v>0</v>
      </c>
      <c r="H51">
        <f>B51*B51*'Champ Pools'!AC53</f>
        <v>0</v>
      </c>
      <c r="I51">
        <f>C51*C51*'Champ Pools'!AD53</f>
        <v>0</v>
      </c>
      <c r="J51">
        <f>D51*D51*'Champ Pools'!AE53</f>
        <v>27</v>
      </c>
      <c r="K51">
        <f>E51*E51*'Champ Pools'!AF53</f>
        <v>12</v>
      </c>
      <c r="L51">
        <f>F51*F51*'Champ Pools'!AG53</f>
        <v>0</v>
      </c>
      <c r="N51">
        <f>'Champ Scores'!Y53</f>
        <v>1511</v>
      </c>
      <c r="O51">
        <f>'Champ Scores'!Z53</f>
        <v>1718</v>
      </c>
      <c r="P51">
        <f>'Champ Scores'!AA53</f>
        <v>2378</v>
      </c>
      <c r="Q51">
        <f>'Champ Scores'!AB53</f>
        <v>2930</v>
      </c>
      <c r="R51">
        <f>'Champ Scores'!AC53</f>
        <v>2376</v>
      </c>
      <c r="T51" s="60">
        <f t="shared" si="18"/>
        <v>2429.6730762097936</v>
      </c>
      <c r="U51">
        <f>'(CC) Team Data'!W$43+'(CC) Enemy Champ Data'!N51</f>
        <v>1511</v>
      </c>
      <c r="V51">
        <f>'(CC) Team Data'!X$43+'(CC) Enemy Champ Data'!O51</f>
        <v>1718</v>
      </c>
      <c r="W51">
        <f>'(CC) Team Data'!Y$43+'(CC) Enemy Champ Data'!P51</f>
        <v>2378</v>
      </c>
      <c r="X51">
        <f>'(CC) Team Data'!Z$43+'(CC) Enemy Champ Data'!Q51</f>
        <v>2930</v>
      </c>
      <c r="Y51">
        <f>'(CC) Team Data'!AA$43+'(CC) Enemy Champ Data'!R51</f>
        <v>2376</v>
      </c>
      <c r="AA51">
        <f>ABS('Champ Scores'!AG53-33.3-'Comp Calculator'!H$164-'Comp Calculator'!H$163)</f>
        <v>24.269768249442826</v>
      </c>
      <c r="AB51">
        <f>ABS('Champ Scores'!AH53-33.3-'Comp Calculator'!I$164-'Comp Calculator'!I$163)</f>
        <v>7.1110921772328766</v>
      </c>
      <c r="AC51">
        <f>ABS('Champ Scores'!AI53-33.3-'Comp Calculator'!J$164-'Comp Calculator'!J$163)</f>
        <v>17.158676072209953</v>
      </c>
      <c r="AD51">
        <f t="shared" si="6"/>
        <v>48.539536498885653</v>
      </c>
      <c r="AF51" s="60">
        <f>(IF('Comp Calculator'!$C$167='(CC) Enemy Champ Data'!$N$3,'(CC) Enemy Champ Data'!$N51,IF('Comp Calculator'!$C$167='(CC) Enemy Champ Data'!$O$3,'(CC) Enemy Champ Data'!$O51,IF('Comp Calculator'!$C$167='(CC) Enemy Champ Data'!$P$3,'(CC) Enemy Champ Data'!$P51,IF('Comp Calculator'!$C$167='(CC) Enemy Champ Data'!$Q$3,'(CC) Enemy Champ Data'!$Q51,IF('Comp Calculator'!$C$167='(CC) Enemy Champ Data'!$R$3,'(CC) Enemy Champ Data'!$R51,IF('Comp Calculator'!$C$167='(CC) Enemy Champ Data'!$T$3,'(CC) Enemy Champ Data'!$T51,1000))))))*H51*(100-$AD51))/1000</f>
        <v>0</v>
      </c>
      <c r="AG51" s="60">
        <f>(IF('Comp Calculator'!$C$167='(CC) Enemy Champ Data'!$N$3,'(CC) Enemy Champ Data'!$N51,IF('Comp Calculator'!$C$167='(CC) Enemy Champ Data'!$O$3,'(CC) Enemy Champ Data'!$O51,IF('Comp Calculator'!$C$167='(CC) Enemy Champ Data'!$P$3,'(CC) Enemy Champ Data'!$P51,IF('Comp Calculator'!$C$167='(CC) Enemy Champ Data'!$Q$3,'(CC) Enemy Champ Data'!$Q51,IF('Comp Calculator'!$C$167='(CC) Enemy Champ Data'!$R$3,'(CC) Enemy Champ Data'!$R51,IF('Comp Calculator'!$C$167='(CC) Enemy Champ Data'!$T$3,'(CC) Enemy Champ Data'!$T51,1000))))))*I51*(100-$AD51))/1000</f>
        <v>0</v>
      </c>
      <c r="AH51" s="60">
        <f>(IF('Comp Calculator'!$C$167='(CC) Enemy Champ Data'!$N$3,'(CC) Enemy Champ Data'!$N51,IF('Comp Calculator'!$C$167='(CC) Enemy Champ Data'!$O$3,'(CC) Enemy Champ Data'!$O51,IF('Comp Calculator'!$C$167='(CC) Enemy Champ Data'!$P$3,'(CC) Enemy Champ Data'!$P51,IF('Comp Calculator'!$C$167='(CC) Enemy Champ Data'!$Q$3,'(CC) Enemy Champ Data'!$Q51,IF('Comp Calculator'!$C$167='(CC) Enemy Champ Data'!$R$3,'(CC) Enemy Champ Data'!$R51,IF('Comp Calculator'!$C$167='(CC) Enemy Champ Data'!$T$3,'(CC) Enemy Champ Data'!$T51,1000))))))*J51*(100-$AD51))/1000</f>
        <v>3375.8667717642261</v>
      </c>
      <c r="AI51" s="60">
        <f>(IF('Comp Calculator'!$C$167='(CC) Enemy Champ Data'!$N$3,'(CC) Enemy Champ Data'!$N51,IF('Comp Calculator'!$C$167='(CC) Enemy Champ Data'!$O$3,'(CC) Enemy Champ Data'!$O51,IF('Comp Calculator'!$C$167='(CC) Enemy Champ Data'!$P$3,'(CC) Enemy Champ Data'!$P51,IF('Comp Calculator'!$C$167='(CC) Enemy Champ Data'!$Q$3,'(CC) Enemy Champ Data'!$Q51,IF('Comp Calculator'!$C$167='(CC) Enemy Champ Data'!$R$3,'(CC) Enemy Champ Data'!$R51,IF('Comp Calculator'!$C$167='(CC) Enemy Champ Data'!$T$3,'(CC) Enemy Champ Data'!$T51,1000))))))*K51*(100-$AD51))/1000</f>
        <v>1500.3852318952115</v>
      </c>
      <c r="AJ51" s="60">
        <f>(IF('Comp Calculator'!$C$167='(CC) Enemy Champ Data'!$N$3,'(CC) Enemy Champ Data'!$N51,IF('Comp Calculator'!$C$167='(CC) Enemy Champ Data'!$O$3,'(CC) Enemy Champ Data'!$O51,IF('Comp Calculator'!$C$167='(CC) Enemy Champ Data'!$P$3,'(CC) Enemy Champ Data'!$P51,IF('Comp Calculator'!$C$167='(CC) Enemy Champ Data'!$Q$3,'(CC) Enemy Champ Data'!$Q51,IF('Comp Calculator'!$C$167='(CC) Enemy Champ Data'!$R$3,'(CC) Enemy Champ Data'!$R51,IF('Comp Calculator'!$C$167='(CC) Enemy Champ Data'!$T$3,'(CC) Enemy Champ Data'!$T51,1000))))))*L51*(100-$AD51))/1000</f>
        <v>0</v>
      </c>
      <c r="AL51">
        <f>RANK(AF51,AF$4:AF$157,0)+COUNTIF(AF$4:AF51,AF51)-1</f>
        <v>73</v>
      </c>
      <c r="AM51" t="str">
        <f t="shared" si="7"/>
        <v>Jinx</v>
      </c>
      <c r="AN51">
        <f>RANK(AG51,AG$4:AG$157,0)+COUNTIF(AG$4:AG51,AG51)-1</f>
        <v>66</v>
      </c>
      <c r="AO51" t="str">
        <f t="shared" si="8"/>
        <v>Jinx</v>
      </c>
      <c r="AP51">
        <f>RANK(AH51,AH$4:AH$157,0)+COUNTIF(AH$4:AH51,AH51)-1</f>
        <v>80</v>
      </c>
      <c r="AQ51" t="str">
        <f t="shared" si="9"/>
        <v>Jinx</v>
      </c>
      <c r="AR51">
        <f>RANK(AI51,AI$4:AI$157,0)+COUNTIF(AI$4:AI51,AI51)-1</f>
        <v>18</v>
      </c>
      <c r="AS51" t="str">
        <f t="shared" si="10"/>
        <v>Jinx</v>
      </c>
      <c r="AT51">
        <f>RANK(AJ51,AJ$4:AJ$157,0)+COUNTIF(AJ$4:AJ51,AJ51)-1</f>
        <v>86</v>
      </c>
      <c r="AU51" t="str">
        <f t="shared" si="11"/>
        <v>Jinx</v>
      </c>
      <c r="AW51">
        <v>49</v>
      </c>
      <c r="AX51" s="61">
        <f t="shared" si="12"/>
        <v>3.3648595746767453</v>
      </c>
      <c r="AY51">
        <f>'Champ Scores'!B53</f>
        <v>1</v>
      </c>
      <c r="AZ51">
        <f>'Champ Scores'!C53</f>
        <v>5</v>
      </c>
      <c r="BA51">
        <f>'Champ Scores'!D53</f>
        <v>5</v>
      </c>
      <c r="BB51">
        <f>'Champ Scores'!E53</f>
        <v>3</v>
      </c>
      <c r="BC51">
        <f>'Champ Scores'!F53</f>
        <v>1</v>
      </c>
      <c r="BD51">
        <f>'Champ Scores'!G53</f>
        <v>5</v>
      </c>
      <c r="BE51">
        <f>'Champ Scores'!H53</f>
        <v>5</v>
      </c>
      <c r="BF51">
        <f>'Champ Scores'!I53</f>
        <v>5</v>
      </c>
      <c r="BG51">
        <f>'Champ Scores'!J53</f>
        <v>1</v>
      </c>
      <c r="BH51">
        <f>'Champ Scores'!K53</f>
        <v>1</v>
      </c>
      <c r="BI51">
        <f>'Champ Scores'!L53</f>
        <v>1</v>
      </c>
      <c r="BJ51">
        <f>'Champ Scores'!M53</f>
        <v>2</v>
      </c>
      <c r="BK51">
        <f>'Champ Scores'!N53</f>
        <v>2</v>
      </c>
      <c r="BL51">
        <f>'Champ Scores'!O53</f>
        <v>4</v>
      </c>
      <c r="BM51">
        <f>'Champ Scores'!P53</f>
        <v>2</v>
      </c>
      <c r="BN51">
        <f>'Champ Scores'!Q53</f>
        <v>2</v>
      </c>
      <c r="BO51">
        <f>'Champ Scores'!R53</f>
        <v>1</v>
      </c>
      <c r="BP51">
        <f>'Champ Scores'!S53</f>
        <v>1</v>
      </c>
      <c r="BQ51">
        <f>'Champ Scores'!T53</f>
        <v>3</v>
      </c>
      <c r="BR51">
        <f>'Champ Scores'!U53</f>
        <v>2</v>
      </c>
      <c r="BT51" s="61">
        <f>INDEX($AX$3:BR51,AW51,MATCH('Comp Calculator'!$C$168,'(CC) Enemy Champ Data'!$AX$3:$BR$3,0))</f>
        <v>3.3648595746767453</v>
      </c>
      <c r="BV51" s="60">
        <f t="shared" si="19"/>
        <v>0</v>
      </c>
      <c r="BW51" s="60">
        <f t="shared" si="20"/>
        <v>0</v>
      </c>
      <c r="BX51" s="60">
        <f t="shared" si="21"/>
        <v>4675.2452998837507</v>
      </c>
      <c r="BY51" s="60">
        <f t="shared" si="22"/>
        <v>2077.8867999483332</v>
      </c>
      <c r="BZ51" s="60">
        <f t="shared" si="23"/>
        <v>0</v>
      </c>
      <c r="CB51">
        <f>RANK(BV51,BV$4:BV$157,0)+COUNTIF(BV$4:BV51,BV51)-1</f>
        <v>73</v>
      </c>
      <c r="CC51" t="str">
        <f t="shared" si="13"/>
        <v>Jinx</v>
      </c>
      <c r="CD51">
        <f>RANK(BW51,BW$4:BW$157,0)+COUNTIF(BW$4:BW51,BW51)-1</f>
        <v>66</v>
      </c>
      <c r="CE51" t="str">
        <f t="shared" si="14"/>
        <v>Jinx</v>
      </c>
      <c r="CF51">
        <f>RANK(BX51,BX$4:BX$157,0)+COUNTIF(BX$4:BX51,BX51)-1</f>
        <v>81</v>
      </c>
      <c r="CG51" t="str">
        <f t="shared" si="15"/>
        <v>Jinx</v>
      </c>
      <c r="CH51">
        <f>RANK(BY51,BY$4:BY$157,0)+COUNTIF(BY$4:BY51,BY51)-1</f>
        <v>18</v>
      </c>
      <c r="CI51" t="str">
        <f t="shared" si="16"/>
        <v>Jinx</v>
      </c>
      <c r="CJ51">
        <f>RANK(BZ51,BZ$4:BZ$157,0)+COUNTIF(BZ$4:BZ51,BZ51)-1</f>
        <v>86</v>
      </c>
      <c r="CK51" t="str">
        <f t="shared" si="17"/>
        <v>Jinx</v>
      </c>
      <c r="CM51">
        <f>'Champ Scores'!B53+'(CC) Team Data'!B$43-'(CC) Team Data'!$B$28</f>
        <v>5</v>
      </c>
      <c r="CN51">
        <f>'Champ Scores'!C53+'(CC) Team Data'!C$43-'(CC) Team Data'!$B$28</f>
        <v>9</v>
      </c>
      <c r="CO51">
        <f>'Champ Scores'!D53+'(CC) Team Data'!D$43-'(CC) Team Data'!$B$28</f>
        <v>9</v>
      </c>
      <c r="CP51">
        <f>'Champ Scores'!E53+'(CC) Team Data'!E$43-'(CC) Team Data'!$B$28</f>
        <v>7</v>
      </c>
      <c r="CQ51">
        <f>'Champ Scores'!F53+'(CC) Team Data'!F$43-'(CC) Team Data'!$B$28</f>
        <v>5</v>
      </c>
      <c r="CR51">
        <f>'Champ Scores'!G53+'(CC) Team Data'!G$43-'(CC) Team Data'!$B$28</f>
        <v>9</v>
      </c>
      <c r="CS51">
        <f>'Champ Scores'!H53+'(CC) Team Data'!H$43-'(CC) Team Data'!$B$28</f>
        <v>9</v>
      </c>
      <c r="CT51">
        <f>'Champ Scores'!I53+'(CC) Team Data'!I$43-'(CC) Team Data'!$B$28</f>
        <v>9</v>
      </c>
      <c r="CU51">
        <f>'Champ Scores'!J53+'(CC) Team Data'!J$43-'(CC) Team Data'!$B$28</f>
        <v>5</v>
      </c>
      <c r="CV51">
        <f>'Champ Scores'!K53+'(CC) Team Data'!K$43-'(CC) Team Data'!$B$28</f>
        <v>5</v>
      </c>
      <c r="CW51">
        <f>'Champ Scores'!L53+'(CC) Team Data'!L$43-'(CC) Team Data'!$B$28</f>
        <v>5</v>
      </c>
      <c r="CX51">
        <f>'Champ Scores'!M53+'(CC) Team Data'!M$43-'(CC) Team Data'!$B$28</f>
        <v>6</v>
      </c>
      <c r="CY51">
        <f>'Champ Scores'!N53+'(CC) Team Data'!N$43-'(CC) Team Data'!$B$28</f>
        <v>6</v>
      </c>
      <c r="CZ51">
        <f>'Champ Scores'!O53+'(CC) Team Data'!O$43-'(CC) Team Data'!$B$28</f>
        <v>8</v>
      </c>
      <c r="DA51">
        <f>'Champ Scores'!P53+'(CC) Team Data'!P$43-'(CC) Team Data'!$B$28</f>
        <v>6</v>
      </c>
      <c r="DB51">
        <f>'Champ Scores'!Q53+'(CC) Team Data'!Q$43-'(CC) Team Data'!$B$28</f>
        <v>6</v>
      </c>
      <c r="DC51">
        <f>'Champ Scores'!R53+'(CC) Team Data'!R$43-'(CC) Team Data'!$B$28</f>
        <v>5</v>
      </c>
      <c r="DD51">
        <f>'Champ Scores'!S53+'(CC) Team Data'!S$43-'(CC) Team Data'!$B$28</f>
        <v>5</v>
      </c>
      <c r="DE51">
        <f>'Champ Scores'!T53+'(CC) Team Data'!T$43-'(CC) Team Data'!$B$28</f>
        <v>7</v>
      </c>
      <c r="DF51">
        <f>'Champ Scores'!U53+'(CC) Team Data'!U$43-'(CC) Team Data'!$B$28</f>
        <v>6</v>
      </c>
    </row>
    <row r="52" spans="1:110" x14ac:dyDescent="0.25">
      <c r="A52" t="str">
        <f>'Champ Scores'!A54</f>
        <v>Kai'Sa</v>
      </c>
      <c r="B52">
        <f>IF('Comp Calculator'!$C$158='Champ Pools'!$S$3,'Champ Pools'!B54,IF('Comp Calculator'!$C$158='Champ Pools'!$T$3,'Champ Pools'!C54,IF('Comp Calculator'!$C$158='Champ Pools'!$U$3,'Champ Pools'!D54,IF('Comp Calculator'!$C$158='Champ Pools'!$V$3,'Champ Pools'!E54,IF('Comp Calculator'!$C$158='Champ Pools'!$W$3,'Champ Pools'!F54,IF('Comp Calculator'!$C$158='Champ Pools'!$X$3,'Champ Pools'!G54,IF('Comp Calculator'!$C$158='Champ Pools'!$Y$3,'Champ Pools'!H54,IF('Comp Calculator'!$C$158='Champ Pools'!$Z$3,'Champ Pools'!I54,0))))))))</f>
        <v>0</v>
      </c>
      <c r="C52">
        <f>IF('Comp Calculator'!$C$159='Champ Pools'!$S$3,'Champ Pools'!B54,IF('Comp Calculator'!$C$159='Champ Pools'!$T$3,'Champ Pools'!C54,IF('Comp Calculator'!$C$159='Champ Pools'!$U$3,'Champ Pools'!D54,IF('Comp Calculator'!$C$159='Champ Pools'!$V$3,'Champ Pools'!E54,IF('Comp Calculator'!$C$159='Champ Pools'!$W$3,'Champ Pools'!F54,IF('Comp Calculator'!$C$159='Champ Pools'!$X$3,'Champ Pools'!G54,IF('Comp Calculator'!$C$159='Champ Pools'!$Y$3,'Champ Pools'!H54,IF('Comp Calculator'!$C$159='Champ Pools'!$Z$3,'Champ Pools'!I54,0))))))))</f>
        <v>0</v>
      </c>
      <c r="D52">
        <f>IF('Comp Calculator'!$C$160='Champ Pools'!$S$3,'Champ Pools'!B54,IF('Comp Calculator'!$C$160='Champ Pools'!$T$3,'Champ Pools'!C54,IF('Comp Calculator'!$C$160='Champ Pools'!$U$3,'Champ Pools'!D54,IF('Comp Calculator'!$C$160='Champ Pools'!$V$3,'Champ Pools'!E54,IF('Comp Calculator'!$C$160='Champ Pools'!$W$3,'Champ Pools'!F54,IF('Comp Calculator'!$C$160='Champ Pools'!$X$3,'Champ Pools'!G54,IF('Comp Calculator'!$C$160='Champ Pools'!$Y$3,'Champ Pools'!H54,IF('Comp Calculator'!$C$160='Champ Pools'!$Z$3,'Champ Pools'!I54,0))))))))</f>
        <v>0</v>
      </c>
      <c r="E52">
        <f>IF('Comp Calculator'!$C$161='Champ Pools'!$S$3,'Champ Pools'!B54,IF('Comp Calculator'!$C$161='Champ Pools'!$T$3,'Champ Pools'!C54,IF('Comp Calculator'!$C$161='Champ Pools'!$U$3,'Champ Pools'!D54,IF('Comp Calculator'!$C$161='Champ Pools'!$V$3,'Champ Pools'!E54,IF('Comp Calculator'!$C$161='Champ Pools'!$W$3,'Champ Pools'!F54,IF('Comp Calculator'!$C$161='Champ Pools'!$X$3,'Champ Pools'!G54,IF('Comp Calculator'!$C$161='Champ Pools'!$Y$3,'Champ Pools'!H54,IF('Comp Calculator'!$C$161='Champ Pools'!$Z$3,'Champ Pools'!I54,0))))))))</f>
        <v>3</v>
      </c>
      <c r="F52">
        <f>IF('Comp Calculator'!$C$162='Champ Pools'!$S$3,'Champ Pools'!B54,IF('Comp Calculator'!$C$162='Champ Pools'!$T$3,'Champ Pools'!C54,IF('Comp Calculator'!$C$162='Champ Pools'!$U$3,'Champ Pools'!D54,IF('Comp Calculator'!$C$162='Champ Pools'!$V$3,'Champ Pools'!E54,IF('Comp Calculator'!$C$162='Champ Pools'!$W$3,'Champ Pools'!F54,IF('Comp Calculator'!$C$162='Champ Pools'!$X$3,'Champ Pools'!G54,IF('Comp Calculator'!$C$162='Champ Pools'!$Y$3,'Champ Pools'!H54,IF('Comp Calculator'!$C$162='Champ Pools'!$Z$3,'Champ Pools'!I54,0))))))))</f>
        <v>0</v>
      </c>
      <c r="H52">
        <f>B52*B52*'Champ Pools'!AC54</f>
        <v>0</v>
      </c>
      <c r="I52">
        <f>C52*C52*'Champ Pools'!AD54</f>
        <v>0</v>
      </c>
      <c r="J52">
        <f>D52*D52*'Champ Pools'!AE54</f>
        <v>0</v>
      </c>
      <c r="K52">
        <f>E52*E52*'Champ Pools'!AF54</f>
        <v>27</v>
      </c>
      <c r="L52">
        <f>F52*F52*'Champ Pools'!AG54</f>
        <v>0</v>
      </c>
      <c r="N52">
        <f>'Champ Scores'!Y54</f>
        <v>1785</v>
      </c>
      <c r="O52">
        <f>'Champ Scores'!Z54</f>
        <v>2027</v>
      </c>
      <c r="P52">
        <f>'Champ Scores'!AA54</f>
        <v>2108</v>
      </c>
      <c r="Q52">
        <f>'Champ Scores'!AB54</f>
        <v>2029</v>
      </c>
      <c r="R52">
        <f>'Champ Scores'!AC54</f>
        <v>2301</v>
      </c>
      <c r="T52" s="60">
        <f t="shared" si="18"/>
        <v>2814.5545902428426</v>
      </c>
      <c r="U52">
        <f>'(CC) Team Data'!W$43+'(CC) Enemy Champ Data'!N52</f>
        <v>1785</v>
      </c>
      <c r="V52">
        <f>'(CC) Team Data'!X$43+'(CC) Enemy Champ Data'!O52</f>
        <v>2027</v>
      </c>
      <c r="W52">
        <f>'(CC) Team Data'!Y$43+'(CC) Enemy Champ Data'!P52</f>
        <v>2108</v>
      </c>
      <c r="X52">
        <f>'(CC) Team Data'!Z$43+'(CC) Enemy Champ Data'!Q52</f>
        <v>2029</v>
      </c>
      <c r="Y52">
        <f>'(CC) Team Data'!AA$43+'(CC) Enemy Champ Data'!R52</f>
        <v>2301</v>
      </c>
      <c r="AA52">
        <f>ABS('Champ Scores'!AG54-33.3-'Comp Calculator'!H$164-'Comp Calculator'!H$163)</f>
        <v>14.322165403447954</v>
      </c>
      <c r="AB52">
        <f>ABS('Champ Scores'!AH54-33.3-'Comp Calculator'!I$164-'Comp Calculator'!I$163)</f>
        <v>12.907965303314491</v>
      </c>
      <c r="AC52">
        <f>ABS('Champ Scores'!AI54-33.3-'Comp Calculator'!J$164-'Comp Calculator'!J$163)</f>
        <v>1.4142001001334705</v>
      </c>
      <c r="AD52">
        <f t="shared" si="6"/>
        <v>28.644330806895915</v>
      </c>
      <c r="AF52" s="60">
        <f>(IF('Comp Calculator'!$C$167='(CC) Enemy Champ Data'!$N$3,'(CC) Enemy Champ Data'!$N52,IF('Comp Calculator'!$C$167='(CC) Enemy Champ Data'!$O$3,'(CC) Enemy Champ Data'!$O52,IF('Comp Calculator'!$C$167='(CC) Enemy Champ Data'!$P$3,'(CC) Enemy Champ Data'!$P52,IF('Comp Calculator'!$C$167='(CC) Enemy Champ Data'!$Q$3,'(CC) Enemy Champ Data'!$Q52,IF('Comp Calculator'!$C$167='(CC) Enemy Champ Data'!$R$3,'(CC) Enemy Champ Data'!$R52,IF('Comp Calculator'!$C$167='(CC) Enemy Champ Data'!$T$3,'(CC) Enemy Champ Data'!$T52,1000))))))*H52*(100-$AD52))/1000</f>
        <v>0</v>
      </c>
      <c r="AG52" s="60">
        <f>(IF('Comp Calculator'!$C$167='(CC) Enemy Champ Data'!$N$3,'(CC) Enemy Champ Data'!$N52,IF('Comp Calculator'!$C$167='(CC) Enemy Champ Data'!$O$3,'(CC) Enemy Champ Data'!$O52,IF('Comp Calculator'!$C$167='(CC) Enemy Champ Data'!$P$3,'(CC) Enemy Champ Data'!$P52,IF('Comp Calculator'!$C$167='(CC) Enemy Champ Data'!$Q$3,'(CC) Enemy Champ Data'!$Q52,IF('Comp Calculator'!$C$167='(CC) Enemy Champ Data'!$R$3,'(CC) Enemy Champ Data'!$R52,IF('Comp Calculator'!$C$167='(CC) Enemy Champ Data'!$T$3,'(CC) Enemy Champ Data'!$T52,1000))))))*I52*(100-$AD52))/1000</f>
        <v>0</v>
      </c>
      <c r="AH52" s="60">
        <f>(IF('Comp Calculator'!$C$167='(CC) Enemy Champ Data'!$N$3,'(CC) Enemy Champ Data'!$N52,IF('Comp Calculator'!$C$167='(CC) Enemy Champ Data'!$O$3,'(CC) Enemy Champ Data'!$O52,IF('Comp Calculator'!$C$167='(CC) Enemy Champ Data'!$P$3,'(CC) Enemy Champ Data'!$P52,IF('Comp Calculator'!$C$167='(CC) Enemy Champ Data'!$Q$3,'(CC) Enemy Champ Data'!$Q52,IF('Comp Calculator'!$C$167='(CC) Enemy Champ Data'!$R$3,'(CC) Enemy Champ Data'!$R52,IF('Comp Calculator'!$C$167='(CC) Enemy Champ Data'!$T$3,'(CC) Enemy Champ Data'!$T52,1000))))))*J52*(100-$AD52))/1000</f>
        <v>0</v>
      </c>
      <c r="AI52" s="60">
        <f>(IF('Comp Calculator'!$C$167='(CC) Enemy Champ Data'!$N$3,'(CC) Enemy Champ Data'!$N52,IF('Comp Calculator'!$C$167='(CC) Enemy Champ Data'!$O$3,'(CC) Enemy Champ Data'!$O52,IF('Comp Calculator'!$C$167='(CC) Enemy Champ Data'!$P$3,'(CC) Enemy Champ Data'!$P52,IF('Comp Calculator'!$C$167='(CC) Enemy Champ Data'!$Q$3,'(CC) Enemy Champ Data'!$Q52,IF('Comp Calculator'!$C$167='(CC) Enemy Champ Data'!$R$3,'(CC) Enemy Champ Data'!$R52,IF('Comp Calculator'!$C$167='(CC) Enemy Champ Data'!$T$3,'(CC) Enemy Champ Data'!$T52,1000))))))*K52*(100-$AD52))/1000</f>
        <v>5422.5295092171245</v>
      </c>
      <c r="AJ52" s="60">
        <f>(IF('Comp Calculator'!$C$167='(CC) Enemy Champ Data'!$N$3,'(CC) Enemy Champ Data'!$N52,IF('Comp Calculator'!$C$167='(CC) Enemy Champ Data'!$O$3,'(CC) Enemy Champ Data'!$O52,IF('Comp Calculator'!$C$167='(CC) Enemy Champ Data'!$P$3,'(CC) Enemy Champ Data'!$P52,IF('Comp Calculator'!$C$167='(CC) Enemy Champ Data'!$Q$3,'(CC) Enemy Champ Data'!$Q52,IF('Comp Calculator'!$C$167='(CC) Enemy Champ Data'!$R$3,'(CC) Enemy Champ Data'!$R52,IF('Comp Calculator'!$C$167='(CC) Enemy Champ Data'!$T$3,'(CC) Enemy Champ Data'!$T52,1000))))))*L52*(100-$AD52))/1000</f>
        <v>0</v>
      </c>
      <c r="AL52">
        <f>RANK(AF52,AF$4:AF$157,0)+COUNTIF(AF$4:AF52,AF52)-1</f>
        <v>74</v>
      </c>
      <c r="AM52" t="str">
        <f t="shared" si="7"/>
        <v>Kai'Sa</v>
      </c>
      <c r="AN52">
        <f>RANK(AG52,AG$4:AG$157,0)+COUNTIF(AG$4:AG52,AG52)-1</f>
        <v>67</v>
      </c>
      <c r="AO52" t="str">
        <f t="shared" si="8"/>
        <v>Kai'Sa</v>
      </c>
      <c r="AP52">
        <f>RANK(AH52,AH$4:AH$157,0)+COUNTIF(AH$4:AH52,AH52)-1</f>
        <v>120</v>
      </c>
      <c r="AQ52" t="str">
        <f t="shared" si="9"/>
        <v>Kai'Sa</v>
      </c>
      <c r="AR52">
        <f>RANK(AI52,AI$4:AI$157,0)+COUNTIF(AI$4:AI52,AI52)-1</f>
        <v>11</v>
      </c>
      <c r="AS52" t="str">
        <f t="shared" si="10"/>
        <v>Kai'Sa</v>
      </c>
      <c r="AT52">
        <f>RANK(AJ52,AJ$4:AJ$157,0)+COUNTIF(AJ$4:AJ52,AJ52)-1</f>
        <v>87</v>
      </c>
      <c r="AU52" t="str">
        <f t="shared" si="11"/>
        <v>Kai'Sa</v>
      </c>
      <c r="AW52">
        <v>50</v>
      </c>
      <c r="AX52" s="61">
        <f t="shared" si="12"/>
        <v>3.6082952521230824</v>
      </c>
      <c r="AY52">
        <f>'Champ Scores'!B54</f>
        <v>3</v>
      </c>
      <c r="AZ52">
        <f>'Champ Scores'!C54</f>
        <v>5</v>
      </c>
      <c r="BA52">
        <f>'Champ Scores'!D54</f>
        <v>5</v>
      </c>
      <c r="BB52">
        <f>'Champ Scores'!E54</f>
        <v>3</v>
      </c>
      <c r="BC52">
        <f>'Champ Scores'!F54</f>
        <v>3</v>
      </c>
      <c r="BD52">
        <f>'Champ Scores'!G54</f>
        <v>4</v>
      </c>
      <c r="BE52">
        <f>'Champ Scores'!H54</f>
        <v>3</v>
      </c>
      <c r="BF52">
        <f>'Champ Scores'!I54</f>
        <v>3</v>
      </c>
      <c r="BG52">
        <f>'Champ Scores'!J54</f>
        <v>2</v>
      </c>
      <c r="BH52">
        <f>'Champ Scores'!K54</f>
        <v>3</v>
      </c>
      <c r="BI52">
        <f>'Champ Scores'!L54</f>
        <v>1</v>
      </c>
      <c r="BJ52">
        <f>'Champ Scores'!M54</f>
        <v>1</v>
      </c>
      <c r="BK52">
        <f>'Champ Scores'!N54</f>
        <v>1</v>
      </c>
      <c r="BL52">
        <f>'Champ Scores'!O54</f>
        <v>1</v>
      </c>
      <c r="BM52">
        <f>'Champ Scores'!P54</f>
        <v>1</v>
      </c>
      <c r="BN52">
        <f>'Champ Scores'!Q54</f>
        <v>4</v>
      </c>
      <c r="BO52">
        <f>'Champ Scores'!R54</f>
        <v>4</v>
      </c>
      <c r="BP52">
        <f>'Champ Scores'!S54</f>
        <v>1</v>
      </c>
      <c r="BQ52">
        <f>'Champ Scores'!T54</f>
        <v>1</v>
      </c>
      <c r="BR52">
        <f>'Champ Scores'!U54</f>
        <v>3</v>
      </c>
      <c r="BT52" s="61">
        <f>INDEX($AX$3:BR52,AW52,MATCH('Comp Calculator'!$C$168,'(CC) Enemy Champ Data'!$AX$3:$BR$3,0))</f>
        <v>3.6082952521230824</v>
      </c>
      <c r="BV52" s="60">
        <f t="shared" si="19"/>
        <v>0</v>
      </c>
      <c r="BW52" s="60">
        <f t="shared" si="20"/>
        <v>0</v>
      </c>
      <c r="BX52" s="60">
        <f t="shared" si="21"/>
        <v>0</v>
      </c>
      <c r="BY52" s="60">
        <f t="shared" si="22"/>
        <v>6951.7527037616555</v>
      </c>
      <c r="BZ52" s="60">
        <f t="shared" si="23"/>
        <v>0</v>
      </c>
      <c r="CB52">
        <f>RANK(BV52,BV$4:BV$157,0)+COUNTIF(BV$4:BV52,BV52)-1</f>
        <v>74</v>
      </c>
      <c r="CC52" t="str">
        <f t="shared" si="13"/>
        <v>Kai'Sa</v>
      </c>
      <c r="CD52">
        <f>RANK(BW52,BW$4:BW$157,0)+COUNTIF(BW$4:BW52,BW52)-1</f>
        <v>67</v>
      </c>
      <c r="CE52" t="str">
        <f t="shared" si="14"/>
        <v>Kai'Sa</v>
      </c>
      <c r="CF52">
        <f>RANK(BX52,BX$4:BX$157,0)+COUNTIF(BX$4:BX52,BX52)-1</f>
        <v>120</v>
      </c>
      <c r="CG52" t="str">
        <f t="shared" si="15"/>
        <v>Kai'Sa</v>
      </c>
      <c r="CH52">
        <f>RANK(BY52,BY$4:BY$157,0)+COUNTIF(BY$4:BY52,BY52)-1</f>
        <v>11</v>
      </c>
      <c r="CI52" t="str">
        <f t="shared" si="16"/>
        <v>Kai'Sa</v>
      </c>
      <c r="CJ52">
        <f>RANK(BZ52,BZ$4:BZ$157,0)+COUNTIF(BZ$4:BZ52,BZ52)-1</f>
        <v>87</v>
      </c>
      <c r="CK52" t="str">
        <f t="shared" si="17"/>
        <v>Kai'Sa</v>
      </c>
      <c r="CM52">
        <f>'Champ Scores'!B54+'(CC) Team Data'!B$43-'(CC) Team Data'!$B$28</f>
        <v>7</v>
      </c>
      <c r="CN52">
        <f>'Champ Scores'!C54+'(CC) Team Data'!C$43-'(CC) Team Data'!$B$28</f>
        <v>9</v>
      </c>
      <c r="CO52">
        <f>'Champ Scores'!D54+'(CC) Team Data'!D$43-'(CC) Team Data'!$B$28</f>
        <v>9</v>
      </c>
      <c r="CP52">
        <f>'Champ Scores'!E54+'(CC) Team Data'!E$43-'(CC) Team Data'!$B$28</f>
        <v>7</v>
      </c>
      <c r="CQ52">
        <f>'Champ Scores'!F54+'(CC) Team Data'!F$43-'(CC) Team Data'!$B$28</f>
        <v>7</v>
      </c>
      <c r="CR52">
        <f>'Champ Scores'!G54+'(CC) Team Data'!G$43-'(CC) Team Data'!$B$28</f>
        <v>8</v>
      </c>
      <c r="CS52">
        <f>'Champ Scores'!H54+'(CC) Team Data'!H$43-'(CC) Team Data'!$B$28</f>
        <v>7</v>
      </c>
      <c r="CT52">
        <f>'Champ Scores'!I54+'(CC) Team Data'!I$43-'(CC) Team Data'!$B$28</f>
        <v>7</v>
      </c>
      <c r="CU52">
        <f>'Champ Scores'!J54+'(CC) Team Data'!J$43-'(CC) Team Data'!$B$28</f>
        <v>6</v>
      </c>
      <c r="CV52">
        <f>'Champ Scores'!K54+'(CC) Team Data'!K$43-'(CC) Team Data'!$B$28</f>
        <v>7</v>
      </c>
      <c r="CW52">
        <f>'Champ Scores'!L54+'(CC) Team Data'!L$43-'(CC) Team Data'!$B$28</f>
        <v>5</v>
      </c>
      <c r="CX52">
        <f>'Champ Scores'!M54+'(CC) Team Data'!M$43-'(CC) Team Data'!$B$28</f>
        <v>5</v>
      </c>
      <c r="CY52">
        <f>'Champ Scores'!N54+'(CC) Team Data'!N$43-'(CC) Team Data'!$B$28</f>
        <v>5</v>
      </c>
      <c r="CZ52">
        <f>'Champ Scores'!O54+'(CC) Team Data'!O$43-'(CC) Team Data'!$B$28</f>
        <v>5</v>
      </c>
      <c r="DA52">
        <f>'Champ Scores'!P54+'(CC) Team Data'!P$43-'(CC) Team Data'!$B$28</f>
        <v>5</v>
      </c>
      <c r="DB52">
        <f>'Champ Scores'!Q54+'(CC) Team Data'!Q$43-'(CC) Team Data'!$B$28</f>
        <v>8</v>
      </c>
      <c r="DC52">
        <f>'Champ Scores'!R54+'(CC) Team Data'!R$43-'(CC) Team Data'!$B$28</f>
        <v>8</v>
      </c>
      <c r="DD52">
        <f>'Champ Scores'!S54+'(CC) Team Data'!S$43-'(CC) Team Data'!$B$28</f>
        <v>5</v>
      </c>
      <c r="DE52">
        <f>'Champ Scores'!T54+'(CC) Team Data'!T$43-'(CC) Team Data'!$B$28</f>
        <v>5</v>
      </c>
      <c r="DF52">
        <f>'Champ Scores'!U54+'(CC) Team Data'!U$43-'(CC) Team Data'!$B$28</f>
        <v>7</v>
      </c>
    </row>
    <row r="53" spans="1:110" x14ac:dyDescent="0.25">
      <c r="A53" t="str">
        <f>'Champ Scores'!A55</f>
        <v>Kalista</v>
      </c>
      <c r="B53">
        <f>IF('Comp Calculator'!$C$158='Champ Pools'!$S$3,'Champ Pools'!B55,IF('Comp Calculator'!$C$158='Champ Pools'!$T$3,'Champ Pools'!C55,IF('Comp Calculator'!$C$158='Champ Pools'!$U$3,'Champ Pools'!D55,IF('Comp Calculator'!$C$158='Champ Pools'!$V$3,'Champ Pools'!E55,IF('Comp Calculator'!$C$158='Champ Pools'!$W$3,'Champ Pools'!F55,IF('Comp Calculator'!$C$158='Champ Pools'!$X$3,'Champ Pools'!G55,IF('Comp Calculator'!$C$158='Champ Pools'!$Y$3,'Champ Pools'!H55,IF('Comp Calculator'!$C$158='Champ Pools'!$Z$3,'Champ Pools'!I55,0))))))))</f>
        <v>0</v>
      </c>
      <c r="C53">
        <f>IF('Comp Calculator'!$C$159='Champ Pools'!$S$3,'Champ Pools'!B55,IF('Comp Calculator'!$C$159='Champ Pools'!$T$3,'Champ Pools'!C55,IF('Comp Calculator'!$C$159='Champ Pools'!$U$3,'Champ Pools'!D55,IF('Comp Calculator'!$C$159='Champ Pools'!$V$3,'Champ Pools'!E55,IF('Comp Calculator'!$C$159='Champ Pools'!$W$3,'Champ Pools'!F55,IF('Comp Calculator'!$C$159='Champ Pools'!$X$3,'Champ Pools'!G55,IF('Comp Calculator'!$C$159='Champ Pools'!$Y$3,'Champ Pools'!H55,IF('Comp Calculator'!$C$159='Champ Pools'!$Z$3,'Champ Pools'!I55,0))))))))</f>
        <v>0</v>
      </c>
      <c r="D53">
        <f>IF('Comp Calculator'!$C$160='Champ Pools'!$S$3,'Champ Pools'!B55,IF('Comp Calculator'!$C$160='Champ Pools'!$T$3,'Champ Pools'!C55,IF('Comp Calculator'!$C$160='Champ Pools'!$U$3,'Champ Pools'!D55,IF('Comp Calculator'!$C$160='Champ Pools'!$V$3,'Champ Pools'!E55,IF('Comp Calculator'!$C$160='Champ Pools'!$W$3,'Champ Pools'!F55,IF('Comp Calculator'!$C$160='Champ Pools'!$X$3,'Champ Pools'!G55,IF('Comp Calculator'!$C$160='Champ Pools'!$Y$3,'Champ Pools'!H55,IF('Comp Calculator'!$C$160='Champ Pools'!$Z$3,'Champ Pools'!I55,0))))))))</f>
        <v>0</v>
      </c>
      <c r="E53">
        <f>IF('Comp Calculator'!$C$161='Champ Pools'!$S$3,'Champ Pools'!B55,IF('Comp Calculator'!$C$161='Champ Pools'!$T$3,'Champ Pools'!C55,IF('Comp Calculator'!$C$161='Champ Pools'!$U$3,'Champ Pools'!D55,IF('Comp Calculator'!$C$161='Champ Pools'!$V$3,'Champ Pools'!E55,IF('Comp Calculator'!$C$161='Champ Pools'!$W$3,'Champ Pools'!F55,IF('Comp Calculator'!$C$161='Champ Pools'!$X$3,'Champ Pools'!G55,IF('Comp Calculator'!$C$161='Champ Pools'!$Y$3,'Champ Pools'!H55,IF('Comp Calculator'!$C$161='Champ Pools'!$Z$3,'Champ Pools'!I55,0))))))))</f>
        <v>5</v>
      </c>
      <c r="F53">
        <f>IF('Comp Calculator'!$C$162='Champ Pools'!$S$3,'Champ Pools'!B55,IF('Comp Calculator'!$C$162='Champ Pools'!$T$3,'Champ Pools'!C55,IF('Comp Calculator'!$C$162='Champ Pools'!$U$3,'Champ Pools'!D55,IF('Comp Calculator'!$C$162='Champ Pools'!$V$3,'Champ Pools'!E55,IF('Comp Calculator'!$C$162='Champ Pools'!$W$3,'Champ Pools'!F55,IF('Comp Calculator'!$C$162='Champ Pools'!$X$3,'Champ Pools'!G55,IF('Comp Calculator'!$C$162='Champ Pools'!$Y$3,'Champ Pools'!H55,IF('Comp Calculator'!$C$162='Champ Pools'!$Z$3,'Champ Pools'!I55,0))))))))</f>
        <v>0</v>
      </c>
      <c r="H53">
        <f>B53*B53*'Champ Pools'!AC55</f>
        <v>0</v>
      </c>
      <c r="I53">
        <f>C53*C53*'Champ Pools'!AD55</f>
        <v>0</v>
      </c>
      <c r="J53">
        <f>D53*D53*'Champ Pools'!AE55</f>
        <v>0</v>
      </c>
      <c r="K53">
        <f>E53*E53*'Champ Pools'!AF55</f>
        <v>75</v>
      </c>
      <c r="L53">
        <f>F53*F53*'Champ Pools'!AG55</f>
        <v>0</v>
      </c>
      <c r="N53">
        <f>'Champ Scores'!Y55</f>
        <v>1404</v>
      </c>
      <c r="O53">
        <f>'Champ Scores'!Z55</f>
        <v>1952</v>
      </c>
      <c r="P53">
        <f>'Champ Scores'!AA55</f>
        <v>2165</v>
      </c>
      <c r="Q53">
        <f>'Champ Scores'!AB55</f>
        <v>2121</v>
      </c>
      <c r="R53">
        <f>'Champ Scores'!AC55</f>
        <v>2371</v>
      </c>
      <c r="T53" s="60">
        <f t="shared" si="18"/>
        <v>2633.6009006561289</v>
      </c>
      <c r="U53">
        <f>'(CC) Team Data'!W$43+'(CC) Enemy Champ Data'!N53</f>
        <v>1404</v>
      </c>
      <c r="V53">
        <f>'(CC) Team Data'!X$43+'(CC) Enemy Champ Data'!O53</f>
        <v>1952</v>
      </c>
      <c r="W53">
        <f>'(CC) Team Data'!Y$43+'(CC) Enemy Champ Data'!P53</f>
        <v>2165</v>
      </c>
      <c r="X53">
        <f>'(CC) Team Data'!Z$43+'(CC) Enemy Champ Data'!Q53</f>
        <v>2121</v>
      </c>
      <c r="Y53">
        <f>'(CC) Team Data'!AA$43+'(CC) Enemy Champ Data'!R53</f>
        <v>2371</v>
      </c>
      <c r="AA53">
        <f>ABS('Champ Scores'!AG55-33.3-'Comp Calculator'!H$164-'Comp Calculator'!H$163)</f>
        <v>0.74721841508753073</v>
      </c>
      <c r="AB53">
        <f>ABS('Champ Scores'!AH55-33.3-'Comp Calculator'!I$164-'Comp Calculator'!I$163)</f>
        <v>0.77963011391030079</v>
      </c>
      <c r="AC53">
        <f>ABS('Champ Scores'!AI55-33.3-'Comp Calculator'!J$164-'Comp Calculator'!J$163)</f>
        <v>3.241169882276651E-2</v>
      </c>
      <c r="AD53">
        <f t="shared" si="6"/>
        <v>1.559260227820598</v>
      </c>
      <c r="AF53" s="60">
        <f>(IF('Comp Calculator'!$C$167='(CC) Enemy Champ Data'!$N$3,'(CC) Enemy Champ Data'!$N53,IF('Comp Calculator'!$C$167='(CC) Enemy Champ Data'!$O$3,'(CC) Enemy Champ Data'!$O53,IF('Comp Calculator'!$C$167='(CC) Enemy Champ Data'!$P$3,'(CC) Enemy Champ Data'!$P53,IF('Comp Calculator'!$C$167='(CC) Enemy Champ Data'!$Q$3,'(CC) Enemy Champ Data'!$Q53,IF('Comp Calculator'!$C$167='(CC) Enemy Champ Data'!$R$3,'(CC) Enemy Champ Data'!$R53,IF('Comp Calculator'!$C$167='(CC) Enemy Champ Data'!$T$3,'(CC) Enemy Champ Data'!$T53,1000))))))*H53*(100-$AD53))/1000</f>
        <v>0</v>
      </c>
      <c r="AG53" s="60">
        <f>(IF('Comp Calculator'!$C$167='(CC) Enemy Champ Data'!$N$3,'(CC) Enemy Champ Data'!$N53,IF('Comp Calculator'!$C$167='(CC) Enemy Champ Data'!$O$3,'(CC) Enemy Champ Data'!$O53,IF('Comp Calculator'!$C$167='(CC) Enemy Champ Data'!$P$3,'(CC) Enemy Champ Data'!$P53,IF('Comp Calculator'!$C$167='(CC) Enemy Champ Data'!$Q$3,'(CC) Enemy Champ Data'!$Q53,IF('Comp Calculator'!$C$167='(CC) Enemy Champ Data'!$R$3,'(CC) Enemy Champ Data'!$R53,IF('Comp Calculator'!$C$167='(CC) Enemy Champ Data'!$T$3,'(CC) Enemy Champ Data'!$T53,1000))))))*I53*(100-$AD53))/1000</f>
        <v>0</v>
      </c>
      <c r="AH53" s="60">
        <f>(IF('Comp Calculator'!$C$167='(CC) Enemy Champ Data'!$N$3,'(CC) Enemy Champ Data'!$N53,IF('Comp Calculator'!$C$167='(CC) Enemy Champ Data'!$O$3,'(CC) Enemy Champ Data'!$O53,IF('Comp Calculator'!$C$167='(CC) Enemy Champ Data'!$P$3,'(CC) Enemy Champ Data'!$P53,IF('Comp Calculator'!$C$167='(CC) Enemy Champ Data'!$Q$3,'(CC) Enemy Champ Data'!$Q53,IF('Comp Calculator'!$C$167='(CC) Enemy Champ Data'!$R$3,'(CC) Enemy Champ Data'!$R53,IF('Comp Calculator'!$C$167='(CC) Enemy Champ Data'!$T$3,'(CC) Enemy Champ Data'!$T53,1000))))))*J53*(100-$AD53))/1000</f>
        <v>0</v>
      </c>
      <c r="AI53" s="60">
        <f>(IF('Comp Calculator'!$C$167='(CC) Enemy Champ Data'!$N$3,'(CC) Enemy Champ Data'!$N53,IF('Comp Calculator'!$C$167='(CC) Enemy Champ Data'!$O$3,'(CC) Enemy Champ Data'!$O53,IF('Comp Calculator'!$C$167='(CC) Enemy Champ Data'!$P$3,'(CC) Enemy Champ Data'!$P53,IF('Comp Calculator'!$C$167='(CC) Enemy Champ Data'!$Q$3,'(CC) Enemy Champ Data'!$Q53,IF('Comp Calculator'!$C$167='(CC) Enemy Champ Data'!$R$3,'(CC) Enemy Champ Data'!$R53,IF('Comp Calculator'!$C$167='(CC) Enemy Champ Data'!$T$3,'(CC) Enemy Champ Data'!$T53,1000))))))*K53*(100-$AD53))/1000</f>
        <v>19444.021569395045</v>
      </c>
      <c r="AJ53" s="60">
        <f>(IF('Comp Calculator'!$C$167='(CC) Enemy Champ Data'!$N$3,'(CC) Enemy Champ Data'!$N53,IF('Comp Calculator'!$C$167='(CC) Enemy Champ Data'!$O$3,'(CC) Enemy Champ Data'!$O53,IF('Comp Calculator'!$C$167='(CC) Enemy Champ Data'!$P$3,'(CC) Enemy Champ Data'!$P53,IF('Comp Calculator'!$C$167='(CC) Enemy Champ Data'!$Q$3,'(CC) Enemy Champ Data'!$Q53,IF('Comp Calculator'!$C$167='(CC) Enemy Champ Data'!$R$3,'(CC) Enemy Champ Data'!$R53,IF('Comp Calculator'!$C$167='(CC) Enemy Champ Data'!$T$3,'(CC) Enemy Champ Data'!$T53,1000))))))*L53*(100-$AD53))/1000</f>
        <v>0</v>
      </c>
      <c r="AL53">
        <f>RANK(AF53,AF$4:AF$157,0)+COUNTIF(AF$4:AF53,AF53)-1</f>
        <v>75</v>
      </c>
      <c r="AM53" t="str">
        <f t="shared" si="7"/>
        <v>Kalista</v>
      </c>
      <c r="AN53">
        <f>RANK(AG53,AG$4:AG$157,0)+COUNTIF(AG$4:AG53,AG53)-1</f>
        <v>68</v>
      </c>
      <c r="AO53" t="str">
        <f t="shared" si="8"/>
        <v>Kalista</v>
      </c>
      <c r="AP53">
        <f>RANK(AH53,AH$4:AH$157,0)+COUNTIF(AH$4:AH53,AH53)-1</f>
        <v>121</v>
      </c>
      <c r="AQ53" t="str">
        <f t="shared" si="9"/>
        <v>Kalista</v>
      </c>
      <c r="AR53">
        <f>RANK(AI53,AI$4:AI$157,0)+COUNTIF(AI$4:AI53,AI53)-1</f>
        <v>1</v>
      </c>
      <c r="AS53" t="str">
        <f t="shared" si="10"/>
        <v>Kalista</v>
      </c>
      <c r="AT53">
        <f>RANK(AJ53,AJ$4:AJ$157,0)+COUNTIF(AJ$4:AJ53,AJ53)-1</f>
        <v>88</v>
      </c>
      <c r="AU53" t="str">
        <f t="shared" si="11"/>
        <v>Kalista</v>
      </c>
      <c r="AW53">
        <v>51</v>
      </c>
      <c r="AX53" s="61">
        <f t="shared" si="12"/>
        <v>3.6082952521230824</v>
      </c>
      <c r="AY53">
        <f>'Champ Scores'!B55</f>
        <v>1</v>
      </c>
      <c r="AZ53">
        <f>'Champ Scores'!C55</f>
        <v>5</v>
      </c>
      <c r="BA53">
        <f>'Champ Scores'!D55</f>
        <v>5</v>
      </c>
      <c r="BB53">
        <f>'Champ Scores'!E55</f>
        <v>2</v>
      </c>
      <c r="BC53">
        <f>'Champ Scores'!F55</f>
        <v>2</v>
      </c>
      <c r="BD53">
        <f>'Champ Scores'!G55</f>
        <v>4</v>
      </c>
      <c r="BE53">
        <f>'Champ Scores'!H55</f>
        <v>3</v>
      </c>
      <c r="BF53">
        <f>'Champ Scores'!I55</f>
        <v>3</v>
      </c>
      <c r="BG53">
        <f>'Champ Scores'!J55</f>
        <v>3</v>
      </c>
      <c r="BH53">
        <f>'Champ Scores'!K55</f>
        <v>1</v>
      </c>
      <c r="BI53">
        <f>'Champ Scores'!L55</f>
        <v>2</v>
      </c>
      <c r="BJ53">
        <f>'Champ Scores'!M55</f>
        <v>2</v>
      </c>
      <c r="BK53">
        <f>'Champ Scores'!N55</f>
        <v>1</v>
      </c>
      <c r="BL53">
        <f>'Champ Scores'!O55</f>
        <v>4</v>
      </c>
      <c r="BM53">
        <f>'Champ Scores'!P55</f>
        <v>2</v>
      </c>
      <c r="BN53">
        <f>'Champ Scores'!Q55</f>
        <v>5</v>
      </c>
      <c r="BO53">
        <f>'Champ Scores'!R55</f>
        <v>1</v>
      </c>
      <c r="BP53">
        <f>'Champ Scores'!S55</f>
        <v>1</v>
      </c>
      <c r="BQ53">
        <f>'Champ Scores'!T55</f>
        <v>2</v>
      </c>
      <c r="BR53">
        <f>'Champ Scores'!U55</f>
        <v>3</v>
      </c>
      <c r="BT53" s="61">
        <f>INDEX($AX$3:BR53,AW53,MATCH('Comp Calculator'!$C$168,'(CC) Enemy Champ Data'!$AX$3:$BR$3,0))</f>
        <v>3.6082952521230824</v>
      </c>
      <c r="BV53" s="60">
        <f t="shared" si="19"/>
        <v>0</v>
      </c>
      <c r="BW53" s="60">
        <f t="shared" si="20"/>
        <v>0</v>
      </c>
      <c r="BX53" s="60">
        <f t="shared" si="21"/>
        <v>0</v>
      </c>
      <c r="BY53" s="60">
        <f t="shared" si="22"/>
        <v>26640.24404515791</v>
      </c>
      <c r="BZ53" s="60">
        <f t="shared" si="23"/>
        <v>0</v>
      </c>
      <c r="CB53">
        <f>RANK(BV53,BV$4:BV$157,0)+COUNTIF(BV$4:BV53,BV53)-1</f>
        <v>75</v>
      </c>
      <c r="CC53" t="str">
        <f t="shared" si="13"/>
        <v>Kalista</v>
      </c>
      <c r="CD53">
        <f>RANK(BW53,BW$4:BW$157,0)+COUNTIF(BW$4:BW53,BW53)-1</f>
        <v>68</v>
      </c>
      <c r="CE53" t="str">
        <f t="shared" si="14"/>
        <v>Kalista</v>
      </c>
      <c r="CF53">
        <f>RANK(BX53,BX$4:BX$157,0)+COUNTIF(BX$4:BX53,BX53)-1</f>
        <v>121</v>
      </c>
      <c r="CG53" t="str">
        <f t="shared" si="15"/>
        <v>Kalista</v>
      </c>
      <c r="CH53">
        <f>RANK(BY53,BY$4:BY$157,0)+COUNTIF(BY$4:BY53,BY53)-1</f>
        <v>1</v>
      </c>
      <c r="CI53" t="str">
        <f t="shared" si="16"/>
        <v>Kalista</v>
      </c>
      <c r="CJ53">
        <f>RANK(BZ53,BZ$4:BZ$157,0)+COUNTIF(BZ$4:BZ53,BZ53)-1</f>
        <v>88</v>
      </c>
      <c r="CK53" t="str">
        <f t="shared" si="17"/>
        <v>Kalista</v>
      </c>
      <c r="CM53">
        <f>'Champ Scores'!B55+'(CC) Team Data'!B$43-'(CC) Team Data'!$B$28</f>
        <v>5</v>
      </c>
      <c r="CN53">
        <f>'Champ Scores'!C55+'(CC) Team Data'!C$43-'(CC) Team Data'!$B$28</f>
        <v>9</v>
      </c>
      <c r="CO53">
        <f>'Champ Scores'!D55+'(CC) Team Data'!D$43-'(CC) Team Data'!$B$28</f>
        <v>9</v>
      </c>
      <c r="CP53">
        <f>'Champ Scores'!E55+'(CC) Team Data'!E$43-'(CC) Team Data'!$B$28</f>
        <v>6</v>
      </c>
      <c r="CQ53">
        <f>'Champ Scores'!F55+'(CC) Team Data'!F$43-'(CC) Team Data'!$B$28</f>
        <v>6</v>
      </c>
      <c r="CR53">
        <f>'Champ Scores'!G55+'(CC) Team Data'!G$43-'(CC) Team Data'!$B$28</f>
        <v>8</v>
      </c>
      <c r="CS53">
        <f>'Champ Scores'!H55+'(CC) Team Data'!H$43-'(CC) Team Data'!$B$28</f>
        <v>7</v>
      </c>
      <c r="CT53">
        <f>'Champ Scores'!I55+'(CC) Team Data'!I$43-'(CC) Team Data'!$B$28</f>
        <v>7</v>
      </c>
      <c r="CU53">
        <f>'Champ Scores'!J55+'(CC) Team Data'!J$43-'(CC) Team Data'!$B$28</f>
        <v>7</v>
      </c>
      <c r="CV53">
        <f>'Champ Scores'!K55+'(CC) Team Data'!K$43-'(CC) Team Data'!$B$28</f>
        <v>5</v>
      </c>
      <c r="CW53">
        <f>'Champ Scores'!L55+'(CC) Team Data'!L$43-'(CC) Team Data'!$B$28</f>
        <v>6</v>
      </c>
      <c r="CX53">
        <f>'Champ Scores'!M55+'(CC) Team Data'!M$43-'(CC) Team Data'!$B$28</f>
        <v>6</v>
      </c>
      <c r="CY53">
        <f>'Champ Scores'!N55+'(CC) Team Data'!N$43-'(CC) Team Data'!$B$28</f>
        <v>5</v>
      </c>
      <c r="CZ53">
        <f>'Champ Scores'!O55+'(CC) Team Data'!O$43-'(CC) Team Data'!$B$28</f>
        <v>8</v>
      </c>
      <c r="DA53">
        <f>'Champ Scores'!P55+'(CC) Team Data'!P$43-'(CC) Team Data'!$B$28</f>
        <v>6</v>
      </c>
      <c r="DB53">
        <f>'Champ Scores'!Q55+'(CC) Team Data'!Q$43-'(CC) Team Data'!$B$28</f>
        <v>9</v>
      </c>
      <c r="DC53">
        <f>'Champ Scores'!R55+'(CC) Team Data'!R$43-'(CC) Team Data'!$B$28</f>
        <v>5</v>
      </c>
      <c r="DD53">
        <f>'Champ Scores'!S55+'(CC) Team Data'!S$43-'(CC) Team Data'!$B$28</f>
        <v>5</v>
      </c>
      <c r="DE53">
        <f>'Champ Scores'!T55+'(CC) Team Data'!T$43-'(CC) Team Data'!$B$28</f>
        <v>6</v>
      </c>
      <c r="DF53">
        <f>'Champ Scores'!U55+'(CC) Team Data'!U$43-'(CC) Team Data'!$B$28</f>
        <v>7</v>
      </c>
    </row>
    <row r="54" spans="1:110" x14ac:dyDescent="0.25">
      <c r="A54" t="str">
        <f>'Champ Scores'!A56</f>
        <v>Karma</v>
      </c>
      <c r="B54">
        <f>IF('Comp Calculator'!$C$158='Champ Pools'!$S$3,'Champ Pools'!B56,IF('Comp Calculator'!$C$158='Champ Pools'!$T$3,'Champ Pools'!C56,IF('Comp Calculator'!$C$158='Champ Pools'!$U$3,'Champ Pools'!D56,IF('Comp Calculator'!$C$158='Champ Pools'!$V$3,'Champ Pools'!E56,IF('Comp Calculator'!$C$158='Champ Pools'!$W$3,'Champ Pools'!F56,IF('Comp Calculator'!$C$158='Champ Pools'!$X$3,'Champ Pools'!G56,IF('Comp Calculator'!$C$158='Champ Pools'!$Y$3,'Champ Pools'!H56,IF('Comp Calculator'!$C$158='Champ Pools'!$Z$3,'Champ Pools'!I56,0))))))))</f>
        <v>0</v>
      </c>
      <c r="C54">
        <f>IF('Comp Calculator'!$C$159='Champ Pools'!$S$3,'Champ Pools'!B56,IF('Comp Calculator'!$C$159='Champ Pools'!$T$3,'Champ Pools'!C56,IF('Comp Calculator'!$C$159='Champ Pools'!$U$3,'Champ Pools'!D56,IF('Comp Calculator'!$C$159='Champ Pools'!$V$3,'Champ Pools'!E56,IF('Comp Calculator'!$C$159='Champ Pools'!$W$3,'Champ Pools'!F56,IF('Comp Calculator'!$C$159='Champ Pools'!$X$3,'Champ Pools'!G56,IF('Comp Calculator'!$C$159='Champ Pools'!$Y$3,'Champ Pools'!H56,IF('Comp Calculator'!$C$159='Champ Pools'!$Z$3,'Champ Pools'!I56,0))))))))</f>
        <v>0</v>
      </c>
      <c r="D54">
        <f>IF('Comp Calculator'!$C$160='Champ Pools'!$S$3,'Champ Pools'!B56,IF('Comp Calculator'!$C$160='Champ Pools'!$T$3,'Champ Pools'!C56,IF('Comp Calculator'!$C$160='Champ Pools'!$U$3,'Champ Pools'!D56,IF('Comp Calculator'!$C$160='Champ Pools'!$V$3,'Champ Pools'!E56,IF('Comp Calculator'!$C$160='Champ Pools'!$W$3,'Champ Pools'!F56,IF('Comp Calculator'!$C$160='Champ Pools'!$X$3,'Champ Pools'!G56,IF('Comp Calculator'!$C$160='Champ Pools'!$Y$3,'Champ Pools'!H56,IF('Comp Calculator'!$C$160='Champ Pools'!$Z$3,'Champ Pools'!I56,0))))))))</f>
        <v>0</v>
      </c>
      <c r="E54">
        <f>IF('Comp Calculator'!$C$161='Champ Pools'!$S$3,'Champ Pools'!B56,IF('Comp Calculator'!$C$161='Champ Pools'!$T$3,'Champ Pools'!C56,IF('Comp Calculator'!$C$161='Champ Pools'!$U$3,'Champ Pools'!D56,IF('Comp Calculator'!$C$161='Champ Pools'!$V$3,'Champ Pools'!E56,IF('Comp Calculator'!$C$161='Champ Pools'!$W$3,'Champ Pools'!F56,IF('Comp Calculator'!$C$161='Champ Pools'!$X$3,'Champ Pools'!G56,IF('Comp Calculator'!$C$161='Champ Pools'!$Y$3,'Champ Pools'!H56,IF('Comp Calculator'!$C$161='Champ Pools'!$Z$3,'Champ Pools'!I56,0))))))))</f>
        <v>5</v>
      </c>
      <c r="F54">
        <f>IF('Comp Calculator'!$C$162='Champ Pools'!$S$3,'Champ Pools'!B56,IF('Comp Calculator'!$C$162='Champ Pools'!$T$3,'Champ Pools'!C56,IF('Comp Calculator'!$C$162='Champ Pools'!$U$3,'Champ Pools'!D56,IF('Comp Calculator'!$C$162='Champ Pools'!$V$3,'Champ Pools'!E56,IF('Comp Calculator'!$C$162='Champ Pools'!$W$3,'Champ Pools'!F56,IF('Comp Calculator'!$C$162='Champ Pools'!$X$3,'Champ Pools'!G56,IF('Comp Calculator'!$C$162='Champ Pools'!$Y$3,'Champ Pools'!H56,IF('Comp Calculator'!$C$162='Champ Pools'!$Z$3,'Champ Pools'!I56,0))))))))</f>
        <v>0</v>
      </c>
      <c r="H54">
        <f>B54*B54*'Champ Pools'!AC56</f>
        <v>0</v>
      </c>
      <c r="I54">
        <f>C54*C54*'Champ Pools'!AD56</f>
        <v>0</v>
      </c>
      <c r="J54">
        <f>D54*D54*'Champ Pools'!AE56</f>
        <v>0</v>
      </c>
      <c r="K54">
        <f>E54*E54*'Champ Pools'!AF56</f>
        <v>75</v>
      </c>
      <c r="L54">
        <f>F54*F54*'Champ Pools'!AG56</f>
        <v>0</v>
      </c>
      <c r="N54">
        <f>'Champ Scores'!Y56</f>
        <v>1121</v>
      </c>
      <c r="O54">
        <f>'Champ Scores'!Z56</f>
        <v>1062</v>
      </c>
      <c r="P54">
        <f>'Champ Scores'!AA56</f>
        <v>2858</v>
      </c>
      <c r="Q54">
        <f>'Champ Scores'!AB56</f>
        <v>3106</v>
      </c>
      <c r="R54">
        <f>'Champ Scores'!AC56</f>
        <v>2180</v>
      </c>
      <c r="T54" s="60">
        <f t="shared" si="18"/>
        <v>2048.3042502984476</v>
      </c>
      <c r="U54">
        <f>'(CC) Team Data'!W$43+'(CC) Enemy Champ Data'!N54</f>
        <v>1121</v>
      </c>
      <c r="V54">
        <f>'(CC) Team Data'!X$43+'(CC) Enemy Champ Data'!O54</f>
        <v>1062</v>
      </c>
      <c r="W54">
        <f>'(CC) Team Data'!Y$43+'(CC) Enemy Champ Data'!P54</f>
        <v>2858</v>
      </c>
      <c r="X54">
        <f>'(CC) Team Data'!Z$43+'(CC) Enemy Champ Data'!Q54</f>
        <v>3106</v>
      </c>
      <c r="Y54">
        <f>'(CC) Team Data'!AA$43+'(CC) Enemy Champ Data'!R54</f>
        <v>2180</v>
      </c>
      <c r="AA54">
        <f>ABS('Champ Scores'!AG56-33.3-'Comp Calculator'!H$164-'Comp Calculator'!H$163)</f>
        <v>6.4104192371896573</v>
      </c>
      <c r="AB54">
        <f>ABS('Champ Scores'!AH56-33.3-'Comp Calculator'!I$164-'Comp Calculator'!I$163)</f>
        <v>3.8406791150726072</v>
      </c>
      <c r="AC54">
        <f>ABS('Champ Scores'!AI56-33.3-'Comp Calculator'!J$164-'Comp Calculator'!J$163)</f>
        <v>10.251098352262268</v>
      </c>
      <c r="AD54">
        <f t="shared" si="6"/>
        <v>20.502196704524533</v>
      </c>
      <c r="AF54" s="60">
        <f>(IF('Comp Calculator'!$C$167='(CC) Enemy Champ Data'!$N$3,'(CC) Enemy Champ Data'!$N54,IF('Comp Calculator'!$C$167='(CC) Enemy Champ Data'!$O$3,'(CC) Enemy Champ Data'!$O54,IF('Comp Calculator'!$C$167='(CC) Enemy Champ Data'!$P$3,'(CC) Enemy Champ Data'!$P54,IF('Comp Calculator'!$C$167='(CC) Enemy Champ Data'!$Q$3,'(CC) Enemy Champ Data'!$Q54,IF('Comp Calculator'!$C$167='(CC) Enemy Champ Data'!$R$3,'(CC) Enemy Champ Data'!$R54,IF('Comp Calculator'!$C$167='(CC) Enemy Champ Data'!$T$3,'(CC) Enemy Champ Data'!$T54,1000))))))*H54*(100-$AD54))/1000</f>
        <v>0</v>
      </c>
      <c r="AG54" s="60">
        <f>(IF('Comp Calculator'!$C$167='(CC) Enemy Champ Data'!$N$3,'(CC) Enemy Champ Data'!$N54,IF('Comp Calculator'!$C$167='(CC) Enemy Champ Data'!$O$3,'(CC) Enemy Champ Data'!$O54,IF('Comp Calculator'!$C$167='(CC) Enemy Champ Data'!$P$3,'(CC) Enemy Champ Data'!$P54,IF('Comp Calculator'!$C$167='(CC) Enemy Champ Data'!$Q$3,'(CC) Enemy Champ Data'!$Q54,IF('Comp Calculator'!$C$167='(CC) Enemy Champ Data'!$R$3,'(CC) Enemy Champ Data'!$R54,IF('Comp Calculator'!$C$167='(CC) Enemy Champ Data'!$T$3,'(CC) Enemy Champ Data'!$T54,1000))))))*I54*(100-$AD54))/1000</f>
        <v>0</v>
      </c>
      <c r="AH54" s="60">
        <f>(IF('Comp Calculator'!$C$167='(CC) Enemy Champ Data'!$N$3,'(CC) Enemy Champ Data'!$N54,IF('Comp Calculator'!$C$167='(CC) Enemy Champ Data'!$O$3,'(CC) Enemy Champ Data'!$O54,IF('Comp Calculator'!$C$167='(CC) Enemy Champ Data'!$P$3,'(CC) Enemy Champ Data'!$P54,IF('Comp Calculator'!$C$167='(CC) Enemy Champ Data'!$Q$3,'(CC) Enemy Champ Data'!$Q54,IF('Comp Calculator'!$C$167='(CC) Enemy Champ Data'!$R$3,'(CC) Enemy Champ Data'!$R54,IF('Comp Calculator'!$C$167='(CC) Enemy Champ Data'!$T$3,'(CC) Enemy Champ Data'!$T54,1000))))))*J54*(100-$AD54))/1000</f>
        <v>0</v>
      </c>
      <c r="AI54" s="60">
        <f>(IF('Comp Calculator'!$C$167='(CC) Enemy Champ Data'!$N$3,'(CC) Enemy Champ Data'!$N54,IF('Comp Calculator'!$C$167='(CC) Enemy Champ Data'!$O$3,'(CC) Enemy Champ Data'!$O54,IF('Comp Calculator'!$C$167='(CC) Enemy Champ Data'!$P$3,'(CC) Enemy Champ Data'!$P54,IF('Comp Calculator'!$C$167='(CC) Enemy Champ Data'!$Q$3,'(CC) Enemy Champ Data'!$Q54,IF('Comp Calculator'!$C$167='(CC) Enemy Champ Data'!$R$3,'(CC) Enemy Champ Data'!$R54,IF('Comp Calculator'!$C$167='(CC) Enemy Champ Data'!$T$3,'(CC) Enemy Champ Data'!$T54,1000))))))*K54*(100-$AD54))/1000</f>
        <v>12212.676628463427</v>
      </c>
      <c r="AJ54" s="60">
        <f>(IF('Comp Calculator'!$C$167='(CC) Enemy Champ Data'!$N$3,'(CC) Enemy Champ Data'!$N54,IF('Comp Calculator'!$C$167='(CC) Enemy Champ Data'!$O$3,'(CC) Enemy Champ Data'!$O54,IF('Comp Calculator'!$C$167='(CC) Enemy Champ Data'!$P$3,'(CC) Enemy Champ Data'!$P54,IF('Comp Calculator'!$C$167='(CC) Enemy Champ Data'!$Q$3,'(CC) Enemy Champ Data'!$Q54,IF('Comp Calculator'!$C$167='(CC) Enemy Champ Data'!$R$3,'(CC) Enemy Champ Data'!$R54,IF('Comp Calculator'!$C$167='(CC) Enemy Champ Data'!$T$3,'(CC) Enemy Champ Data'!$T54,1000))))))*L54*(100-$AD54))/1000</f>
        <v>0</v>
      </c>
      <c r="AL54">
        <f>RANK(AF54,AF$4:AF$157,0)+COUNTIF(AF$4:AF54,AF54)-1</f>
        <v>76</v>
      </c>
      <c r="AM54" t="str">
        <f t="shared" si="7"/>
        <v>Karma</v>
      </c>
      <c r="AN54">
        <f>RANK(AG54,AG$4:AG$157,0)+COUNTIF(AG$4:AG54,AG54)-1</f>
        <v>69</v>
      </c>
      <c r="AO54" t="str">
        <f t="shared" si="8"/>
        <v>Karma</v>
      </c>
      <c r="AP54">
        <f>RANK(AH54,AH$4:AH$157,0)+COUNTIF(AH$4:AH54,AH54)-1</f>
        <v>122</v>
      </c>
      <c r="AQ54" t="str">
        <f t="shared" si="9"/>
        <v>Karma</v>
      </c>
      <c r="AR54">
        <f>RANK(AI54,AI$4:AI$157,0)+COUNTIF(AI$4:AI54,AI54)-1</f>
        <v>3</v>
      </c>
      <c r="AS54" t="str">
        <f t="shared" si="10"/>
        <v>Karma</v>
      </c>
      <c r="AT54">
        <f>RANK(AJ54,AJ$4:AJ$157,0)+COUNTIF(AJ$4:AJ54,AJ54)-1</f>
        <v>89</v>
      </c>
      <c r="AU54" t="str">
        <f t="shared" si="11"/>
        <v>Karma</v>
      </c>
      <c r="AW54">
        <v>52</v>
      </c>
      <c r="AX54" s="61">
        <f t="shared" si="12"/>
        <v>3.4991230633568366</v>
      </c>
      <c r="AY54">
        <f>'Champ Scores'!B56</f>
        <v>1</v>
      </c>
      <c r="AZ54">
        <f>'Champ Scores'!C56</f>
        <v>3</v>
      </c>
      <c r="BA54">
        <f>'Champ Scores'!D56</f>
        <v>1</v>
      </c>
      <c r="BB54">
        <f>'Champ Scores'!E56</f>
        <v>3</v>
      </c>
      <c r="BC54">
        <f>'Champ Scores'!F56</f>
        <v>1</v>
      </c>
      <c r="BD54">
        <f>'Champ Scores'!G56</f>
        <v>3</v>
      </c>
      <c r="BE54">
        <f>'Champ Scores'!H56</f>
        <v>4</v>
      </c>
      <c r="BF54">
        <f>'Champ Scores'!I56</f>
        <v>4</v>
      </c>
      <c r="BG54">
        <f>'Champ Scores'!J56</f>
        <v>1</v>
      </c>
      <c r="BH54">
        <f>'Champ Scores'!K56</f>
        <v>1</v>
      </c>
      <c r="BI54">
        <f>'Champ Scores'!L56</f>
        <v>1</v>
      </c>
      <c r="BJ54">
        <f>'Champ Scores'!M56</f>
        <v>2</v>
      </c>
      <c r="BK54">
        <f>'Champ Scores'!N56</f>
        <v>2</v>
      </c>
      <c r="BL54">
        <f>'Champ Scores'!O56</f>
        <v>4</v>
      </c>
      <c r="BM54">
        <f>'Champ Scores'!P56</f>
        <v>2</v>
      </c>
      <c r="BN54">
        <f>'Champ Scores'!Q56</f>
        <v>3</v>
      </c>
      <c r="BO54">
        <f>'Champ Scores'!R56</f>
        <v>1</v>
      </c>
      <c r="BP54">
        <f>'Champ Scores'!S56</f>
        <v>5</v>
      </c>
      <c r="BQ54">
        <f>'Champ Scores'!T56</f>
        <v>5</v>
      </c>
      <c r="BR54">
        <f>'Champ Scores'!U56</f>
        <v>5</v>
      </c>
      <c r="BT54" s="61">
        <f>INDEX($AX$3:BR54,AW54,MATCH('Comp Calculator'!$C$168,'(CC) Enemy Champ Data'!$AX$3:$BR$3,0))</f>
        <v>3.4991230633568366</v>
      </c>
      <c r="BV54" s="60">
        <f t="shared" si="19"/>
        <v>0</v>
      </c>
      <c r="BW54" s="60">
        <f t="shared" si="20"/>
        <v>0</v>
      </c>
      <c r="BX54" s="60">
        <f t="shared" si="21"/>
        <v>0</v>
      </c>
      <c r="BY54" s="60">
        <f t="shared" si="22"/>
        <v>20862.944774805252</v>
      </c>
      <c r="BZ54" s="60">
        <f t="shared" si="23"/>
        <v>0</v>
      </c>
      <c r="CB54">
        <f>RANK(BV54,BV$4:BV$157,0)+COUNTIF(BV$4:BV54,BV54)-1</f>
        <v>76</v>
      </c>
      <c r="CC54" t="str">
        <f t="shared" si="13"/>
        <v>Karma</v>
      </c>
      <c r="CD54">
        <f>RANK(BW54,BW$4:BW$157,0)+COUNTIF(BW$4:BW54,BW54)-1</f>
        <v>69</v>
      </c>
      <c r="CE54" t="str">
        <f t="shared" si="14"/>
        <v>Karma</v>
      </c>
      <c r="CF54">
        <f>RANK(BX54,BX$4:BX$157,0)+COUNTIF(BX$4:BX54,BX54)-1</f>
        <v>122</v>
      </c>
      <c r="CG54" t="str">
        <f t="shared" si="15"/>
        <v>Karma</v>
      </c>
      <c r="CH54">
        <f>RANK(BY54,BY$4:BY$157,0)+COUNTIF(BY$4:BY54,BY54)-1</f>
        <v>3</v>
      </c>
      <c r="CI54" t="str">
        <f t="shared" si="16"/>
        <v>Karma</v>
      </c>
      <c r="CJ54">
        <f>RANK(BZ54,BZ$4:BZ$157,0)+COUNTIF(BZ$4:BZ54,BZ54)-1</f>
        <v>89</v>
      </c>
      <c r="CK54" t="str">
        <f t="shared" si="17"/>
        <v>Karma</v>
      </c>
      <c r="CM54">
        <f>'Champ Scores'!B56+'(CC) Team Data'!B$43-'(CC) Team Data'!$B$28</f>
        <v>5</v>
      </c>
      <c r="CN54">
        <f>'Champ Scores'!C56+'(CC) Team Data'!C$43-'(CC) Team Data'!$B$28</f>
        <v>7</v>
      </c>
      <c r="CO54">
        <f>'Champ Scores'!D56+'(CC) Team Data'!D$43-'(CC) Team Data'!$B$28</f>
        <v>5</v>
      </c>
      <c r="CP54">
        <f>'Champ Scores'!E56+'(CC) Team Data'!E$43-'(CC) Team Data'!$B$28</f>
        <v>7</v>
      </c>
      <c r="CQ54">
        <f>'Champ Scores'!F56+'(CC) Team Data'!F$43-'(CC) Team Data'!$B$28</f>
        <v>5</v>
      </c>
      <c r="CR54">
        <f>'Champ Scores'!G56+'(CC) Team Data'!G$43-'(CC) Team Data'!$B$28</f>
        <v>7</v>
      </c>
      <c r="CS54">
        <f>'Champ Scores'!H56+'(CC) Team Data'!H$43-'(CC) Team Data'!$B$28</f>
        <v>8</v>
      </c>
      <c r="CT54">
        <f>'Champ Scores'!I56+'(CC) Team Data'!I$43-'(CC) Team Data'!$B$28</f>
        <v>8</v>
      </c>
      <c r="CU54">
        <f>'Champ Scores'!J56+'(CC) Team Data'!J$43-'(CC) Team Data'!$B$28</f>
        <v>5</v>
      </c>
      <c r="CV54">
        <f>'Champ Scores'!K56+'(CC) Team Data'!K$43-'(CC) Team Data'!$B$28</f>
        <v>5</v>
      </c>
      <c r="CW54">
        <f>'Champ Scores'!L56+'(CC) Team Data'!L$43-'(CC) Team Data'!$B$28</f>
        <v>5</v>
      </c>
      <c r="CX54">
        <f>'Champ Scores'!M56+'(CC) Team Data'!M$43-'(CC) Team Data'!$B$28</f>
        <v>6</v>
      </c>
      <c r="CY54">
        <f>'Champ Scores'!N56+'(CC) Team Data'!N$43-'(CC) Team Data'!$B$28</f>
        <v>6</v>
      </c>
      <c r="CZ54">
        <f>'Champ Scores'!O56+'(CC) Team Data'!O$43-'(CC) Team Data'!$B$28</f>
        <v>8</v>
      </c>
      <c r="DA54">
        <f>'Champ Scores'!P56+'(CC) Team Data'!P$43-'(CC) Team Data'!$B$28</f>
        <v>6</v>
      </c>
      <c r="DB54">
        <f>'Champ Scores'!Q56+'(CC) Team Data'!Q$43-'(CC) Team Data'!$B$28</f>
        <v>7</v>
      </c>
      <c r="DC54">
        <f>'Champ Scores'!R56+'(CC) Team Data'!R$43-'(CC) Team Data'!$B$28</f>
        <v>5</v>
      </c>
      <c r="DD54">
        <f>'Champ Scores'!S56+'(CC) Team Data'!S$43-'(CC) Team Data'!$B$28</f>
        <v>9</v>
      </c>
      <c r="DE54">
        <f>'Champ Scores'!T56+'(CC) Team Data'!T$43-'(CC) Team Data'!$B$28</f>
        <v>9</v>
      </c>
      <c r="DF54">
        <f>'Champ Scores'!U56+'(CC) Team Data'!U$43-'(CC) Team Data'!$B$28</f>
        <v>9</v>
      </c>
    </row>
    <row r="55" spans="1:110" x14ac:dyDescent="0.25">
      <c r="A55" t="str">
        <f>'Champ Scores'!A57</f>
        <v>Karthus</v>
      </c>
      <c r="B55">
        <f>IF('Comp Calculator'!$C$158='Champ Pools'!$S$3,'Champ Pools'!B57,IF('Comp Calculator'!$C$158='Champ Pools'!$T$3,'Champ Pools'!C57,IF('Comp Calculator'!$C$158='Champ Pools'!$U$3,'Champ Pools'!D57,IF('Comp Calculator'!$C$158='Champ Pools'!$V$3,'Champ Pools'!E57,IF('Comp Calculator'!$C$158='Champ Pools'!$W$3,'Champ Pools'!F57,IF('Comp Calculator'!$C$158='Champ Pools'!$X$3,'Champ Pools'!G57,IF('Comp Calculator'!$C$158='Champ Pools'!$Y$3,'Champ Pools'!H57,IF('Comp Calculator'!$C$158='Champ Pools'!$Z$3,'Champ Pools'!I57,0))))))))</f>
        <v>0</v>
      </c>
      <c r="C55">
        <f>IF('Comp Calculator'!$C$159='Champ Pools'!$S$3,'Champ Pools'!B57,IF('Comp Calculator'!$C$159='Champ Pools'!$T$3,'Champ Pools'!C57,IF('Comp Calculator'!$C$159='Champ Pools'!$U$3,'Champ Pools'!D57,IF('Comp Calculator'!$C$159='Champ Pools'!$V$3,'Champ Pools'!E57,IF('Comp Calculator'!$C$159='Champ Pools'!$W$3,'Champ Pools'!F57,IF('Comp Calculator'!$C$159='Champ Pools'!$X$3,'Champ Pools'!G57,IF('Comp Calculator'!$C$159='Champ Pools'!$Y$3,'Champ Pools'!H57,IF('Comp Calculator'!$C$159='Champ Pools'!$Z$3,'Champ Pools'!I57,0))))))))</f>
        <v>0</v>
      </c>
      <c r="D55">
        <f>IF('Comp Calculator'!$C$160='Champ Pools'!$S$3,'Champ Pools'!B57,IF('Comp Calculator'!$C$160='Champ Pools'!$T$3,'Champ Pools'!C57,IF('Comp Calculator'!$C$160='Champ Pools'!$U$3,'Champ Pools'!D57,IF('Comp Calculator'!$C$160='Champ Pools'!$V$3,'Champ Pools'!E57,IF('Comp Calculator'!$C$160='Champ Pools'!$W$3,'Champ Pools'!F57,IF('Comp Calculator'!$C$160='Champ Pools'!$X$3,'Champ Pools'!G57,IF('Comp Calculator'!$C$160='Champ Pools'!$Y$3,'Champ Pools'!H57,IF('Comp Calculator'!$C$160='Champ Pools'!$Z$3,'Champ Pools'!I57,0))))))))</f>
        <v>5</v>
      </c>
      <c r="E55">
        <f>IF('Comp Calculator'!$C$161='Champ Pools'!$S$3,'Champ Pools'!B57,IF('Comp Calculator'!$C$161='Champ Pools'!$T$3,'Champ Pools'!C57,IF('Comp Calculator'!$C$161='Champ Pools'!$U$3,'Champ Pools'!D57,IF('Comp Calculator'!$C$161='Champ Pools'!$V$3,'Champ Pools'!E57,IF('Comp Calculator'!$C$161='Champ Pools'!$W$3,'Champ Pools'!F57,IF('Comp Calculator'!$C$161='Champ Pools'!$X$3,'Champ Pools'!G57,IF('Comp Calculator'!$C$161='Champ Pools'!$Y$3,'Champ Pools'!H57,IF('Comp Calculator'!$C$161='Champ Pools'!$Z$3,'Champ Pools'!I57,0))))))))</f>
        <v>3</v>
      </c>
      <c r="F55">
        <f>IF('Comp Calculator'!$C$162='Champ Pools'!$S$3,'Champ Pools'!B57,IF('Comp Calculator'!$C$162='Champ Pools'!$T$3,'Champ Pools'!C57,IF('Comp Calculator'!$C$162='Champ Pools'!$U$3,'Champ Pools'!D57,IF('Comp Calculator'!$C$162='Champ Pools'!$V$3,'Champ Pools'!E57,IF('Comp Calculator'!$C$162='Champ Pools'!$W$3,'Champ Pools'!F57,IF('Comp Calculator'!$C$162='Champ Pools'!$X$3,'Champ Pools'!G57,IF('Comp Calculator'!$C$162='Champ Pools'!$Y$3,'Champ Pools'!H57,IF('Comp Calculator'!$C$162='Champ Pools'!$Z$3,'Champ Pools'!I57,0))))))))</f>
        <v>5</v>
      </c>
      <c r="H55">
        <f>B55*B55*'Champ Pools'!AC57</f>
        <v>0</v>
      </c>
      <c r="I55">
        <f>C55*C55*'Champ Pools'!AD57</f>
        <v>0</v>
      </c>
      <c r="J55">
        <f>D55*D55*'Champ Pools'!AE57</f>
        <v>75</v>
      </c>
      <c r="K55">
        <f>E55*E55*'Champ Pools'!AF57</f>
        <v>27</v>
      </c>
      <c r="L55">
        <f>F55*F55*'Champ Pools'!AG57</f>
        <v>75</v>
      </c>
      <c r="N55">
        <f>'Champ Scores'!Y57</f>
        <v>1825</v>
      </c>
      <c r="O55">
        <f>'Champ Scores'!Z57</f>
        <v>1412</v>
      </c>
      <c r="P55">
        <f>'Champ Scores'!AA57</f>
        <v>2183</v>
      </c>
      <c r="Q55">
        <f>'Champ Scores'!AB57</f>
        <v>2623</v>
      </c>
      <c r="R55">
        <f>'Champ Scores'!AC57</f>
        <v>2199</v>
      </c>
      <c r="T55" s="60">
        <f t="shared" si="18"/>
        <v>2545.611619866881</v>
      </c>
      <c r="U55">
        <f>'(CC) Team Data'!W$43+'(CC) Enemy Champ Data'!N55</f>
        <v>1825</v>
      </c>
      <c r="V55">
        <f>'(CC) Team Data'!X$43+'(CC) Enemy Champ Data'!O55</f>
        <v>1412</v>
      </c>
      <c r="W55">
        <f>'(CC) Team Data'!Y$43+'(CC) Enemy Champ Data'!P55</f>
        <v>2183</v>
      </c>
      <c r="X55">
        <f>'(CC) Team Data'!Z$43+'(CC) Enemy Champ Data'!Q55</f>
        <v>2623</v>
      </c>
      <c r="Y55">
        <f>'(CC) Team Data'!AA$43+'(CC) Enemy Champ Data'!R55</f>
        <v>2199</v>
      </c>
      <c r="AA55">
        <f>ABS('Champ Scores'!AG57-33.3-'Comp Calculator'!H$164-'Comp Calculator'!H$163)</f>
        <v>25.311405512242928</v>
      </c>
      <c r="AB55">
        <f>ABS('Champ Scores'!AH57-33.3-'Comp Calculator'!I$164-'Comp Calculator'!I$163)</f>
        <v>11.659153344001602</v>
      </c>
      <c r="AC55">
        <f>ABS('Champ Scores'!AI57-33.3-'Comp Calculator'!J$164-'Comp Calculator'!J$163)</f>
        <v>13.652252168241329</v>
      </c>
      <c r="AD55">
        <f t="shared" si="6"/>
        <v>50.622811024485856</v>
      </c>
      <c r="AF55" s="60">
        <f>(IF('Comp Calculator'!$C$167='(CC) Enemy Champ Data'!$N$3,'(CC) Enemy Champ Data'!$N55,IF('Comp Calculator'!$C$167='(CC) Enemy Champ Data'!$O$3,'(CC) Enemy Champ Data'!$O55,IF('Comp Calculator'!$C$167='(CC) Enemy Champ Data'!$P$3,'(CC) Enemy Champ Data'!$P55,IF('Comp Calculator'!$C$167='(CC) Enemy Champ Data'!$Q$3,'(CC) Enemy Champ Data'!$Q55,IF('Comp Calculator'!$C$167='(CC) Enemy Champ Data'!$R$3,'(CC) Enemy Champ Data'!$R55,IF('Comp Calculator'!$C$167='(CC) Enemy Champ Data'!$T$3,'(CC) Enemy Champ Data'!$T55,1000))))))*H55*(100-$AD55))/1000</f>
        <v>0</v>
      </c>
      <c r="AG55" s="60">
        <f>(IF('Comp Calculator'!$C$167='(CC) Enemy Champ Data'!$N$3,'(CC) Enemy Champ Data'!$N55,IF('Comp Calculator'!$C$167='(CC) Enemy Champ Data'!$O$3,'(CC) Enemy Champ Data'!$O55,IF('Comp Calculator'!$C$167='(CC) Enemy Champ Data'!$P$3,'(CC) Enemy Champ Data'!$P55,IF('Comp Calculator'!$C$167='(CC) Enemy Champ Data'!$Q$3,'(CC) Enemy Champ Data'!$Q55,IF('Comp Calculator'!$C$167='(CC) Enemy Champ Data'!$R$3,'(CC) Enemy Champ Data'!$R55,IF('Comp Calculator'!$C$167='(CC) Enemy Champ Data'!$T$3,'(CC) Enemy Champ Data'!$T55,1000))))))*I55*(100-$AD55))/1000</f>
        <v>0</v>
      </c>
      <c r="AH55" s="60">
        <f>(IF('Comp Calculator'!$C$167='(CC) Enemy Champ Data'!$N$3,'(CC) Enemy Champ Data'!$N55,IF('Comp Calculator'!$C$167='(CC) Enemy Champ Data'!$O$3,'(CC) Enemy Champ Data'!$O55,IF('Comp Calculator'!$C$167='(CC) Enemy Champ Data'!$P$3,'(CC) Enemy Champ Data'!$P55,IF('Comp Calculator'!$C$167='(CC) Enemy Champ Data'!$Q$3,'(CC) Enemy Champ Data'!$Q55,IF('Comp Calculator'!$C$167='(CC) Enemy Champ Data'!$R$3,'(CC) Enemy Champ Data'!$R55,IF('Comp Calculator'!$C$167='(CC) Enemy Champ Data'!$T$3,'(CC) Enemy Champ Data'!$T55,1000))))))*J55*(100-$AD55))/1000</f>
        <v>9427.1359509323738</v>
      </c>
      <c r="AI55" s="60">
        <f>(IF('Comp Calculator'!$C$167='(CC) Enemy Champ Data'!$N$3,'(CC) Enemy Champ Data'!$N55,IF('Comp Calculator'!$C$167='(CC) Enemy Champ Data'!$O$3,'(CC) Enemy Champ Data'!$O55,IF('Comp Calculator'!$C$167='(CC) Enemy Champ Data'!$P$3,'(CC) Enemy Champ Data'!$P55,IF('Comp Calculator'!$C$167='(CC) Enemy Champ Data'!$Q$3,'(CC) Enemy Champ Data'!$Q55,IF('Comp Calculator'!$C$167='(CC) Enemy Champ Data'!$R$3,'(CC) Enemy Champ Data'!$R55,IF('Comp Calculator'!$C$167='(CC) Enemy Champ Data'!$T$3,'(CC) Enemy Champ Data'!$T55,1000))))))*K55*(100-$AD55))/1000</f>
        <v>3393.7689423356551</v>
      </c>
      <c r="AJ55" s="60">
        <f>(IF('Comp Calculator'!$C$167='(CC) Enemy Champ Data'!$N$3,'(CC) Enemy Champ Data'!$N55,IF('Comp Calculator'!$C$167='(CC) Enemy Champ Data'!$O$3,'(CC) Enemy Champ Data'!$O55,IF('Comp Calculator'!$C$167='(CC) Enemy Champ Data'!$P$3,'(CC) Enemy Champ Data'!$P55,IF('Comp Calculator'!$C$167='(CC) Enemy Champ Data'!$Q$3,'(CC) Enemy Champ Data'!$Q55,IF('Comp Calculator'!$C$167='(CC) Enemy Champ Data'!$R$3,'(CC) Enemy Champ Data'!$R55,IF('Comp Calculator'!$C$167='(CC) Enemy Champ Data'!$T$3,'(CC) Enemy Champ Data'!$T55,1000))))))*L55*(100-$AD55))/1000</f>
        <v>9427.1359509323738</v>
      </c>
      <c r="AL55">
        <f>RANK(AF55,AF$4:AF$157,0)+COUNTIF(AF$4:AF55,AF55)-1</f>
        <v>77</v>
      </c>
      <c r="AM55" t="str">
        <f t="shared" si="7"/>
        <v>Karthus</v>
      </c>
      <c r="AN55">
        <f>RANK(AG55,AG$4:AG$157,0)+COUNTIF(AG$4:AG55,AG55)-1</f>
        <v>70</v>
      </c>
      <c r="AO55" t="str">
        <f t="shared" si="8"/>
        <v>Karthus</v>
      </c>
      <c r="AP55">
        <f>RANK(AH55,AH$4:AH$157,0)+COUNTIF(AH$4:AH55,AH55)-1</f>
        <v>25</v>
      </c>
      <c r="AQ55" t="str">
        <f t="shared" si="9"/>
        <v>Karthus</v>
      </c>
      <c r="AR55">
        <f>RANK(AI55,AI$4:AI$157,0)+COUNTIF(AI$4:AI55,AI55)-1</f>
        <v>13</v>
      </c>
      <c r="AS55" t="str">
        <f t="shared" si="10"/>
        <v>Karthus</v>
      </c>
      <c r="AT55">
        <f>RANK(AJ55,AJ$4:AJ$157,0)+COUNTIF(AJ$4:AJ55,AJ55)-1</f>
        <v>22</v>
      </c>
      <c r="AU55" t="str">
        <f t="shared" si="11"/>
        <v>Karthus</v>
      </c>
      <c r="AW55">
        <v>53</v>
      </c>
      <c r="AX55" s="61">
        <f t="shared" si="12"/>
        <v>3.5709775148172467</v>
      </c>
      <c r="AY55">
        <f>'Champ Scores'!B57</f>
        <v>3</v>
      </c>
      <c r="AZ55">
        <f>'Champ Scores'!C57</f>
        <v>5</v>
      </c>
      <c r="BA55">
        <f>'Champ Scores'!D57</f>
        <v>3</v>
      </c>
      <c r="BB55">
        <f>'Champ Scores'!E57</f>
        <v>5</v>
      </c>
      <c r="BC55">
        <f>'Champ Scores'!F57</f>
        <v>2</v>
      </c>
      <c r="BD55">
        <f>'Champ Scores'!G57</f>
        <v>5</v>
      </c>
      <c r="BE55">
        <f>'Champ Scores'!H57</f>
        <v>4</v>
      </c>
      <c r="BF55">
        <f>'Champ Scores'!I57</f>
        <v>4</v>
      </c>
      <c r="BG55">
        <f>'Champ Scores'!J57</f>
        <v>2</v>
      </c>
      <c r="BH55">
        <f>'Champ Scores'!K57</f>
        <v>1</v>
      </c>
      <c r="BI55">
        <f>'Champ Scores'!L57</f>
        <v>1</v>
      </c>
      <c r="BJ55">
        <f>'Champ Scores'!M57</f>
        <v>1</v>
      </c>
      <c r="BK55">
        <f>'Champ Scores'!N57</f>
        <v>2</v>
      </c>
      <c r="BL55">
        <f>'Champ Scores'!O57</f>
        <v>3</v>
      </c>
      <c r="BM55">
        <f>'Champ Scores'!P57</f>
        <v>3</v>
      </c>
      <c r="BN55">
        <f>'Champ Scores'!Q57</f>
        <v>1</v>
      </c>
      <c r="BO55">
        <f>'Champ Scores'!R57</f>
        <v>1</v>
      </c>
      <c r="BP55">
        <f>'Champ Scores'!S57</f>
        <v>1</v>
      </c>
      <c r="BQ55">
        <f>'Champ Scores'!T57</f>
        <v>3</v>
      </c>
      <c r="BR55">
        <f>'Champ Scores'!U57</f>
        <v>2</v>
      </c>
      <c r="BT55" s="61">
        <f>INDEX($AX$3:BR55,AW55,MATCH('Comp Calculator'!$C$168,'(CC) Enemy Champ Data'!$AX$3:$BR$3,0))</f>
        <v>3.5709775148172467</v>
      </c>
      <c r="BV55" s="60">
        <f t="shared" si="19"/>
        <v>0</v>
      </c>
      <c r="BW55" s="60">
        <f t="shared" si="20"/>
        <v>0</v>
      </c>
      <c r="BX55" s="60">
        <f t="shared" si="21"/>
        <v>13224.362368233227</v>
      </c>
      <c r="BY55" s="60">
        <f t="shared" si="22"/>
        <v>4760.770452563962</v>
      </c>
      <c r="BZ55" s="60">
        <f t="shared" si="23"/>
        <v>13224.362368233227</v>
      </c>
      <c r="CB55">
        <f>RANK(BV55,BV$4:BV$157,0)+COUNTIF(BV$4:BV55,BV55)-1</f>
        <v>77</v>
      </c>
      <c r="CC55" t="str">
        <f t="shared" si="13"/>
        <v>Karthus</v>
      </c>
      <c r="CD55">
        <f>RANK(BW55,BW$4:BW$157,0)+COUNTIF(BW$4:BW55,BW55)-1</f>
        <v>70</v>
      </c>
      <c r="CE55" t="str">
        <f t="shared" si="14"/>
        <v>Karthus</v>
      </c>
      <c r="CF55">
        <f>RANK(BX55,BX$4:BX$157,0)+COUNTIF(BX$4:BX55,BX55)-1</f>
        <v>25</v>
      </c>
      <c r="CG55" t="str">
        <f t="shared" si="15"/>
        <v>Karthus</v>
      </c>
      <c r="CH55">
        <f>RANK(BY55,BY$4:BY$157,0)+COUNTIF(BY$4:BY55,BY55)-1</f>
        <v>14</v>
      </c>
      <c r="CI55" t="str">
        <f t="shared" si="16"/>
        <v>Karthus</v>
      </c>
      <c r="CJ55">
        <f>RANK(BZ55,BZ$4:BZ$157,0)+COUNTIF(BZ$4:BZ55,BZ55)-1</f>
        <v>22</v>
      </c>
      <c r="CK55" t="str">
        <f t="shared" si="17"/>
        <v>Karthus</v>
      </c>
      <c r="CM55">
        <f>'Champ Scores'!B57+'(CC) Team Data'!B$43-'(CC) Team Data'!$B$28</f>
        <v>7</v>
      </c>
      <c r="CN55">
        <f>'Champ Scores'!C57+'(CC) Team Data'!C$43-'(CC) Team Data'!$B$28</f>
        <v>9</v>
      </c>
      <c r="CO55">
        <f>'Champ Scores'!D57+'(CC) Team Data'!D$43-'(CC) Team Data'!$B$28</f>
        <v>7</v>
      </c>
      <c r="CP55">
        <f>'Champ Scores'!E57+'(CC) Team Data'!E$43-'(CC) Team Data'!$B$28</f>
        <v>9</v>
      </c>
      <c r="CQ55">
        <f>'Champ Scores'!F57+'(CC) Team Data'!F$43-'(CC) Team Data'!$B$28</f>
        <v>6</v>
      </c>
      <c r="CR55">
        <f>'Champ Scores'!G57+'(CC) Team Data'!G$43-'(CC) Team Data'!$B$28</f>
        <v>9</v>
      </c>
      <c r="CS55">
        <f>'Champ Scores'!H57+'(CC) Team Data'!H$43-'(CC) Team Data'!$B$28</f>
        <v>8</v>
      </c>
      <c r="CT55">
        <f>'Champ Scores'!I57+'(CC) Team Data'!I$43-'(CC) Team Data'!$B$28</f>
        <v>8</v>
      </c>
      <c r="CU55">
        <f>'Champ Scores'!J57+'(CC) Team Data'!J$43-'(CC) Team Data'!$B$28</f>
        <v>6</v>
      </c>
      <c r="CV55">
        <f>'Champ Scores'!K57+'(CC) Team Data'!K$43-'(CC) Team Data'!$B$28</f>
        <v>5</v>
      </c>
      <c r="CW55">
        <f>'Champ Scores'!L57+'(CC) Team Data'!L$43-'(CC) Team Data'!$B$28</f>
        <v>5</v>
      </c>
      <c r="CX55">
        <f>'Champ Scores'!M57+'(CC) Team Data'!M$43-'(CC) Team Data'!$B$28</f>
        <v>5</v>
      </c>
      <c r="CY55">
        <f>'Champ Scores'!N57+'(CC) Team Data'!N$43-'(CC) Team Data'!$B$28</f>
        <v>6</v>
      </c>
      <c r="CZ55">
        <f>'Champ Scores'!O57+'(CC) Team Data'!O$43-'(CC) Team Data'!$B$28</f>
        <v>7</v>
      </c>
      <c r="DA55">
        <f>'Champ Scores'!P57+'(CC) Team Data'!P$43-'(CC) Team Data'!$B$28</f>
        <v>7</v>
      </c>
      <c r="DB55">
        <f>'Champ Scores'!Q57+'(CC) Team Data'!Q$43-'(CC) Team Data'!$B$28</f>
        <v>5</v>
      </c>
      <c r="DC55">
        <f>'Champ Scores'!R57+'(CC) Team Data'!R$43-'(CC) Team Data'!$B$28</f>
        <v>5</v>
      </c>
      <c r="DD55">
        <f>'Champ Scores'!S57+'(CC) Team Data'!S$43-'(CC) Team Data'!$B$28</f>
        <v>5</v>
      </c>
      <c r="DE55">
        <f>'Champ Scores'!T57+'(CC) Team Data'!T$43-'(CC) Team Data'!$B$28</f>
        <v>7</v>
      </c>
      <c r="DF55">
        <f>'Champ Scores'!U57+'(CC) Team Data'!U$43-'(CC) Team Data'!$B$28</f>
        <v>6</v>
      </c>
    </row>
    <row r="56" spans="1:110" x14ac:dyDescent="0.25">
      <c r="A56" t="str">
        <f>'Champ Scores'!A58</f>
        <v>Kassadin</v>
      </c>
      <c r="B56">
        <f>IF('Comp Calculator'!$C$158='Champ Pools'!$S$3,'Champ Pools'!B58,IF('Comp Calculator'!$C$158='Champ Pools'!$T$3,'Champ Pools'!C58,IF('Comp Calculator'!$C$158='Champ Pools'!$U$3,'Champ Pools'!D58,IF('Comp Calculator'!$C$158='Champ Pools'!$V$3,'Champ Pools'!E58,IF('Comp Calculator'!$C$158='Champ Pools'!$W$3,'Champ Pools'!F58,IF('Comp Calculator'!$C$158='Champ Pools'!$X$3,'Champ Pools'!G58,IF('Comp Calculator'!$C$158='Champ Pools'!$Y$3,'Champ Pools'!H58,IF('Comp Calculator'!$C$158='Champ Pools'!$Z$3,'Champ Pools'!I58,0))))))))</f>
        <v>0</v>
      </c>
      <c r="C56">
        <f>IF('Comp Calculator'!$C$159='Champ Pools'!$S$3,'Champ Pools'!B58,IF('Comp Calculator'!$C$159='Champ Pools'!$T$3,'Champ Pools'!C58,IF('Comp Calculator'!$C$159='Champ Pools'!$U$3,'Champ Pools'!D58,IF('Comp Calculator'!$C$159='Champ Pools'!$V$3,'Champ Pools'!E58,IF('Comp Calculator'!$C$159='Champ Pools'!$W$3,'Champ Pools'!F58,IF('Comp Calculator'!$C$159='Champ Pools'!$X$3,'Champ Pools'!G58,IF('Comp Calculator'!$C$159='Champ Pools'!$Y$3,'Champ Pools'!H58,IF('Comp Calculator'!$C$159='Champ Pools'!$Z$3,'Champ Pools'!I58,0))))))))</f>
        <v>0</v>
      </c>
      <c r="D56">
        <f>IF('Comp Calculator'!$C$160='Champ Pools'!$S$3,'Champ Pools'!B58,IF('Comp Calculator'!$C$160='Champ Pools'!$T$3,'Champ Pools'!C58,IF('Comp Calculator'!$C$160='Champ Pools'!$U$3,'Champ Pools'!D58,IF('Comp Calculator'!$C$160='Champ Pools'!$V$3,'Champ Pools'!E58,IF('Comp Calculator'!$C$160='Champ Pools'!$W$3,'Champ Pools'!F58,IF('Comp Calculator'!$C$160='Champ Pools'!$X$3,'Champ Pools'!G58,IF('Comp Calculator'!$C$160='Champ Pools'!$Y$3,'Champ Pools'!H58,IF('Comp Calculator'!$C$160='Champ Pools'!$Z$3,'Champ Pools'!I58,0))))))))</f>
        <v>4</v>
      </c>
      <c r="E56">
        <f>IF('Comp Calculator'!$C$161='Champ Pools'!$S$3,'Champ Pools'!B58,IF('Comp Calculator'!$C$161='Champ Pools'!$T$3,'Champ Pools'!C58,IF('Comp Calculator'!$C$161='Champ Pools'!$U$3,'Champ Pools'!D58,IF('Comp Calculator'!$C$161='Champ Pools'!$V$3,'Champ Pools'!E58,IF('Comp Calculator'!$C$161='Champ Pools'!$W$3,'Champ Pools'!F58,IF('Comp Calculator'!$C$161='Champ Pools'!$X$3,'Champ Pools'!G58,IF('Comp Calculator'!$C$161='Champ Pools'!$Y$3,'Champ Pools'!H58,IF('Comp Calculator'!$C$161='Champ Pools'!$Z$3,'Champ Pools'!I58,0))))))))</f>
        <v>0</v>
      </c>
      <c r="F56">
        <f>IF('Comp Calculator'!$C$162='Champ Pools'!$S$3,'Champ Pools'!B58,IF('Comp Calculator'!$C$162='Champ Pools'!$T$3,'Champ Pools'!C58,IF('Comp Calculator'!$C$162='Champ Pools'!$U$3,'Champ Pools'!D58,IF('Comp Calculator'!$C$162='Champ Pools'!$V$3,'Champ Pools'!E58,IF('Comp Calculator'!$C$162='Champ Pools'!$W$3,'Champ Pools'!F58,IF('Comp Calculator'!$C$162='Champ Pools'!$X$3,'Champ Pools'!G58,IF('Comp Calculator'!$C$162='Champ Pools'!$Y$3,'Champ Pools'!H58,IF('Comp Calculator'!$C$162='Champ Pools'!$Z$3,'Champ Pools'!I58,0))))))))</f>
        <v>3</v>
      </c>
      <c r="H56">
        <f>B56*B56*'Champ Pools'!AC58</f>
        <v>0</v>
      </c>
      <c r="I56">
        <f>C56*C56*'Champ Pools'!AD58</f>
        <v>0</v>
      </c>
      <c r="J56">
        <f>D56*D56*'Champ Pools'!AE58</f>
        <v>48</v>
      </c>
      <c r="K56">
        <f>E56*E56*'Champ Pools'!AF58</f>
        <v>0</v>
      </c>
      <c r="L56">
        <f>F56*F56*'Champ Pools'!AG58</f>
        <v>27</v>
      </c>
      <c r="N56">
        <f>'Champ Scores'!Y58</f>
        <v>2194</v>
      </c>
      <c r="O56">
        <f>'Champ Scores'!Z58</f>
        <v>2772</v>
      </c>
      <c r="P56">
        <f>'Champ Scores'!AA58</f>
        <v>1083</v>
      </c>
      <c r="Q56">
        <f>'Champ Scores'!AB58</f>
        <v>1215</v>
      </c>
      <c r="R56">
        <f>'Champ Scores'!AC58</f>
        <v>2286</v>
      </c>
      <c r="T56" s="60">
        <f t="shared" si="18"/>
        <v>2269.926373575925</v>
      </c>
      <c r="U56">
        <f>'(CC) Team Data'!W$43+'(CC) Enemy Champ Data'!N56</f>
        <v>2194</v>
      </c>
      <c r="V56">
        <f>'(CC) Team Data'!X$43+'(CC) Enemy Champ Data'!O56</f>
        <v>2772</v>
      </c>
      <c r="W56">
        <f>'(CC) Team Data'!Y$43+'(CC) Enemy Champ Data'!P56</f>
        <v>1083</v>
      </c>
      <c r="X56">
        <f>'(CC) Team Data'!Z$43+'(CC) Enemy Champ Data'!Q56</f>
        <v>1215</v>
      </c>
      <c r="Y56">
        <f>'(CC) Team Data'!AA$43+'(CC) Enemy Champ Data'!R56</f>
        <v>2286</v>
      </c>
      <c r="AA56">
        <f>ABS('Champ Scores'!AG58-33.3-'Comp Calculator'!H$164-'Comp Calculator'!H$163)</f>
        <v>6.6191235650777784</v>
      </c>
      <c r="AB56">
        <f>ABS('Champ Scores'!AH58-33.3-'Comp Calculator'!I$164-'Comp Calculator'!I$163)</f>
        <v>7.089770378024884</v>
      </c>
      <c r="AC56">
        <f>ABS('Champ Scores'!AI58-33.3-'Comp Calculator'!J$164-'Comp Calculator'!J$163)</f>
        <v>13.708893943102662</v>
      </c>
      <c r="AD56">
        <f t="shared" si="6"/>
        <v>27.417787886205325</v>
      </c>
      <c r="AF56" s="60">
        <f>(IF('Comp Calculator'!$C$167='(CC) Enemy Champ Data'!$N$3,'(CC) Enemy Champ Data'!$N56,IF('Comp Calculator'!$C$167='(CC) Enemy Champ Data'!$O$3,'(CC) Enemy Champ Data'!$O56,IF('Comp Calculator'!$C$167='(CC) Enemy Champ Data'!$P$3,'(CC) Enemy Champ Data'!$P56,IF('Comp Calculator'!$C$167='(CC) Enemy Champ Data'!$Q$3,'(CC) Enemy Champ Data'!$Q56,IF('Comp Calculator'!$C$167='(CC) Enemy Champ Data'!$R$3,'(CC) Enemy Champ Data'!$R56,IF('Comp Calculator'!$C$167='(CC) Enemy Champ Data'!$T$3,'(CC) Enemy Champ Data'!$T56,1000))))))*H56*(100-$AD56))/1000</f>
        <v>0</v>
      </c>
      <c r="AG56" s="60">
        <f>(IF('Comp Calculator'!$C$167='(CC) Enemy Champ Data'!$N$3,'(CC) Enemy Champ Data'!$N56,IF('Comp Calculator'!$C$167='(CC) Enemy Champ Data'!$O$3,'(CC) Enemy Champ Data'!$O56,IF('Comp Calculator'!$C$167='(CC) Enemy Champ Data'!$P$3,'(CC) Enemy Champ Data'!$P56,IF('Comp Calculator'!$C$167='(CC) Enemy Champ Data'!$Q$3,'(CC) Enemy Champ Data'!$Q56,IF('Comp Calculator'!$C$167='(CC) Enemy Champ Data'!$R$3,'(CC) Enemy Champ Data'!$R56,IF('Comp Calculator'!$C$167='(CC) Enemy Champ Data'!$T$3,'(CC) Enemy Champ Data'!$T56,1000))))))*I56*(100-$AD56))/1000</f>
        <v>0</v>
      </c>
      <c r="AH56" s="60">
        <f>(IF('Comp Calculator'!$C$167='(CC) Enemy Champ Data'!$N$3,'(CC) Enemy Champ Data'!$N56,IF('Comp Calculator'!$C$167='(CC) Enemy Champ Data'!$O$3,'(CC) Enemy Champ Data'!$O56,IF('Comp Calculator'!$C$167='(CC) Enemy Champ Data'!$P$3,'(CC) Enemy Champ Data'!$P56,IF('Comp Calculator'!$C$167='(CC) Enemy Champ Data'!$Q$3,'(CC) Enemy Champ Data'!$Q56,IF('Comp Calculator'!$C$167='(CC) Enemy Champ Data'!$R$3,'(CC) Enemy Champ Data'!$R56,IF('Comp Calculator'!$C$167='(CC) Enemy Champ Data'!$T$3,'(CC) Enemy Champ Data'!$T56,1000))))))*J56*(100-$AD56))/1000</f>
        <v>7908.3013214200564</v>
      </c>
      <c r="AI56" s="60">
        <f>(IF('Comp Calculator'!$C$167='(CC) Enemy Champ Data'!$N$3,'(CC) Enemy Champ Data'!$N56,IF('Comp Calculator'!$C$167='(CC) Enemy Champ Data'!$O$3,'(CC) Enemy Champ Data'!$O56,IF('Comp Calculator'!$C$167='(CC) Enemy Champ Data'!$P$3,'(CC) Enemy Champ Data'!$P56,IF('Comp Calculator'!$C$167='(CC) Enemy Champ Data'!$Q$3,'(CC) Enemy Champ Data'!$Q56,IF('Comp Calculator'!$C$167='(CC) Enemy Champ Data'!$R$3,'(CC) Enemy Champ Data'!$R56,IF('Comp Calculator'!$C$167='(CC) Enemy Champ Data'!$T$3,'(CC) Enemy Champ Data'!$T56,1000))))))*K56*(100-$AD56))/1000</f>
        <v>0</v>
      </c>
      <c r="AJ56" s="60">
        <f>(IF('Comp Calculator'!$C$167='(CC) Enemy Champ Data'!$N$3,'(CC) Enemy Champ Data'!$N56,IF('Comp Calculator'!$C$167='(CC) Enemy Champ Data'!$O$3,'(CC) Enemy Champ Data'!$O56,IF('Comp Calculator'!$C$167='(CC) Enemy Champ Data'!$P$3,'(CC) Enemy Champ Data'!$P56,IF('Comp Calculator'!$C$167='(CC) Enemy Champ Data'!$Q$3,'(CC) Enemy Champ Data'!$Q56,IF('Comp Calculator'!$C$167='(CC) Enemy Champ Data'!$R$3,'(CC) Enemy Champ Data'!$R56,IF('Comp Calculator'!$C$167='(CC) Enemy Champ Data'!$T$3,'(CC) Enemy Champ Data'!$T56,1000))))))*L56*(100-$AD56))/1000</f>
        <v>4448.4194932987821</v>
      </c>
      <c r="AL56">
        <f>RANK(AF56,AF$4:AF$157,0)+COUNTIF(AF$4:AF56,AF56)-1</f>
        <v>78</v>
      </c>
      <c r="AM56" t="str">
        <f t="shared" si="7"/>
        <v>Kassadin</v>
      </c>
      <c r="AN56">
        <f>RANK(AG56,AG$4:AG$157,0)+COUNTIF(AG$4:AG56,AG56)-1</f>
        <v>71</v>
      </c>
      <c r="AO56" t="str">
        <f t="shared" si="8"/>
        <v>Kassadin</v>
      </c>
      <c r="AP56">
        <f>RANK(AH56,AH$4:AH$157,0)+COUNTIF(AH$4:AH56,AH56)-1</f>
        <v>32</v>
      </c>
      <c r="AQ56" t="str">
        <f t="shared" si="9"/>
        <v>Kassadin</v>
      </c>
      <c r="AR56">
        <f>RANK(AI56,AI$4:AI$157,0)+COUNTIF(AI$4:AI56,AI56)-1</f>
        <v>63</v>
      </c>
      <c r="AS56" t="str">
        <f t="shared" si="10"/>
        <v>Kassadin</v>
      </c>
      <c r="AT56">
        <f>RANK(AJ56,AJ$4:AJ$157,0)+COUNTIF(AJ$4:AJ56,AJ56)-1</f>
        <v>39</v>
      </c>
      <c r="AU56" t="str">
        <f t="shared" si="11"/>
        <v>Kassadin</v>
      </c>
      <c r="AW56">
        <v>54</v>
      </c>
      <c r="AX56" s="61">
        <f t="shared" si="12"/>
        <v>3.4991230633568366</v>
      </c>
      <c r="AY56">
        <f>'Champ Scores'!B58</f>
        <v>5</v>
      </c>
      <c r="AZ56">
        <f>'Champ Scores'!C58</f>
        <v>2</v>
      </c>
      <c r="BA56">
        <f>'Champ Scores'!D58</f>
        <v>4</v>
      </c>
      <c r="BB56">
        <f>'Champ Scores'!E58</f>
        <v>4</v>
      </c>
      <c r="BC56">
        <f>'Champ Scores'!F58</f>
        <v>5</v>
      </c>
      <c r="BD56">
        <f>'Champ Scores'!G58</f>
        <v>2</v>
      </c>
      <c r="BE56">
        <f>'Champ Scores'!H58</f>
        <v>2</v>
      </c>
      <c r="BF56">
        <f>'Champ Scores'!I58</f>
        <v>2</v>
      </c>
      <c r="BG56">
        <f>'Champ Scores'!J58</f>
        <v>5</v>
      </c>
      <c r="BH56">
        <f>'Champ Scores'!K58</f>
        <v>2</v>
      </c>
      <c r="BI56">
        <f>'Champ Scores'!L58</f>
        <v>1</v>
      </c>
      <c r="BJ56">
        <f>'Champ Scores'!M58</f>
        <v>1</v>
      </c>
      <c r="BK56">
        <f>'Champ Scores'!N58</f>
        <v>2</v>
      </c>
      <c r="BL56">
        <f>'Champ Scores'!O58</f>
        <v>3</v>
      </c>
      <c r="BM56">
        <f>'Champ Scores'!P58</f>
        <v>2</v>
      </c>
      <c r="BN56">
        <f>'Champ Scores'!Q58</f>
        <v>2</v>
      </c>
      <c r="BO56">
        <f>'Champ Scores'!R58</f>
        <v>5</v>
      </c>
      <c r="BP56">
        <f>'Champ Scores'!S58</f>
        <v>1</v>
      </c>
      <c r="BQ56">
        <f>'Champ Scores'!T58</f>
        <v>1</v>
      </c>
      <c r="BR56">
        <f>'Champ Scores'!U58</f>
        <v>1</v>
      </c>
      <c r="BT56" s="61">
        <f>INDEX($AX$3:BR56,AW56,MATCH('Comp Calculator'!$C$168,'(CC) Enemy Champ Data'!$AX$3:$BR$3,0))</f>
        <v>3.4991230633568366</v>
      </c>
      <c r="BV56" s="60">
        <f t="shared" si="19"/>
        <v>0</v>
      </c>
      <c r="BW56" s="60">
        <f t="shared" si="20"/>
        <v>0</v>
      </c>
      <c r="BX56" s="60">
        <f t="shared" si="21"/>
        <v>12190.75643504817</v>
      </c>
      <c r="BY56" s="60">
        <f t="shared" si="22"/>
        <v>0</v>
      </c>
      <c r="BZ56" s="60">
        <f t="shared" si="23"/>
        <v>6857.3004947145964</v>
      </c>
      <c r="CB56">
        <f>RANK(BV56,BV$4:BV$157,0)+COUNTIF(BV$4:BV56,BV56)-1</f>
        <v>78</v>
      </c>
      <c r="CC56" t="str">
        <f t="shared" si="13"/>
        <v>Kassadin</v>
      </c>
      <c r="CD56">
        <f>RANK(BW56,BW$4:BW$157,0)+COUNTIF(BW$4:BW56,BW56)-1</f>
        <v>71</v>
      </c>
      <c r="CE56" t="str">
        <f t="shared" si="14"/>
        <v>Kassadin</v>
      </c>
      <c r="CF56">
        <f>RANK(BX56,BX$4:BX$157,0)+COUNTIF(BX$4:BX56,BX56)-1</f>
        <v>29</v>
      </c>
      <c r="CG56" t="str">
        <f t="shared" si="15"/>
        <v>Kassadin</v>
      </c>
      <c r="CH56">
        <f>RANK(BY56,BY$4:BY$157,0)+COUNTIF(BY$4:BY56,BY56)-1</f>
        <v>63</v>
      </c>
      <c r="CI56" t="str">
        <f t="shared" si="16"/>
        <v>Kassadin</v>
      </c>
      <c r="CJ56">
        <f>RANK(BZ56,BZ$4:BZ$157,0)+COUNTIF(BZ$4:BZ56,BZ56)-1</f>
        <v>38</v>
      </c>
      <c r="CK56" t="str">
        <f t="shared" si="17"/>
        <v>Kassadin</v>
      </c>
      <c r="CM56">
        <f>'Champ Scores'!B58+'(CC) Team Data'!B$43-'(CC) Team Data'!$B$28</f>
        <v>9</v>
      </c>
      <c r="CN56">
        <f>'Champ Scores'!C58+'(CC) Team Data'!C$43-'(CC) Team Data'!$B$28</f>
        <v>6</v>
      </c>
      <c r="CO56">
        <f>'Champ Scores'!D58+'(CC) Team Data'!D$43-'(CC) Team Data'!$B$28</f>
        <v>8</v>
      </c>
      <c r="CP56">
        <f>'Champ Scores'!E58+'(CC) Team Data'!E$43-'(CC) Team Data'!$B$28</f>
        <v>8</v>
      </c>
      <c r="CQ56">
        <f>'Champ Scores'!F58+'(CC) Team Data'!F$43-'(CC) Team Data'!$B$28</f>
        <v>9</v>
      </c>
      <c r="CR56">
        <f>'Champ Scores'!G58+'(CC) Team Data'!G$43-'(CC) Team Data'!$B$28</f>
        <v>6</v>
      </c>
      <c r="CS56">
        <f>'Champ Scores'!H58+'(CC) Team Data'!H$43-'(CC) Team Data'!$B$28</f>
        <v>6</v>
      </c>
      <c r="CT56">
        <f>'Champ Scores'!I58+'(CC) Team Data'!I$43-'(CC) Team Data'!$B$28</f>
        <v>6</v>
      </c>
      <c r="CU56">
        <f>'Champ Scores'!J58+'(CC) Team Data'!J$43-'(CC) Team Data'!$B$28</f>
        <v>9</v>
      </c>
      <c r="CV56">
        <f>'Champ Scores'!K58+'(CC) Team Data'!K$43-'(CC) Team Data'!$B$28</f>
        <v>6</v>
      </c>
      <c r="CW56">
        <f>'Champ Scores'!L58+'(CC) Team Data'!L$43-'(CC) Team Data'!$B$28</f>
        <v>5</v>
      </c>
      <c r="CX56">
        <f>'Champ Scores'!M58+'(CC) Team Data'!M$43-'(CC) Team Data'!$B$28</f>
        <v>5</v>
      </c>
      <c r="CY56">
        <f>'Champ Scores'!N58+'(CC) Team Data'!N$43-'(CC) Team Data'!$B$28</f>
        <v>6</v>
      </c>
      <c r="CZ56">
        <f>'Champ Scores'!O58+'(CC) Team Data'!O$43-'(CC) Team Data'!$B$28</f>
        <v>7</v>
      </c>
      <c r="DA56">
        <f>'Champ Scores'!P58+'(CC) Team Data'!P$43-'(CC) Team Data'!$B$28</f>
        <v>6</v>
      </c>
      <c r="DB56">
        <f>'Champ Scores'!Q58+'(CC) Team Data'!Q$43-'(CC) Team Data'!$B$28</f>
        <v>6</v>
      </c>
      <c r="DC56">
        <f>'Champ Scores'!R58+'(CC) Team Data'!R$43-'(CC) Team Data'!$B$28</f>
        <v>9</v>
      </c>
      <c r="DD56">
        <f>'Champ Scores'!S58+'(CC) Team Data'!S$43-'(CC) Team Data'!$B$28</f>
        <v>5</v>
      </c>
      <c r="DE56">
        <f>'Champ Scores'!T58+'(CC) Team Data'!T$43-'(CC) Team Data'!$B$28</f>
        <v>5</v>
      </c>
      <c r="DF56">
        <f>'Champ Scores'!U58+'(CC) Team Data'!U$43-'(CC) Team Data'!$B$28</f>
        <v>5</v>
      </c>
    </row>
    <row r="57" spans="1:110" x14ac:dyDescent="0.25">
      <c r="A57" t="str">
        <f>'Champ Scores'!A59</f>
        <v>Katarina</v>
      </c>
      <c r="B57">
        <f>IF('Comp Calculator'!$C$158='Champ Pools'!$S$3,'Champ Pools'!B59,IF('Comp Calculator'!$C$158='Champ Pools'!$T$3,'Champ Pools'!C59,IF('Comp Calculator'!$C$158='Champ Pools'!$U$3,'Champ Pools'!D59,IF('Comp Calculator'!$C$158='Champ Pools'!$V$3,'Champ Pools'!E59,IF('Comp Calculator'!$C$158='Champ Pools'!$W$3,'Champ Pools'!F59,IF('Comp Calculator'!$C$158='Champ Pools'!$X$3,'Champ Pools'!G59,IF('Comp Calculator'!$C$158='Champ Pools'!$Y$3,'Champ Pools'!H59,IF('Comp Calculator'!$C$158='Champ Pools'!$Z$3,'Champ Pools'!I59,0))))))))</f>
        <v>0</v>
      </c>
      <c r="C57">
        <f>IF('Comp Calculator'!$C$159='Champ Pools'!$S$3,'Champ Pools'!B59,IF('Comp Calculator'!$C$159='Champ Pools'!$T$3,'Champ Pools'!C59,IF('Comp Calculator'!$C$159='Champ Pools'!$U$3,'Champ Pools'!D59,IF('Comp Calculator'!$C$159='Champ Pools'!$V$3,'Champ Pools'!E59,IF('Comp Calculator'!$C$159='Champ Pools'!$W$3,'Champ Pools'!F59,IF('Comp Calculator'!$C$159='Champ Pools'!$X$3,'Champ Pools'!G59,IF('Comp Calculator'!$C$159='Champ Pools'!$Y$3,'Champ Pools'!H59,IF('Comp Calculator'!$C$159='Champ Pools'!$Z$3,'Champ Pools'!I59,0))))))))</f>
        <v>0</v>
      </c>
      <c r="D57">
        <f>IF('Comp Calculator'!$C$160='Champ Pools'!$S$3,'Champ Pools'!B59,IF('Comp Calculator'!$C$160='Champ Pools'!$T$3,'Champ Pools'!C59,IF('Comp Calculator'!$C$160='Champ Pools'!$U$3,'Champ Pools'!D59,IF('Comp Calculator'!$C$160='Champ Pools'!$V$3,'Champ Pools'!E59,IF('Comp Calculator'!$C$160='Champ Pools'!$W$3,'Champ Pools'!F59,IF('Comp Calculator'!$C$160='Champ Pools'!$X$3,'Champ Pools'!G59,IF('Comp Calculator'!$C$160='Champ Pools'!$Y$3,'Champ Pools'!H59,IF('Comp Calculator'!$C$160='Champ Pools'!$Z$3,'Champ Pools'!I59,0))))))))</f>
        <v>5</v>
      </c>
      <c r="E57">
        <f>IF('Comp Calculator'!$C$161='Champ Pools'!$S$3,'Champ Pools'!B59,IF('Comp Calculator'!$C$161='Champ Pools'!$T$3,'Champ Pools'!C59,IF('Comp Calculator'!$C$161='Champ Pools'!$U$3,'Champ Pools'!D59,IF('Comp Calculator'!$C$161='Champ Pools'!$V$3,'Champ Pools'!E59,IF('Comp Calculator'!$C$161='Champ Pools'!$W$3,'Champ Pools'!F59,IF('Comp Calculator'!$C$161='Champ Pools'!$X$3,'Champ Pools'!G59,IF('Comp Calculator'!$C$161='Champ Pools'!$Y$3,'Champ Pools'!H59,IF('Comp Calculator'!$C$161='Champ Pools'!$Z$3,'Champ Pools'!I59,0))))))))</f>
        <v>0</v>
      </c>
      <c r="F57">
        <f>IF('Comp Calculator'!$C$162='Champ Pools'!$S$3,'Champ Pools'!B59,IF('Comp Calculator'!$C$162='Champ Pools'!$T$3,'Champ Pools'!C59,IF('Comp Calculator'!$C$162='Champ Pools'!$U$3,'Champ Pools'!D59,IF('Comp Calculator'!$C$162='Champ Pools'!$V$3,'Champ Pools'!E59,IF('Comp Calculator'!$C$162='Champ Pools'!$W$3,'Champ Pools'!F59,IF('Comp Calculator'!$C$162='Champ Pools'!$X$3,'Champ Pools'!G59,IF('Comp Calculator'!$C$162='Champ Pools'!$Y$3,'Champ Pools'!H59,IF('Comp Calculator'!$C$162='Champ Pools'!$Z$3,'Champ Pools'!I59,0))))))))</f>
        <v>0</v>
      </c>
      <c r="H57">
        <f>B57*B57*'Champ Pools'!AC59</f>
        <v>0</v>
      </c>
      <c r="I57">
        <f>C57*C57*'Champ Pools'!AD59</f>
        <v>0</v>
      </c>
      <c r="J57">
        <f>D57*D57*'Champ Pools'!AE59</f>
        <v>75</v>
      </c>
      <c r="K57">
        <f>E57*E57*'Champ Pools'!AF59</f>
        <v>0</v>
      </c>
      <c r="L57">
        <f>F57*F57*'Champ Pools'!AG59</f>
        <v>0</v>
      </c>
      <c r="N57">
        <f>'Champ Scores'!Y59</f>
        <v>2427</v>
      </c>
      <c r="O57">
        <f>'Champ Scores'!Z59</f>
        <v>3162</v>
      </c>
      <c r="P57">
        <f>'Champ Scores'!AA59</f>
        <v>1474</v>
      </c>
      <c r="Q57">
        <f>'Champ Scores'!AB59</f>
        <v>1575</v>
      </c>
      <c r="R57">
        <f>'Champ Scores'!AC59</f>
        <v>2898</v>
      </c>
      <c r="T57" s="60">
        <f t="shared" si="18"/>
        <v>2237.6977633510446</v>
      </c>
      <c r="U57">
        <f>'(CC) Team Data'!W$43+'(CC) Enemy Champ Data'!N57</f>
        <v>2427</v>
      </c>
      <c r="V57">
        <f>'(CC) Team Data'!X$43+'(CC) Enemy Champ Data'!O57</f>
        <v>3162</v>
      </c>
      <c r="W57">
        <f>'(CC) Team Data'!Y$43+'(CC) Enemy Champ Data'!P57</f>
        <v>1474</v>
      </c>
      <c r="X57">
        <f>'(CC) Team Data'!Z$43+'(CC) Enemy Champ Data'!Q57</f>
        <v>1575</v>
      </c>
      <c r="Y57">
        <f>'(CC) Team Data'!AA$43+'(CC) Enemy Champ Data'!R57</f>
        <v>2898</v>
      </c>
      <c r="AA57">
        <f>ABS('Champ Scores'!AG59-33.3-'Comp Calculator'!H$164-'Comp Calculator'!H$163)</f>
        <v>1.4432563070044324</v>
      </c>
      <c r="AB57">
        <f>ABS('Champ Scores'!AH59-33.3-'Comp Calculator'!I$164-'Comp Calculator'!I$163)</f>
        <v>1.594205221194386</v>
      </c>
      <c r="AC57">
        <f>ABS('Champ Scores'!AI59-33.3-'Comp Calculator'!J$164-'Comp Calculator'!J$163)</f>
        <v>0.1509489141899536</v>
      </c>
      <c r="AD57">
        <f t="shared" si="6"/>
        <v>3.188410442388772</v>
      </c>
      <c r="AF57" s="60">
        <f>(IF('Comp Calculator'!$C$167='(CC) Enemy Champ Data'!$N$3,'(CC) Enemy Champ Data'!$N57,IF('Comp Calculator'!$C$167='(CC) Enemy Champ Data'!$O$3,'(CC) Enemy Champ Data'!$O57,IF('Comp Calculator'!$C$167='(CC) Enemy Champ Data'!$P$3,'(CC) Enemy Champ Data'!$P57,IF('Comp Calculator'!$C$167='(CC) Enemy Champ Data'!$Q$3,'(CC) Enemy Champ Data'!$Q57,IF('Comp Calculator'!$C$167='(CC) Enemy Champ Data'!$R$3,'(CC) Enemy Champ Data'!$R57,IF('Comp Calculator'!$C$167='(CC) Enemy Champ Data'!$T$3,'(CC) Enemy Champ Data'!$T57,1000))))))*H57*(100-$AD57))/1000</f>
        <v>0</v>
      </c>
      <c r="AG57" s="60">
        <f>(IF('Comp Calculator'!$C$167='(CC) Enemy Champ Data'!$N$3,'(CC) Enemy Champ Data'!$N57,IF('Comp Calculator'!$C$167='(CC) Enemy Champ Data'!$O$3,'(CC) Enemy Champ Data'!$O57,IF('Comp Calculator'!$C$167='(CC) Enemy Champ Data'!$P$3,'(CC) Enemy Champ Data'!$P57,IF('Comp Calculator'!$C$167='(CC) Enemy Champ Data'!$Q$3,'(CC) Enemy Champ Data'!$Q57,IF('Comp Calculator'!$C$167='(CC) Enemy Champ Data'!$R$3,'(CC) Enemy Champ Data'!$R57,IF('Comp Calculator'!$C$167='(CC) Enemy Champ Data'!$T$3,'(CC) Enemy Champ Data'!$T57,1000))))))*I57*(100-$AD57))/1000</f>
        <v>0</v>
      </c>
      <c r="AH57" s="60">
        <f>(IF('Comp Calculator'!$C$167='(CC) Enemy Champ Data'!$N$3,'(CC) Enemy Champ Data'!$N57,IF('Comp Calculator'!$C$167='(CC) Enemy Champ Data'!$O$3,'(CC) Enemy Champ Data'!$O57,IF('Comp Calculator'!$C$167='(CC) Enemy Champ Data'!$P$3,'(CC) Enemy Champ Data'!$P57,IF('Comp Calculator'!$C$167='(CC) Enemy Champ Data'!$Q$3,'(CC) Enemy Champ Data'!$Q57,IF('Comp Calculator'!$C$167='(CC) Enemy Champ Data'!$R$3,'(CC) Enemy Champ Data'!$R57,IF('Comp Calculator'!$C$167='(CC) Enemy Champ Data'!$T$3,'(CC) Enemy Champ Data'!$T57,1000))))))*J57*(100-$AD57))/1000</f>
        <v>16247.630806464449</v>
      </c>
      <c r="AI57" s="60">
        <f>(IF('Comp Calculator'!$C$167='(CC) Enemy Champ Data'!$N$3,'(CC) Enemy Champ Data'!$N57,IF('Comp Calculator'!$C$167='(CC) Enemy Champ Data'!$O$3,'(CC) Enemy Champ Data'!$O57,IF('Comp Calculator'!$C$167='(CC) Enemy Champ Data'!$P$3,'(CC) Enemy Champ Data'!$P57,IF('Comp Calculator'!$C$167='(CC) Enemy Champ Data'!$Q$3,'(CC) Enemy Champ Data'!$Q57,IF('Comp Calculator'!$C$167='(CC) Enemy Champ Data'!$R$3,'(CC) Enemy Champ Data'!$R57,IF('Comp Calculator'!$C$167='(CC) Enemy Champ Data'!$T$3,'(CC) Enemy Champ Data'!$T57,1000))))))*K57*(100-$AD57))/1000</f>
        <v>0</v>
      </c>
      <c r="AJ57" s="60">
        <f>(IF('Comp Calculator'!$C$167='(CC) Enemy Champ Data'!$N$3,'(CC) Enemy Champ Data'!$N57,IF('Comp Calculator'!$C$167='(CC) Enemy Champ Data'!$O$3,'(CC) Enemy Champ Data'!$O57,IF('Comp Calculator'!$C$167='(CC) Enemy Champ Data'!$P$3,'(CC) Enemy Champ Data'!$P57,IF('Comp Calculator'!$C$167='(CC) Enemy Champ Data'!$Q$3,'(CC) Enemy Champ Data'!$Q57,IF('Comp Calculator'!$C$167='(CC) Enemy Champ Data'!$R$3,'(CC) Enemy Champ Data'!$R57,IF('Comp Calculator'!$C$167='(CC) Enemy Champ Data'!$T$3,'(CC) Enemy Champ Data'!$T57,1000))))))*L57*(100-$AD57))/1000</f>
        <v>0</v>
      </c>
      <c r="AL57">
        <f>RANK(AF57,AF$4:AF$157,0)+COUNTIF(AF$4:AF57,AF57)-1</f>
        <v>79</v>
      </c>
      <c r="AM57" t="str">
        <f t="shared" si="7"/>
        <v>Katarina</v>
      </c>
      <c r="AN57">
        <f>RANK(AG57,AG$4:AG$157,0)+COUNTIF(AG$4:AG57,AG57)-1</f>
        <v>72</v>
      </c>
      <c r="AO57" t="str">
        <f t="shared" si="8"/>
        <v>Katarina</v>
      </c>
      <c r="AP57">
        <f>RANK(AH57,AH$4:AH$157,0)+COUNTIF(AH$4:AH57,AH57)-1</f>
        <v>7</v>
      </c>
      <c r="AQ57" t="str">
        <f t="shared" si="9"/>
        <v>Katarina</v>
      </c>
      <c r="AR57">
        <f>RANK(AI57,AI$4:AI$157,0)+COUNTIF(AI$4:AI57,AI57)-1</f>
        <v>64</v>
      </c>
      <c r="AS57" t="str">
        <f t="shared" si="10"/>
        <v>Katarina</v>
      </c>
      <c r="AT57">
        <f>RANK(AJ57,AJ$4:AJ$157,0)+COUNTIF(AJ$4:AJ57,AJ57)-1</f>
        <v>90</v>
      </c>
      <c r="AU57" t="str">
        <f t="shared" si="11"/>
        <v>Katarina</v>
      </c>
      <c r="AW57">
        <v>55</v>
      </c>
      <c r="AX57" s="61">
        <f t="shared" si="12"/>
        <v>3.1249561408638442</v>
      </c>
      <c r="AY57">
        <f>'Champ Scores'!B59</f>
        <v>5</v>
      </c>
      <c r="AZ57">
        <f>'Champ Scores'!C59</f>
        <v>2</v>
      </c>
      <c r="BA57">
        <f>'Champ Scores'!D59</f>
        <v>5</v>
      </c>
      <c r="BB57">
        <f>'Champ Scores'!E59</f>
        <v>5</v>
      </c>
      <c r="BC57">
        <f>'Champ Scores'!F59</f>
        <v>5</v>
      </c>
      <c r="BD57">
        <f>'Champ Scores'!G59</f>
        <v>3</v>
      </c>
      <c r="BE57">
        <f>'Champ Scores'!H59</f>
        <v>2</v>
      </c>
      <c r="BF57">
        <f>'Champ Scores'!I59</f>
        <v>1</v>
      </c>
      <c r="BG57">
        <f>'Champ Scores'!J59</f>
        <v>5</v>
      </c>
      <c r="BH57">
        <f>'Champ Scores'!K59</f>
        <v>1</v>
      </c>
      <c r="BI57">
        <f>'Champ Scores'!L59</f>
        <v>1</v>
      </c>
      <c r="BJ57">
        <f>'Champ Scores'!M59</f>
        <v>1</v>
      </c>
      <c r="BK57">
        <f>'Champ Scores'!N59</f>
        <v>1</v>
      </c>
      <c r="BL57">
        <f>'Champ Scores'!O59</f>
        <v>1</v>
      </c>
      <c r="BM57">
        <f>'Champ Scores'!P59</f>
        <v>1</v>
      </c>
      <c r="BN57">
        <f>'Champ Scores'!Q59</f>
        <v>5</v>
      </c>
      <c r="BO57">
        <f>'Champ Scores'!R59</f>
        <v>5</v>
      </c>
      <c r="BP57">
        <f>'Champ Scores'!S59</f>
        <v>1</v>
      </c>
      <c r="BQ57">
        <f>'Champ Scores'!T59</f>
        <v>1</v>
      </c>
      <c r="BR57">
        <f>'Champ Scores'!U59</f>
        <v>1</v>
      </c>
      <c r="BT57" s="61">
        <f>INDEX($AX$3:BR57,AW57,MATCH('Comp Calculator'!$C$168,'(CC) Enemy Champ Data'!$AX$3:$BR$3,0))</f>
        <v>3.1249561408638442</v>
      </c>
      <c r="BV57" s="60">
        <f t="shared" si="19"/>
        <v>0</v>
      </c>
      <c r="BW57" s="60">
        <f t="shared" si="20"/>
        <v>0</v>
      </c>
      <c r="BX57" s="60">
        <f t="shared" si="21"/>
        <v>22689.897847113542</v>
      </c>
      <c r="BY57" s="60">
        <f t="shared" si="22"/>
        <v>0</v>
      </c>
      <c r="BZ57" s="60">
        <f t="shared" si="23"/>
        <v>0</v>
      </c>
      <c r="CB57">
        <f>RANK(BV57,BV$4:BV$157,0)+COUNTIF(BV$4:BV57,BV57)-1</f>
        <v>79</v>
      </c>
      <c r="CC57" t="str">
        <f t="shared" si="13"/>
        <v>Katarina</v>
      </c>
      <c r="CD57">
        <f>RANK(BW57,BW$4:BW$157,0)+COUNTIF(BW$4:BW57,BW57)-1</f>
        <v>72</v>
      </c>
      <c r="CE57" t="str">
        <f t="shared" si="14"/>
        <v>Katarina</v>
      </c>
      <c r="CF57">
        <f>RANK(BX57,BX$4:BX$157,0)+COUNTIF(BX$4:BX57,BX57)-1</f>
        <v>6</v>
      </c>
      <c r="CG57" t="str">
        <f t="shared" si="15"/>
        <v>Katarina</v>
      </c>
      <c r="CH57">
        <f>RANK(BY57,BY$4:BY$157,0)+COUNTIF(BY$4:BY57,BY57)-1</f>
        <v>64</v>
      </c>
      <c r="CI57" t="str">
        <f t="shared" si="16"/>
        <v>Katarina</v>
      </c>
      <c r="CJ57">
        <f>RANK(BZ57,BZ$4:BZ$157,0)+COUNTIF(BZ$4:BZ57,BZ57)-1</f>
        <v>90</v>
      </c>
      <c r="CK57" t="str">
        <f t="shared" si="17"/>
        <v>Katarina</v>
      </c>
      <c r="CM57">
        <f>'Champ Scores'!B59+'(CC) Team Data'!B$43-'(CC) Team Data'!$B$28</f>
        <v>9</v>
      </c>
      <c r="CN57">
        <f>'Champ Scores'!C59+'(CC) Team Data'!C$43-'(CC) Team Data'!$B$28</f>
        <v>6</v>
      </c>
      <c r="CO57">
        <f>'Champ Scores'!D59+'(CC) Team Data'!D$43-'(CC) Team Data'!$B$28</f>
        <v>9</v>
      </c>
      <c r="CP57">
        <f>'Champ Scores'!E59+'(CC) Team Data'!E$43-'(CC) Team Data'!$B$28</f>
        <v>9</v>
      </c>
      <c r="CQ57">
        <f>'Champ Scores'!F59+'(CC) Team Data'!F$43-'(CC) Team Data'!$B$28</f>
        <v>9</v>
      </c>
      <c r="CR57">
        <f>'Champ Scores'!G59+'(CC) Team Data'!G$43-'(CC) Team Data'!$B$28</f>
        <v>7</v>
      </c>
      <c r="CS57">
        <f>'Champ Scores'!H59+'(CC) Team Data'!H$43-'(CC) Team Data'!$B$28</f>
        <v>6</v>
      </c>
      <c r="CT57">
        <f>'Champ Scores'!I59+'(CC) Team Data'!I$43-'(CC) Team Data'!$B$28</f>
        <v>5</v>
      </c>
      <c r="CU57">
        <f>'Champ Scores'!J59+'(CC) Team Data'!J$43-'(CC) Team Data'!$B$28</f>
        <v>9</v>
      </c>
      <c r="CV57">
        <f>'Champ Scores'!K59+'(CC) Team Data'!K$43-'(CC) Team Data'!$B$28</f>
        <v>5</v>
      </c>
      <c r="CW57">
        <f>'Champ Scores'!L59+'(CC) Team Data'!L$43-'(CC) Team Data'!$B$28</f>
        <v>5</v>
      </c>
      <c r="CX57">
        <f>'Champ Scores'!M59+'(CC) Team Data'!M$43-'(CC) Team Data'!$B$28</f>
        <v>5</v>
      </c>
      <c r="CY57">
        <f>'Champ Scores'!N59+'(CC) Team Data'!N$43-'(CC) Team Data'!$B$28</f>
        <v>5</v>
      </c>
      <c r="CZ57">
        <f>'Champ Scores'!O59+'(CC) Team Data'!O$43-'(CC) Team Data'!$B$28</f>
        <v>5</v>
      </c>
      <c r="DA57">
        <f>'Champ Scores'!P59+'(CC) Team Data'!P$43-'(CC) Team Data'!$B$28</f>
        <v>5</v>
      </c>
      <c r="DB57">
        <f>'Champ Scores'!Q59+'(CC) Team Data'!Q$43-'(CC) Team Data'!$B$28</f>
        <v>9</v>
      </c>
      <c r="DC57">
        <f>'Champ Scores'!R59+'(CC) Team Data'!R$43-'(CC) Team Data'!$B$28</f>
        <v>9</v>
      </c>
      <c r="DD57">
        <f>'Champ Scores'!S59+'(CC) Team Data'!S$43-'(CC) Team Data'!$B$28</f>
        <v>5</v>
      </c>
      <c r="DE57">
        <f>'Champ Scores'!T59+'(CC) Team Data'!T$43-'(CC) Team Data'!$B$28</f>
        <v>5</v>
      </c>
      <c r="DF57">
        <f>'Champ Scores'!U59+'(CC) Team Data'!U$43-'(CC) Team Data'!$B$28</f>
        <v>5</v>
      </c>
    </row>
    <row r="58" spans="1:110" x14ac:dyDescent="0.25">
      <c r="A58" t="str">
        <f>'Champ Scores'!A60</f>
        <v>Kayle</v>
      </c>
      <c r="B58">
        <f>IF('Comp Calculator'!$C$158='Champ Pools'!$S$3,'Champ Pools'!B60,IF('Comp Calculator'!$C$158='Champ Pools'!$T$3,'Champ Pools'!C60,IF('Comp Calculator'!$C$158='Champ Pools'!$U$3,'Champ Pools'!D60,IF('Comp Calculator'!$C$158='Champ Pools'!$V$3,'Champ Pools'!E60,IF('Comp Calculator'!$C$158='Champ Pools'!$W$3,'Champ Pools'!F60,IF('Comp Calculator'!$C$158='Champ Pools'!$X$3,'Champ Pools'!G60,IF('Comp Calculator'!$C$158='Champ Pools'!$Y$3,'Champ Pools'!H60,IF('Comp Calculator'!$C$158='Champ Pools'!$Z$3,'Champ Pools'!I60,0))))))))</f>
        <v>0</v>
      </c>
      <c r="C58">
        <f>IF('Comp Calculator'!$C$159='Champ Pools'!$S$3,'Champ Pools'!B60,IF('Comp Calculator'!$C$159='Champ Pools'!$T$3,'Champ Pools'!C60,IF('Comp Calculator'!$C$159='Champ Pools'!$U$3,'Champ Pools'!D60,IF('Comp Calculator'!$C$159='Champ Pools'!$V$3,'Champ Pools'!E60,IF('Comp Calculator'!$C$159='Champ Pools'!$W$3,'Champ Pools'!F60,IF('Comp Calculator'!$C$159='Champ Pools'!$X$3,'Champ Pools'!G60,IF('Comp Calculator'!$C$159='Champ Pools'!$Y$3,'Champ Pools'!H60,IF('Comp Calculator'!$C$159='Champ Pools'!$Z$3,'Champ Pools'!I60,0))))))))</f>
        <v>0</v>
      </c>
      <c r="D58">
        <f>IF('Comp Calculator'!$C$160='Champ Pools'!$S$3,'Champ Pools'!B60,IF('Comp Calculator'!$C$160='Champ Pools'!$T$3,'Champ Pools'!C60,IF('Comp Calculator'!$C$160='Champ Pools'!$U$3,'Champ Pools'!D60,IF('Comp Calculator'!$C$160='Champ Pools'!$V$3,'Champ Pools'!E60,IF('Comp Calculator'!$C$160='Champ Pools'!$W$3,'Champ Pools'!F60,IF('Comp Calculator'!$C$160='Champ Pools'!$X$3,'Champ Pools'!G60,IF('Comp Calculator'!$C$160='Champ Pools'!$Y$3,'Champ Pools'!H60,IF('Comp Calculator'!$C$160='Champ Pools'!$Z$3,'Champ Pools'!I60,0))))))))</f>
        <v>4</v>
      </c>
      <c r="E58">
        <f>IF('Comp Calculator'!$C$161='Champ Pools'!$S$3,'Champ Pools'!B60,IF('Comp Calculator'!$C$161='Champ Pools'!$T$3,'Champ Pools'!C60,IF('Comp Calculator'!$C$161='Champ Pools'!$U$3,'Champ Pools'!D60,IF('Comp Calculator'!$C$161='Champ Pools'!$V$3,'Champ Pools'!E60,IF('Comp Calculator'!$C$161='Champ Pools'!$W$3,'Champ Pools'!F60,IF('Comp Calculator'!$C$161='Champ Pools'!$X$3,'Champ Pools'!G60,IF('Comp Calculator'!$C$161='Champ Pools'!$Y$3,'Champ Pools'!H60,IF('Comp Calculator'!$C$161='Champ Pools'!$Z$3,'Champ Pools'!I60,0))))))))</f>
        <v>0</v>
      </c>
      <c r="F58">
        <f>IF('Comp Calculator'!$C$162='Champ Pools'!$S$3,'Champ Pools'!B60,IF('Comp Calculator'!$C$162='Champ Pools'!$T$3,'Champ Pools'!C60,IF('Comp Calculator'!$C$162='Champ Pools'!$U$3,'Champ Pools'!D60,IF('Comp Calculator'!$C$162='Champ Pools'!$V$3,'Champ Pools'!E60,IF('Comp Calculator'!$C$162='Champ Pools'!$W$3,'Champ Pools'!F60,IF('Comp Calculator'!$C$162='Champ Pools'!$X$3,'Champ Pools'!G60,IF('Comp Calculator'!$C$162='Champ Pools'!$Y$3,'Champ Pools'!H60,IF('Comp Calculator'!$C$162='Champ Pools'!$Z$3,'Champ Pools'!I60,0))))))))</f>
        <v>0</v>
      </c>
      <c r="H58">
        <f>B58*B58*'Champ Pools'!AC60</f>
        <v>0</v>
      </c>
      <c r="I58">
        <f>C58*C58*'Champ Pools'!AD60</f>
        <v>0</v>
      </c>
      <c r="J58">
        <f>D58*D58*'Champ Pools'!AE60</f>
        <v>48</v>
      </c>
      <c r="K58">
        <f>E58*E58*'Champ Pools'!AF60</f>
        <v>0</v>
      </c>
      <c r="L58">
        <f>F58*F58*'Champ Pools'!AG60</f>
        <v>0</v>
      </c>
      <c r="N58">
        <f>'Champ Scores'!Y60</f>
        <v>1158</v>
      </c>
      <c r="O58">
        <f>'Champ Scores'!Z60</f>
        <v>1482</v>
      </c>
      <c r="P58">
        <f>'Champ Scores'!AA60</f>
        <v>2843</v>
      </c>
      <c r="Q58">
        <f>'Champ Scores'!AB60</f>
        <v>2534</v>
      </c>
      <c r="R58">
        <f>'Champ Scores'!AC60</f>
        <v>2369</v>
      </c>
      <c r="T58" s="60">
        <f t="shared" si="18"/>
        <v>2278.9842581468833</v>
      </c>
      <c r="U58">
        <f>'(CC) Team Data'!W$43+'(CC) Enemy Champ Data'!N58</f>
        <v>1158</v>
      </c>
      <c r="V58">
        <f>'(CC) Team Data'!X$43+'(CC) Enemy Champ Data'!O58</f>
        <v>1482</v>
      </c>
      <c r="W58">
        <f>'(CC) Team Data'!Y$43+'(CC) Enemy Champ Data'!P58</f>
        <v>2843</v>
      </c>
      <c r="X58">
        <f>'(CC) Team Data'!Z$43+'(CC) Enemy Champ Data'!Q58</f>
        <v>2534</v>
      </c>
      <c r="Y58">
        <f>'(CC) Team Data'!AA$43+'(CC) Enemy Champ Data'!R58</f>
        <v>2369</v>
      </c>
      <c r="AA58">
        <f>ABS('Champ Scores'!AG60-33.3-'Comp Calculator'!H$164-'Comp Calculator'!H$163)</f>
        <v>30.526836529595744</v>
      </c>
      <c r="AB58">
        <f>ABS('Champ Scores'!AH60-33.3-'Comp Calculator'!I$164-'Comp Calculator'!I$163)</f>
        <v>5.208268506631974</v>
      </c>
      <c r="AC58">
        <f>ABS('Champ Scores'!AI60-33.3-'Comp Calculator'!J$164-'Comp Calculator'!J$163)</f>
        <v>25.318568022963778</v>
      </c>
      <c r="AD58">
        <f t="shared" si="6"/>
        <v>61.053673059191496</v>
      </c>
      <c r="AF58" s="60">
        <f>(IF('Comp Calculator'!$C$167='(CC) Enemy Champ Data'!$N$3,'(CC) Enemy Champ Data'!$N58,IF('Comp Calculator'!$C$167='(CC) Enemy Champ Data'!$O$3,'(CC) Enemy Champ Data'!$O58,IF('Comp Calculator'!$C$167='(CC) Enemy Champ Data'!$P$3,'(CC) Enemy Champ Data'!$P58,IF('Comp Calculator'!$C$167='(CC) Enemy Champ Data'!$Q$3,'(CC) Enemy Champ Data'!$Q58,IF('Comp Calculator'!$C$167='(CC) Enemy Champ Data'!$R$3,'(CC) Enemy Champ Data'!$R58,IF('Comp Calculator'!$C$167='(CC) Enemy Champ Data'!$T$3,'(CC) Enemy Champ Data'!$T58,1000))))))*H58*(100-$AD58))/1000</f>
        <v>0</v>
      </c>
      <c r="AG58" s="60">
        <f>(IF('Comp Calculator'!$C$167='(CC) Enemy Champ Data'!$N$3,'(CC) Enemy Champ Data'!$N58,IF('Comp Calculator'!$C$167='(CC) Enemy Champ Data'!$O$3,'(CC) Enemy Champ Data'!$O58,IF('Comp Calculator'!$C$167='(CC) Enemy Champ Data'!$P$3,'(CC) Enemy Champ Data'!$P58,IF('Comp Calculator'!$C$167='(CC) Enemy Champ Data'!$Q$3,'(CC) Enemy Champ Data'!$Q58,IF('Comp Calculator'!$C$167='(CC) Enemy Champ Data'!$R$3,'(CC) Enemy Champ Data'!$R58,IF('Comp Calculator'!$C$167='(CC) Enemy Champ Data'!$T$3,'(CC) Enemy Champ Data'!$T58,1000))))))*I58*(100-$AD58))/1000</f>
        <v>0</v>
      </c>
      <c r="AH58" s="60">
        <f>(IF('Comp Calculator'!$C$167='(CC) Enemy Champ Data'!$N$3,'(CC) Enemy Champ Data'!$N58,IF('Comp Calculator'!$C$167='(CC) Enemy Champ Data'!$O$3,'(CC) Enemy Champ Data'!$O58,IF('Comp Calculator'!$C$167='(CC) Enemy Champ Data'!$P$3,'(CC) Enemy Champ Data'!$P58,IF('Comp Calculator'!$C$167='(CC) Enemy Champ Data'!$Q$3,'(CC) Enemy Champ Data'!$Q58,IF('Comp Calculator'!$C$167='(CC) Enemy Champ Data'!$R$3,'(CC) Enemy Champ Data'!$R58,IF('Comp Calculator'!$C$167='(CC) Enemy Champ Data'!$T$3,'(CC) Enemy Champ Data'!$T58,1000))))))*J58*(100-$AD58))/1000</f>
        <v>4260.3871685157337</v>
      </c>
      <c r="AI58" s="60">
        <f>(IF('Comp Calculator'!$C$167='(CC) Enemy Champ Data'!$N$3,'(CC) Enemy Champ Data'!$N58,IF('Comp Calculator'!$C$167='(CC) Enemy Champ Data'!$O$3,'(CC) Enemy Champ Data'!$O58,IF('Comp Calculator'!$C$167='(CC) Enemy Champ Data'!$P$3,'(CC) Enemy Champ Data'!$P58,IF('Comp Calculator'!$C$167='(CC) Enemy Champ Data'!$Q$3,'(CC) Enemy Champ Data'!$Q58,IF('Comp Calculator'!$C$167='(CC) Enemy Champ Data'!$R$3,'(CC) Enemy Champ Data'!$R58,IF('Comp Calculator'!$C$167='(CC) Enemy Champ Data'!$T$3,'(CC) Enemy Champ Data'!$T58,1000))))))*K58*(100-$AD58))/1000</f>
        <v>0</v>
      </c>
      <c r="AJ58" s="60">
        <f>(IF('Comp Calculator'!$C$167='(CC) Enemy Champ Data'!$N$3,'(CC) Enemy Champ Data'!$N58,IF('Comp Calculator'!$C$167='(CC) Enemy Champ Data'!$O$3,'(CC) Enemy Champ Data'!$O58,IF('Comp Calculator'!$C$167='(CC) Enemy Champ Data'!$P$3,'(CC) Enemy Champ Data'!$P58,IF('Comp Calculator'!$C$167='(CC) Enemy Champ Data'!$Q$3,'(CC) Enemy Champ Data'!$Q58,IF('Comp Calculator'!$C$167='(CC) Enemy Champ Data'!$R$3,'(CC) Enemy Champ Data'!$R58,IF('Comp Calculator'!$C$167='(CC) Enemy Champ Data'!$T$3,'(CC) Enemy Champ Data'!$T58,1000))))))*L58*(100-$AD58))/1000</f>
        <v>0</v>
      </c>
      <c r="AL58">
        <f>RANK(AF58,AF$4:AF$157,0)+COUNTIF(AF$4:AF58,AF58)-1</f>
        <v>80</v>
      </c>
      <c r="AM58" t="str">
        <f t="shared" si="7"/>
        <v>Kayle</v>
      </c>
      <c r="AN58">
        <f>RANK(AG58,AG$4:AG$157,0)+COUNTIF(AG$4:AG58,AG58)-1</f>
        <v>73</v>
      </c>
      <c r="AO58" t="str">
        <f t="shared" si="8"/>
        <v>Kayle</v>
      </c>
      <c r="AP58">
        <f>RANK(AH58,AH$4:AH$157,0)+COUNTIF(AH$4:AH58,AH58)-1</f>
        <v>73</v>
      </c>
      <c r="AQ58" t="str">
        <f t="shared" si="9"/>
        <v>Kayle</v>
      </c>
      <c r="AR58">
        <f>RANK(AI58,AI$4:AI$157,0)+COUNTIF(AI$4:AI58,AI58)-1</f>
        <v>65</v>
      </c>
      <c r="AS58" t="str">
        <f t="shared" si="10"/>
        <v>Kayle</v>
      </c>
      <c r="AT58">
        <f>RANK(AJ58,AJ$4:AJ$157,0)+COUNTIF(AJ$4:AJ58,AJ58)-1</f>
        <v>91</v>
      </c>
      <c r="AU58" t="str">
        <f t="shared" si="11"/>
        <v>Kayle</v>
      </c>
      <c r="AW58">
        <v>56</v>
      </c>
      <c r="AX58" s="61">
        <f t="shared" si="12"/>
        <v>3.5346098058699078</v>
      </c>
      <c r="AY58">
        <f>'Champ Scores'!B60</f>
        <v>1</v>
      </c>
      <c r="AZ58">
        <f>'Champ Scores'!C60</f>
        <v>5</v>
      </c>
      <c r="BA58">
        <f>'Champ Scores'!D60</f>
        <v>5</v>
      </c>
      <c r="BB58">
        <f>'Champ Scores'!E60</f>
        <v>2</v>
      </c>
      <c r="BC58">
        <f>'Champ Scores'!F60</f>
        <v>2</v>
      </c>
      <c r="BD58">
        <f>'Champ Scores'!G60</f>
        <v>3</v>
      </c>
      <c r="BE58">
        <f>'Champ Scores'!H60</f>
        <v>3</v>
      </c>
      <c r="BF58">
        <f>'Champ Scores'!I60</f>
        <v>3</v>
      </c>
      <c r="BG58">
        <f>'Champ Scores'!J60</f>
        <v>3</v>
      </c>
      <c r="BH58">
        <f>'Champ Scores'!K60</f>
        <v>1</v>
      </c>
      <c r="BI58">
        <f>'Champ Scores'!L60</f>
        <v>2</v>
      </c>
      <c r="BJ58">
        <f>'Champ Scores'!M60</f>
        <v>1</v>
      </c>
      <c r="BK58">
        <f>'Champ Scores'!N60</f>
        <v>2</v>
      </c>
      <c r="BL58">
        <f>'Champ Scores'!O60</f>
        <v>3</v>
      </c>
      <c r="BM58">
        <f>'Champ Scores'!P60</f>
        <v>1</v>
      </c>
      <c r="BN58">
        <f>'Champ Scores'!Q60</f>
        <v>3</v>
      </c>
      <c r="BO58">
        <f>'Champ Scores'!R60</f>
        <v>1</v>
      </c>
      <c r="BP58">
        <f>'Champ Scores'!S60</f>
        <v>5</v>
      </c>
      <c r="BQ58">
        <f>'Champ Scores'!T60</f>
        <v>1</v>
      </c>
      <c r="BR58">
        <f>'Champ Scores'!U60</f>
        <v>5</v>
      </c>
      <c r="BT58" s="61">
        <f>INDEX($AX$3:BR58,AW58,MATCH('Comp Calculator'!$C$168,'(CC) Enemy Champ Data'!$AX$3:$BR$3,0))</f>
        <v>3.5346098058699078</v>
      </c>
      <c r="BV58" s="60">
        <f t="shared" si="19"/>
        <v>0</v>
      </c>
      <c r="BW58" s="60">
        <f t="shared" si="20"/>
        <v>0</v>
      </c>
      <c r="BX58" s="60">
        <f t="shared" si="21"/>
        <v>6607.6833171646613</v>
      </c>
      <c r="BY58" s="60">
        <f t="shared" si="22"/>
        <v>0</v>
      </c>
      <c r="BZ58" s="60">
        <f t="shared" si="23"/>
        <v>0</v>
      </c>
      <c r="CB58">
        <f>RANK(BV58,BV$4:BV$157,0)+COUNTIF(BV$4:BV58,BV58)-1</f>
        <v>80</v>
      </c>
      <c r="CC58" t="str">
        <f t="shared" si="13"/>
        <v>Kayle</v>
      </c>
      <c r="CD58">
        <f>RANK(BW58,BW$4:BW$157,0)+COUNTIF(BW$4:BW58,BW58)-1</f>
        <v>73</v>
      </c>
      <c r="CE58" t="str">
        <f t="shared" si="14"/>
        <v>Kayle</v>
      </c>
      <c r="CF58">
        <f>RANK(BX58,BX$4:BX$157,0)+COUNTIF(BX$4:BX58,BX58)-1</f>
        <v>70</v>
      </c>
      <c r="CG58" t="str">
        <f t="shared" si="15"/>
        <v>Kayle</v>
      </c>
      <c r="CH58">
        <f>RANK(BY58,BY$4:BY$157,0)+COUNTIF(BY$4:BY58,BY58)-1</f>
        <v>65</v>
      </c>
      <c r="CI58" t="str">
        <f t="shared" si="16"/>
        <v>Kayle</v>
      </c>
      <c r="CJ58">
        <f>RANK(BZ58,BZ$4:BZ$157,0)+COUNTIF(BZ$4:BZ58,BZ58)-1</f>
        <v>91</v>
      </c>
      <c r="CK58" t="str">
        <f t="shared" si="17"/>
        <v>Kayle</v>
      </c>
      <c r="CM58">
        <f>'Champ Scores'!B60+'(CC) Team Data'!B$43-'(CC) Team Data'!$B$28</f>
        <v>5</v>
      </c>
      <c r="CN58">
        <f>'Champ Scores'!C60+'(CC) Team Data'!C$43-'(CC) Team Data'!$B$28</f>
        <v>9</v>
      </c>
      <c r="CO58">
        <f>'Champ Scores'!D60+'(CC) Team Data'!D$43-'(CC) Team Data'!$B$28</f>
        <v>9</v>
      </c>
      <c r="CP58">
        <f>'Champ Scores'!E60+'(CC) Team Data'!E$43-'(CC) Team Data'!$B$28</f>
        <v>6</v>
      </c>
      <c r="CQ58">
        <f>'Champ Scores'!F60+'(CC) Team Data'!F$43-'(CC) Team Data'!$B$28</f>
        <v>6</v>
      </c>
      <c r="CR58">
        <f>'Champ Scores'!G60+'(CC) Team Data'!G$43-'(CC) Team Data'!$B$28</f>
        <v>7</v>
      </c>
      <c r="CS58">
        <f>'Champ Scores'!H60+'(CC) Team Data'!H$43-'(CC) Team Data'!$B$28</f>
        <v>7</v>
      </c>
      <c r="CT58">
        <f>'Champ Scores'!I60+'(CC) Team Data'!I$43-'(CC) Team Data'!$B$28</f>
        <v>7</v>
      </c>
      <c r="CU58">
        <f>'Champ Scores'!J60+'(CC) Team Data'!J$43-'(CC) Team Data'!$B$28</f>
        <v>7</v>
      </c>
      <c r="CV58">
        <f>'Champ Scores'!K60+'(CC) Team Data'!K$43-'(CC) Team Data'!$B$28</f>
        <v>5</v>
      </c>
      <c r="CW58">
        <f>'Champ Scores'!L60+'(CC) Team Data'!L$43-'(CC) Team Data'!$B$28</f>
        <v>6</v>
      </c>
      <c r="CX58">
        <f>'Champ Scores'!M60+'(CC) Team Data'!M$43-'(CC) Team Data'!$B$28</f>
        <v>5</v>
      </c>
      <c r="CY58">
        <f>'Champ Scores'!N60+'(CC) Team Data'!N$43-'(CC) Team Data'!$B$28</f>
        <v>6</v>
      </c>
      <c r="CZ58">
        <f>'Champ Scores'!O60+'(CC) Team Data'!O$43-'(CC) Team Data'!$B$28</f>
        <v>7</v>
      </c>
      <c r="DA58">
        <f>'Champ Scores'!P60+'(CC) Team Data'!P$43-'(CC) Team Data'!$B$28</f>
        <v>5</v>
      </c>
      <c r="DB58">
        <f>'Champ Scores'!Q60+'(CC) Team Data'!Q$43-'(CC) Team Data'!$B$28</f>
        <v>7</v>
      </c>
      <c r="DC58">
        <f>'Champ Scores'!R60+'(CC) Team Data'!R$43-'(CC) Team Data'!$B$28</f>
        <v>5</v>
      </c>
      <c r="DD58">
        <f>'Champ Scores'!S60+'(CC) Team Data'!S$43-'(CC) Team Data'!$B$28</f>
        <v>9</v>
      </c>
      <c r="DE58">
        <f>'Champ Scores'!T60+'(CC) Team Data'!T$43-'(CC) Team Data'!$B$28</f>
        <v>5</v>
      </c>
      <c r="DF58">
        <f>'Champ Scores'!U60+'(CC) Team Data'!U$43-'(CC) Team Data'!$B$28</f>
        <v>9</v>
      </c>
    </row>
    <row r="59" spans="1:110" x14ac:dyDescent="0.25">
      <c r="A59" t="str">
        <f>'Champ Scores'!A61</f>
        <v>Kayn</v>
      </c>
      <c r="B59">
        <f>IF('Comp Calculator'!$C$158='Champ Pools'!$S$3,'Champ Pools'!B61,IF('Comp Calculator'!$C$158='Champ Pools'!$T$3,'Champ Pools'!C61,IF('Comp Calculator'!$C$158='Champ Pools'!$U$3,'Champ Pools'!D61,IF('Comp Calculator'!$C$158='Champ Pools'!$V$3,'Champ Pools'!E61,IF('Comp Calculator'!$C$158='Champ Pools'!$W$3,'Champ Pools'!F61,IF('Comp Calculator'!$C$158='Champ Pools'!$X$3,'Champ Pools'!G61,IF('Comp Calculator'!$C$158='Champ Pools'!$Y$3,'Champ Pools'!H61,IF('Comp Calculator'!$C$158='Champ Pools'!$Z$3,'Champ Pools'!I61,0))))))))</f>
        <v>5</v>
      </c>
      <c r="C59">
        <f>IF('Comp Calculator'!$C$159='Champ Pools'!$S$3,'Champ Pools'!B61,IF('Comp Calculator'!$C$159='Champ Pools'!$T$3,'Champ Pools'!C61,IF('Comp Calculator'!$C$159='Champ Pools'!$U$3,'Champ Pools'!D61,IF('Comp Calculator'!$C$159='Champ Pools'!$V$3,'Champ Pools'!E61,IF('Comp Calculator'!$C$159='Champ Pools'!$W$3,'Champ Pools'!F61,IF('Comp Calculator'!$C$159='Champ Pools'!$X$3,'Champ Pools'!G61,IF('Comp Calculator'!$C$159='Champ Pools'!$Y$3,'Champ Pools'!H61,IF('Comp Calculator'!$C$159='Champ Pools'!$Z$3,'Champ Pools'!I61,0))))))))</f>
        <v>0</v>
      </c>
      <c r="D59">
        <f>IF('Comp Calculator'!$C$160='Champ Pools'!$S$3,'Champ Pools'!B61,IF('Comp Calculator'!$C$160='Champ Pools'!$T$3,'Champ Pools'!C61,IF('Comp Calculator'!$C$160='Champ Pools'!$U$3,'Champ Pools'!D61,IF('Comp Calculator'!$C$160='Champ Pools'!$V$3,'Champ Pools'!E61,IF('Comp Calculator'!$C$160='Champ Pools'!$W$3,'Champ Pools'!F61,IF('Comp Calculator'!$C$160='Champ Pools'!$X$3,'Champ Pools'!G61,IF('Comp Calculator'!$C$160='Champ Pools'!$Y$3,'Champ Pools'!H61,IF('Comp Calculator'!$C$160='Champ Pools'!$Z$3,'Champ Pools'!I61,0))))))))</f>
        <v>5</v>
      </c>
      <c r="E59">
        <f>IF('Comp Calculator'!$C$161='Champ Pools'!$S$3,'Champ Pools'!B61,IF('Comp Calculator'!$C$161='Champ Pools'!$T$3,'Champ Pools'!C61,IF('Comp Calculator'!$C$161='Champ Pools'!$U$3,'Champ Pools'!D61,IF('Comp Calculator'!$C$161='Champ Pools'!$V$3,'Champ Pools'!E61,IF('Comp Calculator'!$C$161='Champ Pools'!$W$3,'Champ Pools'!F61,IF('Comp Calculator'!$C$161='Champ Pools'!$X$3,'Champ Pools'!G61,IF('Comp Calculator'!$C$161='Champ Pools'!$Y$3,'Champ Pools'!H61,IF('Comp Calculator'!$C$161='Champ Pools'!$Z$3,'Champ Pools'!I61,0))))))))</f>
        <v>0</v>
      </c>
      <c r="F59">
        <f>IF('Comp Calculator'!$C$162='Champ Pools'!$S$3,'Champ Pools'!B61,IF('Comp Calculator'!$C$162='Champ Pools'!$T$3,'Champ Pools'!C61,IF('Comp Calculator'!$C$162='Champ Pools'!$U$3,'Champ Pools'!D61,IF('Comp Calculator'!$C$162='Champ Pools'!$V$3,'Champ Pools'!E61,IF('Comp Calculator'!$C$162='Champ Pools'!$W$3,'Champ Pools'!F61,IF('Comp Calculator'!$C$162='Champ Pools'!$X$3,'Champ Pools'!G61,IF('Comp Calculator'!$C$162='Champ Pools'!$Y$3,'Champ Pools'!H61,IF('Comp Calculator'!$C$162='Champ Pools'!$Z$3,'Champ Pools'!I61,0))))))))</f>
        <v>0</v>
      </c>
      <c r="H59">
        <f>B59*B59*'Champ Pools'!AC61</f>
        <v>75</v>
      </c>
      <c r="I59">
        <f>C59*C59*'Champ Pools'!AD61</f>
        <v>0</v>
      </c>
      <c r="J59">
        <f>D59*D59*'Champ Pools'!AE61</f>
        <v>75</v>
      </c>
      <c r="K59">
        <f>E59*E59*'Champ Pools'!AF61</f>
        <v>0</v>
      </c>
      <c r="L59">
        <f>F59*F59*'Champ Pools'!AG61</f>
        <v>0</v>
      </c>
      <c r="N59">
        <f>'Champ Scores'!Y61</f>
        <v>2155</v>
      </c>
      <c r="O59">
        <f>'Champ Scores'!Z61</f>
        <v>1781</v>
      </c>
      <c r="P59">
        <f>'Champ Scores'!AA61</f>
        <v>1685</v>
      </c>
      <c r="Q59">
        <f>'Champ Scores'!AB61</f>
        <v>1396</v>
      </c>
      <c r="R59">
        <f>'Champ Scores'!AC61</f>
        <v>1784</v>
      </c>
      <c r="T59" s="60">
        <f t="shared" si="18"/>
        <v>2728.3555632817042</v>
      </c>
      <c r="U59">
        <f>'(CC) Team Data'!W$43+'(CC) Enemy Champ Data'!N59</f>
        <v>2155</v>
      </c>
      <c r="V59">
        <f>'(CC) Team Data'!X$43+'(CC) Enemy Champ Data'!O59</f>
        <v>1781</v>
      </c>
      <c r="W59">
        <f>'(CC) Team Data'!Y$43+'(CC) Enemy Champ Data'!P59</f>
        <v>1685</v>
      </c>
      <c r="X59">
        <f>'(CC) Team Data'!Z$43+'(CC) Enemy Champ Data'!Q59</f>
        <v>1396</v>
      </c>
      <c r="Y59">
        <f>'(CC) Team Data'!AA$43+'(CC) Enemy Champ Data'!R59</f>
        <v>1784</v>
      </c>
      <c r="AA59">
        <f>ABS('Champ Scores'!AG61-33.3-'Comp Calculator'!H$164-'Comp Calculator'!H$163)</f>
        <v>32.86834827944601</v>
      </c>
      <c r="AB59">
        <f>ABS('Champ Scores'!AH61-33.3-'Comp Calculator'!I$164-'Comp Calculator'!I$163)</f>
        <v>5.1974613656482873</v>
      </c>
      <c r="AC59">
        <f>ABS('Champ Scores'!AI61-33.3-'Comp Calculator'!J$164-'Comp Calculator'!J$163)</f>
        <v>27.670886913797727</v>
      </c>
      <c r="AD59">
        <f t="shared" si="6"/>
        <v>65.736696558892021</v>
      </c>
      <c r="AF59" s="60">
        <f>(IF('Comp Calculator'!$C$167='(CC) Enemy Champ Data'!$N$3,'(CC) Enemy Champ Data'!$N59,IF('Comp Calculator'!$C$167='(CC) Enemy Champ Data'!$O$3,'(CC) Enemy Champ Data'!$O59,IF('Comp Calculator'!$C$167='(CC) Enemy Champ Data'!$P$3,'(CC) Enemy Champ Data'!$P59,IF('Comp Calculator'!$C$167='(CC) Enemy Champ Data'!$Q$3,'(CC) Enemy Champ Data'!$Q59,IF('Comp Calculator'!$C$167='(CC) Enemy Champ Data'!$R$3,'(CC) Enemy Champ Data'!$R59,IF('Comp Calculator'!$C$167='(CC) Enemy Champ Data'!$T$3,'(CC) Enemy Champ Data'!$T59,1000))))))*H59*(100-$AD59))/1000</f>
        <v>7011.1855919967093</v>
      </c>
      <c r="AG59" s="60">
        <f>(IF('Comp Calculator'!$C$167='(CC) Enemy Champ Data'!$N$3,'(CC) Enemy Champ Data'!$N59,IF('Comp Calculator'!$C$167='(CC) Enemy Champ Data'!$O$3,'(CC) Enemy Champ Data'!$O59,IF('Comp Calculator'!$C$167='(CC) Enemy Champ Data'!$P$3,'(CC) Enemy Champ Data'!$P59,IF('Comp Calculator'!$C$167='(CC) Enemy Champ Data'!$Q$3,'(CC) Enemy Champ Data'!$Q59,IF('Comp Calculator'!$C$167='(CC) Enemy Champ Data'!$R$3,'(CC) Enemy Champ Data'!$R59,IF('Comp Calculator'!$C$167='(CC) Enemy Champ Data'!$T$3,'(CC) Enemy Champ Data'!$T59,1000))))))*I59*(100-$AD59))/1000</f>
        <v>0</v>
      </c>
      <c r="AH59" s="60">
        <f>(IF('Comp Calculator'!$C$167='(CC) Enemy Champ Data'!$N$3,'(CC) Enemy Champ Data'!$N59,IF('Comp Calculator'!$C$167='(CC) Enemy Champ Data'!$O$3,'(CC) Enemy Champ Data'!$O59,IF('Comp Calculator'!$C$167='(CC) Enemy Champ Data'!$P$3,'(CC) Enemy Champ Data'!$P59,IF('Comp Calculator'!$C$167='(CC) Enemy Champ Data'!$Q$3,'(CC) Enemy Champ Data'!$Q59,IF('Comp Calculator'!$C$167='(CC) Enemy Champ Data'!$R$3,'(CC) Enemy Champ Data'!$R59,IF('Comp Calculator'!$C$167='(CC) Enemy Champ Data'!$T$3,'(CC) Enemy Champ Data'!$T59,1000))))))*J59*(100-$AD59))/1000</f>
        <v>7011.1855919967093</v>
      </c>
      <c r="AI59" s="60">
        <f>(IF('Comp Calculator'!$C$167='(CC) Enemy Champ Data'!$N$3,'(CC) Enemy Champ Data'!$N59,IF('Comp Calculator'!$C$167='(CC) Enemy Champ Data'!$O$3,'(CC) Enemy Champ Data'!$O59,IF('Comp Calculator'!$C$167='(CC) Enemy Champ Data'!$P$3,'(CC) Enemy Champ Data'!$P59,IF('Comp Calculator'!$C$167='(CC) Enemy Champ Data'!$Q$3,'(CC) Enemy Champ Data'!$Q59,IF('Comp Calculator'!$C$167='(CC) Enemy Champ Data'!$R$3,'(CC) Enemy Champ Data'!$R59,IF('Comp Calculator'!$C$167='(CC) Enemy Champ Data'!$T$3,'(CC) Enemy Champ Data'!$T59,1000))))))*K59*(100-$AD59))/1000</f>
        <v>0</v>
      </c>
      <c r="AJ59" s="60">
        <f>(IF('Comp Calculator'!$C$167='(CC) Enemy Champ Data'!$N$3,'(CC) Enemy Champ Data'!$N59,IF('Comp Calculator'!$C$167='(CC) Enemy Champ Data'!$O$3,'(CC) Enemy Champ Data'!$O59,IF('Comp Calculator'!$C$167='(CC) Enemy Champ Data'!$P$3,'(CC) Enemy Champ Data'!$P59,IF('Comp Calculator'!$C$167='(CC) Enemy Champ Data'!$Q$3,'(CC) Enemy Champ Data'!$Q59,IF('Comp Calculator'!$C$167='(CC) Enemy Champ Data'!$R$3,'(CC) Enemy Champ Data'!$R59,IF('Comp Calculator'!$C$167='(CC) Enemy Champ Data'!$T$3,'(CC) Enemy Champ Data'!$T59,1000))))))*L59*(100-$AD59))/1000</f>
        <v>0</v>
      </c>
      <c r="AL59">
        <f>RANK(AF59,AF$4:AF$157,0)+COUNTIF(AF$4:AF59,AF59)-1</f>
        <v>8</v>
      </c>
      <c r="AM59" t="str">
        <f t="shared" si="7"/>
        <v>Kayn</v>
      </c>
      <c r="AN59">
        <f>RANK(AG59,AG$4:AG$157,0)+COUNTIF(AG$4:AG59,AG59)-1</f>
        <v>74</v>
      </c>
      <c r="AO59" t="str">
        <f t="shared" si="8"/>
        <v>Kayn</v>
      </c>
      <c r="AP59">
        <f>RANK(AH59,AH$4:AH$157,0)+COUNTIF(AH$4:AH59,AH59)-1</f>
        <v>39</v>
      </c>
      <c r="AQ59" t="str">
        <f t="shared" si="9"/>
        <v>Kayn</v>
      </c>
      <c r="AR59">
        <f>RANK(AI59,AI$4:AI$157,0)+COUNTIF(AI$4:AI59,AI59)-1</f>
        <v>66</v>
      </c>
      <c r="AS59" t="str">
        <f t="shared" si="10"/>
        <v>Kayn</v>
      </c>
      <c r="AT59">
        <f>RANK(AJ59,AJ$4:AJ$157,0)+COUNTIF(AJ$4:AJ59,AJ59)-1</f>
        <v>92</v>
      </c>
      <c r="AU59" t="str">
        <f t="shared" si="11"/>
        <v>Kayn</v>
      </c>
      <c r="AW59">
        <v>57</v>
      </c>
      <c r="AX59" s="61">
        <f t="shared" si="12"/>
        <v>3.7688259774978161</v>
      </c>
      <c r="AY59">
        <f>'Champ Scores'!B61</f>
        <v>2</v>
      </c>
      <c r="AZ59">
        <f>'Champ Scores'!C61</f>
        <v>4</v>
      </c>
      <c r="BA59">
        <f>'Champ Scores'!D61</f>
        <v>2</v>
      </c>
      <c r="BB59">
        <f>'Champ Scores'!E61</f>
        <v>3</v>
      </c>
      <c r="BC59">
        <f>'Champ Scores'!F61</f>
        <v>4</v>
      </c>
      <c r="BD59">
        <f>'Champ Scores'!G61</f>
        <v>3</v>
      </c>
      <c r="BE59">
        <f>'Champ Scores'!H61</f>
        <v>1</v>
      </c>
      <c r="BF59">
        <f>'Champ Scores'!I61</f>
        <v>1</v>
      </c>
      <c r="BG59">
        <f>'Champ Scores'!J61</f>
        <v>3</v>
      </c>
      <c r="BH59">
        <f>'Champ Scores'!K61</f>
        <v>2</v>
      </c>
      <c r="BI59">
        <f>'Champ Scores'!L61</f>
        <v>5</v>
      </c>
      <c r="BJ59">
        <f>'Champ Scores'!M61</f>
        <v>1</v>
      </c>
      <c r="BK59">
        <f>'Champ Scores'!N61</f>
        <v>4</v>
      </c>
      <c r="BL59">
        <f>'Champ Scores'!O61</f>
        <v>2</v>
      </c>
      <c r="BM59">
        <f>'Champ Scores'!P61</f>
        <v>2</v>
      </c>
      <c r="BN59">
        <f>'Champ Scores'!Q61</f>
        <v>4</v>
      </c>
      <c r="BO59">
        <f>'Champ Scores'!R61</f>
        <v>4</v>
      </c>
      <c r="BP59">
        <f>'Champ Scores'!S61</f>
        <v>1</v>
      </c>
      <c r="BQ59">
        <f>'Champ Scores'!T61</f>
        <v>2</v>
      </c>
      <c r="BR59">
        <f>'Champ Scores'!U61</f>
        <v>2</v>
      </c>
      <c r="BT59" s="61">
        <f>INDEX($AX$3:BR59,AW59,MATCH('Comp Calculator'!$C$168,'(CC) Enemy Champ Data'!$AX$3:$BR$3,0))</f>
        <v>3.7688259774978161</v>
      </c>
      <c r="BV59" s="60">
        <f t="shared" si="19"/>
        <v>9684.9321062803556</v>
      </c>
      <c r="BW59" s="60">
        <f t="shared" si="20"/>
        <v>0</v>
      </c>
      <c r="BX59" s="60">
        <f t="shared" si="21"/>
        <v>9684.9321062803556</v>
      </c>
      <c r="BY59" s="60">
        <f t="shared" si="22"/>
        <v>0</v>
      </c>
      <c r="BZ59" s="60">
        <f t="shared" si="23"/>
        <v>0</v>
      </c>
      <c r="CB59">
        <f>RANK(BV59,BV$4:BV$157,0)+COUNTIF(BV$4:BV59,BV59)-1</f>
        <v>8</v>
      </c>
      <c r="CC59" t="str">
        <f t="shared" si="13"/>
        <v>Kayn</v>
      </c>
      <c r="CD59">
        <f>RANK(BW59,BW$4:BW$157,0)+COUNTIF(BW$4:BW59,BW59)-1</f>
        <v>74</v>
      </c>
      <c r="CE59" t="str">
        <f t="shared" si="14"/>
        <v>Kayn</v>
      </c>
      <c r="CF59">
        <f>RANK(BX59,BX$4:BX$157,0)+COUNTIF(BX$4:BX59,BX59)-1</f>
        <v>37</v>
      </c>
      <c r="CG59" t="str">
        <f t="shared" si="15"/>
        <v>Kayn</v>
      </c>
      <c r="CH59">
        <f>RANK(BY59,BY$4:BY$157,0)+COUNTIF(BY$4:BY59,BY59)-1</f>
        <v>66</v>
      </c>
      <c r="CI59" t="str">
        <f t="shared" si="16"/>
        <v>Kayn</v>
      </c>
      <c r="CJ59">
        <f>RANK(BZ59,BZ$4:BZ$157,0)+COUNTIF(BZ$4:BZ59,BZ59)-1</f>
        <v>92</v>
      </c>
      <c r="CK59" t="str">
        <f t="shared" si="17"/>
        <v>Kayn</v>
      </c>
      <c r="CM59">
        <f>'Champ Scores'!B61+'(CC) Team Data'!B$43-'(CC) Team Data'!$B$28</f>
        <v>6</v>
      </c>
      <c r="CN59">
        <f>'Champ Scores'!C61+'(CC) Team Data'!C$43-'(CC) Team Data'!$B$28</f>
        <v>8</v>
      </c>
      <c r="CO59">
        <f>'Champ Scores'!D61+'(CC) Team Data'!D$43-'(CC) Team Data'!$B$28</f>
        <v>6</v>
      </c>
      <c r="CP59">
        <f>'Champ Scores'!E61+'(CC) Team Data'!E$43-'(CC) Team Data'!$B$28</f>
        <v>7</v>
      </c>
      <c r="CQ59">
        <f>'Champ Scores'!F61+'(CC) Team Data'!F$43-'(CC) Team Data'!$B$28</f>
        <v>8</v>
      </c>
      <c r="CR59">
        <f>'Champ Scores'!G61+'(CC) Team Data'!G$43-'(CC) Team Data'!$B$28</f>
        <v>7</v>
      </c>
      <c r="CS59">
        <f>'Champ Scores'!H61+'(CC) Team Data'!H$43-'(CC) Team Data'!$B$28</f>
        <v>5</v>
      </c>
      <c r="CT59">
        <f>'Champ Scores'!I61+'(CC) Team Data'!I$43-'(CC) Team Data'!$B$28</f>
        <v>5</v>
      </c>
      <c r="CU59">
        <f>'Champ Scores'!J61+'(CC) Team Data'!J$43-'(CC) Team Data'!$B$28</f>
        <v>7</v>
      </c>
      <c r="CV59">
        <f>'Champ Scores'!K61+'(CC) Team Data'!K$43-'(CC) Team Data'!$B$28</f>
        <v>6</v>
      </c>
      <c r="CW59">
        <f>'Champ Scores'!L61+'(CC) Team Data'!L$43-'(CC) Team Data'!$B$28</f>
        <v>9</v>
      </c>
      <c r="CX59">
        <f>'Champ Scores'!M61+'(CC) Team Data'!M$43-'(CC) Team Data'!$B$28</f>
        <v>5</v>
      </c>
      <c r="CY59">
        <f>'Champ Scores'!N61+'(CC) Team Data'!N$43-'(CC) Team Data'!$B$28</f>
        <v>8</v>
      </c>
      <c r="CZ59">
        <f>'Champ Scores'!O61+'(CC) Team Data'!O$43-'(CC) Team Data'!$B$28</f>
        <v>6</v>
      </c>
      <c r="DA59">
        <f>'Champ Scores'!P61+'(CC) Team Data'!P$43-'(CC) Team Data'!$B$28</f>
        <v>6</v>
      </c>
      <c r="DB59">
        <f>'Champ Scores'!Q61+'(CC) Team Data'!Q$43-'(CC) Team Data'!$B$28</f>
        <v>8</v>
      </c>
      <c r="DC59">
        <f>'Champ Scores'!R61+'(CC) Team Data'!R$43-'(CC) Team Data'!$B$28</f>
        <v>8</v>
      </c>
      <c r="DD59">
        <f>'Champ Scores'!S61+'(CC) Team Data'!S$43-'(CC) Team Data'!$B$28</f>
        <v>5</v>
      </c>
      <c r="DE59">
        <f>'Champ Scores'!T61+'(CC) Team Data'!T$43-'(CC) Team Data'!$B$28</f>
        <v>6</v>
      </c>
      <c r="DF59">
        <f>'Champ Scores'!U61+'(CC) Team Data'!U$43-'(CC) Team Data'!$B$28</f>
        <v>6</v>
      </c>
    </row>
    <row r="60" spans="1:110" x14ac:dyDescent="0.25">
      <c r="A60" t="str">
        <f>'Champ Scores'!A62</f>
        <v>Kennen</v>
      </c>
      <c r="B60">
        <f>IF('Comp Calculator'!$C$158='Champ Pools'!$S$3,'Champ Pools'!B62,IF('Comp Calculator'!$C$158='Champ Pools'!$T$3,'Champ Pools'!C62,IF('Comp Calculator'!$C$158='Champ Pools'!$U$3,'Champ Pools'!D62,IF('Comp Calculator'!$C$158='Champ Pools'!$V$3,'Champ Pools'!E62,IF('Comp Calculator'!$C$158='Champ Pools'!$W$3,'Champ Pools'!F62,IF('Comp Calculator'!$C$158='Champ Pools'!$X$3,'Champ Pools'!G62,IF('Comp Calculator'!$C$158='Champ Pools'!$Y$3,'Champ Pools'!H62,IF('Comp Calculator'!$C$158='Champ Pools'!$Z$3,'Champ Pools'!I62,0))))))))</f>
        <v>0</v>
      </c>
      <c r="C60">
        <f>IF('Comp Calculator'!$C$159='Champ Pools'!$S$3,'Champ Pools'!B62,IF('Comp Calculator'!$C$159='Champ Pools'!$T$3,'Champ Pools'!C62,IF('Comp Calculator'!$C$159='Champ Pools'!$U$3,'Champ Pools'!D62,IF('Comp Calculator'!$C$159='Champ Pools'!$V$3,'Champ Pools'!E62,IF('Comp Calculator'!$C$159='Champ Pools'!$W$3,'Champ Pools'!F62,IF('Comp Calculator'!$C$159='Champ Pools'!$X$3,'Champ Pools'!G62,IF('Comp Calculator'!$C$159='Champ Pools'!$Y$3,'Champ Pools'!H62,IF('Comp Calculator'!$C$159='Champ Pools'!$Z$3,'Champ Pools'!I62,0))))))))</f>
        <v>5</v>
      </c>
      <c r="D60">
        <f>IF('Comp Calculator'!$C$160='Champ Pools'!$S$3,'Champ Pools'!B62,IF('Comp Calculator'!$C$160='Champ Pools'!$T$3,'Champ Pools'!C62,IF('Comp Calculator'!$C$160='Champ Pools'!$U$3,'Champ Pools'!D62,IF('Comp Calculator'!$C$160='Champ Pools'!$V$3,'Champ Pools'!E62,IF('Comp Calculator'!$C$160='Champ Pools'!$W$3,'Champ Pools'!F62,IF('Comp Calculator'!$C$160='Champ Pools'!$X$3,'Champ Pools'!G62,IF('Comp Calculator'!$C$160='Champ Pools'!$Y$3,'Champ Pools'!H62,IF('Comp Calculator'!$C$160='Champ Pools'!$Z$3,'Champ Pools'!I62,0))))))))</f>
        <v>3</v>
      </c>
      <c r="E60">
        <f>IF('Comp Calculator'!$C$161='Champ Pools'!$S$3,'Champ Pools'!B62,IF('Comp Calculator'!$C$161='Champ Pools'!$T$3,'Champ Pools'!C62,IF('Comp Calculator'!$C$161='Champ Pools'!$U$3,'Champ Pools'!D62,IF('Comp Calculator'!$C$161='Champ Pools'!$V$3,'Champ Pools'!E62,IF('Comp Calculator'!$C$161='Champ Pools'!$W$3,'Champ Pools'!F62,IF('Comp Calculator'!$C$161='Champ Pools'!$X$3,'Champ Pools'!G62,IF('Comp Calculator'!$C$161='Champ Pools'!$Y$3,'Champ Pools'!H62,IF('Comp Calculator'!$C$161='Champ Pools'!$Z$3,'Champ Pools'!I62,0))))))))</f>
        <v>0</v>
      </c>
      <c r="F60">
        <f>IF('Comp Calculator'!$C$162='Champ Pools'!$S$3,'Champ Pools'!B62,IF('Comp Calculator'!$C$162='Champ Pools'!$T$3,'Champ Pools'!C62,IF('Comp Calculator'!$C$162='Champ Pools'!$U$3,'Champ Pools'!D62,IF('Comp Calculator'!$C$162='Champ Pools'!$V$3,'Champ Pools'!E62,IF('Comp Calculator'!$C$162='Champ Pools'!$W$3,'Champ Pools'!F62,IF('Comp Calculator'!$C$162='Champ Pools'!$X$3,'Champ Pools'!G62,IF('Comp Calculator'!$C$162='Champ Pools'!$Y$3,'Champ Pools'!H62,IF('Comp Calculator'!$C$162='Champ Pools'!$Z$3,'Champ Pools'!I62,0))))))))</f>
        <v>0</v>
      </c>
      <c r="H60">
        <f>B60*B60*'Champ Pools'!AC62</f>
        <v>0</v>
      </c>
      <c r="I60">
        <f>C60*C60*'Champ Pools'!AD62</f>
        <v>75</v>
      </c>
      <c r="J60">
        <f>D60*D60*'Champ Pools'!AE62</f>
        <v>27</v>
      </c>
      <c r="K60">
        <f>E60*E60*'Champ Pools'!AF62</f>
        <v>0</v>
      </c>
      <c r="L60">
        <f>F60*F60*'Champ Pools'!AG62</f>
        <v>0</v>
      </c>
      <c r="N60">
        <f>'Champ Scores'!Y62</f>
        <v>2637</v>
      </c>
      <c r="O60">
        <f>'Champ Scores'!Z62</f>
        <v>1760</v>
      </c>
      <c r="P60">
        <f>'Champ Scores'!AA62</f>
        <v>1660</v>
      </c>
      <c r="Q60">
        <f>'Champ Scores'!AB62</f>
        <v>1741</v>
      </c>
      <c r="R60">
        <f>'Champ Scores'!AC62</f>
        <v>1524</v>
      </c>
      <c r="T60" s="60">
        <f t="shared" si="18"/>
        <v>2558.2169084267712</v>
      </c>
      <c r="U60">
        <f>'(CC) Team Data'!W$43+'(CC) Enemy Champ Data'!N60</f>
        <v>2637</v>
      </c>
      <c r="V60">
        <f>'(CC) Team Data'!X$43+'(CC) Enemy Champ Data'!O60</f>
        <v>1760</v>
      </c>
      <c r="W60">
        <f>'(CC) Team Data'!Y$43+'(CC) Enemy Champ Data'!P60</f>
        <v>1660</v>
      </c>
      <c r="X60">
        <f>'(CC) Team Data'!Z$43+'(CC) Enemy Champ Data'!Q60</f>
        <v>1741</v>
      </c>
      <c r="Y60">
        <f>'(CC) Team Data'!AA$43+'(CC) Enemy Champ Data'!R60</f>
        <v>1524</v>
      </c>
      <c r="AA60">
        <f>ABS('Champ Scores'!AG62-33.3-'Comp Calculator'!H$164-'Comp Calculator'!H$163)</f>
        <v>30.862140426285283</v>
      </c>
      <c r="AB60">
        <f>ABS('Champ Scores'!AH62-33.3-'Comp Calculator'!I$164-'Comp Calculator'!I$163)</f>
        <v>7.3233621662476409</v>
      </c>
      <c r="AC60">
        <f>ABS('Champ Scores'!AI62-33.3-'Comp Calculator'!J$164-'Comp Calculator'!J$163)</f>
        <v>23.538778260037642</v>
      </c>
      <c r="AD60">
        <f t="shared" si="6"/>
        <v>61.724280852570573</v>
      </c>
      <c r="AF60" s="60">
        <f>(IF('Comp Calculator'!$C$167='(CC) Enemy Champ Data'!$N$3,'(CC) Enemy Champ Data'!$N60,IF('Comp Calculator'!$C$167='(CC) Enemy Champ Data'!$O$3,'(CC) Enemy Champ Data'!$O60,IF('Comp Calculator'!$C$167='(CC) Enemy Champ Data'!$P$3,'(CC) Enemy Champ Data'!$P60,IF('Comp Calculator'!$C$167='(CC) Enemy Champ Data'!$Q$3,'(CC) Enemy Champ Data'!$Q60,IF('Comp Calculator'!$C$167='(CC) Enemy Champ Data'!$R$3,'(CC) Enemy Champ Data'!$R60,IF('Comp Calculator'!$C$167='(CC) Enemy Champ Data'!$T$3,'(CC) Enemy Champ Data'!$T60,1000))))))*H60*(100-$AD60))/1000</f>
        <v>0</v>
      </c>
      <c r="AG60" s="60">
        <f>(IF('Comp Calculator'!$C$167='(CC) Enemy Champ Data'!$N$3,'(CC) Enemy Champ Data'!$N60,IF('Comp Calculator'!$C$167='(CC) Enemy Champ Data'!$O$3,'(CC) Enemy Champ Data'!$O60,IF('Comp Calculator'!$C$167='(CC) Enemy Champ Data'!$P$3,'(CC) Enemy Champ Data'!$P60,IF('Comp Calculator'!$C$167='(CC) Enemy Champ Data'!$Q$3,'(CC) Enemy Champ Data'!$Q60,IF('Comp Calculator'!$C$167='(CC) Enemy Champ Data'!$R$3,'(CC) Enemy Champ Data'!$R60,IF('Comp Calculator'!$C$167='(CC) Enemy Champ Data'!$T$3,'(CC) Enemy Champ Data'!$T60,1000))))))*I60*(100-$AD60))/1000</f>
        <v>7343.819392886121</v>
      </c>
      <c r="AH60" s="60">
        <f>(IF('Comp Calculator'!$C$167='(CC) Enemy Champ Data'!$N$3,'(CC) Enemy Champ Data'!$N60,IF('Comp Calculator'!$C$167='(CC) Enemy Champ Data'!$O$3,'(CC) Enemy Champ Data'!$O60,IF('Comp Calculator'!$C$167='(CC) Enemy Champ Data'!$P$3,'(CC) Enemy Champ Data'!$P60,IF('Comp Calculator'!$C$167='(CC) Enemy Champ Data'!$Q$3,'(CC) Enemy Champ Data'!$Q60,IF('Comp Calculator'!$C$167='(CC) Enemy Champ Data'!$R$3,'(CC) Enemy Champ Data'!$R60,IF('Comp Calculator'!$C$167='(CC) Enemy Champ Data'!$T$3,'(CC) Enemy Champ Data'!$T60,1000))))))*J60*(100-$AD60))/1000</f>
        <v>2643.7749814390031</v>
      </c>
      <c r="AI60" s="60">
        <f>(IF('Comp Calculator'!$C$167='(CC) Enemy Champ Data'!$N$3,'(CC) Enemy Champ Data'!$N60,IF('Comp Calculator'!$C$167='(CC) Enemy Champ Data'!$O$3,'(CC) Enemy Champ Data'!$O60,IF('Comp Calculator'!$C$167='(CC) Enemy Champ Data'!$P$3,'(CC) Enemy Champ Data'!$P60,IF('Comp Calculator'!$C$167='(CC) Enemy Champ Data'!$Q$3,'(CC) Enemy Champ Data'!$Q60,IF('Comp Calculator'!$C$167='(CC) Enemy Champ Data'!$R$3,'(CC) Enemy Champ Data'!$R60,IF('Comp Calculator'!$C$167='(CC) Enemy Champ Data'!$T$3,'(CC) Enemy Champ Data'!$T60,1000))))))*K60*(100-$AD60))/1000</f>
        <v>0</v>
      </c>
      <c r="AJ60" s="60">
        <f>(IF('Comp Calculator'!$C$167='(CC) Enemy Champ Data'!$N$3,'(CC) Enemy Champ Data'!$N60,IF('Comp Calculator'!$C$167='(CC) Enemy Champ Data'!$O$3,'(CC) Enemy Champ Data'!$O60,IF('Comp Calculator'!$C$167='(CC) Enemy Champ Data'!$P$3,'(CC) Enemy Champ Data'!$P60,IF('Comp Calculator'!$C$167='(CC) Enemy Champ Data'!$Q$3,'(CC) Enemy Champ Data'!$Q60,IF('Comp Calculator'!$C$167='(CC) Enemy Champ Data'!$R$3,'(CC) Enemy Champ Data'!$R60,IF('Comp Calculator'!$C$167='(CC) Enemy Champ Data'!$T$3,'(CC) Enemy Champ Data'!$T60,1000))))))*L60*(100-$AD60))/1000</f>
        <v>0</v>
      </c>
      <c r="AL60">
        <f>RANK(AF60,AF$4:AF$157,0)+COUNTIF(AF$4:AF60,AF60)-1</f>
        <v>81</v>
      </c>
      <c r="AM60" t="str">
        <f t="shared" si="7"/>
        <v>Kennen</v>
      </c>
      <c r="AN60">
        <f>RANK(AG60,AG$4:AG$157,0)+COUNTIF(AG$4:AG60,AG60)-1</f>
        <v>7</v>
      </c>
      <c r="AO60" t="str">
        <f t="shared" si="8"/>
        <v>Kennen</v>
      </c>
      <c r="AP60">
        <f>RANK(AH60,AH$4:AH$157,0)+COUNTIF(AH$4:AH60,AH60)-1</f>
        <v>90</v>
      </c>
      <c r="AQ60" t="str">
        <f t="shared" si="9"/>
        <v>Kennen</v>
      </c>
      <c r="AR60">
        <f>RANK(AI60,AI$4:AI$157,0)+COUNTIF(AI$4:AI60,AI60)-1</f>
        <v>67</v>
      </c>
      <c r="AS60" t="str">
        <f t="shared" si="10"/>
        <v>Kennen</v>
      </c>
      <c r="AT60">
        <f>RANK(AJ60,AJ$4:AJ$157,0)+COUNTIF(AJ$4:AJ60,AJ60)-1</f>
        <v>93</v>
      </c>
      <c r="AU60" t="str">
        <f t="shared" si="11"/>
        <v>Kennen</v>
      </c>
      <c r="AW60">
        <v>58</v>
      </c>
      <c r="AX60" s="61">
        <f t="shared" si="12"/>
        <v>3.5709775148172467</v>
      </c>
      <c r="AY60">
        <f>'Champ Scores'!B62</f>
        <v>3</v>
      </c>
      <c r="AZ60">
        <f>'Champ Scores'!C62</f>
        <v>4</v>
      </c>
      <c r="BA60">
        <f>'Champ Scores'!D62</f>
        <v>1</v>
      </c>
      <c r="BB60">
        <f>'Champ Scores'!E62</f>
        <v>5</v>
      </c>
      <c r="BC60">
        <f>'Champ Scores'!F62</f>
        <v>3</v>
      </c>
      <c r="BD60">
        <f>'Champ Scores'!G62</f>
        <v>3</v>
      </c>
      <c r="BE60">
        <f>'Champ Scores'!H62</f>
        <v>2</v>
      </c>
      <c r="BF60">
        <f>'Champ Scores'!I62</f>
        <v>2</v>
      </c>
      <c r="BG60">
        <f>'Champ Scores'!J62</f>
        <v>2</v>
      </c>
      <c r="BH60">
        <f>'Champ Scores'!K62</f>
        <v>1</v>
      </c>
      <c r="BI60">
        <f>'Champ Scores'!L62</f>
        <v>1</v>
      </c>
      <c r="BJ60">
        <f>'Champ Scores'!M62</f>
        <v>2</v>
      </c>
      <c r="BK60">
        <f>'Champ Scores'!N62</f>
        <v>5</v>
      </c>
      <c r="BL60">
        <f>'Champ Scores'!O62</f>
        <v>4</v>
      </c>
      <c r="BM60">
        <f>'Champ Scores'!P62</f>
        <v>5</v>
      </c>
      <c r="BN60">
        <f>'Champ Scores'!Q62</f>
        <v>3</v>
      </c>
      <c r="BO60">
        <f>'Champ Scores'!R62</f>
        <v>1</v>
      </c>
      <c r="BP60">
        <f>'Champ Scores'!S62</f>
        <v>1</v>
      </c>
      <c r="BQ60">
        <f>'Champ Scores'!T62</f>
        <v>3</v>
      </c>
      <c r="BR60">
        <f>'Champ Scores'!U62</f>
        <v>1</v>
      </c>
      <c r="BT60" s="61">
        <f>INDEX($AX$3:BR60,AW60,MATCH('Comp Calculator'!$C$168,'(CC) Enemy Champ Data'!$AX$3:$BR$3,0))</f>
        <v>3.5709775148172467</v>
      </c>
      <c r="BV60" s="60">
        <f t="shared" si="19"/>
        <v>0</v>
      </c>
      <c r="BW60" s="60">
        <f t="shared" si="20"/>
        <v>10251.129932919783</v>
      </c>
      <c r="BX60" s="60">
        <f t="shared" si="21"/>
        <v>3690.4067758511219</v>
      </c>
      <c r="BY60" s="60">
        <f t="shared" si="22"/>
        <v>0</v>
      </c>
      <c r="BZ60" s="60">
        <f t="shared" si="23"/>
        <v>0</v>
      </c>
      <c r="CB60">
        <f>RANK(BV60,BV$4:BV$157,0)+COUNTIF(BV$4:BV60,BV60)-1</f>
        <v>81</v>
      </c>
      <c r="CC60" t="str">
        <f t="shared" si="13"/>
        <v>Kennen</v>
      </c>
      <c r="CD60">
        <f>RANK(BW60,BW$4:BW$157,0)+COUNTIF(BW$4:BW60,BW60)-1</f>
        <v>7</v>
      </c>
      <c r="CE60" t="str">
        <f t="shared" si="14"/>
        <v>Kennen</v>
      </c>
      <c r="CF60">
        <f>RANK(BX60,BX$4:BX$157,0)+COUNTIF(BX$4:BX60,BX60)-1</f>
        <v>90</v>
      </c>
      <c r="CG60" t="str">
        <f t="shared" si="15"/>
        <v>Kennen</v>
      </c>
      <c r="CH60">
        <f>RANK(BY60,BY$4:BY$157,0)+COUNTIF(BY$4:BY60,BY60)-1</f>
        <v>67</v>
      </c>
      <c r="CI60" t="str">
        <f t="shared" si="16"/>
        <v>Kennen</v>
      </c>
      <c r="CJ60">
        <f>RANK(BZ60,BZ$4:BZ$157,0)+COUNTIF(BZ$4:BZ60,BZ60)-1</f>
        <v>93</v>
      </c>
      <c r="CK60" t="str">
        <f t="shared" si="17"/>
        <v>Kennen</v>
      </c>
      <c r="CM60">
        <f>'Champ Scores'!B62+'(CC) Team Data'!B$43-'(CC) Team Data'!$B$28</f>
        <v>7</v>
      </c>
      <c r="CN60">
        <f>'Champ Scores'!C62+'(CC) Team Data'!C$43-'(CC) Team Data'!$B$28</f>
        <v>8</v>
      </c>
      <c r="CO60">
        <f>'Champ Scores'!D62+'(CC) Team Data'!D$43-'(CC) Team Data'!$B$28</f>
        <v>5</v>
      </c>
      <c r="CP60">
        <f>'Champ Scores'!E62+'(CC) Team Data'!E$43-'(CC) Team Data'!$B$28</f>
        <v>9</v>
      </c>
      <c r="CQ60">
        <f>'Champ Scores'!F62+'(CC) Team Data'!F$43-'(CC) Team Data'!$B$28</f>
        <v>7</v>
      </c>
      <c r="CR60">
        <f>'Champ Scores'!G62+'(CC) Team Data'!G$43-'(CC) Team Data'!$B$28</f>
        <v>7</v>
      </c>
      <c r="CS60">
        <f>'Champ Scores'!H62+'(CC) Team Data'!H$43-'(CC) Team Data'!$B$28</f>
        <v>6</v>
      </c>
      <c r="CT60">
        <f>'Champ Scores'!I62+'(CC) Team Data'!I$43-'(CC) Team Data'!$B$28</f>
        <v>6</v>
      </c>
      <c r="CU60">
        <f>'Champ Scores'!J62+'(CC) Team Data'!J$43-'(CC) Team Data'!$B$28</f>
        <v>6</v>
      </c>
      <c r="CV60">
        <f>'Champ Scores'!K62+'(CC) Team Data'!K$43-'(CC) Team Data'!$B$28</f>
        <v>5</v>
      </c>
      <c r="CW60">
        <f>'Champ Scores'!L62+'(CC) Team Data'!L$43-'(CC) Team Data'!$B$28</f>
        <v>5</v>
      </c>
      <c r="CX60">
        <f>'Champ Scores'!M62+'(CC) Team Data'!M$43-'(CC) Team Data'!$B$28</f>
        <v>6</v>
      </c>
      <c r="CY60">
        <f>'Champ Scores'!N62+'(CC) Team Data'!N$43-'(CC) Team Data'!$B$28</f>
        <v>9</v>
      </c>
      <c r="CZ60">
        <f>'Champ Scores'!O62+'(CC) Team Data'!O$43-'(CC) Team Data'!$B$28</f>
        <v>8</v>
      </c>
      <c r="DA60">
        <f>'Champ Scores'!P62+'(CC) Team Data'!P$43-'(CC) Team Data'!$B$28</f>
        <v>9</v>
      </c>
      <c r="DB60">
        <f>'Champ Scores'!Q62+'(CC) Team Data'!Q$43-'(CC) Team Data'!$B$28</f>
        <v>7</v>
      </c>
      <c r="DC60">
        <f>'Champ Scores'!R62+'(CC) Team Data'!R$43-'(CC) Team Data'!$B$28</f>
        <v>5</v>
      </c>
      <c r="DD60">
        <f>'Champ Scores'!S62+'(CC) Team Data'!S$43-'(CC) Team Data'!$B$28</f>
        <v>5</v>
      </c>
      <c r="DE60">
        <f>'Champ Scores'!T62+'(CC) Team Data'!T$43-'(CC) Team Data'!$B$28</f>
        <v>7</v>
      </c>
      <c r="DF60">
        <f>'Champ Scores'!U62+'(CC) Team Data'!U$43-'(CC) Team Data'!$B$28</f>
        <v>5</v>
      </c>
    </row>
    <row r="61" spans="1:110" x14ac:dyDescent="0.25">
      <c r="A61" t="str">
        <f>'Champ Scores'!A63</f>
        <v>Kha'Zix</v>
      </c>
      <c r="B61">
        <f>IF('Comp Calculator'!$C$158='Champ Pools'!$S$3,'Champ Pools'!B63,IF('Comp Calculator'!$C$158='Champ Pools'!$T$3,'Champ Pools'!C63,IF('Comp Calculator'!$C$158='Champ Pools'!$U$3,'Champ Pools'!D63,IF('Comp Calculator'!$C$158='Champ Pools'!$V$3,'Champ Pools'!E63,IF('Comp Calculator'!$C$158='Champ Pools'!$W$3,'Champ Pools'!F63,IF('Comp Calculator'!$C$158='Champ Pools'!$X$3,'Champ Pools'!G63,IF('Comp Calculator'!$C$158='Champ Pools'!$Y$3,'Champ Pools'!H63,IF('Comp Calculator'!$C$158='Champ Pools'!$Z$3,'Champ Pools'!I63,0))))))))</f>
        <v>3</v>
      </c>
      <c r="C61">
        <f>IF('Comp Calculator'!$C$159='Champ Pools'!$S$3,'Champ Pools'!B63,IF('Comp Calculator'!$C$159='Champ Pools'!$T$3,'Champ Pools'!C63,IF('Comp Calculator'!$C$159='Champ Pools'!$U$3,'Champ Pools'!D63,IF('Comp Calculator'!$C$159='Champ Pools'!$V$3,'Champ Pools'!E63,IF('Comp Calculator'!$C$159='Champ Pools'!$W$3,'Champ Pools'!F63,IF('Comp Calculator'!$C$159='Champ Pools'!$X$3,'Champ Pools'!G63,IF('Comp Calculator'!$C$159='Champ Pools'!$Y$3,'Champ Pools'!H63,IF('Comp Calculator'!$C$159='Champ Pools'!$Z$3,'Champ Pools'!I63,0))))))))</f>
        <v>0</v>
      </c>
      <c r="D61">
        <f>IF('Comp Calculator'!$C$160='Champ Pools'!$S$3,'Champ Pools'!B63,IF('Comp Calculator'!$C$160='Champ Pools'!$T$3,'Champ Pools'!C63,IF('Comp Calculator'!$C$160='Champ Pools'!$U$3,'Champ Pools'!D63,IF('Comp Calculator'!$C$160='Champ Pools'!$V$3,'Champ Pools'!E63,IF('Comp Calculator'!$C$160='Champ Pools'!$W$3,'Champ Pools'!F63,IF('Comp Calculator'!$C$160='Champ Pools'!$X$3,'Champ Pools'!G63,IF('Comp Calculator'!$C$160='Champ Pools'!$Y$3,'Champ Pools'!H63,IF('Comp Calculator'!$C$160='Champ Pools'!$Z$3,'Champ Pools'!I63,0))))))))</f>
        <v>3</v>
      </c>
      <c r="E61">
        <f>IF('Comp Calculator'!$C$161='Champ Pools'!$S$3,'Champ Pools'!B63,IF('Comp Calculator'!$C$161='Champ Pools'!$T$3,'Champ Pools'!C63,IF('Comp Calculator'!$C$161='Champ Pools'!$U$3,'Champ Pools'!D63,IF('Comp Calculator'!$C$161='Champ Pools'!$V$3,'Champ Pools'!E63,IF('Comp Calculator'!$C$161='Champ Pools'!$W$3,'Champ Pools'!F63,IF('Comp Calculator'!$C$161='Champ Pools'!$X$3,'Champ Pools'!G63,IF('Comp Calculator'!$C$161='Champ Pools'!$Y$3,'Champ Pools'!H63,IF('Comp Calculator'!$C$161='Champ Pools'!$Z$3,'Champ Pools'!I63,0))))))))</f>
        <v>0</v>
      </c>
      <c r="F61">
        <f>IF('Comp Calculator'!$C$162='Champ Pools'!$S$3,'Champ Pools'!B63,IF('Comp Calculator'!$C$162='Champ Pools'!$T$3,'Champ Pools'!C63,IF('Comp Calculator'!$C$162='Champ Pools'!$U$3,'Champ Pools'!D63,IF('Comp Calculator'!$C$162='Champ Pools'!$V$3,'Champ Pools'!E63,IF('Comp Calculator'!$C$162='Champ Pools'!$W$3,'Champ Pools'!F63,IF('Comp Calculator'!$C$162='Champ Pools'!$X$3,'Champ Pools'!G63,IF('Comp Calculator'!$C$162='Champ Pools'!$Y$3,'Champ Pools'!H63,IF('Comp Calculator'!$C$162='Champ Pools'!$Z$3,'Champ Pools'!I63,0))))))))</f>
        <v>0</v>
      </c>
      <c r="H61">
        <f>B61*B61*'Champ Pools'!AC63</f>
        <v>27</v>
      </c>
      <c r="I61">
        <f>C61*C61*'Champ Pools'!AD63</f>
        <v>0</v>
      </c>
      <c r="J61">
        <f>D61*D61*'Champ Pools'!AE63</f>
        <v>27</v>
      </c>
      <c r="K61">
        <f>E61*E61*'Champ Pools'!AF63</f>
        <v>0</v>
      </c>
      <c r="L61">
        <f>F61*F61*'Champ Pools'!AG63</f>
        <v>0</v>
      </c>
      <c r="N61">
        <f>'Champ Scores'!Y63</f>
        <v>2019</v>
      </c>
      <c r="O61">
        <f>'Champ Scores'!Z63</f>
        <v>3093</v>
      </c>
      <c r="P61">
        <f>'Champ Scores'!AA63</f>
        <v>1167</v>
      </c>
      <c r="Q61">
        <f>'Champ Scores'!AB63</f>
        <v>1340</v>
      </c>
      <c r="R61">
        <f>'Champ Scores'!AC63</f>
        <v>2331</v>
      </c>
      <c r="T61" s="60">
        <f t="shared" si="18"/>
        <v>2220.0064102827509</v>
      </c>
      <c r="U61">
        <f>'(CC) Team Data'!W$43+'(CC) Enemy Champ Data'!N61</f>
        <v>2019</v>
      </c>
      <c r="V61">
        <f>'(CC) Team Data'!X$43+'(CC) Enemy Champ Data'!O61</f>
        <v>3093</v>
      </c>
      <c r="W61">
        <f>'(CC) Team Data'!Y$43+'(CC) Enemy Champ Data'!P61</f>
        <v>1167</v>
      </c>
      <c r="X61">
        <f>'(CC) Team Data'!Z$43+'(CC) Enemy Champ Data'!Q61</f>
        <v>1340</v>
      </c>
      <c r="Y61">
        <f>'(CC) Team Data'!AA$43+'(CC) Enemy Champ Data'!R61</f>
        <v>2331</v>
      </c>
      <c r="AA61">
        <f>ABS('Champ Scores'!AG63-33.3-'Comp Calculator'!H$164-'Comp Calculator'!H$163)</f>
        <v>23.459532238575097</v>
      </c>
      <c r="AB61">
        <f>ABS('Champ Scores'!AH63-33.3-'Comp Calculator'!I$164-'Comp Calculator'!I$163)</f>
        <v>2.0964120084607032</v>
      </c>
      <c r="AC61">
        <f>ABS('Champ Scores'!AI63-33.3-'Comp Calculator'!J$164-'Comp Calculator'!J$163)</f>
        <v>25.5559442470358</v>
      </c>
      <c r="AD61">
        <f t="shared" si="6"/>
        <v>51.1118884940716</v>
      </c>
      <c r="AF61" s="60">
        <f>(IF('Comp Calculator'!$C$167='(CC) Enemy Champ Data'!$N$3,'(CC) Enemy Champ Data'!$N61,IF('Comp Calculator'!$C$167='(CC) Enemy Champ Data'!$O$3,'(CC) Enemy Champ Data'!$O61,IF('Comp Calculator'!$C$167='(CC) Enemy Champ Data'!$P$3,'(CC) Enemy Champ Data'!$P61,IF('Comp Calculator'!$C$167='(CC) Enemy Champ Data'!$Q$3,'(CC) Enemy Champ Data'!$Q61,IF('Comp Calculator'!$C$167='(CC) Enemy Champ Data'!$R$3,'(CC) Enemy Champ Data'!$R61,IF('Comp Calculator'!$C$167='(CC) Enemy Champ Data'!$T$3,'(CC) Enemy Champ Data'!$T61,1000))))))*H61*(100-$AD61))/1000</f>
        <v>2930.3618651040319</v>
      </c>
      <c r="AG61" s="60">
        <f>(IF('Comp Calculator'!$C$167='(CC) Enemy Champ Data'!$N$3,'(CC) Enemy Champ Data'!$N61,IF('Comp Calculator'!$C$167='(CC) Enemy Champ Data'!$O$3,'(CC) Enemy Champ Data'!$O61,IF('Comp Calculator'!$C$167='(CC) Enemy Champ Data'!$P$3,'(CC) Enemy Champ Data'!$P61,IF('Comp Calculator'!$C$167='(CC) Enemy Champ Data'!$Q$3,'(CC) Enemy Champ Data'!$Q61,IF('Comp Calculator'!$C$167='(CC) Enemy Champ Data'!$R$3,'(CC) Enemy Champ Data'!$R61,IF('Comp Calculator'!$C$167='(CC) Enemy Champ Data'!$T$3,'(CC) Enemy Champ Data'!$T61,1000))))))*I61*(100-$AD61))/1000</f>
        <v>0</v>
      </c>
      <c r="AH61" s="60">
        <f>(IF('Comp Calculator'!$C$167='(CC) Enemy Champ Data'!$N$3,'(CC) Enemy Champ Data'!$N61,IF('Comp Calculator'!$C$167='(CC) Enemy Champ Data'!$O$3,'(CC) Enemy Champ Data'!$O61,IF('Comp Calculator'!$C$167='(CC) Enemy Champ Data'!$P$3,'(CC) Enemy Champ Data'!$P61,IF('Comp Calculator'!$C$167='(CC) Enemy Champ Data'!$Q$3,'(CC) Enemy Champ Data'!$Q61,IF('Comp Calculator'!$C$167='(CC) Enemy Champ Data'!$R$3,'(CC) Enemy Champ Data'!$R61,IF('Comp Calculator'!$C$167='(CC) Enemy Champ Data'!$T$3,'(CC) Enemy Champ Data'!$T61,1000))))))*J61*(100-$AD61))/1000</f>
        <v>2930.3618651040319</v>
      </c>
      <c r="AI61" s="60">
        <f>(IF('Comp Calculator'!$C$167='(CC) Enemy Champ Data'!$N$3,'(CC) Enemy Champ Data'!$N61,IF('Comp Calculator'!$C$167='(CC) Enemy Champ Data'!$O$3,'(CC) Enemy Champ Data'!$O61,IF('Comp Calculator'!$C$167='(CC) Enemy Champ Data'!$P$3,'(CC) Enemy Champ Data'!$P61,IF('Comp Calculator'!$C$167='(CC) Enemy Champ Data'!$Q$3,'(CC) Enemy Champ Data'!$Q61,IF('Comp Calculator'!$C$167='(CC) Enemy Champ Data'!$R$3,'(CC) Enemy Champ Data'!$R61,IF('Comp Calculator'!$C$167='(CC) Enemy Champ Data'!$T$3,'(CC) Enemy Champ Data'!$T61,1000))))))*K61*(100-$AD61))/1000</f>
        <v>0</v>
      </c>
      <c r="AJ61" s="60">
        <f>(IF('Comp Calculator'!$C$167='(CC) Enemy Champ Data'!$N$3,'(CC) Enemy Champ Data'!$N61,IF('Comp Calculator'!$C$167='(CC) Enemy Champ Data'!$O$3,'(CC) Enemy Champ Data'!$O61,IF('Comp Calculator'!$C$167='(CC) Enemy Champ Data'!$P$3,'(CC) Enemy Champ Data'!$P61,IF('Comp Calculator'!$C$167='(CC) Enemy Champ Data'!$Q$3,'(CC) Enemy Champ Data'!$Q61,IF('Comp Calculator'!$C$167='(CC) Enemy Champ Data'!$R$3,'(CC) Enemy Champ Data'!$R61,IF('Comp Calculator'!$C$167='(CC) Enemy Champ Data'!$T$3,'(CC) Enemy Champ Data'!$T61,1000))))))*L61*(100-$AD61))/1000</f>
        <v>0</v>
      </c>
      <c r="AL61">
        <f>RANK(AF61,AF$4:AF$157,0)+COUNTIF(AF$4:AF61,AF61)-1</f>
        <v>24</v>
      </c>
      <c r="AM61" t="str">
        <f t="shared" si="7"/>
        <v>Kha'Zix</v>
      </c>
      <c r="AN61">
        <f>RANK(AG61,AG$4:AG$157,0)+COUNTIF(AG$4:AG61,AG61)-1</f>
        <v>75</v>
      </c>
      <c r="AO61" t="str">
        <f t="shared" si="8"/>
        <v>Kha'Zix</v>
      </c>
      <c r="AP61">
        <f>RANK(AH61,AH$4:AH$157,0)+COUNTIF(AH$4:AH61,AH61)-1</f>
        <v>84</v>
      </c>
      <c r="AQ61" t="str">
        <f t="shared" si="9"/>
        <v>Kha'Zix</v>
      </c>
      <c r="AR61">
        <f>RANK(AI61,AI$4:AI$157,0)+COUNTIF(AI$4:AI61,AI61)-1</f>
        <v>68</v>
      </c>
      <c r="AS61" t="str">
        <f t="shared" si="10"/>
        <v>Kha'Zix</v>
      </c>
      <c r="AT61">
        <f>RANK(AJ61,AJ$4:AJ$157,0)+COUNTIF(AJ$4:AJ61,AJ61)-1</f>
        <v>94</v>
      </c>
      <c r="AU61" t="str">
        <f t="shared" si="11"/>
        <v>Kha'Zix</v>
      </c>
      <c r="AW61">
        <v>59</v>
      </c>
      <c r="AX61" s="61">
        <f t="shared" si="12"/>
        <v>3.464456208100172</v>
      </c>
      <c r="AY61">
        <f>'Champ Scores'!B63</f>
        <v>5</v>
      </c>
      <c r="AZ61">
        <f>'Champ Scores'!C63</f>
        <v>2</v>
      </c>
      <c r="BA61">
        <f>'Champ Scores'!D63</f>
        <v>5</v>
      </c>
      <c r="BB61">
        <f>'Champ Scores'!E63</f>
        <v>2</v>
      </c>
      <c r="BC61">
        <f>'Champ Scores'!F63</f>
        <v>5</v>
      </c>
      <c r="BD61">
        <f>'Champ Scores'!G63</f>
        <v>2</v>
      </c>
      <c r="BE61">
        <f>'Champ Scores'!H63</f>
        <v>3</v>
      </c>
      <c r="BF61">
        <f>'Champ Scores'!I63</f>
        <v>2</v>
      </c>
      <c r="BG61">
        <f>'Champ Scores'!J63</f>
        <v>4</v>
      </c>
      <c r="BH61">
        <f>'Champ Scores'!K63</f>
        <v>1</v>
      </c>
      <c r="BI61">
        <f>'Champ Scores'!L63</f>
        <v>2</v>
      </c>
      <c r="BJ61">
        <f>'Champ Scores'!M63</f>
        <v>1</v>
      </c>
      <c r="BK61">
        <f>'Champ Scores'!N63</f>
        <v>1</v>
      </c>
      <c r="BL61">
        <f>'Champ Scores'!O63</f>
        <v>3</v>
      </c>
      <c r="BM61">
        <f>'Champ Scores'!P63</f>
        <v>2</v>
      </c>
      <c r="BN61">
        <f>'Champ Scores'!Q63</f>
        <v>4</v>
      </c>
      <c r="BO61">
        <f>'Champ Scores'!R63</f>
        <v>5</v>
      </c>
      <c r="BP61">
        <f>'Champ Scores'!S63</f>
        <v>1</v>
      </c>
      <c r="BQ61">
        <f>'Champ Scores'!T63</f>
        <v>1</v>
      </c>
      <c r="BR61">
        <f>'Champ Scores'!U63</f>
        <v>1</v>
      </c>
      <c r="BT61" s="61">
        <f>INDEX($AX$3:BR61,AW61,MATCH('Comp Calculator'!$C$168,'(CC) Enemy Champ Data'!$AX$3:$BR$3,0))</f>
        <v>3.464456208100172</v>
      </c>
      <c r="BV61" s="60">
        <f t="shared" si="19"/>
        <v>4573.0094780431918</v>
      </c>
      <c r="BW61" s="60">
        <f t="shared" si="20"/>
        <v>0</v>
      </c>
      <c r="BX61" s="60">
        <f t="shared" si="21"/>
        <v>4573.0094780431918</v>
      </c>
      <c r="BY61" s="60">
        <f t="shared" si="22"/>
        <v>0</v>
      </c>
      <c r="BZ61" s="60">
        <f t="shared" si="23"/>
        <v>0</v>
      </c>
      <c r="CB61">
        <f>RANK(BV61,BV$4:BV$157,0)+COUNTIF(BV$4:BV61,BV61)-1</f>
        <v>20</v>
      </c>
      <c r="CC61" t="str">
        <f t="shared" si="13"/>
        <v>Kha'Zix</v>
      </c>
      <c r="CD61">
        <f>RANK(BW61,BW$4:BW$157,0)+COUNTIF(BW$4:BW61,BW61)-1</f>
        <v>75</v>
      </c>
      <c r="CE61" t="str">
        <f t="shared" si="14"/>
        <v>Kha'Zix</v>
      </c>
      <c r="CF61">
        <f>RANK(BX61,BX$4:BX$157,0)+COUNTIF(BX$4:BX61,BX61)-1</f>
        <v>82</v>
      </c>
      <c r="CG61" t="str">
        <f t="shared" si="15"/>
        <v>Kha'Zix</v>
      </c>
      <c r="CH61">
        <f>RANK(BY61,BY$4:BY$157,0)+COUNTIF(BY$4:BY61,BY61)-1</f>
        <v>68</v>
      </c>
      <c r="CI61" t="str">
        <f t="shared" si="16"/>
        <v>Kha'Zix</v>
      </c>
      <c r="CJ61">
        <f>RANK(BZ61,BZ$4:BZ$157,0)+COUNTIF(BZ$4:BZ61,BZ61)-1</f>
        <v>94</v>
      </c>
      <c r="CK61" t="str">
        <f t="shared" si="17"/>
        <v>Kha'Zix</v>
      </c>
      <c r="CM61">
        <f>'Champ Scores'!B63+'(CC) Team Data'!B$43-'(CC) Team Data'!$B$28</f>
        <v>9</v>
      </c>
      <c r="CN61">
        <f>'Champ Scores'!C63+'(CC) Team Data'!C$43-'(CC) Team Data'!$B$28</f>
        <v>6</v>
      </c>
      <c r="CO61">
        <f>'Champ Scores'!D63+'(CC) Team Data'!D$43-'(CC) Team Data'!$B$28</f>
        <v>9</v>
      </c>
      <c r="CP61">
        <f>'Champ Scores'!E63+'(CC) Team Data'!E$43-'(CC) Team Data'!$B$28</f>
        <v>6</v>
      </c>
      <c r="CQ61">
        <f>'Champ Scores'!F63+'(CC) Team Data'!F$43-'(CC) Team Data'!$B$28</f>
        <v>9</v>
      </c>
      <c r="CR61">
        <f>'Champ Scores'!G63+'(CC) Team Data'!G$43-'(CC) Team Data'!$B$28</f>
        <v>6</v>
      </c>
      <c r="CS61">
        <f>'Champ Scores'!H63+'(CC) Team Data'!H$43-'(CC) Team Data'!$B$28</f>
        <v>7</v>
      </c>
      <c r="CT61">
        <f>'Champ Scores'!I63+'(CC) Team Data'!I$43-'(CC) Team Data'!$B$28</f>
        <v>6</v>
      </c>
      <c r="CU61">
        <f>'Champ Scores'!J63+'(CC) Team Data'!J$43-'(CC) Team Data'!$B$28</f>
        <v>8</v>
      </c>
      <c r="CV61">
        <f>'Champ Scores'!K63+'(CC) Team Data'!K$43-'(CC) Team Data'!$B$28</f>
        <v>5</v>
      </c>
      <c r="CW61">
        <f>'Champ Scores'!L63+'(CC) Team Data'!L$43-'(CC) Team Data'!$B$28</f>
        <v>6</v>
      </c>
      <c r="CX61">
        <f>'Champ Scores'!M63+'(CC) Team Data'!M$43-'(CC) Team Data'!$B$28</f>
        <v>5</v>
      </c>
      <c r="CY61">
        <f>'Champ Scores'!N63+'(CC) Team Data'!N$43-'(CC) Team Data'!$B$28</f>
        <v>5</v>
      </c>
      <c r="CZ61">
        <f>'Champ Scores'!O63+'(CC) Team Data'!O$43-'(CC) Team Data'!$B$28</f>
        <v>7</v>
      </c>
      <c r="DA61">
        <f>'Champ Scores'!P63+'(CC) Team Data'!P$43-'(CC) Team Data'!$B$28</f>
        <v>6</v>
      </c>
      <c r="DB61">
        <f>'Champ Scores'!Q63+'(CC) Team Data'!Q$43-'(CC) Team Data'!$B$28</f>
        <v>8</v>
      </c>
      <c r="DC61">
        <f>'Champ Scores'!R63+'(CC) Team Data'!R$43-'(CC) Team Data'!$B$28</f>
        <v>9</v>
      </c>
      <c r="DD61">
        <f>'Champ Scores'!S63+'(CC) Team Data'!S$43-'(CC) Team Data'!$B$28</f>
        <v>5</v>
      </c>
      <c r="DE61">
        <f>'Champ Scores'!T63+'(CC) Team Data'!T$43-'(CC) Team Data'!$B$28</f>
        <v>5</v>
      </c>
      <c r="DF61">
        <f>'Champ Scores'!U63+'(CC) Team Data'!U$43-'(CC) Team Data'!$B$28</f>
        <v>5</v>
      </c>
    </row>
    <row r="62" spans="1:110" x14ac:dyDescent="0.25">
      <c r="A62" t="str">
        <f>'Champ Scores'!A64</f>
        <v>Kindred</v>
      </c>
      <c r="B62">
        <f>IF('Comp Calculator'!$C$158='Champ Pools'!$S$3,'Champ Pools'!B64,IF('Comp Calculator'!$C$158='Champ Pools'!$T$3,'Champ Pools'!C64,IF('Comp Calculator'!$C$158='Champ Pools'!$U$3,'Champ Pools'!D64,IF('Comp Calculator'!$C$158='Champ Pools'!$V$3,'Champ Pools'!E64,IF('Comp Calculator'!$C$158='Champ Pools'!$W$3,'Champ Pools'!F64,IF('Comp Calculator'!$C$158='Champ Pools'!$X$3,'Champ Pools'!G64,IF('Comp Calculator'!$C$158='Champ Pools'!$Y$3,'Champ Pools'!H64,IF('Comp Calculator'!$C$158='Champ Pools'!$Z$3,'Champ Pools'!I64,0))))))))</f>
        <v>0</v>
      </c>
      <c r="C62">
        <f>IF('Comp Calculator'!$C$159='Champ Pools'!$S$3,'Champ Pools'!B64,IF('Comp Calculator'!$C$159='Champ Pools'!$T$3,'Champ Pools'!C64,IF('Comp Calculator'!$C$159='Champ Pools'!$U$3,'Champ Pools'!D64,IF('Comp Calculator'!$C$159='Champ Pools'!$V$3,'Champ Pools'!E64,IF('Comp Calculator'!$C$159='Champ Pools'!$W$3,'Champ Pools'!F64,IF('Comp Calculator'!$C$159='Champ Pools'!$X$3,'Champ Pools'!G64,IF('Comp Calculator'!$C$159='Champ Pools'!$Y$3,'Champ Pools'!H64,IF('Comp Calculator'!$C$159='Champ Pools'!$Z$3,'Champ Pools'!I64,0))))))))</f>
        <v>5</v>
      </c>
      <c r="D62">
        <f>IF('Comp Calculator'!$C$160='Champ Pools'!$S$3,'Champ Pools'!B64,IF('Comp Calculator'!$C$160='Champ Pools'!$T$3,'Champ Pools'!C64,IF('Comp Calculator'!$C$160='Champ Pools'!$U$3,'Champ Pools'!D64,IF('Comp Calculator'!$C$160='Champ Pools'!$V$3,'Champ Pools'!E64,IF('Comp Calculator'!$C$160='Champ Pools'!$W$3,'Champ Pools'!F64,IF('Comp Calculator'!$C$160='Champ Pools'!$X$3,'Champ Pools'!G64,IF('Comp Calculator'!$C$160='Champ Pools'!$Y$3,'Champ Pools'!H64,IF('Comp Calculator'!$C$160='Champ Pools'!$Z$3,'Champ Pools'!I64,0))))))))</f>
        <v>0</v>
      </c>
      <c r="E62">
        <f>IF('Comp Calculator'!$C$161='Champ Pools'!$S$3,'Champ Pools'!B64,IF('Comp Calculator'!$C$161='Champ Pools'!$T$3,'Champ Pools'!C64,IF('Comp Calculator'!$C$161='Champ Pools'!$U$3,'Champ Pools'!D64,IF('Comp Calculator'!$C$161='Champ Pools'!$V$3,'Champ Pools'!E64,IF('Comp Calculator'!$C$161='Champ Pools'!$W$3,'Champ Pools'!F64,IF('Comp Calculator'!$C$161='Champ Pools'!$X$3,'Champ Pools'!G64,IF('Comp Calculator'!$C$161='Champ Pools'!$Y$3,'Champ Pools'!H64,IF('Comp Calculator'!$C$161='Champ Pools'!$Z$3,'Champ Pools'!I64,0))))))))</f>
        <v>0</v>
      </c>
      <c r="F62">
        <f>IF('Comp Calculator'!$C$162='Champ Pools'!$S$3,'Champ Pools'!B64,IF('Comp Calculator'!$C$162='Champ Pools'!$T$3,'Champ Pools'!C64,IF('Comp Calculator'!$C$162='Champ Pools'!$U$3,'Champ Pools'!D64,IF('Comp Calculator'!$C$162='Champ Pools'!$V$3,'Champ Pools'!E64,IF('Comp Calculator'!$C$162='Champ Pools'!$W$3,'Champ Pools'!F64,IF('Comp Calculator'!$C$162='Champ Pools'!$X$3,'Champ Pools'!G64,IF('Comp Calculator'!$C$162='Champ Pools'!$Y$3,'Champ Pools'!H64,IF('Comp Calculator'!$C$162='Champ Pools'!$Z$3,'Champ Pools'!I64,0))))))))</f>
        <v>0</v>
      </c>
      <c r="H62">
        <f>B62*B62*'Champ Pools'!AC64</f>
        <v>0</v>
      </c>
      <c r="I62">
        <f>C62*C62*'Champ Pools'!AD64</f>
        <v>75</v>
      </c>
      <c r="J62">
        <f>D62*D62*'Champ Pools'!AE64</f>
        <v>0</v>
      </c>
      <c r="K62">
        <f>E62*E62*'Champ Pools'!AF64</f>
        <v>0</v>
      </c>
      <c r="L62">
        <f>F62*F62*'Champ Pools'!AG64</f>
        <v>0</v>
      </c>
      <c r="N62">
        <f>'Champ Scores'!Y64</f>
        <v>1408</v>
      </c>
      <c r="O62">
        <f>'Champ Scores'!Z64</f>
        <v>2101</v>
      </c>
      <c r="P62">
        <f>'Champ Scores'!AA64</f>
        <v>2036</v>
      </c>
      <c r="Q62">
        <f>'Champ Scores'!AB64</f>
        <v>2032</v>
      </c>
      <c r="R62">
        <f>'Champ Scores'!AC64</f>
        <v>2206</v>
      </c>
      <c r="T62" s="60">
        <f t="shared" si="18"/>
        <v>2685.3560742680706</v>
      </c>
      <c r="U62">
        <f>'(CC) Team Data'!W$43+'(CC) Enemy Champ Data'!N62</f>
        <v>1408</v>
      </c>
      <c r="V62">
        <f>'(CC) Team Data'!X$43+'(CC) Enemy Champ Data'!O62</f>
        <v>2101</v>
      </c>
      <c r="W62">
        <f>'(CC) Team Data'!Y$43+'(CC) Enemy Champ Data'!P62</f>
        <v>2036</v>
      </c>
      <c r="X62">
        <f>'(CC) Team Data'!Z$43+'(CC) Enemy Champ Data'!Q62</f>
        <v>2032</v>
      </c>
      <c r="Y62">
        <f>'(CC) Team Data'!AA$43+'(CC) Enemy Champ Data'!R62</f>
        <v>2206</v>
      </c>
      <c r="AA62">
        <f>ABS('Champ Scores'!AG64-33.3-'Comp Calculator'!H$164-'Comp Calculator'!H$163)</f>
        <v>4.0159000964167433</v>
      </c>
      <c r="AB62">
        <f>ABS('Champ Scores'!AH64-33.3-'Comp Calculator'!I$164-'Comp Calculator'!I$163)</f>
        <v>5.4855403861581635</v>
      </c>
      <c r="AC62">
        <f>ABS('Champ Scores'!AI64-33.3-'Comp Calculator'!J$164-'Comp Calculator'!J$163)</f>
        <v>9.5014404825749104</v>
      </c>
      <c r="AD62">
        <f t="shared" si="6"/>
        <v>19.002880965149817</v>
      </c>
      <c r="AF62" s="60">
        <f>(IF('Comp Calculator'!$C$167='(CC) Enemy Champ Data'!$N$3,'(CC) Enemy Champ Data'!$N62,IF('Comp Calculator'!$C$167='(CC) Enemy Champ Data'!$O$3,'(CC) Enemy Champ Data'!$O62,IF('Comp Calculator'!$C$167='(CC) Enemy Champ Data'!$P$3,'(CC) Enemy Champ Data'!$P62,IF('Comp Calculator'!$C$167='(CC) Enemy Champ Data'!$Q$3,'(CC) Enemy Champ Data'!$Q62,IF('Comp Calculator'!$C$167='(CC) Enemy Champ Data'!$R$3,'(CC) Enemy Champ Data'!$R62,IF('Comp Calculator'!$C$167='(CC) Enemy Champ Data'!$T$3,'(CC) Enemy Champ Data'!$T62,1000))))))*H62*(100-$AD62))/1000</f>
        <v>0</v>
      </c>
      <c r="AG62" s="60">
        <f>(IF('Comp Calculator'!$C$167='(CC) Enemy Champ Data'!$N$3,'(CC) Enemy Champ Data'!$N62,IF('Comp Calculator'!$C$167='(CC) Enemy Champ Data'!$O$3,'(CC) Enemy Champ Data'!$O62,IF('Comp Calculator'!$C$167='(CC) Enemy Champ Data'!$P$3,'(CC) Enemy Champ Data'!$P62,IF('Comp Calculator'!$C$167='(CC) Enemy Champ Data'!$Q$3,'(CC) Enemy Champ Data'!$Q62,IF('Comp Calculator'!$C$167='(CC) Enemy Champ Data'!$R$3,'(CC) Enemy Champ Data'!$R62,IF('Comp Calculator'!$C$167='(CC) Enemy Champ Data'!$T$3,'(CC) Enemy Champ Data'!$T62,1000))))))*I62*(100-$AD62))/1000</f>
        <v>16312.957919883669</v>
      </c>
      <c r="AH62" s="60">
        <f>(IF('Comp Calculator'!$C$167='(CC) Enemy Champ Data'!$N$3,'(CC) Enemy Champ Data'!$N62,IF('Comp Calculator'!$C$167='(CC) Enemy Champ Data'!$O$3,'(CC) Enemy Champ Data'!$O62,IF('Comp Calculator'!$C$167='(CC) Enemy Champ Data'!$P$3,'(CC) Enemy Champ Data'!$P62,IF('Comp Calculator'!$C$167='(CC) Enemy Champ Data'!$Q$3,'(CC) Enemy Champ Data'!$Q62,IF('Comp Calculator'!$C$167='(CC) Enemy Champ Data'!$R$3,'(CC) Enemy Champ Data'!$R62,IF('Comp Calculator'!$C$167='(CC) Enemy Champ Data'!$T$3,'(CC) Enemy Champ Data'!$T62,1000))))))*J62*(100-$AD62))/1000</f>
        <v>0</v>
      </c>
      <c r="AI62" s="60">
        <f>(IF('Comp Calculator'!$C$167='(CC) Enemy Champ Data'!$N$3,'(CC) Enemy Champ Data'!$N62,IF('Comp Calculator'!$C$167='(CC) Enemy Champ Data'!$O$3,'(CC) Enemy Champ Data'!$O62,IF('Comp Calculator'!$C$167='(CC) Enemy Champ Data'!$P$3,'(CC) Enemy Champ Data'!$P62,IF('Comp Calculator'!$C$167='(CC) Enemy Champ Data'!$Q$3,'(CC) Enemy Champ Data'!$Q62,IF('Comp Calculator'!$C$167='(CC) Enemy Champ Data'!$R$3,'(CC) Enemy Champ Data'!$R62,IF('Comp Calculator'!$C$167='(CC) Enemy Champ Data'!$T$3,'(CC) Enemy Champ Data'!$T62,1000))))))*K62*(100-$AD62))/1000</f>
        <v>0</v>
      </c>
      <c r="AJ62" s="60">
        <f>(IF('Comp Calculator'!$C$167='(CC) Enemy Champ Data'!$N$3,'(CC) Enemy Champ Data'!$N62,IF('Comp Calculator'!$C$167='(CC) Enemy Champ Data'!$O$3,'(CC) Enemy Champ Data'!$O62,IF('Comp Calculator'!$C$167='(CC) Enemy Champ Data'!$P$3,'(CC) Enemy Champ Data'!$P62,IF('Comp Calculator'!$C$167='(CC) Enemy Champ Data'!$Q$3,'(CC) Enemy Champ Data'!$Q62,IF('Comp Calculator'!$C$167='(CC) Enemy Champ Data'!$R$3,'(CC) Enemy Champ Data'!$R62,IF('Comp Calculator'!$C$167='(CC) Enemy Champ Data'!$T$3,'(CC) Enemy Champ Data'!$T62,1000))))))*L62*(100-$AD62))/1000</f>
        <v>0</v>
      </c>
      <c r="AL62">
        <f>RANK(AF62,AF$4:AF$157,0)+COUNTIF(AF$4:AF62,AF62)-1</f>
        <v>82</v>
      </c>
      <c r="AM62" t="str">
        <f t="shared" si="7"/>
        <v>Kindred</v>
      </c>
      <c r="AN62">
        <f>RANK(AG62,AG$4:AG$157,0)+COUNTIF(AG$4:AG62,AG62)-1</f>
        <v>2</v>
      </c>
      <c r="AO62" t="str">
        <f t="shared" si="8"/>
        <v>Kindred</v>
      </c>
      <c r="AP62">
        <f>RANK(AH62,AH$4:AH$157,0)+COUNTIF(AH$4:AH62,AH62)-1</f>
        <v>123</v>
      </c>
      <c r="AQ62" t="str">
        <f t="shared" si="9"/>
        <v>Kindred</v>
      </c>
      <c r="AR62">
        <f>RANK(AI62,AI$4:AI$157,0)+COUNTIF(AI$4:AI62,AI62)-1</f>
        <v>69</v>
      </c>
      <c r="AS62" t="str">
        <f t="shared" si="10"/>
        <v>Kindred</v>
      </c>
      <c r="AT62">
        <f>RANK(AJ62,AJ$4:AJ$157,0)+COUNTIF(AJ$4:AJ62,AJ62)-1</f>
        <v>95</v>
      </c>
      <c r="AU62" t="str">
        <f t="shared" si="11"/>
        <v>Kindred</v>
      </c>
      <c r="AW62">
        <v>60</v>
      </c>
      <c r="AX62" s="61">
        <f t="shared" si="12"/>
        <v>3.6082952521230824</v>
      </c>
      <c r="AY62">
        <f>'Champ Scores'!B64</f>
        <v>1</v>
      </c>
      <c r="AZ62">
        <f>'Champ Scores'!C64</f>
        <v>5</v>
      </c>
      <c r="BA62">
        <f>'Champ Scores'!D64</f>
        <v>5</v>
      </c>
      <c r="BB62">
        <f>'Champ Scores'!E64</f>
        <v>2</v>
      </c>
      <c r="BC62">
        <f>'Champ Scores'!F64</f>
        <v>4</v>
      </c>
      <c r="BD62">
        <f>'Champ Scores'!G64</f>
        <v>4</v>
      </c>
      <c r="BE62">
        <f>'Champ Scores'!H64</f>
        <v>3</v>
      </c>
      <c r="BF62">
        <f>'Champ Scores'!I64</f>
        <v>4</v>
      </c>
      <c r="BG62">
        <f>'Champ Scores'!J64</f>
        <v>2</v>
      </c>
      <c r="BH62">
        <f>'Champ Scores'!K64</f>
        <v>1</v>
      </c>
      <c r="BI62">
        <f>'Champ Scores'!L64</f>
        <v>2</v>
      </c>
      <c r="BJ62">
        <f>'Champ Scores'!M64</f>
        <v>3</v>
      </c>
      <c r="BK62">
        <f>'Champ Scores'!N64</f>
        <v>1</v>
      </c>
      <c r="BL62">
        <f>'Champ Scores'!O64</f>
        <v>4</v>
      </c>
      <c r="BM62">
        <f>'Champ Scores'!P64</f>
        <v>2</v>
      </c>
      <c r="BN62">
        <f>'Champ Scores'!Q64</f>
        <v>3</v>
      </c>
      <c r="BO62">
        <f>'Champ Scores'!R64</f>
        <v>1</v>
      </c>
      <c r="BP62">
        <f>'Champ Scores'!S64</f>
        <v>3</v>
      </c>
      <c r="BQ62">
        <f>'Champ Scores'!T64</f>
        <v>1</v>
      </c>
      <c r="BR62">
        <f>'Champ Scores'!U64</f>
        <v>1</v>
      </c>
      <c r="BT62" s="61">
        <f>INDEX($AX$3:BR62,AW62,MATCH('Comp Calculator'!$C$168,'(CC) Enemy Champ Data'!$AX$3:$BR$3,0))</f>
        <v>3.6082952521230824</v>
      </c>
      <c r="BV62" s="60">
        <f t="shared" si="19"/>
        <v>0</v>
      </c>
      <c r="BW62" s="60">
        <f t="shared" si="20"/>
        <v>21919.614003682353</v>
      </c>
      <c r="BX62" s="60">
        <f t="shared" si="21"/>
        <v>0</v>
      </c>
      <c r="BY62" s="60">
        <f t="shared" si="22"/>
        <v>0</v>
      </c>
      <c r="BZ62" s="60">
        <f t="shared" si="23"/>
        <v>0</v>
      </c>
      <c r="CB62">
        <f>RANK(BV62,BV$4:BV$157,0)+COUNTIF(BV$4:BV62,BV62)-1</f>
        <v>82</v>
      </c>
      <c r="CC62" t="str">
        <f t="shared" si="13"/>
        <v>Kindred</v>
      </c>
      <c r="CD62">
        <f>RANK(BW62,BW$4:BW$157,0)+COUNTIF(BW$4:BW62,BW62)-1</f>
        <v>2</v>
      </c>
      <c r="CE62" t="str">
        <f t="shared" si="14"/>
        <v>Kindred</v>
      </c>
      <c r="CF62">
        <f>RANK(BX62,BX$4:BX$157,0)+COUNTIF(BX$4:BX62,BX62)-1</f>
        <v>123</v>
      </c>
      <c r="CG62" t="str">
        <f t="shared" si="15"/>
        <v>Kindred</v>
      </c>
      <c r="CH62">
        <f>RANK(BY62,BY$4:BY$157,0)+COUNTIF(BY$4:BY62,BY62)-1</f>
        <v>69</v>
      </c>
      <c r="CI62" t="str">
        <f t="shared" si="16"/>
        <v>Kindred</v>
      </c>
      <c r="CJ62">
        <f>RANK(BZ62,BZ$4:BZ$157,0)+COUNTIF(BZ$4:BZ62,BZ62)-1</f>
        <v>95</v>
      </c>
      <c r="CK62" t="str">
        <f t="shared" si="17"/>
        <v>Kindred</v>
      </c>
      <c r="CM62">
        <f>'Champ Scores'!B64+'(CC) Team Data'!B$43-'(CC) Team Data'!$B$28</f>
        <v>5</v>
      </c>
      <c r="CN62">
        <f>'Champ Scores'!C64+'(CC) Team Data'!C$43-'(CC) Team Data'!$B$28</f>
        <v>9</v>
      </c>
      <c r="CO62">
        <f>'Champ Scores'!D64+'(CC) Team Data'!D$43-'(CC) Team Data'!$B$28</f>
        <v>9</v>
      </c>
      <c r="CP62">
        <f>'Champ Scores'!E64+'(CC) Team Data'!E$43-'(CC) Team Data'!$B$28</f>
        <v>6</v>
      </c>
      <c r="CQ62">
        <f>'Champ Scores'!F64+'(CC) Team Data'!F$43-'(CC) Team Data'!$B$28</f>
        <v>8</v>
      </c>
      <c r="CR62">
        <f>'Champ Scores'!G64+'(CC) Team Data'!G$43-'(CC) Team Data'!$B$28</f>
        <v>8</v>
      </c>
      <c r="CS62">
        <f>'Champ Scores'!H64+'(CC) Team Data'!H$43-'(CC) Team Data'!$B$28</f>
        <v>7</v>
      </c>
      <c r="CT62">
        <f>'Champ Scores'!I64+'(CC) Team Data'!I$43-'(CC) Team Data'!$B$28</f>
        <v>8</v>
      </c>
      <c r="CU62">
        <f>'Champ Scores'!J64+'(CC) Team Data'!J$43-'(CC) Team Data'!$B$28</f>
        <v>6</v>
      </c>
      <c r="CV62">
        <f>'Champ Scores'!K64+'(CC) Team Data'!K$43-'(CC) Team Data'!$B$28</f>
        <v>5</v>
      </c>
      <c r="CW62">
        <f>'Champ Scores'!L64+'(CC) Team Data'!L$43-'(CC) Team Data'!$B$28</f>
        <v>6</v>
      </c>
      <c r="CX62">
        <f>'Champ Scores'!M64+'(CC) Team Data'!M$43-'(CC) Team Data'!$B$28</f>
        <v>7</v>
      </c>
      <c r="CY62">
        <f>'Champ Scores'!N64+'(CC) Team Data'!N$43-'(CC) Team Data'!$B$28</f>
        <v>5</v>
      </c>
      <c r="CZ62">
        <f>'Champ Scores'!O64+'(CC) Team Data'!O$43-'(CC) Team Data'!$B$28</f>
        <v>8</v>
      </c>
      <c r="DA62">
        <f>'Champ Scores'!P64+'(CC) Team Data'!P$43-'(CC) Team Data'!$B$28</f>
        <v>6</v>
      </c>
      <c r="DB62">
        <f>'Champ Scores'!Q64+'(CC) Team Data'!Q$43-'(CC) Team Data'!$B$28</f>
        <v>7</v>
      </c>
      <c r="DC62">
        <f>'Champ Scores'!R64+'(CC) Team Data'!R$43-'(CC) Team Data'!$B$28</f>
        <v>5</v>
      </c>
      <c r="DD62">
        <f>'Champ Scores'!S64+'(CC) Team Data'!S$43-'(CC) Team Data'!$B$28</f>
        <v>7</v>
      </c>
      <c r="DE62">
        <f>'Champ Scores'!T64+'(CC) Team Data'!T$43-'(CC) Team Data'!$B$28</f>
        <v>5</v>
      </c>
      <c r="DF62">
        <f>'Champ Scores'!U64+'(CC) Team Data'!U$43-'(CC) Team Data'!$B$28</f>
        <v>5</v>
      </c>
    </row>
    <row r="63" spans="1:110" x14ac:dyDescent="0.25">
      <c r="A63" t="str">
        <f>'Champ Scores'!A65</f>
        <v>Kled</v>
      </c>
      <c r="B63">
        <f>IF('Comp Calculator'!$C$158='Champ Pools'!$S$3,'Champ Pools'!B65,IF('Comp Calculator'!$C$158='Champ Pools'!$T$3,'Champ Pools'!C65,IF('Comp Calculator'!$C$158='Champ Pools'!$U$3,'Champ Pools'!D65,IF('Comp Calculator'!$C$158='Champ Pools'!$V$3,'Champ Pools'!E65,IF('Comp Calculator'!$C$158='Champ Pools'!$W$3,'Champ Pools'!F65,IF('Comp Calculator'!$C$158='Champ Pools'!$X$3,'Champ Pools'!G65,IF('Comp Calculator'!$C$158='Champ Pools'!$Y$3,'Champ Pools'!H65,IF('Comp Calculator'!$C$158='Champ Pools'!$Z$3,'Champ Pools'!I65,0))))))))</f>
        <v>0</v>
      </c>
      <c r="C63">
        <f>IF('Comp Calculator'!$C$159='Champ Pools'!$S$3,'Champ Pools'!B65,IF('Comp Calculator'!$C$159='Champ Pools'!$T$3,'Champ Pools'!C65,IF('Comp Calculator'!$C$159='Champ Pools'!$U$3,'Champ Pools'!D65,IF('Comp Calculator'!$C$159='Champ Pools'!$V$3,'Champ Pools'!E65,IF('Comp Calculator'!$C$159='Champ Pools'!$W$3,'Champ Pools'!F65,IF('Comp Calculator'!$C$159='Champ Pools'!$X$3,'Champ Pools'!G65,IF('Comp Calculator'!$C$159='Champ Pools'!$Y$3,'Champ Pools'!H65,IF('Comp Calculator'!$C$159='Champ Pools'!$Z$3,'Champ Pools'!I65,0))))))))</f>
        <v>4</v>
      </c>
      <c r="D63">
        <f>IF('Comp Calculator'!$C$160='Champ Pools'!$S$3,'Champ Pools'!B65,IF('Comp Calculator'!$C$160='Champ Pools'!$T$3,'Champ Pools'!C65,IF('Comp Calculator'!$C$160='Champ Pools'!$U$3,'Champ Pools'!D65,IF('Comp Calculator'!$C$160='Champ Pools'!$V$3,'Champ Pools'!E65,IF('Comp Calculator'!$C$160='Champ Pools'!$W$3,'Champ Pools'!F65,IF('Comp Calculator'!$C$160='Champ Pools'!$X$3,'Champ Pools'!G65,IF('Comp Calculator'!$C$160='Champ Pools'!$Y$3,'Champ Pools'!H65,IF('Comp Calculator'!$C$160='Champ Pools'!$Z$3,'Champ Pools'!I65,0))))))))</f>
        <v>4</v>
      </c>
      <c r="E63">
        <f>IF('Comp Calculator'!$C$161='Champ Pools'!$S$3,'Champ Pools'!B65,IF('Comp Calculator'!$C$161='Champ Pools'!$T$3,'Champ Pools'!C65,IF('Comp Calculator'!$C$161='Champ Pools'!$U$3,'Champ Pools'!D65,IF('Comp Calculator'!$C$161='Champ Pools'!$V$3,'Champ Pools'!E65,IF('Comp Calculator'!$C$161='Champ Pools'!$W$3,'Champ Pools'!F65,IF('Comp Calculator'!$C$161='Champ Pools'!$X$3,'Champ Pools'!G65,IF('Comp Calculator'!$C$161='Champ Pools'!$Y$3,'Champ Pools'!H65,IF('Comp Calculator'!$C$161='Champ Pools'!$Z$3,'Champ Pools'!I65,0))))))))</f>
        <v>0</v>
      </c>
      <c r="F63">
        <f>IF('Comp Calculator'!$C$162='Champ Pools'!$S$3,'Champ Pools'!B65,IF('Comp Calculator'!$C$162='Champ Pools'!$T$3,'Champ Pools'!C65,IF('Comp Calculator'!$C$162='Champ Pools'!$U$3,'Champ Pools'!D65,IF('Comp Calculator'!$C$162='Champ Pools'!$V$3,'Champ Pools'!E65,IF('Comp Calculator'!$C$162='Champ Pools'!$W$3,'Champ Pools'!F65,IF('Comp Calculator'!$C$162='Champ Pools'!$X$3,'Champ Pools'!G65,IF('Comp Calculator'!$C$162='Champ Pools'!$Y$3,'Champ Pools'!H65,IF('Comp Calculator'!$C$162='Champ Pools'!$Z$3,'Champ Pools'!I65,0))))))))</f>
        <v>0</v>
      </c>
      <c r="H63">
        <f>B63*B63*'Champ Pools'!AC65</f>
        <v>0</v>
      </c>
      <c r="I63">
        <f>C63*C63*'Champ Pools'!AD65</f>
        <v>48</v>
      </c>
      <c r="J63">
        <f>D63*D63*'Champ Pools'!AE65</f>
        <v>48</v>
      </c>
      <c r="K63">
        <f>E63*E63*'Champ Pools'!AF65</f>
        <v>0</v>
      </c>
      <c r="L63">
        <f>F63*F63*'Champ Pools'!AG65</f>
        <v>0</v>
      </c>
      <c r="N63">
        <f>'Champ Scores'!Y65</f>
        <v>1705</v>
      </c>
      <c r="O63">
        <f>'Champ Scores'!Z65</f>
        <v>2621</v>
      </c>
      <c r="P63">
        <f>'Champ Scores'!AA65</f>
        <v>1834</v>
      </c>
      <c r="Q63">
        <f>'Champ Scores'!AB65</f>
        <v>1407</v>
      </c>
      <c r="R63">
        <f>'Champ Scores'!AC65</f>
        <v>2657</v>
      </c>
      <c r="T63" s="60">
        <f t="shared" si="18"/>
        <v>2435.7560811138501</v>
      </c>
      <c r="U63">
        <f>'(CC) Team Data'!W$43+'(CC) Enemy Champ Data'!N63</f>
        <v>1705</v>
      </c>
      <c r="V63">
        <f>'(CC) Team Data'!X$43+'(CC) Enemy Champ Data'!O63</f>
        <v>2621</v>
      </c>
      <c r="W63">
        <f>'(CC) Team Data'!Y$43+'(CC) Enemy Champ Data'!P63</f>
        <v>1834</v>
      </c>
      <c r="X63">
        <f>'(CC) Team Data'!Z$43+'(CC) Enemy Champ Data'!Q63</f>
        <v>1407</v>
      </c>
      <c r="Y63">
        <f>'(CC) Team Data'!AA$43+'(CC) Enemy Champ Data'!R63</f>
        <v>2657</v>
      </c>
      <c r="AA63">
        <f>ABS('Champ Scores'!AG65-33.3-'Comp Calculator'!H$164-'Comp Calculator'!H$163)</f>
        <v>0.87689044505599867</v>
      </c>
      <c r="AB63">
        <f>ABS('Champ Scores'!AH65-33.3-'Comp Calculator'!I$164-'Comp Calculator'!I$163)</f>
        <v>0.32173261159283939</v>
      </c>
      <c r="AC63">
        <f>ABS('Champ Scores'!AI65-33.3-'Comp Calculator'!J$164-'Comp Calculator'!J$163)</f>
        <v>1.1986230566488345</v>
      </c>
      <c r="AD63">
        <f t="shared" si="6"/>
        <v>2.3972461132976726</v>
      </c>
      <c r="AF63" s="60">
        <f>(IF('Comp Calculator'!$C$167='(CC) Enemy Champ Data'!$N$3,'(CC) Enemy Champ Data'!$N63,IF('Comp Calculator'!$C$167='(CC) Enemy Champ Data'!$O$3,'(CC) Enemy Champ Data'!$O63,IF('Comp Calculator'!$C$167='(CC) Enemy Champ Data'!$P$3,'(CC) Enemy Champ Data'!$P63,IF('Comp Calculator'!$C$167='(CC) Enemy Champ Data'!$Q$3,'(CC) Enemy Champ Data'!$Q63,IF('Comp Calculator'!$C$167='(CC) Enemy Champ Data'!$R$3,'(CC) Enemy Champ Data'!$R63,IF('Comp Calculator'!$C$167='(CC) Enemy Champ Data'!$T$3,'(CC) Enemy Champ Data'!$T63,1000))))))*H63*(100-$AD63))/1000</f>
        <v>0</v>
      </c>
      <c r="AG63" s="60">
        <f>(IF('Comp Calculator'!$C$167='(CC) Enemy Champ Data'!$N$3,'(CC) Enemy Champ Data'!$N63,IF('Comp Calculator'!$C$167='(CC) Enemy Champ Data'!$O$3,'(CC) Enemy Champ Data'!$O63,IF('Comp Calculator'!$C$167='(CC) Enemy Champ Data'!$P$3,'(CC) Enemy Champ Data'!$P63,IF('Comp Calculator'!$C$167='(CC) Enemy Champ Data'!$Q$3,'(CC) Enemy Champ Data'!$Q63,IF('Comp Calculator'!$C$167='(CC) Enemy Champ Data'!$R$3,'(CC) Enemy Champ Data'!$R63,IF('Comp Calculator'!$C$167='(CC) Enemy Champ Data'!$T$3,'(CC) Enemy Champ Data'!$T63,1000))))))*I63*(100-$AD63))/1000</f>
        <v>11411.352063023696</v>
      </c>
      <c r="AH63" s="60">
        <f>(IF('Comp Calculator'!$C$167='(CC) Enemy Champ Data'!$N$3,'(CC) Enemy Champ Data'!$N63,IF('Comp Calculator'!$C$167='(CC) Enemy Champ Data'!$O$3,'(CC) Enemy Champ Data'!$O63,IF('Comp Calculator'!$C$167='(CC) Enemy Champ Data'!$P$3,'(CC) Enemy Champ Data'!$P63,IF('Comp Calculator'!$C$167='(CC) Enemy Champ Data'!$Q$3,'(CC) Enemy Champ Data'!$Q63,IF('Comp Calculator'!$C$167='(CC) Enemy Champ Data'!$R$3,'(CC) Enemy Champ Data'!$R63,IF('Comp Calculator'!$C$167='(CC) Enemy Champ Data'!$T$3,'(CC) Enemy Champ Data'!$T63,1000))))))*J63*(100-$AD63))/1000</f>
        <v>11411.352063023696</v>
      </c>
      <c r="AI63" s="60">
        <f>(IF('Comp Calculator'!$C$167='(CC) Enemy Champ Data'!$N$3,'(CC) Enemy Champ Data'!$N63,IF('Comp Calculator'!$C$167='(CC) Enemy Champ Data'!$O$3,'(CC) Enemy Champ Data'!$O63,IF('Comp Calculator'!$C$167='(CC) Enemy Champ Data'!$P$3,'(CC) Enemy Champ Data'!$P63,IF('Comp Calculator'!$C$167='(CC) Enemy Champ Data'!$Q$3,'(CC) Enemy Champ Data'!$Q63,IF('Comp Calculator'!$C$167='(CC) Enemy Champ Data'!$R$3,'(CC) Enemy Champ Data'!$R63,IF('Comp Calculator'!$C$167='(CC) Enemy Champ Data'!$T$3,'(CC) Enemy Champ Data'!$T63,1000))))))*K63*(100-$AD63))/1000</f>
        <v>0</v>
      </c>
      <c r="AJ63" s="60">
        <f>(IF('Comp Calculator'!$C$167='(CC) Enemy Champ Data'!$N$3,'(CC) Enemy Champ Data'!$N63,IF('Comp Calculator'!$C$167='(CC) Enemy Champ Data'!$O$3,'(CC) Enemy Champ Data'!$O63,IF('Comp Calculator'!$C$167='(CC) Enemy Champ Data'!$P$3,'(CC) Enemy Champ Data'!$P63,IF('Comp Calculator'!$C$167='(CC) Enemy Champ Data'!$Q$3,'(CC) Enemy Champ Data'!$Q63,IF('Comp Calculator'!$C$167='(CC) Enemy Champ Data'!$R$3,'(CC) Enemy Champ Data'!$R63,IF('Comp Calculator'!$C$167='(CC) Enemy Champ Data'!$T$3,'(CC) Enemy Champ Data'!$T63,1000))))))*L63*(100-$AD63))/1000</f>
        <v>0</v>
      </c>
      <c r="AL63">
        <f>RANK(AF63,AF$4:AF$157,0)+COUNTIF(AF$4:AF63,AF63)-1</f>
        <v>83</v>
      </c>
      <c r="AM63" t="str">
        <f t="shared" si="7"/>
        <v>Kled</v>
      </c>
      <c r="AN63">
        <f>RANK(AG63,AG$4:AG$157,0)+COUNTIF(AG$4:AG63,AG63)-1</f>
        <v>3</v>
      </c>
      <c r="AO63" t="str">
        <f t="shared" si="8"/>
        <v>Kled</v>
      </c>
      <c r="AP63">
        <f>RANK(AH63,AH$4:AH$157,0)+COUNTIF(AH$4:AH63,AH63)-1</f>
        <v>16</v>
      </c>
      <c r="AQ63" t="str">
        <f t="shared" si="9"/>
        <v>Kled</v>
      </c>
      <c r="AR63">
        <f>RANK(AI63,AI$4:AI$157,0)+COUNTIF(AI$4:AI63,AI63)-1</f>
        <v>70</v>
      </c>
      <c r="AS63" t="str">
        <f t="shared" si="10"/>
        <v>Kled</v>
      </c>
      <c r="AT63">
        <f>RANK(AJ63,AJ$4:AJ$157,0)+COUNTIF(AJ$4:AJ63,AJ63)-1</f>
        <v>96</v>
      </c>
      <c r="AU63" t="str">
        <f t="shared" si="11"/>
        <v>Kled</v>
      </c>
      <c r="AW63">
        <v>61</v>
      </c>
      <c r="AX63" s="61">
        <f t="shared" si="12"/>
        <v>3.4305549086582099</v>
      </c>
      <c r="AY63">
        <f>'Champ Scores'!B65</f>
        <v>3</v>
      </c>
      <c r="AZ63">
        <f>'Champ Scores'!C65</f>
        <v>5</v>
      </c>
      <c r="BA63">
        <f>'Champ Scores'!D65</f>
        <v>5</v>
      </c>
      <c r="BB63">
        <f>'Champ Scores'!E65</f>
        <v>2</v>
      </c>
      <c r="BC63">
        <f>'Champ Scores'!F65</f>
        <v>5</v>
      </c>
      <c r="BD63">
        <f>'Champ Scores'!G65</f>
        <v>2</v>
      </c>
      <c r="BE63">
        <f>'Champ Scores'!H65</f>
        <v>1</v>
      </c>
      <c r="BF63">
        <f>'Champ Scores'!I65</f>
        <v>1</v>
      </c>
      <c r="BG63">
        <f>'Champ Scores'!J65</f>
        <v>5</v>
      </c>
      <c r="BH63">
        <f>'Champ Scores'!K65</f>
        <v>2</v>
      </c>
      <c r="BI63">
        <f>'Champ Scores'!L65</f>
        <v>3</v>
      </c>
      <c r="BJ63">
        <f>'Champ Scores'!M65</f>
        <v>2</v>
      </c>
      <c r="BK63">
        <f>'Champ Scores'!N65</f>
        <v>1</v>
      </c>
      <c r="BL63">
        <f>'Champ Scores'!O65</f>
        <v>1</v>
      </c>
      <c r="BM63">
        <f>'Champ Scores'!P65</f>
        <v>2</v>
      </c>
      <c r="BN63">
        <f>'Champ Scores'!Q65</f>
        <v>5</v>
      </c>
      <c r="BO63">
        <f>'Champ Scores'!R65</f>
        <v>3</v>
      </c>
      <c r="BP63">
        <f>'Champ Scores'!S65</f>
        <v>2</v>
      </c>
      <c r="BQ63">
        <f>'Champ Scores'!T65</f>
        <v>1</v>
      </c>
      <c r="BR63">
        <f>'Champ Scores'!U65</f>
        <v>1</v>
      </c>
      <c r="BT63" s="61">
        <f>INDEX($AX$3:BR63,AW63,MATCH('Comp Calculator'!$C$168,'(CC) Enemy Champ Data'!$AX$3:$BR$3,0))</f>
        <v>3.4305549086582099</v>
      </c>
      <c r="BV63" s="60">
        <f t="shared" si="19"/>
        <v>0</v>
      </c>
      <c r="BW63" s="60">
        <f t="shared" si="20"/>
        <v>16071.917109340122</v>
      </c>
      <c r="BX63" s="60">
        <f t="shared" si="21"/>
        <v>16071.917109340122</v>
      </c>
      <c r="BY63" s="60">
        <f t="shared" si="22"/>
        <v>0</v>
      </c>
      <c r="BZ63" s="60">
        <f t="shared" si="23"/>
        <v>0</v>
      </c>
      <c r="CB63">
        <f>RANK(BV63,BV$4:BV$157,0)+COUNTIF(BV$4:BV63,BV63)-1</f>
        <v>83</v>
      </c>
      <c r="CC63" t="str">
        <f t="shared" si="13"/>
        <v>Kled</v>
      </c>
      <c r="CD63">
        <f>RANK(BW63,BW$4:BW$157,0)+COUNTIF(BW$4:BW63,BW63)-1</f>
        <v>3</v>
      </c>
      <c r="CE63" t="str">
        <f t="shared" si="14"/>
        <v>Kled</v>
      </c>
      <c r="CF63">
        <f>RANK(BX63,BX$4:BX$157,0)+COUNTIF(BX$4:BX63,BX63)-1</f>
        <v>13</v>
      </c>
      <c r="CG63" t="str">
        <f t="shared" si="15"/>
        <v>Kled</v>
      </c>
      <c r="CH63">
        <f>RANK(BY63,BY$4:BY$157,0)+COUNTIF(BY$4:BY63,BY63)-1</f>
        <v>70</v>
      </c>
      <c r="CI63" t="str">
        <f t="shared" si="16"/>
        <v>Kled</v>
      </c>
      <c r="CJ63">
        <f>RANK(BZ63,BZ$4:BZ$157,0)+COUNTIF(BZ$4:BZ63,BZ63)-1</f>
        <v>96</v>
      </c>
      <c r="CK63" t="str">
        <f t="shared" si="17"/>
        <v>Kled</v>
      </c>
      <c r="CM63">
        <f>'Champ Scores'!B65+'(CC) Team Data'!B$43-'(CC) Team Data'!$B$28</f>
        <v>7</v>
      </c>
      <c r="CN63">
        <f>'Champ Scores'!C65+'(CC) Team Data'!C$43-'(CC) Team Data'!$B$28</f>
        <v>9</v>
      </c>
      <c r="CO63">
        <f>'Champ Scores'!D65+'(CC) Team Data'!D$43-'(CC) Team Data'!$B$28</f>
        <v>9</v>
      </c>
      <c r="CP63">
        <f>'Champ Scores'!E65+'(CC) Team Data'!E$43-'(CC) Team Data'!$B$28</f>
        <v>6</v>
      </c>
      <c r="CQ63">
        <f>'Champ Scores'!F65+'(CC) Team Data'!F$43-'(CC) Team Data'!$B$28</f>
        <v>9</v>
      </c>
      <c r="CR63">
        <f>'Champ Scores'!G65+'(CC) Team Data'!G$43-'(CC) Team Data'!$B$28</f>
        <v>6</v>
      </c>
      <c r="CS63">
        <f>'Champ Scores'!H65+'(CC) Team Data'!H$43-'(CC) Team Data'!$B$28</f>
        <v>5</v>
      </c>
      <c r="CT63">
        <f>'Champ Scores'!I65+'(CC) Team Data'!I$43-'(CC) Team Data'!$B$28</f>
        <v>5</v>
      </c>
      <c r="CU63">
        <f>'Champ Scores'!J65+'(CC) Team Data'!J$43-'(CC) Team Data'!$B$28</f>
        <v>9</v>
      </c>
      <c r="CV63">
        <f>'Champ Scores'!K65+'(CC) Team Data'!K$43-'(CC) Team Data'!$B$28</f>
        <v>6</v>
      </c>
      <c r="CW63">
        <f>'Champ Scores'!L65+'(CC) Team Data'!L$43-'(CC) Team Data'!$B$28</f>
        <v>7</v>
      </c>
      <c r="CX63">
        <f>'Champ Scores'!M65+'(CC) Team Data'!M$43-'(CC) Team Data'!$B$28</f>
        <v>6</v>
      </c>
      <c r="CY63">
        <f>'Champ Scores'!N65+'(CC) Team Data'!N$43-'(CC) Team Data'!$B$28</f>
        <v>5</v>
      </c>
      <c r="CZ63">
        <f>'Champ Scores'!O65+'(CC) Team Data'!O$43-'(CC) Team Data'!$B$28</f>
        <v>5</v>
      </c>
      <c r="DA63">
        <f>'Champ Scores'!P65+'(CC) Team Data'!P$43-'(CC) Team Data'!$B$28</f>
        <v>6</v>
      </c>
      <c r="DB63">
        <f>'Champ Scores'!Q65+'(CC) Team Data'!Q$43-'(CC) Team Data'!$B$28</f>
        <v>9</v>
      </c>
      <c r="DC63">
        <f>'Champ Scores'!R65+'(CC) Team Data'!R$43-'(CC) Team Data'!$B$28</f>
        <v>7</v>
      </c>
      <c r="DD63">
        <f>'Champ Scores'!S65+'(CC) Team Data'!S$43-'(CC) Team Data'!$B$28</f>
        <v>6</v>
      </c>
      <c r="DE63">
        <f>'Champ Scores'!T65+'(CC) Team Data'!T$43-'(CC) Team Data'!$B$28</f>
        <v>5</v>
      </c>
      <c r="DF63">
        <f>'Champ Scores'!U65+'(CC) Team Data'!U$43-'(CC) Team Data'!$B$28</f>
        <v>5</v>
      </c>
    </row>
    <row r="64" spans="1:110" x14ac:dyDescent="0.25">
      <c r="A64" t="str">
        <f>'Champ Scores'!A66</f>
        <v>Kog'Maw</v>
      </c>
      <c r="B64">
        <f>IF('Comp Calculator'!$C$158='Champ Pools'!$S$3,'Champ Pools'!B66,IF('Comp Calculator'!$C$158='Champ Pools'!$T$3,'Champ Pools'!C66,IF('Comp Calculator'!$C$158='Champ Pools'!$U$3,'Champ Pools'!D66,IF('Comp Calculator'!$C$158='Champ Pools'!$V$3,'Champ Pools'!E66,IF('Comp Calculator'!$C$158='Champ Pools'!$W$3,'Champ Pools'!F66,IF('Comp Calculator'!$C$158='Champ Pools'!$X$3,'Champ Pools'!G66,IF('Comp Calculator'!$C$158='Champ Pools'!$Y$3,'Champ Pools'!H66,IF('Comp Calculator'!$C$158='Champ Pools'!$Z$3,'Champ Pools'!I66,0))))))))</f>
        <v>0</v>
      </c>
      <c r="C64">
        <f>IF('Comp Calculator'!$C$159='Champ Pools'!$S$3,'Champ Pools'!B66,IF('Comp Calculator'!$C$159='Champ Pools'!$T$3,'Champ Pools'!C66,IF('Comp Calculator'!$C$159='Champ Pools'!$U$3,'Champ Pools'!D66,IF('Comp Calculator'!$C$159='Champ Pools'!$V$3,'Champ Pools'!E66,IF('Comp Calculator'!$C$159='Champ Pools'!$W$3,'Champ Pools'!F66,IF('Comp Calculator'!$C$159='Champ Pools'!$X$3,'Champ Pools'!G66,IF('Comp Calculator'!$C$159='Champ Pools'!$Y$3,'Champ Pools'!H66,IF('Comp Calculator'!$C$159='Champ Pools'!$Z$3,'Champ Pools'!I66,0))))))))</f>
        <v>0</v>
      </c>
      <c r="D64">
        <f>IF('Comp Calculator'!$C$160='Champ Pools'!$S$3,'Champ Pools'!B66,IF('Comp Calculator'!$C$160='Champ Pools'!$T$3,'Champ Pools'!C66,IF('Comp Calculator'!$C$160='Champ Pools'!$U$3,'Champ Pools'!D66,IF('Comp Calculator'!$C$160='Champ Pools'!$V$3,'Champ Pools'!E66,IF('Comp Calculator'!$C$160='Champ Pools'!$W$3,'Champ Pools'!F66,IF('Comp Calculator'!$C$160='Champ Pools'!$X$3,'Champ Pools'!G66,IF('Comp Calculator'!$C$160='Champ Pools'!$Y$3,'Champ Pools'!H66,IF('Comp Calculator'!$C$160='Champ Pools'!$Z$3,'Champ Pools'!I66,0))))))))</f>
        <v>0</v>
      </c>
      <c r="E64">
        <f>IF('Comp Calculator'!$C$161='Champ Pools'!$S$3,'Champ Pools'!B66,IF('Comp Calculator'!$C$161='Champ Pools'!$T$3,'Champ Pools'!C66,IF('Comp Calculator'!$C$161='Champ Pools'!$U$3,'Champ Pools'!D66,IF('Comp Calculator'!$C$161='Champ Pools'!$V$3,'Champ Pools'!E66,IF('Comp Calculator'!$C$161='Champ Pools'!$W$3,'Champ Pools'!F66,IF('Comp Calculator'!$C$161='Champ Pools'!$X$3,'Champ Pools'!G66,IF('Comp Calculator'!$C$161='Champ Pools'!$Y$3,'Champ Pools'!H66,IF('Comp Calculator'!$C$161='Champ Pools'!$Z$3,'Champ Pools'!I66,0))))))))</f>
        <v>0</v>
      </c>
      <c r="F64">
        <f>IF('Comp Calculator'!$C$162='Champ Pools'!$S$3,'Champ Pools'!B66,IF('Comp Calculator'!$C$162='Champ Pools'!$T$3,'Champ Pools'!C66,IF('Comp Calculator'!$C$162='Champ Pools'!$U$3,'Champ Pools'!D66,IF('Comp Calculator'!$C$162='Champ Pools'!$V$3,'Champ Pools'!E66,IF('Comp Calculator'!$C$162='Champ Pools'!$W$3,'Champ Pools'!F66,IF('Comp Calculator'!$C$162='Champ Pools'!$X$3,'Champ Pools'!G66,IF('Comp Calculator'!$C$162='Champ Pools'!$Y$3,'Champ Pools'!H66,IF('Comp Calculator'!$C$162='Champ Pools'!$Z$3,'Champ Pools'!I66,0))))))))</f>
        <v>0</v>
      </c>
      <c r="H64">
        <f>B64*B64*'Champ Pools'!AC66</f>
        <v>0</v>
      </c>
      <c r="I64">
        <f>C64*C64*'Champ Pools'!AD66</f>
        <v>0</v>
      </c>
      <c r="J64">
        <f>D64*D64*'Champ Pools'!AE66</f>
        <v>0</v>
      </c>
      <c r="K64">
        <f>E64*E64*'Champ Pools'!AF66</f>
        <v>0</v>
      </c>
      <c r="L64">
        <f>F64*F64*'Champ Pools'!AG66</f>
        <v>0</v>
      </c>
      <c r="N64">
        <f>'Champ Scores'!Y66</f>
        <v>1496</v>
      </c>
      <c r="O64">
        <f>'Champ Scores'!Z66</f>
        <v>1745</v>
      </c>
      <c r="P64">
        <f>'Champ Scores'!AA66</f>
        <v>2285</v>
      </c>
      <c r="Q64">
        <f>'Champ Scores'!AB66</f>
        <v>2861</v>
      </c>
      <c r="R64">
        <f>'Champ Scores'!AC66</f>
        <v>2378</v>
      </c>
      <c r="T64" s="60">
        <f t="shared" si="18"/>
        <v>2459.7625522050512</v>
      </c>
      <c r="U64">
        <f>'(CC) Team Data'!W$43+'(CC) Enemy Champ Data'!N64</f>
        <v>1496</v>
      </c>
      <c r="V64">
        <f>'(CC) Team Data'!X$43+'(CC) Enemy Champ Data'!O64</f>
        <v>1745</v>
      </c>
      <c r="W64">
        <f>'(CC) Team Data'!Y$43+'(CC) Enemy Champ Data'!P64</f>
        <v>2285</v>
      </c>
      <c r="X64">
        <f>'(CC) Team Data'!Z$43+'(CC) Enemy Champ Data'!Q64</f>
        <v>2861</v>
      </c>
      <c r="Y64">
        <f>'(CC) Team Data'!AA$43+'(CC) Enemy Champ Data'!R64</f>
        <v>2378</v>
      </c>
      <c r="AA64">
        <f>ABS('Champ Scores'!AG66-33.3-'Comp Calculator'!H$164-'Comp Calculator'!H$163)</f>
        <v>2.5662148095021493</v>
      </c>
      <c r="AB64">
        <f>ABS('Champ Scores'!AH66-33.3-'Comp Calculator'!I$164-'Comp Calculator'!I$163)</f>
        <v>0.19896300772086661</v>
      </c>
      <c r="AC64">
        <f>ABS('Champ Scores'!AI66-33.3-'Comp Calculator'!J$164-'Comp Calculator'!J$163)</f>
        <v>2.7651778172230195</v>
      </c>
      <c r="AD64">
        <f t="shared" si="6"/>
        <v>5.5303556344460354</v>
      </c>
      <c r="AF64" s="60">
        <f>(IF('Comp Calculator'!$C$167='(CC) Enemy Champ Data'!$N$3,'(CC) Enemy Champ Data'!$N64,IF('Comp Calculator'!$C$167='(CC) Enemy Champ Data'!$O$3,'(CC) Enemy Champ Data'!$O64,IF('Comp Calculator'!$C$167='(CC) Enemy Champ Data'!$P$3,'(CC) Enemy Champ Data'!$P64,IF('Comp Calculator'!$C$167='(CC) Enemy Champ Data'!$Q$3,'(CC) Enemy Champ Data'!$Q64,IF('Comp Calculator'!$C$167='(CC) Enemy Champ Data'!$R$3,'(CC) Enemy Champ Data'!$R64,IF('Comp Calculator'!$C$167='(CC) Enemy Champ Data'!$T$3,'(CC) Enemy Champ Data'!$T64,1000))))))*H64*(100-$AD64))/1000</f>
        <v>0</v>
      </c>
      <c r="AG64" s="60">
        <f>(IF('Comp Calculator'!$C$167='(CC) Enemy Champ Data'!$N$3,'(CC) Enemy Champ Data'!$N64,IF('Comp Calculator'!$C$167='(CC) Enemy Champ Data'!$O$3,'(CC) Enemy Champ Data'!$O64,IF('Comp Calculator'!$C$167='(CC) Enemy Champ Data'!$P$3,'(CC) Enemy Champ Data'!$P64,IF('Comp Calculator'!$C$167='(CC) Enemy Champ Data'!$Q$3,'(CC) Enemy Champ Data'!$Q64,IF('Comp Calculator'!$C$167='(CC) Enemy Champ Data'!$R$3,'(CC) Enemy Champ Data'!$R64,IF('Comp Calculator'!$C$167='(CC) Enemy Champ Data'!$T$3,'(CC) Enemy Champ Data'!$T64,1000))))))*I64*(100-$AD64))/1000</f>
        <v>0</v>
      </c>
      <c r="AH64" s="60">
        <f>(IF('Comp Calculator'!$C$167='(CC) Enemy Champ Data'!$N$3,'(CC) Enemy Champ Data'!$N64,IF('Comp Calculator'!$C$167='(CC) Enemy Champ Data'!$O$3,'(CC) Enemy Champ Data'!$O64,IF('Comp Calculator'!$C$167='(CC) Enemy Champ Data'!$P$3,'(CC) Enemy Champ Data'!$P64,IF('Comp Calculator'!$C$167='(CC) Enemy Champ Data'!$Q$3,'(CC) Enemy Champ Data'!$Q64,IF('Comp Calculator'!$C$167='(CC) Enemy Champ Data'!$R$3,'(CC) Enemy Champ Data'!$R64,IF('Comp Calculator'!$C$167='(CC) Enemy Champ Data'!$T$3,'(CC) Enemy Champ Data'!$T64,1000))))))*J64*(100-$AD64))/1000</f>
        <v>0</v>
      </c>
      <c r="AI64" s="60">
        <f>(IF('Comp Calculator'!$C$167='(CC) Enemy Champ Data'!$N$3,'(CC) Enemy Champ Data'!$N64,IF('Comp Calculator'!$C$167='(CC) Enemy Champ Data'!$O$3,'(CC) Enemy Champ Data'!$O64,IF('Comp Calculator'!$C$167='(CC) Enemy Champ Data'!$P$3,'(CC) Enemy Champ Data'!$P64,IF('Comp Calculator'!$C$167='(CC) Enemy Champ Data'!$Q$3,'(CC) Enemy Champ Data'!$Q64,IF('Comp Calculator'!$C$167='(CC) Enemy Champ Data'!$R$3,'(CC) Enemy Champ Data'!$R64,IF('Comp Calculator'!$C$167='(CC) Enemy Champ Data'!$T$3,'(CC) Enemy Champ Data'!$T64,1000))))))*K64*(100-$AD64))/1000</f>
        <v>0</v>
      </c>
      <c r="AJ64" s="60">
        <f>(IF('Comp Calculator'!$C$167='(CC) Enemy Champ Data'!$N$3,'(CC) Enemy Champ Data'!$N64,IF('Comp Calculator'!$C$167='(CC) Enemy Champ Data'!$O$3,'(CC) Enemy Champ Data'!$O64,IF('Comp Calculator'!$C$167='(CC) Enemy Champ Data'!$P$3,'(CC) Enemy Champ Data'!$P64,IF('Comp Calculator'!$C$167='(CC) Enemy Champ Data'!$Q$3,'(CC) Enemy Champ Data'!$Q64,IF('Comp Calculator'!$C$167='(CC) Enemy Champ Data'!$R$3,'(CC) Enemy Champ Data'!$R64,IF('Comp Calculator'!$C$167='(CC) Enemy Champ Data'!$T$3,'(CC) Enemy Champ Data'!$T64,1000))))))*L64*(100-$AD64))/1000</f>
        <v>0</v>
      </c>
      <c r="AL64">
        <f>RANK(AF64,AF$4:AF$157,0)+COUNTIF(AF$4:AF64,AF64)-1</f>
        <v>84</v>
      </c>
      <c r="AM64" t="str">
        <f t="shared" si="7"/>
        <v>Kog'Maw</v>
      </c>
      <c r="AN64">
        <f>RANK(AG64,AG$4:AG$157,0)+COUNTIF(AG$4:AG64,AG64)-1</f>
        <v>76</v>
      </c>
      <c r="AO64" t="str">
        <f t="shared" si="8"/>
        <v>Kog'Maw</v>
      </c>
      <c r="AP64">
        <f>RANK(AH64,AH$4:AH$157,0)+COUNTIF(AH$4:AH64,AH64)-1</f>
        <v>124</v>
      </c>
      <c r="AQ64" t="str">
        <f t="shared" si="9"/>
        <v>Kog'Maw</v>
      </c>
      <c r="AR64">
        <f>RANK(AI64,AI$4:AI$157,0)+COUNTIF(AI$4:AI64,AI64)-1</f>
        <v>71</v>
      </c>
      <c r="AS64" t="str">
        <f t="shared" si="10"/>
        <v>Kog'Maw</v>
      </c>
      <c r="AT64">
        <f>RANK(AJ64,AJ$4:AJ$157,0)+COUNTIF(AJ$4:AJ64,AJ64)-1</f>
        <v>97</v>
      </c>
      <c r="AU64" t="str">
        <f t="shared" si="11"/>
        <v>Kog'Maw</v>
      </c>
      <c r="AW64">
        <v>62</v>
      </c>
      <c r="AX64" s="61">
        <f t="shared" si="12"/>
        <v>3.3648595746767453</v>
      </c>
      <c r="AY64">
        <f>'Champ Scores'!B66</f>
        <v>2</v>
      </c>
      <c r="AZ64">
        <f>'Champ Scores'!C66</f>
        <v>5</v>
      </c>
      <c r="BA64">
        <f>'Champ Scores'!D66</f>
        <v>5</v>
      </c>
      <c r="BB64">
        <f>'Champ Scores'!E66</f>
        <v>2</v>
      </c>
      <c r="BC64">
        <f>'Champ Scores'!F66</f>
        <v>2</v>
      </c>
      <c r="BD64">
        <f>'Champ Scores'!G66</f>
        <v>5</v>
      </c>
      <c r="BE64">
        <f>'Champ Scores'!H66</f>
        <v>5</v>
      </c>
      <c r="BF64">
        <f>'Champ Scores'!I66</f>
        <v>5</v>
      </c>
      <c r="BG64">
        <f>'Champ Scores'!J66</f>
        <v>1</v>
      </c>
      <c r="BH64">
        <f>'Champ Scores'!K66</f>
        <v>1</v>
      </c>
      <c r="BI64">
        <f>'Champ Scores'!L66</f>
        <v>1</v>
      </c>
      <c r="BJ64">
        <f>'Champ Scores'!M66</f>
        <v>1</v>
      </c>
      <c r="BK64">
        <f>'Champ Scores'!N66</f>
        <v>3</v>
      </c>
      <c r="BL64">
        <f>'Champ Scores'!O66</f>
        <v>4</v>
      </c>
      <c r="BM64">
        <f>'Champ Scores'!P66</f>
        <v>2</v>
      </c>
      <c r="BN64">
        <f>'Champ Scores'!Q66</f>
        <v>1</v>
      </c>
      <c r="BO64">
        <f>'Champ Scores'!R66</f>
        <v>1</v>
      </c>
      <c r="BP64">
        <f>'Champ Scores'!S66</f>
        <v>1</v>
      </c>
      <c r="BQ64">
        <f>'Champ Scores'!T66</f>
        <v>3</v>
      </c>
      <c r="BR64">
        <f>'Champ Scores'!U66</f>
        <v>2</v>
      </c>
      <c r="BT64" s="61">
        <f>INDEX($AX$3:BR64,AW64,MATCH('Comp Calculator'!$C$168,'(CC) Enemy Champ Data'!$AX$3:$BR$3,0))</f>
        <v>3.3648595746767453</v>
      </c>
      <c r="BV64" s="60">
        <f t="shared" si="19"/>
        <v>0</v>
      </c>
      <c r="BW64" s="60">
        <f t="shared" si="20"/>
        <v>0</v>
      </c>
      <c r="BX64" s="60">
        <f t="shared" si="21"/>
        <v>0</v>
      </c>
      <c r="BY64" s="60">
        <f t="shared" si="22"/>
        <v>0</v>
      </c>
      <c r="BZ64" s="60">
        <f t="shared" si="23"/>
        <v>0</v>
      </c>
      <c r="CB64">
        <f>RANK(BV64,BV$4:BV$157,0)+COUNTIF(BV$4:BV64,BV64)-1</f>
        <v>84</v>
      </c>
      <c r="CC64" t="str">
        <f t="shared" si="13"/>
        <v>Kog'Maw</v>
      </c>
      <c r="CD64">
        <f>RANK(BW64,BW$4:BW$157,0)+COUNTIF(BW$4:BW64,BW64)-1</f>
        <v>76</v>
      </c>
      <c r="CE64" t="str">
        <f t="shared" si="14"/>
        <v>Kog'Maw</v>
      </c>
      <c r="CF64">
        <f>RANK(BX64,BX$4:BX$157,0)+COUNTIF(BX$4:BX64,BX64)-1</f>
        <v>124</v>
      </c>
      <c r="CG64" t="str">
        <f t="shared" si="15"/>
        <v>Kog'Maw</v>
      </c>
      <c r="CH64">
        <f>RANK(BY64,BY$4:BY$157,0)+COUNTIF(BY$4:BY64,BY64)-1</f>
        <v>71</v>
      </c>
      <c r="CI64" t="str">
        <f t="shared" si="16"/>
        <v>Kog'Maw</v>
      </c>
      <c r="CJ64">
        <f>RANK(BZ64,BZ$4:BZ$157,0)+COUNTIF(BZ$4:BZ64,BZ64)-1</f>
        <v>97</v>
      </c>
      <c r="CK64" t="str">
        <f t="shared" si="17"/>
        <v>Kog'Maw</v>
      </c>
      <c r="CM64">
        <f>'Champ Scores'!B66+'(CC) Team Data'!B$43-'(CC) Team Data'!$B$28</f>
        <v>6</v>
      </c>
      <c r="CN64">
        <f>'Champ Scores'!C66+'(CC) Team Data'!C$43-'(CC) Team Data'!$B$28</f>
        <v>9</v>
      </c>
      <c r="CO64">
        <f>'Champ Scores'!D66+'(CC) Team Data'!D$43-'(CC) Team Data'!$B$28</f>
        <v>9</v>
      </c>
      <c r="CP64">
        <f>'Champ Scores'!E66+'(CC) Team Data'!E$43-'(CC) Team Data'!$B$28</f>
        <v>6</v>
      </c>
      <c r="CQ64">
        <f>'Champ Scores'!F66+'(CC) Team Data'!F$43-'(CC) Team Data'!$B$28</f>
        <v>6</v>
      </c>
      <c r="CR64">
        <f>'Champ Scores'!G66+'(CC) Team Data'!G$43-'(CC) Team Data'!$B$28</f>
        <v>9</v>
      </c>
      <c r="CS64">
        <f>'Champ Scores'!H66+'(CC) Team Data'!H$43-'(CC) Team Data'!$B$28</f>
        <v>9</v>
      </c>
      <c r="CT64">
        <f>'Champ Scores'!I66+'(CC) Team Data'!I$43-'(CC) Team Data'!$B$28</f>
        <v>9</v>
      </c>
      <c r="CU64">
        <f>'Champ Scores'!J66+'(CC) Team Data'!J$43-'(CC) Team Data'!$B$28</f>
        <v>5</v>
      </c>
      <c r="CV64">
        <f>'Champ Scores'!K66+'(CC) Team Data'!K$43-'(CC) Team Data'!$B$28</f>
        <v>5</v>
      </c>
      <c r="CW64">
        <f>'Champ Scores'!L66+'(CC) Team Data'!L$43-'(CC) Team Data'!$B$28</f>
        <v>5</v>
      </c>
      <c r="CX64">
        <f>'Champ Scores'!M66+'(CC) Team Data'!M$43-'(CC) Team Data'!$B$28</f>
        <v>5</v>
      </c>
      <c r="CY64">
        <f>'Champ Scores'!N66+'(CC) Team Data'!N$43-'(CC) Team Data'!$B$28</f>
        <v>7</v>
      </c>
      <c r="CZ64">
        <f>'Champ Scores'!O66+'(CC) Team Data'!O$43-'(CC) Team Data'!$B$28</f>
        <v>8</v>
      </c>
      <c r="DA64">
        <f>'Champ Scores'!P66+'(CC) Team Data'!P$43-'(CC) Team Data'!$B$28</f>
        <v>6</v>
      </c>
      <c r="DB64">
        <f>'Champ Scores'!Q66+'(CC) Team Data'!Q$43-'(CC) Team Data'!$B$28</f>
        <v>5</v>
      </c>
      <c r="DC64">
        <f>'Champ Scores'!R66+'(CC) Team Data'!R$43-'(CC) Team Data'!$B$28</f>
        <v>5</v>
      </c>
      <c r="DD64">
        <f>'Champ Scores'!S66+'(CC) Team Data'!S$43-'(CC) Team Data'!$B$28</f>
        <v>5</v>
      </c>
      <c r="DE64">
        <f>'Champ Scores'!T66+'(CC) Team Data'!T$43-'(CC) Team Data'!$B$28</f>
        <v>7</v>
      </c>
      <c r="DF64">
        <f>'Champ Scores'!U66+'(CC) Team Data'!U$43-'(CC) Team Data'!$B$28</f>
        <v>6</v>
      </c>
    </row>
    <row r="65" spans="1:110" x14ac:dyDescent="0.25">
      <c r="A65" t="str">
        <f>'Champ Scores'!A67</f>
        <v>LeBlanc</v>
      </c>
      <c r="B65">
        <f>IF('Comp Calculator'!$C$158='Champ Pools'!$S$3,'Champ Pools'!B67,IF('Comp Calculator'!$C$158='Champ Pools'!$T$3,'Champ Pools'!C67,IF('Comp Calculator'!$C$158='Champ Pools'!$U$3,'Champ Pools'!D67,IF('Comp Calculator'!$C$158='Champ Pools'!$V$3,'Champ Pools'!E67,IF('Comp Calculator'!$C$158='Champ Pools'!$W$3,'Champ Pools'!F67,IF('Comp Calculator'!$C$158='Champ Pools'!$X$3,'Champ Pools'!G67,IF('Comp Calculator'!$C$158='Champ Pools'!$Y$3,'Champ Pools'!H67,IF('Comp Calculator'!$C$158='Champ Pools'!$Z$3,'Champ Pools'!I67,0))))))))</f>
        <v>0</v>
      </c>
      <c r="C65">
        <f>IF('Comp Calculator'!$C$159='Champ Pools'!$S$3,'Champ Pools'!B67,IF('Comp Calculator'!$C$159='Champ Pools'!$T$3,'Champ Pools'!C67,IF('Comp Calculator'!$C$159='Champ Pools'!$U$3,'Champ Pools'!D67,IF('Comp Calculator'!$C$159='Champ Pools'!$V$3,'Champ Pools'!E67,IF('Comp Calculator'!$C$159='Champ Pools'!$W$3,'Champ Pools'!F67,IF('Comp Calculator'!$C$159='Champ Pools'!$X$3,'Champ Pools'!G67,IF('Comp Calculator'!$C$159='Champ Pools'!$Y$3,'Champ Pools'!H67,IF('Comp Calculator'!$C$159='Champ Pools'!$Z$3,'Champ Pools'!I67,0))))))))</f>
        <v>0</v>
      </c>
      <c r="D65">
        <f>IF('Comp Calculator'!$C$160='Champ Pools'!$S$3,'Champ Pools'!B67,IF('Comp Calculator'!$C$160='Champ Pools'!$T$3,'Champ Pools'!C67,IF('Comp Calculator'!$C$160='Champ Pools'!$U$3,'Champ Pools'!D67,IF('Comp Calculator'!$C$160='Champ Pools'!$V$3,'Champ Pools'!E67,IF('Comp Calculator'!$C$160='Champ Pools'!$W$3,'Champ Pools'!F67,IF('Comp Calculator'!$C$160='Champ Pools'!$X$3,'Champ Pools'!G67,IF('Comp Calculator'!$C$160='Champ Pools'!$Y$3,'Champ Pools'!H67,IF('Comp Calculator'!$C$160='Champ Pools'!$Z$3,'Champ Pools'!I67,0))))))))</f>
        <v>3</v>
      </c>
      <c r="E65">
        <f>IF('Comp Calculator'!$C$161='Champ Pools'!$S$3,'Champ Pools'!B67,IF('Comp Calculator'!$C$161='Champ Pools'!$T$3,'Champ Pools'!C67,IF('Comp Calculator'!$C$161='Champ Pools'!$U$3,'Champ Pools'!D67,IF('Comp Calculator'!$C$161='Champ Pools'!$V$3,'Champ Pools'!E67,IF('Comp Calculator'!$C$161='Champ Pools'!$W$3,'Champ Pools'!F67,IF('Comp Calculator'!$C$161='Champ Pools'!$X$3,'Champ Pools'!G67,IF('Comp Calculator'!$C$161='Champ Pools'!$Y$3,'Champ Pools'!H67,IF('Comp Calculator'!$C$161='Champ Pools'!$Z$3,'Champ Pools'!I67,0))))))))</f>
        <v>3</v>
      </c>
      <c r="F65">
        <f>IF('Comp Calculator'!$C$162='Champ Pools'!$S$3,'Champ Pools'!B67,IF('Comp Calculator'!$C$162='Champ Pools'!$T$3,'Champ Pools'!C67,IF('Comp Calculator'!$C$162='Champ Pools'!$U$3,'Champ Pools'!D67,IF('Comp Calculator'!$C$162='Champ Pools'!$V$3,'Champ Pools'!E67,IF('Comp Calculator'!$C$162='Champ Pools'!$W$3,'Champ Pools'!F67,IF('Comp Calculator'!$C$162='Champ Pools'!$X$3,'Champ Pools'!G67,IF('Comp Calculator'!$C$162='Champ Pools'!$Y$3,'Champ Pools'!H67,IF('Comp Calculator'!$C$162='Champ Pools'!$Z$3,'Champ Pools'!I67,0))))))))</f>
        <v>0</v>
      </c>
      <c r="H65">
        <f>B65*B65*'Champ Pools'!AC67</f>
        <v>0</v>
      </c>
      <c r="I65">
        <f>C65*C65*'Champ Pools'!AD67</f>
        <v>0</v>
      </c>
      <c r="J65">
        <f>D65*D65*'Champ Pools'!AE67</f>
        <v>27</v>
      </c>
      <c r="K65">
        <f>E65*E65*'Champ Pools'!AF67</f>
        <v>27</v>
      </c>
      <c r="L65">
        <f>F65*F65*'Champ Pools'!AG67</f>
        <v>0</v>
      </c>
      <c r="N65">
        <f>'Champ Scores'!Y67</f>
        <v>1990</v>
      </c>
      <c r="O65">
        <f>'Champ Scores'!Z67</f>
        <v>2837</v>
      </c>
      <c r="P65">
        <f>'Champ Scores'!AA67</f>
        <v>1100</v>
      </c>
      <c r="Q65">
        <f>'Champ Scores'!AB67</f>
        <v>1675</v>
      </c>
      <c r="R65">
        <f>'Champ Scores'!AC67</f>
        <v>1912</v>
      </c>
      <c r="T65" s="60">
        <f t="shared" si="18"/>
        <v>2372.1467528155963</v>
      </c>
      <c r="U65">
        <f>'(CC) Team Data'!W$43+'(CC) Enemy Champ Data'!N65</f>
        <v>1990</v>
      </c>
      <c r="V65">
        <f>'(CC) Team Data'!X$43+'(CC) Enemy Champ Data'!O65</f>
        <v>2837</v>
      </c>
      <c r="W65">
        <f>'(CC) Team Data'!Y$43+'(CC) Enemy Champ Data'!P65</f>
        <v>1100</v>
      </c>
      <c r="X65">
        <f>'(CC) Team Data'!Z$43+'(CC) Enemy Champ Data'!Q65</f>
        <v>1675</v>
      </c>
      <c r="Y65">
        <f>'(CC) Team Data'!AA$43+'(CC) Enemy Champ Data'!R65</f>
        <v>1912</v>
      </c>
      <c r="AA65">
        <f>ABS('Champ Scores'!AG67-33.3-'Comp Calculator'!H$164-'Comp Calculator'!H$163)</f>
        <v>1.5284491276933565</v>
      </c>
      <c r="AB65">
        <f>ABS('Champ Scores'!AH67-33.3-'Comp Calculator'!I$164-'Comp Calculator'!I$163)</f>
        <v>3.3084425803464619</v>
      </c>
      <c r="AC65">
        <f>ABS('Champ Scores'!AI67-33.3-'Comp Calculator'!J$164-'Comp Calculator'!J$163)</f>
        <v>4.8368917080398184</v>
      </c>
      <c r="AD65">
        <f t="shared" si="6"/>
        <v>9.6737834160796368</v>
      </c>
      <c r="AF65" s="60">
        <f>(IF('Comp Calculator'!$C$167='(CC) Enemy Champ Data'!$N$3,'(CC) Enemy Champ Data'!$N65,IF('Comp Calculator'!$C$167='(CC) Enemy Champ Data'!$O$3,'(CC) Enemy Champ Data'!$O65,IF('Comp Calculator'!$C$167='(CC) Enemy Champ Data'!$P$3,'(CC) Enemy Champ Data'!$P65,IF('Comp Calculator'!$C$167='(CC) Enemy Champ Data'!$Q$3,'(CC) Enemy Champ Data'!$Q65,IF('Comp Calculator'!$C$167='(CC) Enemy Champ Data'!$R$3,'(CC) Enemy Champ Data'!$R65,IF('Comp Calculator'!$C$167='(CC) Enemy Champ Data'!$T$3,'(CC) Enemy Champ Data'!$T65,1000))))))*H65*(100-$AD65))/1000</f>
        <v>0</v>
      </c>
      <c r="AG65" s="60">
        <f>(IF('Comp Calculator'!$C$167='(CC) Enemy Champ Data'!$N$3,'(CC) Enemy Champ Data'!$N65,IF('Comp Calculator'!$C$167='(CC) Enemy Champ Data'!$O$3,'(CC) Enemy Champ Data'!$O65,IF('Comp Calculator'!$C$167='(CC) Enemy Champ Data'!$P$3,'(CC) Enemy Champ Data'!$P65,IF('Comp Calculator'!$C$167='(CC) Enemy Champ Data'!$Q$3,'(CC) Enemy Champ Data'!$Q65,IF('Comp Calculator'!$C$167='(CC) Enemy Champ Data'!$R$3,'(CC) Enemy Champ Data'!$R65,IF('Comp Calculator'!$C$167='(CC) Enemy Champ Data'!$T$3,'(CC) Enemy Champ Data'!$T65,1000))))))*I65*(100-$AD65))/1000</f>
        <v>0</v>
      </c>
      <c r="AH65" s="60">
        <f>(IF('Comp Calculator'!$C$167='(CC) Enemy Champ Data'!$N$3,'(CC) Enemy Champ Data'!$N65,IF('Comp Calculator'!$C$167='(CC) Enemy Champ Data'!$O$3,'(CC) Enemy Champ Data'!$O65,IF('Comp Calculator'!$C$167='(CC) Enemy Champ Data'!$P$3,'(CC) Enemy Champ Data'!$P65,IF('Comp Calculator'!$C$167='(CC) Enemy Champ Data'!$Q$3,'(CC) Enemy Champ Data'!$Q65,IF('Comp Calculator'!$C$167='(CC) Enemy Champ Data'!$R$3,'(CC) Enemy Champ Data'!$R65,IF('Comp Calculator'!$C$167='(CC) Enemy Champ Data'!$T$3,'(CC) Enemy Champ Data'!$T65,1000))))))*J65*(100-$AD65))/1000</f>
        <v>5785.2101168189538</v>
      </c>
      <c r="AI65" s="60">
        <f>(IF('Comp Calculator'!$C$167='(CC) Enemy Champ Data'!$N$3,'(CC) Enemy Champ Data'!$N65,IF('Comp Calculator'!$C$167='(CC) Enemy Champ Data'!$O$3,'(CC) Enemy Champ Data'!$O65,IF('Comp Calculator'!$C$167='(CC) Enemy Champ Data'!$P$3,'(CC) Enemy Champ Data'!$P65,IF('Comp Calculator'!$C$167='(CC) Enemy Champ Data'!$Q$3,'(CC) Enemy Champ Data'!$Q65,IF('Comp Calculator'!$C$167='(CC) Enemy Champ Data'!$R$3,'(CC) Enemy Champ Data'!$R65,IF('Comp Calculator'!$C$167='(CC) Enemy Champ Data'!$T$3,'(CC) Enemy Champ Data'!$T65,1000))))))*K65*(100-$AD65))/1000</f>
        <v>5785.2101168189538</v>
      </c>
      <c r="AJ65" s="60">
        <f>(IF('Comp Calculator'!$C$167='(CC) Enemy Champ Data'!$N$3,'(CC) Enemy Champ Data'!$N65,IF('Comp Calculator'!$C$167='(CC) Enemy Champ Data'!$O$3,'(CC) Enemy Champ Data'!$O65,IF('Comp Calculator'!$C$167='(CC) Enemy Champ Data'!$P$3,'(CC) Enemy Champ Data'!$P65,IF('Comp Calculator'!$C$167='(CC) Enemy Champ Data'!$Q$3,'(CC) Enemy Champ Data'!$Q65,IF('Comp Calculator'!$C$167='(CC) Enemy Champ Data'!$R$3,'(CC) Enemy Champ Data'!$R65,IF('Comp Calculator'!$C$167='(CC) Enemy Champ Data'!$T$3,'(CC) Enemy Champ Data'!$T65,1000))))))*L65*(100-$AD65))/1000</f>
        <v>0</v>
      </c>
      <c r="AL65">
        <f>RANK(AF65,AF$4:AF$157,0)+COUNTIF(AF$4:AF65,AF65)-1</f>
        <v>85</v>
      </c>
      <c r="AM65" t="str">
        <f t="shared" si="7"/>
        <v>LeBlanc</v>
      </c>
      <c r="AN65">
        <f>RANK(AG65,AG$4:AG$157,0)+COUNTIF(AG$4:AG65,AG65)-1</f>
        <v>77</v>
      </c>
      <c r="AO65" t="str">
        <f t="shared" si="8"/>
        <v>LeBlanc</v>
      </c>
      <c r="AP65">
        <f>RANK(AH65,AH$4:AH$157,0)+COUNTIF(AH$4:AH65,AH65)-1</f>
        <v>56</v>
      </c>
      <c r="AQ65" t="str">
        <f t="shared" si="9"/>
        <v>LeBlanc</v>
      </c>
      <c r="AR65">
        <f>RANK(AI65,AI$4:AI$157,0)+COUNTIF(AI$4:AI65,AI65)-1</f>
        <v>8</v>
      </c>
      <c r="AS65" t="str">
        <f t="shared" si="10"/>
        <v>LeBlanc</v>
      </c>
      <c r="AT65">
        <f>RANK(AJ65,AJ$4:AJ$157,0)+COUNTIF(AJ$4:AJ65,AJ65)-1</f>
        <v>98</v>
      </c>
      <c r="AU65" t="str">
        <f t="shared" si="11"/>
        <v>LeBlanc</v>
      </c>
      <c r="AW65">
        <v>63</v>
      </c>
      <c r="AX65" s="61">
        <f t="shared" si="12"/>
        <v>3.5346098058699078</v>
      </c>
      <c r="AY65">
        <f>'Champ Scores'!B67</f>
        <v>5</v>
      </c>
      <c r="AZ65">
        <f>'Champ Scores'!C67</f>
        <v>1</v>
      </c>
      <c r="BA65">
        <f>'Champ Scores'!D67</f>
        <v>4</v>
      </c>
      <c r="BB65">
        <f>'Champ Scores'!E67</f>
        <v>2</v>
      </c>
      <c r="BC65">
        <f>'Champ Scores'!F67</f>
        <v>4</v>
      </c>
      <c r="BD65">
        <f>'Champ Scores'!G67</f>
        <v>3</v>
      </c>
      <c r="BE65">
        <f>'Champ Scores'!H67</f>
        <v>5</v>
      </c>
      <c r="BF65">
        <f>'Champ Scores'!I67</f>
        <v>2</v>
      </c>
      <c r="BG65">
        <f>'Champ Scores'!J67</f>
        <v>3</v>
      </c>
      <c r="BH65">
        <f>'Champ Scores'!K67</f>
        <v>1</v>
      </c>
      <c r="BI65">
        <f>'Champ Scores'!L67</f>
        <v>1</v>
      </c>
      <c r="BJ65">
        <f>'Champ Scores'!M67</f>
        <v>3</v>
      </c>
      <c r="BK65">
        <f>'Champ Scores'!N67</f>
        <v>1</v>
      </c>
      <c r="BL65">
        <f>'Champ Scores'!O67</f>
        <v>4</v>
      </c>
      <c r="BM65">
        <f>'Champ Scores'!P67</f>
        <v>2</v>
      </c>
      <c r="BN65">
        <f>'Champ Scores'!Q67</f>
        <v>2</v>
      </c>
      <c r="BO65">
        <f>'Champ Scores'!R67</f>
        <v>5</v>
      </c>
      <c r="BP65">
        <f>'Champ Scores'!S67</f>
        <v>1</v>
      </c>
      <c r="BQ65">
        <f>'Champ Scores'!T67</f>
        <v>2</v>
      </c>
      <c r="BR65">
        <f>'Champ Scores'!U67</f>
        <v>1</v>
      </c>
      <c r="BT65" s="61">
        <f>INDEX($AX$3:BR65,AW65,MATCH('Comp Calculator'!$C$168,'(CC) Enemy Champ Data'!$AX$3:$BR$3,0))</f>
        <v>3.5346098058699078</v>
      </c>
      <c r="BV65" s="60">
        <f t="shared" si="19"/>
        <v>0</v>
      </c>
      <c r="BW65" s="60">
        <f t="shared" si="20"/>
        <v>0</v>
      </c>
      <c r="BX65" s="60">
        <f t="shared" si="21"/>
        <v>8620.2341333456588</v>
      </c>
      <c r="BY65" s="60">
        <f t="shared" si="22"/>
        <v>8620.2341333456588</v>
      </c>
      <c r="BZ65" s="60">
        <f t="shared" si="23"/>
        <v>0</v>
      </c>
      <c r="CB65">
        <f>RANK(BV65,BV$4:BV$157,0)+COUNTIF(BV$4:BV65,BV65)-1</f>
        <v>85</v>
      </c>
      <c r="CC65" t="str">
        <f t="shared" si="13"/>
        <v>LeBlanc</v>
      </c>
      <c r="CD65">
        <f>RANK(BW65,BW$4:BW$157,0)+COUNTIF(BW$4:BW65,BW65)-1</f>
        <v>77</v>
      </c>
      <c r="CE65" t="str">
        <f t="shared" si="14"/>
        <v>LeBlanc</v>
      </c>
      <c r="CF65">
        <f>RANK(BX65,BX$4:BX$157,0)+COUNTIF(BX$4:BX65,BX65)-1</f>
        <v>50</v>
      </c>
      <c r="CG65" t="str">
        <f t="shared" si="15"/>
        <v>LeBlanc</v>
      </c>
      <c r="CH65">
        <f>RANK(BY65,BY$4:BY$157,0)+COUNTIF(BY$4:BY65,BY65)-1</f>
        <v>8</v>
      </c>
      <c r="CI65" t="str">
        <f t="shared" si="16"/>
        <v>LeBlanc</v>
      </c>
      <c r="CJ65">
        <f>RANK(BZ65,BZ$4:BZ$157,0)+COUNTIF(BZ$4:BZ65,BZ65)-1</f>
        <v>98</v>
      </c>
      <c r="CK65" t="str">
        <f t="shared" si="17"/>
        <v>LeBlanc</v>
      </c>
      <c r="CM65">
        <f>'Champ Scores'!B67+'(CC) Team Data'!B$43-'(CC) Team Data'!$B$28</f>
        <v>9</v>
      </c>
      <c r="CN65">
        <f>'Champ Scores'!C67+'(CC) Team Data'!C$43-'(CC) Team Data'!$B$28</f>
        <v>5</v>
      </c>
      <c r="CO65">
        <f>'Champ Scores'!D67+'(CC) Team Data'!D$43-'(CC) Team Data'!$B$28</f>
        <v>8</v>
      </c>
      <c r="CP65">
        <f>'Champ Scores'!E67+'(CC) Team Data'!E$43-'(CC) Team Data'!$B$28</f>
        <v>6</v>
      </c>
      <c r="CQ65">
        <f>'Champ Scores'!F67+'(CC) Team Data'!F$43-'(CC) Team Data'!$B$28</f>
        <v>8</v>
      </c>
      <c r="CR65">
        <f>'Champ Scores'!G67+'(CC) Team Data'!G$43-'(CC) Team Data'!$B$28</f>
        <v>7</v>
      </c>
      <c r="CS65">
        <f>'Champ Scores'!H67+'(CC) Team Data'!H$43-'(CC) Team Data'!$B$28</f>
        <v>9</v>
      </c>
      <c r="CT65">
        <f>'Champ Scores'!I67+'(CC) Team Data'!I$43-'(CC) Team Data'!$B$28</f>
        <v>6</v>
      </c>
      <c r="CU65">
        <f>'Champ Scores'!J67+'(CC) Team Data'!J$43-'(CC) Team Data'!$B$28</f>
        <v>7</v>
      </c>
      <c r="CV65">
        <f>'Champ Scores'!K67+'(CC) Team Data'!K$43-'(CC) Team Data'!$B$28</f>
        <v>5</v>
      </c>
      <c r="CW65">
        <f>'Champ Scores'!L67+'(CC) Team Data'!L$43-'(CC) Team Data'!$B$28</f>
        <v>5</v>
      </c>
      <c r="CX65">
        <f>'Champ Scores'!M67+'(CC) Team Data'!M$43-'(CC) Team Data'!$B$28</f>
        <v>7</v>
      </c>
      <c r="CY65">
        <f>'Champ Scores'!N67+'(CC) Team Data'!N$43-'(CC) Team Data'!$B$28</f>
        <v>5</v>
      </c>
      <c r="CZ65">
        <f>'Champ Scores'!O67+'(CC) Team Data'!O$43-'(CC) Team Data'!$B$28</f>
        <v>8</v>
      </c>
      <c r="DA65">
        <f>'Champ Scores'!P67+'(CC) Team Data'!P$43-'(CC) Team Data'!$B$28</f>
        <v>6</v>
      </c>
      <c r="DB65">
        <f>'Champ Scores'!Q67+'(CC) Team Data'!Q$43-'(CC) Team Data'!$B$28</f>
        <v>6</v>
      </c>
      <c r="DC65">
        <f>'Champ Scores'!R67+'(CC) Team Data'!R$43-'(CC) Team Data'!$B$28</f>
        <v>9</v>
      </c>
      <c r="DD65">
        <f>'Champ Scores'!S67+'(CC) Team Data'!S$43-'(CC) Team Data'!$B$28</f>
        <v>5</v>
      </c>
      <c r="DE65">
        <f>'Champ Scores'!T67+'(CC) Team Data'!T$43-'(CC) Team Data'!$B$28</f>
        <v>6</v>
      </c>
      <c r="DF65">
        <f>'Champ Scores'!U67+'(CC) Team Data'!U$43-'(CC) Team Data'!$B$28</f>
        <v>5</v>
      </c>
    </row>
    <row r="66" spans="1:110" x14ac:dyDescent="0.25">
      <c r="A66" t="str">
        <f>'Champ Scores'!A68</f>
        <v>Lee Sin</v>
      </c>
      <c r="B66">
        <f>IF('Comp Calculator'!$C$158='Champ Pools'!$S$3,'Champ Pools'!B68,IF('Comp Calculator'!$C$158='Champ Pools'!$T$3,'Champ Pools'!C68,IF('Comp Calculator'!$C$158='Champ Pools'!$U$3,'Champ Pools'!D68,IF('Comp Calculator'!$C$158='Champ Pools'!$V$3,'Champ Pools'!E68,IF('Comp Calculator'!$C$158='Champ Pools'!$W$3,'Champ Pools'!F68,IF('Comp Calculator'!$C$158='Champ Pools'!$X$3,'Champ Pools'!G68,IF('Comp Calculator'!$C$158='Champ Pools'!$Y$3,'Champ Pools'!H68,IF('Comp Calculator'!$C$158='Champ Pools'!$Z$3,'Champ Pools'!I68,0))))))))</f>
        <v>0</v>
      </c>
      <c r="C66">
        <f>IF('Comp Calculator'!$C$159='Champ Pools'!$S$3,'Champ Pools'!B68,IF('Comp Calculator'!$C$159='Champ Pools'!$T$3,'Champ Pools'!C68,IF('Comp Calculator'!$C$159='Champ Pools'!$U$3,'Champ Pools'!D68,IF('Comp Calculator'!$C$159='Champ Pools'!$V$3,'Champ Pools'!E68,IF('Comp Calculator'!$C$159='Champ Pools'!$W$3,'Champ Pools'!F68,IF('Comp Calculator'!$C$159='Champ Pools'!$X$3,'Champ Pools'!G68,IF('Comp Calculator'!$C$159='Champ Pools'!$Y$3,'Champ Pools'!H68,IF('Comp Calculator'!$C$159='Champ Pools'!$Z$3,'Champ Pools'!I68,0))))))))</f>
        <v>0</v>
      </c>
      <c r="D66">
        <f>IF('Comp Calculator'!$C$160='Champ Pools'!$S$3,'Champ Pools'!B68,IF('Comp Calculator'!$C$160='Champ Pools'!$T$3,'Champ Pools'!C68,IF('Comp Calculator'!$C$160='Champ Pools'!$U$3,'Champ Pools'!D68,IF('Comp Calculator'!$C$160='Champ Pools'!$V$3,'Champ Pools'!E68,IF('Comp Calculator'!$C$160='Champ Pools'!$W$3,'Champ Pools'!F68,IF('Comp Calculator'!$C$160='Champ Pools'!$X$3,'Champ Pools'!G68,IF('Comp Calculator'!$C$160='Champ Pools'!$Y$3,'Champ Pools'!H68,IF('Comp Calculator'!$C$160='Champ Pools'!$Z$3,'Champ Pools'!I68,0))))))))</f>
        <v>4</v>
      </c>
      <c r="E66">
        <f>IF('Comp Calculator'!$C$161='Champ Pools'!$S$3,'Champ Pools'!B68,IF('Comp Calculator'!$C$161='Champ Pools'!$T$3,'Champ Pools'!C68,IF('Comp Calculator'!$C$161='Champ Pools'!$U$3,'Champ Pools'!D68,IF('Comp Calculator'!$C$161='Champ Pools'!$V$3,'Champ Pools'!E68,IF('Comp Calculator'!$C$161='Champ Pools'!$W$3,'Champ Pools'!F68,IF('Comp Calculator'!$C$161='Champ Pools'!$X$3,'Champ Pools'!G68,IF('Comp Calculator'!$C$161='Champ Pools'!$Y$3,'Champ Pools'!H68,IF('Comp Calculator'!$C$161='Champ Pools'!$Z$3,'Champ Pools'!I68,0))))))))</f>
        <v>0</v>
      </c>
      <c r="F66">
        <f>IF('Comp Calculator'!$C$162='Champ Pools'!$S$3,'Champ Pools'!B68,IF('Comp Calculator'!$C$162='Champ Pools'!$T$3,'Champ Pools'!C68,IF('Comp Calculator'!$C$162='Champ Pools'!$U$3,'Champ Pools'!D68,IF('Comp Calculator'!$C$162='Champ Pools'!$V$3,'Champ Pools'!E68,IF('Comp Calculator'!$C$162='Champ Pools'!$W$3,'Champ Pools'!F68,IF('Comp Calculator'!$C$162='Champ Pools'!$X$3,'Champ Pools'!G68,IF('Comp Calculator'!$C$162='Champ Pools'!$Y$3,'Champ Pools'!H68,IF('Comp Calculator'!$C$162='Champ Pools'!$Z$3,'Champ Pools'!I68,0))))))))</f>
        <v>0</v>
      </c>
      <c r="H66">
        <f>B66*B66*'Champ Pools'!AC68</f>
        <v>0</v>
      </c>
      <c r="I66">
        <f>C66*C66*'Champ Pools'!AD68</f>
        <v>0</v>
      </c>
      <c r="J66">
        <f>D66*D66*'Champ Pools'!AE68</f>
        <v>48</v>
      </c>
      <c r="K66">
        <f>E66*E66*'Champ Pools'!AF68</f>
        <v>0</v>
      </c>
      <c r="L66">
        <f>F66*F66*'Champ Pools'!AG68</f>
        <v>0</v>
      </c>
      <c r="N66">
        <f>'Champ Scores'!Y68</f>
        <v>2436</v>
      </c>
      <c r="O66">
        <f>'Champ Scores'!Z68</f>
        <v>2866</v>
      </c>
      <c r="P66">
        <f>'Champ Scores'!AA68</f>
        <v>1264</v>
      </c>
      <c r="Q66">
        <f>'Champ Scores'!AB68</f>
        <v>1128</v>
      </c>
      <c r="R66">
        <f>'Champ Scores'!AC68</f>
        <v>1848</v>
      </c>
      <c r="T66" s="60">
        <f t="shared" si="18"/>
        <v>2254.4660973503619</v>
      </c>
      <c r="U66">
        <f>'(CC) Team Data'!W$43+'(CC) Enemy Champ Data'!N66</f>
        <v>2436</v>
      </c>
      <c r="V66">
        <f>'(CC) Team Data'!X$43+'(CC) Enemy Champ Data'!O66</f>
        <v>2866</v>
      </c>
      <c r="W66">
        <f>'(CC) Team Data'!Y$43+'(CC) Enemy Champ Data'!P66</f>
        <v>1264</v>
      </c>
      <c r="X66">
        <f>'(CC) Team Data'!Z$43+'(CC) Enemy Champ Data'!Q66</f>
        <v>1128</v>
      </c>
      <c r="Y66">
        <f>'(CC) Team Data'!AA$43+'(CC) Enemy Champ Data'!R66</f>
        <v>1848</v>
      </c>
      <c r="AA66">
        <f>ABS('Champ Scores'!AG68-33.3-'Comp Calculator'!H$164-'Comp Calculator'!H$163)</f>
        <v>8.0547720164362531</v>
      </c>
      <c r="AB66">
        <f>ABS('Champ Scores'!AH68-33.3-'Comp Calculator'!I$164-'Comp Calculator'!I$163)</f>
        <v>4.5667392650755509</v>
      </c>
      <c r="AC66">
        <f>ABS('Champ Scores'!AI68-33.3-'Comp Calculator'!J$164-'Comp Calculator'!J$163)</f>
        <v>12.621511281511811</v>
      </c>
      <c r="AD66">
        <f t="shared" si="6"/>
        <v>25.243022563023615</v>
      </c>
      <c r="AF66" s="60">
        <f>(IF('Comp Calculator'!$C$167='(CC) Enemy Champ Data'!$N$3,'(CC) Enemy Champ Data'!$N66,IF('Comp Calculator'!$C$167='(CC) Enemy Champ Data'!$O$3,'(CC) Enemy Champ Data'!$O66,IF('Comp Calculator'!$C$167='(CC) Enemy Champ Data'!$P$3,'(CC) Enemy Champ Data'!$P66,IF('Comp Calculator'!$C$167='(CC) Enemy Champ Data'!$Q$3,'(CC) Enemy Champ Data'!$Q66,IF('Comp Calculator'!$C$167='(CC) Enemy Champ Data'!$R$3,'(CC) Enemy Champ Data'!$R66,IF('Comp Calculator'!$C$167='(CC) Enemy Champ Data'!$T$3,'(CC) Enemy Champ Data'!$T66,1000))))))*H66*(100-$AD66))/1000</f>
        <v>0</v>
      </c>
      <c r="AG66" s="60">
        <f>(IF('Comp Calculator'!$C$167='(CC) Enemy Champ Data'!$N$3,'(CC) Enemy Champ Data'!$N66,IF('Comp Calculator'!$C$167='(CC) Enemy Champ Data'!$O$3,'(CC) Enemy Champ Data'!$O66,IF('Comp Calculator'!$C$167='(CC) Enemy Champ Data'!$P$3,'(CC) Enemy Champ Data'!$P66,IF('Comp Calculator'!$C$167='(CC) Enemy Champ Data'!$Q$3,'(CC) Enemy Champ Data'!$Q66,IF('Comp Calculator'!$C$167='(CC) Enemy Champ Data'!$R$3,'(CC) Enemy Champ Data'!$R66,IF('Comp Calculator'!$C$167='(CC) Enemy Champ Data'!$T$3,'(CC) Enemy Champ Data'!$T66,1000))))))*I66*(100-$AD66))/1000</f>
        <v>0</v>
      </c>
      <c r="AH66" s="60">
        <f>(IF('Comp Calculator'!$C$167='(CC) Enemy Champ Data'!$N$3,'(CC) Enemy Champ Data'!$N66,IF('Comp Calculator'!$C$167='(CC) Enemy Champ Data'!$O$3,'(CC) Enemy Champ Data'!$O66,IF('Comp Calculator'!$C$167='(CC) Enemy Champ Data'!$P$3,'(CC) Enemy Champ Data'!$P66,IF('Comp Calculator'!$C$167='(CC) Enemy Champ Data'!$Q$3,'(CC) Enemy Champ Data'!$Q66,IF('Comp Calculator'!$C$167='(CC) Enemy Champ Data'!$R$3,'(CC) Enemy Champ Data'!$R66,IF('Comp Calculator'!$C$167='(CC) Enemy Champ Data'!$T$3,'(CC) Enemy Champ Data'!$T66,1000))))))*J66*(100-$AD66))/1000</f>
        <v>8089.7794162583632</v>
      </c>
      <c r="AI66" s="60">
        <f>(IF('Comp Calculator'!$C$167='(CC) Enemy Champ Data'!$N$3,'(CC) Enemy Champ Data'!$N66,IF('Comp Calculator'!$C$167='(CC) Enemy Champ Data'!$O$3,'(CC) Enemy Champ Data'!$O66,IF('Comp Calculator'!$C$167='(CC) Enemy Champ Data'!$P$3,'(CC) Enemy Champ Data'!$P66,IF('Comp Calculator'!$C$167='(CC) Enemy Champ Data'!$Q$3,'(CC) Enemy Champ Data'!$Q66,IF('Comp Calculator'!$C$167='(CC) Enemy Champ Data'!$R$3,'(CC) Enemy Champ Data'!$R66,IF('Comp Calculator'!$C$167='(CC) Enemy Champ Data'!$T$3,'(CC) Enemy Champ Data'!$T66,1000))))))*K66*(100-$AD66))/1000</f>
        <v>0</v>
      </c>
      <c r="AJ66" s="60">
        <f>(IF('Comp Calculator'!$C$167='(CC) Enemy Champ Data'!$N$3,'(CC) Enemy Champ Data'!$N66,IF('Comp Calculator'!$C$167='(CC) Enemy Champ Data'!$O$3,'(CC) Enemy Champ Data'!$O66,IF('Comp Calculator'!$C$167='(CC) Enemy Champ Data'!$P$3,'(CC) Enemy Champ Data'!$P66,IF('Comp Calculator'!$C$167='(CC) Enemy Champ Data'!$Q$3,'(CC) Enemy Champ Data'!$Q66,IF('Comp Calculator'!$C$167='(CC) Enemy Champ Data'!$R$3,'(CC) Enemy Champ Data'!$R66,IF('Comp Calculator'!$C$167='(CC) Enemy Champ Data'!$T$3,'(CC) Enemy Champ Data'!$T66,1000))))))*L66*(100-$AD66))/1000</f>
        <v>0</v>
      </c>
      <c r="AL66">
        <f>RANK(AF66,AF$4:AF$157,0)+COUNTIF(AF$4:AF66,AF66)-1</f>
        <v>86</v>
      </c>
      <c r="AM66" t="str">
        <f t="shared" si="7"/>
        <v>Lee Sin</v>
      </c>
      <c r="AN66">
        <f>RANK(AG66,AG$4:AG$157,0)+COUNTIF(AG$4:AG66,AG66)-1</f>
        <v>78</v>
      </c>
      <c r="AO66" t="str">
        <f t="shared" si="8"/>
        <v>Lee Sin</v>
      </c>
      <c r="AP66">
        <f>RANK(AH66,AH$4:AH$157,0)+COUNTIF(AH$4:AH66,AH66)-1</f>
        <v>30</v>
      </c>
      <c r="AQ66" t="str">
        <f t="shared" si="9"/>
        <v>Lee Sin</v>
      </c>
      <c r="AR66">
        <f>RANK(AI66,AI$4:AI$157,0)+COUNTIF(AI$4:AI66,AI66)-1</f>
        <v>72</v>
      </c>
      <c r="AS66" t="str">
        <f t="shared" si="10"/>
        <v>Lee Sin</v>
      </c>
      <c r="AT66">
        <f>RANK(AJ66,AJ$4:AJ$157,0)+COUNTIF(AJ$4:AJ66,AJ66)-1</f>
        <v>99</v>
      </c>
      <c r="AU66" t="str">
        <f t="shared" si="11"/>
        <v>Lee Sin</v>
      </c>
      <c r="AW66">
        <v>64</v>
      </c>
      <c r="AX66" s="61">
        <f t="shared" si="12"/>
        <v>3.5346098058699078</v>
      </c>
      <c r="AY66">
        <f>'Champ Scores'!B68</f>
        <v>3</v>
      </c>
      <c r="AZ66">
        <f>'Champ Scores'!C68</f>
        <v>3</v>
      </c>
      <c r="BA66">
        <f>'Champ Scores'!D68</f>
        <v>3</v>
      </c>
      <c r="BB66">
        <f>'Champ Scores'!E68</f>
        <v>1</v>
      </c>
      <c r="BC66">
        <f>'Champ Scores'!F68</f>
        <v>5</v>
      </c>
      <c r="BD66">
        <f>'Champ Scores'!G68</f>
        <v>2</v>
      </c>
      <c r="BE66">
        <f>'Champ Scores'!H68</f>
        <v>1</v>
      </c>
      <c r="BF66">
        <f>'Champ Scores'!I68</f>
        <v>1</v>
      </c>
      <c r="BG66">
        <f>'Champ Scores'!J68</f>
        <v>2</v>
      </c>
      <c r="BH66">
        <f>'Champ Scores'!K68</f>
        <v>2</v>
      </c>
      <c r="BI66">
        <f>'Champ Scores'!L68</f>
        <v>2</v>
      </c>
      <c r="BJ66">
        <f>'Champ Scores'!M68</f>
        <v>4</v>
      </c>
      <c r="BK66">
        <f>'Champ Scores'!N68</f>
        <v>2</v>
      </c>
      <c r="BL66">
        <f>'Champ Scores'!O68</f>
        <v>1</v>
      </c>
      <c r="BM66">
        <f>'Champ Scores'!P68</f>
        <v>5</v>
      </c>
      <c r="BN66">
        <f>'Champ Scores'!Q68</f>
        <v>5</v>
      </c>
      <c r="BO66">
        <f>'Champ Scores'!R68</f>
        <v>5</v>
      </c>
      <c r="BP66">
        <f>'Champ Scores'!S68</f>
        <v>2</v>
      </c>
      <c r="BQ66">
        <f>'Champ Scores'!T68</f>
        <v>1</v>
      </c>
      <c r="BR66">
        <f>'Champ Scores'!U68</f>
        <v>2</v>
      </c>
      <c r="BT66" s="61">
        <f>INDEX($AX$3:BR66,AW66,MATCH('Comp Calculator'!$C$168,'(CC) Enemy Champ Data'!$AX$3:$BR$3,0))</f>
        <v>3.5346098058699078</v>
      </c>
      <c r="BV66" s="60">
        <f t="shared" si="19"/>
        <v>0</v>
      </c>
      <c r="BW66" s="60">
        <f t="shared" si="20"/>
        <v>0</v>
      </c>
      <c r="BX66" s="60">
        <f t="shared" si="21"/>
        <v>12683.363784284746</v>
      </c>
      <c r="BY66" s="60">
        <f t="shared" si="22"/>
        <v>0</v>
      </c>
      <c r="BZ66" s="60">
        <f t="shared" si="23"/>
        <v>0</v>
      </c>
      <c r="CB66">
        <f>RANK(BV66,BV$4:BV$157,0)+COUNTIF(BV$4:BV66,BV66)-1</f>
        <v>86</v>
      </c>
      <c r="CC66" t="str">
        <f t="shared" si="13"/>
        <v>Lee Sin</v>
      </c>
      <c r="CD66">
        <f>RANK(BW66,BW$4:BW$157,0)+COUNTIF(BW$4:BW66,BW66)-1</f>
        <v>78</v>
      </c>
      <c r="CE66" t="str">
        <f t="shared" si="14"/>
        <v>Lee Sin</v>
      </c>
      <c r="CF66">
        <f>RANK(BX66,BX$4:BX$157,0)+COUNTIF(BX$4:BX66,BX66)-1</f>
        <v>28</v>
      </c>
      <c r="CG66" t="str">
        <f t="shared" si="15"/>
        <v>Lee Sin</v>
      </c>
      <c r="CH66">
        <f>RANK(BY66,BY$4:BY$157,0)+COUNTIF(BY$4:BY66,BY66)-1</f>
        <v>72</v>
      </c>
      <c r="CI66" t="str">
        <f t="shared" si="16"/>
        <v>Lee Sin</v>
      </c>
      <c r="CJ66">
        <f>RANK(BZ66,BZ$4:BZ$157,0)+COUNTIF(BZ$4:BZ66,BZ66)-1</f>
        <v>99</v>
      </c>
      <c r="CK66" t="str">
        <f t="shared" si="17"/>
        <v>Lee Sin</v>
      </c>
      <c r="CM66">
        <f>'Champ Scores'!B68+'(CC) Team Data'!B$43-'(CC) Team Data'!$B$28</f>
        <v>7</v>
      </c>
      <c r="CN66">
        <f>'Champ Scores'!C68+'(CC) Team Data'!C$43-'(CC) Team Data'!$B$28</f>
        <v>7</v>
      </c>
      <c r="CO66">
        <f>'Champ Scores'!D68+'(CC) Team Data'!D$43-'(CC) Team Data'!$B$28</f>
        <v>7</v>
      </c>
      <c r="CP66">
        <f>'Champ Scores'!E68+'(CC) Team Data'!E$43-'(CC) Team Data'!$B$28</f>
        <v>5</v>
      </c>
      <c r="CQ66">
        <f>'Champ Scores'!F68+'(CC) Team Data'!F$43-'(CC) Team Data'!$B$28</f>
        <v>9</v>
      </c>
      <c r="CR66">
        <f>'Champ Scores'!G68+'(CC) Team Data'!G$43-'(CC) Team Data'!$B$28</f>
        <v>6</v>
      </c>
      <c r="CS66">
        <f>'Champ Scores'!H68+'(CC) Team Data'!H$43-'(CC) Team Data'!$B$28</f>
        <v>5</v>
      </c>
      <c r="CT66">
        <f>'Champ Scores'!I68+'(CC) Team Data'!I$43-'(CC) Team Data'!$B$28</f>
        <v>5</v>
      </c>
      <c r="CU66">
        <f>'Champ Scores'!J68+'(CC) Team Data'!J$43-'(CC) Team Data'!$B$28</f>
        <v>6</v>
      </c>
      <c r="CV66">
        <f>'Champ Scores'!K68+'(CC) Team Data'!K$43-'(CC) Team Data'!$B$28</f>
        <v>6</v>
      </c>
      <c r="CW66">
        <f>'Champ Scores'!L68+'(CC) Team Data'!L$43-'(CC) Team Data'!$B$28</f>
        <v>6</v>
      </c>
      <c r="CX66">
        <f>'Champ Scores'!M68+'(CC) Team Data'!M$43-'(CC) Team Data'!$B$28</f>
        <v>8</v>
      </c>
      <c r="CY66">
        <f>'Champ Scores'!N68+'(CC) Team Data'!N$43-'(CC) Team Data'!$B$28</f>
        <v>6</v>
      </c>
      <c r="CZ66">
        <f>'Champ Scores'!O68+'(CC) Team Data'!O$43-'(CC) Team Data'!$B$28</f>
        <v>5</v>
      </c>
      <c r="DA66">
        <f>'Champ Scores'!P68+'(CC) Team Data'!P$43-'(CC) Team Data'!$B$28</f>
        <v>9</v>
      </c>
      <c r="DB66">
        <f>'Champ Scores'!Q68+'(CC) Team Data'!Q$43-'(CC) Team Data'!$B$28</f>
        <v>9</v>
      </c>
      <c r="DC66">
        <f>'Champ Scores'!R68+'(CC) Team Data'!R$43-'(CC) Team Data'!$B$28</f>
        <v>9</v>
      </c>
      <c r="DD66">
        <f>'Champ Scores'!S68+'(CC) Team Data'!S$43-'(CC) Team Data'!$B$28</f>
        <v>6</v>
      </c>
      <c r="DE66">
        <f>'Champ Scores'!T68+'(CC) Team Data'!T$43-'(CC) Team Data'!$B$28</f>
        <v>5</v>
      </c>
      <c r="DF66">
        <f>'Champ Scores'!U68+'(CC) Team Data'!U$43-'(CC) Team Data'!$B$28</f>
        <v>6</v>
      </c>
    </row>
    <row r="67" spans="1:110" x14ac:dyDescent="0.25">
      <c r="A67" t="str">
        <f>'Champ Scores'!A69</f>
        <v>Leona</v>
      </c>
      <c r="B67">
        <f>IF('Comp Calculator'!$C$158='Champ Pools'!$S$3,'Champ Pools'!B69,IF('Comp Calculator'!$C$158='Champ Pools'!$T$3,'Champ Pools'!C69,IF('Comp Calculator'!$C$158='Champ Pools'!$U$3,'Champ Pools'!D69,IF('Comp Calculator'!$C$158='Champ Pools'!$V$3,'Champ Pools'!E69,IF('Comp Calculator'!$C$158='Champ Pools'!$W$3,'Champ Pools'!F69,IF('Comp Calculator'!$C$158='Champ Pools'!$X$3,'Champ Pools'!G69,IF('Comp Calculator'!$C$158='Champ Pools'!$Y$3,'Champ Pools'!H69,IF('Comp Calculator'!$C$158='Champ Pools'!$Z$3,'Champ Pools'!I69,0))))))))</f>
        <v>0</v>
      </c>
      <c r="C67">
        <f>IF('Comp Calculator'!$C$159='Champ Pools'!$S$3,'Champ Pools'!B69,IF('Comp Calculator'!$C$159='Champ Pools'!$T$3,'Champ Pools'!C69,IF('Comp Calculator'!$C$159='Champ Pools'!$U$3,'Champ Pools'!D69,IF('Comp Calculator'!$C$159='Champ Pools'!$V$3,'Champ Pools'!E69,IF('Comp Calculator'!$C$159='Champ Pools'!$W$3,'Champ Pools'!F69,IF('Comp Calculator'!$C$159='Champ Pools'!$X$3,'Champ Pools'!G69,IF('Comp Calculator'!$C$159='Champ Pools'!$Y$3,'Champ Pools'!H69,IF('Comp Calculator'!$C$159='Champ Pools'!$Z$3,'Champ Pools'!I69,0))))))))</f>
        <v>1</v>
      </c>
      <c r="D67">
        <f>IF('Comp Calculator'!$C$160='Champ Pools'!$S$3,'Champ Pools'!B69,IF('Comp Calculator'!$C$160='Champ Pools'!$T$3,'Champ Pools'!C69,IF('Comp Calculator'!$C$160='Champ Pools'!$U$3,'Champ Pools'!D69,IF('Comp Calculator'!$C$160='Champ Pools'!$V$3,'Champ Pools'!E69,IF('Comp Calculator'!$C$160='Champ Pools'!$W$3,'Champ Pools'!F69,IF('Comp Calculator'!$C$160='Champ Pools'!$X$3,'Champ Pools'!G69,IF('Comp Calculator'!$C$160='Champ Pools'!$Y$3,'Champ Pools'!H69,IF('Comp Calculator'!$C$160='Champ Pools'!$Z$3,'Champ Pools'!I69,0))))))))</f>
        <v>4</v>
      </c>
      <c r="E67">
        <f>IF('Comp Calculator'!$C$161='Champ Pools'!$S$3,'Champ Pools'!B69,IF('Comp Calculator'!$C$161='Champ Pools'!$T$3,'Champ Pools'!C69,IF('Comp Calculator'!$C$161='Champ Pools'!$U$3,'Champ Pools'!D69,IF('Comp Calculator'!$C$161='Champ Pools'!$V$3,'Champ Pools'!E69,IF('Comp Calculator'!$C$161='Champ Pools'!$W$3,'Champ Pools'!F69,IF('Comp Calculator'!$C$161='Champ Pools'!$X$3,'Champ Pools'!G69,IF('Comp Calculator'!$C$161='Champ Pools'!$Y$3,'Champ Pools'!H69,IF('Comp Calculator'!$C$161='Champ Pools'!$Z$3,'Champ Pools'!I69,0))))))))</f>
        <v>0</v>
      </c>
      <c r="F67">
        <f>IF('Comp Calculator'!$C$162='Champ Pools'!$S$3,'Champ Pools'!B69,IF('Comp Calculator'!$C$162='Champ Pools'!$T$3,'Champ Pools'!C69,IF('Comp Calculator'!$C$162='Champ Pools'!$U$3,'Champ Pools'!D69,IF('Comp Calculator'!$C$162='Champ Pools'!$V$3,'Champ Pools'!E69,IF('Comp Calculator'!$C$162='Champ Pools'!$W$3,'Champ Pools'!F69,IF('Comp Calculator'!$C$162='Champ Pools'!$X$3,'Champ Pools'!G69,IF('Comp Calculator'!$C$162='Champ Pools'!$Y$3,'Champ Pools'!H69,IF('Comp Calculator'!$C$162='Champ Pools'!$Z$3,'Champ Pools'!I69,0))))))))</f>
        <v>0</v>
      </c>
      <c r="H67">
        <f>B67*B67*'Champ Pools'!AC69</f>
        <v>0</v>
      </c>
      <c r="I67">
        <f>C67*C67*'Champ Pools'!AD69</f>
        <v>3</v>
      </c>
      <c r="J67">
        <f>D67*D67*'Champ Pools'!AE69</f>
        <v>48</v>
      </c>
      <c r="K67">
        <f>E67*E67*'Champ Pools'!AF69</f>
        <v>0</v>
      </c>
      <c r="L67">
        <f>F67*F67*'Champ Pools'!AG69</f>
        <v>0</v>
      </c>
      <c r="N67">
        <f>'Champ Scores'!Y69</f>
        <v>3128</v>
      </c>
      <c r="O67">
        <f>'Champ Scores'!Z69</f>
        <v>2396</v>
      </c>
      <c r="P67">
        <f>'Champ Scores'!AA69</f>
        <v>1553</v>
      </c>
      <c r="Q67">
        <f>'Champ Scores'!AB69</f>
        <v>1169</v>
      </c>
      <c r="R67">
        <f>'Champ Scores'!AC69</f>
        <v>1031</v>
      </c>
      <c r="T67" s="60">
        <f t="shared" si="18"/>
        <v>2112.0268585142903</v>
      </c>
      <c r="U67">
        <f>'(CC) Team Data'!W$43+'(CC) Enemy Champ Data'!N67</f>
        <v>3128</v>
      </c>
      <c r="V67">
        <f>'(CC) Team Data'!X$43+'(CC) Enemy Champ Data'!O67</f>
        <v>2396</v>
      </c>
      <c r="W67">
        <f>'(CC) Team Data'!Y$43+'(CC) Enemy Champ Data'!P67</f>
        <v>1553</v>
      </c>
      <c r="X67">
        <f>'(CC) Team Data'!Z$43+'(CC) Enemy Champ Data'!Q67</f>
        <v>1169</v>
      </c>
      <c r="Y67">
        <f>'(CC) Team Data'!AA$43+'(CC) Enemy Champ Data'!R67</f>
        <v>1031</v>
      </c>
      <c r="AA67">
        <f>ABS('Champ Scores'!AG69-33.3-'Comp Calculator'!H$164-'Comp Calculator'!H$163)</f>
        <v>3.1442889772468945</v>
      </c>
      <c r="AB67">
        <f>ABS('Champ Scores'!AH69-33.3-'Comp Calculator'!I$164-'Comp Calculator'!I$163)</f>
        <v>0.80734583749883626</v>
      </c>
      <c r="AC67">
        <f>ABS('Champ Scores'!AI69-33.3-'Comp Calculator'!J$164-'Comp Calculator'!J$163)</f>
        <v>3.9516348147457272</v>
      </c>
      <c r="AD67">
        <f t="shared" si="6"/>
        <v>7.9032696294914579</v>
      </c>
      <c r="AF67" s="60">
        <f>(IF('Comp Calculator'!$C$167='(CC) Enemy Champ Data'!$N$3,'(CC) Enemy Champ Data'!$N67,IF('Comp Calculator'!$C$167='(CC) Enemy Champ Data'!$O$3,'(CC) Enemy Champ Data'!$O67,IF('Comp Calculator'!$C$167='(CC) Enemy Champ Data'!$P$3,'(CC) Enemy Champ Data'!$P67,IF('Comp Calculator'!$C$167='(CC) Enemy Champ Data'!$Q$3,'(CC) Enemy Champ Data'!$Q67,IF('Comp Calculator'!$C$167='(CC) Enemy Champ Data'!$R$3,'(CC) Enemy Champ Data'!$R67,IF('Comp Calculator'!$C$167='(CC) Enemy Champ Data'!$T$3,'(CC) Enemy Champ Data'!$T67,1000))))))*H67*(100-$AD67))/1000</f>
        <v>0</v>
      </c>
      <c r="AG67" s="60">
        <f>(IF('Comp Calculator'!$C$167='(CC) Enemy Champ Data'!$N$3,'(CC) Enemy Champ Data'!$N67,IF('Comp Calculator'!$C$167='(CC) Enemy Champ Data'!$O$3,'(CC) Enemy Champ Data'!$O67,IF('Comp Calculator'!$C$167='(CC) Enemy Champ Data'!$P$3,'(CC) Enemy Champ Data'!$P67,IF('Comp Calculator'!$C$167='(CC) Enemy Champ Data'!$Q$3,'(CC) Enemy Champ Data'!$Q67,IF('Comp Calculator'!$C$167='(CC) Enemy Champ Data'!$R$3,'(CC) Enemy Champ Data'!$R67,IF('Comp Calculator'!$C$167='(CC) Enemy Champ Data'!$T$3,'(CC) Enemy Champ Data'!$T67,1000))))))*I67*(100-$AD67))/1000</f>
        <v>583.53230437158845</v>
      </c>
      <c r="AH67" s="60">
        <f>(IF('Comp Calculator'!$C$167='(CC) Enemy Champ Data'!$N$3,'(CC) Enemy Champ Data'!$N67,IF('Comp Calculator'!$C$167='(CC) Enemy Champ Data'!$O$3,'(CC) Enemy Champ Data'!$O67,IF('Comp Calculator'!$C$167='(CC) Enemy Champ Data'!$P$3,'(CC) Enemy Champ Data'!$P67,IF('Comp Calculator'!$C$167='(CC) Enemy Champ Data'!$Q$3,'(CC) Enemy Champ Data'!$Q67,IF('Comp Calculator'!$C$167='(CC) Enemy Champ Data'!$R$3,'(CC) Enemy Champ Data'!$R67,IF('Comp Calculator'!$C$167='(CC) Enemy Champ Data'!$T$3,'(CC) Enemy Champ Data'!$T67,1000))))))*J67*(100-$AD67))/1000</f>
        <v>9336.5168699454152</v>
      </c>
      <c r="AI67" s="60">
        <f>(IF('Comp Calculator'!$C$167='(CC) Enemy Champ Data'!$N$3,'(CC) Enemy Champ Data'!$N67,IF('Comp Calculator'!$C$167='(CC) Enemy Champ Data'!$O$3,'(CC) Enemy Champ Data'!$O67,IF('Comp Calculator'!$C$167='(CC) Enemy Champ Data'!$P$3,'(CC) Enemy Champ Data'!$P67,IF('Comp Calculator'!$C$167='(CC) Enemy Champ Data'!$Q$3,'(CC) Enemy Champ Data'!$Q67,IF('Comp Calculator'!$C$167='(CC) Enemy Champ Data'!$R$3,'(CC) Enemy Champ Data'!$R67,IF('Comp Calculator'!$C$167='(CC) Enemy Champ Data'!$T$3,'(CC) Enemy Champ Data'!$T67,1000))))))*K67*(100-$AD67))/1000</f>
        <v>0</v>
      </c>
      <c r="AJ67" s="60">
        <f>(IF('Comp Calculator'!$C$167='(CC) Enemy Champ Data'!$N$3,'(CC) Enemy Champ Data'!$N67,IF('Comp Calculator'!$C$167='(CC) Enemy Champ Data'!$O$3,'(CC) Enemy Champ Data'!$O67,IF('Comp Calculator'!$C$167='(CC) Enemy Champ Data'!$P$3,'(CC) Enemy Champ Data'!$P67,IF('Comp Calculator'!$C$167='(CC) Enemy Champ Data'!$Q$3,'(CC) Enemy Champ Data'!$Q67,IF('Comp Calculator'!$C$167='(CC) Enemy Champ Data'!$R$3,'(CC) Enemy Champ Data'!$R67,IF('Comp Calculator'!$C$167='(CC) Enemy Champ Data'!$T$3,'(CC) Enemy Champ Data'!$T67,1000))))))*L67*(100-$AD67))/1000</f>
        <v>0</v>
      </c>
      <c r="AL67">
        <f>RANK(AF67,AF$4:AF$157,0)+COUNTIF(AF$4:AF67,AF67)-1</f>
        <v>87</v>
      </c>
      <c r="AM67" t="str">
        <f t="shared" si="7"/>
        <v>Leona</v>
      </c>
      <c r="AN67">
        <f>RANK(AG67,AG$4:AG$157,0)+COUNTIF(AG$4:AG67,AG67)-1</f>
        <v>19</v>
      </c>
      <c r="AO67" t="str">
        <f t="shared" si="8"/>
        <v>Leona</v>
      </c>
      <c r="AP67">
        <f>RANK(AH67,AH$4:AH$157,0)+COUNTIF(AH$4:AH67,AH67)-1</f>
        <v>26</v>
      </c>
      <c r="AQ67" t="str">
        <f t="shared" si="9"/>
        <v>Leona</v>
      </c>
      <c r="AR67">
        <f>RANK(AI67,AI$4:AI$157,0)+COUNTIF(AI$4:AI67,AI67)-1</f>
        <v>73</v>
      </c>
      <c r="AS67" t="str">
        <f t="shared" si="10"/>
        <v>Leona</v>
      </c>
      <c r="AT67">
        <f>RANK(AJ67,AJ$4:AJ$157,0)+COUNTIF(AJ$4:AJ67,AJ67)-1</f>
        <v>100</v>
      </c>
      <c r="AU67" t="str">
        <f t="shared" si="11"/>
        <v>Leona</v>
      </c>
      <c r="AW67">
        <v>65</v>
      </c>
      <c r="AX67" s="61">
        <f t="shared" si="12"/>
        <v>3.3648595746767453</v>
      </c>
      <c r="AY67">
        <f>'Champ Scores'!B69</f>
        <v>2</v>
      </c>
      <c r="AZ67">
        <f>'Champ Scores'!C69</f>
        <v>2</v>
      </c>
      <c r="BA67">
        <f>'Champ Scores'!D69</f>
        <v>2</v>
      </c>
      <c r="BB67">
        <f>'Champ Scores'!E69</f>
        <v>2</v>
      </c>
      <c r="BC67">
        <f>'Champ Scores'!F69</f>
        <v>2</v>
      </c>
      <c r="BD67">
        <f>'Champ Scores'!G69</f>
        <v>1</v>
      </c>
      <c r="BE67">
        <f>'Champ Scores'!H69</f>
        <v>1</v>
      </c>
      <c r="BF67">
        <f>'Champ Scores'!I69</f>
        <v>1</v>
      </c>
      <c r="BG67">
        <f>'Champ Scores'!J69</f>
        <v>1</v>
      </c>
      <c r="BH67">
        <f>'Champ Scores'!K69</f>
        <v>5</v>
      </c>
      <c r="BI67">
        <f>'Champ Scores'!L69</f>
        <v>1</v>
      </c>
      <c r="BJ67">
        <f>'Champ Scores'!M69</f>
        <v>5</v>
      </c>
      <c r="BK67">
        <f>'Champ Scores'!N69</f>
        <v>5</v>
      </c>
      <c r="BL67">
        <f>'Champ Scores'!O69</f>
        <v>4</v>
      </c>
      <c r="BM67">
        <f>'Champ Scores'!P69</f>
        <v>5</v>
      </c>
      <c r="BN67">
        <f>'Champ Scores'!Q69</f>
        <v>1</v>
      </c>
      <c r="BO67">
        <f>'Champ Scores'!R69</f>
        <v>5</v>
      </c>
      <c r="BP67">
        <f>'Champ Scores'!S69</f>
        <v>1</v>
      </c>
      <c r="BQ67">
        <f>'Champ Scores'!T69</f>
        <v>3</v>
      </c>
      <c r="BR67">
        <f>'Champ Scores'!U69</f>
        <v>3</v>
      </c>
      <c r="BT67" s="61">
        <f>INDEX($AX$3:BR67,AW67,MATCH('Comp Calculator'!$C$168,'(CC) Enemy Champ Data'!$AX$3:$BR$3,0))</f>
        <v>3.3648595746767453</v>
      </c>
      <c r="BV67" s="60">
        <f t="shared" si="19"/>
        <v>0</v>
      </c>
      <c r="BW67" s="60">
        <f t="shared" si="20"/>
        <v>929.67769495088464</v>
      </c>
      <c r="BX67" s="60">
        <f t="shared" si="21"/>
        <v>14874.843119214154</v>
      </c>
      <c r="BY67" s="60">
        <f t="shared" si="22"/>
        <v>0</v>
      </c>
      <c r="BZ67" s="60">
        <f t="shared" si="23"/>
        <v>0</v>
      </c>
      <c r="CB67">
        <f>RANK(BV67,BV$4:BV$157,0)+COUNTIF(BV$4:BV67,BV67)-1</f>
        <v>87</v>
      </c>
      <c r="CC67" t="str">
        <f t="shared" si="13"/>
        <v>Leona</v>
      </c>
      <c r="CD67">
        <f>RANK(BW67,BW$4:BW$157,0)+COUNTIF(BW$4:BW67,BW67)-1</f>
        <v>19</v>
      </c>
      <c r="CE67" t="str">
        <f t="shared" si="14"/>
        <v>Leona</v>
      </c>
      <c r="CF67">
        <f>RANK(BX67,BX$4:BX$157,0)+COUNTIF(BX$4:BX67,BX67)-1</f>
        <v>21</v>
      </c>
      <c r="CG67" t="str">
        <f t="shared" si="15"/>
        <v>Leona</v>
      </c>
      <c r="CH67">
        <f>RANK(BY67,BY$4:BY$157,0)+COUNTIF(BY$4:BY67,BY67)-1</f>
        <v>73</v>
      </c>
      <c r="CI67" t="str">
        <f t="shared" si="16"/>
        <v>Leona</v>
      </c>
      <c r="CJ67">
        <f>RANK(BZ67,BZ$4:BZ$157,0)+COUNTIF(BZ$4:BZ67,BZ67)-1</f>
        <v>100</v>
      </c>
      <c r="CK67" t="str">
        <f t="shared" si="17"/>
        <v>Leona</v>
      </c>
      <c r="CM67">
        <f>'Champ Scores'!B69+'(CC) Team Data'!B$43-'(CC) Team Data'!$B$28</f>
        <v>6</v>
      </c>
      <c r="CN67">
        <f>'Champ Scores'!C69+'(CC) Team Data'!C$43-'(CC) Team Data'!$B$28</f>
        <v>6</v>
      </c>
      <c r="CO67">
        <f>'Champ Scores'!D69+'(CC) Team Data'!D$43-'(CC) Team Data'!$B$28</f>
        <v>6</v>
      </c>
      <c r="CP67">
        <f>'Champ Scores'!E69+'(CC) Team Data'!E$43-'(CC) Team Data'!$B$28</f>
        <v>6</v>
      </c>
      <c r="CQ67">
        <f>'Champ Scores'!F69+'(CC) Team Data'!F$43-'(CC) Team Data'!$B$28</f>
        <v>6</v>
      </c>
      <c r="CR67">
        <f>'Champ Scores'!G69+'(CC) Team Data'!G$43-'(CC) Team Data'!$B$28</f>
        <v>5</v>
      </c>
      <c r="CS67">
        <f>'Champ Scores'!H69+'(CC) Team Data'!H$43-'(CC) Team Data'!$B$28</f>
        <v>5</v>
      </c>
      <c r="CT67">
        <f>'Champ Scores'!I69+'(CC) Team Data'!I$43-'(CC) Team Data'!$B$28</f>
        <v>5</v>
      </c>
      <c r="CU67">
        <f>'Champ Scores'!J69+'(CC) Team Data'!J$43-'(CC) Team Data'!$B$28</f>
        <v>5</v>
      </c>
      <c r="CV67">
        <f>'Champ Scores'!K69+'(CC) Team Data'!K$43-'(CC) Team Data'!$B$28</f>
        <v>9</v>
      </c>
      <c r="CW67">
        <f>'Champ Scores'!L69+'(CC) Team Data'!L$43-'(CC) Team Data'!$B$28</f>
        <v>5</v>
      </c>
      <c r="CX67">
        <f>'Champ Scores'!M69+'(CC) Team Data'!M$43-'(CC) Team Data'!$B$28</f>
        <v>9</v>
      </c>
      <c r="CY67">
        <f>'Champ Scores'!N69+'(CC) Team Data'!N$43-'(CC) Team Data'!$B$28</f>
        <v>9</v>
      </c>
      <c r="CZ67">
        <f>'Champ Scores'!O69+'(CC) Team Data'!O$43-'(CC) Team Data'!$B$28</f>
        <v>8</v>
      </c>
      <c r="DA67">
        <f>'Champ Scores'!P69+'(CC) Team Data'!P$43-'(CC) Team Data'!$B$28</f>
        <v>9</v>
      </c>
      <c r="DB67">
        <f>'Champ Scores'!Q69+'(CC) Team Data'!Q$43-'(CC) Team Data'!$B$28</f>
        <v>5</v>
      </c>
      <c r="DC67">
        <f>'Champ Scores'!R69+'(CC) Team Data'!R$43-'(CC) Team Data'!$B$28</f>
        <v>9</v>
      </c>
      <c r="DD67">
        <f>'Champ Scores'!S69+'(CC) Team Data'!S$43-'(CC) Team Data'!$B$28</f>
        <v>5</v>
      </c>
      <c r="DE67">
        <f>'Champ Scores'!T69+'(CC) Team Data'!T$43-'(CC) Team Data'!$B$28</f>
        <v>7</v>
      </c>
      <c r="DF67">
        <f>'Champ Scores'!U69+'(CC) Team Data'!U$43-'(CC) Team Data'!$B$28</f>
        <v>7</v>
      </c>
    </row>
    <row r="68" spans="1:110" x14ac:dyDescent="0.25">
      <c r="A68" t="str">
        <f>'Champ Scores'!A70</f>
        <v>Lillia</v>
      </c>
      <c r="B68">
        <f>IF('Comp Calculator'!$C$158='Champ Pools'!$S$3,'Champ Pools'!B70,IF('Comp Calculator'!$C$158='Champ Pools'!$T$3,'Champ Pools'!C70,IF('Comp Calculator'!$C$158='Champ Pools'!$U$3,'Champ Pools'!D70,IF('Comp Calculator'!$C$158='Champ Pools'!$V$3,'Champ Pools'!E70,IF('Comp Calculator'!$C$158='Champ Pools'!$W$3,'Champ Pools'!F70,IF('Comp Calculator'!$C$158='Champ Pools'!$X$3,'Champ Pools'!G70,IF('Comp Calculator'!$C$158='Champ Pools'!$Y$3,'Champ Pools'!H70,IF('Comp Calculator'!$C$158='Champ Pools'!$Z$3,'Champ Pools'!I70,0))))))))</f>
        <v>0</v>
      </c>
      <c r="C68">
        <f>IF('Comp Calculator'!$C$159='Champ Pools'!$S$3,'Champ Pools'!B70,IF('Comp Calculator'!$C$159='Champ Pools'!$T$3,'Champ Pools'!C70,IF('Comp Calculator'!$C$159='Champ Pools'!$U$3,'Champ Pools'!D70,IF('Comp Calculator'!$C$159='Champ Pools'!$V$3,'Champ Pools'!E70,IF('Comp Calculator'!$C$159='Champ Pools'!$W$3,'Champ Pools'!F70,IF('Comp Calculator'!$C$159='Champ Pools'!$X$3,'Champ Pools'!G70,IF('Comp Calculator'!$C$159='Champ Pools'!$Y$3,'Champ Pools'!H70,IF('Comp Calculator'!$C$159='Champ Pools'!$Z$3,'Champ Pools'!I70,0))))))))</f>
        <v>0</v>
      </c>
      <c r="D68">
        <f>IF('Comp Calculator'!$C$160='Champ Pools'!$S$3,'Champ Pools'!B70,IF('Comp Calculator'!$C$160='Champ Pools'!$T$3,'Champ Pools'!C70,IF('Comp Calculator'!$C$160='Champ Pools'!$U$3,'Champ Pools'!D70,IF('Comp Calculator'!$C$160='Champ Pools'!$V$3,'Champ Pools'!E70,IF('Comp Calculator'!$C$160='Champ Pools'!$W$3,'Champ Pools'!F70,IF('Comp Calculator'!$C$160='Champ Pools'!$X$3,'Champ Pools'!G70,IF('Comp Calculator'!$C$160='Champ Pools'!$Y$3,'Champ Pools'!H70,IF('Comp Calculator'!$C$160='Champ Pools'!$Z$3,'Champ Pools'!I70,0))))))))</f>
        <v>0</v>
      </c>
      <c r="E68">
        <f>IF('Comp Calculator'!$C$161='Champ Pools'!$S$3,'Champ Pools'!B70,IF('Comp Calculator'!$C$161='Champ Pools'!$T$3,'Champ Pools'!C70,IF('Comp Calculator'!$C$161='Champ Pools'!$U$3,'Champ Pools'!D70,IF('Comp Calculator'!$C$161='Champ Pools'!$V$3,'Champ Pools'!E70,IF('Comp Calculator'!$C$161='Champ Pools'!$W$3,'Champ Pools'!F70,IF('Comp Calculator'!$C$161='Champ Pools'!$X$3,'Champ Pools'!G70,IF('Comp Calculator'!$C$161='Champ Pools'!$Y$3,'Champ Pools'!H70,IF('Comp Calculator'!$C$161='Champ Pools'!$Z$3,'Champ Pools'!I70,0))))))))</f>
        <v>0</v>
      </c>
      <c r="F68">
        <f>IF('Comp Calculator'!$C$162='Champ Pools'!$S$3,'Champ Pools'!B70,IF('Comp Calculator'!$C$162='Champ Pools'!$T$3,'Champ Pools'!C70,IF('Comp Calculator'!$C$162='Champ Pools'!$U$3,'Champ Pools'!D70,IF('Comp Calculator'!$C$162='Champ Pools'!$V$3,'Champ Pools'!E70,IF('Comp Calculator'!$C$162='Champ Pools'!$W$3,'Champ Pools'!F70,IF('Comp Calculator'!$C$162='Champ Pools'!$X$3,'Champ Pools'!G70,IF('Comp Calculator'!$C$162='Champ Pools'!$Y$3,'Champ Pools'!H70,IF('Comp Calculator'!$C$162='Champ Pools'!$Z$3,'Champ Pools'!I70,0))))))))</f>
        <v>5</v>
      </c>
      <c r="H68">
        <f>B68*B68*'Champ Pools'!AC70</f>
        <v>0</v>
      </c>
      <c r="I68">
        <f>C68*C68*'Champ Pools'!AD70</f>
        <v>0</v>
      </c>
      <c r="J68">
        <f>D68*D68*'Champ Pools'!AE70</f>
        <v>0</v>
      </c>
      <c r="K68">
        <f>E68*E68*'Champ Pools'!AF70</f>
        <v>0</v>
      </c>
      <c r="L68">
        <f>F68*F68*'Champ Pools'!AG70</f>
        <v>75</v>
      </c>
      <c r="N68">
        <f>'Champ Scores'!Y70</f>
        <v>2340</v>
      </c>
      <c r="O68">
        <f>'Champ Scores'!Z70</f>
        <v>1816</v>
      </c>
      <c r="P68">
        <f>'Champ Scores'!AA70</f>
        <v>1781</v>
      </c>
      <c r="Q68">
        <f>'Champ Scores'!AB70</f>
        <v>1905</v>
      </c>
      <c r="R68">
        <f>'Champ Scores'!AC70</f>
        <v>1579</v>
      </c>
      <c r="T68" s="60">
        <f t="shared" ref="T68:T99" si="24">(3000-STDEV(U68:Y68))</f>
        <v>2718.6484405587908</v>
      </c>
      <c r="U68">
        <f>'(CC) Team Data'!W$43+'(CC) Enemy Champ Data'!N68</f>
        <v>2340</v>
      </c>
      <c r="V68">
        <f>'(CC) Team Data'!X$43+'(CC) Enemy Champ Data'!O68</f>
        <v>1816</v>
      </c>
      <c r="W68">
        <f>'(CC) Team Data'!Y$43+'(CC) Enemy Champ Data'!P68</f>
        <v>1781</v>
      </c>
      <c r="X68">
        <f>'(CC) Team Data'!Z$43+'(CC) Enemy Champ Data'!Q68</f>
        <v>1905</v>
      </c>
      <c r="Y68">
        <f>'(CC) Team Data'!AA$43+'(CC) Enemy Champ Data'!R68</f>
        <v>1579</v>
      </c>
      <c r="AA68">
        <f>ABS('Champ Scores'!AG70-33.3-'Comp Calculator'!H$164-'Comp Calculator'!H$163)</f>
        <v>30.11172606911445</v>
      </c>
      <c r="AB68">
        <f>ABS('Champ Scores'!AH70-33.3-'Comp Calculator'!I$164-'Comp Calculator'!I$163)</f>
        <v>2.4247348825294281</v>
      </c>
      <c r="AC68">
        <f>ABS('Champ Scores'!AI70-33.3-'Comp Calculator'!J$164-'Comp Calculator'!J$163)</f>
        <v>27.686991186585022</v>
      </c>
      <c r="AD68">
        <f t="shared" si="6"/>
        <v>60.223452138228893</v>
      </c>
      <c r="AF68" s="60">
        <f>(IF('Comp Calculator'!$C$167='(CC) Enemy Champ Data'!$N$3,'(CC) Enemy Champ Data'!$N68,IF('Comp Calculator'!$C$167='(CC) Enemy Champ Data'!$O$3,'(CC) Enemy Champ Data'!$O68,IF('Comp Calculator'!$C$167='(CC) Enemy Champ Data'!$P$3,'(CC) Enemy Champ Data'!$P68,IF('Comp Calculator'!$C$167='(CC) Enemy Champ Data'!$Q$3,'(CC) Enemy Champ Data'!$Q68,IF('Comp Calculator'!$C$167='(CC) Enemy Champ Data'!$R$3,'(CC) Enemy Champ Data'!$R68,IF('Comp Calculator'!$C$167='(CC) Enemy Champ Data'!$T$3,'(CC) Enemy Champ Data'!$T68,1000))))))*H68*(100-$AD68))/1000</f>
        <v>0</v>
      </c>
      <c r="AG68" s="60">
        <f>(IF('Comp Calculator'!$C$167='(CC) Enemy Champ Data'!$N$3,'(CC) Enemy Champ Data'!$N68,IF('Comp Calculator'!$C$167='(CC) Enemy Champ Data'!$O$3,'(CC) Enemy Champ Data'!$O68,IF('Comp Calculator'!$C$167='(CC) Enemy Champ Data'!$P$3,'(CC) Enemy Champ Data'!$P68,IF('Comp Calculator'!$C$167='(CC) Enemy Champ Data'!$Q$3,'(CC) Enemy Champ Data'!$Q68,IF('Comp Calculator'!$C$167='(CC) Enemy Champ Data'!$R$3,'(CC) Enemy Champ Data'!$R68,IF('Comp Calculator'!$C$167='(CC) Enemy Champ Data'!$T$3,'(CC) Enemy Champ Data'!$T68,1000))))))*I68*(100-$AD68))/1000</f>
        <v>0</v>
      </c>
      <c r="AH68" s="60">
        <f>(IF('Comp Calculator'!$C$167='(CC) Enemy Champ Data'!$N$3,'(CC) Enemy Champ Data'!$N68,IF('Comp Calculator'!$C$167='(CC) Enemy Champ Data'!$O$3,'(CC) Enemy Champ Data'!$O68,IF('Comp Calculator'!$C$167='(CC) Enemy Champ Data'!$P$3,'(CC) Enemy Champ Data'!$P68,IF('Comp Calculator'!$C$167='(CC) Enemy Champ Data'!$Q$3,'(CC) Enemy Champ Data'!$Q68,IF('Comp Calculator'!$C$167='(CC) Enemy Champ Data'!$R$3,'(CC) Enemy Champ Data'!$R68,IF('Comp Calculator'!$C$167='(CC) Enemy Champ Data'!$T$3,'(CC) Enemy Champ Data'!$T68,1000))))))*J68*(100-$AD68))/1000</f>
        <v>0</v>
      </c>
      <c r="AI68" s="60">
        <f>(IF('Comp Calculator'!$C$167='(CC) Enemy Champ Data'!$N$3,'(CC) Enemy Champ Data'!$N68,IF('Comp Calculator'!$C$167='(CC) Enemy Champ Data'!$O$3,'(CC) Enemy Champ Data'!$O68,IF('Comp Calculator'!$C$167='(CC) Enemy Champ Data'!$P$3,'(CC) Enemy Champ Data'!$P68,IF('Comp Calculator'!$C$167='(CC) Enemy Champ Data'!$Q$3,'(CC) Enemy Champ Data'!$Q68,IF('Comp Calculator'!$C$167='(CC) Enemy Champ Data'!$R$3,'(CC) Enemy Champ Data'!$R68,IF('Comp Calculator'!$C$167='(CC) Enemy Champ Data'!$T$3,'(CC) Enemy Champ Data'!$T68,1000))))))*K68*(100-$AD68))/1000</f>
        <v>0</v>
      </c>
      <c r="AJ68" s="60">
        <f>(IF('Comp Calculator'!$C$167='(CC) Enemy Champ Data'!$N$3,'(CC) Enemy Champ Data'!$N68,IF('Comp Calculator'!$C$167='(CC) Enemy Champ Data'!$O$3,'(CC) Enemy Champ Data'!$O68,IF('Comp Calculator'!$C$167='(CC) Enemy Champ Data'!$P$3,'(CC) Enemy Champ Data'!$P68,IF('Comp Calculator'!$C$167='(CC) Enemy Champ Data'!$Q$3,'(CC) Enemy Champ Data'!$Q68,IF('Comp Calculator'!$C$167='(CC) Enemy Champ Data'!$R$3,'(CC) Enemy Champ Data'!$R68,IF('Comp Calculator'!$C$167='(CC) Enemy Champ Data'!$T$3,'(CC) Enemy Champ Data'!$T68,1000))))))*L68*(100-$AD68))/1000</f>
        <v>8110.3837361412097</v>
      </c>
      <c r="AL68">
        <f>RANK(AF68,AF$4:AF$157,0)+COUNTIF(AF$4:AF68,AF68)-1</f>
        <v>88</v>
      </c>
      <c r="AM68" t="str">
        <f t="shared" si="7"/>
        <v>Lillia</v>
      </c>
      <c r="AN68">
        <f>RANK(AG68,AG$4:AG$157,0)+COUNTIF(AG$4:AG68,AG68)-1</f>
        <v>79</v>
      </c>
      <c r="AO68" t="str">
        <f t="shared" si="8"/>
        <v>Lillia</v>
      </c>
      <c r="AP68">
        <f>RANK(AH68,AH$4:AH$157,0)+COUNTIF(AH$4:AH68,AH68)-1</f>
        <v>125</v>
      </c>
      <c r="AQ68" t="str">
        <f t="shared" si="9"/>
        <v>Lillia</v>
      </c>
      <c r="AR68">
        <f>RANK(AI68,AI$4:AI$157,0)+COUNTIF(AI$4:AI68,AI68)-1</f>
        <v>74</v>
      </c>
      <c r="AS68" t="str">
        <f t="shared" si="10"/>
        <v>Lillia</v>
      </c>
      <c r="AT68">
        <f>RANK(AJ68,AJ$4:AJ$157,0)+COUNTIF(AJ$4:AJ68,AJ68)-1</f>
        <v>26</v>
      </c>
      <c r="AU68" t="str">
        <f t="shared" si="11"/>
        <v>Lillia</v>
      </c>
      <c r="AW68">
        <v>66</v>
      </c>
      <c r="AX68" s="61">
        <f t="shared" si="12"/>
        <v>3.4991230633568366</v>
      </c>
      <c r="AY68">
        <f>'Champ Scores'!B70</f>
        <v>2</v>
      </c>
      <c r="AZ68">
        <f>'Champ Scores'!C70</f>
        <v>4</v>
      </c>
      <c r="BA68">
        <f>'Champ Scores'!D70</f>
        <v>1</v>
      </c>
      <c r="BB68">
        <f>'Champ Scores'!E70</f>
        <v>4</v>
      </c>
      <c r="BC68">
        <f>'Champ Scores'!F70</f>
        <v>3</v>
      </c>
      <c r="BD68">
        <f>'Champ Scores'!G70</f>
        <v>1</v>
      </c>
      <c r="BE68">
        <f>'Champ Scores'!H70</f>
        <v>3</v>
      </c>
      <c r="BF68">
        <f>'Champ Scores'!I70</f>
        <v>3</v>
      </c>
      <c r="BG68">
        <f>'Champ Scores'!J70</f>
        <v>1</v>
      </c>
      <c r="BH68">
        <f>'Champ Scores'!K70</f>
        <v>1</v>
      </c>
      <c r="BI68">
        <f>'Champ Scores'!L70</f>
        <v>2</v>
      </c>
      <c r="BJ68">
        <f>'Champ Scores'!M70</f>
        <v>1</v>
      </c>
      <c r="BK68">
        <f>'Champ Scores'!N70</f>
        <v>5</v>
      </c>
      <c r="BL68">
        <f>'Champ Scores'!O70</f>
        <v>5</v>
      </c>
      <c r="BM68">
        <f>'Champ Scores'!P70</f>
        <v>4</v>
      </c>
      <c r="BN68">
        <f>'Champ Scores'!Q70</f>
        <v>5</v>
      </c>
      <c r="BO68">
        <f>'Champ Scores'!R70</f>
        <v>1</v>
      </c>
      <c r="BP68">
        <f>'Champ Scores'!S70</f>
        <v>1</v>
      </c>
      <c r="BQ68">
        <f>'Champ Scores'!T70</f>
        <v>3</v>
      </c>
      <c r="BR68">
        <f>'Champ Scores'!U70</f>
        <v>2</v>
      </c>
      <c r="BT68" s="61">
        <f>INDEX($AX$3:BR68,AW68,MATCH('Comp Calculator'!$C$168,'(CC) Enemy Champ Data'!$AX$3:$BR$3,0))</f>
        <v>3.4991230633568366</v>
      </c>
      <c r="BV68" s="60">
        <f t="shared" ref="BV68:BV99" si="25">$BT68*H68*(100-$AD68)</f>
        <v>0</v>
      </c>
      <c r="BW68" s="60">
        <f t="shared" ref="BW68:BW99" si="26">$BT68*I68*(100-$AD68)</f>
        <v>0</v>
      </c>
      <c r="BX68" s="60">
        <f t="shared" ref="BX68:BX99" si="27">$BT68*J68*(100-$AD68)</f>
        <v>0</v>
      </c>
      <c r="BY68" s="60">
        <f t="shared" ref="BY68:BY99" si="28">$BT68*K68*(100-$AD68)</f>
        <v>0</v>
      </c>
      <c r="BZ68" s="60">
        <f t="shared" ref="BZ68:BZ99" si="29">$BT68*L68*(100-$AD68)</f>
        <v>10438.727700288026</v>
      </c>
      <c r="CB68">
        <f>RANK(BV68,BV$4:BV$157,0)+COUNTIF(BV$4:BV68,BV68)-1</f>
        <v>88</v>
      </c>
      <c r="CC68" t="str">
        <f t="shared" si="13"/>
        <v>Lillia</v>
      </c>
      <c r="CD68">
        <f>RANK(BW68,BW$4:BW$157,0)+COUNTIF(BW$4:BW68,BW68)-1</f>
        <v>79</v>
      </c>
      <c r="CE68" t="str">
        <f t="shared" si="14"/>
        <v>Lillia</v>
      </c>
      <c r="CF68">
        <f>RANK(BX68,BX$4:BX$157,0)+COUNTIF(BX$4:BX68,BX68)-1</f>
        <v>125</v>
      </c>
      <c r="CG68" t="str">
        <f t="shared" si="15"/>
        <v>Lillia</v>
      </c>
      <c r="CH68">
        <f>RANK(BY68,BY$4:BY$157,0)+COUNTIF(BY$4:BY68,BY68)-1</f>
        <v>74</v>
      </c>
      <c r="CI68" t="str">
        <f t="shared" si="16"/>
        <v>Lillia</v>
      </c>
      <c r="CJ68">
        <f>RANK(BZ68,BZ$4:BZ$157,0)+COUNTIF(BZ$4:BZ68,BZ68)-1</f>
        <v>27</v>
      </c>
      <c r="CK68" t="str">
        <f t="shared" si="17"/>
        <v>Lillia</v>
      </c>
      <c r="CM68">
        <f>'Champ Scores'!B70+'(CC) Team Data'!B$43-'(CC) Team Data'!$B$28</f>
        <v>6</v>
      </c>
      <c r="CN68">
        <f>'Champ Scores'!C70+'(CC) Team Data'!C$43-'(CC) Team Data'!$B$28</f>
        <v>8</v>
      </c>
      <c r="CO68">
        <f>'Champ Scores'!D70+'(CC) Team Data'!D$43-'(CC) Team Data'!$B$28</f>
        <v>5</v>
      </c>
      <c r="CP68">
        <f>'Champ Scores'!E70+'(CC) Team Data'!E$43-'(CC) Team Data'!$B$28</f>
        <v>8</v>
      </c>
      <c r="CQ68">
        <f>'Champ Scores'!F70+'(CC) Team Data'!F$43-'(CC) Team Data'!$B$28</f>
        <v>7</v>
      </c>
      <c r="CR68">
        <f>'Champ Scores'!G70+'(CC) Team Data'!G$43-'(CC) Team Data'!$B$28</f>
        <v>5</v>
      </c>
      <c r="CS68">
        <f>'Champ Scores'!H70+'(CC) Team Data'!H$43-'(CC) Team Data'!$B$28</f>
        <v>7</v>
      </c>
      <c r="CT68">
        <f>'Champ Scores'!I70+'(CC) Team Data'!I$43-'(CC) Team Data'!$B$28</f>
        <v>7</v>
      </c>
      <c r="CU68">
        <f>'Champ Scores'!J70+'(CC) Team Data'!J$43-'(CC) Team Data'!$B$28</f>
        <v>5</v>
      </c>
      <c r="CV68">
        <f>'Champ Scores'!K70+'(CC) Team Data'!K$43-'(CC) Team Data'!$B$28</f>
        <v>5</v>
      </c>
      <c r="CW68">
        <f>'Champ Scores'!L70+'(CC) Team Data'!L$43-'(CC) Team Data'!$B$28</f>
        <v>6</v>
      </c>
      <c r="CX68">
        <f>'Champ Scores'!M70+'(CC) Team Data'!M$43-'(CC) Team Data'!$B$28</f>
        <v>5</v>
      </c>
      <c r="CY68">
        <f>'Champ Scores'!N70+'(CC) Team Data'!N$43-'(CC) Team Data'!$B$28</f>
        <v>9</v>
      </c>
      <c r="CZ68">
        <f>'Champ Scores'!O70+'(CC) Team Data'!O$43-'(CC) Team Data'!$B$28</f>
        <v>9</v>
      </c>
      <c r="DA68">
        <f>'Champ Scores'!P70+'(CC) Team Data'!P$43-'(CC) Team Data'!$B$28</f>
        <v>8</v>
      </c>
      <c r="DB68">
        <f>'Champ Scores'!Q70+'(CC) Team Data'!Q$43-'(CC) Team Data'!$B$28</f>
        <v>9</v>
      </c>
      <c r="DC68">
        <f>'Champ Scores'!R70+'(CC) Team Data'!R$43-'(CC) Team Data'!$B$28</f>
        <v>5</v>
      </c>
      <c r="DD68">
        <f>'Champ Scores'!S70+'(CC) Team Data'!S$43-'(CC) Team Data'!$B$28</f>
        <v>5</v>
      </c>
      <c r="DE68">
        <f>'Champ Scores'!T70+'(CC) Team Data'!T$43-'(CC) Team Data'!$B$28</f>
        <v>7</v>
      </c>
      <c r="DF68">
        <f>'Champ Scores'!U70+'(CC) Team Data'!U$43-'(CC) Team Data'!$B$28</f>
        <v>6</v>
      </c>
    </row>
    <row r="69" spans="1:110" x14ac:dyDescent="0.25">
      <c r="A69" t="str">
        <f>'Champ Scores'!A71</f>
        <v>Lissandra</v>
      </c>
      <c r="B69">
        <f>IF('Comp Calculator'!$C$158='Champ Pools'!$S$3,'Champ Pools'!B71,IF('Comp Calculator'!$C$158='Champ Pools'!$T$3,'Champ Pools'!C71,IF('Comp Calculator'!$C$158='Champ Pools'!$U$3,'Champ Pools'!D71,IF('Comp Calculator'!$C$158='Champ Pools'!$V$3,'Champ Pools'!E71,IF('Comp Calculator'!$C$158='Champ Pools'!$W$3,'Champ Pools'!F71,IF('Comp Calculator'!$C$158='Champ Pools'!$X$3,'Champ Pools'!G71,IF('Comp Calculator'!$C$158='Champ Pools'!$Y$3,'Champ Pools'!H71,IF('Comp Calculator'!$C$158='Champ Pools'!$Z$3,'Champ Pools'!I71,0))))))))</f>
        <v>0</v>
      </c>
      <c r="C69">
        <f>IF('Comp Calculator'!$C$159='Champ Pools'!$S$3,'Champ Pools'!B71,IF('Comp Calculator'!$C$159='Champ Pools'!$T$3,'Champ Pools'!C71,IF('Comp Calculator'!$C$159='Champ Pools'!$U$3,'Champ Pools'!D71,IF('Comp Calculator'!$C$159='Champ Pools'!$V$3,'Champ Pools'!E71,IF('Comp Calculator'!$C$159='Champ Pools'!$W$3,'Champ Pools'!F71,IF('Comp Calculator'!$C$159='Champ Pools'!$X$3,'Champ Pools'!G71,IF('Comp Calculator'!$C$159='Champ Pools'!$Y$3,'Champ Pools'!H71,IF('Comp Calculator'!$C$159='Champ Pools'!$Z$3,'Champ Pools'!I71,0))))))))</f>
        <v>3</v>
      </c>
      <c r="D69">
        <f>IF('Comp Calculator'!$C$160='Champ Pools'!$S$3,'Champ Pools'!B71,IF('Comp Calculator'!$C$160='Champ Pools'!$T$3,'Champ Pools'!C71,IF('Comp Calculator'!$C$160='Champ Pools'!$U$3,'Champ Pools'!D71,IF('Comp Calculator'!$C$160='Champ Pools'!$V$3,'Champ Pools'!E71,IF('Comp Calculator'!$C$160='Champ Pools'!$W$3,'Champ Pools'!F71,IF('Comp Calculator'!$C$160='Champ Pools'!$X$3,'Champ Pools'!G71,IF('Comp Calculator'!$C$160='Champ Pools'!$Y$3,'Champ Pools'!H71,IF('Comp Calculator'!$C$160='Champ Pools'!$Z$3,'Champ Pools'!I71,0))))))))</f>
        <v>0</v>
      </c>
      <c r="E69">
        <f>IF('Comp Calculator'!$C$161='Champ Pools'!$S$3,'Champ Pools'!B71,IF('Comp Calculator'!$C$161='Champ Pools'!$T$3,'Champ Pools'!C71,IF('Comp Calculator'!$C$161='Champ Pools'!$U$3,'Champ Pools'!D71,IF('Comp Calculator'!$C$161='Champ Pools'!$V$3,'Champ Pools'!E71,IF('Comp Calculator'!$C$161='Champ Pools'!$W$3,'Champ Pools'!F71,IF('Comp Calculator'!$C$161='Champ Pools'!$X$3,'Champ Pools'!G71,IF('Comp Calculator'!$C$161='Champ Pools'!$Y$3,'Champ Pools'!H71,IF('Comp Calculator'!$C$161='Champ Pools'!$Z$3,'Champ Pools'!I71,0))))))))</f>
        <v>0</v>
      </c>
      <c r="F69">
        <f>IF('Comp Calculator'!$C$162='Champ Pools'!$S$3,'Champ Pools'!B71,IF('Comp Calculator'!$C$162='Champ Pools'!$T$3,'Champ Pools'!C71,IF('Comp Calculator'!$C$162='Champ Pools'!$U$3,'Champ Pools'!D71,IF('Comp Calculator'!$C$162='Champ Pools'!$V$3,'Champ Pools'!E71,IF('Comp Calculator'!$C$162='Champ Pools'!$W$3,'Champ Pools'!F71,IF('Comp Calculator'!$C$162='Champ Pools'!$X$3,'Champ Pools'!G71,IF('Comp Calculator'!$C$162='Champ Pools'!$Y$3,'Champ Pools'!H71,IF('Comp Calculator'!$C$162='Champ Pools'!$Z$3,'Champ Pools'!I71,0))))))))</f>
        <v>0</v>
      </c>
      <c r="H69">
        <f>B69*B69*'Champ Pools'!AC71</f>
        <v>0</v>
      </c>
      <c r="I69">
        <f>C69*C69*'Champ Pools'!AD71</f>
        <v>27</v>
      </c>
      <c r="J69">
        <f>D69*D69*'Champ Pools'!AE71</f>
        <v>0</v>
      </c>
      <c r="K69">
        <f>E69*E69*'Champ Pools'!AF71</f>
        <v>0</v>
      </c>
      <c r="L69">
        <f>F69*F69*'Champ Pools'!AG71</f>
        <v>0</v>
      </c>
      <c r="N69">
        <f>'Champ Scores'!Y71</f>
        <v>2213</v>
      </c>
      <c r="O69">
        <f>'Champ Scores'!Z71</f>
        <v>1629</v>
      </c>
      <c r="P69">
        <f>'Champ Scores'!AA71</f>
        <v>1591</v>
      </c>
      <c r="Q69">
        <f>'Champ Scores'!AB71</f>
        <v>1646</v>
      </c>
      <c r="R69">
        <f>'Champ Scores'!AC71</f>
        <v>1440</v>
      </c>
      <c r="T69" s="60">
        <f t="shared" si="24"/>
        <v>2703.9701028612139</v>
      </c>
      <c r="U69">
        <f>'(CC) Team Data'!W$43+'(CC) Enemy Champ Data'!N69</f>
        <v>2213</v>
      </c>
      <c r="V69">
        <f>'(CC) Team Data'!X$43+'(CC) Enemy Champ Data'!O69</f>
        <v>1629</v>
      </c>
      <c r="W69">
        <f>'(CC) Team Data'!Y$43+'(CC) Enemy Champ Data'!P69</f>
        <v>1591</v>
      </c>
      <c r="X69">
        <f>'(CC) Team Data'!Z$43+'(CC) Enemy Champ Data'!Q69</f>
        <v>1646</v>
      </c>
      <c r="Y69">
        <f>'(CC) Team Data'!AA$43+'(CC) Enemy Champ Data'!R69</f>
        <v>1440</v>
      </c>
      <c r="AA69">
        <f>ABS('Champ Scores'!AG71-33.3-'Comp Calculator'!H$164-'Comp Calculator'!H$163)</f>
        <v>31.829506078223595</v>
      </c>
      <c r="AB69">
        <f>ABS('Champ Scores'!AH71-33.3-'Comp Calculator'!I$164-'Comp Calculator'!I$163)</f>
        <v>5.4481309818166821</v>
      </c>
      <c r="AC69">
        <f>ABS('Champ Scores'!AI71-33.3-'Comp Calculator'!J$164-'Comp Calculator'!J$163)</f>
        <v>26.381375096406916</v>
      </c>
      <c r="AD69">
        <f t="shared" ref="AD69:AD132" si="30">SUM(AA69:AC69)</f>
        <v>63.65901215644719</v>
      </c>
      <c r="AF69" s="60">
        <f>(IF('Comp Calculator'!$C$167='(CC) Enemy Champ Data'!$N$3,'(CC) Enemy Champ Data'!$N69,IF('Comp Calculator'!$C$167='(CC) Enemy Champ Data'!$O$3,'(CC) Enemy Champ Data'!$O69,IF('Comp Calculator'!$C$167='(CC) Enemy Champ Data'!$P$3,'(CC) Enemy Champ Data'!$P69,IF('Comp Calculator'!$C$167='(CC) Enemy Champ Data'!$Q$3,'(CC) Enemy Champ Data'!$Q69,IF('Comp Calculator'!$C$167='(CC) Enemy Champ Data'!$R$3,'(CC) Enemy Champ Data'!$R69,IF('Comp Calculator'!$C$167='(CC) Enemy Champ Data'!$T$3,'(CC) Enemy Champ Data'!$T69,1000))))))*H69*(100-$AD69))/1000</f>
        <v>0</v>
      </c>
      <c r="AG69" s="60">
        <f>(IF('Comp Calculator'!$C$167='(CC) Enemy Champ Data'!$N$3,'(CC) Enemy Champ Data'!$N69,IF('Comp Calculator'!$C$167='(CC) Enemy Champ Data'!$O$3,'(CC) Enemy Champ Data'!$O69,IF('Comp Calculator'!$C$167='(CC) Enemy Champ Data'!$P$3,'(CC) Enemy Champ Data'!$P69,IF('Comp Calculator'!$C$167='(CC) Enemy Champ Data'!$Q$3,'(CC) Enemy Champ Data'!$Q69,IF('Comp Calculator'!$C$167='(CC) Enemy Champ Data'!$R$3,'(CC) Enemy Champ Data'!$R69,IF('Comp Calculator'!$C$167='(CC) Enemy Champ Data'!$T$3,'(CC) Enemy Champ Data'!$T69,1000))))))*I69*(100-$AD69))/1000</f>
        <v>2653.1535052100594</v>
      </c>
      <c r="AH69" s="60">
        <f>(IF('Comp Calculator'!$C$167='(CC) Enemy Champ Data'!$N$3,'(CC) Enemy Champ Data'!$N69,IF('Comp Calculator'!$C$167='(CC) Enemy Champ Data'!$O$3,'(CC) Enemy Champ Data'!$O69,IF('Comp Calculator'!$C$167='(CC) Enemy Champ Data'!$P$3,'(CC) Enemy Champ Data'!$P69,IF('Comp Calculator'!$C$167='(CC) Enemy Champ Data'!$Q$3,'(CC) Enemy Champ Data'!$Q69,IF('Comp Calculator'!$C$167='(CC) Enemy Champ Data'!$R$3,'(CC) Enemy Champ Data'!$R69,IF('Comp Calculator'!$C$167='(CC) Enemy Champ Data'!$T$3,'(CC) Enemy Champ Data'!$T69,1000))))))*J69*(100-$AD69))/1000</f>
        <v>0</v>
      </c>
      <c r="AI69" s="60">
        <f>(IF('Comp Calculator'!$C$167='(CC) Enemy Champ Data'!$N$3,'(CC) Enemy Champ Data'!$N69,IF('Comp Calculator'!$C$167='(CC) Enemy Champ Data'!$O$3,'(CC) Enemy Champ Data'!$O69,IF('Comp Calculator'!$C$167='(CC) Enemy Champ Data'!$P$3,'(CC) Enemy Champ Data'!$P69,IF('Comp Calculator'!$C$167='(CC) Enemy Champ Data'!$Q$3,'(CC) Enemy Champ Data'!$Q69,IF('Comp Calculator'!$C$167='(CC) Enemy Champ Data'!$R$3,'(CC) Enemy Champ Data'!$R69,IF('Comp Calculator'!$C$167='(CC) Enemy Champ Data'!$T$3,'(CC) Enemy Champ Data'!$T69,1000))))))*K69*(100-$AD69))/1000</f>
        <v>0</v>
      </c>
      <c r="AJ69" s="60">
        <f>(IF('Comp Calculator'!$C$167='(CC) Enemy Champ Data'!$N$3,'(CC) Enemy Champ Data'!$N69,IF('Comp Calculator'!$C$167='(CC) Enemy Champ Data'!$O$3,'(CC) Enemy Champ Data'!$O69,IF('Comp Calculator'!$C$167='(CC) Enemy Champ Data'!$P$3,'(CC) Enemy Champ Data'!$P69,IF('Comp Calculator'!$C$167='(CC) Enemy Champ Data'!$Q$3,'(CC) Enemy Champ Data'!$Q69,IF('Comp Calculator'!$C$167='(CC) Enemy Champ Data'!$R$3,'(CC) Enemy Champ Data'!$R69,IF('Comp Calculator'!$C$167='(CC) Enemy Champ Data'!$T$3,'(CC) Enemy Champ Data'!$T69,1000))))))*L69*(100-$AD69))/1000</f>
        <v>0</v>
      </c>
      <c r="AL69">
        <f>RANK(AF69,AF$4:AF$157,0)+COUNTIF(AF$4:AF69,AF69)-1</f>
        <v>89</v>
      </c>
      <c r="AM69" t="str">
        <f t="shared" ref="AM69:AM132" si="31">$A69</f>
        <v>Lissandra</v>
      </c>
      <c r="AN69">
        <f>RANK(AG69,AG$4:AG$157,0)+COUNTIF(AG$4:AG69,AG69)-1</f>
        <v>13</v>
      </c>
      <c r="AO69" t="str">
        <f t="shared" ref="AO69:AO132" si="32">$A69</f>
        <v>Lissandra</v>
      </c>
      <c r="AP69">
        <f>RANK(AH69,AH$4:AH$157,0)+COUNTIF(AH$4:AH69,AH69)-1</f>
        <v>126</v>
      </c>
      <c r="AQ69" t="str">
        <f t="shared" ref="AQ69:AQ132" si="33">$A69</f>
        <v>Lissandra</v>
      </c>
      <c r="AR69">
        <f>RANK(AI69,AI$4:AI$157,0)+COUNTIF(AI$4:AI69,AI69)-1</f>
        <v>75</v>
      </c>
      <c r="AS69" t="str">
        <f t="shared" ref="AS69:AS132" si="34">$A69</f>
        <v>Lissandra</v>
      </c>
      <c r="AT69">
        <f>RANK(AJ69,AJ$4:AJ$157,0)+COUNTIF(AJ$4:AJ69,AJ69)-1</f>
        <v>101</v>
      </c>
      <c r="AU69" t="str">
        <f t="shared" ref="AU69:AU132" si="35">$A69</f>
        <v>Lissandra</v>
      </c>
      <c r="AW69">
        <v>67</v>
      </c>
      <c r="AX69" s="61">
        <f t="shared" ref="AX69:AX132" si="36">5-STDEV(CM69:DF69)</f>
        <v>3.9537032724388075</v>
      </c>
      <c r="AY69">
        <f>'Champ Scores'!B71</f>
        <v>2</v>
      </c>
      <c r="AZ69">
        <f>'Champ Scores'!C71</f>
        <v>4</v>
      </c>
      <c r="BA69">
        <f>'Champ Scores'!D71</f>
        <v>1</v>
      </c>
      <c r="BB69">
        <f>'Champ Scores'!E71</f>
        <v>4</v>
      </c>
      <c r="BC69">
        <f>'Champ Scores'!F71</f>
        <v>3</v>
      </c>
      <c r="BD69">
        <f>'Champ Scores'!G71</f>
        <v>3</v>
      </c>
      <c r="BE69">
        <f>'Champ Scores'!H71</f>
        <v>3</v>
      </c>
      <c r="BF69">
        <f>'Champ Scores'!I71</f>
        <v>2</v>
      </c>
      <c r="BG69">
        <f>'Champ Scores'!J71</f>
        <v>2</v>
      </c>
      <c r="BH69">
        <f>'Champ Scores'!K71</f>
        <v>2</v>
      </c>
      <c r="BI69">
        <f>'Champ Scores'!L71</f>
        <v>2</v>
      </c>
      <c r="BJ69">
        <f>'Champ Scores'!M71</f>
        <v>4</v>
      </c>
      <c r="BK69">
        <f>'Champ Scores'!N71</f>
        <v>4</v>
      </c>
      <c r="BL69">
        <f>'Champ Scores'!O71</f>
        <v>2</v>
      </c>
      <c r="BM69">
        <f>'Champ Scores'!P71</f>
        <v>4</v>
      </c>
      <c r="BN69">
        <f>'Champ Scores'!Q71</f>
        <v>1</v>
      </c>
      <c r="BO69">
        <f>'Champ Scores'!R71</f>
        <v>3</v>
      </c>
      <c r="BP69">
        <f>'Champ Scores'!S71</f>
        <v>1</v>
      </c>
      <c r="BQ69">
        <f>'Champ Scores'!T71</f>
        <v>3</v>
      </c>
      <c r="BR69">
        <f>'Champ Scores'!U71</f>
        <v>2</v>
      </c>
      <c r="BT69" s="61">
        <f>INDEX($AX$3:BR69,AW69,MATCH('Comp Calculator'!$C$168,'(CC) Enemy Champ Data'!$AX$3:$BR$3,0))</f>
        <v>3.9537032724388075</v>
      </c>
      <c r="BV69" s="60">
        <f t="shared" si="25"/>
        <v>0</v>
      </c>
      <c r="BW69" s="60">
        <f t="shared" si="26"/>
        <v>3879.400029139269</v>
      </c>
      <c r="BX69" s="60">
        <f t="shared" si="27"/>
        <v>0</v>
      </c>
      <c r="BY69" s="60">
        <f t="shared" si="28"/>
        <v>0</v>
      </c>
      <c r="BZ69" s="60">
        <f t="shared" si="29"/>
        <v>0</v>
      </c>
      <c r="CB69">
        <f>RANK(BV69,BV$4:BV$157,0)+COUNTIF(BV$4:BV69,BV69)-1</f>
        <v>89</v>
      </c>
      <c r="CC69" t="str">
        <f t="shared" ref="CC69:CC132" si="37">$A69</f>
        <v>Lissandra</v>
      </c>
      <c r="CD69">
        <f>RANK(BW69,BW$4:BW$157,0)+COUNTIF(BW$4:BW69,BW69)-1</f>
        <v>13</v>
      </c>
      <c r="CE69" t="str">
        <f t="shared" ref="CE69:CE132" si="38">$A69</f>
        <v>Lissandra</v>
      </c>
      <c r="CF69">
        <f>RANK(BX69,BX$4:BX$157,0)+COUNTIF(BX$4:BX69,BX69)-1</f>
        <v>126</v>
      </c>
      <c r="CG69" t="str">
        <f t="shared" ref="CG69:CG132" si="39">$A69</f>
        <v>Lissandra</v>
      </c>
      <c r="CH69">
        <f>RANK(BY69,BY$4:BY$157,0)+COUNTIF(BY$4:BY69,BY69)-1</f>
        <v>75</v>
      </c>
      <c r="CI69" t="str">
        <f t="shared" ref="CI69:CI132" si="40">$A69</f>
        <v>Lissandra</v>
      </c>
      <c r="CJ69">
        <f>RANK(BZ69,BZ$4:BZ$157,0)+COUNTIF(BZ$4:BZ69,BZ69)-1</f>
        <v>101</v>
      </c>
      <c r="CK69" t="str">
        <f t="shared" ref="CK69:CK132" si="41">$A69</f>
        <v>Lissandra</v>
      </c>
      <c r="CM69">
        <f>'Champ Scores'!B71+'(CC) Team Data'!B$43-'(CC) Team Data'!$B$28</f>
        <v>6</v>
      </c>
      <c r="CN69">
        <f>'Champ Scores'!C71+'(CC) Team Data'!C$43-'(CC) Team Data'!$B$28</f>
        <v>8</v>
      </c>
      <c r="CO69">
        <f>'Champ Scores'!D71+'(CC) Team Data'!D$43-'(CC) Team Data'!$B$28</f>
        <v>5</v>
      </c>
      <c r="CP69">
        <f>'Champ Scores'!E71+'(CC) Team Data'!E$43-'(CC) Team Data'!$B$28</f>
        <v>8</v>
      </c>
      <c r="CQ69">
        <f>'Champ Scores'!F71+'(CC) Team Data'!F$43-'(CC) Team Data'!$B$28</f>
        <v>7</v>
      </c>
      <c r="CR69">
        <f>'Champ Scores'!G71+'(CC) Team Data'!G$43-'(CC) Team Data'!$B$28</f>
        <v>7</v>
      </c>
      <c r="CS69">
        <f>'Champ Scores'!H71+'(CC) Team Data'!H$43-'(CC) Team Data'!$B$28</f>
        <v>7</v>
      </c>
      <c r="CT69">
        <f>'Champ Scores'!I71+'(CC) Team Data'!I$43-'(CC) Team Data'!$B$28</f>
        <v>6</v>
      </c>
      <c r="CU69">
        <f>'Champ Scores'!J71+'(CC) Team Data'!J$43-'(CC) Team Data'!$B$28</f>
        <v>6</v>
      </c>
      <c r="CV69">
        <f>'Champ Scores'!K71+'(CC) Team Data'!K$43-'(CC) Team Data'!$B$28</f>
        <v>6</v>
      </c>
      <c r="CW69">
        <f>'Champ Scores'!L71+'(CC) Team Data'!L$43-'(CC) Team Data'!$B$28</f>
        <v>6</v>
      </c>
      <c r="CX69">
        <f>'Champ Scores'!M71+'(CC) Team Data'!M$43-'(CC) Team Data'!$B$28</f>
        <v>8</v>
      </c>
      <c r="CY69">
        <f>'Champ Scores'!N71+'(CC) Team Data'!N$43-'(CC) Team Data'!$B$28</f>
        <v>8</v>
      </c>
      <c r="CZ69">
        <f>'Champ Scores'!O71+'(CC) Team Data'!O$43-'(CC) Team Data'!$B$28</f>
        <v>6</v>
      </c>
      <c r="DA69">
        <f>'Champ Scores'!P71+'(CC) Team Data'!P$43-'(CC) Team Data'!$B$28</f>
        <v>8</v>
      </c>
      <c r="DB69">
        <f>'Champ Scores'!Q71+'(CC) Team Data'!Q$43-'(CC) Team Data'!$B$28</f>
        <v>5</v>
      </c>
      <c r="DC69">
        <f>'Champ Scores'!R71+'(CC) Team Data'!R$43-'(CC) Team Data'!$B$28</f>
        <v>7</v>
      </c>
      <c r="DD69">
        <f>'Champ Scores'!S71+'(CC) Team Data'!S$43-'(CC) Team Data'!$B$28</f>
        <v>5</v>
      </c>
      <c r="DE69">
        <f>'Champ Scores'!T71+'(CC) Team Data'!T$43-'(CC) Team Data'!$B$28</f>
        <v>7</v>
      </c>
      <c r="DF69">
        <f>'Champ Scores'!U71+'(CC) Team Data'!U$43-'(CC) Team Data'!$B$28</f>
        <v>6</v>
      </c>
    </row>
    <row r="70" spans="1:110" x14ac:dyDescent="0.25">
      <c r="A70" t="str">
        <f>'Champ Scores'!A72</f>
        <v>Lucian</v>
      </c>
      <c r="B70">
        <f>IF('Comp Calculator'!$C$158='Champ Pools'!$S$3,'Champ Pools'!B72,IF('Comp Calculator'!$C$158='Champ Pools'!$T$3,'Champ Pools'!C72,IF('Comp Calculator'!$C$158='Champ Pools'!$U$3,'Champ Pools'!D72,IF('Comp Calculator'!$C$158='Champ Pools'!$V$3,'Champ Pools'!E72,IF('Comp Calculator'!$C$158='Champ Pools'!$W$3,'Champ Pools'!F72,IF('Comp Calculator'!$C$158='Champ Pools'!$X$3,'Champ Pools'!G72,IF('Comp Calculator'!$C$158='Champ Pools'!$Y$3,'Champ Pools'!H72,IF('Comp Calculator'!$C$158='Champ Pools'!$Z$3,'Champ Pools'!I72,0))))))))</f>
        <v>0</v>
      </c>
      <c r="C70">
        <f>IF('Comp Calculator'!$C$159='Champ Pools'!$S$3,'Champ Pools'!B72,IF('Comp Calculator'!$C$159='Champ Pools'!$T$3,'Champ Pools'!C72,IF('Comp Calculator'!$C$159='Champ Pools'!$U$3,'Champ Pools'!D72,IF('Comp Calculator'!$C$159='Champ Pools'!$V$3,'Champ Pools'!E72,IF('Comp Calculator'!$C$159='Champ Pools'!$W$3,'Champ Pools'!F72,IF('Comp Calculator'!$C$159='Champ Pools'!$X$3,'Champ Pools'!G72,IF('Comp Calculator'!$C$159='Champ Pools'!$Y$3,'Champ Pools'!H72,IF('Comp Calculator'!$C$159='Champ Pools'!$Z$3,'Champ Pools'!I72,0))))))))</f>
        <v>0</v>
      </c>
      <c r="D70">
        <f>IF('Comp Calculator'!$C$160='Champ Pools'!$S$3,'Champ Pools'!B72,IF('Comp Calculator'!$C$160='Champ Pools'!$T$3,'Champ Pools'!C72,IF('Comp Calculator'!$C$160='Champ Pools'!$U$3,'Champ Pools'!D72,IF('Comp Calculator'!$C$160='Champ Pools'!$V$3,'Champ Pools'!E72,IF('Comp Calculator'!$C$160='Champ Pools'!$W$3,'Champ Pools'!F72,IF('Comp Calculator'!$C$160='Champ Pools'!$X$3,'Champ Pools'!G72,IF('Comp Calculator'!$C$160='Champ Pools'!$Y$3,'Champ Pools'!H72,IF('Comp Calculator'!$C$160='Champ Pools'!$Z$3,'Champ Pools'!I72,0))))))))</f>
        <v>5</v>
      </c>
      <c r="E70">
        <f>IF('Comp Calculator'!$C$161='Champ Pools'!$S$3,'Champ Pools'!B72,IF('Comp Calculator'!$C$161='Champ Pools'!$T$3,'Champ Pools'!C72,IF('Comp Calculator'!$C$161='Champ Pools'!$U$3,'Champ Pools'!D72,IF('Comp Calculator'!$C$161='Champ Pools'!$V$3,'Champ Pools'!E72,IF('Comp Calculator'!$C$161='Champ Pools'!$W$3,'Champ Pools'!F72,IF('Comp Calculator'!$C$161='Champ Pools'!$X$3,'Champ Pools'!G72,IF('Comp Calculator'!$C$161='Champ Pools'!$Y$3,'Champ Pools'!H72,IF('Comp Calculator'!$C$161='Champ Pools'!$Z$3,'Champ Pools'!I72,0))))))))</f>
        <v>0</v>
      </c>
      <c r="F70">
        <f>IF('Comp Calculator'!$C$162='Champ Pools'!$S$3,'Champ Pools'!B72,IF('Comp Calculator'!$C$162='Champ Pools'!$T$3,'Champ Pools'!C72,IF('Comp Calculator'!$C$162='Champ Pools'!$U$3,'Champ Pools'!D72,IF('Comp Calculator'!$C$162='Champ Pools'!$V$3,'Champ Pools'!E72,IF('Comp Calculator'!$C$162='Champ Pools'!$W$3,'Champ Pools'!F72,IF('Comp Calculator'!$C$162='Champ Pools'!$X$3,'Champ Pools'!G72,IF('Comp Calculator'!$C$162='Champ Pools'!$Y$3,'Champ Pools'!H72,IF('Comp Calculator'!$C$162='Champ Pools'!$Z$3,'Champ Pools'!I72,0))))))))</f>
        <v>4</v>
      </c>
      <c r="H70">
        <f>B70*B70*'Champ Pools'!AC72</f>
        <v>0</v>
      </c>
      <c r="I70">
        <f>C70*C70*'Champ Pools'!AD72</f>
        <v>0</v>
      </c>
      <c r="J70">
        <f>D70*D70*'Champ Pools'!AE72</f>
        <v>75</v>
      </c>
      <c r="K70">
        <f>E70*E70*'Champ Pools'!AF72</f>
        <v>0</v>
      </c>
      <c r="L70">
        <f>F70*F70*'Champ Pools'!AG72</f>
        <v>48</v>
      </c>
      <c r="N70">
        <f>'Champ Scores'!Y72</f>
        <v>1519</v>
      </c>
      <c r="O70">
        <f>'Champ Scores'!Z72</f>
        <v>2221</v>
      </c>
      <c r="P70">
        <f>'Champ Scores'!AA72</f>
        <v>2032</v>
      </c>
      <c r="Q70">
        <f>'Champ Scores'!AB72</f>
        <v>2208</v>
      </c>
      <c r="R70">
        <f>'Champ Scores'!AC72</f>
        <v>2752</v>
      </c>
      <c r="T70" s="60">
        <f t="shared" si="24"/>
        <v>2557.6118220386084</v>
      </c>
      <c r="U70">
        <f>'(CC) Team Data'!W$43+'(CC) Enemy Champ Data'!N70</f>
        <v>1519</v>
      </c>
      <c r="V70">
        <f>'(CC) Team Data'!X$43+'(CC) Enemy Champ Data'!O70</f>
        <v>2221</v>
      </c>
      <c r="W70">
        <f>'(CC) Team Data'!Y$43+'(CC) Enemy Champ Data'!P70</f>
        <v>2032</v>
      </c>
      <c r="X70">
        <f>'(CC) Team Data'!Z$43+'(CC) Enemy Champ Data'!Q70</f>
        <v>2208</v>
      </c>
      <c r="Y70">
        <f>'(CC) Team Data'!AA$43+'(CC) Enemy Champ Data'!R70</f>
        <v>2752</v>
      </c>
      <c r="AA70">
        <f>ABS('Champ Scores'!AG72-33.3-'Comp Calculator'!H$164-'Comp Calculator'!H$163)</f>
        <v>1.9387070802171635</v>
      </c>
      <c r="AB70">
        <f>ABS('Champ Scores'!AH72-33.3-'Comp Calculator'!I$164-'Comp Calculator'!I$163)</f>
        <v>5.0865747905248782E-2</v>
      </c>
      <c r="AC70">
        <f>ABS('Champ Scores'!AI72-33.3-'Comp Calculator'!J$164-'Comp Calculator'!J$163)</f>
        <v>1.989572828122423</v>
      </c>
      <c r="AD70">
        <f t="shared" si="30"/>
        <v>3.9791456562448353</v>
      </c>
      <c r="AF70" s="60">
        <f>(IF('Comp Calculator'!$C$167='(CC) Enemy Champ Data'!$N$3,'(CC) Enemy Champ Data'!$N70,IF('Comp Calculator'!$C$167='(CC) Enemy Champ Data'!$O$3,'(CC) Enemy Champ Data'!$O70,IF('Comp Calculator'!$C$167='(CC) Enemy Champ Data'!$P$3,'(CC) Enemy Champ Data'!$P70,IF('Comp Calculator'!$C$167='(CC) Enemy Champ Data'!$Q$3,'(CC) Enemy Champ Data'!$Q70,IF('Comp Calculator'!$C$167='(CC) Enemy Champ Data'!$R$3,'(CC) Enemy Champ Data'!$R70,IF('Comp Calculator'!$C$167='(CC) Enemy Champ Data'!$T$3,'(CC) Enemy Champ Data'!$T70,1000))))))*H70*(100-$AD70))/1000</f>
        <v>0</v>
      </c>
      <c r="AG70" s="60">
        <f>(IF('Comp Calculator'!$C$167='(CC) Enemy Champ Data'!$N$3,'(CC) Enemy Champ Data'!$N70,IF('Comp Calculator'!$C$167='(CC) Enemy Champ Data'!$O$3,'(CC) Enemy Champ Data'!$O70,IF('Comp Calculator'!$C$167='(CC) Enemy Champ Data'!$P$3,'(CC) Enemy Champ Data'!$P70,IF('Comp Calculator'!$C$167='(CC) Enemy Champ Data'!$Q$3,'(CC) Enemy Champ Data'!$Q70,IF('Comp Calculator'!$C$167='(CC) Enemy Champ Data'!$R$3,'(CC) Enemy Champ Data'!$R70,IF('Comp Calculator'!$C$167='(CC) Enemy Champ Data'!$T$3,'(CC) Enemy Champ Data'!$T70,1000))))))*I70*(100-$AD70))/1000</f>
        <v>0</v>
      </c>
      <c r="AH70" s="60">
        <f>(IF('Comp Calculator'!$C$167='(CC) Enemy Champ Data'!$N$3,'(CC) Enemy Champ Data'!$N70,IF('Comp Calculator'!$C$167='(CC) Enemy Champ Data'!$O$3,'(CC) Enemy Champ Data'!$O70,IF('Comp Calculator'!$C$167='(CC) Enemy Champ Data'!$P$3,'(CC) Enemy Champ Data'!$P70,IF('Comp Calculator'!$C$167='(CC) Enemy Champ Data'!$Q$3,'(CC) Enemy Champ Data'!$Q70,IF('Comp Calculator'!$C$167='(CC) Enemy Champ Data'!$R$3,'(CC) Enemy Champ Data'!$R70,IF('Comp Calculator'!$C$167='(CC) Enemy Champ Data'!$T$3,'(CC) Enemy Champ Data'!$T70,1000))))))*J70*(100-$AD70))/1000</f>
        <v>18418.805417387659</v>
      </c>
      <c r="AI70" s="60">
        <f>(IF('Comp Calculator'!$C$167='(CC) Enemy Champ Data'!$N$3,'(CC) Enemy Champ Data'!$N70,IF('Comp Calculator'!$C$167='(CC) Enemy Champ Data'!$O$3,'(CC) Enemy Champ Data'!$O70,IF('Comp Calculator'!$C$167='(CC) Enemy Champ Data'!$P$3,'(CC) Enemy Champ Data'!$P70,IF('Comp Calculator'!$C$167='(CC) Enemy Champ Data'!$Q$3,'(CC) Enemy Champ Data'!$Q70,IF('Comp Calculator'!$C$167='(CC) Enemy Champ Data'!$R$3,'(CC) Enemy Champ Data'!$R70,IF('Comp Calculator'!$C$167='(CC) Enemy Champ Data'!$T$3,'(CC) Enemy Champ Data'!$T70,1000))))))*K70*(100-$AD70))/1000</f>
        <v>0</v>
      </c>
      <c r="AJ70" s="60">
        <f>(IF('Comp Calculator'!$C$167='(CC) Enemy Champ Data'!$N$3,'(CC) Enemy Champ Data'!$N70,IF('Comp Calculator'!$C$167='(CC) Enemy Champ Data'!$O$3,'(CC) Enemy Champ Data'!$O70,IF('Comp Calculator'!$C$167='(CC) Enemy Champ Data'!$P$3,'(CC) Enemy Champ Data'!$P70,IF('Comp Calculator'!$C$167='(CC) Enemy Champ Data'!$Q$3,'(CC) Enemy Champ Data'!$Q70,IF('Comp Calculator'!$C$167='(CC) Enemy Champ Data'!$R$3,'(CC) Enemy Champ Data'!$R70,IF('Comp Calculator'!$C$167='(CC) Enemy Champ Data'!$T$3,'(CC) Enemy Champ Data'!$T70,1000))))))*L70*(100-$AD70))/1000</f>
        <v>11788.035467128102</v>
      </c>
      <c r="AL70">
        <f>RANK(AF70,AF$4:AF$157,0)+COUNTIF(AF$4:AF70,AF70)-1</f>
        <v>90</v>
      </c>
      <c r="AM70" t="str">
        <f t="shared" si="31"/>
        <v>Lucian</v>
      </c>
      <c r="AN70">
        <f>RANK(AG70,AG$4:AG$157,0)+COUNTIF(AG$4:AG70,AG70)-1</f>
        <v>80</v>
      </c>
      <c r="AO70" t="str">
        <f t="shared" si="32"/>
        <v>Lucian</v>
      </c>
      <c r="AP70">
        <f>RANK(AH70,AH$4:AH$157,0)+COUNTIF(AH$4:AH70,AH70)-1</f>
        <v>4</v>
      </c>
      <c r="AQ70" t="str">
        <f t="shared" si="33"/>
        <v>Lucian</v>
      </c>
      <c r="AR70">
        <f>RANK(AI70,AI$4:AI$157,0)+COUNTIF(AI$4:AI70,AI70)-1</f>
        <v>76</v>
      </c>
      <c r="AS70" t="str">
        <f t="shared" si="34"/>
        <v>Lucian</v>
      </c>
      <c r="AT70">
        <f>RANK(AJ70,AJ$4:AJ$157,0)+COUNTIF(AJ$4:AJ70,AJ70)-1</f>
        <v>13</v>
      </c>
      <c r="AU70" t="str">
        <f t="shared" si="35"/>
        <v>Lucian</v>
      </c>
      <c r="AW70">
        <v>68</v>
      </c>
      <c r="AX70" s="61">
        <f t="shared" si="36"/>
        <v>3.3973705816279374</v>
      </c>
      <c r="AY70">
        <f>'Champ Scores'!B72</f>
        <v>2</v>
      </c>
      <c r="AZ70">
        <f>'Champ Scores'!C72</f>
        <v>5</v>
      </c>
      <c r="BA70">
        <f>'Champ Scores'!D72</f>
        <v>5</v>
      </c>
      <c r="BB70">
        <f>'Champ Scores'!E72</f>
        <v>3</v>
      </c>
      <c r="BC70">
        <f>'Champ Scores'!F72</f>
        <v>4</v>
      </c>
      <c r="BD70">
        <f>'Champ Scores'!G72</f>
        <v>5</v>
      </c>
      <c r="BE70">
        <f>'Champ Scores'!H72</f>
        <v>4</v>
      </c>
      <c r="BF70">
        <f>'Champ Scores'!I72</f>
        <v>3</v>
      </c>
      <c r="BG70">
        <f>'Champ Scores'!J72</f>
        <v>3</v>
      </c>
      <c r="BH70">
        <f>'Champ Scores'!K72</f>
        <v>1</v>
      </c>
      <c r="BI70">
        <f>'Champ Scores'!L72</f>
        <v>1</v>
      </c>
      <c r="BJ70">
        <f>'Champ Scores'!M72</f>
        <v>1</v>
      </c>
      <c r="BK70">
        <f>'Champ Scores'!N72</f>
        <v>1</v>
      </c>
      <c r="BL70">
        <f>'Champ Scores'!O72</f>
        <v>3</v>
      </c>
      <c r="BM70">
        <f>'Champ Scores'!P72</f>
        <v>1</v>
      </c>
      <c r="BN70">
        <f>'Champ Scores'!Q72</f>
        <v>5</v>
      </c>
      <c r="BO70">
        <f>'Champ Scores'!R72</f>
        <v>2</v>
      </c>
      <c r="BP70">
        <f>'Champ Scores'!S72</f>
        <v>1</v>
      </c>
      <c r="BQ70">
        <f>'Champ Scores'!T72</f>
        <v>1</v>
      </c>
      <c r="BR70">
        <f>'Champ Scores'!U72</f>
        <v>1</v>
      </c>
      <c r="BT70" s="61">
        <f>INDEX($AX$3:BR70,AW70,MATCH('Comp Calculator'!$C$168,'(CC) Enemy Champ Data'!$AX$3:$BR$3,0))</f>
        <v>3.3973705816279374</v>
      </c>
      <c r="BV70" s="60">
        <f t="shared" si="25"/>
        <v>0</v>
      </c>
      <c r="BW70" s="60">
        <f t="shared" si="26"/>
        <v>0</v>
      </c>
      <c r="BX70" s="60">
        <f t="shared" si="27"/>
        <v>24466.38193276912</v>
      </c>
      <c r="BY70" s="60">
        <f t="shared" si="28"/>
        <v>0</v>
      </c>
      <c r="BZ70" s="60">
        <f t="shared" si="29"/>
        <v>15658.484436972236</v>
      </c>
      <c r="CB70">
        <f>RANK(BV70,BV$4:BV$157,0)+COUNTIF(BV$4:BV70,BV70)-1</f>
        <v>90</v>
      </c>
      <c r="CC70" t="str">
        <f t="shared" si="37"/>
        <v>Lucian</v>
      </c>
      <c r="CD70">
        <f>RANK(BW70,BW$4:BW$157,0)+COUNTIF(BW$4:BW70,BW70)-1</f>
        <v>80</v>
      </c>
      <c r="CE70" t="str">
        <f t="shared" si="38"/>
        <v>Lucian</v>
      </c>
      <c r="CF70">
        <f>RANK(BX70,BX$4:BX$157,0)+COUNTIF(BX$4:BX70,BX70)-1</f>
        <v>4</v>
      </c>
      <c r="CG70" t="str">
        <f t="shared" si="39"/>
        <v>Lucian</v>
      </c>
      <c r="CH70">
        <f>RANK(BY70,BY$4:BY$157,0)+COUNTIF(BY$4:BY70,BY70)-1</f>
        <v>76</v>
      </c>
      <c r="CI70" t="str">
        <f t="shared" si="40"/>
        <v>Lucian</v>
      </c>
      <c r="CJ70">
        <f>RANK(BZ70,BZ$4:BZ$157,0)+COUNTIF(BZ$4:BZ70,BZ70)-1</f>
        <v>17</v>
      </c>
      <c r="CK70" t="str">
        <f t="shared" si="41"/>
        <v>Lucian</v>
      </c>
      <c r="CM70">
        <f>'Champ Scores'!B72+'(CC) Team Data'!B$43-'(CC) Team Data'!$B$28</f>
        <v>6</v>
      </c>
      <c r="CN70">
        <f>'Champ Scores'!C72+'(CC) Team Data'!C$43-'(CC) Team Data'!$B$28</f>
        <v>9</v>
      </c>
      <c r="CO70">
        <f>'Champ Scores'!D72+'(CC) Team Data'!D$43-'(CC) Team Data'!$B$28</f>
        <v>9</v>
      </c>
      <c r="CP70">
        <f>'Champ Scores'!E72+'(CC) Team Data'!E$43-'(CC) Team Data'!$B$28</f>
        <v>7</v>
      </c>
      <c r="CQ70">
        <f>'Champ Scores'!F72+'(CC) Team Data'!F$43-'(CC) Team Data'!$B$28</f>
        <v>8</v>
      </c>
      <c r="CR70">
        <f>'Champ Scores'!G72+'(CC) Team Data'!G$43-'(CC) Team Data'!$B$28</f>
        <v>9</v>
      </c>
      <c r="CS70">
        <f>'Champ Scores'!H72+'(CC) Team Data'!H$43-'(CC) Team Data'!$B$28</f>
        <v>8</v>
      </c>
      <c r="CT70">
        <f>'Champ Scores'!I72+'(CC) Team Data'!I$43-'(CC) Team Data'!$B$28</f>
        <v>7</v>
      </c>
      <c r="CU70">
        <f>'Champ Scores'!J72+'(CC) Team Data'!J$43-'(CC) Team Data'!$B$28</f>
        <v>7</v>
      </c>
      <c r="CV70">
        <f>'Champ Scores'!K72+'(CC) Team Data'!K$43-'(CC) Team Data'!$B$28</f>
        <v>5</v>
      </c>
      <c r="CW70">
        <f>'Champ Scores'!L72+'(CC) Team Data'!L$43-'(CC) Team Data'!$B$28</f>
        <v>5</v>
      </c>
      <c r="CX70">
        <f>'Champ Scores'!M72+'(CC) Team Data'!M$43-'(CC) Team Data'!$B$28</f>
        <v>5</v>
      </c>
      <c r="CY70">
        <f>'Champ Scores'!N72+'(CC) Team Data'!N$43-'(CC) Team Data'!$B$28</f>
        <v>5</v>
      </c>
      <c r="CZ70">
        <f>'Champ Scores'!O72+'(CC) Team Data'!O$43-'(CC) Team Data'!$B$28</f>
        <v>7</v>
      </c>
      <c r="DA70">
        <f>'Champ Scores'!P72+'(CC) Team Data'!P$43-'(CC) Team Data'!$B$28</f>
        <v>5</v>
      </c>
      <c r="DB70">
        <f>'Champ Scores'!Q72+'(CC) Team Data'!Q$43-'(CC) Team Data'!$B$28</f>
        <v>9</v>
      </c>
      <c r="DC70">
        <f>'Champ Scores'!R72+'(CC) Team Data'!R$43-'(CC) Team Data'!$B$28</f>
        <v>6</v>
      </c>
      <c r="DD70">
        <f>'Champ Scores'!S72+'(CC) Team Data'!S$43-'(CC) Team Data'!$B$28</f>
        <v>5</v>
      </c>
      <c r="DE70">
        <f>'Champ Scores'!T72+'(CC) Team Data'!T$43-'(CC) Team Data'!$B$28</f>
        <v>5</v>
      </c>
      <c r="DF70">
        <f>'Champ Scores'!U72+'(CC) Team Data'!U$43-'(CC) Team Data'!$B$28</f>
        <v>5</v>
      </c>
    </row>
    <row r="71" spans="1:110" x14ac:dyDescent="0.25">
      <c r="A71" t="str">
        <f>'Champ Scores'!A73</f>
        <v>Lulu</v>
      </c>
      <c r="B71">
        <f>IF('Comp Calculator'!$C$158='Champ Pools'!$S$3,'Champ Pools'!B73,IF('Comp Calculator'!$C$158='Champ Pools'!$T$3,'Champ Pools'!C73,IF('Comp Calculator'!$C$158='Champ Pools'!$U$3,'Champ Pools'!D73,IF('Comp Calculator'!$C$158='Champ Pools'!$V$3,'Champ Pools'!E73,IF('Comp Calculator'!$C$158='Champ Pools'!$W$3,'Champ Pools'!F73,IF('Comp Calculator'!$C$158='Champ Pools'!$X$3,'Champ Pools'!G73,IF('Comp Calculator'!$C$158='Champ Pools'!$Y$3,'Champ Pools'!H73,IF('Comp Calculator'!$C$158='Champ Pools'!$Z$3,'Champ Pools'!I73,0))))))))</f>
        <v>0</v>
      </c>
      <c r="C71">
        <f>IF('Comp Calculator'!$C$159='Champ Pools'!$S$3,'Champ Pools'!B73,IF('Comp Calculator'!$C$159='Champ Pools'!$T$3,'Champ Pools'!C73,IF('Comp Calculator'!$C$159='Champ Pools'!$U$3,'Champ Pools'!D73,IF('Comp Calculator'!$C$159='Champ Pools'!$V$3,'Champ Pools'!E73,IF('Comp Calculator'!$C$159='Champ Pools'!$W$3,'Champ Pools'!F73,IF('Comp Calculator'!$C$159='Champ Pools'!$X$3,'Champ Pools'!G73,IF('Comp Calculator'!$C$159='Champ Pools'!$Y$3,'Champ Pools'!H73,IF('Comp Calculator'!$C$159='Champ Pools'!$Z$3,'Champ Pools'!I73,0))))))))</f>
        <v>0</v>
      </c>
      <c r="D71">
        <f>IF('Comp Calculator'!$C$160='Champ Pools'!$S$3,'Champ Pools'!B73,IF('Comp Calculator'!$C$160='Champ Pools'!$T$3,'Champ Pools'!C73,IF('Comp Calculator'!$C$160='Champ Pools'!$U$3,'Champ Pools'!D73,IF('Comp Calculator'!$C$160='Champ Pools'!$V$3,'Champ Pools'!E73,IF('Comp Calculator'!$C$160='Champ Pools'!$W$3,'Champ Pools'!F73,IF('Comp Calculator'!$C$160='Champ Pools'!$X$3,'Champ Pools'!G73,IF('Comp Calculator'!$C$160='Champ Pools'!$Y$3,'Champ Pools'!H73,IF('Comp Calculator'!$C$160='Champ Pools'!$Z$3,'Champ Pools'!I73,0))))))))</f>
        <v>4</v>
      </c>
      <c r="E71">
        <f>IF('Comp Calculator'!$C$161='Champ Pools'!$S$3,'Champ Pools'!B73,IF('Comp Calculator'!$C$161='Champ Pools'!$T$3,'Champ Pools'!C73,IF('Comp Calculator'!$C$161='Champ Pools'!$U$3,'Champ Pools'!D73,IF('Comp Calculator'!$C$161='Champ Pools'!$V$3,'Champ Pools'!E73,IF('Comp Calculator'!$C$161='Champ Pools'!$W$3,'Champ Pools'!F73,IF('Comp Calculator'!$C$161='Champ Pools'!$X$3,'Champ Pools'!G73,IF('Comp Calculator'!$C$161='Champ Pools'!$Y$3,'Champ Pools'!H73,IF('Comp Calculator'!$C$161='Champ Pools'!$Z$3,'Champ Pools'!I73,0))))))))</f>
        <v>0</v>
      </c>
      <c r="F71">
        <f>IF('Comp Calculator'!$C$162='Champ Pools'!$S$3,'Champ Pools'!B73,IF('Comp Calculator'!$C$162='Champ Pools'!$T$3,'Champ Pools'!C73,IF('Comp Calculator'!$C$162='Champ Pools'!$U$3,'Champ Pools'!D73,IF('Comp Calculator'!$C$162='Champ Pools'!$V$3,'Champ Pools'!E73,IF('Comp Calculator'!$C$162='Champ Pools'!$W$3,'Champ Pools'!F73,IF('Comp Calculator'!$C$162='Champ Pools'!$X$3,'Champ Pools'!G73,IF('Comp Calculator'!$C$162='Champ Pools'!$Y$3,'Champ Pools'!H73,IF('Comp Calculator'!$C$162='Champ Pools'!$Z$3,'Champ Pools'!I73,0))))))))</f>
        <v>0</v>
      </c>
      <c r="H71">
        <f>B71*B71*'Champ Pools'!AC73</f>
        <v>0</v>
      </c>
      <c r="I71">
        <f>C71*C71*'Champ Pools'!AD73</f>
        <v>0</v>
      </c>
      <c r="J71">
        <f>D71*D71*'Champ Pools'!AE73</f>
        <v>48</v>
      </c>
      <c r="K71">
        <f>E71*E71*'Champ Pools'!AF73</f>
        <v>0</v>
      </c>
      <c r="L71">
        <f>F71*F71*'Champ Pools'!AG73</f>
        <v>0</v>
      </c>
      <c r="N71">
        <f>'Champ Scores'!Y73</f>
        <v>1607</v>
      </c>
      <c r="O71">
        <f>'Champ Scores'!Z73</f>
        <v>1517</v>
      </c>
      <c r="P71">
        <f>'Champ Scores'!AA73</f>
        <v>2599</v>
      </c>
      <c r="Q71">
        <f>'Champ Scores'!AB73</f>
        <v>2591</v>
      </c>
      <c r="R71">
        <f>'Champ Scores'!AC73</f>
        <v>1808</v>
      </c>
      <c r="T71" s="60">
        <f t="shared" si="24"/>
        <v>2468.5615745921268</v>
      </c>
      <c r="U71">
        <f>'(CC) Team Data'!W$43+'(CC) Enemy Champ Data'!N71</f>
        <v>1607</v>
      </c>
      <c r="V71">
        <f>'(CC) Team Data'!X$43+'(CC) Enemy Champ Data'!O71</f>
        <v>1517</v>
      </c>
      <c r="W71">
        <f>'(CC) Team Data'!Y$43+'(CC) Enemy Champ Data'!P71</f>
        <v>2599</v>
      </c>
      <c r="X71">
        <f>'(CC) Team Data'!Z$43+'(CC) Enemy Champ Data'!Q71</f>
        <v>2591</v>
      </c>
      <c r="Y71">
        <f>'(CC) Team Data'!AA$43+'(CC) Enemy Champ Data'!R71</f>
        <v>1808</v>
      </c>
      <c r="AA71">
        <f>ABS('Champ Scores'!AG73-33.3-'Comp Calculator'!H$164-'Comp Calculator'!H$163)</f>
        <v>3.1517385953316577</v>
      </c>
      <c r="AB71">
        <f>ABS('Champ Scores'!AH73-33.3-'Comp Calculator'!I$164-'Comp Calculator'!I$163)</f>
        <v>5.7433845110803965</v>
      </c>
      <c r="AC71">
        <f>ABS('Champ Scores'!AI73-33.3-'Comp Calculator'!J$164-'Comp Calculator'!J$163)</f>
        <v>8.8951231064120648</v>
      </c>
      <c r="AD71">
        <f t="shared" si="30"/>
        <v>17.790246212824119</v>
      </c>
      <c r="AF71" s="60">
        <f>(IF('Comp Calculator'!$C$167='(CC) Enemy Champ Data'!$N$3,'(CC) Enemy Champ Data'!$N71,IF('Comp Calculator'!$C$167='(CC) Enemy Champ Data'!$O$3,'(CC) Enemy Champ Data'!$O71,IF('Comp Calculator'!$C$167='(CC) Enemy Champ Data'!$P$3,'(CC) Enemy Champ Data'!$P71,IF('Comp Calculator'!$C$167='(CC) Enemy Champ Data'!$Q$3,'(CC) Enemy Champ Data'!$Q71,IF('Comp Calculator'!$C$167='(CC) Enemy Champ Data'!$R$3,'(CC) Enemy Champ Data'!$R71,IF('Comp Calculator'!$C$167='(CC) Enemy Champ Data'!$T$3,'(CC) Enemy Champ Data'!$T71,1000))))))*H71*(100-$AD71))/1000</f>
        <v>0</v>
      </c>
      <c r="AG71" s="60">
        <f>(IF('Comp Calculator'!$C$167='(CC) Enemy Champ Data'!$N$3,'(CC) Enemy Champ Data'!$N71,IF('Comp Calculator'!$C$167='(CC) Enemy Champ Data'!$O$3,'(CC) Enemy Champ Data'!$O71,IF('Comp Calculator'!$C$167='(CC) Enemy Champ Data'!$P$3,'(CC) Enemy Champ Data'!$P71,IF('Comp Calculator'!$C$167='(CC) Enemy Champ Data'!$Q$3,'(CC) Enemy Champ Data'!$Q71,IF('Comp Calculator'!$C$167='(CC) Enemy Champ Data'!$R$3,'(CC) Enemy Champ Data'!$R71,IF('Comp Calculator'!$C$167='(CC) Enemy Champ Data'!$T$3,'(CC) Enemy Champ Data'!$T71,1000))))))*I71*(100-$AD71))/1000</f>
        <v>0</v>
      </c>
      <c r="AH71" s="60">
        <f>(IF('Comp Calculator'!$C$167='(CC) Enemy Champ Data'!$N$3,'(CC) Enemy Champ Data'!$N71,IF('Comp Calculator'!$C$167='(CC) Enemy Champ Data'!$O$3,'(CC) Enemy Champ Data'!$O71,IF('Comp Calculator'!$C$167='(CC) Enemy Champ Data'!$P$3,'(CC) Enemy Champ Data'!$P71,IF('Comp Calculator'!$C$167='(CC) Enemy Champ Data'!$Q$3,'(CC) Enemy Champ Data'!$Q71,IF('Comp Calculator'!$C$167='(CC) Enemy Champ Data'!$R$3,'(CC) Enemy Champ Data'!$R71,IF('Comp Calculator'!$C$167='(CC) Enemy Champ Data'!$T$3,'(CC) Enemy Champ Data'!$T71,1000))))))*J71*(100-$AD71))/1000</f>
        <v>9741.1122842736931</v>
      </c>
      <c r="AI71" s="60">
        <f>(IF('Comp Calculator'!$C$167='(CC) Enemy Champ Data'!$N$3,'(CC) Enemy Champ Data'!$N71,IF('Comp Calculator'!$C$167='(CC) Enemy Champ Data'!$O$3,'(CC) Enemy Champ Data'!$O71,IF('Comp Calculator'!$C$167='(CC) Enemy Champ Data'!$P$3,'(CC) Enemy Champ Data'!$P71,IF('Comp Calculator'!$C$167='(CC) Enemy Champ Data'!$Q$3,'(CC) Enemy Champ Data'!$Q71,IF('Comp Calculator'!$C$167='(CC) Enemy Champ Data'!$R$3,'(CC) Enemy Champ Data'!$R71,IF('Comp Calculator'!$C$167='(CC) Enemy Champ Data'!$T$3,'(CC) Enemy Champ Data'!$T71,1000))))))*K71*(100-$AD71))/1000</f>
        <v>0</v>
      </c>
      <c r="AJ71" s="60">
        <f>(IF('Comp Calculator'!$C$167='(CC) Enemy Champ Data'!$N$3,'(CC) Enemy Champ Data'!$N71,IF('Comp Calculator'!$C$167='(CC) Enemy Champ Data'!$O$3,'(CC) Enemy Champ Data'!$O71,IF('Comp Calculator'!$C$167='(CC) Enemy Champ Data'!$P$3,'(CC) Enemy Champ Data'!$P71,IF('Comp Calculator'!$C$167='(CC) Enemy Champ Data'!$Q$3,'(CC) Enemy Champ Data'!$Q71,IF('Comp Calculator'!$C$167='(CC) Enemy Champ Data'!$R$3,'(CC) Enemy Champ Data'!$R71,IF('Comp Calculator'!$C$167='(CC) Enemy Champ Data'!$T$3,'(CC) Enemy Champ Data'!$T71,1000))))))*L71*(100-$AD71))/1000</f>
        <v>0</v>
      </c>
      <c r="AL71">
        <f>RANK(AF71,AF$4:AF$157,0)+COUNTIF(AF$4:AF71,AF71)-1</f>
        <v>91</v>
      </c>
      <c r="AM71" t="str">
        <f t="shared" si="31"/>
        <v>Lulu</v>
      </c>
      <c r="AN71">
        <f>RANK(AG71,AG$4:AG$157,0)+COUNTIF(AG$4:AG71,AG71)-1</f>
        <v>81</v>
      </c>
      <c r="AO71" t="str">
        <f t="shared" si="32"/>
        <v>Lulu</v>
      </c>
      <c r="AP71">
        <f>RANK(AH71,AH$4:AH$157,0)+COUNTIF(AH$4:AH71,AH71)-1</f>
        <v>23</v>
      </c>
      <c r="AQ71" t="str">
        <f t="shared" si="33"/>
        <v>Lulu</v>
      </c>
      <c r="AR71">
        <f>RANK(AI71,AI$4:AI$157,0)+COUNTIF(AI$4:AI71,AI71)-1</f>
        <v>77</v>
      </c>
      <c r="AS71" t="str">
        <f t="shared" si="34"/>
        <v>Lulu</v>
      </c>
      <c r="AT71">
        <f>RANK(AJ71,AJ$4:AJ$157,0)+COUNTIF(AJ$4:AJ71,AJ71)-1</f>
        <v>102</v>
      </c>
      <c r="AU71" t="str">
        <f t="shared" si="35"/>
        <v>Lulu</v>
      </c>
      <c r="AW71">
        <v>69</v>
      </c>
      <c r="AX71" s="61">
        <f t="shared" si="36"/>
        <v>3.4305549086582099</v>
      </c>
      <c r="AY71">
        <f>'Champ Scores'!B73</f>
        <v>1</v>
      </c>
      <c r="AZ71">
        <f>'Champ Scores'!C73</f>
        <v>2</v>
      </c>
      <c r="BA71">
        <f>'Champ Scores'!D73</f>
        <v>2</v>
      </c>
      <c r="BB71">
        <f>'Champ Scores'!E73</f>
        <v>1</v>
      </c>
      <c r="BC71">
        <f>'Champ Scores'!F73</f>
        <v>1</v>
      </c>
      <c r="BD71">
        <f>'Champ Scores'!G73</f>
        <v>1</v>
      </c>
      <c r="BE71">
        <f>'Champ Scores'!H73</f>
        <v>3</v>
      </c>
      <c r="BF71">
        <f>'Champ Scores'!I73</f>
        <v>3</v>
      </c>
      <c r="BG71">
        <f>'Champ Scores'!J73</f>
        <v>1</v>
      </c>
      <c r="BH71">
        <f>'Champ Scores'!K73</f>
        <v>1</v>
      </c>
      <c r="BI71">
        <f>'Champ Scores'!L73</f>
        <v>1</v>
      </c>
      <c r="BJ71">
        <f>'Champ Scores'!M73</f>
        <v>4</v>
      </c>
      <c r="BK71">
        <f>'Champ Scores'!N73</f>
        <v>4</v>
      </c>
      <c r="BL71">
        <f>'Champ Scores'!O73</f>
        <v>4</v>
      </c>
      <c r="BM71">
        <f>'Champ Scores'!P73</f>
        <v>4</v>
      </c>
      <c r="BN71">
        <f>'Champ Scores'!Q73</f>
        <v>3</v>
      </c>
      <c r="BO71">
        <f>'Champ Scores'!R73</f>
        <v>1</v>
      </c>
      <c r="BP71">
        <f>'Champ Scores'!S73</f>
        <v>5</v>
      </c>
      <c r="BQ71">
        <f>'Champ Scores'!T73</f>
        <v>5</v>
      </c>
      <c r="BR71">
        <f>'Champ Scores'!U73</f>
        <v>5</v>
      </c>
      <c r="BT71" s="61">
        <f>INDEX($AX$3:BR71,AW71,MATCH('Comp Calculator'!$C$168,'(CC) Enemy Champ Data'!$AX$3:$BR$3,0))</f>
        <v>3.4305549086582099</v>
      </c>
      <c r="BV71" s="60">
        <f t="shared" si="25"/>
        <v>0</v>
      </c>
      <c r="BW71" s="60">
        <f t="shared" si="26"/>
        <v>0</v>
      </c>
      <c r="BX71" s="60">
        <f t="shared" si="27"/>
        <v>13537.203570920597</v>
      </c>
      <c r="BY71" s="60">
        <f t="shared" si="28"/>
        <v>0</v>
      </c>
      <c r="BZ71" s="60">
        <f t="shared" si="29"/>
        <v>0</v>
      </c>
      <c r="CB71">
        <f>RANK(BV71,BV$4:BV$157,0)+COUNTIF(BV$4:BV71,BV71)-1</f>
        <v>91</v>
      </c>
      <c r="CC71" t="str">
        <f t="shared" si="37"/>
        <v>Lulu</v>
      </c>
      <c r="CD71">
        <f>RANK(BW71,BW$4:BW$157,0)+COUNTIF(BW$4:BW71,BW71)-1</f>
        <v>81</v>
      </c>
      <c r="CE71" t="str">
        <f t="shared" si="38"/>
        <v>Lulu</v>
      </c>
      <c r="CF71">
        <f>RANK(BX71,BX$4:BX$157,0)+COUNTIF(BX$4:BX71,BX71)-1</f>
        <v>23</v>
      </c>
      <c r="CG71" t="str">
        <f t="shared" si="39"/>
        <v>Lulu</v>
      </c>
      <c r="CH71">
        <f>RANK(BY71,BY$4:BY$157,0)+COUNTIF(BY$4:BY71,BY71)-1</f>
        <v>77</v>
      </c>
      <c r="CI71" t="str">
        <f t="shared" si="40"/>
        <v>Lulu</v>
      </c>
      <c r="CJ71">
        <f>RANK(BZ71,BZ$4:BZ$157,0)+COUNTIF(BZ$4:BZ71,BZ71)-1</f>
        <v>102</v>
      </c>
      <c r="CK71" t="str">
        <f t="shared" si="41"/>
        <v>Lulu</v>
      </c>
      <c r="CM71">
        <f>'Champ Scores'!B73+'(CC) Team Data'!B$43-'(CC) Team Data'!$B$28</f>
        <v>5</v>
      </c>
      <c r="CN71">
        <f>'Champ Scores'!C73+'(CC) Team Data'!C$43-'(CC) Team Data'!$B$28</f>
        <v>6</v>
      </c>
      <c r="CO71">
        <f>'Champ Scores'!D73+'(CC) Team Data'!D$43-'(CC) Team Data'!$B$28</f>
        <v>6</v>
      </c>
      <c r="CP71">
        <f>'Champ Scores'!E73+'(CC) Team Data'!E$43-'(CC) Team Data'!$B$28</f>
        <v>5</v>
      </c>
      <c r="CQ71">
        <f>'Champ Scores'!F73+'(CC) Team Data'!F$43-'(CC) Team Data'!$B$28</f>
        <v>5</v>
      </c>
      <c r="CR71">
        <f>'Champ Scores'!G73+'(CC) Team Data'!G$43-'(CC) Team Data'!$B$28</f>
        <v>5</v>
      </c>
      <c r="CS71">
        <f>'Champ Scores'!H73+'(CC) Team Data'!H$43-'(CC) Team Data'!$B$28</f>
        <v>7</v>
      </c>
      <c r="CT71">
        <f>'Champ Scores'!I73+'(CC) Team Data'!I$43-'(CC) Team Data'!$B$28</f>
        <v>7</v>
      </c>
      <c r="CU71">
        <f>'Champ Scores'!J73+'(CC) Team Data'!J$43-'(CC) Team Data'!$B$28</f>
        <v>5</v>
      </c>
      <c r="CV71">
        <f>'Champ Scores'!K73+'(CC) Team Data'!K$43-'(CC) Team Data'!$B$28</f>
        <v>5</v>
      </c>
      <c r="CW71">
        <f>'Champ Scores'!L73+'(CC) Team Data'!L$43-'(CC) Team Data'!$B$28</f>
        <v>5</v>
      </c>
      <c r="CX71">
        <f>'Champ Scores'!M73+'(CC) Team Data'!M$43-'(CC) Team Data'!$B$28</f>
        <v>8</v>
      </c>
      <c r="CY71">
        <f>'Champ Scores'!N73+'(CC) Team Data'!N$43-'(CC) Team Data'!$B$28</f>
        <v>8</v>
      </c>
      <c r="CZ71">
        <f>'Champ Scores'!O73+'(CC) Team Data'!O$43-'(CC) Team Data'!$B$28</f>
        <v>8</v>
      </c>
      <c r="DA71">
        <f>'Champ Scores'!P73+'(CC) Team Data'!P$43-'(CC) Team Data'!$B$28</f>
        <v>8</v>
      </c>
      <c r="DB71">
        <f>'Champ Scores'!Q73+'(CC) Team Data'!Q$43-'(CC) Team Data'!$B$28</f>
        <v>7</v>
      </c>
      <c r="DC71">
        <f>'Champ Scores'!R73+'(CC) Team Data'!R$43-'(CC) Team Data'!$B$28</f>
        <v>5</v>
      </c>
      <c r="DD71">
        <f>'Champ Scores'!S73+'(CC) Team Data'!S$43-'(CC) Team Data'!$B$28</f>
        <v>9</v>
      </c>
      <c r="DE71">
        <f>'Champ Scores'!T73+'(CC) Team Data'!T$43-'(CC) Team Data'!$B$28</f>
        <v>9</v>
      </c>
      <c r="DF71">
        <f>'Champ Scores'!U73+'(CC) Team Data'!U$43-'(CC) Team Data'!$B$28</f>
        <v>9</v>
      </c>
    </row>
    <row r="72" spans="1:110" x14ac:dyDescent="0.25">
      <c r="A72" t="str">
        <f>'Champ Scores'!A74</f>
        <v>Lux</v>
      </c>
      <c r="B72">
        <f>IF('Comp Calculator'!$C$158='Champ Pools'!$S$3,'Champ Pools'!B74,IF('Comp Calculator'!$C$158='Champ Pools'!$T$3,'Champ Pools'!C74,IF('Comp Calculator'!$C$158='Champ Pools'!$U$3,'Champ Pools'!D74,IF('Comp Calculator'!$C$158='Champ Pools'!$V$3,'Champ Pools'!E74,IF('Comp Calculator'!$C$158='Champ Pools'!$W$3,'Champ Pools'!F74,IF('Comp Calculator'!$C$158='Champ Pools'!$X$3,'Champ Pools'!G74,IF('Comp Calculator'!$C$158='Champ Pools'!$Y$3,'Champ Pools'!H74,IF('Comp Calculator'!$C$158='Champ Pools'!$Z$3,'Champ Pools'!I74,0))))))))</f>
        <v>0</v>
      </c>
      <c r="C72">
        <f>IF('Comp Calculator'!$C$159='Champ Pools'!$S$3,'Champ Pools'!B74,IF('Comp Calculator'!$C$159='Champ Pools'!$T$3,'Champ Pools'!C74,IF('Comp Calculator'!$C$159='Champ Pools'!$U$3,'Champ Pools'!D74,IF('Comp Calculator'!$C$159='Champ Pools'!$V$3,'Champ Pools'!E74,IF('Comp Calculator'!$C$159='Champ Pools'!$W$3,'Champ Pools'!F74,IF('Comp Calculator'!$C$159='Champ Pools'!$X$3,'Champ Pools'!G74,IF('Comp Calculator'!$C$159='Champ Pools'!$Y$3,'Champ Pools'!H74,IF('Comp Calculator'!$C$159='Champ Pools'!$Z$3,'Champ Pools'!I74,0))))))))</f>
        <v>0</v>
      </c>
      <c r="D72">
        <f>IF('Comp Calculator'!$C$160='Champ Pools'!$S$3,'Champ Pools'!B74,IF('Comp Calculator'!$C$160='Champ Pools'!$T$3,'Champ Pools'!C74,IF('Comp Calculator'!$C$160='Champ Pools'!$U$3,'Champ Pools'!D74,IF('Comp Calculator'!$C$160='Champ Pools'!$V$3,'Champ Pools'!E74,IF('Comp Calculator'!$C$160='Champ Pools'!$W$3,'Champ Pools'!F74,IF('Comp Calculator'!$C$160='Champ Pools'!$X$3,'Champ Pools'!G74,IF('Comp Calculator'!$C$160='Champ Pools'!$Y$3,'Champ Pools'!H74,IF('Comp Calculator'!$C$160='Champ Pools'!$Z$3,'Champ Pools'!I74,0))))))))</f>
        <v>4</v>
      </c>
      <c r="E72">
        <f>IF('Comp Calculator'!$C$161='Champ Pools'!$S$3,'Champ Pools'!B74,IF('Comp Calculator'!$C$161='Champ Pools'!$T$3,'Champ Pools'!C74,IF('Comp Calculator'!$C$161='Champ Pools'!$U$3,'Champ Pools'!D74,IF('Comp Calculator'!$C$161='Champ Pools'!$V$3,'Champ Pools'!E74,IF('Comp Calculator'!$C$161='Champ Pools'!$W$3,'Champ Pools'!F74,IF('Comp Calculator'!$C$161='Champ Pools'!$X$3,'Champ Pools'!G74,IF('Comp Calculator'!$C$161='Champ Pools'!$Y$3,'Champ Pools'!H74,IF('Comp Calculator'!$C$161='Champ Pools'!$Z$3,'Champ Pools'!I74,0))))))))</f>
        <v>0</v>
      </c>
      <c r="F72">
        <f>IF('Comp Calculator'!$C$162='Champ Pools'!$S$3,'Champ Pools'!B74,IF('Comp Calculator'!$C$162='Champ Pools'!$T$3,'Champ Pools'!C74,IF('Comp Calculator'!$C$162='Champ Pools'!$U$3,'Champ Pools'!D74,IF('Comp Calculator'!$C$162='Champ Pools'!$V$3,'Champ Pools'!E74,IF('Comp Calculator'!$C$162='Champ Pools'!$W$3,'Champ Pools'!F74,IF('Comp Calculator'!$C$162='Champ Pools'!$X$3,'Champ Pools'!G74,IF('Comp Calculator'!$C$162='Champ Pools'!$Y$3,'Champ Pools'!H74,IF('Comp Calculator'!$C$162='Champ Pools'!$Z$3,'Champ Pools'!I74,0))))))))</f>
        <v>5</v>
      </c>
      <c r="H72">
        <f>B72*B72*'Champ Pools'!AC74</f>
        <v>0</v>
      </c>
      <c r="I72">
        <f>C72*C72*'Champ Pools'!AD74</f>
        <v>0</v>
      </c>
      <c r="J72">
        <f>D72*D72*'Champ Pools'!AE74</f>
        <v>48</v>
      </c>
      <c r="K72">
        <f>E72*E72*'Champ Pools'!AF74</f>
        <v>0</v>
      </c>
      <c r="L72">
        <f>F72*F72*'Champ Pools'!AG74</f>
        <v>75</v>
      </c>
      <c r="N72">
        <f>'Champ Scores'!Y74</f>
        <v>2011</v>
      </c>
      <c r="O72">
        <f>'Champ Scores'!Z74</f>
        <v>1891</v>
      </c>
      <c r="P72">
        <f>'Champ Scores'!AA74</f>
        <v>1615</v>
      </c>
      <c r="Q72">
        <f>'Champ Scores'!AB74</f>
        <v>2227</v>
      </c>
      <c r="R72">
        <f>'Champ Scores'!AC74</f>
        <v>1621</v>
      </c>
      <c r="T72" s="60">
        <f t="shared" si="24"/>
        <v>2737.9160439859015</v>
      </c>
      <c r="U72">
        <f>'(CC) Team Data'!W$43+'(CC) Enemy Champ Data'!N72</f>
        <v>2011</v>
      </c>
      <c r="V72">
        <f>'(CC) Team Data'!X$43+'(CC) Enemy Champ Data'!O72</f>
        <v>1891</v>
      </c>
      <c r="W72">
        <f>'(CC) Team Data'!Y$43+'(CC) Enemy Champ Data'!P72</f>
        <v>1615</v>
      </c>
      <c r="X72">
        <f>'(CC) Team Data'!Z$43+'(CC) Enemy Champ Data'!Q72</f>
        <v>2227</v>
      </c>
      <c r="Y72">
        <f>'(CC) Team Data'!AA$43+'(CC) Enemy Champ Data'!R72</f>
        <v>1621</v>
      </c>
      <c r="AA72">
        <f>ABS('Champ Scores'!AG74-33.3-'Comp Calculator'!H$164-'Comp Calculator'!H$163)</f>
        <v>0.9464281372440837</v>
      </c>
      <c r="AB72">
        <f>ABS('Champ Scores'!AH74-33.3-'Comp Calculator'!I$164-'Comp Calculator'!I$163)</f>
        <v>4.2151521800965384</v>
      </c>
      <c r="AC72">
        <f>ABS('Champ Scores'!AI74-33.3-'Comp Calculator'!J$164-'Comp Calculator'!J$163)</f>
        <v>3.2687240428524511</v>
      </c>
      <c r="AD72">
        <f t="shared" si="30"/>
        <v>8.4303043601930732</v>
      </c>
      <c r="AF72" s="60">
        <f>(IF('Comp Calculator'!$C$167='(CC) Enemy Champ Data'!$N$3,'(CC) Enemy Champ Data'!$N72,IF('Comp Calculator'!$C$167='(CC) Enemy Champ Data'!$O$3,'(CC) Enemy Champ Data'!$O72,IF('Comp Calculator'!$C$167='(CC) Enemy Champ Data'!$P$3,'(CC) Enemy Champ Data'!$P72,IF('Comp Calculator'!$C$167='(CC) Enemy Champ Data'!$Q$3,'(CC) Enemy Champ Data'!$Q72,IF('Comp Calculator'!$C$167='(CC) Enemy Champ Data'!$R$3,'(CC) Enemy Champ Data'!$R72,IF('Comp Calculator'!$C$167='(CC) Enemy Champ Data'!$T$3,'(CC) Enemy Champ Data'!$T72,1000))))))*H72*(100-$AD72))/1000</f>
        <v>0</v>
      </c>
      <c r="AG72" s="60">
        <f>(IF('Comp Calculator'!$C$167='(CC) Enemy Champ Data'!$N$3,'(CC) Enemy Champ Data'!$N72,IF('Comp Calculator'!$C$167='(CC) Enemy Champ Data'!$O$3,'(CC) Enemy Champ Data'!$O72,IF('Comp Calculator'!$C$167='(CC) Enemy Champ Data'!$P$3,'(CC) Enemy Champ Data'!$P72,IF('Comp Calculator'!$C$167='(CC) Enemy Champ Data'!$Q$3,'(CC) Enemy Champ Data'!$Q72,IF('Comp Calculator'!$C$167='(CC) Enemy Champ Data'!$R$3,'(CC) Enemy Champ Data'!$R72,IF('Comp Calculator'!$C$167='(CC) Enemy Champ Data'!$T$3,'(CC) Enemy Champ Data'!$T72,1000))))))*I72*(100-$AD72))/1000</f>
        <v>0</v>
      </c>
      <c r="AH72" s="60">
        <f>(IF('Comp Calculator'!$C$167='(CC) Enemy Champ Data'!$N$3,'(CC) Enemy Champ Data'!$N72,IF('Comp Calculator'!$C$167='(CC) Enemy Champ Data'!$O$3,'(CC) Enemy Champ Data'!$O72,IF('Comp Calculator'!$C$167='(CC) Enemy Champ Data'!$P$3,'(CC) Enemy Champ Data'!$P72,IF('Comp Calculator'!$C$167='(CC) Enemy Champ Data'!$Q$3,'(CC) Enemy Champ Data'!$Q72,IF('Comp Calculator'!$C$167='(CC) Enemy Champ Data'!$R$3,'(CC) Enemy Champ Data'!$R72,IF('Comp Calculator'!$C$167='(CC) Enemy Champ Data'!$T$3,'(CC) Enemy Champ Data'!$T72,1000))))))*J72*(100-$AD72))/1000</f>
        <v>12034.086664086395</v>
      </c>
      <c r="AI72" s="60">
        <f>(IF('Comp Calculator'!$C$167='(CC) Enemy Champ Data'!$N$3,'(CC) Enemy Champ Data'!$N72,IF('Comp Calculator'!$C$167='(CC) Enemy Champ Data'!$O$3,'(CC) Enemy Champ Data'!$O72,IF('Comp Calculator'!$C$167='(CC) Enemy Champ Data'!$P$3,'(CC) Enemy Champ Data'!$P72,IF('Comp Calculator'!$C$167='(CC) Enemy Champ Data'!$Q$3,'(CC) Enemy Champ Data'!$Q72,IF('Comp Calculator'!$C$167='(CC) Enemy Champ Data'!$R$3,'(CC) Enemy Champ Data'!$R72,IF('Comp Calculator'!$C$167='(CC) Enemy Champ Data'!$T$3,'(CC) Enemy Champ Data'!$T72,1000))))))*K72*(100-$AD72))/1000</f>
        <v>0</v>
      </c>
      <c r="AJ72" s="60">
        <f>(IF('Comp Calculator'!$C$167='(CC) Enemy Champ Data'!$N$3,'(CC) Enemy Champ Data'!$N72,IF('Comp Calculator'!$C$167='(CC) Enemy Champ Data'!$O$3,'(CC) Enemy Champ Data'!$O72,IF('Comp Calculator'!$C$167='(CC) Enemy Champ Data'!$P$3,'(CC) Enemy Champ Data'!$P72,IF('Comp Calculator'!$C$167='(CC) Enemy Champ Data'!$Q$3,'(CC) Enemy Champ Data'!$Q72,IF('Comp Calculator'!$C$167='(CC) Enemy Champ Data'!$R$3,'(CC) Enemy Champ Data'!$R72,IF('Comp Calculator'!$C$167='(CC) Enemy Champ Data'!$T$3,'(CC) Enemy Champ Data'!$T72,1000))))))*L72*(100-$AD72))/1000</f>
        <v>18803.260412634991</v>
      </c>
      <c r="AL72">
        <f>RANK(AF72,AF$4:AF$157,0)+COUNTIF(AF$4:AF72,AF72)-1</f>
        <v>92</v>
      </c>
      <c r="AM72" t="str">
        <f t="shared" si="31"/>
        <v>Lux</v>
      </c>
      <c r="AN72">
        <f>RANK(AG72,AG$4:AG$157,0)+COUNTIF(AG$4:AG72,AG72)-1</f>
        <v>82</v>
      </c>
      <c r="AO72" t="str">
        <f t="shared" si="32"/>
        <v>Lux</v>
      </c>
      <c r="AP72">
        <f>RANK(AH72,AH$4:AH$157,0)+COUNTIF(AH$4:AH72,AH72)-1</f>
        <v>11</v>
      </c>
      <c r="AQ72" t="str">
        <f t="shared" si="33"/>
        <v>Lux</v>
      </c>
      <c r="AR72">
        <f>RANK(AI72,AI$4:AI$157,0)+COUNTIF(AI$4:AI72,AI72)-1</f>
        <v>78</v>
      </c>
      <c r="AS72" t="str">
        <f t="shared" si="34"/>
        <v>Lux</v>
      </c>
      <c r="AT72">
        <f>RANK(AJ72,AJ$4:AJ$157,0)+COUNTIF(AJ$4:AJ72,AJ72)-1</f>
        <v>2</v>
      </c>
      <c r="AU72" t="str">
        <f t="shared" si="35"/>
        <v>Lux</v>
      </c>
      <c r="AW72">
        <v>70</v>
      </c>
      <c r="AX72" s="61">
        <f t="shared" si="36"/>
        <v>3.6466416042420917</v>
      </c>
      <c r="AY72">
        <f>'Champ Scores'!B74</f>
        <v>4</v>
      </c>
      <c r="AZ72">
        <f>'Champ Scores'!C74</f>
        <v>1</v>
      </c>
      <c r="BA72">
        <f>'Champ Scores'!D74</f>
        <v>2</v>
      </c>
      <c r="BB72">
        <f>'Champ Scores'!E74</f>
        <v>4</v>
      </c>
      <c r="BC72">
        <f>'Champ Scores'!F74</f>
        <v>1</v>
      </c>
      <c r="BD72">
        <f>'Champ Scores'!G74</f>
        <v>4</v>
      </c>
      <c r="BE72">
        <f>'Champ Scores'!H74</f>
        <v>4</v>
      </c>
      <c r="BF72">
        <f>'Champ Scores'!I74</f>
        <v>4</v>
      </c>
      <c r="BG72">
        <f>'Champ Scores'!J74</f>
        <v>1</v>
      </c>
      <c r="BH72">
        <f>'Champ Scores'!K74</f>
        <v>1</v>
      </c>
      <c r="BI72">
        <f>'Champ Scores'!L74</f>
        <v>1</v>
      </c>
      <c r="BJ72">
        <f>'Champ Scores'!M74</f>
        <v>4</v>
      </c>
      <c r="BK72">
        <f>'Champ Scores'!N74</f>
        <v>3</v>
      </c>
      <c r="BL72">
        <f>'Champ Scores'!O74</f>
        <v>4</v>
      </c>
      <c r="BM72">
        <f>'Champ Scores'!P74</f>
        <v>4</v>
      </c>
      <c r="BN72">
        <f>'Champ Scores'!Q74</f>
        <v>1</v>
      </c>
      <c r="BO72">
        <f>'Champ Scores'!R74</f>
        <v>1</v>
      </c>
      <c r="BP72">
        <f>'Champ Scores'!S74</f>
        <v>3</v>
      </c>
      <c r="BQ72">
        <f>'Champ Scores'!T74</f>
        <v>3</v>
      </c>
      <c r="BR72">
        <f>'Champ Scores'!U74</f>
        <v>2</v>
      </c>
      <c r="BT72" s="61">
        <f>INDEX($AX$3:BR72,AW72,MATCH('Comp Calculator'!$C$168,'(CC) Enemy Champ Data'!$AX$3:$BR$3,0))</f>
        <v>3.6466416042420917</v>
      </c>
      <c r="BV72" s="60">
        <f t="shared" si="25"/>
        <v>0</v>
      </c>
      <c r="BW72" s="60">
        <f t="shared" si="26"/>
        <v>0</v>
      </c>
      <c r="BX72" s="60">
        <f t="shared" si="27"/>
        <v>16028.249366779468</v>
      </c>
      <c r="BY72" s="60">
        <f t="shared" si="28"/>
        <v>0</v>
      </c>
      <c r="BZ72" s="60">
        <f t="shared" si="29"/>
        <v>25044.139635592921</v>
      </c>
      <c r="CB72">
        <f>RANK(BV72,BV$4:BV$157,0)+COUNTIF(BV$4:BV72,BV72)-1</f>
        <v>92</v>
      </c>
      <c r="CC72" t="str">
        <f t="shared" si="37"/>
        <v>Lux</v>
      </c>
      <c r="CD72">
        <f>RANK(BW72,BW$4:BW$157,0)+COUNTIF(BW$4:BW72,BW72)-1</f>
        <v>82</v>
      </c>
      <c r="CE72" t="str">
        <f t="shared" si="38"/>
        <v>Lux</v>
      </c>
      <c r="CF72">
        <f>RANK(BX72,BX$4:BX$157,0)+COUNTIF(BX$4:BX72,BX72)-1</f>
        <v>14</v>
      </c>
      <c r="CG72" t="str">
        <f t="shared" si="39"/>
        <v>Lux</v>
      </c>
      <c r="CH72">
        <f>RANK(BY72,BY$4:BY$157,0)+COUNTIF(BY$4:BY72,BY72)-1</f>
        <v>78</v>
      </c>
      <c r="CI72" t="str">
        <f t="shared" si="40"/>
        <v>Lux</v>
      </c>
      <c r="CJ72">
        <f>RANK(BZ72,BZ$4:BZ$157,0)+COUNTIF(BZ$4:BZ72,BZ72)-1</f>
        <v>4</v>
      </c>
      <c r="CK72" t="str">
        <f t="shared" si="41"/>
        <v>Lux</v>
      </c>
      <c r="CM72">
        <f>'Champ Scores'!B74+'(CC) Team Data'!B$43-'(CC) Team Data'!$B$28</f>
        <v>8</v>
      </c>
      <c r="CN72">
        <f>'Champ Scores'!C74+'(CC) Team Data'!C$43-'(CC) Team Data'!$B$28</f>
        <v>5</v>
      </c>
      <c r="CO72">
        <f>'Champ Scores'!D74+'(CC) Team Data'!D$43-'(CC) Team Data'!$B$28</f>
        <v>6</v>
      </c>
      <c r="CP72">
        <f>'Champ Scores'!E74+'(CC) Team Data'!E$43-'(CC) Team Data'!$B$28</f>
        <v>8</v>
      </c>
      <c r="CQ72">
        <f>'Champ Scores'!F74+'(CC) Team Data'!F$43-'(CC) Team Data'!$B$28</f>
        <v>5</v>
      </c>
      <c r="CR72">
        <f>'Champ Scores'!G74+'(CC) Team Data'!G$43-'(CC) Team Data'!$B$28</f>
        <v>8</v>
      </c>
      <c r="CS72">
        <f>'Champ Scores'!H74+'(CC) Team Data'!H$43-'(CC) Team Data'!$B$28</f>
        <v>8</v>
      </c>
      <c r="CT72">
        <f>'Champ Scores'!I74+'(CC) Team Data'!I$43-'(CC) Team Data'!$B$28</f>
        <v>8</v>
      </c>
      <c r="CU72">
        <f>'Champ Scores'!J74+'(CC) Team Data'!J$43-'(CC) Team Data'!$B$28</f>
        <v>5</v>
      </c>
      <c r="CV72">
        <f>'Champ Scores'!K74+'(CC) Team Data'!K$43-'(CC) Team Data'!$B$28</f>
        <v>5</v>
      </c>
      <c r="CW72">
        <f>'Champ Scores'!L74+'(CC) Team Data'!L$43-'(CC) Team Data'!$B$28</f>
        <v>5</v>
      </c>
      <c r="CX72">
        <f>'Champ Scores'!M74+'(CC) Team Data'!M$43-'(CC) Team Data'!$B$28</f>
        <v>8</v>
      </c>
      <c r="CY72">
        <f>'Champ Scores'!N74+'(CC) Team Data'!N$43-'(CC) Team Data'!$B$28</f>
        <v>7</v>
      </c>
      <c r="CZ72">
        <f>'Champ Scores'!O74+'(CC) Team Data'!O$43-'(CC) Team Data'!$B$28</f>
        <v>8</v>
      </c>
      <c r="DA72">
        <f>'Champ Scores'!P74+'(CC) Team Data'!P$43-'(CC) Team Data'!$B$28</f>
        <v>8</v>
      </c>
      <c r="DB72">
        <f>'Champ Scores'!Q74+'(CC) Team Data'!Q$43-'(CC) Team Data'!$B$28</f>
        <v>5</v>
      </c>
      <c r="DC72">
        <f>'Champ Scores'!R74+'(CC) Team Data'!R$43-'(CC) Team Data'!$B$28</f>
        <v>5</v>
      </c>
      <c r="DD72">
        <f>'Champ Scores'!S74+'(CC) Team Data'!S$43-'(CC) Team Data'!$B$28</f>
        <v>7</v>
      </c>
      <c r="DE72">
        <f>'Champ Scores'!T74+'(CC) Team Data'!T$43-'(CC) Team Data'!$B$28</f>
        <v>7</v>
      </c>
      <c r="DF72">
        <f>'Champ Scores'!U74+'(CC) Team Data'!U$43-'(CC) Team Data'!$B$28</f>
        <v>6</v>
      </c>
    </row>
    <row r="73" spans="1:110" x14ac:dyDescent="0.25">
      <c r="A73" t="str">
        <f>'Champ Scores'!A75</f>
        <v>Malphite</v>
      </c>
      <c r="B73">
        <f>IF('Comp Calculator'!$C$158='Champ Pools'!$S$3,'Champ Pools'!B75,IF('Comp Calculator'!$C$158='Champ Pools'!$T$3,'Champ Pools'!C75,IF('Comp Calculator'!$C$158='Champ Pools'!$U$3,'Champ Pools'!D75,IF('Comp Calculator'!$C$158='Champ Pools'!$V$3,'Champ Pools'!E75,IF('Comp Calculator'!$C$158='Champ Pools'!$W$3,'Champ Pools'!F75,IF('Comp Calculator'!$C$158='Champ Pools'!$X$3,'Champ Pools'!G75,IF('Comp Calculator'!$C$158='Champ Pools'!$Y$3,'Champ Pools'!H75,IF('Comp Calculator'!$C$158='Champ Pools'!$Z$3,'Champ Pools'!I75,0))))))))</f>
        <v>0</v>
      </c>
      <c r="C73">
        <f>IF('Comp Calculator'!$C$159='Champ Pools'!$S$3,'Champ Pools'!B75,IF('Comp Calculator'!$C$159='Champ Pools'!$T$3,'Champ Pools'!C75,IF('Comp Calculator'!$C$159='Champ Pools'!$U$3,'Champ Pools'!D75,IF('Comp Calculator'!$C$159='Champ Pools'!$V$3,'Champ Pools'!E75,IF('Comp Calculator'!$C$159='Champ Pools'!$W$3,'Champ Pools'!F75,IF('Comp Calculator'!$C$159='Champ Pools'!$X$3,'Champ Pools'!G75,IF('Comp Calculator'!$C$159='Champ Pools'!$Y$3,'Champ Pools'!H75,IF('Comp Calculator'!$C$159='Champ Pools'!$Z$3,'Champ Pools'!I75,0))))))))</f>
        <v>0</v>
      </c>
      <c r="D73">
        <f>IF('Comp Calculator'!$C$160='Champ Pools'!$S$3,'Champ Pools'!B75,IF('Comp Calculator'!$C$160='Champ Pools'!$T$3,'Champ Pools'!C75,IF('Comp Calculator'!$C$160='Champ Pools'!$U$3,'Champ Pools'!D75,IF('Comp Calculator'!$C$160='Champ Pools'!$V$3,'Champ Pools'!E75,IF('Comp Calculator'!$C$160='Champ Pools'!$W$3,'Champ Pools'!F75,IF('Comp Calculator'!$C$160='Champ Pools'!$X$3,'Champ Pools'!G75,IF('Comp Calculator'!$C$160='Champ Pools'!$Y$3,'Champ Pools'!H75,IF('Comp Calculator'!$C$160='Champ Pools'!$Z$3,'Champ Pools'!I75,0))))))))</f>
        <v>4</v>
      </c>
      <c r="E73">
        <f>IF('Comp Calculator'!$C$161='Champ Pools'!$S$3,'Champ Pools'!B75,IF('Comp Calculator'!$C$161='Champ Pools'!$T$3,'Champ Pools'!C75,IF('Comp Calculator'!$C$161='Champ Pools'!$U$3,'Champ Pools'!D75,IF('Comp Calculator'!$C$161='Champ Pools'!$V$3,'Champ Pools'!E75,IF('Comp Calculator'!$C$161='Champ Pools'!$W$3,'Champ Pools'!F75,IF('Comp Calculator'!$C$161='Champ Pools'!$X$3,'Champ Pools'!G75,IF('Comp Calculator'!$C$161='Champ Pools'!$Y$3,'Champ Pools'!H75,IF('Comp Calculator'!$C$161='Champ Pools'!$Z$3,'Champ Pools'!I75,0))))))))</f>
        <v>0</v>
      </c>
      <c r="F73">
        <f>IF('Comp Calculator'!$C$162='Champ Pools'!$S$3,'Champ Pools'!B75,IF('Comp Calculator'!$C$162='Champ Pools'!$T$3,'Champ Pools'!C75,IF('Comp Calculator'!$C$162='Champ Pools'!$U$3,'Champ Pools'!D75,IF('Comp Calculator'!$C$162='Champ Pools'!$V$3,'Champ Pools'!E75,IF('Comp Calculator'!$C$162='Champ Pools'!$W$3,'Champ Pools'!F75,IF('Comp Calculator'!$C$162='Champ Pools'!$X$3,'Champ Pools'!G75,IF('Comp Calculator'!$C$162='Champ Pools'!$Y$3,'Champ Pools'!H75,IF('Comp Calculator'!$C$162='Champ Pools'!$Z$3,'Champ Pools'!I75,0))))))))</f>
        <v>5</v>
      </c>
      <c r="H73">
        <f>B73*B73*'Champ Pools'!AC75</f>
        <v>0</v>
      </c>
      <c r="I73">
        <f>C73*C73*'Champ Pools'!AD75</f>
        <v>0</v>
      </c>
      <c r="J73">
        <f>D73*D73*'Champ Pools'!AE75</f>
        <v>48</v>
      </c>
      <c r="K73">
        <f>E73*E73*'Champ Pools'!AF75</f>
        <v>0</v>
      </c>
      <c r="L73">
        <f>F73*F73*'Champ Pools'!AG75</f>
        <v>75</v>
      </c>
      <c r="N73">
        <f>'Champ Scores'!Y75</f>
        <v>3019</v>
      </c>
      <c r="O73">
        <f>'Champ Scores'!Z75</f>
        <v>2008</v>
      </c>
      <c r="P73">
        <f>'Champ Scores'!AA75</f>
        <v>1571</v>
      </c>
      <c r="Q73">
        <f>'Champ Scores'!AB75</f>
        <v>1424</v>
      </c>
      <c r="R73">
        <f>'Champ Scores'!AC75</f>
        <v>1170</v>
      </c>
      <c r="T73" s="60">
        <f t="shared" si="24"/>
        <v>2273.2660046481933</v>
      </c>
      <c r="U73">
        <f>'(CC) Team Data'!W$43+'(CC) Enemy Champ Data'!N73</f>
        <v>3019</v>
      </c>
      <c r="V73">
        <f>'(CC) Team Data'!X$43+'(CC) Enemy Champ Data'!O73</f>
        <v>2008</v>
      </c>
      <c r="W73">
        <f>'(CC) Team Data'!Y$43+'(CC) Enemy Champ Data'!P73</f>
        <v>1571</v>
      </c>
      <c r="X73">
        <f>'(CC) Team Data'!Z$43+'(CC) Enemy Champ Data'!Q73</f>
        <v>1424</v>
      </c>
      <c r="Y73">
        <f>'(CC) Team Data'!AA$43+'(CC) Enemy Champ Data'!R73</f>
        <v>1170</v>
      </c>
      <c r="AA73">
        <f>ABS('Champ Scores'!AG75-33.3-'Comp Calculator'!H$164-'Comp Calculator'!H$163)</f>
        <v>10.350143914964654</v>
      </c>
      <c r="AB73">
        <f>ABS('Champ Scores'!AH75-33.3-'Comp Calculator'!I$164-'Comp Calculator'!I$163)</f>
        <v>6.8338818627382949</v>
      </c>
      <c r="AC73">
        <f>ABS('Champ Scores'!AI75-33.3-'Comp Calculator'!J$164-'Comp Calculator'!J$163)</f>
        <v>3.516262052226363</v>
      </c>
      <c r="AD73">
        <f t="shared" si="30"/>
        <v>20.700287829929312</v>
      </c>
      <c r="AF73" s="60">
        <f>(IF('Comp Calculator'!$C$167='(CC) Enemy Champ Data'!$N$3,'(CC) Enemy Champ Data'!$N73,IF('Comp Calculator'!$C$167='(CC) Enemy Champ Data'!$O$3,'(CC) Enemy Champ Data'!$O73,IF('Comp Calculator'!$C$167='(CC) Enemy Champ Data'!$P$3,'(CC) Enemy Champ Data'!$P73,IF('Comp Calculator'!$C$167='(CC) Enemy Champ Data'!$Q$3,'(CC) Enemy Champ Data'!$Q73,IF('Comp Calculator'!$C$167='(CC) Enemy Champ Data'!$R$3,'(CC) Enemy Champ Data'!$R73,IF('Comp Calculator'!$C$167='(CC) Enemy Champ Data'!$T$3,'(CC) Enemy Champ Data'!$T73,1000))))))*H73*(100-$AD73))/1000</f>
        <v>0</v>
      </c>
      <c r="AG73" s="60">
        <f>(IF('Comp Calculator'!$C$167='(CC) Enemy Champ Data'!$N$3,'(CC) Enemy Champ Data'!$N73,IF('Comp Calculator'!$C$167='(CC) Enemy Champ Data'!$O$3,'(CC) Enemy Champ Data'!$O73,IF('Comp Calculator'!$C$167='(CC) Enemy Champ Data'!$P$3,'(CC) Enemy Champ Data'!$P73,IF('Comp Calculator'!$C$167='(CC) Enemy Champ Data'!$Q$3,'(CC) Enemy Champ Data'!$Q73,IF('Comp Calculator'!$C$167='(CC) Enemy Champ Data'!$R$3,'(CC) Enemy Champ Data'!$R73,IF('Comp Calculator'!$C$167='(CC) Enemy Champ Data'!$T$3,'(CC) Enemy Champ Data'!$T73,1000))))))*I73*(100-$AD73))/1000</f>
        <v>0</v>
      </c>
      <c r="AH73" s="60">
        <f>(IF('Comp Calculator'!$C$167='(CC) Enemy Champ Data'!$N$3,'(CC) Enemy Champ Data'!$N73,IF('Comp Calculator'!$C$167='(CC) Enemy Champ Data'!$O$3,'(CC) Enemy Champ Data'!$O73,IF('Comp Calculator'!$C$167='(CC) Enemy Champ Data'!$P$3,'(CC) Enemy Champ Data'!$P73,IF('Comp Calculator'!$C$167='(CC) Enemy Champ Data'!$Q$3,'(CC) Enemy Champ Data'!$Q73,IF('Comp Calculator'!$C$167='(CC) Enemy Champ Data'!$R$3,'(CC) Enemy Champ Data'!$R73,IF('Comp Calculator'!$C$167='(CC) Enemy Champ Data'!$T$3,'(CC) Enemy Champ Data'!$T73,1000))))))*J73*(100-$AD73))/1000</f>
        <v>8652.9283130212007</v>
      </c>
      <c r="AI73" s="60">
        <f>(IF('Comp Calculator'!$C$167='(CC) Enemy Champ Data'!$N$3,'(CC) Enemy Champ Data'!$N73,IF('Comp Calculator'!$C$167='(CC) Enemy Champ Data'!$O$3,'(CC) Enemy Champ Data'!$O73,IF('Comp Calculator'!$C$167='(CC) Enemy Champ Data'!$P$3,'(CC) Enemy Champ Data'!$P73,IF('Comp Calculator'!$C$167='(CC) Enemy Champ Data'!$Q$3,'(CC) Enemy Champ Data'!$Q73,IF('Comp Calculator'!$C$167='(CC) Enemy Champ Data'!$R$3,'(CC) Enemy Champ Data'!$R73,IF('Comp Calculator'!$C$167='(CC) Enemy Champ Data'!$T$3,'(CC) Enemy Champ Data'!$T73,1000))))))*K73*(100-$AD73))/1000</f>
        <v>0</v>
      </c>
      <c r="AJ73" s="60">
        <f>(IF('Comp Calculator'!$C$167='(CC) Enemy Champ Data'!$N$3,'(CC) Enemy Champ Data'!$N73,IF('Comp Calculator'!$C$167='(CC) Enemy Champ Data'!$O$3,'(CC) Enemy Champ Data'!$O73,IF('Comp Calculator'!$C$167='(CC) Enemy Champ Data'!$P$3,'(CC) Enemy Champ Data'!$P73,IF('Comp Calculator'!$C$167='(CC) Enemy Champ Data'!$Q$3,'(CC) Enemy Champ Data'!$Q73,IF('Comp Calculator'!$C$167='(CC) Enemy Champ Data'!$R$3,'(CC) Enemy Champ Data'!$R73,IF('Comp Calculator'!$C$167='(CC) Enemy Champ Data'!$T$3,'(CC) Enemy Champ Data'!$T73,1000))))))*L73*(100-$AD73))/1000</f>
        <v>13520.200489095625</v>
      </c>
      <c r="AL73">
        <f>RANK(AF73,AF$4:AF$157,0)+COUNTIF(AF$4:AF73,AF73)-1</f>
        <v>93</v>
      </c>
      <c r="AM73" t="str">
        <f t="shared" si="31"/>
        <v>Malphite</v>
      </c>
      <c r="AN73">
        <f>RANK(AG73,AG$4:AG$157,0)+COUNTIF(AG$4:AG73,AG73)-1</f>
        <v>83</v>
      </c>
      <c r="AO73" t="str">
        <f t="shared" si="32"/>
        <v>Malphite</v>
      </c>
      <c r="AP73">
        <f>RANK(AH73,AH$4:AH$157,0)+COUNTIF(AH$4:AH73,AH73)-1</f>
        <v>29</v>
      </c>
      <c r="AQ73" t="str">
        <f t="shared" si="33"/>
        <v>Malphite</v>
      </c>
      <c r="AR73">
        <f>RANK(AI73,AI$4:AI$157,0)+COUNTIF(AI$4:AI73,AI73)-1</f>
        <v>79</v>
      </c>
      <c r="AS73" t="str">
        <f t="shared" si="34"/>
        <v>Malphite</v>
      </c>
      <c r="AT73">
        <f>RANK(AJ73,AJ$4:AJ$157,0)+COUNTIF(AJ$4:AJ73,AJ73)-1</f>
        <v>10</v>
      </c>
      <c r="AU73" t="str">
        <f t="shared" si="35"/>
        <v>Malphite</v>
      </c>
      <c r="AW73">
        <v>71</v>
      </c>
      <c r="AX73" s="61">
        <f t="shared" si="36"/>
        <v>3.4991230633568366</v>
      </c>
      <c r="AY73">
        <f>'Champ Scores'!B75</f>
        <v>3</v>
      </c>
      <c r="AZ73">
        <f>'Champ Scores'!C75</f>
        <v>1</v>
      </c>
      <c r="BA73">
        <f>'Champ Scores'!D75</f>
        <v>1</v>
      </c>
      <c r="BB73">
        <f>'Champ Scores'!E75</f>
        <v>3</v>
      </c>
      <c r="BC73">
        <f>'Champ Scores'!F75</f>
        <v>1</v>
      </c>
      <c r="BD73">
        <f>'Champ Scores'!G75</f>
        <v>2</v>
      </c>
      <c r="BE73">
        <f>'Champ Scores'!H75</f>
        <v>3</v>
      </c>
      <c r="BF73">
        <f>'Champ Scores'!I75</f>
        <v>1</v>
      </c>
      <c r="BG73">
        <f>'Champ Scores'!J75</f>
        <v>1</v>
      </c>
      <c r="BH73">
        <f>'Champ Scores'!K75</f>
        <v>5</v>
      </c>
      <c r="BI73">
        <f>'Champ Scores'!L75</f>
        <v>1</v>
      </c>
      <c r="BJ73">
        <f>'Champ Scores'!M75</f>
        <v>3</v>
      </c>
      <c r="BK73">
        <f>'Champ Scores'!N75</f>
        <v>5</v>
      </c>
      <c r="BL73">
        <f>'Champ Scores'!O75</f>
        <v>2</v>
      </c>
      <c r="BM73">
        <f>'Champ Scores'!P75</f>
        <v>5</v>
      </c>
      <c r="BN73">
        <f>'Champ Scores'!Q75</f>
        <v>3</v>
      </c>
      <c r="BO73">
        <f>'Champ Scores'!R75</f>
        <v>5</v>
      </c>
      <c r="BP73">
        <f>'Champ Scores'!S75</f>
        <v>1</v>
      </c>
      <c r="BQ73">
        <f>'Champ Scores'!T75</f>
        <v>3</v>
      </c>
      <c r="BR73">
        <f>'Champ Scores'!U75</f>
        <v>3</v>
      </c>
      <c r="BT73" s="61">
        <f>INDEX($AX$3:BR73,AW73,MATCH('Comp Calculator'!$C$168,'(CC) Enemy Champ Data'!$AX$3:$BR$3,0))</f>
        <v>3.4991230633568366</v>
      </c>
      <c r="BV73" s="60">
        <f t="shared" si="25"/>
        <v>0</v>
      </c>
      <c r="BW73" s="60">
        <f t="shared" si="26"/>
        <v>0</v>
      </c>
      <c r="BX73" s="60">
        <f t="shared" si="27"/>
        <v>13319.013685048953</v>
      </c>
      <c r="BY73" s="60">
        <f t="shared" si="28"/>
        <v>0</v>
      </c>
      <c r="BZ73" s="60">
        <f t="shared" si="29"/>
        <v>20810.95888288899</v>
      </c>
      <c r="CB73">
        <f>RANK(BV73,BV$4:BV$157,0)+COUNTIF(BV$4:BV73,BV73)-1</f>
        <v>93</v>
      </c>
      <c r="CC73" t="str">
        <f t="shared" si="37"/>
        <v>Malphite</v>
      </c>
      <c r="CD73">
        <f>RANK(BW73,BW$4:BW$157,0)+COUNTIF(BW$4:BW73,BW73)-1</f>
        <v>83</v>
      </c>
      <c r="CE73" t="str">
        <f t="shared" si="38"/>
        <v>Malphite</v>
      </c>
      <c r="CF73">
        <f>RANK(BX73,BX$4:BX$157,0)+COUNTIF(BX$4:BX73,BX73)-1</f>
        <v>24</v>
      </c>
      <c r="CG73" t="str">
        <f t="shared" si="39"/>
        <v>Malphite</v>
      </c>
      <c r="CH73">
        <f>RANK(BY73,BY$4:BY$157,0)+COUNTIF(BY$4:BY73,BY73)-1</f>
        <v>79</v>
      </c>
      <c r="CI73" t="str">
        <f t="shared" si="40"/>
        <v>Malphite</v>
      </c>
      <c r="CJ73">
        <f>RANK(BZ73,BZ$4:BZ$157,0)+COUNTIF(BZ$4:BZ73,BZ73)-1</f>
        <v>7</v>
      </c>
      <c r="CK73" t="str">
        <f t="shared" si="41"/>
        <v>Malphite</v>
      </c>
      <c r="CM73">
        <f>'Champ Scores'!B75+'(CC) Team Data'!B$43-'(CC) Team Data'!$B$28</f>
        <v>7</v>
      </c>
      <c r="CN73">
        <f>'Champ Scores'!C75+'(CC) Team Data'!C$43-'(CC) Team Data'!$B$28</f>
        <v>5</v>
      </c>
      <c r="CO73">
        <f>'Champ Scores'!D75+'(CC) Team Data'!D$43-'(CC) Team Data'!$B$28</f>
        <v>5</v>
      </c>
      <c r="CP73">
        <f>'Champ Scores'!E75+'(CC) Team Data'!E$43-'(CC) Team Data'!$B$28</f>
        <v>7</v>
      </c>
      <c r="CQ73">
        <f>'Champ Scores'!F75+'(CC) Team Data'!F$43-'(CC) Team Data'!$B$28</f>
        <v>5</v>
      </c>
      <c r="CR73">
        <f>'Champ Scores'!G75+'(CC) Team Data'!G$43-'(CC) Team Data'!$B$28</f>
        <v>6</v>
      </c>
      <c r="CS73">
        <f>'Champ Scores'!H75+'(CC) Team Data'!H$43-'(CC) Team Data'!$B$28</f>
        <v>7</v>
      </c>
      <c r="CT73">
        <f>'Champ Scores'!I75+'(CC) Team Data'!I$43-'(CC) Team Data'!$B$28</f>
        <v>5</v>
      </c>
      <c r="CU73">
        <f>'Champ Scores'!J75+'(CC) Team Data'!J$43-'(CC) Team Data'!$B$28</f>
        <v>5</v>
      </c>
      <c r="CV73">
        <f>'Champ Scores'!K75+'(CC) Team Data'!K$43-'(CC) Team Data'!$B$28</f>
        <v>9</v>
      </c>
      <c r="CW73">
        <f>'Champ Scores'!L75+'(CC) Team Data'!L$43-'(CC) Team Data'!$B$28</f>
        <v>5</v>
      </c>
      <c r="CX73">
        <f>'Champ Scores'!M75+'(CC) Team Data'!M$43-'(CC) Team Data'!$B$28</f>
        <v>7</v>
      </c>
      <c r="CY73">
        <f>'Champ Scores'!N75+'(CC) Team Data'!N$43-'(CC) Team Data'!$B$28</f>
        <v>9</v>
      </c>
      <c r="CZ73">
        <f>'Champ Scores'!O75+'(CC) Team Data'!O$43-'(CC) Team Data'!$B$28</f>
        <v>6</v>
      </c>
      <c r="DA73">
        <f>'Champ Scores'!P75+'(CC) Team Data'!P$43-'(CC) Team Data'!$B$28</f>
        <v>9</v>
      </c>
      <c r="DB73">
        <f>'Champ Scores'!Q75+'(CC) Team Data'!Q$43-'(CC) Team Data'!$B$28</f>
        <v>7</v>
      </c>
      <c r="DC73">
        <f>'Champ Scores'!R75+'(CC) Team Data'!R$43-'(CC) Team Data'!$B$28</f>
        <v>9</v>
      </c>
      <c r="DD73">
        <f>'Champ Scores'!S75+'(CC) Team Data'!S$43-'(CC) Team Data'!$B$28</f>
        <v>5</v>
      </c>
      <c r="DE73">
        <f>'Champ Scores'!T75+'(CC) Team Data'!T$43-'(CC) Team Data'!$B$28</f>
        <v>7</v>
      </c>
      <c r="DF73">
        <f>'Champ Scores'!U75+'(CC) Team Data'!U$43-'(CC) Team Data'!$B$28</f>
        <v>7</v>
      </c>
    </row>
    <row r="74" spans="1:110" x14ac:dyDescent="0.25">
      <c r="A74" t="str">
        <f>'Champ Scores'!A76</f>
        <v>Malzahar</v>
      </c>
      <c r="B74">
        <f>IF('Comp Calculator'!$C$158='Champ Pools'!$S$3,'Champ Pools'!B76,IF('Comp Calculator'!$C$158='Champ Pools'!$T$3,'Champ Pools'!C76,IF('Comp Calculator'!$C$158='Champ Pools'!$U$3,'Champ Pools'!D76,IF('Comp Calculator'!$C$158='Champ Pools'!$V$3,'Champ Pools'!E76,IF('Comp Calculator'!$C$158='Champ Pools'!$W$3,'Champ Pools'!F76,IF('Comp Calculator'!$C$158='Champ Pools'!$X$3,'Champ Pools'!G76,IF('Comp Calculator'!$C$158='Champ Pools'!$Y$3,'Champ Pools'!H76,IF('Comp Calculator'!$C$158='Champ Pools'!$Z$3,'Champ Pools'!I76,0))))))))</f>
        <v>4</v>
      </c>
      <c r="C74">
        <f>IF('Comp Calculator'!$C$159='Champ Pools'!$S$3,'Champ Pools'!B76,IF('Comp Calculator'!$C$159='Champ Pools'!$T$3,'Champ Pools'!C76,IF('Comp Calculator'!$C$159='Champ Pools'!$U$3,'Champ Pools'!D76,IF('Comp Calculator'!$C$159='Champ Pools'!$V$3,'Champ Pools'!E76,IF('Comp Calculator'!$C$159='Champ Pools'!$W$3,'Champ Pools'!F76,IF('Comp Calculator'!$C$159='Champ Pools'!$X$3,'Champ Pools'!G76,IF('Comp Calculator'!$C$159='Champ Pools'!$Y$3,'Champ Pools'!H76,IF('Comp Calculator'!$C$159='Champ Pools'!$Z$3,'Champ Pools'!I76,0))))))))</f>
        <v>0</v>
      </c>
      <c r="D74">
        <f>IF('Comp Calculator'!$C$160='Champ Pools'!$S$3,'Champ Pools'!B76,IF('Comp Calculator'!$C$160='Champ Pools'!$T$3,'Champ Pools'!C76,IF('Comp Calculator'!$C$160='Champ Pools'!$U$3,'Champ Pools'!D76,IF('Comp Calculator'!$C$160='Champ Pools'!$V$3,'Champ Pools'!E76,IF('Comp Calculator'!$C$160='Champ Pools'!$W$3,'Champ Pools'!F76,IF('Comp Calculator'!$C$160='Champ Pools'!$X$3,'Champ Pools'!G76,IF('Comp Calculator'!$C$160='Champ Pools'!$Y$3,'Champ Pools'!H76,IF('Comp Calculator'!$C$160='Champ Pools'!$Z$3,'Champ Pools'!I76,0))))))))</f>
        <v>5</v>
      </c>
      <c r="E74">
        <f>IF('Comp Calculator'!$C$161='Champ Pools'!$S$3,'Champ Pools'!B76,IF('Comp Calculator'!$C$161='Champ Pools'!$T$3,'Champ Pools'!C76,IF('Comp Calculator'!$C$161='Champ Pools'!$U$3,'Champ Pools'!D76,IF('Comp Calculator'!$C$161='Champ Pools'!$V$3,'Champ Pools'!E76,IF('Comp Calculator'!$C$161='Champ Pools'!$W$3,'Champ Pools'!F76,IF('Comp Calculator'!$C$161='Champ Pools'!$X$3,'Champ Pools'!G76,IF('Comp Calculator'!$C$161='Champ Pools'!$Y$3,'Champ Pools'!H76,IF('Comp Calculator'!$C$161='Champ Pools'!$Z$3,'Champ Pools'!I76,0))))))))</f>
        <v>0</v>
      </c>
      <c r="F74">
        <f>IF('Comp Calculator'!$C$162='Champ Pools'!$S$3,'Champ Pools'!B76,IF('Comp Calculator'!$C$162='Champ Pools'!$T$3,'Champ Pools'!C76,IF('Comp Calculator'!$C$162='Champ Pools'!$U$3,'Champ Pools'!D76,IF('Comp Calculator'!$C$162='Champ Pools'!$V$3,'Champ Pools'!E76,IF('Comp Calculator'!$C$162='Champ Pools'!$W$3,'Champ Pools'!F76,IF('Comp Calculator'!$C$162='Champ Pools'!$X$3,'Champ Pools'!G76,IF('Comp Calculator'!$C$162='Champ Pools'!$Y$3,'Champ Pools'!H76,IF('Comp Calculator'!$C$162='Champ Pools'!$Z$3,'Champ Pools'!I76,0))))))))</f>
        <v>0</v>
      </c>
      <c r="H74">
        <f>B74*B74*'Champ Pools'!AC76</f>
        <v>48</v>
      </c>
      <c r="I74">
        <f>C74*C74*'Champ Pools'!AD76</f>
        <v>0</v>
      </c>
      <c r="J74">
        <f>D74*D74*'Champ Pools'!AE76</f>
        <v>75</v>
      </c>
      <c r="K74">
        <f>E74*E74*'Champ Pools'!AF76</f>
        <v>0</v>
      </c>
      <c r="L74">
        <f>F74*F74*'Champ Pools'!AG76</f>
        <v>0</v>
      </c>
      <c r="N74">
        <f>'Champ Scores'!Y76</f>
        <v>2124</v>
      </c>
      <c r="O74">
        <f>'Champ Scores'!Z76</f>
        <v>1985</v>
      </c>
      <c r="P74">
        <f>'Champ Scores'!AA76</f>
        <v>1593</v>
      </c>
      <c r="Q74">
        <f>'Champ Scores'!AB76</f>
        <v>1742</v>
      </c>
      <c r="R74">
        <f>'Champ Scores'!AC76</f>
        <v>1578</v>
      </c>
      <c r="T74" s="60">
        <f t="shared" si="24"/>
        <v>2757.8217598544416</v>
      </c>
      <c r="U74">
        <f>'(CC) Team Data'!W$43+'(CC) Enemy Champ Data'!N74</f>
        <v>2124</v>
      </c>
      <c r="V74">
        <f>'(CC) Team Data'!X$43+'(CC) Enemy Champ Data'!O74</f>
        <v>1985</v>
      </c>
      <c r="W74">
        <f>'(CC) Team Data'!Y$43+'(CC) Enemy Champ Data'!P74</f>
        <v>1593</v>
      </c>
      <c r="X74">
        <f>'(CC) Team Data'!Z$43+'(CC) Enemy Champ Data'!Q74</f>
        <v>1742</v>
      </c>
      <c r="Y74">
        <f>'(CC) Team Data'!AA$43+'(CC) Enemy Champ Data'!R74</f>
        <v>1578</v>
      </c>
      <c r="AA74">
        <f>ABS('Champ Scores'!AG76-33.3-'Comp Calculator'!H$164-'Comp Calculator'!H$163)</f>
        <v>31.653834167509011</v>
      </c>
      <c r="AB74">
        <f>ABS('Champ Scores'!AH76-33.3-'Comp Calculator'!I$164-'Comp Calculator'!I$163)</f>
        <v>15.426866606337462</v>
      </c>
      <c r="AC74">
        <f>ABS('Champ Scores'!AI76-33.3-'Comp Calculator'!J$164-'Comp Calculator'!J$163)</f>
        <v>16.226967561171552</v>
      </c>
      <c r="AD74">
        <f t="shared" si="30"/>
        <v>63.307668335018022</v>
      </c>
      <c r="AF74" s="60">
        <f>(IF('Comp Calculator'!$C$167='(CC) Enemy Champ Data'!$N$3,'(CC) Enemy Champ Data'!$N74,IF('Comp Calculator'!$C$167='(CC) Enemy Champ Data'!$O$3,'(CC) Enemy Champ Data'!$O74,IF('Comp Calculator'!$C$167='(CC) Enemy Champ Data'!$P$3,'(CC) Enemy Champ Data'!$P74,IF('Comp Calculator'!$C$167='(CC) Enemy Champ Data'!$Q$3,'(CC) Enemy Champ Data'!$Q74,IF('Comp Calculator'!$C$167='(CC) Enemy Champ Data'!$R$3,'(CC) Enemy Champ Data'!$R74,IF('Comp Calculator'!$C$167='(CC) Enemy Champ Data'!$T$3,'(CC) Enemy Champ Data'!$T74,1000))))))*H74*(100-$AD74))/1000</f>
        <v>4857.1637129032051</v>
      </c>
      <c r="AG74" s="60">
        <f>(IF('Comp Calculator'!$C$167='(CC) Enemy Champ Data'!$N$3,'(CC) Enemy Champ Data'!$N74,IF('Comp Calculator'!$C$167='(CC) Enemy Champ Data'!$O$3,'(CC) Enemy Champ Data'!$O74,IF('Comp Calculator'!$C$167='(CC) Enemy Champ Data'!$P$3,'(CC) Enemy Champ Data'!$P74,IF('Comp Calculator'!$C$167='(CC) Enemy Champ Data'!$Q$3,'(CC) Enemy Champ Data'!$Q74,IF('Comp Calculator'!$C$167='(CC) Enemy Champ Data'!$R$3,'(CC) Enemy Champ Data'!$R74,IF('Comp Calculator'!$C$167='(CC) Enemy Champ Data'!$T$3,'(CC) Enemy Champ Data'!$T74,1000))))))*I74*(100-$AD74))/1000</f>
        <v>0</v>
      </c>
      <c r="AH74" s="60">
        <f>(IF('Comp Calculator'!$C$167='(CC) Enemy Champ Data'!$N$3,'(CC) Enemy Champ Data'!$N74,IF('Comp Calculator'!$C$167='(CC) Enemy Champ Data'!$O$3,'(CC) Enemy Champ Data'!$O74,IF('Comp Calculator'!$C$167='(CC) Enemy Champ Data'!$P$3,'(CC) Enemy Champ Data'!$P74,IF('Comp Calculator'!$C$167='(CC) Enemy Champ Data'!$Q$3,'(CC) Enemy Champ Data'!$Q74,IF('Comp Calculator'!$C$167='(CC) Enemy Champ Data'!$R$3,'(CC) Enemy Champ Data'!$R74,IF('Comp Calculator'!$C$167='(CC) Enemy Champ Data'!$T$3,'(CC) Enemy Champ Data'!$T74,1000))))))*J74*(100-$AD74))/1000</f>
        <v>7589.3183014112583</v>
      </c>
      <c r="AI74" s="60">
        <f>(IF('Comp Calculator'!$C$167='(CC) Enemy Champ Data'!$N$3,'(CC) Enemy Champ Data'!$N74,IF('Comp Calculator'!$C$167='(CC) Enemy Champ Data'!$O$3,'(CC) Enemy Champ Data'!$O74,IF('Comp Calculator'!$C$167='(CC) Enemy Champ Data'!$P$3,'(CC) Enemy Champ Data'!$P74,IF('Comp Calculator'!$C$167='(CC) Enemy Champ Data'!$Q$3,'(CC) Enemy Champ Data'!$Q74,IF('Comp Calculator'!$C$167='(CC) Enemy Champ Data'!$R$3,'(CC) Enemy Champ Data'!$R74,IF('Comp Calculator'!$C$167='(CC) Enemy Champ Data'!$T$3,'(CC) Enemy Champ Data'!$T74,1000))))))*K74*(100-$AD74))/1000</f>
        <v>0</v>
      </c>
      <c r="AJ74" s="60">
        <f>(IF('Comp Calculator'!$C$167='(CC) Enemy Champ Data'!$N$3,'(CC) Enemy Champ Data'!$N74,IF('Comp Calculator'!$C$167='(CC) Enemy Champ Data'!$O$3,'(CC) Enemy Champ Data'!$O74,IF('Comp Calculator'!$C$167='(CC) Enemy Champ Data'!$P$3,'(CC) Enemy Champ Data'!$P74,IF('Comp Calculator'!$C$167='(CC) Enemy Champ Data'!$Q$3,'(CC) Enemy Champ Data'!$Q74,IF('Comp Calculator'!$C$167='(CC) Enemy Champ Data'!$R$3,'(CC) Enemy Champ Data'!$R74,IF('Comp Calculator'!$C$167='(CC) Enemy Champ Data'!$T$3,'(CC) Enemy Champ Data'!$T74,1000))))))*L74*(100-$AD74))/1000</f>
        <v>0</v>
      </c>
      <c r="AL74">
        <f>RANK(AF74,AF$4:AF$157,0)+COUNTIF(AF$4:AF74,AF74)-1</f>
        <v>17</v>
      </c>
      <c r="AM74" t="str">
        <f t="shared" si="31"/>
        <v>Malzahar</v>
      </c>
      <c r="AN74">
        <f>RANK(AG74,AG$4:AG$157,0)+COUNTIF(AG$4:AG74,AG74)-1</f>
        <v>84</v>
      </c>
      <c r="AO74" t="str">
        <f t="shared" si="32"/>
        <v>Malzahar</v>
      </c>
      <c r="AP74">
        <f>RANK(AH74,AH$4:AH$157,0)+COUNTIF(AH$4:AH74,AH74)-1</f>
        <v>35</v>
      </c>
      <c r="AQ74" t="str">
        <f t="shared" si="33"/>
        <v>Malzahar</v>
      </c>
      <c r="AR74">
        <f>RANK(AI74,AI$4:AI$157,0)+COUNTIF(AI$4:AI74,AI74)-1</f>
        <v>80</v>
      </c>
      <c r="AS74" t="str">
        <f t="shared" si="34"/>
        <v>Malzahar</v>
      </c>
      <c r="AT74">
        <f>RANK(AJ74,AJ$4:AJ$157,0)+COUNTIF(AJ$4:AJ74,AJ74)-1</f>
        <v>103</v>
      </c>
      <c r="AU74" t="str">
        <f t="shared" si="35"/>
        <v>Malzahar</v>
      </c>
      <c r="AW74">
        <v>72</v>
      </c>
      <c r="AX74" s="61">
        <f t="shared" si="36"/>
        <v>3.7688259774978161</v>
      </c>
      <c r="AY74">
        <f>'Champ Scores'!B76</f>
        <v>2</v>
      </c>
      <c r="AZ74">
        <f>'Champ Scores'!C76</f>
        <v>4</v>
      </c>
      <c r="BA74">
        <f>'Champ Scores'!D76</f>
        <v>3</v>
      </c>
      <c r="BB74">
        <f>'Champ Scores'!E76</f>
        <v>3</v>
      </c>
      <c r="BC74">
        <f>'Champ Scores'!F76</f>
        <v>2</v>
      </c>
      <c r="BD74">
        <f>'Champ Scores'!G76</f>
        <v>4</v>
      </c>
      <c r="BE74">
        <f>'Champ Scores'!H76</f>
        <v>3</v>
      </c>
      <c r="BF74">
        <f>'Champ Scores'!I76</f>
        <v>3</v>
      </c>
      <c r="BG74">
        <f>'Champ Scores'!J76</f>
        <v>2</v>
      </c>
      <c r="BH74">
        <f>'Champ Scores'!K76</f>
        <v>2</v>
      </c>
      <c r="BI74">
        <f>'Champ Scores'!L76</f>
        <v>1</v>
      </c>
      <c r="BJ74">
        <f>'Champ Scores'!M76</f>
        <v>5</v>
      </c>
      <c r="BK74">
        <f>'Champ Scores'!N76</f>
        <v>3</v>
      </c>
      <c r="BL74">
        <f>'Champ Scores'!O76</f>
        <v>3</v>
      </c>
      <c r="BM74">
        <f>'Champ Scores'!P76</f>
        <v>5</v>
      </c>
      <c r="BN74">
        <f>'Champ Scores'!Q76</f>
        <v>1</v>
      </c>
      <c r="BO74">
        <f>'Champ Scores'!R76</f>
        <v>1</v>
      </c>
      <c r="BP74">
        <f>'Champ Scores'!S76</f>
        <v>1</v>
      </c>
      <c r="BQ74">
        <f>'Champ Scores'!T76</f>
        <v>2</v>
      </c>
      <c r="BR74">
        <f>'Champ Scores'!U76</f>
        <v>2</v>
      </c>
      <c r="BT74" s="61">
        <f>INDEX($AX$3:BR74,AW74,MATCH('Comp Calculator'!$C$168,'(CC) Enemy Champ Data'!$AX$3:$BR$3,0))</f>
        <v>3.7688259774978161</v>
      </c>
      <c r="BV74" s="60">
        <f t="shared" si="25"/>
        <v>6637.7766121895893</v>
      </c>
      <c r="BW74" s="60">
        <f t="shared" si="26"/>
        <v>0</v>
      </c>
      <c r="BX74" s="60">
        <f t="shared" si="27"/>
        <v>10371.525956546233</v>
      </c>
      <c r="BY74" s="60">
        <f t="shared" si="28"/>
        <v>0</v>
      </c>
      <c r="BZ74" s="60">
        <f t="shared" si="29"/>
        <v>0</v>
      </c>
      <c r="CB74">
        <f>RANK(BV74,BV$4:BV$157,0)+COUNTIF(BV$4:BV74,BV74)-1</f>
        <v>17</v>
      </c>
      <c r="CC74" t="str">
        <f t="shared" si="37"/>
        <v>Malzahar</v>
      </c>
      <c r="CD74">
        <f>RANK(BW74,BW$4:BW$157,0)+COUNTIF(BW$4:BW74,BW74)-1</f>
        <v>84</v>
      </c>
      <c r="CE74" t="str">
        <f t="shared" si="38"/>
        <v>Malzahar</v>
      </c>
      <c r="CF74">
        <f>RANK(BX74,BX$4:BX$157,0)+COUNTIF(BX$4:BX74,BX74)-1</f>
        <v>36</v>
      </c>
      <c r="CG74" t="str">
        <f t="shared" si="39"/>
        <v>Malzahar</v>
      </c>
      <c r="CH74">
        <f>RANK(BY74,BY$4:BY$157,0)+COUNTIF(BY$4:BY74,BY74)-1</f>
        <v>80</v>
      </c>
      <c r="CI74" t="str">
        <f t="shared" si="40"/>
        <v>Malzahar</v>
      </c>
      <c r="CJ74">
        <f>RANK(BZ74,BZ$4:BZ$157,0)+COUNTIF(BZ$4:BZ74,BZ74)-1</f>
        <v>103</v>
      </c>
      <c r="CK74" t="str">
        <f t="shared" si="41"/>
        <v>Malzahar</v>
      </c>
      <c r="CM74">
        <f>'Champ Scores'!B76+'(CC) Team Data'!B$43-'(CC) Team Data'!$B$28</f>
        <v>6</v>
      </c>
      <c r="CN74">
        <f>'Champ Scores'!C76+'(CC) Team Data'!C$43-'(CC) Team Data'!$B$28</f>
        <v>8</v>
      </c>
      <c r="CO74">
        <f>'Champ Scores'!D76+'(CC) Team Data'!D$43-'(CC) Team Data'!$B$28</f>
        <v>7</v>
      </c>
      <c r="CP74">
        <f>'Champ Scores'!E76+'(CC) Team Data'!E$43-'(CC) Team Data'!$B$28</f>
        <v>7</v>
      </c>
      <c r="CQ74">
        <f>'Champ Scores'!F76+'(CC) Team Data'!F$43-'(CC) Team Data'!$B$28</f>
        <v>6</v>
      </c>
      <c r="CR74">
        <f>'Champ Scores'!G76+'(CC) Team Data'!G$43-'(CC) Team Data'!$B$28</f>
        <v>8</v>
      </c>
      <c r="CS74">
        <f>'Champ Scores'!H76+'(CC) Team Data'!H$43-'(CC) Team Data'!$B$28</f>
        <v>7</v>
      </c>
      <c r="CT74">
        <f>'Champ Scores'!I76+'(CC) Team Data'!I$43-'(CC) Team Data'!$B$28</f>
        <v>7</v>
      </c>
      <c r="CU74">
        <f>'Champ Scores'!J76+'(CC) Team Data'!J$43-'(CC) Team Data'!$B$28</f>
        <v>6</v>
      </c>
      <c r="CV74">
        <f>'Champ Scores'!K76+'(CC) Team Data'!K$43-'(CC) Team Data'!$B$28</f>
        <v>6</v>
      </c>
      <c r="CW74">
        <f>'Champ Scores'!L76+'(CC) Team Data'!L$43-'(CC) Team Data'!$B$28</f>
        <v>5</v>
      </c>
      <c r="CX74">
        <f>'Champ Scores'!M76+'(CC) Team Data'!M$43-'(CC) Team Data'!$B$28</f>
        <v>9</v>
      </c>
      <c r="CY74">
        <f>'Champ Scores'!N76+'(CC) Team Data'!N$43-'(CC) Team Data'!$B$28</f>
        <v>7</v>
      </c>
      <c r="CZ74">
        <f>'Champ Scores'!O76+'(CC) Team Data'!O$43-'(CC) Team Data'!$B$28</f>
        <v>7</v>
      </c>
      <c r="DA74">
        <f>'Champ Scores'!P76+'(CC) Team Data'!P$43-'(CC) Team Data'!$B$28</f>
        <v>9</v>
      </c>
      <c r="DB74">
        <f>'Champ Scores'!Q76+'(CC) Team Data'!Q$43-'(CC) Team Data'!$B$28</f>
        <v>5</v>
      </c>
      <c r="DC74">
        <f>'Champ Scores'!R76+'(CC) Team Data'!R$43-'(CC) Team Data'!$B$28</f>
        <v>5</v>
      </c>
      <c r="DD74">
        <f>'Champ Scores'!S76+'(CC) Team Data'!S$43-'(CC) Team Data'!$B$28</f>
        <v>5</v>
      </c>
      <c r="DE74">
        <f>'Champ Scores'!T76+'(CC) Team Data'!T$43-'(CC) Team Data'!$B$28</f>
        <v>6</v>
      </c>
      <c r="DF74">
        <f>'Champ Scores'!U76+'(CC) Team Data'!U$43-'(CC) Team Data'!$B$28</f>
        <v>6</v>
      </c>
    </row>
    <row r="75" spans="1:110" x14ac:dyDescent="0.25">
      <c r="A75" t="str">
        <f>'Champ Scores'!A77</f>
        <v>Maokai</v>
      </c>
      <c r="B75">
        <f>IF('Comp Calculator'!$C$158='Champ Pools'!$S$3,'Champ Pools'!B77,IF('Comp Calculator'!$C$158='Champ Pools'!$T$3,'Champ Pools'!C77,IF('Comp Calculator'!$C$158='Champ Pools'!$U$3,'Champ Pools'!D77,IF('Comp Calculator'!$C$158='Champ Pools'!$V$3,'Champ Pools'!E77,IF('Comp Calculator'!$C$158='Champ Pools'!$W$3,'Champ Pools'!F77,IF('Comp Calculator'!$C$158='Champ Pools'!$X$3,'Champ Pools'!G77,IF('Comp Calculator'!$C$158='Champ Pools'!$Y$3,'Champ Pools'!H77,IF('Comp Calculator'!$C$158='Champ Pools'!$Z$3,'Champ Pools'!I77,0))))))))</f>
        <v>0</v>
      </c>
      <c r="C75">
        <f>IF('Comp Calculator'!$C$159='Champ Pools'!$S$3,'Champ Pools'!B77,IF('Comp Calculator'!$C$159='Champ Pools'!$T$3,'Champ Pools'!C77,IF('Comp Calculator'!$C$159='Champ Pools'!$U$3,'Champ Pools'!D77,IF('Comp Calculator'!$C$159='Champ Pools'!$V$3,'Champ Pools'!E77,IF('Comp Calculator'!$C$159='Champ Pools'!$W$3,'Champ Pools'!F77,IF('Comp Calculator'!$C$159='Champ Pools'!$X$3,'Champ Pools'!G77,IF('Comp Calculator'!$C$159='Champ Pools'!$Y$3,'Champ Pools'!H77,IF('Comp Calculator'!$C$159='Champ Pools'!$Z$3,'Champ Pools'!I77,0))))))))</f>
        <v>0</v>
      </c>
      <c r="D75">
        <f>IF('Comp Calculator'!$C$160='Champ Pools'!$S$3,'Champ Pools'!B77,IF('Comp Calculator'!$C$160='Champ Pools'!$T$3,'Champ Pools'!C77,IF('Comp Calculator'!$C$160='Champ Pools'!$U$3,'Champ Pools'!D77,IF('Comp Calculator'!$C$160='Champ Pools'!$V$3,'Champ Pools'!E77,IF('Comp Calculator'!$C$160='Champ Pools'!$W$3,'Champ Pools'!F77,IF('Comp Calculator'!$C$160='Champ Pools'!$X$3,'Champ Pools'!G77,IF('Comp Calculator'!$C$160='Champ Pools'!$Y$3,'Champ Pools'!H77,IF('Comp Calculator'!$C$160='Champ Pools'!$Z$3,'Champ Pools'!I77,0))))))))</f>
        <v>5</v>
      </c>
      <c r="E75">
        <f>IF('Comp Calculator'!$C$161='Champ Pools'!$S$3,'Champ Pools'!B77,IF('Comp Calculator'!$C$161='Champ Pools'!$T$3,'Champ Pools'!C77,IF('Comp Calculator'!$C$161='Champ Pools'!$U$3,'Champ Pools'!D77,IF('Comp Calculator'!$C$161='Champ Pools'!$V$3,'Champ Pools'!E77,IF('Comp Calculator'!$C$161='Champ Pools'!$W$3,'Champ Pools'!F77,IF('Comp Calculator'!$C$161='Champ Pools'!$X$3,'Champ Pools'!G77,IF('Comp Calculator'!$C$161='Champ Pools'!$Y$3,'Champ Pools'!H77,IF('Comp Calculator'!$C$161='Champ Pools'!$Z$3,'Champ Pools'!I77,0))))))))</f>
        <v>0</v>
      </c>
      <c r="F75">
        <f>IF('Comp Calculator'!$C$162='Champ Pools'!$S$3,'Champ Pools'!B77,IF('Comp Calculator'!$C$162='Champ Pools'!$T$3,'Champ Pools'!C77,IF('Comp Calculator'!$C$162='Champ Pools'!$U$3,'Champ Pools'!D77,IF('Comp Calculator'!$C$162='Champ Pools'!$V$3,'Champ Pools'!E77,IF('Comp Calculator'!$C$162='Champ Pools'!$W$3,'Champ Pools'!F77,IF('Comp Calculator'!$C$162='Champ Pools'!$X$3,'Champ Pools'!G77,IF('Comp Calculator'!$C$162='Champ Pools'!$Y$3,'Champ Pools'!H77,IF('Comp Calculator'!$C$162='Champ Pools'!$Z$3,'Champ Pools'!I77,0))))))))</f>
        <v>5</v>
      </c>
      <c r="H75">
        <f>B75*B75*'Champ Pools'!AC77</f>
        <v>0</v>
      </c>
      <c r="I75">
        <f>C75*C75*'Champ Pools'!AD77</f>
        <v>0</v>
      </c>
      <c r="J75">
        <f>D75*D75*'Champ Pools'!AE77</f>
        <v>75</v>
      </c>
      <c r="K75">
        <f>E75*E75*'Champ Pools'!AF77</f>
        <v>0</v>
      </c>
      <c r="L75">
        <f>F75*F75*'Champ Pools'!AG77</f>
        <v>75</v>
      </c>
      <c r="N75">
        <f>'Champ Scores'!Y77</f>
        <v>2873</v>
      </c>
      <c r="O75">
        <f>'Champ Scores'!Z77</f>
        <v>1852</v>
      </c>
      <c r="P75">
        <f>'Champ Scores'!AA77</f>
        <v>1912</v>
      </c>
      <c r="Q75">
        <f>'Champ Scores'!AB77</f>
        <v>1744</v>
      </c>
      <c r="R75">
        <f>'Champ Scores'!AC77</f>
        <v>1180</v>
      </c>
      <c r="T75" s="60">
        <f t="shared" si="24"/>
        <v>2389.4328865718362</v>
      </c>
      <c r="U75">
        <f>'(CC) Team Data'!W$43+'(CC) Enemy Champ Data'!N75</f>
        <v>2873</v>
      </c>
      <c r="V75">
        <f>'(CC) Team Data'!X$43+'(CC) Enemy Champ Data'!O75</f>
        <v>1852</v>
      </c>
      <c r="W75">
        <f>'(CC) Team Data'!Y$43+'(CC) Enemy Champ Data'!P75</f>
        <v>1912</v>
      </c>
      <c r="X75">
        <f>'(CC) Team Data'!Z$43+'(CC) Enemy Champ Data'!Q75</f>
        <v>1744</v>
      </c>
      <c r="Y75">
        <f>'(CC) Team Data'!AA$43+'(CC) Enemy Champ Data'!R75</f>
        <v>1180</v>
      </c>
      <c r="AA75">
        <f>ABS('Champ Scores'!AG77-33.3-'Comp Calculator'!H$164-'Comp Calculator'!H$163)</f>
        <v>33.059439089920488</v>
      </c>
      <c r="AB75">
        <f>ABS('Champ Scores'!AH77-33.3-'Comp Calculator'!I$164-'Comp Calculator'!I$163)</f>
        <v>7.8450075605465983</v>
      </c>
      <c r="AC75">
        <f>ABS('Champ Scores'!AI77-33.3-'Comp Calculator'!J$164-'Comp Calculator'!J$163)</f>
        <v>25.214431529373893</v>
      </c>
      <c r="AD75">
        <f t="shared" si="30"/>
        <v>66.118878179840976</v>
      </c>
      <c r="AF75" s="60">
        <f>(IF('Comp Calculator'!$C$167='(CC) Enemy Champ Data'!$N$3,'(CC) Enemy Champ Data'!$N75,IF('Comp Calculator'!$C$167='(CC) Enemy Champ Data'!$O$3,'(CC) Enemy Champ Data'!$O75,IF('Comp Calculator'!$C$167='(CC) Enemy Champ Data'!$P$3,'(CC) Enemy Champ Data'!$P75,IF('Comp Calculator'!$C$167='(CC) Enemy Champ Data'!$Q$3,'(CC) Enemy Champ Data'!$Q75,IF('Comp Calculator'!$C$167='(CC) Enemy Champ Data'!$R$3,'(CC) Enemy Champ Data'!$R75,IF('Comp Calculator'!$C$167='(CC) Enemy Champ Data'!$T$3,'(CC) Enemy Champ Data'!$T75,1000))))))*H75*(100-$AD75))/1000</f>
        <v>0</v>
      </c>
      <c r="AG75" s="60">
        <f>(IF('Comp Calculator'!$C$167='(CC) Enemy Champ Data'!$N$3,'(CC) Enemy Champ Data'!$N75,IF('Comp Calculator'!$C$167='(CC) Enemy Champ Data'!$O$3,'(CC) Enemy Champ Data'!$O75,IF('Comp Calculator'!$C$167='(CC) Enemy Champ Data'!$P$3,'(CC) Enemy Champ Data'!$P75,IF('Comp Calculator'!$C$167='(CC) Enemy Champ Data'!$Q$3,'(CC) Enemy Champ Data'!$Q75,IF('Comp Calculator'!$C$167='(CC) Enemy Champ Data'!$R$3,'(CC) Enemy Champ Data'!$R75,IF('Comp Calculator'!$C$167='(CC) Enemy Champ Data'!$T$3,'(CC) Enemy Champ Data'!$T75,1000))))))*I75*(100-$AD75))/1000</f>
        <v>0</v>
      </c>
      <c r="AH75" s="60">
        <f>(IF('Comp Calculator'!$C$167='(CC) Enemy Champ Data'!$N$3,'(CC) Enemy Champ Data'!$N75,IF('Comp Calculator'!$C$167='(CC) Enemy Champ Data'!$O$3,'(CC) Enemy Champ Data'!$O75,IF('Comp Calculator'!$C$167='(CC) Enemy Champ Data'!$P$3,'(CC) Enemy Champ Data'!$P75,IF('Comp Calculator'!$C$167='(CC) Enemy Champ Data'!$Q$3,'(CC) Enemy Champ Data'!$Q75,IF('Comp Calculator'!$C$167='(CC) Enemy Champ Data'!$R$3,'(CC) Enemy Champ Data'!$R75,IF('Comp Calculator'!$C$167='(CC) Enemy Champ Data'!$T$3,'(CC) Enemy Champ Data'!$T75,1000))))))*J75*(100-$AD75))/1000</f>
        <v>6071.7500033275946</v>
      </c>
      <c r="AI75" s="60">
        <f>(IF('Comp Calculator'!$C$167='(CC) Enemy Champ Data'!$N$3,'(CC) Enemy Champ Data'!$N75,IF('Comp Calculator'!$C$167='(CC) Enemy Champ Data'!$O$3,'(CC) Enemy Champ Data'!$O75,IF('Comp Calculator'!$C$167='(CC) Enemy Champ Data'!$P$3,'(CC) Enemy Champ Data'!$P75,IF('Comp Calculator'!$C$167='(CC) Enemy Champ Data'!$Q$3,'(CC) Enemy Champ Data'!$Q75,IF('Comp Calculator'!$C$167='(CC) Enemy Champ Data'!$R$3,'(CC) Enemy Champ Data'!$R75,IF('Comp Calculator'!$C$167='(CC) Enemy Champ Data'!$T$3,'(CC) Enemy Champ Data'!$T75,1000))))))*K75*(100-$AD75))/1000</f>
        <v>0</v>
      </c>
      <c r="AJ75" s="60">
        <f>(IF('Comp Calculator'!$C$167='(CC) Enemy Champ Data'!$N$3,'(CC) Enemy Champ Data'!$N75,IF('Comp Calculator'!$C$167='(CC) Enemy Champ Data'!$O$3,'(CC) Enemy Champ Data'!$O75,IF('Comp Calculator'!$C$167='(CC) Enemy Champ Data'!$P$3,'(CC) Enemy Champ Data'!$P75,IF('Comp Calculator'!$C$167='(CC) Enemy Champ Data'!$Q$3,'(CC) Enemy Champ Data'!$Q75,IF('Comp Calculator'!$C$167='(CC) Enemy Champ Data'!$R$3,'(CC) Enemy Champ Data'!$R75,IF('Comp Calculator'!$C$167='(CC) Enemy Champ Data'!$T$3,'(CC) Enemy Champ Data'!$T75,1000))))))*L75*(100-$AD75))/1000</f>
        <v>6071.7500033275946</v>
      </c>
      <c r="AL75">
        <f>RANK(AF75,AF$4:AF$157,0)+COUNTIF(AF$4:AF75,AF75)-1</f>
        <v>94</v>
      </c>
      <c r="AM75" t="str">
        <f t="shared" si="31"/>
        <v>Maokai</v>
      </c>
      <c r="AN75">
        <f>RANK(AG75,AG$4:AG$157,0)+COUNTIF(AG$4:AG75,AG75)-1</f>
        <v>85</v>
      </c>
      <c r="AO75" t="str">
        <f t="shared" si="32"/>
        <v>Maokai</v>
      </c>
      <c r="AP75">
        <f>RANK(AH75,AH$4:AH$157,0)+COUNTIF(AH$4:AH75,AH75)-1</f>
        <v>53</v>
      </c>
      <c r="AQ75" t="str">
        <f t="shared" si="33"/>
        <v>Maokai</v>
      </c>
      <c r="AR75">
        <f>RANK(AI75,AI$4:AI$157,0)+COUNTIF(AI$4:AI75,AI75)-1</f>
        <v>81</v>
      </c>
      <c r="AS75" t="str">
        <f t="shared" si="34"/>
        <v>Maokai</v>
      </c>
      <c r="AT75">
        <f>RANK(AJ75,AJ$4:AJ$157,0)+COUNTIF(AJ$4:AJ75,AJ75)-1</f>
        <v>31</v>
      </c>
      <c r="AU75" t="str">
        <f t="shared" si="35"/>
        <v>Maokai</v>
      </c>
      <c r="AW75">
        <v>73</v>
      </c>
      <c r="AX75" s="61">
        <f t="shared" si="36"/>
        <v>3.4305549086582099</v>
      </c>
      <c r="AY75">
        <f>'Champ Scores'!B77</f>
        <v>2</v>
      </c>
      <c r="AZ75">
        <f>'Champ Scores'!C77</f>
        <v>2</v>
      </c>
      <c r="BA75">
        <f>'Champ Scores'!D77</f>
        <v>1</v>
      </c>
      <c r="BB75">
        <f>'Champ Scores'!E77</f>
        <v>2</v>
      </c>
      <c r="BC75">
        <f>'Champ Scores'!F77</f>
        <v>1</v>
      </c>
      <c r="BD75">
        <f>'Champ Scores'!G77</f>
        <v>1</v>
      </c>
      <c r="BE75">
        <f>'Champ Scores'!H77</f>
        <v>2</v>
      </c>
      <c r="BF75">
        <f>'Champ Scores'!I77</f>
        <v>1</v>
      </c>
      <c r="BG75">
        <f>'Champ Scores'!J77</f>
        <v>1</v>
      </c>
      <c r="BH75">
        <f>'Champ Scores'!K77</f>
        <v>2</v>
      </c>
      <c r="BI75">
        <f>'Champ Scores'!L77</f>
        <v>5</v>
      </c>
      <c r="BJ75">
        <f>'Champ Scores'!M77</f>
        <v>3</v>
      </c>
      <c r="BK75">
        <f>'Champ Scores'!N77</f>
        <v>5</v>
      </c>
      <c r="BL75">
        <f>'Champ Scores'!O77</f>
        <v>3</v>
      </c>
      <c r="BM75">
        <f>'Champ Scores'!P77</f>
        <v>5</v>
      </c>
      <c r="BN75">
        <f>'Champ Scores'!Q77</f>
        <v>2</v>
      </c>
      <c r="BO75">
        <f>'Champ Scores'!R77</f>
        <v>5</v>
      </c>
      <c r="BP75">
        <f>'Champ Scores'!S77</f>
        <v>1</v>
      </c>
      <c r="BQ75">
        <f>'Champ Scores'!T77</f>
        <v>5</v>
      </c>
      <c r="BR75">
        <f>'Champ Scores'!U77</f>
        <v>3</v>
      </c>
      <c r="BT75" s="61">
        <f>INDEX($AX$3:BR75,AW75,MATCH('Comp Calculator'!$C$168,'(CC) Enemy Champ Data'!$AX$3:$BR$3,0))</f>
        <v>3.4305549086582099</v>
      </c>
      <c r="BV75" s="60">
        <f t="shared" si="25"/>
        <v>0</v>
      </c>
      <c r="BW75" s="60">
        <f t="shared" si="26"/>
        <v>0</v>
      </c>
      <c r="BX75" s="60">
        <f t="shared" si="27"/>
        <v>8717.3286578244988</v>
      </c>
      <c r="BY75" s="60">
        <f t="shared" si="28"/>
        <v>0</v>
      </c>
      <c r="BZ75" s="60">
        <f t="shared" si="29"/>
        <v>8717.3286578244988</v>
      </c>
      <c r="CB75">
        <f>RANK(BV75,BV$4:BV$157,0)+COUNTIF(BV$4:BV75,BV75)-1</f>
        <v>94</v>
      </c>
      <c r="CC75" t="str">
        <f t="shared" si="37"/>
        <v>Maokai</v>
      </c>
      <c r="CD75">
        <f>RANK(BW75,BW$4:BW$157,0)+COUNTIF(BW$4:BW75,BW75)-1</f>
        <v>85</v>
      </c>
      <c r="CE75" t="str">
        <f t="shared" si="38"/>
        <v>Maokai</v>
      </c>
      <c r="CF75">
        <f>RANK(BX75,BX$4:BX$157,0)+COUNTIF(BX$4:BX75,BX75)-1</f>
        <v>49</v>
      </c>
      <c r="CG75" t="str">
        <f t="shared" si="39"/>
        <v>Maokai</v>
      </c>
      <c r="CH75">
        <f>RANK(BY75,BY$4:BY$157,0)+COUNTIF(BY$4:BY75,BY75)-1</f>
        <v>81</v>
      </c>
      <c r="CI75" t="str">
        <f t="shared" si="40"/>
        <v>Maokai</v>
      </c>
      <c r="CJ75">
        <f>RANK(BZ75,BZ$4:BZ$157,0)+COUNTIF(BZ$4:BZ75,BZ75)-1</f>
        <v>31</v>
      </c>
      <c r="CK75" t="str">
        <f t="shared" si="41"/>
        <v>Maokai</v>
      </c>
      <c r="CM75">
        <f>'Champ Scores'!B77+'(CC) Team Data'!B$43-'(CC) Team Data'!$B$28</f>
        <v>6</v>
      </c>
      <c r="CN75">
        <f>'Champ Scores'!C77+'(CC) Team Data'!C$43-'(CC) Team Data'!$B$28</f>
        <v>6</v>
      </c>
      <c r="CO75">
        <f>'Champ Scores'!D77+'(CC) Team Data'!D$43-'(CC) Team Data'!$B$28</f>
        <v>5</v>
      </c>
      <c r="CP75">
        <f>'Champ Scores'!E77+'(CC) Team Data'!E$43-'(CC) Team Data'!$B$28</f>
        <v>6</v>
      </c>
      <c r="CQ75">
        <f>'Champ Scores'!F77+'(CC) Team Data'!F$43-'(CC) Team Data'!$B$28</f>
        <v>5</v>
      </c>
      <c r="CR75">
        <f>'Champ Scores'!G77+'(CC) Team Data'!G$43-'(CC) Team Data'!$B$28</f>
        <v>5</v>
      </c>
      <c r="CS75">
        <f>'Champ Scores'!H77+'(CC) Team Data'!H$43-'(CC) Team Data'!$B$28</f>
        <v>6</v>
      </c>
      <c r="CT75">
        <f>'Champ Scores'!I77+'(CC) Team Data'!I$43-'(CC) Team Data'!$B$28</f>
        <v>5</v>
      </c>
      <c r="CU75">
        <f>'Champ Scores'!J77+'(CC) Team Data'!J$43-'(CC) Team Data'!$B$28</f>
        <v>5</v>
      </c>
      <c r="CV75">
        <f>'Champ Scores'!K77+'(CC) Team Data'!K$43-'(CC) Team Data'!$B$28</f>
        <v>6</v>
      </c>
      <c r="CW75">
        <f>'Champ Scores'!L77+'(CC) Team Data'!L$43-'(CC) Team Data'!$B$28</f>
        <v>9</v>
      </c>
      <c r="CX75">
        <f>'Champ Scores'!M77+'(CC) Team Data'!M$43-'(CC) Team Data'!$B$28</f>
        <v>7</v>
      </c>
      <c r="CY75">
        <f>'Champ Scores'!N77+'(CC) Team Data'!N$43-'(CC) Team Data'!$B$28</f>
        <v>9</v>
      </c>
      <c r="CZ75">
        <f>'Champ Scores'!O77+'(CC) Team Data'!O$43-'(CC) Team Data'!$B$28</f>
        <v>7</v>
      </c>
      <c r="DA75">
        <f>'Champ Scores'!P77+'(CC) Team Data'!P$43-'(CC) Team Data'!$B$28</f>
        <v>9</v>
      </c>
      <c r="DB75">
        <f>'Champ Scores'!Q77+'(CC) Team Data'!Q$43-'(CC) Team Data'!$B$28</f>
        <v>6</v>
      </c>
      <c r="DC75">
        <f>'Champ Scores'!R77+'(CC) Team Data'!R$43-'(CC) Team Data'!$B$28</f>
        <v>9</v>
      </c>
      <c r="DD75">
        <f>'Champ Scores'!S77+'(CC) Team Data'!S$43-'(CC) Team Data'!$B$28</f>
        <v>5</v>
      </c>
      <c r="DE75">
        <f>'Champ Scores'!T77+'(CC) Team Data'!T$43-'(CC) Team Data'!$B$28</f>
        <v>9</v>
      </c>
      <c r="DF75">
        <f>'Champ Scores'!U77+'(CC) Team Data'!U$43-'(CC) Team Data'!$B$28</f>
        <v>7</v>
      </c>
    </row>
    <row r="76" spans="1:110" x14ac:dyDescent="0.25">
      <c r="A76" t="str">
        <f>'Champ Scores'!A78</f>
        <v>Master Yi</v>
      </c>
      <c r="B76">
        <f>IF('Comp Calculator'!$C$158='Champ Pools'!$S$3,'Champ Pools'!B78,IF('Comp Calculator'!$C$158='Champ Pools'!$T$3,'Champ Pools'!C78,IF('Comp Calculator'!$C$158='Champ Pools'!$U$3,'Champ Pools'!D78,IF('Comp Calculator'!$C$158='Champ Pools'!$V$3,'Champ Pools'!E78,IF('Comp Calculator'!$C$158='Champ Pools'!$W$3,'Champ Pools'!F78,IF('Comp Calculator'!$C$158='Champ Pools'!$X$3,'Champ Pools'!G78,IF('Comp Calculator'!$C$158='Champ Pools'!$Y$3,'Champ Pools'!H78,IF('Comp Calculator'!$C$158='Champ Pools'!$Z$3,'Champ Pools'!I78,0))))))))</f>
        <v>3</v>
      </c>
      <c r="C76">
        <f>IF('Comp Calculator'!$C$159='Champ Pools'!$S$3,'Champ Pools'!B78,IF('Comp Calculator'!$C$159='Champ Pools'!$T$3,'Champ Pools'!C78,IF('Comp Calculator'!$C$159='Champ Pools'!$U$3,'Champ Pools'!D78,IF('Comp Calculator'!$C$159='Champ Pools'!$V$3,'Champ Pools'!E78,IF('Comp Calculator'!$C$159='Champ Pools'!$W$3,'Champ Pools'!F78,IF('Comp Calculator'!$C$159='Champ Pools'!$X$3,'Champ Pools'!G78,IF('Comp Calculator'!$C$159='Champ Pools'!$Y$3,'Champ Pools'!H78,IF('Comp Calculator'!$C$159='Champ Pools'!$Z$3,'Champ Pools'!I78,0))))))))</f>
        <v>0</v>
      </c>
      <c r="D76">
        <f>IF('Comp Calculator'!$C$160='Champ Pools'!$S$3,'Champ Pools'!B78,IF('Comp Calculator'!$C$160='Champ Pools'!$T$3,'Champ Pools'!C78,IF('Comp Calculator'!$C$160='Champ Pools'!$U$3,'Champ Pools'!D78,IF('Comp Calculator'!$C$160='Champ Pools'!$V$3,'Champ Pools'!E78,IF('Comp Calculator'!$C$160='Champ Pools'!$W$3,'Champ Pools'!F78,IF('Comp Calculator'!$C$160='Champ Pools'!$X$3,'Champ Pools'!G78,IF('Comp Calculator'!$C$160='Champ Pools'!$Y$3,'Champ Pools'!H78,IF('Comp Calculator'!$C$160='Champ Pools'!$Z$3,'Champ Pools'!I78,0))))))))</f>
        <v>0</v>
      </c>
      <c r="E76">
        <f>IF('Comp Calculator'!$C$161='Champ Pools'!$S$3,'Champ Pools'!B78,IF('Comp Calculator'!$C$161='Champ Pools'!$T$3,'Champ Pools'!C78,IF('Comp Calculator'!$C$161='Champ Pools'!$U$3,'Champ Pools'!D78,IF('Comp Calculator'!$C$161='Champ Pools'!$V$3,'Champ Pools'!E78,IF('Comp Calculator'!$C$161='Champ Pools'!$W$3,'Champ Pools'!F78,IF('Comp Calculator'!$C$161='Champ Pools'!$X$3,'Champ Pools'!G78,IF('Comp Calculator'!$C$161='Champ Pools'!$Y$3,'Champ Pools'!H78,IF('Comp Calculator'!$C$161='Champ Pools'!$Z$3,'Champ Pools'!I78,0))))))))</f>
        <v>0</v>
      </c>
      <c r="F76">
        <f>IF('Comp Calculator'!$C$162='Champ Pools'!$S$3,'Champ Pools'!B78,IF('Comp Calculator'!$C$162='Champ Pools'!$T$3,'Champ Pools'!C78,IF('Comp Calculator'!$C$162='Champ Pools'!$U$3,'Champ Pools'!D78,IF('Comp Calculator'!$C$162='Champ Pools'!$V$3,'Champ Pools'!E78,IF('Comp Calculator'!$C$162='Champ Pools'!$W$3,'Champ Pools'!F78,IF('Comp Calculator'!$C$162='Champ Pools'!$X$3,'Champ Pools'!G78,IF('Comp Calculator'!$C$162='Champ Pools'!$Y$3,'Champ Pools'!H78,IF('Comp Calculator'!$C$162='Champ Pools'!$Z$3,'Champ Pools'!I78,0))))))))</f>
        <v>5</v>
      </c>
      <c r="H76">
        <f>B76*B76*'Champ Pools'!AC78</f>
        <v>27</v>
      </c>
      <c r="I76">
        <f>C76*C76*'Champ Pools'!AD78</f>
        <v>0</v>
      </c>
      <c r="J76">
        <f>D76*D76*'Champ Pools'!AE78</f>
        <v>0</v>
      </c>
      <c r="K76">
        <f>E76*E76*'Champ Pools'!AF78</f>
        <v>0</v>
      </c>
      <c r="L76">
        <f>F76*F76*'Champ Pools'!AG78</f>
        <v>75</v>
      </c>
      <c r="N76">
        <f>'Champ Scores'!Y78</f>
        <v>2059</v>
      </c>
      <c r="O76">
        <f>'Champ Scores'!Z78</f>
        <v>2796</v>
      </c>
      <c r="P76">
        <f>'Champ Scores'!AA78</f>
        <v>1831</v>
      </c>
      <c r="Q76">
        <f>'Champ Scores'!AB78</f>
        <v>1356</v>
      </c>
      <c r="R76">
        <f>'Champ Scores'!AC78</f>
        <v>2666</v>
      </c>
      <c r="T76" s="60">
        <f t="shared" si="24"/>
        <v>2403.4060845097397</v>
      </c>
      <c r="U76">
        <f>'(CC) Team Data'!W$43+'(CC) Enemy Champ Data'!N76</f>
        <v>2059</v>
      </c>
      <c r="V76">
        <f>'(CC) Team Data'!X$43+'(CC) Enemy Champ Data'!O76</f>
        <v>2796</v>
      </c>
      <c r="W76">
        <f>'(CC) Team Data'!Y$43+'(CC) Enemy Champ Data'!P76</f>
        <v>1831</v>
      </c>
      <c r="X76">
        <f>'(CC) Team Data'!Z$43+'(CC) Enemy Champ Data'!Q76</f>
        <v>1356</v>
      </c>
      <c r="Y76">
        <f>'(CC) Team Data'!AA$43+'(CC) Enemy Champ Data'!R76</f>
        <v>2666</v>
      </c>
      <c r="AA76">
        <f>ABS('Champ Scores'!AG78-33.3-'Comp Calculator'!H$164-'Comp Calculator'!H$163)</f>
        <v>5.0166867129479655</v>
      </c>
      <c r="AB76">
        <f>ABS('Champ Scores'!AH78-33.3-'Comp Calculator'!I$164-'Comp Calculator'!I$163)</f>
        <v>6.0072581835785002</v>
      </c>
      <c r="AC76">
        <f>ABS('Champ Scores'!AI78-33.3-'Comp Calculator'!J$164-'Comp Calculator'!J$163)</f>
        <v>11.023944896526476</v>
      </c>
      <c r="AD76">
        <f t="shared" si="30"/>
        <v>22.047889793052942</v>
      </c>
      <c r="AF76" s="60">
        <f>(IF('Comp Calculator'!$C$167='(CC) Enemy Champ Data'!$N$3,'(CC) Enemy Champ Data'!$N76,IF('Comp Calculator'!$C$167='(CC) Enemy Champ Data'!$O$3,'(CC) Enemy Champ Data'!$O76,IF('Comp Calculator'!$C$167='(CC) Enemy Champ Data'!$P$3,'(CC) Enemy Champ Data'!$P76,IF('Comp Calculator'!$C$167='(CC) Enemy Champ Data'!$Q$3,'(CC) Enemy Champ Data'!$Q76,IF('Comp Calculator'!$C$167='(CC) Enemy Champ Data'!$R$3,'(CC) Enemy Champ Data'!$R76,IF('Comp Calculator'!$C$167='(CC) Enemy Champ Data'!$T$3,'(CC) Enemy Champ Data'!$T76,1000))))))*H76*(100-$AD76))/1000</f>
        <v>5058.4655512372592</v>
      </c>
      <c r="AG76" s="60">
        <f>(IF('Comp Calculator'!$C$167='(CC) Enemy Champ Data'!$N$3,'(CC) Enemy Champ Data'!$N76,IF('Comp Calculator'!$C$167='(CC) Enemy Champ Data'!$O$3,'(CC) Enemy Champ Data'!$O76,IF('Comp Calculator'!$C$167='(CC) Enemy Champ Data'!$P$3,'(CC) Enemy Champ Data'!$P76,IF('Comp Calculator'!$C$167='(CC) Enemy Champ Data'!$Q$3,'(CC) Enemy Champ Data'!$Q76,IF('Comp Calculator'!$C$167='(CC) Enemy Champ Data'!$R$3,'(CC) Enemy Champ Data'!$R76,IF('Comp Calculator'!$C$167='(CC) Enemy Champ Data'!$T$3,'(CC) Enemy Champ Data'!$T76,1000))))))*I76*(100-$AD76))/1000</f>
        <v>0</v>
      </c>
      <c r="AH76" s="60">
        <f>(IF('Comp Calculator'!$C$167='(CC) Enemy Champ Data'!$N$3,'(CC) Enemy Champ Data'!$N76,IF('Comp Calculator'!$C$167='(CC) Enemy Champ Data'!$O$3,'(CC) Enemy Champ Data'!$O76,IF('Comp Calculator'!$C$167='(CC) Enemy Champ Data'!$P$3,'(CC) Enemy Champ Data'!$P76,IF('Comp Calculator'!$C$167='(CC) Enemy Champ Data'!$Q$3,'(CC) Enemy Champ Data'!$Q76,IF('Comp Calculator'!$C$167='(CC) Enemy Champ Data'!$R$3,'(CC) Enemy Champ Data'!$R76,IF('Comp Calculator'!$C$167='(CC) Enemy Champ Data'!$T$3,'(CC) Enemy Champ Data'!$T76,1000))))))*J76*(100-$AD76))/1000</f>
        <v>0</v>
      </c>
      <c r="AI76" s="60">
        <f>(IF('Comp Calculator'!$C$167='(CC) Enemy Champ Data'!$N$3,'(CC) Enemy Champ Data'!$N76,IF('Comp Calculator'!$C$167='(CC) Enemy Champ Data'!$O$3,'(CC) Enemy Champ Data'!$O76,IF('Comp Calculator'!$C$167='(CC) Enemy Champ Data'!$P$3,'(CC) Enemy Champ Data'!$P76,IF('Comp Calculator'!$C$167='(CC) Enemy Champ Data'!$Q$3,'(CC) Enemy Champ Data'!$Q76,IF('Comp Calculator'!$C$167='(CC) Enemy Champ Data'!$R$3,'(CC) Enemy Champ Data'!$R76,IF('Comp Calculator'!$C$167='(CC) Enemy Champ Data'!$T$3,'(CC) Enemy Champ Data'!$T76,1000))))))*K76*(100-$AD76))/1000</f>
        <v>0</v>
      </c>
      <c r="AJ76" s="60">
        <f>(IF('Comp Calculator'!$C$167='(CC) Enemy Champ Data'!$N$3,'(CC) Enemy Champ Data'!$N76,IF('Comp Calculator'!$C$167='(CC) Enemy Champ Data'!$O$3,'(CC) Enemy Champ Data'!$O76,IF('Comp Calculator'!$C$167='(CC) Enemy Champ Data'!$P$3,'(CC) Enemy Champ Data'!$P76,IF('Comp Calculator'!$C$167='(CC) Enemy Champ Data'!$Q$3,'(CC) Enemy Champ Data'!$Q76,IF('Comp Calculator'!$C$167='(CC) Enemy Champ Data'!$R$3,'(CC) Enemy Champ Data'!$R76,IF('Comp Calculator'!$C$167='(CC) Enemy Champ Data'!$T$3,'(CC) Enemy Champ Data'!$T76,1000))))))*L76*(100-$AD76))/1000</f>
        <v>14051.293197881274</v>
      </c>
      <c r="AL76">
        <f>RANK(AF76,AF$4:AF$157,0)+COUNTIF(AF$4:AF76,AF76)-1</f>
        <v>16</v>
      </c>
      <c r="AM76" t="str">
        <f t="shared" si="31"/>
        <v>Master Yi</v>
      </c>
      <c r="AN76">
        <f>RANK(AG76,AG$4:AG$157,0)+COUNTIF(AG$4:AG76,AG76)-1</f>
        <v>86</v>
      </c>
      <c r="AO76" t="str">
        <f t="shared" si="32"/>
        <v>Master Yi</v>
      </c>
      <c r="AP76">
        <f>RANK(AH76,AH$4:AH$157,0)+COUNTIF(AH$4:AH76,AH76)-1</f>
        <v>127</v>
      </c>
      <c r="AQ76" t="str">
        <f t="shared" si="33"/>
        <v>Master Yi</v>
      </c>
      <c r="AR76">
        <f>RANK(AI76,AI$4:AI$157,0)+COUNTIF(AI$4:AI76,AI76)-1</f>
        <v>82</v>
      </c>
      <c r="AS76" t="str">
        <f t="shared" si="34"/>
        <v>Master Yi</v>
      </c>
      <c r="AT76">
        <f>RANK(AJ76,AJ$4:AJ$157,0)+COUNTIF(AJ$4:AJ76,AJ76)-1</f>
        <v>7</v>
      </c>
      <c r="AU76" t="str">
        <f t="shared" si="35"/>
        <v>Master Yi</v>
      </c>
      <c r="AW76">
        <v>74</v>
      </c>
      <c r="AX76" s="61">
        <f t="shared" si="36"/>
        <v>3.2408135851748794</v>
      </c>
      <c r="AY76">
        <f>'Champ Scores'!B78</f>
        <v>3</v>
      </c>
      <c r="AZ76">
        <f>'Champ Scores'!C78</f>
        <v>5</v>
      </c>
      <c r="BA76">
        <f>'Champ Scores'!D78</f>
        <v>5</v>
      </c>
      <c r="BB76">
        <f>'Champ Scores'!E78</f>
        <v>2</v>
      </c>
      <c r="BC76">
        <f>'Champ Scores'!F78</f>
        <v>5</v>
      </c>
      <c r="BD76">
        <f>'Champ Scores'!G78</f>
        <v>2</v>
      </c>
      <c r="BE76">
        <f>'Champ Scores'!H78</f>
        <v>1</v>
      </c>
      <c r="BF76">
        <f>'Champ Scores'!I78</f>
        <v>1</v>
      </c>
      <c r="BG76">
        <f>'Champ Scores'!J78</f>
        <v>5</v>
      </c>
      <c r="BH76">
        <f>'Champ Scores'!K78</f>
        <v>3</v>
      </c>
      <c r="BI76">
        <f>'Champ Scores'!L78</f>
        <v>3</v>
      </c>
      <c r="BJ76">
        <f>'Champ Scores'!M78</f>
        <v>1</v>
      </c>
      <c r="BK76">
        <f>'Champ Scores'!N78</f>
        <v>1</v>
      </c>
      <c r="BL76">
        <f>'Champ Scores'!O78</f>
        <v>1</v>
      </c>
      <c r="BM76">
        <f>'Champ Scores'!P78</f>
        <v>1</v>
      </c>
      <c r="BN76">
        <f>'Champ Scores'!Q78</f>
        <v>5</v>
      </c>
      <c r="BO76">
        <f>'Champ Scores'!R78</f>
        <v>5</v>
      </c>
      <c r="BP76">
        <f>'Champ Scores'!S78</f>
        <v>1</v>
      </c>
      <c r="BQ76">
        <f>'Champ Scores'!T78</f>
        <v>1</v>
      </c>
      <c r="BR76">
        <f>'Champ Scores'!U78</f>
        <v>1</v>
      </c>
      <c r="BT76" s="61">
        <f>INDEX($AX$3:BR76,AW76,MATCH('Comp Calculator'!$C$168,'(CC) Enemy Champ Data'!$AX$3:$BR$3,0))</f>
        <v>3.2408135851748794</v>
      </c>
      <c r="BV76" s="60">
        <f t="shared" si="25"/>
        <v>6820.9629592965312</v>
      </c>
      <c r="BW76" s="60">
        <f t="shared" si="26"/>
        <v>0</v>
      </c>
      <c r="BX76" s="60">
        <f t="shared" si="27"/>
        <v>0</v>
      </c>
      <c r="BY76" s="60">
        <f t="shared" si="28"/>
        <v>0</v>
      </c>
      <c r="BZ76" s="60">
        <f t="shared" si="29"/>
        <v>18947.119331379254</v>
      </c>
      <c r="CB76">
        <f>RANK(BV76,BV$4:BV$157,0)+COUNTIF(BV$4:BV76,BV76)-1</f>
        <v>16</v>
      </c>
      <c r="CC76" t="str">
        <f t="shared" si="37"/>
        <v>Master Yi</v>
      </c>
      <c r="CD76">
        <f>RANK(BW76,BW$4:BW$157,0)+COUNTIF(BW$4:BW76,BW76)-1</f>
        <v>86</v>
      </c>
      <c r="CE76" t="str">
        <f t="shared" si="38"/>
        <v>Master Yi</v>
      </c>
      <c r="CF76">
        <f>RANK(BX76,BX$4:BX$157,0)+COUNTIF(BX$4:BX76,BX76)-1</f>
        <v>127</v>
      </c>
      <c r="CG76" t="str">
        <f t="shared" si="39"/>
        <v>Master Yi</v>
      </c>
      <c r="CH76">
        <f>RANK(BY76,BY$4:BY$157,0)+COUNTIF(BY$4:BY76,BY76)-1</f>
        <v>82</v>
      </c>
      <c r="CI76" t="str">
        <f t="shared" si="40"/>
        <v>Master Yi</v>
      </c>
      <c r="CJ76">
        <f>RANK(BZ76,BZ$4:BZ$157,0)+COUNTIF(BZ$4:BZ76,BZ76)-1</f>
        <v>9</v>
      </c>
      <c r="CK76" t="str">
        <f t="shared" si="41"/>
        <v>Master Yi</v>
      </c>
      <c r="CM76">
        <f>'Champ Scores'!B78+'(CC) Team Data'!B$43-'(CC) Team Data'!$B$28</f>
        <v>7</v>
      </c>
      <c r="CN76">
        <f>'Champ Scores'!C78+'(CC) Team Data'!C$43-'(CC) Team Data'!$B$28</f>
        <v>9</v>
      </c>
      <c r="CO76">
        <f>'Champ Scores'!D78+'(CC) Team Data'!D$43-'(CC) Team Data'!$B$28</f>
        <v>9</v>
      </c>
      <c r="CP76">
        <f>'Champ Scores'!E78+'(CC) Team Data'!E$43-'(CC) Team Data'!$B$28</f>
        <v>6</v>
      </c>
      <c r="CQ76">
        <f>'Champ Scores'!F78+'(CC) Team Data'!F$43-'(CC) Team Data'!$B$28</f>
        <v>9</v>
      </c>
      <c r="CR76">
        <f>'Champ Scores'!G78+'(CC) Team Data'!G$43-'(CC) Team Data'!$B$28</f>
        <v>6</v>
      </c>
      <c r="CS76">
        <f>'Champ Scores'!H78+'(CC) Team Data'!H$43-'(CC) Team Data'!$B$28</f>
        <v>5</v>
      </c>
      <c r="CT76">
        <f>'Champ Scores'!I78+'(CC) Team Data'!I$43-'(CC) Team Data'!$B$28</f>
        <v>5</v>
      </c>
      <c r="CU76">
        <f>'Champ Scores'!J78+'(CC) Team Data'!J$43-'(CC) Team Data'!$B$28</f>
        <v>9</v>
      </c>
      <c r="CV76">
        <f>'Champ Scores'!K78+'(CC) Team Data'!K$43-'(CC) Team Data'!$B$28</f>
        <v>7</v>
      </c>
      <c r="CW76">
        <f>'Champ Scores'!L78+'(CC) Team Data'!L$43-'(CC) Team Data'!$B$28</f>
        <v>7</v>
      </c>
      <c r="CX76">
        <f>'Champ Scores'!M78+'(CC) Team Data'!M$43-'(CC) Team Data'!$B$28</f>
        <v>5</v>
      </c>
      <c r="CY76">
        <f>'Champ Scores'!N78+'(CC) Team Data'!N$43-'(CC) Team Data'!$B$28</f>
        <v>5</v>
      </c>
      <c r="CZ76">
        <f>'Champ Scores'!O78+'(CC) Team Data'!O$43-'(CC) Team Data'!$B$28</f>
        <v>5</v>
      </c>
      <c r="DA76">
        <f>'Champ Scores'!P78+'(CC) Team Data'!P$43-'(CC) Team Data'!$B$28</f>
        <v>5</v>
      </c>
      <c r="DB76">
        <f>'Champ Scores'!Q78+'(CC) Team Data'!Q$43-'(CC) Team Data'!$B$28</f>
        <v>9</v>
      </c>
      <c r="DC76">
        <f>'Champ Scores'!R78+'(CC) Team Data'!R$43-'(CC) Team Data'!$B$28</f>
        <v>9</v>
      </c>
      <c r="DD76">
        <f>'Champ Scores'!S78+'(CC) Team Data'!S$43-'(CC) Team Data'!$B$28</f>
        <v>5</v>
      </c>
      <c r="DE76">
        <f>'Champ Scores'!T78+'(CC) Team Data'!T$43-'(CC) Team Data'!$B$28</f>
        <v>5</v>
      </c>
      <c r="DF76">
        <f>'Champ Scores'!U78+'(CC) Team Data'!U$43-'(CC) Team Data'!$B$28</f>
        <v>5</v>
      </c>
    </row>
    <row r="77" spans="1:110" x14ac:dyDescent="0.25">
      <c r="A77" t="str">
        <f>'Champ Scores'!A79</f>
        <v>Miss Fortune</v>
      </c>
      <c r="B77">
        <f>IF('Comp Calculator'!$C$158='Champ Pools'!$S$3,'Champ Pools'!B79,IF('Comp Calculator'!$C$158='Champ Pools'!$T$3,'Champ Pools'!C79,IF('Comp Calculator'!$C$158='Champ Pools'!$U$3,'Champ Pools'!D79,IF('Comp Calculator'!$C$158='Champ Pools'!$V$3,'Champ Pools'!E79,IF('Comp Calculator'!$C$158='Champ Pools'!$W$3,'Champ Pools'!F79,IF('Comp Calculator'!$C$158='Champ Pools'!$X$3,'Champ Pools'!G79,IF('Comp Calculator'!$C$158='Champ Pools'!$Y$3,'Champ Pools'!H79,IF('Comp Calculator'!$C$158='Champ Pools'!$Z$3,'Champ Pools'!I79,0))))))))</f>
        <v>0</v>
      </c>
      <c r="C77">
        <f>IF('Comp Calculator'!$C$159='Champ Pools'!$S$3,'Champ Pools'!B79,IF('Comp Calculator'!$C$159='Champ Pools'!$T$3,'Champ Pools'!C79,IF('Comp Calculator'!$C$159='Champ Pools'!$U$3,'Champ Pools'!D79,IF('Comp Calculator'!$C$159='Champ Pools'!$V$3,'Champ Pools'!E79,IF('Comp Calculator'!$C$159='Champ Pools'!$W$3,'Champ Pools'!F79,IF('Comp Calculator'!$C$159='Champ Pools'!$X$3,'Champ Pools'!G79,IF('Comp Calculator'!$C$159='Champ Pools'!$Y$3,'Champ Pools'!H79,IF('Comp Calculator'!$C$159='Champ Pools'!$Z$3,'Champ Pools'!I79,0))))))))</f>
        <v>0</v>
      </c>
      <c r="D77">
        <f>IF('Comp Calculator'!$C$160='Champ Pools'!$S$3,'Champ Pools'!B79,IF('Comp Calculator'!$C$160='Champ Pools'!$T$3,'Champ Pools'!C79,IF('Comp Calculator'!$C$160='Champ Pools'!$U$3,'Champ Pools'!D79,IF('Comp Calculator'!$C$160='Champ Pools'!$V$3,'Champ Pools'!E79,IF('Comp Calculator'!$C$160='Champ Pools'!$W$3,'Champ Pools'!F79,IF('Comp Calculator'!$C$160='Champ Pools'!$X$3,'Champ Pools'!G79,IF('Comp Calculator'!$C$160='Champ Pools'!$Y$3,'Champ Pools'!H79,IF('Comp Calculator'!$C$160='Champ Pools'!$Z$3,'Champ Pools'!I79,0))))))))</f>
        <v>3</v>
      </c>
      <c r="E77">
        <f>IF('Comp Calculator'!$C$161='Champ Pools'!$S$3,'Champ Pools'!B79,IF('Comp Calculator'!$C$161='Champ Pools'!$T$3,'Champ Pools'!C79,IF('Comp Calculator'!$C$161='Champ Pools'!$U$3,'Champ Pools'!D79,IF('Comp Calculator'!$C$161='Champ Pools'!$V$3,'Champ Pools'!E79,IF('Comp Calculator'!$C$161='Champ Pools'!$W$3,'Champ Pools'!F79,IF('Comp Calculator'!$C$161='Champ Pools'!$X$3,'Champ Pools'!G79,IF('Comp Calculator'!$C$161='Champ Pools'!$Y$3,'Champ Pools'!H79,IF('Comp Calculator'!$C$161='Champ Pools'!$Z$3,'Champ Pools'!I79,0))))))))</f>
        <v>0</v>
      </c>
      <c r="F77">
        <f>IF('Comp Calculator'!$C$162='Champ Pools'!$S$3,'Champ Pools'!B79,IF('Comp Calculator'!$C$162='Champ Pools'!$T$3,'Champ Pools'!C79,IF('Comp Calculator'!$C$162='Champ Pools'!$U$3,'Champ Pools'!D79,IF('Comp Calculator'!$C$162='Champ Pools'!$V$3,'Champ Pools'!E79,IF('Comp Calculator'!$C$162='Champ Pools'!$W$3,'Champ Pools'!F79,IF('Comp Calculator'!$C$162='Champ Pools'!$X$3,'Champ Pools'!G79,IF('Comp Calculator'!$C$162='Champ Pools'!$Y$3,'Champ Pools'!H79,IF('Comp Calculator'!$C$162='Champ Pools'!$Z$3,'Champ Pools'!I79,0))))))))</f>
        <v>0</v>
      </c>
      <c r="H77">
        <f>B77*B77*'Champ Pools'!AC79</f>
        <v>0</v>
      </c>
      <c r="I77">
        <f>C77*C77*'Champ Pools'!AD79</f>
        <v>0</v>
      </c>
      <c r="J77">
        <f>D77*D77*'Champ Pools'!AE79</f>
        <v>27</v>
      </c>
      <c r="K77">
        <f>E77*E77*'Champ Pools'!AF79</f>
        <v>0</v>
      </c>
      <c r="L77">
        <f>F77*F77*'Champ Pools'!AG79</f>
        <v>0</v>
      </c>
      <c r="N77">
        <f>'Champ Scores'!Y79</f>
        <v>1774</v>
      </c>
      <c r="O77">
        <f>'Champ Scores'!Z79</f>
        <v>1431</v>
      </c>
      <c r="P77">
        <f>'Champ Scores'!AA79</f>
        <v>2140</v>
      </c>
      <c r="Q77">
        <f>'Champ Scores'!AB79</f>
        <v>2863</v>
      </c>
      <c r="R77">
        <f>'Champ Scores'!AC79</f>
        <v>2274</v>
      </c>
      <c r="T77" s="60">
        <f t="shared" si="24"/>
        <v>2459.6720440325157</v>
      </c>
      <c r="U77">
        <f>'(CC) Team Data'!W$43+'(CC) Enemy Champ Data'!N77</f>
        <v>1774</v>
      </c>
      <c r="V77">
        <f>'(CC) Team Data'!X$43+'(CC) Enemy Champ Data'!O77</f>
        <v>1431</v>
      </c>
      <c r="W77">
        <f>'(CC) Team Data'!Y$43+'(CC) Enemy Champ Data'!P77</f>
        <v>2140</v>
      </c>
      <c r="X77">
        <f>'(CC) Team Data'!Z$43+'(CC) Enemy Champ Data'!Q77</f>
        <v>2863</v>
      </c>
      <c r="Y77">
        <f>'(CC) Team Data'!AA$43+'(CC) Enemy Champ Data'!R77</f>
        <v>2274</v>
      </c>
      <c r="AA77">
        <f>ABS('Champ Scores'!AG79-33.3-'Comp Calculator'!H$164-'Comp Calculator'!H$163)</f>
        <v>10.913888048618865</v>
      </c>
      <c r="AB77">
        <f>ABS('Champ Scores'!AH79-33.3-'Comp Calculator'!I$164-'Comp Calculator'!I$163)</f>
        <v>9.6026253616053552</v>
      </c>
      <c r="AC77">
        <f>ABS('Champ Scores'!AI79-33.3-'Comp Calculator'!J$164-'Comp Calculator'!J$163)</f>
        <v>1.3112626870135209</v>
      </c>
      <c r="AD77">
        <f t="shared" si="30"/>
        <v>21.827776097237741</v>
      </c>
      <c r="AF77" s="60">
        <f>(IF('Comp Calculator'!$C$167='(CC) Enemy Champ Data'!$N$3,'(CC) Enemy Champ Data'!$N77,IF('Comp Calculator'!$C$167='(CC) Enemy Champ Data'!$O$3,'(CC) Enemy Champ Data'!$O77,IF('Comp Calculator'!$C$167='(CC) Enemy Champ Data'!$P$3,'(CC) Enemy Champ Data'!$P77,IF('Comp Calculator'!$C$167='(CC) Enemy Champ Data'!$Q$3,'(CC) Enemy Champ Data'!$Q77,IF('Comp Calculator'!$C$167='(CC) Enemy Champ Data'!$R$3,'(CC) Enemy Champ Data'!$R77,IF('Comp Calculator'!$C$167='(CC) Enemy Champ Data'!$T$3,'(CC) Enemy Champ Data'!$T77,1000))))))*H77*(100-$AD77))/1000</f>
        <v>0</v>
      </c>
      <c r="AG77" s="60">
        <f>(IF('Comp Calculator'!$C$167='(CC) Enemy Champ Data'!$N$3,'(CC) Enemy Champ Data'!$N77,IF('Comp Calculator'!$C$167='(CC) Enemy Champ Data'!$O$3,'(CC) Enemy Champ Data'!$O77,IF('Comp Calculator'!$C$167='(CC) Enemy Champ Data'!$P$3,'(CC) Enemy Champ Data'!$P77,IF('Comp Calculator'!$C$167='(CC) Enemy Champ Data'!$Q$3,'(CC) Enemy Champ Data'!$Q77,IF('Comp Calculator'!$C$167='(CC) Enemy Champ Data'!$R$3,'(CC) Enemy Champ Data'!$R77,IF('Comp Calculator'!$C$167='(CC) Enemy Champ Data'!$T$3,'(CC) Enemy Champ Data'!$T77,1000))))))*I77*(100-$AD77))/1000</f>
        <v>0</v>
      </c>
      <c r="AH77" s="60">
        <f>(IF('Comp Calculator'!$C$167='(CC) Enemy Champ Data'!$N$3,'(CC) Enemy Champ Data'!$N77,IF('Comp Calculator'!$C$167='(CC) Enemy Champ Data'!$O$3,'(CC) Enemy Champ Data'!$O77,IF('Comp Calculator'!$C$167='(CC) Enemy Champ Data'!$P$3,'(CC) Enemy Champ Data'!$P77,IF('Comp Calculator'!$C$167='(CC) Enemy Champ Data'!$Q$3,'(CC) Enemy Champ Data'!$Q77,IF('Comp Calculator'!$C$167='(CC) Enemy Champ Data'!$R$3,'(CC) Enemy Champ Data'!$R77,IF('Comp Calculator'!$C$167='(CC) Enemy Champ Data'!$T$3,'(CC) Enemy Champ Data'!$T77,1000))))))*J77*(100-$AD77))/1000</f>
        <v>5191.5069113438176</v>
      </c>
      <c r="AI77" s="60">
        <f>(IF('Comp Calculator'!$C$167='(CC) Enemy Champ Data'!$N$3,'(CC) Enemy Champ Data'!$N77,IF('Comp Calculator'!$C$167='(CC) Enemy Champ Data'!$O$3,'(CC) Enemy Champ Data'!$O77,IF('Comp Calculator'!$C$167='(CC) Enemy Champ Data'!$P$3,'(CC) Enemy Champ Data'!$P77,IF('Comp Calculator'!$C$167='(CC) Enemy Champ Data'!$Q$3,'(CC) Enemy Champ Data'!$Q77,IF('Comp Calculator'!$C$167='(CC) Enemy Champ Data'!$R$3,'(CC) Enemy Champ Data'!$R77,IF('Comp Calculator'!$C$167='(CC) Enemy Champ Data'!$T$3,'(CC) Enemy Champ Data'!$T77,1000))))))*K77*(100-$AD77))/1000</f>
        <v>0</v>
      </c>
      <c r="AJ77" s="60">
        <f>(IF('Comp Calculator'!$C$167='(CC) Enemy Champ Data'!$N$3,'(CC) Enemy Champ Data'!$N77,IF('Comp Calculator'!$C$167='(CC) Enemy Champ Data'!$O$3,'(CC) Enemy Champ Data'!$O77,IF('Comp Calculator'!$C$167='(CC) Enemy Champ Data'!$P$3,'(CC) Enemy Champ Data'!$P77,IF('Comp Calculator'!$C$167='(CC) Enemy Champ Data'!$Q$3,'(CC) Enemy Champ Data'!$Q77,IF('Comp Calculator'!$C$167='(CC) Enemy Champ Data'!$R$3,'(CC) Enemy Champ Data'!$R77,IF('Comp Calculator'!$C$167='(CC) Enemy Champ Data'!$T$3,'(CC) Enemy Champ Data'!$T77,1000))))))*L77*(100-$AD77))/1000</f>
        <v>0</v>
      </c>
      <c r="AL77">
        <f>RANK(AF77,AF$4:AF$157,0)+COUNTIF(AF$4:AF77,AF77)-1</f>
        <v>95</v>
      </c>
      <c r="AM77" t="str">
        <f t="shared" si="31"/>
        <v>Miss Fortune</v>
      </c>
      <c r="AN77">
        <f>RANK(AG77,AG$4:AG$157,0)+COUNTIF(AG$4:AG77,AG77)-1</f>
        <v>87</v>
      </c>
      <c r="AO77" t="str">
        <f t="shared" si="32"/>
        <v>Miss Fortune</v>
      </c>
      <c r="AP77">
        <f>RANK(AH77,AH$4:AH$157,0)+COUNTIF(AH$4:AH77,AH77)-1</f>
        <v>63</v>
      </c>
      <c r="AQ77" t="str">
        <f t="shared" si="33"/>
        <v>Miss Fortune</v>
      </c>
      <c r="AR77">
        <f>RANK(AI77,AI$4:AI$157,0)+COUNTIF(AI$4:AI77,AI77)-1</f>
        <v>83</v>
      </c>
      <c r="AS77" t="str">
        <f t="shared" si="34"/>
        <v>Miss Fortune</v>
      </c>
      <c r="AT77">
        <f>RANK(AJ77,AJ$4:AJ$157,0)+COUNTIF(AJ$4:AJ77,AJ77)-1</f>
        <v>104</v>
      </c>
      <c r="AU77" t="str">
        <f t="shared" si="35"/>
        <v>Miss Fortune</v>
      </c>
      <c r="AW77">
        <v>75</v>
      </c>
      <c r="AX77" s="61">
        <f t="shared" si="36"/>
        <v>3.3973705816279374</v>
      </c>
      <c r="AY77">
        <f>'Champ Scores'!B79</f>
        <v>2</v>
      </c>
      <c r="AZ77">
        <f>'Champ Scores'!C79</f>
        <v>5</v>
      </c>
      <c r="BA77">
        <f>'Champ Scores'!D79</f>
        <v>2</v>
      </c>
      <c r="BB77">
        <f>'Champ Scores'!E79</f>
        <v>5</v>
      </c>
      <c r="BC77">
        <f>'Champ Scores'!F79</f>
        <v>2</v>
      </c>
      <c r="BD77">
        <f>'Champ Scores'!G79</f>
        <v>5</v>
      </c>
      <c r="BE77">
        <f>'Champ Scores'!H79</f>
        <v>5</v>
      </c>
      <c r="BF77">
        <f>'Champ Scores'!I79</f>
        <v>5</v>
      </c>
      <c r="BG77">
        <f>'Champ Scores'!J79</f>
        <v>2</v>
      </c>
      <c r="BH77">
        <f>'Champ Scores'!K79</f>
        <v>1</v>
      </c>
      <c r="BI77">
        <f>'Champ Scores'!L79</f>
        <v>1</v>
      </c>
      <c r="BJ77">
        <f>'Champ Scores'!M79</f>
        <v>1</v>
      </c>
      <c r="BK77">
        <f>'Champ Scores'!N79</f>
        <v>2</v>
      </c>
      <c r="BL77">
        <f>'Champ Scores'!O79</f>
        <v>4</v>
      </c>
      <c r="BM77">
        <f>'Champ Scores'!P79</f>
        <v>2</v>
      </c>
      <c r="BN77">
        <f>'Champ Scores'!Q79</f>
        <v>3</v>
      </c>
      <c r="BO77">
        <f>'Champ Scores'!R79</f>
        <v>1</v>
      </c>
      <c r="BP77">
        <f>'Champ Scores'!S79</f>
        <v>1</v>
      </c>
      <c r="BQ77">
        <f>'Champ Scores'!T79</f>
        <v>2</v>
      </c>
      <c r="BR77">
        <f>'Champ Scores'!U79</f>
        <v>1</v>
      </c>
      <c r="BT77" s="61">
        <f>INDEX($AX$3:BR77,AW77,MATCH('Comp Calculator'!$C$168,'(CC) Enemy Champ Data'!$AX$3:$BR$3,0))</f>
        <v>3.3973705816279374</v>
      </c>
      <c r="BV77" s="60">
        <f t="shared" si="25"/>
        <v>0</v>
      </c>
      <c r="BW77" s="60">
        <f t="shared" si="26"/>
        <v>0</v>
      </c>
      <c r="BX77" s="60">
        <f t="shared" si="27"/>
        <v>7170.6603722672726</v>
      </c>
      <c r="BY77" s="60">
        <f t="shared" si="28"/>
        <v>0</v>
      </c>
      <c r="BZ77" s="60">
        <f t="shared" si="29"/>
        <v>0</v>
      </c>
      <c r="CB77">
        <f>RANK(BV77,BV$4:BV$157,0)+COUNTIF(BV$4:BV77,BV77)-1</f>
        <v>95</v>
      </c>
      <c r="CC77" t="str">
        <f t="shared" si="37"/>
        <v>Miss Fortune</v>
      </c>
      <c r="CD77">
        <f>RANK(BW77,BW$4:BW$157,0)+COUNTIF(BW$4:BW77,BW77)-1</f>
        <v>87</v>
      </c>
      <c r="CE77" t="str">
        <f t="shared" si="38"/>
        <v>Miss Fortune</v>
      </c>
      <c r="CF77">
        <f>RANK(BX77,BX$4:BX$157,0)+COUNTIF(BX$4:BX77,BX77)-1</f>
        <v>65</v>
      </c>
      <c r="CG77" t="str">
        <f t="shared" si="39"/>
        <v>Miss Fortune</v>
      </c>
      <c r="CH77">
        <f>RANK(BY77,BY$4:BY$157,0)+COUNTIF(BY$4:BY77,BY77)-1</f>
        <v>83</v>
      </c>
      <c r="CI77" t="str">
        <f t="shared" si="40"/>
        <v>Miss Fortune</v>
      </c>
      <c r="CJ77">
        <f>RANK(BZ77,BZ$4:BZ$157,0)+COUNTIF(BZ$4:BZ77,BZ77)-1</f>
        <v>104</v>
      </c>
      <c r="CK77" t="str">
        <f t="shared" si="41"/>
        <v>Miss Fortune</v>
      </c>
      <c r="CM77">
        <f>'Champ Scores'!B79+'(CC) Team Data'!B$43-'(CC) Team Data'!$B$28</f>
        <v>6</v>
      </c>
      <c r="CN77">
        <f>'Champ Scores'!C79+'(CC) Team Data'!C$43-'(CC) Team Data'!$B$28</f>
        <v>9</v>
      </c>
      <c r="CO77">
        <f>'Champ Scores'!D79+'(CC) Team Data'!D$43-'(CC) Team Data'!$B$28</f>
        <v>6</v>
      </c>
      <c r="CP77">
        <f>'Champ Scores'!E79+'(CC) Team Data'!E$43-'(CC) Team Data'!$B$28</f>
        <v>9</v>
      </c>
      <c r="CQ77">
        <f>'Champ Scores'!F79+'(CC) Team Data'!F$43-'(CC) Team Data'!$B$28</f>
        <v>6</v>
      </c>
      <c r="CR77">
        <f>'Champ Scores'!G79+'(CC) Team Data'!G$43-'(CC) Team Data'!$B$28</f>
        <v>9</v>
      </c>
      <c r="CS77">
        <f>'Champ Scores'!H79+'(CC) Team Data'!H$43-'(CC) Team Data'!$B$28</f>
        <v>9</v>
      </c>
      <c r="CT77">
        <f>'Champ Scores'!I79+'(CC) Team Data'!I$43-'(CC) Team Data'!$B$28</f>
        <v>9</v>
      </c>
      <c r="CU77">
        <f>'Champ Scores'!J79+'(CC) Team Data'!J$43-'(CC) Team Data'!$B$28</f>
        <v>6</v>
      </c>
      <c r="CV77">
        <f>'Champ Scores'!K79+'(CC) Team Data'!K$43-'(CC) Team Data'!$B$28</f>
        <v>5</v>
      </c>
      <c r="CW77">
        <f>'Champ Scores'!L79+'(CC) Team Data'!L$43-'(CC) Team Data'!$B$28</f>
        <v>5</v>
      </c>
      <c r="CX77">
        <f>'Champ Scores'!M79+'(CC) Team Data'!M$43-'(CC) Team Data'!$B$28</f>
        <v>5</v>
      </c>
      <c r="CY77">
        <f>'Champ Scores'!N79+'(CC) Team Data'!N$43-'(CC) Team Data'!$B$28</f>
        <v>6</v>
      </c>
      <c r="CZ77">
        <f>'Champ Scores'!O79+'(CC) Team Data'!O$43-'(CC) Team Data'!$B$28</f>
        <v>8</v>
      </c>
      <c r="DA77">
        <f>'Champ Scores'!P79+'(CC) Team Data'!P$43-'(CC) Team Data'!$B$28</f>
        <v>6</v>
      </c>
      <c r="DB77">
        <f>'Champ Scores'!Q79+'(CC) Team Data'!Q$43-'(CC) Team Data'!$B$28</f>
        <v>7</v>
      </c>
      <c r="DC77">
        <f>'Champ Scores'!R79+'(CC) Team Data'!R$43-'(CC) Team Data'!$B$28</f>
        <v>5</v>
      </c>
      <c r="DD77">
        <f>'Champ Scores'!S79+'(CC) Team Data'!S$43-'(CC) Team Data'!$B$28</f>
        <v>5</v>
      </c>
      <c r="DE77">
        <f>'Champ Scores'!T79+'(CC) Team Data'!T$43-'(CC) Team Data'!$B$28</f>
        <v>6</v>
      </c>
      <c r="DF77">
        <f>'Champ Scores'!U79+'(CC) Team Data'!U$43-'(CC) Team Data'!$B$28</f>
        <v>5</v>
      </c>
    </row>
    <row r="78" spans="1:110" x14ac:dyDescent="0.25">
      <c r="A78" t="str">
        <f>'Champ Scores'!A80</f>
        <v>Mordekaiser</v>
      </c>
      <c r="B78">
        <f>IF('Comp Calculator'!$C$158='Champ Pools'!$S$3,'Champ Pools'!B80,IF('Comp Calculator'!$C$158='Champ Pools'!$T$3,'Champ Pools'!C80,IF('Comp Calculator'!$C$158='Champ Pools'!$U$3,'Champ Pools'!D80,IF('Comp Calculator'!$C$158='Champ Pools'!$V$3,'Champ Pools'!E80,IF('Comp Calculator'!$C$158='Champ Pools'!$W$3,'Champ Pools'!F80,IF('Comp Calculator'!$C$158='Champ Pools'!$X$3,'Champ Pools'!G80,IF('Comp Calculator'!$C$158='Champ Pools'!$Y$3,'Champ Pools'!H80,IF('Comp Calculator'!$C$158='Champ Pools'!$Z$3,'Champ Pools'!I80,0))))))))</f>
        <v>0</v>
      </c>
      <c r="C78">
        <f>IF('Comp Calculator'!$C$159='Champ Pools'!$S$3,'Champ Pools'!B80,IF('Comp Calculator'!$C$159='Champ Pools'!$T$3,'Champ Pools'!C80,IF('Comp Calculator'!$C$159='Champ Pools'!$U$3,'Champ Pools'!D80,IF('Comp Calculator'!$C$159='Champ Pools'!$V$3,'Champ Pools'!E80,IF('Comp Calculator'!$C$159='Champ Pools'!$W$3,'Champ Pools'!F80,IF('Comp Calculator'!$C$159='Champ Pools'!$X$3,'Champ Pools'!G80,IF('Comp Calculator'!$C$159='Champ Pools'!$Y$3,'Champ Pools'!H80,IF('Comp Calculator'!$C$159='Champ Pools'!$Z$3,'Champ Pools'!I80,0))))))))</f>
        <v>0</v>
      </c>
      <c r="D78">
        <f>IF('Comp Calculator'!$C$160='Champ Pools'!$S$3,'Champ Pools'!B80,IF('Comp Calculator'!$C$160='Champ Pools'!$T$3,'Champ Pools'!C80,IF('Comp Calculator'!$C$160='Champ Pools'!$U$3,'Champ Pools'!D80,IF('Comp Calculator'!$C$160='Champ Pools'!$V$3,'Champ Pools'!E80,IF('Comp Calculator'!$C$160='Champ Pools'!$W$3,'Champ Pools'!F80,IF('Comp Calculator'!$C$160='Champ Pools'!$X$3,'Champ Pools'!G80,IF('Comp Calculator'!$C$160='Champ Pools'!$Y$3,'Champ Pools'!H80,IF('Comp Calculator'!$C$160='Champ Pools'!$Z$3,'Champ Pools'!I80,0))))))))</f>
        <v>0</v>
      </c>
      <c r="E78">
        <f>IF('Comp Calculator'!$C$161='Champ Pools'!$S$3,'Champ Pools'!B80,IF('Comp Calculator'!$C$161='Champ Pools'!$T$3,'Champ Pools'!C80,IF('Comp Calculator'!$C$161='Champ Pools'!$U$3,'Champ Pools'!D80,IF('Comp Calculator'!$C$161='Champ Pools'!$V$3,'Champ Pools'!E80,IF('Comp Calculator'!$C$161='Champ Pools'!$W$3,'Champ Pools'!F80,IF('Comp Calculator'!$C$161='Champ Pools'!$X$3,'Champ Pools'!G80,IF('Comp Calculator'!$C$161='Champ Pools'!$Y$3,'Champ Pools'!H80,IF('Comp Calculator'!$C$161='Champ Pools'!$Z$3,'Champ Pools'!I80,0))))))))</f>
        <v>4</v>
      </c>
      <c r="F78">
        <f>IF('Comp Calculator'!$C$162='Champ Pools'!$S$3,'Champ Pools'!B80,IF('Comp Calculator'!$C$162='Champ Pools'!$T$3,'Champ Pools'!C80,IF('Comp Calculator'!$C$162='Champ Pools'!$U$3,'Champ Pools'!D80,IF('Comp Calculator'!$C$162='Champ Pools'!$V$3,'Champ Pools'!E80,IF('Comp Calculator'!$C$162='Champ Pools'!$W$3,'Champ Pools'!F80,IF('Comp Calculator'!$C$162='Champ Pools'!$X$3,'Champ Pools'!G80,IF('Comp Calculator'!$C$162='Champ Pools'!$Y$3,'Champ Pools'!H80,IF('Comp Calculator'!$C$162='Champ Pools'!$Z$3,'Champ Pools'!I80,0))))))))</f>
        <v>3</v>
      </c>
      <c r="H78">
        <f>B78*B78*'Champ Pools'!AC80</f>
        <v>0</v>
      </c>
      <c r="I78">
        <f>C78*C78*'Champ Pools'!AD80</f>
        <v>0</v>
      </c>
      <c r="J78">
        <f>D78*D78*'Champ Pools'!AE80</f>
        <v>0</v>
      </c>
      <c r="K78">
        <f>E78*E78*'Champ Pools'!AF80</f>
        <v>48</v>
      </c>
      <c r="L78">
        <f>F78*F78*'Champ Pools'!AG80</f>
        <v>27</v>
      </c>
      <c r="N78">
        <f>'Champ Scores'!Y80</f>
        <v>1666</v>
      </c>
      <c r="O78">
        <f>'Champ Scores'!Z80</f>
        <v>1724</v>
      </c>
      <c r="P78">
        <f>'Champ Scores'!AA80</f>
        <v>1963</v>
      </c>
      <c r="Q78">
        <f>'Champ Scores'!AB80</f>
        <v>1660</v>
      </c>
      <c r="R78">
        <f>'Champ Scores'!AC80</f>
        <v>2380</v>
      </c>
      <c r="T78" s="60">
        <f t="shared" si="24"/>
        <v>2693.6459564490788</v>
      </c>
      <c r="U78">
        <f>'(CC) Team Data'!W$43+'(CC) Enemy Champ Data'!N78</f>
        <v>1666</v>
      </c>
      <c r="V78">
        <f>'(CC) Team Data'!X$43+'(CC) Enemy Champ Data'!O78</f>
        <v>1724</v>
      </c>
      <c r="W78">
        <f>'(CC) Team Data'!Y$43+'(CC) Enemy Champ Data'!P78</f>
        <v>1963</v>
      </c>
      <c r="X78">
        <f>'(CC) Team Data'!Z$43+'(CC) Enemy Champ Data'!Q78</f>
        <v>1660</v>
      </c>
      <c r="Y78">
        <f>'(CC) Team Data'!AA$43+'(CC) Enemy Champ Data'!R78</f>
        <v>2380</v>
      </c>
      <c r="AA78">
        <f>ABS('Champ Scores'!AG80-33.3-'Comp Calculator'!H$164-'Comp Calculator'!H$163)</f>
        <v>31.989464639862941</v>
      </c>
      <c r="AB78">
        <f>ABS('Champ Scores'!AH80-33.3-'Comp Calculator'!I$164-'Comp Calculator'!I$163)</f>
        <v>3.7004183172048144</v>
      </c>
      <c r="AC78">
        <f>ABS('Champ Scores'!AI80-33.3-'Comp Calculator'!J$164-'Comp Calculator'!J$163)</f>
        <v>28.289046322658127</v>
      </c>
      <c r="AD78">
        <f t="shared" si="30"/>
        <v>63.978929279725875</v>
      </c>
      <c r="AF78" s="60">
        <f>(IF('Comp Calculator'!$C$167='(CC) Enemy Champ Data'!$N$3,'(CC) Enemy Champ Data'!$N78,IF('Comp Calculator'!$C$167='(CC) Enemy Champ Data'!$O$3,'(CC) Enemy Champ Data'!$O78,IF('Comp Calculator'!$C$167='(CC) Enemy Champ Data'!$P$3,'(CC) Enemy Champ Data'!$P78,IF('Comp Calculator'!$C$167='(CC) Enemy Champ Data'!$Q$3,'(CC) Enemy Champ Data'!$Q78,IF('Comp Calculator'!$C$167='(CC) Enemy Champ Data'!$R$3,'(CC) Enemy Champ Data'!$R78,IF('Comp Calculator'!$C$167='(CC) Enemy Champ Data'!$T$3,'(CC) Enemy Champ Data'!$T78,1000))))))*H78*(100-$AD78))/1000</f>
        <v>0</v>
      </c>
      <c r="AG78" s="60">
        <f>(IF('Comp Calculator'!$C$167='(CC) Enemy Champ Data'!$N$3,'(CC) Enemy Champ Data'!$N78,IF('Comp Calculator'!$C$167='(CC) Enemy Champ Data'!$O$3,'(CC) Enemy Champ Data'!$O78,IF('Comp Calculator'!$C$167='(CC) Enemy Champ Data'!$P$3,'(CC) Enemy Champ Data'!$P78,IF('Comp Calculator'!$C$167='(CC) Enemy Champ Data'!$Q$3,'(CC) Enemy Champ Data'!$Q78,IF('Comp Calculator'!$C$167='(CC) Enemy Champ Data'!$R$3,'(CC) Enemy Champ Data'!$R78,IF('Comp Calculator'!$C$167='(CC) Enemy Champ Data'!$T$3,'(CC) Enemy Champ Data'!$T78,1000))))))*I78*(100-$AD78))/1000</f>
        <v>0</v>
      </c>
      <c r="AH78" s="60">
        <f>(IF('Comp Calculator'!$C$167='(CC) Enemy Champ Data'!$N$3,'(CC) Enemy Champ Data'!$N78,IF('Comp Calculator'!$C$167='(CC) Enemy Champ Data'!$O$3,'(CC) Enemy Champ Data'!$O78,IF('Comp Calculator'!$C$167='(CC) Enemy Champ Data'!$P$3,'(CC) Enemy Champ Data'!$P78,IF('Comp Calculator'!$C$167='(CC) Enemy Champ Data'!$Q$3,'(CC) Enemy Champ Data'!$Q78,IF('Comp Calculator'!$C$167='(CC) Enemy Champ Data'!$R$3,'(CC) Enemy Champ Data'!$R78,IF('Comp Calculator'!$C$167='(CC) Enemy Champ Data'!$T$3,'(CC) Enemy Champ Data'!$T78,1000))))))*J78*(100-$AD78))/1000</f>
        <v>0</v>
      </c>
      <c r="AI78" s="60">
        <f>(IF('Comp Calculator'!$C$167='(CC) Enemy Champ Data'!$N$3,'(CC) Enemy Champ Data'!$N78,IF('Comp Calculator'!$C$167='(CC) Enemy Champ Data'!$O$3,'(CC) Enemy Champ Data'!$O78,IF('Comp Calculator'!$C$167='(CC) Enemy Champ Data'!$P$3,'(CC) Enemy Champ Data'!$P78,IF('Comp Calculator'!$C$167='(CC) Enemy Champ Data'!$Q$3,'(CC) Enemy Champ Data'!$Q78,IF('Comp Calculator'!$C$167='(CC) Enemy Champ Data'!$R$3,'(CC) Enemy Champ Data'!$R78,IF('Comp Calculator'!$C$167='(CC) Enemy Champ Data'!$T$3,'(CC) Enemy Champ Data'!$T78,1000))))))*K78*(100-$AD78))/1000</f>
        <v>4657.3445516463698</v>
      </c>
      <c r="AJ78" s="60">
        <f>(IF('Comp Calculator'!$C$167='(CC) Enemy Champ Data'!$N$3,'(CC) Enemy Champ Data'!$N78,IF('Comp Calculator'!$C$167='(CC) Enemy Champ Data'!$O$3,'(CC) Enemy Champ Data'!$O78,IF('Comp Calculator'!$C$167='(CC) Enemy Champ Data'!$P$3,'(CC) Enemy Champ Data'!$P78,IF('Comp Calculator'!$C$167='(CC) Enemy Champ Data'!$Q$3,'(CC) Enemy Champ Data'!$Q78,IF('Comp Calculator'!$C$167='(CC) Enemy Champ Data'!$R$3,'(CC) Enemy Champ Data'!$R78,IF('Comp Calculator'!$C$167='(CC) Enemy Champ Data'!$T$3,'(CC) Enemy Champ Data'!$T78,1000))))))*L78*(100-$AD78))/1000</f>
        <v>2619.7563103010825</v>
      </c>
      <c r="AL78">
        <f>RANK(AF78,AF$4:AF$157,0)+COUNTIF(AF$4:AF78,AF78)-1</f>
        <v>96</v>
      </c>
      <c r="AM78" t="str">
        <f t="shared" si="31"/>
        <v>Mordekaiser</v>
      </c>
      <c r="AN78">
        <f>RANK(AG78,AG$4:AG$157,0)+COUNTIF(AG$4:AG78,AG78)-1</f>
        <v>88</v>
      </c>
      <c r="AO78" t="str">
        <f t="shared" si="32"/>
        <v>Mordekaiser</v>
      </c>
      <c r="AP78">
        <f>RANK(AH78,AH$4:AH$157,0)+COUNTIF(AH$4:AH78,AH78)-1</f>
        <v>128</v>
      </c>
      <c r="AQ78" t="str">
        <f t="shared" si="33"/>
        <v>Mordekaiser</v>
      </c>
      <c r="AR78">
        <f>RANK(AI78,AI$4:AI$157,0)+COUNTIF(AI$4:AI78,AI78)-1</f>
        <v>12</v>
      </c>
      <c r="AS78" t="str">
        <f t="shared" si="34"/>
        <v>Mordekaiser</v>
      </c>
      <c r="AT78">
        <f>RANK(AJ78,AJ$4:AJ$157,0)+COUNTIF(AJ$4:AJ78,AJ78)-1</f>
        <v>52</v>
      </c>
      <c r="AU78" t="str">
        <f t="shared" si="35"/>
        <v>Mordekaiser</v>
      </c>
      <c r="AW78">
        <v>76</v>
      </c>
      <c r="AX78" s="61">
        <f t="shared" si="36"/>
        <v>3.6466416042420917</v>
      </c>
      <c r="AY78">
        <f>'Champ Scores'!B80</f>
        <v>2</v>
      </c>
      <c r="AZ78">
        <f>'Champ Scores'!C80</f>
        <v>4</v>
      </c>
      <c r="BA78">
        <f>'Champ Scores'!D80</f>
        <v>2</v>
      </c>
      <c r="BB78">
        <f>'Champ Scores'!E80</f>
        <v>4</v>
      </c>
      <c r="BC78">
        <f>'Champ Scores'!F80</f>
        <v>5</v>
      </c>
      <c r="BD78">
        <f>'Champ Scores'!G80</f>
        <v>2</v>
      </c>
      <c r="BE78">
        <f>'Champ Scores'!H80</f>
        <v>2</v>
      </c>
      <c r="BF78">
        <f>'Champ Scores'!I80</f>
        <v>2</v>
      </c>
      <c r="BG78">
        <f>'Champ Scores'!J80</f>
        <v>5</v>
      </c>
      <c r="BH78">
        <f>'Champ Scores'!K80</f>
        <v>3</v>
      </c>
      <c r="BI78">
        <f>'Champ Scores'!L80</f>
        <v>5</v>
      </c>
      <c r="BJ78">
        <f>'Champ Scores'!M80</f>
        <v>1</v>
      </c>
      <c r="BK78">
        <f>'Champ Scores'!N80</f>
        <v>2</v>
      </c>
      <c r="BL78">
        <f>'Champ Scores'!O80</f>
        <v>2</v>
      </c>
      <c r="BM78">
        <f>'Champ Scores'!P80</f>
        <v>2</v>
      </c>
      <c r="BN78">
        <f>'Champ Scores'!Q80</f>
        <v>1</v>
      </c>
      <c r="BO78">
        <f>'Champ Scores'!R80</f>
        <v>1</v>
      </c>
      <c r="BP78">
        <f>'Champ Scores'!S80</f>
        <v>1</v>
      </c>
      <c r="BQ78">
        <f>'Champ Scores'!T80</f>
        <v>3</v>
      </c>
      <c r="BR78">
        <f>'Champ Scores'!U80</f>
        <v>3</v>
      </c>
      <c r="BT78" s="61">
        <f>INDEX($AX$3:BR78,AW78,MATCH('Comp Calculator'!$C$168,'(CC) Enemy Champ Data'!$AX$3:$BR$3,0))</f>
        <v>3.6466416042420917</v>
      </c>
      <c r="BV78" s="60">
        <f t="shared" si="25"/>
        <v>0</v>
      </c>
      <c r="BW78" s="60">
        <f t="shared" si="26"/>
        <v>0</v>
      </c>
      <c r="BX78" s="60">
        <f t="shared" si="27"/>
        <v>0</v>
      </c>
      <c r="BY78" s="60">
        <f t="shared" si="28"/>
        <v>6305.0848856591174</v>
      </c>
      <c r="BZ78" s="60">
        <f t="shared" si="29"/>
        <v>3546.6102481832531</v>
      </c>
      <c r="CB78">
        <f>RANK(BV78,BV$4:BV$157,0)+COUNTIF(BV$4:BV78,BV78)-1</f>
        <v>96</v>
      </c>
      <c r="CC78" t="str">
        <f t="shared" si="37"/>
        <v>Mordekaiser</v>
      </c>
      <c r="CD78">
        <f>RANK(BW78,BW$4:BW$157,0)+COUNTIF(BW$4:BW78,BW78)-1</f>
        <v>88</v>
      </c>
      <c r="CE78" t="str">
        <f t="shared" si="38"/>
        <v>Mordekaiser</v>
      </c>
      <c r="CF78">
        <f>RANK(BX78,BX$4:BX$157,0)+COUNTIF(BX$4:BX78,BX78)-1</f>
        <v>128</v>
      </c>
      <c r="CG78" t="str">
        <f t="shared" si="39"/>
        <v>Mordekaiser</v>
      </c>
      <c r="CH78">
        <f>RANK(BY78,BY$4:BY$157,0)+COUNTIF(BY$4:BY78,BY78)-1</f>
        <v>12</v>
      </c>
      <c r="CI78" t="str">
        <f t="shared" si="40"/>
        <v>Mordekaiser</v>
      </c>
      <c r="CJ78">
        <f>RANK(BZ78,BZ$4:BZ$157,0)+COUNTIF(BZ$4:BZ78,BZ78)-1</f>
        <v>52</v>
      </c>
      <c r="CK78" t="str">
        <f t="shared" si="41"/>
        <v>Mordekaiser</v>
      </c>
      <c r="CM78">
        <f>'Champ Scores'!B80+'(CC) Team Data'!B$43-'(CC) Team Data'!$B$28</f>
        <v>6</v>
      </c>
      <c r="CN78">
        <f>'Champ Scores'!C80+'(CC) Team Data'!C$43-'(CC) Team Data'!$B$28</f>
        <v>8</v>
      </c>
      <c r="CO78">
        <f>'Champ Scores'!D80+'(CC) Team Data'!D$43-'(CC) Team Data'!$B$28</f>
        <v>6</v>
      </c>
      <c r="CP78">
        <f>'Champ Scores'!E80+'(CC) Team Data'!E$43-'(CC) Team Data'!$B$28</f>
        <v>8</v>
      </c>
      <c r="CQ78">
        <f>'Champ Scores'!F80+'(CC) Team Data'!F$43-'(CC) Team Data'!$B$28</f>
        <v>9</v>
      </c>
      <c r="CR78">
        <f>'Champ Scores'!G80+'(CC) Team Data'!G$43-'(CC) Team Data'!$B$28</f>
        <v>6</v>
      </c>
      <c r="CS78">
        <f>'Champ Scores'!H80+'(CC) Team Data'!H$43-'(CC) Team Data'!$B$28</f>
        <v>6</v>
      </c>
      <c r="CT78">
        <f>'Champ Scores'!I80+'(CC) Team Data'!I$43-'(CC) Team Data'!$B$28</f>
        <v>6</v>
      </c>
      <c r="CU78">
        <f>'Champ Scores'!J80+'(CC) Team Data'!J$43-'(CC) Team Data'!$B$28</f>
        <v>9</v>
      </c>
      <c r="CV78">
        <f>'Champ Scores'!K80+'(CC) Team Data'!K$43-'(CC) Team Data'!$B$28</f>
        <v>7</v>
      </c>
      <c r="CW78">
        <f>'Champ Scores'!L80+'(CC) Team Data'!L$43-'(CC) Team Data'!$B$28</f>
        <v>9</v>
      </c>
      <c r="CX78">
        <f>'Champ Scores'!M80+'(CC) Team Data'!M$43-'(CC) Team Data'!$B$28</f>
        <v>5</v>
      </c>
      <c r="CY78">
        <f>'Champ Scores'!N80+'(CC) Team Data'!N$43-'(CC) Team Data'!$B$28</f>
        <v>6</v>
      </c>
      <c r="CZ78">
        <f>'Champ Scores'!O80+'(CC) Team Data'!O$43-'(CC) Team Data'!$B$28</f>
        <v>6</v>
      </c>
      <c r="DA78">
        <f>'Champ Scores'!P80+'(CC) Team Data'!P$43-'(CC) Team Data'!$B$28</f>
        <v>6</v>
      </c>
      <c r="DB78">
        <f>'Champ Scores'!Q80+'(CC) Team Data'!Q$43-'(CC) Team Data'!$B$28</f>
        <v>5</v>
      </c>
      <c r="DC78">
        <f>'Champ Scores'!R80+'(CC) Team Data'!R$43-'(CC) Team Data'!$B$28</f>
        <v>5</v>
      </c>
      <c r="DD78">
        <f>'Champ Scores'!S80+'(CC) Team Data'!S$43-'(CC) Team Data'!$B$28</f>
        <v>5</v>
      </c>
      <c r="DE78">
        <f>'Champ Scores'!T80+'(CC) Team Data'!T$43-'(CC) Team Data'!$B$28</f>
        <v>7</v>
      </c>
      <c r="DF78">
        <f>'Champ Scores'!U80+'(CC) Team Data'!U$43-'(CC) Team Data'!$B$28</f>
        <v>7</v>
      </c>
    </row>
    <row r="79" spans="1:110" x14ac:dyDescent="0.25">
      <c r="A79" t="str">
        <f>'Champ Scores'!A81</f>
        <v>Morgana</v>
      </c>
      <c r="B79">
        <f>IF('Comp Calculator'!$C$158='Champ Pools'!$S$3,'Champ Pools'!B81,IF('Comp Calculator'!$C$158='Champ Pools'!$T$3,'Champ Pools'!C81,IF('Comp Calculator'!$C$158='Champ Pools'!$U$3,'Champ Pools'!D81,IF('Comp Calculator'!$C$158='Champ Pools'!$V$3,'Champ Pools'!E81,IF('Comp Calculator'!$C$158='Champ Pools'!$W$3,'Champ Pools'!F81,IF('Comp Calculator'!$C$158='Champ Pools'!$X$3,'Champ Pools'!G81,IF('Comp Calculator'!$C$158='Champ Pools'!$Y$3,'Champ Pools'!H81,IF('Comp Calculator'!$C$158='Champ Pools'!$Z$3,'Champ Pools'!I81,0))))))))</f>
        <v>2</v>
      </c>
      <c r="C79">
        <f>IF('Comp Calculator'!$C$159='Champ Pools'!$S$3,'Champ Pools'!B81,IF('Comp Calculator'!$C$159='Champ Pools'!$T$3,'Champ Pools'!C81,IF('Comp Calculator'!$C$159='Champ Pools'!$U$3,'Champ Pools'!D81,IF('Comp Calculator'!$C$159='Champ Pools'!$V$3,'Champ Pools'!E81,IF('Comp Calculator'!$C$159='Champ Pools'!$W$3,'Champ Pools'!F81,IF('Comp Calculator'!$C$159='Champ Pools'!$X$3,'Champ Pools'!G81,IF('Comp Calculator'!$C$159='Champ Pools'!$Y$3,'Champ Pools'!H81,IF('Comp Calculator'!$C$159='Champ Pools'!$Z$3,'Champ Pools'!I81,0))))))))</f>
        <v>0</v>
      </c>
      <c r="D79">
        <f>IF('Comp Calculator'!$C$160='Champ Pools'!$S$3,'Champ Pools'!B81,IF('Comp Calculator'!$C$160='Champ Pools'!$T$3,'Champ Pools'!C81,IF('Comp Calculator'!$C$160='Champ Pools'!$U$3,'Champ Pools'!D81,IF('Comp Calculator'!$C$160='Champ Pools'!$V$3,'Champ Pools'!E81,IF('Comp Calculator'!$C$160='Champ Pools'!$W$3,'Champ Pools'!F81,IF('Comp Calculator'!$C$160='Champ Pools'!$X$3,'Champ Pools'!G81,IF('Comp Calculator'!$C$160='Champ Pools'!$Y$3,'Champ Pools'!H81,IF('Comp Calculator'!$C$160='Champ Pools'!$Z$3,'Champ Pools'!I81,0))))))))</f>
        <v>4</v>
      </c>
      <c r="E79">
        <f>IF('Comp Calculator'!$C$161='Champ Pools'!$S$3,'Champ Pools'!B81,IF('Comp Calculator'!$C$161='Champ Pools'!$T$3,'Champ Pools'!C81,IF('Comp Calculator'!$C$161='Champ Pools'!$U$3,'Champ Pools'!D81,IF('Comp Calculator'!$C$161='Champ Pools'!$V$3,'Champ Pools'!E81,IF('Comp Calculator'!$C$161='Champ Pools'!$W$3,'Champ Pools'!F81,IF('Comp Calculator'!$C$161='Champ Pools'!$X$3,'Champ Pools'!G81,IF('Comp Calculator'!$C$161='Champ Pools'!$Y$3,'Champ Pools'!H81,IF('Comp Calculator'!$C$161='Champ Pools'!$Z$3,'Champ Pools'!I81,0))))))))</f>
        <v>0</v>
      </c>
      <c r="F79">
        <f>IF('Comp Calculator'!$C$162='Champ Pools'!$S$3,'Champ Pools'!B81,IF('Comp Calculator'!$C$162='Champ Pools'!$T$3,'Champ Pools'!C81,IF('Comp Calculator'!$C$162='Champ Pools'!$U$3,'Champ Pools'!D81,IF('Comp Calculator'!$C$162='Champ Pools'!$V$3,'Champ Pools'!E81,IF('Comp Calculator'!$C$162='Champ Pools'!$W$3,'Champ Pools'!F81,IF('Comp Calculator'!$C$162='Champ Pools'!$X$3,'Champ Pools'!G81,IF('Comp Calculator'!$C$162='Champ Pools'!$Y$3,'Champ Pools'!H81,IF('Comp Calculator'!$C$162='Champ Pools'!$Z$3,'Champ Pools'!I81,0))))))))</f>
        <v>0</v>
      </c>
      <c r="H79">
        <f>B79*B79*'Champ Pools'!AC81</f>
        <v>12</v>
      </c>
      <c r="I79">
        <f>C79*C79*'Champ Pools'!AD81</f>
        <v>0</v>
      </c>
      <c r="J79">
        <f>D79*D79*'Champ Pools'!AE81</f>
        <v>48</v>
      </c>
      <c r="K79">
        <f>E79*E79*'Champ Pools'!AF81</f>
        <v>0</v>
      </c>
      <c r="L79">
        <f>F79*F79*'Champ Pools'!AG81</f>
        <v>0</v>
      </c>
      <c r="N79">
        <f>'Champ Scores'!Y81</f>
        <v>1916</v>
      </c>
      <c r="O79">
        <f>'Champ Scores'!Z81</f>
        <v>1993</v>
      </c>
      <c r="P79">
        <f>'Champ Scores'!AA81</f>
        <v>1993</v>
      </c>
      <c r="Q79">
        <f>'Champ Scores'!AB81</f>
        <v>2054</v>
      </c>
      <c r="R79">
        <f>'Champ Scores'!AC81</f>
        <v>1419</v>
      </c>
      <c r="T79" s="60">
        <f t="shared" si="24"/>
        <v>2740.4301635397519</v>
      </c>
      <c r="U79">
        <f>'(CC) Team Data'!W$43+'(CC) Enemy Champ Data'!N79</f>
        <v>1916</v>
      </c>
      <c r="V79">
        <f>'(CC) Team Data'!X$43+'(CC) Enemy Champ Data'!O79</f>
        <v>1993</v>
      </c>
      <c r="W79">
        <f>'(CC) Team Data'!Y$43+'(CC) Enemy Champ Data'!P79</f>
        <v>1993</v>
      </c>
      <c r="X79">
        <f>'(CC) Team Data'!Z$43+'(CC) Enemy Champ Data'!Q79</f>
        <v>2054</v>
      </c>
      <c r="Y79">
        <f>'(CC) Team Data'!AA$43+'(CC) Enemy Champ Data'!R79</f>
        <v>1419</v>
      </c>
      <c r="AA79">
        <f>ABS('Champ Scores'!AG81-33.3-'Comp Calculator'!H$164-'Comp Calculator'!H$163)</f>
        <v>0.42681065114839356</v>
      </c>
      <c r="AB79">
        <f>ABS('Champ Scores'!AH81-33.3-'Comp Calculator'!I$164-'Comp Calculator'!I$163)</f>
        <v>2.9389378632202607</v>
      </c>
      <c r="AC79">
        <f>ABS('Champ Scores'!AI81-33.3-'Comp Calculator'!J$164-'Comp Calculator'!J$163)</f>
        <v>3.3657485143686614</v>
      </c>
      <c r="AD79">
        <f t="shared" si="30"/>
        <v>6.7314970287373157</v>
      </c>
      <c r="AF79" s="60">
        <f>(IF('Comp Calculator'!$C$167='(CC) Enemy Champ Data'!$N$3,'(CC) Enemy Champ Data'!$N79,IF('Comp Calculator'!$C$167='(CC) Enemy Champ Data'!$O$3,'(CC) Enemy Champ Data'!$O79,IF('Comp Calculator'!$C$167='(CC) Enemy Champ Data'!$P$3,'(CC) Enemy Champ Data'!$P79,IF('Comp Calculator'!$C$167='(CC) Enemy Champ Data'!$Q$3,'(CC) Enemy Champ Data'!$Q79,IF('Comp Calculator'!$C$167='(CC) Enemy Champ Data'!$R$3,'(CC) Enemy Champ Data'!$R79,IF('Comp Calculator'!$C$167='(CC) Enemy Champ Data'!$T$3,'(CC) Enemy Champ Data'!$T79,1000))))))*H79*(100-$AD79))/1000</f>
        <v>3067.1498262077425</v>
      </c>
      <c r="AG79" s="60">
        <f>(IF('Comp Calculator'!$C$167='(CC) Enemy Champ Data'!$N$3,'(CC) Enemy Champ Data'!$N79,IF('Comp Calculator'!$C$167='(CC) Enemy Champ Data'!$O$3,'(CC) Enemy Champ Data'!$O79,IF('Comp Calculator'!$C$167='(CC) Enemy Champ Data'!$P$3,'(CC) Enemy Champ Data'!$P79,IF('Comp Calculator'!$C$167='(CC) Enemy Champ Data'!$Q$3,'(CC) Enemy Champ Data'!$Q79,IF('Comp Calculator'!$C$167='(CC) Enemy Champ Data'!$R$3,'(CC) Enemy Champ Data'!$R79,IF('Comp Calculator'!$C$167='(CC) Enemy Champ Data'!$T$3,'(CC) Enemy Champ Data'!$T79,1000))))))*I79*(100-$AD79))/1000</f>
        <v>0</v>
      </c>
      <c r="AH79" s="60">
        <f>(IF('Comp Calculator'!$C$167='(CC) Enemy Champ Data'!$N$3,'(CC) Enemy Champ Data'!$N79,IF('Comp Calculator'!$C$167='(CC) Enemy Champ Data'!$O$3,'(CC) Enemy Champ Data'!$O79,IF('Comp Calculator'!$C$167='(CC) Enemy Champ Data'!$P$3,'(CC) Enemy Champ Data'!$P79,IF('Comp Calculator'!$C$167='(CC) Enemy Champ Data'!$Q$3,'(CC) Enemy Champ Data'!$Q79,IF('Comp Calculator'!$C$167='(CC) Enemy Champ Data'!$R$3,'(CC) Enemy Champ Data'!$R79,IF('Comp Calculator'!$C$167='(CC) Enemy Champ Data'!$T$3,'(CC) Enemy Champ Data'!$T79,1000))))))*J79*(100-$AD79))/1000</f>
        <v>12268.59930483097</v>
      </c>
      <c r="AI79" s="60">
        <f>(IF('Comp Calculator'!$C$167='(CC) Enemy Champ Data'!$N$3,'(CC) Enemy Champ Data'!$N79,IF('Comp Calculator'!$C$167='(CC) Enemy Champ Data'!$O$3,'(CC) Enemy Champ Data'!$O79,IF('Comp Calculator'!$C$167='(CC) Enemy Champ Data'!$P$3,'(CC) Enemy Champ Data'!$P79,IF('Comp Calculator'!$C$167='(CC) Enemy Champ Data'!$Q$3,'(CC) Enemy Champ Data'!$Q79,IF('Comp Calculator'!$C$167='(CC) Enemy Champ Data'!$R$3,'(CC) Enemy Champ Data'!$R79,IF('Comp Calculator'!$C$167='(CC) Enemy Champ Data'!$T$3,'(CC) Enemy Champ Data'!$T79,1000))))))*K79*(100-$AD79))/1000</f>
        <v>0</v>
      </c>
      <c r="AJ79" s="60">
        <f>(IF('Comp Calculator'!$C$167='(CC) Enemy Champ Data'!$N$3,'(CC) Enemy Champ Data'!$N79,IF('Comp Calculator'!$C$167='(CC) Enemy Champ Data'!$O$3,'(CC) Enemy Champ Data'!$O79,IF('Comp Calculator'!$C$167='(CC) Enemy Champ Data'!$P$3,'(CC) Enemy Champ Data'!$P79,IF('Comp Calculator'!$C$167='(CC) Enemy Champ Data'!$Q$3,'(CC) Enemy Champ Data'!$Q79,IF('Comp Calculator'!$C$167='(CC) Enemy Champ Data'!$R$3,'(CC) Enemy Champ Data'!$R79,IF('Comp Calculator'!$C$167='(CC) Enemy Champ Data'!$T$3,'(CC) Enemy Champ Data'!$T79,1000))))))*L79*(100-$AD79))/1000</f>
        <v>0</v>
      </c>
      <c r="AL79">
        <f>RANK(AF79,AF$4:AF$157,0)+COUNTIF(AF$4:AF79,AF79)-1</f>
        <v>23</v>
      </c>
      <c r="AM79" t="str">
        <f t="shared" si="31"/>
        <v>Morgana</v>
      </c>
      <c r="AN79">
        <f>RANK(AG79,AG$4:AG$157,0)+COUNTIF(AG$4:AG79,AG79)-1</f>
        <v>89</v>
      </c>
      <c r="AO79" t="str">
        <f t="shared" si="32"/>
        <v>Morgana</v>
      </c>
      <c r="AP79">
        <f>RANK(AH79,AH$4:AH$157,0)+COUNTIF(AH$4:AH79,AH79)-1</f>
        <v>9</v>
      </c>
      <c r="AQ79" t="str">
        <f t="shared" si="33"/>
        <v>Morgana</v>
      </c>
      <c r="AR79">
        <f>RANK(AI79,AI$4:AI$157,0)+COUNTIF(AI$4:AI79,AI79)-1</f>
        <v>84</v>
      </c>
      <c r="AS79" t="str">
        <f t="shared" si="34"/>
        <v>Morgana</v>
      </c>
      <c r="AT79">
        <f>RANK(AJ79,AJ$4:AJ$157,0)+COUNTIF(AJ$4:AJ79,AJ79)-1</f>
        <v>105</v>
      </c>
      <c r="AU79" t="str">
        <f t="shared" si="35"/>
        <v>Morgana</v>
      </c>
      <c r="AW79">
        <v>77</v>
      </c>
      <c r="AX79" s="61">
        <f t="shared" si="36"/>
        <v>3.5709775148172467</v>
      </c>
      <c r="AY79">
        <f>'Champ Scores'!B81</f>
        <v>2</v>
      </c>
      <c r="AZ79">
        <f>'Champ Scores'!C81</f>
        <v>2</v>
      </c>
      <c r="BA79">
        <f>'Champ Scores'!D81</f>
        <v>2</v>
      </c>
      <c r="BB79">
        <f>'Champ Scores'!E81</f>
        <v>2</v>
      </c>
      <c r="BC79">
        <f>'Champ Scores'!F81</f>
        <v>1</v>
      </c>
      <c r="BD79">
        <f>'Champ Scores'!G81</f>
        <v>2</v>
      </c>
      <c r="BE79">
        <f>'Champ Scores'!H81</f>
        <v>3</v>
      </c>
      <c r="BF79">
        <f>'Champ Scores'!I81</f>
        <v>3</v>
      </c>
      <c r="BG79">
        <f>'Champ Scores'!J81</f>
        <v>1</v>
      </c>
      <c r="BH79">
        <f>'Champ Scores'!K81</f>
        <v>3</v>
      </c>
      <c r="BI79">
        <f>'Champ Scores'!L81</f>
        <v>1</v>
      </c>
      <c r="BJ79">
        <f>'Champ Scores'!M81</f>
        <v>5</v>
      </c>
      <c r="BK79">
        <f>'Champ Scores'!N81</f>
        <v>2</v>
      </c>
      <c r="BL79">
        <f>'Champ Scores'!O81</f>
        <v>5</v>
      </c>
      <c r="BM79">
        <f>'Champ Scores'!P81</f>
        <v>5</v>
      </c>
      <c r="BN79">
        <f>'Champ Scores'!Q81</f>
        <v>1</v>
      </c>
      <c r="BO79">
        <f>'Champ Scores'!R81</f>
        <v>1</v>
      </c>
      <c r="BP79">
        <f>'Champ Scores'!S81</f>
        <v>3</v>
      </c>
      <c r="BQ79">
        <f>'Champ Scores'!T81</f>
        <v>5</v>
      </c>
      <c r="BR79">
        <f>'Champ Scores'!U81</f>
        <v>3</v>
      </c>
      <c r="BT79" s="61">
        <f>INDEX($AX$3:BR79,AW79,MATCH('Comp Calculator'!$C$168,'(CC) Enemy Champ Data'!$AX$3:$BR$3,0))</f>
        <v>3.5709775148172467</v>
      </c>
      <c r="BV79" s="60">
        <f t="shared" si="25"/>
        <v>3996.7167234125345</v>
      </c>
      <c r="BW79" s="60">
        <f t="shared" si="26"/>
        <v>0</v>
      </c>
      <c r="BX79" s="60">
        <f t="shared" si="27"/>
        <v>15986.866893650138</v>
      </c>
      <c r="BY79" s="60">
        <f t="shared" si="28"/>
        <v>0</v>
      </c>
      <c r="BZ79" s="60">
        <f t="shared" si="29"/>
        <v>0</v>
      </c>
      <c r="CB79">
        <f>RANK(BV79,BV$4:BV$157,0)+COUNTIF(BV$4:BV79,BV79)-1</f>
        <v>23</v>
      </c>
      <c r="CC79" t="str">
        <f t="shared" si="37"/>
        <v>Morgana</v>
      </c>
      <c r="CD79">
        <f>RANK(BW79,BW$4:BW$157,0)+COUNTIF(BW$4:BW79,BW79)-1</f>
        <v>89</v>
      </c>
      <c r="CE79" t="str">
        <f t="shared" si="38"/>
        <v>Morgana</v>
      </c>
      <c r="CF79">
        <f>RANK(BX79,BX$4:BX$157,0)+COUNTIF(BX$4:BX79,BX79)-1</f>
        <v>15</v>
      </c>
      <c r="CG79" t="str">
        <f t="shared" si="39"/>
        <v>Morgana</v>
      </c>
      <c r="CH79">
        <f>RANK(BY79,BY$4:BY$157,0)+COUNTIF(BY$4:BY79,BY79)-1</f>
        <v>84</v>
      </c>
      <c r="CI79" t="str">
        <f t="shared" si="40"/>
        <v>Morgana</v>
      </c>
      <c r="CJ79">
        <f>RANK(BZ79,BZ$4:BZ$157,0)+COUNTIF(BZ$4:BZ79,BZ79)-1</f>
        <v>105</v>
      </c>
      <c r="CK79" t="str">
        <f t="shared" si="41"/>
        <v>Morgana</v>
      </c>
      <c r="CM79">
        <f>'Champ Scores'!B81+'(CC) Team Data'!B$43-'(CC) Team Data'!$B$28</f>
        <v>6</v>
      </c>
      <c r="CN79">
        <f>'Champ Scores'!C81+'(CC) Team Data'!C$43-'(CC) Team Data'!$B$28</f>
        <v>6</v>
      </c>
      <c r="CO79">
        <f>'Champ Scores'!D81+'(CC) Team Data'!D$43-'(CC) Team Data'!$B$28</f>
        <v>6</v>
      </c>
      <c r="CP79">
        <f>'Champ Scores'!E81+'(CC) Team Data'!E$43-'(CC) Team Data'!$B$28</f>
        <v>6</v>
      </c>
      <c r="CQ79">
        <f>'Champ Scores'!F81+'(CC) Team Data'!F$43-'(CC) Team Data'!$B$28</f>
        <v>5</v>
      </c>
      <c r="CR79">
        <f>'Champ Scores'!G81+'(CC) Team Data'!G$43-'(CC) Team Data'!$B$28</f>
        <v>6</v>
      </c>
      <c r="CS79">
        <f>'Champ Scores'!H81+'(CC) Team Data'!H$43-'(CC) Team Data'!$B$28</f>
        <v>7</v>
      </c>
      <c r="CT79">
        <f>'Champ Scores'!I81+'(CC) Team Data'!I$43-'(CC) Team Data'!$B$28</f>
        <v>7</v>
      </c>
      <c r="CU79">
        <f>'Champ Scores'!J81+'(CC) Team Data'!J$43-'(CC) Team Data'!$B$28</f>
        <v>5</v>
      </c>
      <c r="CV79">
        <f>'Champ Scores'!K81+'(CC) Team Data'!K$43-'(CC) Team Data'!$B$28</f>
        <v>7</v>
      </c>
      <c r="CW79">
        <f>'Champ Scores'!L81+'(CC) Team Data'!L$43-'(CC) Team Data'!$B$28</f>
        <v>5</v>
      </c>
      <c r="CX79">
        <f>'Champ Scores'!M81+'(CC) Team Data'!M$43-'(CC) Team Data'!$B$28</f>
        <v>9</v>
      </c>
      <c r="CY79">
        <f>'Champ Scores'!N81+'(CC) Team Data'!N$43-'(CC) Team Data'!$B$28</f>
        <v>6</v>
      </c>
      <c r="CZ79">
        <f>'Champ Scores'!O81+'(CC) Team Data'!O$43-'(CC) Team Data'!$B$28</f>
        <v>9</v>
      </c>
      <c r="DA79">
        <f>'Champ Scores'!P81+'(CC) Team Data'!P$43-'(CC) Team Data'!$B$28</f>
        <v>9</v>
      </c>
      <c r="DB79">
        <f>'Champ Scores'!Q81+'(CC) Team Data'!Q$43-'(CC) Team Data'!$B$28</f>
        <v>5</v>
      </c>
      <c r="DC79">
        <f>'Champ Scores'!R81+'(CC) Team Data'!R$43-'(CC) Team Data'!$B$28</f>
        <v>5</v>
      </c>
      <c r="DD79">
        <f>'Champ Scores'!S81+'(CC) Team Data'!S$43-'(CC) Team Data'!$B$28</f>
        <v>7</v>
      </c>
      <c r="DE79">
        <f>'Champ Scores'!T81+'(CC) Team Data'!T$43-'(CC) Team Data'!$B$28</f>
        <v>9</v>
      </c>
      <c r="DF79">
        <f>'Champ Scores'!U81+'(CC) Team Data'!U$43-'(CC) Team Data'!$B$28</f>
        <v>7</v>
      </c>
    </row>
    <row r="80" spans="1:110" x14ac:dyDescent="0.25">
      <c r="A80" t="str">
        <f>'Champ Scores'!A82</f>
        <v>Nami</v>
      </c>
      <c r="B80">
        <f>IF('Comp Calculator'!$C$158='Champ Pools'!$S$3,'Champ Pools'!B82,IF('Comp Calculator'!$C$158='Champ Pools'!$T$3,'Champ Pools'!C82,IF('Comp Calculator'!$C$158='Champ Pools'!$U$3,'Champ Pools'!D82,IF('Comp Calculator'!$C$158='Champ Pools'!$V$3,'Champ Pools'!E82,IF('Comp Calculator'!$C$158='Champ Pools'!$W$3,'Champ Pools'!F82,IF('Comp Calculator'!$C$158='Champ Pools'!$X$3,'Champ Pools'!G82,IF('Comp Calculator'!$C$158='Champ Pools'!$Y$3,'Champ Pools'!H82,IF('Comp Calculator'!$C$158='Champ Pools'!$Z$3,'Champ Pools'!I82,0))))))))</f>
        <v>0</v>
      </c>
      <c r="C80">
        <f>IF('Comp Calculator'!$C$159='Champ Pools'!$S$3,'Champ Pools'!B82,IF('Comp Calculator'!$C$159='Champ Pools'!$T$3,'Champ Pools'!C82,IF('Comp Calculator'!$C$159='Champ Pools'!$U$3,'Champ Pools'!D82,IF('Comp Calculator'!$C$159='Champ Pools'!$V$3,'Champ Pools'!E82,IF('Comp Calculator'!$C$159='Champ Pools'!$W$3,'Champ Pools'!F82,IF('Comp Calculator'!$C$159='Champ Pools'!$X$3,'Champ Pools'!G82,IF('Comp Calculator'!$C$159='Champ Pools'!$Y$3,'Champ Pools'!H82,IF('Comp Calculator'!$C$159='Champ Pools'!$Z$3,'Champ Pools'!I82,0))))))))</f>
        <v>0</v>
      </c>
      <c r="D80">
        <f>IF('Comp Calculator'!$C$160='Champ Pools'!$S$3,'Champ Pools'!B82,IF('Comp Calculator'!$C$160='Champ Pools'!$T$3,'Champ Pools'!C82,IF('Comp Calculator'!$C$160='Champ Pools'!$U$3,'Champ Pools'!D82,IF('Comp Calculator'!$C$160='Champ Pools'!$V$3,'Champ Pools'!E82,IF('Comp Calculator'!$C$160='Champ Pools'!$W$3,'Champ Pools'!F82,IF('Comp Calculator'!$C$160='Champ Pools'!$X$3,'Champ Pools'!G82,IF('Comp Calculator'!$C$160='Champ Pools'!$Y$3,'Champ Pools'!H82,IF('Comp Calculator'!$C$160='Champ Pools'!$Z$3,'Champ Pools'!I82,0))))))))</f>
        <v>4</v>
      </c>
      <c r="E80">
        <f>IF('Comp Calculator'!$C$161='Champ Pools'!$S$3,'Champ Pools'!B82,IF('Comp Calculator'!$C$161='Champ Pools'!$T$3,'Champ Pools'!C82,IF('Comp Calculator'!$C$161='Champ Pools'!$U$3,'Champ Pools'!D82,IF('Comp Calculator'!$C$161='Champ Pools'!$V$3,'Champ Pools'!E82,IF('Comp Calculator'!$C$161='Champ Pools'!$W$3,'Champ Pools'!F82,IF('Comp Calculator'!$C$161='Champ Pools'!$X$3,'Champ Pools'!G82,IF('Comp Calculator'!$C$161='Champ Pools'!$Y$3,'Champ Pools'!H82,IF('Comp Calculator'!$C$161='Champ Pools'!$Z$3,'Champ Pools'!I82,0))))))))</f>
        <v>0</v>
      </c>
      <c r="F80">
        <f>IF('Comp Calculator'!$C$162='Champ Pools'!$S$3,'Champ Pools'!B82,IF('Comp Calculator'!$C$162='Champ Pools'!$T$3,'Champ Pools'!C82,IF('Comp Calculator'!$C$162='Champ Pools'!$U$3,'Champ Pools'!D82,IF('Comp Calculator'!$C$162='Champ Pools'!$V$3,'Champ Pools'!E82,IF('Comp Calculator'!$C$162='Champ Pools'!$W$3,'Champ Pools'!F82,IF('Comp Calculator'!$C$162='Champ Pools'!$X$3,'Champ Pools'!G82,IF('Comp Calculator'!$C$162='Champ Pools'!$Y$3,'Champ Pools'!H82,IF('Comp Calculator'!$C$162='Champ Pools'!$Z$3,'Champ Pools'!I82,0))))))))</f>
        <v>5</v>
      </c>
      <c r="H80">
        <f>B80*B80*'Champ Pools'!AC82</f>
        <v>0</v>
      </c>
      <c r="I80">
        <f>C80*C80*'Champ Pools'!AD82</f>
        <v>0</v>
      </c>
      <c r="J80">
        <f>D80*D80*'Champ Pools'!AE82</f>
        <v>48</v>
      </c>
      <c r="K80">
        <f>E80*E80*'Champ Pools'!AF82</f>
        <v>0</v>
      </c>
      <c r="L80">
        <f>F80*F80*'Champ Pools'!AG82</f>
        <v>75</v>
      </c>
      <c r="N80">
        <f>'Champ Scores'!Y82</f>
        <v>1721</v>
      </c>
      <c r="O80">
        <f>'Champ Scores'!Z82</f>
        <v>1397</v>
      </c>
      <c r="P80">
        <f>'Champ Scores'!AA82</f>
        <v>2623</v>
      </c>
      <c r="Q80">
        <f>'Champ Scores'!AB82</f>
        <v>2615</v>
      </c>
      <c r="R80">
        <f>'Champ Scores'!AC82</f>
        <v>1778</v>
      </c>
      <c r="T80" s="60">
        <f t="shared" si="24"/>
        <v>2440.2016434464995</v>
      </c>
      <c r="U80">
        <f>'(CC) Team Data'!W$43+'(CC) Enemy Champ Data'!N80</f>
        <v>1721</v>
      </c>
      <c r="V80">
        <f>'(CC) Team Data'!X$43+'(CC) Enemy Champ Data'!O80</f>
        <v>1397</v>
      </c>
      <c r="W80">
        <f>'(CC) Team Data'!Y$43+'(CC) Enemy Champ Data'!P80</f>
        <v>2623</v>
      </c>
      <c r="X80">
        <f>'(CC) Team Data'!Z$43+'(CC) Enemy Champ Data'!Q80</f>
        <v>2615</v>
      </c>
      <c r="Y80">
        <f>'(CC) Team Data'!AA$43+'(CC) Enemy Champ Data'!R80</f>
        <v>1778</v>
      </c>
      <c r="AA80">
        <f>ABS('Champ Scores'!AG82-33.3-'Comp Calculator'!H$164-'Comp Calculator'!H$163)</f>
        <v>30.330114982247061</v>
      </c>
      <c r="AB80">
        <f>ABS('Champ Scores'!AH82-33.3-'Comp Calculator'!I$164-'Comp Calculator'!I$163)</f>
        <v>15.464018381699802</v>
      </c>
      <c r="AC80">
        <f>ABS('Champ Scores'!AI82-33.3-'Comp Calculator'!J$164-'Comp Calculator'!J$163)</f>
        <v>14.866096600547262</v>
      </c>
      <c r="AD80">
        <f t="shared" si="30"/>
        <v>60.660229964494121</v>
      </c>
      <c r="AF80" s="60">
        <f>(IF('Comp Calculator'!$C$167='(CC) Enemy Champ Data'!$N$3,'(CC) Enemy Champ Data'!$N80,IF('Comp Calculator'!$C$167='(CC) Enemy Champ Data'!$O$3,'(CC) Enemy Champ Data'!$O80,IF('Comp Calculator'!$C$167='(CC) Enemy Champ Data'!$P$3,'(CC) Enemy Champ Data'!$P80,IF('Comp Calculator'!$C$167='(CC) Enemy Champ Data'!$Q$3,'(CC) Enemy Champ Data'!$Q80,IF('Comp Calculator'!$C$167='(CC) Enemy Champ Data'!$R$3,'(CC) Enemy Champ Data'!$R80,IF('Comp Calculator'!$C$167='(CC) Enemy Champ Data'!$T$3,'(CC) Enemy Champ Data'!$T80,1000))))))*H80*(100-$AD80))/1000</f>
        <v>0</v>
      </c>
      <c r="AG80" s="60">
        <f>(IF('Comp Calculator'!$C$167='(CC) Enemy Champ Data'!$N$3,'(CC) Enemy Champ Data'!$N80,IF('Comp Calculator'!$C$167='(CC) Enemy Champ Data'!$O$3,'(CC) Enemy Champ Data'!$O80,IF('Comp Calculator'!$C$167='(CC) Enemy Champ Data'!$P$3,'(CC) Enemy Champ Data'!$P80,IF('Comp Calculator'!$C$167='(CC) Enemy Champ Data'!$Q$3,'(CC) Enemy Champ Data'!$Q80,IF('Comp Calculator'!$C$167='(CC) Enemy Champ Data'!$R$3,'(CC) Enemy Champ Data'!$R80,IF('Comp Calculator'!$C$167='(CC) Enemy Champ Data'!$T$3,'(CC) Enemy Champ Data'!$T80,1000))))))*I80*(100-$AD80))/1000</f>
        <v>0</v>
      </c>
      <c r="AH80" s="60">
        <f>(IF('Comp Calculator'!$C$167='(CC) Enemy Champ Data'!$N$3,'(CC) Enemy Champ Data'!$N80,IF('Comp Calculator'!$C$167='(CC) Enemy Champ Data'!$O$3,'(CC) Enemy Champ Data'!$O80,IF('Comp Calculator'!$C$167='(CC) Enemy Champ Data'!$P$3,'(CC) Enemy Champ Data'!$P80,IF('Comp Calculator'!$C$167='(CC) Enemy Champ Data'!$Q$3,'(CC) Enemy Champ Data'!$Q80,IF('Comp Calculator'!$C$167='(CC) Enemy Champ Data'!$R$3,'(CC) Enemy Champ Data'!$R80,IF('Comp Calculator'!$C$167='(CC) Enemy Champ Data'!$T$3,'(CC) Enemy Champ Data'!$T80,1000))))))*J80*(100-$AD80))/1000</f>
        <v>4607.8546316855427</v>
      </c>
      <c r="AI80" s="60">
        <f>(IF('Comp Calculator'!$C$167='(CC) Enemy Champ Data'!$N$3,'(CC) Enemy Champ Data'!$N80,IF('Comp Calculator'!$C$167='(CC) Enemy Champ Data'!$O$3,'(CC) Enemy Champ Data'!$O80,IF('Comp Calculator'!$C$167='(CC) Enemy Champ Data'!$P$3,'(CC) Enemy Champ Data'!$P80,IF('Comp Calculator'!$C$167='(CC) Enemy Champ Data'!$Q$3,'(CC) Enemy Champ Data'!$Q80,IF('Comp Calculator'!$C$167='(CC) Enemy Champ Data'!$R$3,'(CC) Enemy Champ Data'!$R80,IF('Comp Calculator'!$C$167='(CC) Enemy Champ Data'!$T$3,'(CC) Enemy Champ Data'!$T80,1000))))))*K80*(100-$AD80))/1000</f>
        <v>0</v>
      </c>
      <c r="AJ80" s="60">
        <f>(IF('Comp Calculator'!$C$167='(CC) Enemy Champ Data'!$N$3,'(CC) Enemy Champ Data'!$N80,IF('Comp Calculator'!$C$167='(CC) Enemy Champ Data'!$O$3,'(CC) Enemy Champ Data'!$O80,IF('Comp Calculator'!$C$167='(CC) Enemy Champ Data'!$P$3,'(CC) Enemy Champ Data'!$P80,IF('Comp Calculator'!$C$167='(CC) Enemy Champ Data'!$Q$3,'(CC) Enemy Champ Data'!$Q80,IF('Comp Calculator'!$C$167='(CC) Enemy Champ Data'!$R$3,'(CC) Enemy Champ Data'!$R80,IF('Comp Calculator'!$C$167='(CC) Enemy Champ Data'!$T$3,'(CC) Enemy Champ Data'!$T80,1000))))))*L80*(100-$AD80))/1000</f>
        <v>7199.77286200866</v>
      </c>
      <c r="AL80">
        <f>RANK(AF80,AF$4:AF$157,0)+COUNTIF(AF$4:AF80,AF80)-1</f>
        <v>97</v>
      </c>
      <c r="AM80" t="str">
        <f t="shared" si="31"/>
        <v>Nami</v>
      </c>
      <c r="AN80">
        <f>RANK(AG80,AG$4:AG$157,0)+COUNTIF(AG$4:AG80,AG80)-1</f>
        <v>90</v>
      </c>
      <c r="AO80" t="str">
        <f t="shared" si="32"/>
        <v>Nami</v>
      </c>
      <c r="AP80">
        <f>RANK(AH80,AH$4:AH$157,0)+COUNTIF(AH$4:AH80,AH80)-1</f>
        <v>72</v>
      </c>
      <c r="AQ80" t="str">
        <f t="shared" si="33"/>
        <v>Nami</v>
      </c>
      <c r="AR80">
        <f>RANK(AI80,AI$4:AI$157,0)+COUNTIF(AI$4:AI80,AI80)-1</f>
        <v>85</v>
      </c>
      <c r="AS80" t="str">
        <f t="shared" si="34"/>
        <v>Nami</v>
      </c>
      <c r="AT80">
        <f>RANK(AJ80,AJ$4:AJ$157,0)+COUNTIF(AJ$4:AJ80,AJ80)-1</f>
        <v>29</v>
      </c>
      <c r="AU80" t="str">
        <f t="shared" si="35"/>
        <v>Nami</v>
      </c>
      <c r="AW80">
        <v>78</v>
      </c>
      <c r="AX80" s="61">
        <f t="shared" si="36"/>
        <v>3.3329824930670195</v>
      </c>
      <c r="AY80">
        <f>'Champ Scores'!B82</f>
        <v>1</v>
      </c>
      <c r="AZ80">
        <f>'Champ Scores'!C82</f>
        <v>2</v>
      </c>
      <c r="BA80">
        <f>'Champ Scores'!D82</f>
        <v>2</v>
      </c>
      <c r="BB80">
        <f>'Champ Scores'!E82</f>
        <v>1</v>
      </c>
      <c r="BC80">
        <f>'Champ Scores'!F82</f>
        <v>1</v>
      </c>
      <c r="BD80">
        <f>'Champ Scores'!G82</f>
        <v>1</v>
      </c>
      <c r="BE80">
        <f>'Champ Scores'!H82</f>
        <v>3</v>
      </c>
      <c r="BF80">
        <f>'Champ Scores'!I82</f>
        <v>3</v>
      </c>
      <c r="BG80">
        <f>'Champ Scores'!J82</f>
        <v>1</v>
      </c>
      <c r="BH80">
        <f>'Champ Scores'!K82</f>
        <v>1</v>
      </c>
      <c r="BI80">
        <f>'Champ Scores'!L82</f>
        <v>1</v>
      </c>
      <c r="BJ80">
        <f>'Champ Scores'!M82</f>
        <v>2</v>
      </c>
      <c r="BK80">
        <f>'Champ Scores'!N82</f>
        <v>5</v>
      </c>
      <c r="BL80">
        <f>'Champ Scores'!O82</f>
        <v>5</v>
      </c>
      <c r="BM80">
        <f>'Champ Scores'!P82</f>
        <v>4</v>
      </c>
      <c r="BN80">
        <f>'Champ Scores'!Q82</f>
        <v>3</v>
      </c>
      <c r="BO80">
        <f>'Champ Scores'!R82</f>
        <v>1</v>
      </c>
      <c r="BP80">
        <f>'Champ Scores'!S82</f>
        <v>5</v>
      </c>
      <c r="BQ80">
        <f>'Champ Scores'!T82</f>
        <v>5</v>
      </c>
      <c r="BR80">
        <f>'Champ Scores'!U82</f>
        <v>5</v>
      </c>
      <c r="BT80" s="61">
        <f>INDEX($AX$3:BR80,AW80,MATCH('Comp Calculator'!$C$168,'(CC) Enemy Champ Data'!$AX$3:$BR$3,0))</f>
        <v>3.3329824930670195</v>
      </c>
      <c r="BV80" s="60">
        <f t="shared" si="25"/>
        <v>0</v>
      </c>
      <c r="BW80" s="60">
        <f t="shared" si="26"/>
        <v>0</v>
      </c>
      <c r="BX80" s="60">
        <f t="shared" si="27"/>
        <v>6293.7007108619337</v>
      </c>
      <c r="BY80" s="60">
        <f t="shared" si="28"/>
        <v>0</v>
      </c>
      <c r="BZ80" s="60">
        <f t="shared" si="29"/>
        <v>9833.9073607217706</v>
      </c>
      <c r="CB80">
        <f>RANK(BV80,BV$4:BV$157,0)+COUNTIF(BV$4:BV80,BV80)-1</f>
        <v>97</v>
      </c>
      <c r="CC80" t="str">
        <f t="shared" si="37"/>
        <v>Nami</v>
      </c>
      <c r="CD80">
        <f>RANK(BW80,BW$4:BW$157,0)+COUNTIF(BW$4:BW80,BW80)-1</f>
        <v>90</v>
      </c>
      <c r="CE80" t="str">
        <f t="shared" si="38"/>
        <v>Nami</v>
      </c>
      <c r="CF80">
        <f>RANK(BX80,BX$4:BX$157,0)+COUNTIF(BX$4:BX80,BX80)-1</f>
        <v>73</v>
      </c>
      <c r="CG80" t="str">
        <f t="shared" si="39"/>
        <v>Nami</v>
      </c>
      <c r="CH80">
        <f>RANK(BY80,BY$4:BY$157,0)+COUNTIF(BY$4:BY80,BY80)-1</f>
        <v>85</v>
      </c>
      <c r="CI80" t="str">
        <f t="shared" si="40"/>
        <v>Nami</v>
      </c>
      <c r="CJ80">
        <f>RANK(BZ80,BZ$4:BZ$157,0)+COUNTIF(BZ$4:BZ80,BZ80)-1</f>
        <v>29</v>
      </c>
      <c r="CK80" t="str">
        <f t="shared" si="41"/>
        <v>Nami</v>
      </c>
      <c r="CM80">
        <f>'Champ Scores'!B82+'(CC) Team Data'!B$43-'(CC) Team Data'!$B$28</f>
        <v>5</v>
      </c>
      <c r="CN80">
        <f>'Champ Scores'!C82+'(CC) Team Data'!C$43-'(CC) Team Data'!$B$28</f>
        <v>6</v>
      </c>
      <c r="CO80">
        <f>'Champ Scores'!D82+'(CC) Team Data'!D$43-'(CC) Team Data'!$B$28</f>
        <v>6</v>
      </c>
      <c r="CP80">
        <f>'Champ Scores'!E82+'(CC) Team Data'!E$43-'(CC) Team Data'!$B$28</f>
        <v>5</v>
      </c>
      <c r="CQ80">
        <f>'Champ Scores'!F82+'(CC) Team Data'!F$43-'(CC) Team Data'!$B$28</f>
        <v>5</v>
      </c>
      <c r="CR80">
        <f>'Champ Scores'!G82+'(CC) Team Data'!G$43-'(CC) Team Data'!$B$28</f>
        <v>5</v>
      </c>
      <c r="CS80">
        <f>'Champ Scores'!H82+'(CC) Team Data'!H$43-'(CC) Team Data'!$B$28</f>
        <v>7</v>
      </c>
      <c r="CT80">
        <f>'Champ Scores'!I82+'(CC) Team Data'!I$43-'(CC) Team Data'!$B$28</f>
        <v>7</v>
      </c>
      <c r="CU80">
        <f>'Champ Scores'!J82+'(CC) Team Data'!J$43-'(CC) Team Data'!$B$28</f>
        <v>5</v>
      </c>
      <c r="CV80">
        <f>'Champ Scores'!K82+'(CC) Team Data'!K$43-'(CC) Team Data'!$B$28</f>
        <v>5</v>
      </c>
      <c r="CW80">
        <f>'Champ Scores'!L82+'(CC) Team Data'!L$43-'(CC) Team Data'!$B$28</f>
        <v>5</v>
      </c>
      <c r="CX80">
        <f>'Champ Scores'!M82+'(CC) Team Data'!M$43-'(CC) Team Data'!$B$28</f>
        <v>6</v>
      </c>
      <c r="CY80">
        <f>'Champ Scores'!N82+'(CC) Team Data'!N$43-'(CC) Team Data'!$B$28</f>
        <v>9</v>
      </c>
      <c r="CZ80">
        <f>'Champ Scores'!O82+'(CC) Team Data'!O$43-'(CC) Team Data'!$B$28</f>
        <v>9</v>
      </c>
      <c r="DA80">
        <f>'Champ Scores'!P82+'(CC) Team Data'!P$43-'(CC) Team Data'!$B$28</f>
        <v>8</v>
      </c>
      <c r="DB80">
        <f>'Champ Scores'!Q82+'(CC) Team Data'!Q$43-'(CC) Team Data'!$B$28</f>
        <v>7</v>
      </c>
      <c r="DC80">
        <f>'Champ Scores'!R82+'(CC) Team Data'!R$43-'(CC) Team Data'!$B$28</f>
        <v>5</v>
      </c>
      <c r="DD80">
        <f>'Champ Scores'!S82+'(CC) Team Data'!S$43-'(CC) Team Data'!$B$28</f>
        <v>9</v>
      </c>
      <c r="DE80">
        <f>'Champ Scores'!T82+'(CC) Team Data'!T$43-'(CC) Team Data'!$B$28</f>
        <v>9</v>
      </c>
      <c r="DF80">
        <f>'Champ Scores'!U82+'(CC) Team Data'!U$43-'(CC) Team Data'!$B$28</f>
        <v>9</v>
      </c>
    </row>
    <row r="81" spans="1:110" x14ac:dyDescent="0.25">
      <c r="A81" t="str">
        <f>'Champ Scores'!A83</f>
        <v>Nasus</v>
      </c>
      <c r="B81">
        <f>IF('Comp Calculator'!$C$158='Champ Pools'!$S$3,'Champ Pools'!B83,IF('Comp Calculator'!$C$158='Champ Pools'!$T$3,'Champ Pools'!C83,IF('Comp Calculator'!$C$158='Champ Pools'!$U$3,'Champ Pools'!D83,IF('Comp Calculator'!$C$158='Champ Pools'!$V$3,'Champ Pools'!E83,IF('Comp Calculator'!$C$158='Champ Pools'!$W$3,'Champ Pools'!F83,IF('Comp Calculator'!$C$158='Champ Pools'!$X$3,'Champ Pools'!G83,IF('Comp Calculator'!$C$158='Champ Pools'!$Y$3,'Champ Pools'!H83,IF('Comp Calculator'!$C$158='Champ Pools'!$Z$3,'Champ Pools'!I83,0))))))))</f>
        <v>0</v>
      </c>
      <c r="C81">
        <f>IF('Comp Calculator'!$C$159='Champ Pools'!$S$3,'Champ Pools'!B83,IF('Comp Calculator'!$C$159='Champ Pools'!$T$3,'Champ Pools'!C83,IF('Comp Calculator'!$C$159='Champ Pools'!$U$3,'Champ Pools'!D83,IF('Comp Calculator'!$C$159='Champ Pools'!$V$3,'Champ Pools'!E83,IF('Comp Calculator'!$C$159='Champ Pools'!$W$3,'Champ Pools'!F83,IF('Comp Calculator'!$C$159='Champ Pools'!$X$3,'Champ Pools'!G83,IF('Comp Calculator'!$C$159='Champ Pools'!$Y$3,'Champ Pools'!H83,IF('Comp Calculator'!$C$159='Champ Pools'!$Z$3,'Champ Pools'!I83,0))))))))</f>
        <v>0</v>
      </c>
      <c r="D81">
        <f>IF('Comp Calculator'!$C$160='Champ Pools'!$S$3,'Champ Pools'!B83,IF('Comp Calculator'!$C$160='Champ Pools'!$T$3,'Champ Pools'!C83,IF('Comp Calculator'!$C$160='Champ Pools'!$U$3,'Champ Pools'!D83,IF('Comp Calculator'!$C$160='Champ Pools'!$V$3,'Champ Pools'!E83,IF('Comp Calculator'!$C$160='Champ Pools'!$W$3,'Champ Pools'!F83,IF('Comp Calculator'!$C$160='Champ Pools'!$X$3,'Champ Pools'!G83,IF('Comp Calculator'!$C$160='Champ Pools'!$Y$3,'Champ Pools'!H83,IF('Comp Calculator'!$C$160='Champ Pools'!$Z$3,'Champ Pools'!I83,0))))))))</f>
        <v>0</v>
      </c>
      <c r="E81">
        <f>IF('Comp Calculator'!$C$161='Champ Pools'!$S$3,'Champ Pools'!B83,IF('Comp Calculator'!$C$161='Champ Pools'!$T$3,'Champ Pools'!C83,IF('Comp Calculator'!$C$161='Champ Pools'!$U$3,'Champ Pools'!D83,IF('Comp Calculator'!$C$161='Champ Pools'!$V$3,'Champ Pools'!E83,IF('Comp Calculator'!$C$161='Champ Pools'!$W$3,'Champ Pools'!F83,IF('Comp Calculator'!$C$161='Champ Pools'!$X$3,'Champ Pools'!G83,IF('Comp Calculator'!$C$161='Champ Pools'!$Y$3,'Champ Pools'!H83,IF('Comp Calculator'!$C$161='Champ Pools'!$Z$3,'Champ Pools'!I83,0))))))))</f>
        <v>0</v>
      </c>
      <c r="F81">
        <f>IF('Comp Calculator'!$C$162='Champ Pools'!$S$3,'Champ Pools'!B83,IF('Comp Calculator'!$C$162='Champ Pools'!$T$3,'Champ Pools'!C83,IF('Comp Calculator'!$C$162='Champ Pools'!$U$3,'Champ Pools'!D83,IF('Comp Calculator'!$C$162='Champ Pools'!$V$3,'Champ Pools'!E83,IF('Comp Calculator'!$C$162='Champ Pools'!$W$3,'Champ Pools'!F83,IF('Comp Calculator'!$C$162='Champ Pools'!$X$3,'Champ Pools'!G83,IF('Comp Calculator'!$C$162='Champ Pools'!$Y$3,'Champ Pools'!H83,IF('Comp Calculator'!$C$162='Champ Pools'!$Z$3,'Champ Pools'!I83,0))))))))</f>
        <v>5</v>
      </c>
      <c r="H81">
        <f>B81*B81*'Champ Pools'!AC83</f>
        <v>0</v>
      </c>
      <c r="I81">
        <f>C81*C81*'Champ Pools'!AD83</f>
        <v>0</v>
      </c>
      <c r="J81">
        <f>D81*D81*'Champ Pools'!AE83</f>
        <v>0</v>
      </c>
      <c r="K81">
        <f>E81*E81*'Champ Pools'!AF83</f>
        <v>0</v>
      </c>
      <c r="L81">
        <f>F81*F81*'Champ Pools'!AG83</f>
        <v>75</v>
      </c>
      <c r="N81">
        <f>'Champ Scores'!Y83</f>
        <v>1600</v>
      </c>
      <c r="O81">
        <f>'Champ Scores'!Z83</f>
        <v>2116</v>
      </c>
      <c r="P81">
        <f>'Champ Scores'!AA83</f>
        <v>2050</v>
      </c>
      <c r="Q81">
        <f>'Champ Scores'!AB83</f>
        <v>1702</v>
      </c>
      <c r="R81">
        <f>'Champ Scores'!AC83</f>
        <v>2507</v>
      </c>
      <c r="T81" s="60">
        <f t="shared" si="24"/>
        <v>2638.8615224044938</v>
      </c>
      <c r="U81">
        <f>'(CC) Team Data'!W$43+'(CC) Enemy Champ Data'!N81</f>
        <v>1600</v>
      </c>
      <c r="V81">
        <f>'(CC) Team Data'!X$43+'(CC) Enemy Champ Data'!O81</f>
        <v>2116</v>
      </c>
      <c r="W81">
        <f>'(CC) Team Data'!Y$43+'(CC) Enemy Champ Data'!P81</f>
        <v>2050</v>
      </c>
      <c r="X81">
        <f>'(CC) Team Data'!Z$43+'(CC) Enemy Champ Data'!Q81</f>
        <v>1702</v>
      </c>
      <c r="Y81">
        <f>'(CC) Team Data'!AA$43+'(CC) Enemy Champ Data'!R81</f>
        <v>2507</v>
      </c>
      <c r="AA81">
        <f>ABS('Champ Scores'!AG83-33.3-'Comp Calculator'!H$164-'Comp Calculator'!H$163)</f>
        <v>24.611823504223267</v>
      </c>
      <c r="AB81">
        <f>ABS('Champ Scores'!AH83-33.3-'Comp Calculator'!I$164-'Comp Calculator'!I$163)</f>
        <v>0.28916642786474611</v>
      </c>
      <c r="AC81">
        <f>ABS('Champ Scores'!AI83-33.3-'Comp Calculator'!J$164-'Comp Calculator'!J$163)</f>
        <v>24.900989932088013</v>
      </c>
      <c r="AD81">
        <f t="shared" si="30"/>
        <v>49.801979864176026</v>
      </c>
      <c r="AF81" s="60">
        <f>(IF('Comp Calculator'!$C$167='(CC) Enemy Champ Data'!$N$3,'(CC) Enemy Champ Data'!$N81,IF('Comp Calculator'!$C$167='(CC) Enemy Champ Data'!$O$3,'(CC) Enemy Champ Data'!$O81,IF('Comp Calculator'!$C$167='(CC) Enemy Champ Data'!$P$3,'(CC) Enemy Champ Data'!$P81,IF('Comp Calculator'!$C$167='(CC) Enemy Champ Data'!$Q$3,'(CC) Enemy Champ Data'!$Q81,IF('Comp Calculator'!$C$167='(CC) Enemy Champ Data'!$R$3,'(CC) Enemy Champ Data'!$R81,IF('Comp Calculator'!$C$167='(CC) Enemy Champ Data'!$T$3,'(CC) Enemy Champ Data'!$T81,1000))))))*H81*(100-$AD81))/1000</f>
        <v>0</v>
      </c>
      <c r="AG81" s="60">
        <f>(IF('Comp Calculator'!$C$167='(CC) Enemy Champ Data'!$N$3,'(CC) Enemy Champ Data'!$N81,IF('Comp Calculator'!$C$167='(CC) Enemy Champ Data'!$O$3,'(CC) Enemy Champ Data'!$O81,IF('Comp Calculator'!$C$167='(CC) Enemy Champ Data'!$P$3,'(CC) Enemy Champ Data'!$P81,IF('Comp Calculator'!$C$167='(CC) Enemy Champ Data'!$Q$3,'(CC) Enemy Champ Data'!$Q81,IF('Comp Calculator'!$C$167='(CC) Enemy Champ Data'!$R$3,'(CC) Enemy Champ Data'!$R81,IF('Comp Calculator'!$C$167='(CC) Enemy Champ Data'!$T$3,'(CC) Enemy Champ Data'!$T81,1000))))))*I81*(100-$AD81))/1000</f>
        <v>0</v>
      </c>
      <c r="AH81" s="60">
        <f>(IF('Comp Calculator'!$C$167='(CC) Enemy Champ Data'!$N$3,'(CC) Enemy Champ Data'!$N81,IF('Comp Calculator'!$C$167='(CC) Enemy Champ Data'!$O$3,'(CC) Enemy Champ Data'!$O81,IF('Comp Calculator'!$C$167='(CC) Enemy Champ Data'!$P$3,'(CC) Enemy Champ Data'!$P81,IF('Comp Calculator'!$C$167='(CC) Enemy Champ Data'!$Q$3,'(CC) Enemy Champ Data'!$Q81,IF('Comp Calculator'!$C$167='(CC) Enemy Champ Data'!$R$3,'(CC) Enemy Champ Data'!$R81,IF('Comp Calculator'!$C$167='(CC) Enemy Champ Data'!$T$3,'(CC) Enemy Champ Data'!$T81,1000))))))*J81*(100-$AD81))/1000</f>
        <v>0</v>
      </c>
      <c r="AI81" s="60">
        <f>(IF('Comp Calculator'!$C$167='(CC) Enemy Champ Data'!$N$3,'(CC) Enemy Champ Data'!$N81,IF('Comp Calculator'!$C$167='(CC) Enemy Champ Data'!$O$3,'(CC) Enemy Champ Data'!$O81,IF('Comp Calculator'!$C$167='(CC) Enemy Champ Data'!$P$3,'(CC) Enemy Champ Data'!$P81,IF('Comp Calculator'!$C$167='(CC) Enemy Champ Data'!$Q$3,'(CC) Enemy Champ Data'!$Q81,IF('Comp Calculator'!$C$167='(CC) Enemy Champ Data'!$R$3,'(CC) Enemy Champ Data'!$R81,IF('Comp Calculator'!$C$167='(CC) Enemy Champ Data'!$T$3,'(CC) Enemy Champ Data'!$T81,1000))))))*K81*(100-$AD81))/1000</f>
        <v>0</v>
      </c>
      <c r="AJ81" s="60">
        <f>(IF('Comp Calculator'!$C$167='(CC) Enemy Champ Data'!$N$3,'(CC) Enemy Champ Data'!$N81,IF('Comp Calculator'!$C$167='(CC) Enemy Champ Data'!$O$3,'(CC) Enemy Champ Data'!$O81,IF('Comp Calculator'!$C$167='(CC) Enemy Champ Data'!$P$3,'(CC) Enemy Champ Data'!$P81,IF('Comp Calculator'!$C$167='(CC) Enemy Champ Data'!$Q$3,'(CC) Enemy Champ Data'!$Q81,IF('Comp Calculator'!$C$167='(CC) Enemy Champ Data'!$R$3,'(CC) Enemy Champ Data'!$R81,IF('Comp Calculator'!$C$167='(CC) Enemy Champ Data'!$T$3,'(CC) Enemy Champ Data'!$T81,1000))))))*L81*(100-$AD81))/1000</f>
        <v>9934.921787798392</v>
      </c>
      <c r="AL81">
        <f>RANK(AF81,AF$4:AF$157,0)+COUNTIF(AF$4:AF81,AF81)-1</f>
        <v>98</v>
      </c>
      <c r="AM81" t="str">
        <f t="shared" si="31"/>
        <v>Nasus</v>
      </c>
      <c r="AN81">
        <f>RANK(AG81,AG$4:AG$157,0)+COUNTIF(AG$4:AG81,AG81)-1</f>
        <v>91</v>
      </c>
      <c r="AO81" t="str">
        <f t="shared" si="32"/>
        <v>Nasus</v>
      </c>
      <c r="AP81">
        <f>RANK(AH81,AH$4:AH$157,0)+COUNTIF(AH$4:AH81,AH81)-1</f>
        <v>129</v>
      </c>
      <c r="AQ81" t="str">
        <f t="shared" si="33"/>
        <v>Nasus</v>
      </c>
      <c r="AR81">
        <f>RANK(AI81,AI$4:AI$157,0)+COUNTIF(AI$4:AI81,AI81)-1</f>
        <v>86</v>
      </c>
      <c r="AS81" t="str">
        <f t="shared" si="34"/>
        <v>Nasus</v>
      </c>
      <c r="AT81">
        <f>RANK(AJ81,AJ$4:AJ$157,0)+COUNTIF(AJ$4:AJ81,AJ81)-1</f>
        <v>19</v>
      </c>
      <c r="AU81" t="str">
        <f t="shared" si="35"/>
        <v>Nasus</v>
      </c>
      <c r="AW81">
        <v>79</v>
      </c>
      <c r="AX81" s="61">
        <f t="shared" si="36"/>
        <v>3.5346098058699078</v>
      </c>
      <c r="AY81">
        <f>'Champ Scores'!B83</f>
        <v>2</v>
      </c>
      <c r="AZ81">
        <f>'Champ Scores'!C83</f>
        <v>5</v>
      </c>
      <c r="BA81">
        <f>'Champ Scores'!D83</f>
        <v>4</v>
      </c>
      <c r="BB81">
        <f>'Champ Scores'!E83</f>
        <v>3</v>
      </c>
      <c r="BC81">
        <f>'Champ Scores'!F83</f>
        <v>5</v>
      </c>
      <c r="BD81">
        <f>'Champ Scores'!G83</f>
        <v>2</v>
      </c>
      <c r="BE81">
        <f>'Champ Scores'!H83</f>
        <v>2</v>
      </c>
      <c r="BF81">
        <f>'Champ Scores'!I83</f>
        <v>2</v>
      </c>
      <c r="BG81">
        <f>'Champ Scores'!J83</f>
        <v>5</v>
      </c>
      <c r="BH81">
        <f>'Champ Scores'!K83</f>
        <v>1</v>
      </c>
      <c r="BI81">
        <f>'Champ Scores'!L83</f>
        <v>5</v>
      </c>
      <c r="BJ81">
        <f>'Champ Scores'!M83</f>
        <v>3</v>
      </c>
      <c r="BK81">
        <f>'Champ Scores'!N83</f>
        <v>1</v>
      </c>
      <c r="BL81">
        <f>'Champ Scores'!O83</f>
        <v>1</v>
      </c>
      <c r="BM81">
        <f>'Champ Scores'!P83</f>
        <v>2</v>
      </c>
      <c r="BN81">
        <f>'Champ Scores'!Q83</f>
        <v>2</v>
      </c>
      <c r="BO81">
        <f>'Champ Scores'!R83</f>
        <v>1</v>
      </c>
      <c r="BP81">
        <f>'Champ Scores'!S83</f>
        <v>1</v>
      </c>
      <c r="BQ81">
        <f>'Champ Scores'!T83</f>
        <v>3</v>
      </c>
      <c r="BR81">
        <f>'Champ Scores'!U83</f>
        <v>2</v>
      </c>
      <c r="BT81" s="61">
        <f>INDEX($AX$3:BR81,AW81,MATCH('Comp Calculator'!$C$168,'(CC) Enemy Champ Data'!$AX$3:$BR$3,0))</f>
        <v>3.5346098058699078</v>
      </c>
      <c r="BV81" s="60">
        <f t="shared" si="25"/>
        <v>0</v>
      </c>
      <c r="BW81" s="60">
        <f t="shared" si="26"/>
        <v>0</v>
      </c>
      <c r="BX81" s="60">
        <f t="shared" si="27"/>
        <v>0</v>
      </c>
      <c r="BY81" s="60">
        <f t="shared" si="28"/>
        <v>0</v>
      </c>
      <c r="BZ81" s="60">
        <f t="shared" si="29"/>
        <v>13307.281065550385</v>
      </c>
      <c r="CB81">
        <f>RANK(BV81,BV$4:BV$157,0)+COUNTIF(BV$4:BV81,BV81)-1</f>
        <v>98</v>
      </c>
      <c r="CC81" t="str">
        <f t="shared" si="37"/>
        <v>Nasus</v>
      </c>
      <c r="CD81">
        <f>RANK(BW81,BW$4:BW$157,0)+COUNTIF(BW$4:BW81,BW81)-1</f>
        <v>91</v>
      </c>
      <c r="CE81" t="str">
        <f t="shared" si="38"/>
        <v>Nasus</v>
      </c>
      <c r="CF81">
        <f>RANK(BX81,BX$4:BX$157,0)+COUNTIF(BX$4:BX81,BX81)-1</f>
        <v>129</v>
      </c>
      <c r="CG81" t="str">
        <f t="shared" si="39"/>
        <v>Nasus</v>
      </c>
      <c r="CH81">
        <f>RANK(BY81,BY$4:BY$157,0)+COUNTIF(BY$4:BY81,BY81)-1</f>
        <v>86</v>
      </c>
      <c r="CI81" t="str">
        <f t="shared" si="40"/>
        <v>Nasus</v>
      </c>
      <c r="CJ81">
        <f>RANK(BZ81,BZ$4:BZ$157,0)+COUNTIF(BZ$4:BZ81,BZ81)-1</f>
        <v>21</v>
      </c>
      <c r="CK81" t="str">
        <f t="shared" si="41"/>
        <v>Nasus</v>
      </c>
      <c r="CM81">
        <f>'Champ Scores'!B83+'(CC) Team Data'!B$43-'(CC) Team Data'!$B$28</f>
        <v>6</v>
      </c>
      <c r="CN81">
        <f>'Champ Scores'!C83+'(CC) Team Data'!C$43-'(CC) Team Data'!$B$28</f>
        <v>9</v>
      </c>
      <c r="CO81">
        <f>'Champ Scores'!D83+'(CC) Team Data'!D$43-'(CC) Team Data'!$B$28</f>
        <v>8</v>
      </c>
      <c r="CP81">
        <f>'Champ Scores'!E83+'(CC) Team Data'!E$43-'(CC) Team Data'!$B$28</f>
        <v>7</v>
      </c>
      <c r="CQ81">
        <f>'Champ Scores'!F83+'(CC) Team Data'!F$43-'(CC) Team Data'!$B$28</f>
        <v>9</v>
      </c>
      <c r="CR81">
        <f>'Champ Scores'!G83+'(CC) Team Data'!G$43-'(CC) Team Data'!$B$28</f>
        <v>6</v>
      </c>
      <c r="CS81">
        <f>'Champ Scores'!H83+'(CC) Team Data'!H$43-'(CC) Team Data'!$B$28</f>
        <v>6</v>
      </c>
      <c r="CT81">
        <f>'Champ Scores'!I83+'(CC) Team Data'!I$43-'(CC) Team Data'!$B$28</f>
        <v>6</v>
      </c>
      <c r="CU81">
        <f>'Champ Scores'!J83+'(CC) Team Data'!J$43-'(CC) Team Data'!$B$28</f>
        <v>9</v>
      </c>
      <c r="CV81">
        <f>'Champ Scores'!K83+'(CC) Team Data'!K$43-'(CC) Team Data'!$B$28</f>
        <v>5</v>
      </c>
      <c r="CW81">
        <f>'Champ Scores'!L83+'(CC) Team Data'!L$43-'(CC) Team Data'!$B$28</f>
        <v>9</v>
      </c>
      <c r="CX81">
        <f>'Champ Scores'!M83+'(CC) Team Data'!M$43-'(CC) Team Data'!$B$28</f>
        <v>7</v>
      </c>
      <c r="CY81">
        <f>'Champ Scores'!N83+'(CC) Team Data'!N$43-'(CC) Team Data'!$B$28</f>
        <v>5</v>
      </c>
      <c r="CZ81">
        <f>'Champ Scores'!O83+'(CC) Team Data'!O$43-'(CC) Team Data'!$B$28</f>
        <v>5</v>
      </c>
      <c r="DA81">
        <f>'Champ Scores'!P83+'(CC) Team Data'!P$43-'(CC) Team Data'!$B$28</f>
        <v>6</v>
      </c>
      <c r="DB81">
        <f>'Champ Scores'!Q83+'(CC) Team Data'!Q$43-'(CC) Team Data'!$B$28</f>
        <v>6</v>
      </c>
      <c r="DC81">
        <f>'Champ Scores'!R83+'(CC) Team Data'!R$43-'(CC) Team Data'!$B$28</f>
        <v>5</v>
      </c>
      <c r="DD81">
        <f>'Champ Scores'!S83+'(CC) Team Data'!S$43-'(CC) Team Data'!$B$28</f>
        <v>5</v>
      </c>
      <c r="DE81">
        <f>'Champ Scores'!T83+'(CC) Team Data'!T$43-'(CC) Team Data'!$B$28</f>
        <v>7</v>
      </c>
      <c r="DF81">
        <f>'Champ Scores'!U83+'(CC) Team Data'!U$43-'(CC) Team Data'!$B$28</f>
        <v>6</v>
      </c>
    </row>
    <row r="82" spans="1:110" x14ac:dyDescent="0.25">
      <c r="A82" t="str">
        <f>'Champ Scores'!A84</f>
        <v>Nautilus</v>
      </c>
      <c r="B82">
        <f>IF('Comp Calculator'!$C$158='Champ Pools'!$S$3,'Champ Pools'!B84,IF('Comp Calculator'!$C$158='Champ Pools'!$T$3,'Champ Pools'!C84,IF('Comp Calculator'!$C$158='Champ Pools'!$U$3,'Champ Pools'!D84,IF('Comp Calculator'!$C$158='Champ Pools'!$V$3,'Champ Pools'!E84,IF('Comp Calculator'!$C$158='Champ Pools'!$W$3,'Champ Pools'!F84,IF('Comp Calculator'!$C$158='Champ Pools'!$X$3,'Champ Pools'!G84,IF('Comp Calculator'!$C$158='Champ Pools'!$Y$3,'Champ Pools'!H84,IF('Comp Calculator'!$C$158='Champ Pools'!$Z$3,'Champ Pools'!I84,0))))))))</f>
        <v>4</v>
      </c>
      <c r="C82">
        <f>IF('Comp Calculator'!$C$159='Champ Pools'!$S$3,'Champ Pools'!B84,IF('Comp Calculator'!$C$159='Champ Pools'!$T$3,'Champ Pools'!C84,IF('Comp Calculator'!$C$159='Champ Pools'!$U$3,'Champ Pools'!D84,IF('Comp Calculator'!$C$159='Champ Pools'!$V$3,'Champ Pools'!E84,IF('Comp Calculator'!$C$159='Champ Pools'!$W$3,'Champ Pools'!F84,IF('Comp Calculator'!$C$159='Champ Pools'!$X$3,'Champ Pools'!G84,IF('Comp Calculator'!$C$159='Champ Pools'!$Y$3,'Champ Pools'!H84,IF('Comp Calculator'!$C$159='Champ Pools'!$Z$3,'Champ Pools'!I84,0))))))))</f>
        <v>0</v>
      </c>
      <c r="D82">
        <f>IF('Comp Calculator'!$C$160='Champ Pools'!$S$3,'Champ Pools'!B84,IF('Comp Calculator'!$C$160='Champ Pools'!$T$3,'Champ Pools'!C84,IF('Comp Calculator'!$C$160='Champ Pools'!$U$3,'Champ Pools'!D84,IF('Comp Calculator'!$C$160='Champ Pools'!$V$3,'Champ Pools'!E84,IF('Comp Calculator'!$C$160='Champ Pools'!$W$3,'Champ Pools'!F84,IF('Comp Calculator'!$C$160='Champ Pools'!$X$3,'Champ Pools'!G84,IF('Comp Calculator'!$C$160='Champ Pools'!$Y$3,'Champ Pools'!H84,IF('Comp Calculator'!$C$160='Champ Pools'!$Z$3,'Champ Pools'!I84,0))))))))</f>
        <v>2</v>
      </c>
      <c r="E82">
        <f>IF('Comp Calculator'!$C$161='Champ Pools'!$S$3,'Champ Pools'!B84,IF('Comp Calculator'!$C$161='Champ Pools'!$T$3,'Champ Pools'!C84,IF('Comp Calculator'!$C$161='Champ Pools'!$U$3,'Champ Pools'!D84,IF('Comp Calculator'!$C$161='Champ Pools'!$V$3,'Champ Pools'!E84,IF('Comp Calculator'!$C$161='Champ Pools'!$W$3,'Champ Pools'!F84,IF('Comp Calculator'!$C$161='Champ Pools'!$X$3,'Champ Pools'!G84,IF('Comp Calculator'!$C$161='Champ Pools'!$Y$3,'Champ Pools'!H84,IF('Comp Calculator'!$C$161='Champ Pools'!$Z$3,'Champ Pools'!I84,0))))))))</f>
        <v>0</v>
      </c>
      <c r="F82">
        <f>IF('Comp Calculator'!$C$162='Champ Pools'!$S$3,'Champ Pools'!B84,IF('Comp Calculator'!$C$162='Champ Pools'!$T$3,'Champ Pools'!C84,IF('Comp Calculator'!$C$162='Champ Pools'!$U$3,'Champ Pools'!D84,IF('Comp Calculator'!$C$162='Champ Pools'!$V$3,'Champ Pools'!E84,IF('Comp Calculator'!$C$162='Champ Pools'!$W$3,'Champ Pools'!F84,IF('Comp Calculator'!$C$162='Champ Pools'!$X$3,'Champ Pools'!G84,IF('Comp Calculator'!$C$162='Champ Pools'!$Y$3,'Champ Pools'!H84,IF('Comp Calculator'!$C$162='Champ Pools'!$Z$3,'Champ Pools'!I84,0))))))))</f>
        <v>3</v>
      </c>
      <c r="H82">
        <f>B82*B82*'Champ Pools'!AC84</f>
        <v>48</v>
      </c>
      <c r="I82">
        <f>C82*C82*'Champ Pools'!AD84</f>
        <v>0</v>
      </c>
      <c r="J82">
        <f>D82*D82*'Champ Pools'!AE84</f>
        <v>12</v>
      </c>
      <c r="K82">
        <f>E82*E82*'Champ Pools'!AF84</f>
        <v>0</v>
      </c>
      <c r="L82">
        <f>F82*F82*'Champ Pools'!AG84</f>
        <v>27</v>
      </c>
      <c r="N82">
        <f>'Champ Scores'!Y84</f>
        <v>2804</v>
      </c>
      <c r="O82">
        <f>'Champ Scores'!Z84</f>
        <v>2191</v>
      </c>
      <c r="P82">
        <f>'Champ Scores'!AA84</f>
        <v>1915</v>
      </c>
      <c r="Q82">
        <f>'Champ Scores'!AB84</f>
        <v>1552</v>
      </c>
      <c r="R82">
        <f>'Champ Scores'!AC84</f>
        <v>1340</v>
      </c>
      <c r="T82" s="60">
        <f t="shared" si="24"/>
        <v>2425.8516742164966</v>
      </c>
      <c r="U82">
        <f>'(CC) Team Data'!W$43+'(CC) Enemy Champ Data'!N82</f>
        <v>2804</v>
      </c>
      <c r="V82">
        <f>'(CC) Team Data'!X$43+'(CC) Enemy Champ Data'!O82</f>
        <v>2191</v>
      </c>
      <c r="W82">
        <f>'(CC) Team Data'!Y$43+'(CC) Enemy Champ Data'!P82</f>
        <v>1915</v>
      </c>
      <c r="X82">
        <f>'(CC) Team Data'!Z$43+'(CC) Enemy Champ Data'!Q82</f>
        <v>1552</v>
      </c>
      <c r="Y82">
        <f>'(CC) Team Data'!AA$43+'(CC) Enemy Champ Data'!R82</f>
        <v>1340</v>
      </c>
      <c r="AA82">
        <f>ABS('Champ Scores'!AG84-33.3-'Comp Calculator'!H$164-'Comp Calculator'!H$163)</f>
        <v>9.6375937154203726</v>
      </c>
      <c r="AB82">
        <f>ABS('Champ Scores'!AH84-33.3-'Comp Calculator'!I$164-'Comp Calculator'!I$163)</f>
        <v>1.6888933504797095</v>
      </c>
      <c r="AC82">
        <f>ABS('Champ Scores'!AI84-33.3-'Comp Calculator'!J$164-'Comp Calculator'!J$163)</f>
        <v>11.326487065900093</v>
      </c>
      <c r="AD82">
        <f t="shared" si="30"/>
        <v>22.652974131800175</v>
      </c>
      <c r="AF82" s="60">
        <f>(IF('Comp Calculator'!$C$167='(CC) Enemy Champ Data'!$N$3,'(CC) Enemy Champ Data'!$N82,IF('Comp Calculator'!$C$167='(CC) Enemy Champ Data'!$O$3,'(CC) Enemy Champ Data'!$O82,IF('Comp Calculator'!$C$167='(CC) Enemy Champ Data'!$P$3,'(CC) Enemy Champ Data'!$P82,IF('Comp Calculator'!$C$167='(CC) Enemy Champ Data'!$Q$3,'(CC) Enemy Champ Data'!$Q82,IF('Comp Calculator'!$C$167='(CC) Enemy Champ Data'!$R$3,'(CC) Enemy Champ Data'!$R82,IF('Comp Calculator'!$C$167='(CC) Enemy Champ Data'!$T$3,'(CC) Enemy Champ Data'!$T82,1000))))))*H82*(100-$AD82))/1000</f>
        <v>9006.3557855058807</v>
      </c>
      <c r="AG82" s="60">
        <f>(IF('Comp Calculator'!$C$167='(CC) Enemy Champ Data'!$N$3,'(CC) Enemy Champ Data'!$N82,IF('Comp Calculator'!$C$167='(CC) Enemy Champ Data'!$O$3,'(CC) Enemy Champ Data'!$O82,IF('Comp Calculator'!$C$167='(CC) Enemy Champ Data'!$P$3,'(CC) Enemy Champ Data'!$P82,IF('Comp Calculator'!$C$167='(CC) Enemy Champ Data'!$Q$3,'(CC) Enemy Champ Data'!$Q82,IF('Comp Calculator'!$C$167='(CC) Enemy Champ Data'!$R$3,'(CC) Enemy Champ Data'!$R82,IF('Comp Calculator'!$C$167='(CC) Enemy Champ Data'!$T$3,'(CC) Enemy Champ Data'!$T82,1000))))))*I82*(100-$AD82))/1000</f>
        <v>0</v>
      </c>
      <c r="AH82" s="60">
        <f>(IF('Comp Calculator'!$C$167='(CC) Enemy Champ Data'!$N$3,'(CC) Enemy Champ Data'!$N82,IF('Comp Calculator'!$C$167='(CC) Enemy Champ Data'!$O$3,'(CC) Enemy Champ Data'!$O82,IF('Comp Calculator'!$C$167='(CC) Enemy Champ Data'!$P$3,'(CC) Enemy Champ Data'!$P82,IF('Comp Calculator'!$C$167='(CC) Enemy Champ Data'!$Q$3,'(CC) Enemy Champ Data'!$Q82,IF('Comp Calculator'!$C$167='(CC) Enemy Champ Data'!$R$3,'(CC) Enemy Champ Data'!$R82,IF('Comp Calculator'!$C$167='(CC) Enemy Champ Data'!$T$3,'(CC) Enemy Champ Data'!$T82,1000))))))*J82*(100-$AD82))/1000</f>
        <v>2251.5889463764702</v>
      </c>
      <c r="AI82" s="60">
        <f>(IF('Comp Calculator'!$C$167='(CC) Enemy Champ Data'!$N$3,'(CC) Enemy Champ Data'!$N82,IF('Comp Calculator'!$C$167='(CC) Enemy Champ Data'!$O$3,'(CC) Enemy Champ Data'!$O82,IF('Comp Calculator'!$C$167='(CC) Enemy Champ Data'!$P$3,'(CC) Enemy Champ Data'!$P82,IF('Comp Calculator'!$C$167='(CC) Enemy Champ Data'!$Q$3,'(CC) Enemy Champ Data'!$Q82,IF('Comp Calculator'!$C$167='(CC) Enemy Champ Data'!$R$3,'(CC) Enemy Champ Data'!$R82,IF('Comp Calculator'!$C$167='(CC) Enemy Champ Data'!$T$3,'(CC) Enemy Champ Data'!$T82,1000))))))*K82*(100-$AD82))/1000</f>
        <v>0</v>
      </c>
      <c r="AJ82" s="60">
        <f>(IF('Comp Calculator'!$C$167='(CC) Enemy Champ Data'!$N$3,'(CC) Enemy Champ Data'!$N82,IF('Comp Calculator'!$C$167='(CC) Enemy Champ Data'!$O$3,'(CC) Enemy Champ Data'!$O82,IF('Comp Calculator'!$C$167='(CC) Enemy Champ Data'!$P$3,'(CC) Enemy Champ Data'!$P82,IF('Comp Calculator'!$C$167='(CC) Enemy Champ Data'!$Q$3,'(CC) Enemy Champ Data'!$Q82,IF('Comp Calculator'!$C$167='(CC) Enemy Champ Data'!$R$3,'(CC) Enemy Champ Data'!$R82,IF('Comp Calculator'!$C$167='(CC) Enemy Champ Data'!$T$3,'(CC) Enemy Champ Data'!$T82,1000))))))*L82*(100-$AD82))/1000</f>
        <v>5066.0751293470594</v>
      </c>
      <c r="AL82">
        <f>RANK(AF82,AF$4:AF$157,0)+COUNTIF(AF$4:AF82,AF82)-1</f>
        <v>6</v>
      </c>
      <c r="AM82" t="str">
        <f t="shared" si="31"/>
        <v>Nautilus</v>
      </c>
      <c r="AN82">
        <f>RANK(AG82,AG$4:AG$157,0)+COUNTIF(AG$4:AG82,AG82)-1</f>
        <v>92</v>
      </c>
      <c r="AO82" t="str">
        <f t="shared" si="32"/>
        <v>Nautilus</v>
      </c>
      <c r="AP82">
        <f>RANK(AH82,AH$4:AH$157,0)+COUNTIF(AH$4:AH82,AH82)-1</f>
        <v>97</v>
      </c>
      <c r="AQ82" t="str">
        <f t="shared" si="33"/>
        <v>Nautilus</v>
      </c>
      <c r="AR82">
        <f>RANK(AI82,AI$4:AI$157,0)+COUNTIF(AI$4:AI82,AI82)-1</f>
        <v>87</v>
      </c>
      <c r="AS82" t="str">
        <f t="shared" si="34"/>
        <v>Nautilus</v>
      </c>
      <c r="AT82">
        <f>RANK(AJ82,AJ$4:AJ$157,0)+COUNTIF(AJ$4:AJ82,AJ82)-1</f>
        <v>36</v>
      </c>
      <c r="AU82" t="str">
        <f t="shared" si="35"/>
        <v>Nautilus</v>
      </c>
      <c r="AW82">
        <v>80</v>
      </c>
      <c r="AX82" s="61">
        <f t="shared" si="36"/>
        <v>3.4305549086582099</v>
      </c>
      <c r="AY82">
        <f>'Champ Scores'!B84</f>
        <v>2</v>
      </c>
      <c r="AZ82">
        <f>'Champ Scores'!C84</f>
        <v>2</v>
      </c>
      <c r="BA82">
        <f>'Champ Scores'!D84</f>
        <v>2</v>
      </c>
      <c r="BB82">
        <f>'Champ Scores'!E84</f>
        <v>3</v>
      </c>
      <c r="BC82">
        <f>'Champ Scores'!F84</f>
        <v>1</v>
      </c>
      <c r="BD82">
        <f>'Champ Scores'!G84</f>
        <v>2</v>
      </c>
      <c r="BE82">
        <f>'Champ Scores'!H84</f>
        <v>1</v>
      </c>
      <c r="BF82">
        <f>'Champ Scores'!I84</f>
        <v>1</v>
      </c>
      <c r="BG82">
        <f>'Champ Scores'!J84</f>
        <v>1</v>
      </c>
      <c r="BH82">
        <f>'Champ Scores'!K84</f>
        <v>5</v>
      </c>
      <c r="BI82">
        <f>'Champ Scores'!L84</f>
        <v>1</v>
      </c>
      <c r="BJ82">
        <f>'Champ Scores'!M84</f>
        <v>5</v>
      </c>
      <c r="BK82">
        <f>'Champ Scores'!N84</f>
        <v>3</v>
      </c>
      <c r="BL82">
        <f>'Champ Scores'!O84</f>
        <v>3</v>
      </c>
      <c r="BM82">
        <f>'Champ Scores'!P84</f>
        <v>5</v>
      </c>
      <c r="BN82">
        <f>'Champ Scores'!Q84</f>
        <v>1</v>
      </c>
      <c r="BO82">
        <f>'Champ Scores'!R84</f>
        <v>5</v>
      </c>
      <c r="BP82">
        <f>'Champ Scores'!S84</f>
        <v>1</v>
      </c>
      <c r="BQ82">
        <f>'Champ Scores'!T84</f>
        <v>4</v>
      </c>
      <c r="BR82">
        <f>'Champ Scores'!U84</f>
        <v>4</v>
      </c>
      <c r="BT82" s="61">
        <f>INDEX($AX$3:BR82,AW82,MATCH('Comp Calculator'!$C$168,'(CC) Enemy Champ Data'!$AX$3:$BR$3,0))</f>
        <v>3.4305549086582099</v>
      </c>
      <c r="BV82" s="60">
        <f t="shared" si="25"/>
        <v>12736.47452458879</v>
      </c>
      <c r="BW82" s="60">
        <f t="shared" si="26"/>
        <v>0</v>
      </c>
      <c r="BX82" s="60">
        <f t="shared" si="27"/>
        <v>3184.1186311471974</v>
      </c>
      <c r="BY82" s="60">
        <f t="shared" si="28"/>
        <v>0</v>
      </c>
      <c r="BZ82" s="60">
        <f t="shared" si="29"/>
        <v>7164.2669200811943</v>
      </c>
      <c r="CB82">
        <f>RANK(BV82,BV$4:BV$157,0)+COUNTIF(BV$4:BV82,BV82)-1</f>
        <v>7</v>
      </c>
      <c r="CC82" t="str">
        <f t="shared" si="37"/>
        <v>Nautilus</v>
      </c>
      <c r="CD82">
        <f>RANK(BW82,BW$4:BW$157,0)+COUNTIF(BW$4:BW82,BW82)-1</f>
        <v>92</v>
      </c>
      <c r="CE82" t="str">
        <f t="shared" si="38"/>
        <v>Nautilus</v>
      </c>
      <c r="CF82">
        <f>RANK(BX82,BX$4:BX$157,0)+COUNTIF(BX$4:BX82,BX82)-1</f>
        <v>93</v>
      </c>
      <c r="CG82" t="str">
        <f t="shared" si="39"/>
        <v>Nautilus</v>
      </c>
      <c r="CH82">
        <f>RANK(BY82,BY$4:BY$157,0)+COUNTIF(BY$4:BY82,BY82)-1</f>
        <v>87</v>
      </c>
      <c r="CI82" t="str">
        <f t="shared" si="40"/>
        <v>Nautilus</v>
      </c>
      <c r="CJ82">
        <f>RANK(BZ82,BZ$4:BZ$157,0)+COUNTIF(BZ$4:BZ82,BZ82)-1</f>
        <v>36</v>
      </c>
      <c r="CK82" t="str">
        <f t="shared" si="41"/>
        <v>Nautilus</v>
      </c>
      <c r="CM82">
        <f>'Champ Scores'!B84+'(CC) Team Data'!B$43-'(CC) Team Data'!$B$28</f>
        <v>6</v>
      </c>
      <c r="CN82">
        <f>'Champ Scores'!C84+'(CC) Team Data'!C$43-'(CC) Team Data'!$B$28</f>
        <v>6</v>
      </c>
      <c r="CO82">
        <f>'Champ Scores'!D84+'(CC) Team Data'!D$43-'(CC) Team Data'!$B$28</f>
        <v>6</v>
      </c>
      <c r="CP82">
        <f>'Champ Scores'!E84+'(CC) Team Data'!E$43-'(CC) Team Data'!$B$28</f>
        <v>7</v>
      </c>
      <c r="CQ82">
        <f>'Champ Scores'!F84+'(CC) Team Data'!F$43-'(CC) Team Data'!$B$28</f>
        <v>5</v>
      </c>
      <c r="CR82">
        <f>'Champ Scores'!G84+'(CC) Team Data'!G$43-'(CC) Team Data'!$B$28</f>
        <v>6</v>
      </c>
      <c r="CS82">
        <f>'Champ Scores'!H84+'(CC) Team Data'!H$43-'(CC) Team Data'!$B$28</f>
        <v>5</v>
      </c>
      <c r="CT82">
        <f>'Champ Scores'!I84+'(CC) Team Data'!I$43-'(CC) Team Data'!$B$28</f>
        <v>5</v>
      </c>
      <c r="CU82">
        <f>'Champ Scores'!J84+'(CC) Team Data'!J$43-'(CC) Team Data'!$B$28</f>
        <v>5</v>
      </c>
      <c r="CV82">
        <f>'Champ Scores'!K84+'(CC) Team Data'!K$43-'(CC) Team Data'!$B$28</f>
        <v>9</v>
      </c>
      <c r="CW82">
        <f>'Champ Scores'!L84+'(CC) Team Data'!L$43-'(CC) Team Data'!$B$28</f>
        <v>5</v>
      </c>
      <c r="CX82">
        <f>'Champ Scores'!M84+'(CC) Team Data'!M$43-'(CC) Team Data'!$B$28</f>
        <v>9</v>
      </c>
      <c r="CY82">
        <f>'Champ Scores'!N84+'(CC) Team Data'!N$43-'(CC) Team Data'!$B$28</f>
        <v>7</v>
      </c>
      <c r="CZ82">
        <f>'Champ Scores'!O84+'(CC) Team Data'!O$43-'(CC) Team Data'!$B$28</f>
        <v>7</v>
      </c>
      <c r="DA82">
        <f>'Champ Scores'!P84+'(CC) Team Data'!P$43-'(CC) Team Data'!$B$28</f>
        <v>9</v>
      </c>
      <c r="DB82">
        <f>'Champ Scores'!Q84+'(CC) Team Data'!Q$43-'(CC) Team Data'!$B$28</f>
        <v>5</v>
      </c>
      <c r="DC82">
        <f>'Champ Scores'!R84+'(CC) Team Data'!R$43-'(CC) Team Data'!$B$28</f>
        <v>9</v>
      </c>
      <c r="DD82">
        <f>'Champ Scores'!S84+'(CC) Team Data'!S$43-'(CC) Team Data'!$B$28</f>
        <v>5</v>
      </c>
      <c r="DE82">
        <f>'Champ Scores'!T84+'(CC) Team Data'!T$43-'(CC) Team Data'!$B$28</f>
        <v>8</v>
      </c>
      <c r="DF82">
        <f>'Champ Scores'!U84+'(CC) Team Data'!U$43-'(CC) Team Data'!$B$28</f>
        <v>8</v>
      </c>
    </row>
    <row r="83" spans="1:110" x14ac:dyDescent="0.25">
      <c r="A83" t="str">
        <f>'Champ Scores'!A85</f>
        <v>Neeko</v>
      </c>
      <c r="B83">
        <f>IF('Comp Calculator'!$C$158='Champ Pools'!$S$3,'Champ Pools'!B85,IF('Comp Calculator'!$C$158='Champ Pools'!$T$3,'Champ Pools'!C85,IF('Comp Calculator'!$C$158='Champ Pools'!$U$3,'Champ Pools'!D85,IF('Comp Calculator'!$C$158='Champ Pools'!$V$3,'Champ Pools'!E85,IF('Comp Calculator'!$C$158='Champ Pools'!$W$3,'Champ Pools'!F85,IF('Comp Calculator'!$C$158='Champ Pools'!$X$3,'Champ Pools'!G85,IF('Comp Calculator'!$C$158='Champ Pools'!$Y$3,'Champ Pools'!H85,IF('Comp Calculator'!$C$158='Champ Pools'!$Z$3,'Champ Pools'!I85,0))))))))</f>
        <v>0</v>
      </c>
      <c r="C83">
        <f>IF('Comp Calculator'!$C$159='Champ Pools'!$S$3,'Champ Pools'!B85,IF('Comp Calculator'!$C$159='Champ Pools'!$T$3,'Champ Pools'!C85,IF('Comp Calculator'!$C$159='Champ Pools'!$U$3,'Champ Pools'!D85,IF('Comp Calculator'!$C$159='Champ Pools'!$V$3,'Champ Pools'!E85,IF('Comp Calculator'!$C$159='Champ Pools'!$W$3,'Champ Pools'!F85,IF('Comp Calculator'!$C$159='Champ Pools'!$X$3,'Champ Pools'!G85,IF('Comp Calculator'!$C$159='Champ Pools'!$Y$3,'Champ Pools'!H85,IF('Comp Calculator'!$C$159='Champ Pools'!$Z$3,'Champ Pools'!I85,0))))))))</f>
        <v>0</v>
      </c>
      <c r="D83">
        <f>IF('Comp Calculator'!$C$160='Champ Pools'!$S$3,'Champ Pools'!B85,IF('Comp Calculator'!$C$160='Champ Pools'!$T$3,'Champ Pools'!C85,IF('Comp Calculator'!$C$160='Champ Pools'!$U$3,'Champ Pools'!D85,IF('Comp Calculator'!$C$160='Champ Pools'!$V$3,'Champ Pools'!E85,IF('Comp Calculator'!$C$160='Champ Pools'!$W$3,'Champ Pools'!F85,IF('Comp Calculator'!$C$160='Champ Pools'!$X$3,'Champ Pools'!G85,IF('Comp Calculator'!$C$160='Champ Pools'!$Y$3,'Champ Pools'!H85,IF('Comp Calculator'!$C$160='Champ Pools'!$Z$3,'Champ Pools'!I85,0))))))))</f>
        <v>4</v>
      </c>
      <c r="E83">
        <f>IF('Comp Calculator'!$C$161='Champ Pools'!$S$3,'Champ Pools'!B85,IF('Comp Calculator'!$C$161='Champ Pools'!$T$3,'Champ Pools'!C85,IF('Comp Calculator'!$C$161='Champ Pools'!$U$3,'Champ Pools'!D85,IF('Comp Calculator'!$C$161='Champ Pools'!$V$3,'Champ Pools'!E85,IF('Comp Calculator'!$C$161='Champ Pools'!$W$3,'Champ Pools'!F85,IF('Comp Calculator'!$C$161='Champ Pools'!$X$3,'Champ Pools'!G85,IF('Comp Calculator'!$C$161='Champ Pools'!$Y$3,'Champ Pools'!H85,IF('Comp Calculator'!$C$161='Champ Pools'!$Z$3,'Champ Pools'!I85,0))))))))</f>
        <v>0</v>
      </c>
      <c r="F83">
        <f>IF('Comp Calculator'!$C$162='Champ Pools'!$S$3,'Champ Pools'!B85,IF('Comp Calculator'!$C$162='Champ Pools'!$T$3,'Champ Pools'!C85,IF('Comp Calculator'!$C$162='Champ Pools'!$U$3,'Champ Pools'!D85,IF('Comp Calculator'!$C$162='Champ Pools'!$V$3,'Champ Pools'!E85,IF('Comp Calculator'!$C$162='Champ Pools'!$W$3,'Champ Pools'!F85,IF('Comp Calculator'!$C$162='Champ Pools'!$X$3,'Champ Pools'!G85,IF('Comp Calculator'!$C$162='Champ Pools'!$Y$3,'Champ Pools'!H85,IF('Comp Calculator'!$C$162='Champ Pools'!$Z$3,'Champ Pools'!I85,0))))))))</f>
        <v>5</v>
      </c>
      <c r="H83">
        <f>B83*B83*'Champ Pools'!AC85</f>
        <v>0</v>
      </c>
      <c r="I83">
        <f>C83*C83*'Champ Pools'!AD85</f>
        <v>0</v>
      </c>
      <c r="J83">
        <f>D83*D83*'Champ Pools'!AE85</f>
        <v>48</v>
      </c>
      <c r="K83">
        <f>E83*E83*'Champ Pools'!AF85</f>
        <v>0</v>
      </c>
      <c r="L83">
        <f>F83*F83*'Champ Pools'!AG85</f>
        <v>75</v>
      </c>
      <c r="N83">
        <f>'Champ Scores'!Y85</f>
        <v>2636</v>
      </c>
      <c r="O83">
        <f>'Champ Scores'!Z85</f>
        <v>1764</v>
      </c>
      <c r="P83">
        <f>'Champ Scores'!AA85</f>
        <v>1649</v>
      </c>
      <c r="Q83">
        <f>'Champ Scores'!AB85</f>
        <v>2033</v>
      </c>
      <c r="R83">
        <f>'Champ Scores'!AC85</f>
        <v>1497</v>
      </c>
      <c r="T83" s="60">
        <f t="shared" si="24"/>
        <v>2552.2157885766846</v>
      </c>
      <c r="U83">
        <f>'(CC) Team Data'!W$43+'(CC) Enemy Champ Data'!N83</f>
        <v>2636</v>
      </c>
      <c r="V83">
        <f>'(CC) Team Data'!X$43+'(CC) Enemy Champ Data'!O83</f>
        <v>1764</v>
      </c>
      <c r="W83">
        <f>'(CC) Team Data'!Y$43+'(CC) Enemy Champ Data'!P83</f>
        <v>1649</v>
      </c>
      <c r="X83">
        <f>'(CC) Team Data'!Z$43+'(CC) Enemy Champ Data'!Q83</f>
        <v>2033</v>
      </c>
      <c r="Y83">
        <f>'(CC) Team Data'!AA$43+'(CC) Enemy Champ Data'!R83</f>
        <v>1497</v>
      </c>
      <c r="AA83">
        <f>ABS('Champ Scores'!AG85-33.3-'Comp Calculator'!H$164-'Comp Calculator'!H$163)</f>
        <v>1.6810617386924491</v>
      </c>
      <c r="AB83">
        <f>ABS('Champ Scores'!AH85-33.3-'Comp Calculator'!I$164-'Comp Calculator'!I$163)</f>
        <v>2.6782013752304223</v>
      </c>
      <c r="AC83">
        <f>ABS('Champ Scores'!AI85-33.3-'Comp Calculator'!J$164-'Comp Calculator'!J$163)</f>
        <v>0.99713963653797322</v>
      </c>
      <c r="AD83">
        <f t="shared" si="30"/>
        <v>5.3564027504608447</v>
      </c>
      <c r="AF83" s="60">
        <f>(IF('Comp Calculator'!$C$167='(CC) Enemy Champ Data'!$N$3,'(CC) Enemy Champ Data'!$N83,IF('Comp Calculator'!$C$167='(CC) Enemy Champ Data'!$O$3,'(CC) Enemy Champ Data'!$O83,IF('Comp Calculator'!$C$167='(CC) Enemy Champ Data'!$P$3,'(CC) Enemy Champ Data'!$P83,IF('Comp Calculator'!$C$167='(CC) Enemy Champ Data'!$Q$3,'(CC) Enemy Champ Data'!$Q83,IF('Comp Calculator'!$C$167='(CC) Enemy Champ Data'!$R$3,'(CC) Enemy Champ Data'!$R83,IF('Comp Calculator'!$C$167='(CC) Enemy Champ Data'!$T$3,'(CC) Enemy Champ Data'!$T83,1000))))))*H83*(100-$AD83))/1000</f>
        <v>0</v>
      </c>
      <c r="AG83" s="60">
        <f>(IF('Comp Calculator'!$C$167='(CC) Enemy Champ Data'!$N$3,'(CC) Enemy Champ Data'!$N83,IF('Comp Calculator'!$C$167='(CC) Enemy Champ Data'!$O$3,'(CC) Enemy Champ Data'!$O83,IF('Comp Calculator'!$C$167='(CC) Enemy Champ Data'!$P$3,'(CC) Enemy Champ Data'!$P83,IF('Comp Calculator'!$C$167='(CC) Enemy Champ Data'!$Q$3,'(CC) Enemy Champ Data'!$Q83,IF('Comp Calculator'!$C$167='(CC) Enemy Champ Data'!$R$3,'(CC) Enemy Champ Data'!$R83,IF('Comp Calculator'!$C$167='(CC) Enemy Champ Data'!$T$3,'(CC) Enemy Champ Data'!$T83,1000))))))*I83*(100-$AD83))/1000</f>
        <v>0</v>
      </c>
      <c r="AH83" s="60">
        <f>(IF('Comp Calculator'!$C$167='(CC) Enemy Champ Data'!$N$3,'(CC) Enemy Champ Data'!$N83,IF('Comp Calculator'!$C$167='(CC) Enemy Champ Data'!$O$3,'(CC) Enemy Champ Data'!$O83,IF('Comp Calculator'!$C$167='(CC) Enemy Champ Data'!$P$3,'(CC) Enemy Champ Data'!$P83,IF('Comp Calculator'!$C$167='(CC) Enemy Champ Data'!$Q$3,'(CC) Enemy Champ Data'!$Q83,IF('Comp Calculator'!$C$167='(CC) Enemy Champ Data'!$R$3,'(CC) Enemy Champ Data'!$R83,IF('Comp Calculator'!$C$167='(CC) Enemy Champ Data'!$T$3,'(CC) Enemy Champ Data'!$T83,1000))))))*J83*(100-$AD83))/1000</f>
        <v>11594.442393022404</v>
      </c>
      <c r="AI83" s="60">
        <f>(IF('Comp Calculator'!$C$167='(CC) Enemy Champ Data'!$N$3,'(CC) Enemy Champ Data'!$N83,IF('Comp Calculator'!$C$167='(CC) Enemy Champ Data'!$O$3,'(CC) Enemy Champ Data'!$O83,IF('Comp Calculator'!$C$167='(CC) Enemy Champ Data'!$P$3,'(CC) Enemy Champ Data'!$P83,IF('Comp Calculator'!$C$167='(CC) Enemy Champ Data'!$Q$3,'(CC) Enemy Champ Data'!$Q83,IF('Comp Calculator'!$C$167='(CC) Enemy Champ Data'!$R$3,'(CC) Enemy Champ Data'!$R83,IF('Comp Calculator'!$C$167='(CC) Enemy Champ Data'!$T$3,'(CC) Enemy Champ Data'!$T83,1000))))))*K83*(100-$AD83))/1000</f>
        <v>0</v>
      </c>
      <c r="AJ83" s="60">
        <f>(IF('Comp Calculator'!$C$167='(CC) Enemy Champ Data'!$N$3,'(CC) Enemy Champ Data'!$N83,IF('Comp Calculator'!$C$167='(CC) Enemy Champ Data'!$O$3,'(CC) Enemy Champ Data'!$O83,IF('Comp Calculator'!$C$167='(CC) Enemy Champ Data'!$P$3,'(CC) Enemy Champ Data'!$P83,IF('Comp Calculator'!$C$167='(CC) Enemy Champ Data'!$Q$3,'(CC) Enemy Champ Data'!$Q83,IF('Comp Calculator'!$C$167='(CC) Enemy Champ Data'!$R$3,'(CC) Enemy Champ Data'!$R83,IF('Comp Calculator'!$C$167='(CC) Enemy Champ Data'!$T$3,'(CC) Enemy Champ Data'!$T83,1000))))))*L83*(100-$AD83))/1000</f>
        <v>18116.316239097505</v>
      </c>
      <c r="AL83">
        <f>RANK(AF83,AF$4:AF$157,0)+COUNTIF(AF$4:AF83,AF83)-1</f>
        <v>99</v>
      </c>
      <c r="AM83" t="str">
        <f t="shared" si="31"/>
        <v>Neeko</v>
      </c>
      <c r="AN83">
        <f>RANK(AG83,AG$4:AG$157,0)+COUNTIF(AG$4:AG83,AG83)-1</f>
        <v>93</v>
      </c>
      <c r="AO83" t="str">
        <f t="shared" si="32"/>
        <v>Neeko</v>
      </c>
      <c r="AP83">
        <f>RANK(AH83,AH$4:AH$157,0)+COUNTIF(AH$4:AH83,AH83)-1</f>
        <v>14</v>
      </c>
      <c r="AQ83" t="str">
        <f t="shared" si="33"/>
        <v>Neeko</v>
      </c>
      <c r="AR83">
        <f>RANK(AI83,AI$4:AI$157,0)+COUNTIF(AI$4:AI83,AI83)-1</f>
        <v>88</v>
      </c>
      <c r="AS83" t="str">
        <f t="shared" si="34"/>
        <v>Neeko</v>
      </c>
      <c r="AT83">
        <f>RANK(AJ83,AJ$4:AJ$157,0)+COUNTIF(AJ$4:AJ83,AJ83)-1</f>
        <v>4</v>
      </c>
      <c r="AU83" t="str">
        <f t="shared" si="35"/>
        <v>Neeko</v>
      </c>
      <c r="AW83">
        <v>81</v>
      </c>
      <c r="AX83" s="61">
        <f t="shared" si="36"/>
        <v>3.5709775148172467</v>
      </c>
      <c r="AY83">
        <f>'Champ Scores'!B85</f>
        <v>4</v>
      </c>
      <c r="AZ83">
        <f>'Champ Scores'!C85</f>
        <v>2</v>
      </c>
      <c r="BA83">
        <f>'Champ Scores'!D85</f>
        <v>2</v>
      </c>
      <c r="BB83">
        <f>'Champ Scores'!E85</f>
        <v>5</v>
      </c>
      <c r="BC83">
        <f>'Champ Scores'!F85</f>
        <v>1</v>
      </c>
      <c r="BD83">
        <f>'Champ Scores'!G85</f>
        <v>3</v>
      </c>
      <c r="BE83">
        <f>'Champ Scores'!H85</f>
        <v>3</v>
      </c>
      <c r="BF83">
        <f>'Champ Scores'!I85</f>
        <v>3</v>
      </c>
      <c r="BG83">
        <f>'Champ Scores'!J85</f>
        <v>1</v>
      </c>
      <c r="BH83">
        <f>'Champ Scores'!K85</f>
        <v>1</v>
      </c>
      <c r="BI83">
        <f>'Champ Scores'!L85</f>
        <v>1</v>
      </c>
      <c r="BJ83">
        <f>'Champ Scores'!M85</f>
        <v>2</v>
      </c>
      <c r="BK83">
        <f>'Champ Scores'!N85</f>
        <v>5</v>
      </c>
      <c r="BL83">
        <f>'Champ Scores'!O85</f>
        <v>4</v>
      </c>
      <c r="BM83">
        <f>'Champ Scores'!P85</f>
        <v>5</v>
      </c>
      <c r="BN83">
        <f>'Champ Scores'!Q85</f>
        <v>2</v>
      </c>
      <c r="BO83">
        <f>'Champ Scores'!R85</f>
        <v>1</v>
      </c>
      <c r="BP83">
        <f>'Champ Scores'!S85</f>
        <v>1</v>
      </c>
      <c r="BQ83">
        <f>'Champ Scores'!T85</f>
        <v>3</v>
      </c>
      <c r="BR83">
        <f>'Champ Scores'!U85</f>
        <v>3</v>
      </c>
      <c r="BT83" s="61">
        <f>INDEX($AX$3:BR83,AW83,MATCH('Comp Calculator'!$C$168,'(CC) Enemy Champ Data'!$AX$3:$BR$3,0))</f>
        <v>3.5709775148172467</v>
      </c>
      <c r="BV83" s="60">
        <f t="shared" si="25"/>
        <v>0</v>
      </c>
      <c r="BW83" s="60">
        <f t="shared" si="26"/>
        <v>0</v>
      </c>
      <c r="BX83" s="60">
        <f t="shared" si="27"/>
        <v>16222.567569577139</v>
      </c>
      <c r="BY83" s="60">
        <f t="shared" si="28"/>
        <v>0</v>
      </c>
      <c r="BZ83" s="60">
        <f t="shared" si="29"/>
        <v>25347.761827464277</v>
      </c>
      <c r="CB83">
        <f>RANK(BV83,BV$4:BV$157,0)+COUNTIF(BV$4:BV83,BV83)-1</f>
        <v>99</v>
      </c>
      <c r="CC83" t="str">
        <f t="shared" si="37"/>
        <v>Neeko</v>
      </c>
      <c r="CD83">
        <f>RANK(BW83,BW$4:BW$157,0)+COUNTIF(BW$4:BW83,BW83)-1</f>
        <v>93</v>
      </c>
      <c r="CE83" t="str">
        <f t="shared" si="38"/>
        <v>Neeko</v>
      </c>
      <c r="CF83">
        <f>RANK(BX83,BX$4:BX$157,0)+COUNTIF(BX$4:BX83,BX83)-1</f>
        <v>12</v>
      </c>
      <c r="CG83" t="str">
        <f t="shared" si="39"/>
        <v>Neeko</v>
      </c>
      <c r="CH83">
        <f>RANK(BY83,BY$4:BY$157,0)+COUNTIF(BY$4:BY83,BY83)-1</f>
        <v>88</v>
      </c>
      <c r="CI83" t="str">
        <f t="shared" si="40"/>
        <v>Neeko</v>
      </c>
      <c r="CJ83">
        <f>RANK(BZ83,BZ$4:BZ$157,0)+COUNTIF(BZ$4:BZ83,BZ83)-1</f>
        <v>3</v>
      </c>
      <c r="CK83" t="str">
        <f t="shared" si="41"/>
        <v>Neeko</v>
      </c>
      <c r="CM83">
        <f>'Champ Scores'!B85+'(CC) Team Data'!B$43-'(CC) Team Data'!$B$28</f>
        <v>8</v>
      </c>
      <c r="CN83">
        <f>'Champ Scores'!C85+'(CC) Team Data'!C$43-'(CC) Team Data'!$B$28</f>
        <v>6</v>
      </c>
      <c r="CO83">
        <f>'Champ Scores'!D85+'(CC) Team Data'!D$43-'(CC) Team Data'!$B$28</f>
        <v>6</v>
      </c>
      <c r="CP83">
        <f>'Champ Scores'!E85+'(CC) Team Data'!E$43-'(CC) Team Data'!$B$28</f>
        <v>9</v>
      </c>
      <c r="CQ83">
        <f>'Champ Scores'!F85+'(CC) Team Data'!F$43-'(CC) Team Data'!$B$28</f>
        <v>5</v>
      </c>
      <c r="CR83">
        <f>'Champ Scores'!G85+'(CC) Team Data'!G$43-'(CC) Team Data'!$B$28</f>
        <v>7</v>
      </c>
      <c r="CS83">
        <f>'Champ Scores'!H85+'(CC) Team Data'!H$43-'(CC) Team Data'!$B$28</f>
        <v>7</v>
      </c>
      <c r="CT83">
        <f>'Champ Scores'!I85+'(CC) Team Data'!I$43-'(CC) Team Data'!$B$28</f>
        <v>7</v>
      </c>
      <c r="CU83">
        <f>'Champ Scores'!J85+'(CC) Team Data'!J$43-'(CC) Team Data'!$B$28</f>
        <v>5</v>
      </c>
      <c r="CV83">
        <f>'Champ Scores'!K85+'(CC) Team Data'!K$43-'(CC) Team Data'!$B$28</f>
        <v>5</v>
      </c>
      <c r="CW83">
        <f>'Champ Scores'!L85+'(CC) Team Data'!L$43-'(CC) Team Data'!$B$28</f>
        <v>5</v>
      </c>
      <c r="CX83">
        <f>'Champ Scores'!M85+'(CC) Team Data'!M$43-'(CC) Team Data'!$B$28</f>
        <v>6</v>
      </c>
      <c r="CY83">
        <f>'Champ Scores'!N85+'(CC) Team Data'!N$43-'(CC) Team Data'!$B$28</f>
        <v>9</v>
      </c>
      <c r="CZ83">
        <f>'Champ Scores'!O85+'(CC) Team Data'!O$43-'(CC) Team Data'!$B$28</f>
        <v>8</v>
      </c>
      <c r="DA83">
        <f>'Champ Scores'!P85+'(CC) Team Data'!P$43-'(CC) Team Data'!$B$28</f>
        <v>9</v>
      </c>
      <c r="DB83">
        <f>'Champ Scores'!Q85+'(CC) Team Data'!Q$43-'(CC) Team Data'!$B$28</f>
        <v>6</v>
      </c>
      <c r="DC83">
        <f>'Champ Scores'!R85+'(CC) Team Data'!R$43-'(CC) Team Data'!$B$28</f>
        <v>5</v>
      </c>
      <c r="DD83">
        <f>'Champ Scores'!S85+'(CC) Team Data'!S$43-'(CC) Team Data'!$B$28</f>
        <v>5</v>
      </c>
      <c r="DE83">
        <f>'Champ Scores'!T85+'(CC) Team Data'!T$43-'(CC) Team Data'!$B$28</f>
        <v>7</v>
      </c>
      <c r="DF83">
        <f>'Champ Scores'!U85+'(CC) Team Data'!U$43-'(CC) Team Data'!$B$28</f>
        <v>7</v>
      </c>
    </row>
    <row r="84" spans="1:110" x14ac:dyDescent="0.25">
      <c r="A84" t="str">
        <f>'Champ Scores'!A86</f>
        <v>Nidalee</v>
      </c>
      <c r="B84">
        <f>IF('Comp Calculator'!$C$158='Champ Pools'!$S$3,'Champ Pools'!B86,IF('Comp Calculator'!$C$158='Champ Pools'!$T$3,'Champ Pools'!C86,IF('Comp Calculator'!$C$158='Champ Pools'!$U$3,'Champ Pools'!D86,IF('Comp Calculator'!$C$158='Champ Pools'!$V$3,'Champ Pools'!E86,IF('Comp Calculator'!$C$158='Champ Pools'!$W$3,'Champ Pools'!F86,IF('Comp Calculator'!$C$158='Champ Pools'!$X$3,'Champ Pools'!G86,IF('Comp Calculator'!$C$158='Champ Pools'!$Y$3,'Champ Pools'!H86,IF('Comp Calculator'!$C$158='Champ Pools'!$Z$3,'Champ Pools'!I86,0))))))))</f>
        <v>2</v>
      </c>
      <c r="C84">
        <f>IF('Comp Calculator'!$C$159='Champ Pools'!$S$3,'Champ Pools'!B86,IF('Comp Calculator'!$C$159='Champ Pools'!$T$3,'Champ Pools'!C86,IF('Comp Calculator'!$C$159='Champ Pools'!$U$3,'Champ Pools'!D86,IF('Comp Calculator'!$C$159='Champ Pools'!$V$3,'Champ Pools'!E86,IF('Comp Calculator'!$C$159='Champ Pools'!$W$3,'Champ Pools'!F86,IF('Comp Calculator'!$C$159='Champ Pools'!$X$3,'Champ Pools'!G86,IF('Comp Calculator'!$C$159='Champ Pools'!$Y$3,'Champ Pools'!H86,IF('Comp Calculator'!$C$159='Champ Pools'!$Z$3,'Champ Pools'!I86,0))))))))</f>
        <v>0</v>
      </c>
      <c r="D84">
        <f>IF('Comp Calculator'!$C$160='Champ Pools'!$S$3,'Champ Pools'!B86,IF('Comp Calculator'!$C$160='Champ Pools'!$T$3,'Champ Pools'!C86,IF('Comp Calculator'!$C$160='Champ Pools'!$U$3,'Champ Pools'!D86,IF('Comp Calculator'!$C$160='Champ Pools'!$V$3,'Champ Pools'!E86,IF('Comp Calculator'!$C$160='Champ Pools'!$W$3,'Champ Pools'!F86,IF('Comp Calculator'!$C$160='Champ Pools'!$X$3,'Champ Pools'!G86,IF('Comp Calculator'!$C$160='Champ Pools'!$Y$3,'Champ Pools'!H86,IF('Comp Calculator'!$C$160='Champ Pools'!$Z$3,'Champ Pools'!I86,0))))))))</f>
        <v>4</v>
      </c>
      <c r="E84">
        <f>IF('Comp Calculator'!$C$161='Champ Pools'!$S$3,'Champ Pools'!B86,IF('Comp Calculator'!$C$161='Champ Pools'!$T$3,'Champ Pools'!C86,IF('Comp Calculator'!$C$161='Champ Pools'!$U$3,'Champ Pools'!D86,IF('Comp Calculator'!$C$161='Champ Pools'!$V$3,'Champ Pools'!E86,IF('Comp Calculator'!$C$161='Champ Pools'!$W$3,'Champ Pools'!F86,IF('Comp Calculator'!$C$161='Champ Pools'!$X$3,'Champ Pools'!G86,IF('Comp Calculator'!$C$161='Champ Pools'!$Y$3,'Champ Pools'!H86,IF('Comp Calculator'!$C$161='Champ Pools'!$Z$3,'Champ Pools'!I86,0))))))))</f>
        <v>0</v>
      </c>
      <c r="F84">
        <f>IF('Comp Calculator'!$C$162='Champ Pools'!$S$3,'Champ Pools'!B86,IF('Comp Calculator'!$C$162='Champ Pools'!$T$3,'Champ Pools'!C86,IF('Comp Calculator'!$C$162='Champ Pools'!$U$3,'Champ Pools'!D86,IF('Comp Calculator'!$C$162='Champ Pools'!$V$3,'Champ Pools'!E86,IF('Comp Calculator'!$C$162='Champ Pools'!$W$3,'Champ Pools'!F86,IF('Comp Calculator'!$C$162='Champ Pools'!$X$3,'Champ Pools'!G86,IF('Comp Calculator'!$C$162='Champ Pools'!$Y$3,'Champ Pools'!H86,IF('Comp Calculator'!$C$162='Champ Pools'!$Z$3,'Champ Pools'!I86,0))))))))</f>
        <v>4</v>
      </c>
      <c r="H84">
        <f>B84*B84*'Champ Pools'!AC86</f>
        <v>12</v>
      </c>
      <c r="I84">
        <f>C84*C84*'Champ Pools'!AD86</f>
        <v>0</v>
      </c>
      <c r="J84">
        <f>D84*D84*'Champ Pools'!AE86</f>
        <v>48</v>
      </c>
      <c r="K84">
        <f>E84*E84*'Champ Pools'!AF86</f>
        <v>0</v>
      </c>
      <c r="L84">
        <f>F84*F84*'Champ Pools'!AG86</f>
        <v>48</v>
      </c>
      <c r="N84">
        <f>'Champ Scores'!Y86</f>
        <v>1499</v>
      </c>
      <c r="O84">
        <f>'Champ Scores'!Z86</f>
        <v>2644</v>
      </c>
      <c r="P84">
        <f>'Champ Scores'!AA86</f>
        <v>1731</v>
      </c>
      <c r="Q84">
        <f>'Champ Scores'!AB86</f>
        <v>2273</v>
      </c>
      <c r="R84">
        <f>'Champ Scores'!AC86</f>
        <v>2449</v>
      </c>
      <c r="T84" s="60">
        <f t="shared" si="24"/>
        <v>2514.411491075005</v>
      </c>
      <c r="U84">
        <f>'(CC) Team Data'!W$43+'(CC) Enemy Champ Data'!N84</f>
        <v>1499</v>
      </c>
      <c r="V84">
        <f>'(CC) Team Data'!X$43+'(CC) Enemy Champ Data'!O84</f>
        <v>2644</v>
      </c>
      <c r="W84">
        <f>'(CC) Team Data'!Y$43+'(CC) Enemy Champ Data'!P84</f>
        <v>1731</v>
      </c>
      <c r="X84">
        <f>'(CC) Team Data'!Z$43+'(CC) Enemy Champ Data'!Q84</f>
        <v>2273</v>
      </c>
      <c r="Y84">
        <f>'(CC) Team Data'!AA$43+'(CC) Enemy Champ Data'!R84</f>
        <v>2449</v>
      </c>
      <c r="AA84">
        <f>ABS('Champ Scores'!AG86-33.3-'Comp Calculator'!H$164-'Comp Calculator'!H$163)</f>
        <v>1.692817852905911</v>
      </c>
      <c r="AB84">
        <f>ABS('Champ Scores'!AH86-33.3-'Comp Calculator'!I$164-'Comp Calculator'!I$163)</f>
        <v>1.9463424890475878</v>
      </c>
      <c r="AC84">
        <f>ABS('Champ Scores'!AI86-33.3-'Comp Calculator'!J$164-'Comp Calculator'!J$163)</f>
        <v>0.25352463614166965</v>
      </c>
      <c r="AD84">
        <f t="shared" si="30"/>
        <v>3.8926849780951684</v>
      </c>
      <c r="AF84" s="60">
        <f>(IF('Comp Calculator'!$C$167='(CC) Enemy Champ Data'!$N$3,'(CC) Enemy Champ Data'!$N84,IF('Comp Calculator'!$C$167='(CC) Enemy Champ Data'!$O$3,'(CC) Enemy Champ Data'!$O84,IF('Comp Calculator'!$C$167='(CC) Enemy Champ Data'!$P$3,'(CC) Enemy Champ Data'!$P84,IF('Comp Calculator'!$C$167='(CC) Enemy Champ Data'!$Q$3,'(CC) Enemy Champ Data'!$Q84,IF('Comp Calculator'!$C$167='(CC) Enemy Champ Data'!$R$3,'(CC) Enemy Champ Data'!$R84,IF('Comp Calculator'!$C$167='(CC) Enemy Champ Data'!$T$3,'(CC) Enemy Champ Data'!$T84,1000))))))*H84*(100-$AD84))/1000</f>
        <v>2899.8400472093153</v>
      </c>
      <c r="AG84" s="60">
        <f>(IF('Comp Calculator'!$C$167='(CC) Enemy Champ Data'!$N$3,'(CC) Enemy Champ Data'!$N84,IF('Comp Calculator'!$C$167='(CC) Enemy Champ Data'!$O$3,'(CC) Enemy Champ Data'!$O84,IF('Comp Calculator'!$C$167='(CC) Enemy Champ Data'!$P$3,'(CC) Enemy Champ Data'!$P84,IF('Comp Calculator'!$C$167='(CC) Enemy Champ Data'!$Q$3,'(CC) Enemy Champ Data'!$Q84,IF('Comp Calculator'!$C$167='(CC) Enemy Champ Data'!$R$3,'(CC) Enemy Champ Data'!$R84,IF('Comp Calculator'!$C$167='(CC) Enemy Champ Data'!$T$3,'(CC) Enemy Champ Data'!$T84,1000))))))*I84*(100-$AD84))/1000</f>
        <v>0</v>
      </c>
      <c r="AH84" s="60">
        <f>(IF('Comp Calculator'!$C$167='(CC) Enemy Champ Data'!$N$3,'(CC) Enemy Champ Data'!$N84,IF('Comp Calculator'!$C$167='(CC) Enemy Champ Data'!$O$3,'(CC) Enemy Champ Data'!$O84,IF('Comp Calculator'!$C$167='(CC) Enemy Champ Data'!$P$3,'(CC) Enemy Champ Data'!$P84,IF('Comp Calculator'!$C$167='(CC) Enemy Champ Data'!$Q$3,'(CC) Enemy Champ Data'!$Q84,IF('Comp Calculator'!$C$167='(CC) Enemy Champ Data'!$R$3,'(CC) Enemy Champ Data'!$R84,IF('Comp Calculator'!$C$167='(CC) Enemy Champ Data'!$T$3,'(CC) Enemy Champ Data'!$T84,1000))))))*J84*(100-$AD84))/1000</f>
        <v>11599.360188837261</v>
      </c>
      <c r="AI84" s="60">
        <f>(IF('Comp Calculator'!$C$167='(CC) Enemy Champ Data'!$N$3,'(CC) Enemy Champ Data'!$N84,IF('Comp Calculator'!$C$167='(CC) Enemy Champ Data'!$O$3,'(CC) Enemy Champ Data'!$O84,IF('Comp Calculator'!$C$167='(CC) Enemy Champ Data'!$P$3,'(CC) Enemy Champ Data'!$P84,IF('Comp Calculator'!$C$167='(CC) Enemy Champ Data'!$Q$3,'(CC) Enemy Champ Data'!$Q84,IF('Comp Calculator'!$C$167='(CC) Enemy Champ Data'!$R$3,'(CC) Enemy Champ Data'!$R84,IF('Comp Calculator'!$C$167='(CC) Enemy Champ Data'!$T$3,'(CC) Enemy Champ Data'!$T84,1000))))))*K84*(100-$AD84))/1000</f>
        <v>0</v>
      </c>
      <c r="AJ84" s="60">
        <f>(IF('Comp Calculator'!$C$167='(CC) Enemy Champ Data'!$N$3,'(CC) Enemy Champ Data'!$N84,IF('Comp Calculator'!$C$167='(CC) Enemy Champ Data'!$O$3,'(CC) Enemy Champ Data'!$O84,IF('Comp Calculator'!$C$167='(CC) Enemy Champ Data'!$P$3,'(CC) Enemy Champ Data'!$P84,IF('Comp Calculator'!$C$167='(CC) Enemy Champ Data'!$Q$3,'(CC) Enemy Champ Data'!$Q84,IF('Comp Calculator'!$C$167='(CC) Enemy Champ Data'!$R$3,'(CC) Enemy Champ Data'!$R84,IF('Comp Calculator'!$C$167='(CC) Enemy Champ Data'!$T$3,'(CC) Enemy Champ Data'!$T84,1000))))))*L84*(100-$AD84))/1000</f>
        <v>11599.360188837261</v>
      </c>
      <c r="AL84">
        <f>RANK(AF84,AF$4:AF$157,0)+COUNTIF(AF$4:AF84,AF84)-1</f>
        <v>25</v>
      </c>
      <c r="AM84" t="str">
        <f t="shared" si="31"/>
        <v>Nidalee</v>
      </c>
      <c r="AN84">
        <f>RANK(AG84,AG$4:AG$157,0)+COUNTIF(AG$4:AG84,AG84)-1</f>
        <v>94</v>
      </c>
      <c r="AO84" t="str">
        <f t="shared" si="32"/>
        <v>Nidalee</v>
      </c>
      <c r="AP84">
        <f>RANK(AH84,AH$4:AH$157,0)+COUNTIF(AH$4:AH84,AH84)-1</f>
        <v>13</v>
      </c>
      <c r="AQ84" t="str">
        <f t="shared" si="33"/>
        <v>Nidalee</v>
      </c>
      <c r="AR84">
        <f>RANK(AI84,AI$4:AI$157,0)+COUNTIF(AI$4:AI84,AI84)-1</f>
        <v>89</v>
      </c>
      <c r="AS84" t="str">
        <f t="shared" si="34"/>
        <v>Nidalee</v>
      </c>
      <c r="AT84">
        <f>RANK(AJ84,AJ$4:AJ$157,0)+COUNTIF(AJ$4:AJ84,AJ84)-1</f>
        <v>14</v>
      </c>
      <c r="AU84" t="str">
        <f t="shared" si="35"/>
        <v>Nidalee</v>
      </c>
      <c r="AW84">
        <v>82</v>
      </c>
      <c r="AX84" s="61">
        <f t="shared" si="36"/>
        <v>3.4305549086582099</v>
      </c>
      <c r="AY84">
        <f>'Champ Scores'!B86</f>
        <v>5</v>
      </c>
      <c r="AZ84">
        <f>'Champ Scores'!C86</f>
        <v>2</v>
      </c>
      <c r="BA84">
        <f>'Champ Scores'!D86</f>
        <v>5</v>
      </c>
      <c r="BB84">
        <f>'Champ Scores'!E86</f>
        <v>2</v>
      </c>
      <c r="BC84">
        <f>'Champ Scores'!F86</f>
        <v>5</v>
      </c>
      <c r="BD84">
        <f>'Champ Scores'!G86</f>
        <v>3</v>
      </c>
      <c r="BE84">
        <f>'Champ Scores'!H86</f>
        <v>5</v>
      </c>
      <c r="BF84">
        <f>'Champ Scores'!I86</f>
        <v>4</v>
      </c>
      <c r="BG84">
        <f>'Champ Scores'!J86</f>
        <v>2</v>
      </c>
      <c r="BH84">
        <f>'Champ Scores'!K86</f>
        <v>1</v>
      </c>
      <c r="BI84">
        <f>'Champ Scores'!L86</f>
        <v>1</v>
      </c>
      <c r="BJ84">
        <f>'Champ Scores'!M86</f>
        <v>1</v>
      </c>
      <c r="BK84">
        <f>'Champ Scores'!N86</f>
        <v>1</v>
      </c>
      <c r="BL84">
        <f>'Champ Scores'!O86</f>
        <v>1</v>
      </c>
      <c r="BM84">
        <f>'Champ Scores'!P86</f>
        <v>1</v>
      </c>
      <c r="BN84">
        <f>'Champ Scores'!Q86</f>
        <v>3</v>
      </c>
      <c r="BO84">
        <f>'Champ Scores'!R86</f>
        <v>3</v>
      </c>
      <c r="BP84">
        <f>'Champ Scores'!S86</f>
        <v>4</v>
      </c>
      <c r="BQ84">
        <f>'Champ Scores'!T86</f>
        <v>2</v>
      </c>
      <c r="BR84">
        <f>'Champ Scores'!U86</f>
        <v>1</v>
      </c>
      <c r="BT84" s="61">
        <f>INDEX($AX$3:BR84,AW84,MATCH('Comp Calculator'!$C$168,'(CC) Enemy Champ Data'!$AX$3:$BR$3,0))</f>
        <v>3.4305549086582099</v>
      </c>
      <c r="BV84" s="60">
        <f t="shared" si="25"/>
        <v>3956.4170556762792</v>
      </c>
      <c r="BW84" s="60">
        <f t="shared" si="26"/>
        <v>0</v>
      </c>
      <c r="BX84" s="60">
        <f t="shared" si="27"/>
        <v>15825.668222705117</v>
      </c>
      <c r="BY84" s="60">
        <f t="shared" si="28"/>
        <v>0</v>
      </c>
      <c r="BZ84" s="60">
        <f t="shared" si="29"/>
        <v>15825.668222705117</v>
      </c>
      <c r="CB84">
        <f>RANK(BV84,BV$4:BV$157,0)+COUNTIF(BV$4:BV84,BV84)-1</f>
        <v>25</v>
      </c>
      <c r="CC84" t="str">
        <f t="shared" si="37"/>
        <v>Nidalee</v>
      </c>
      <c r="CD84">
        <f>RANK(BW84,BW$4:BW$157,0)+COUNTIF(BW$4:BW84,BW84)-1</f>
        <v>94</v>
      </c>
      <c r="CE84" t="str">
        <f t="shared" si="38"/>
        <v>Nidalee</v>
      </c>
      <c r="CF84">
        <f>RANK(BX84,BX$4:BX$157,0)+COUNTIF(BX$4:BX84,BX84)-1</f>
        <v>17</v>
      </c>
      <c r="CG84" t="str">
        <f t="shared" si="39"/>
        <v>Nidalee</v>
      </c>
      <c r="CH84">
        <f>RANK(BY84,BY$4:BY$157,0)+COUNTIF(BY$4:BY84,BY84)-1</f>
        <v>89</v>
      </c>
      <c r="CI84" t="str">
        <f t="shared" si="40"/>
        <v>Nidalee</v>
      </c>
      <c r="CJ84">
        <f>RANK(BZ84,BZ$4:BZ$157,0)+COUNTIF(BZ$4:BZ84,BZ84)-1</f>
        <v>15</v>
      </c>
      <c r="CK84" t="str">
        <f t="shared" si="41"/>
        <v>Nidalee</v>
      </c>
      <c r="CM84">
        <f>'Champ Scores'!B86+'(CC) Team Data'!B$43-'(CC) Team Data'!$B$28</f>
        <v>9</v>
      </c>
      <c r="CN84">
        <f>'Champ Scores'!C86+'(CC) Team Data'!C$43-'(CC) Team Data'!$B$28</f>
        <v>6</v>
      </c>
      <c r="CO84">
        <f>'Champ Scores'!D86+'(CC) Team Data'!D$43-'(CC) Team Data'!$B$28</f>
        <v>9</v>
      </c>
      <c r="CP84">
        <f>'Champ Scores'!E86+'(CC) Team Data'!E$43-'(CC) Team Data'!$B$28</f>
        <v>6</v>
      </c>
      <c r="CQ84">
        <f>'Champ Scores'!F86+'(CC) Team Data'!F$43-'(CC) Team Data'!$B$28</f>
        <v>9</v>
      </c>
      <c r="CR84">
        <f>'Champ Scores'!G86+'(CC) Team Data'!G$43-'(CC) Team Data'!$B$28</f>
        <v>7</v>
      </c>
      <c r="CS84">
        <f>'Champ Scores'!H86+'(CC) Team Data'!H$43-'(CC) Team Data'!$B$28</f>
        <v>9</v>
      </c>
      <c r="CT84">
        <f>'Champ Scores'!I86+'(CC) Team Data'!I$43-'(CC) Team Data'!$B$28</f>
        <v>8</v>
      </c>
      <c r="CU84">
        <f>'Champ Scores'!J86+'(CC) Team Data'!J$43-'(CC) Team Data'!$B$28</f>
        <v>6</v>
      </c>
      <c r="CV84">
        <f>'Champ Scores'!K86+'(CC) Team Data'!K$43-'(CC) Team Data'!$B$28</f>
        <v>5</v>
      </c>
      <c r="CW84">
        <f>'Champ Scores'!L86+'(CC) Team Data'!L$43-'(CC) Team Data'!$B$28</f>
        <v>5</v>
      </c>
      <c r="CX84">
        <f>'Champ Scores'!M86+'(CC) Team Data'!M$43-'(CC) Team Data'!$B$28</f>
        <v>5</v>
      </c>
      <c r="CY84">
        <f>'Champ Scores'!N86+'(CC) Team Data'!N$43-'(CC) Team Data'!$B$28</f>
        <v>5</v>
      </c>
      <c r="CZ84">
        <f>'Champ Scores'!O86+'(CC) Team Data'!O$43-'(CC) Team Data'!$B$28</f>
        <v>5</v>
      </c>
      <c r="DA84">
        <f>'Champ Scores'!P86+'(CC) Team Data'!P$43-'(CC) Team Data'!$B$28</f>
        <v>5</v>
      </c>
      <c r="DB84">
        <f>'Champ Scores'!Q86+'(CC) Team Data'!Q$43-'(CC) Team Data'!$B$28</f>
        <v>7</v>
      </c>
      <c r="DC84">
        <f>'Champ Scores'!R86+'(CC) Team Data'!R$43-'(CC) Team Data'!$B$28</f>
        <v>7</v>
      </c>
      <c r="DD84">
        <f>'Champ Scores'!S86+'(CC) Team Data'!S$43-'(CC) Team Data'!$B$28</f>
        <v>8</v>
      </c>
      <c r="DE84">
        <f>'Champ Scores'!T86+'(CC) Team Data'!T$43-'(CC) Team Data'!$B$28</f>
        <v>6</v>
      </c>
      <c r="DF84">
        <f>'Champ Scores'!U86+'(CC) Team Data'!U$43-'(CC) Team Data'!$B$28</f>
        <v>5</v>
      </c>
    </row>
    <row r="85" spans="1:110" x14ac:dyDescent="0.25">
      <c r="A85" t="str">
        <f>'Champ Scores'!A87</f>
        <v>Nocturne</v>
      </c>
      <c r="B85">
        <f>IF('Comp Calculator'!$C$158='Champ Pools'!$S$3,'Champ Pools'!B87,IF('Comp Calculator'!$C$158='Champ Pools'!$T$3,'Champ Pools'!C87,IF('Comp Calculator'!$C$158='Champ Pools'!$U$3,'Champ Pools'!D87,IF('Comp Calculator'!$C$158='Champ Pools'!$V$3,'Champ Pools'!E87,IF('Comp Calculator'!$C$158='Champ Pools'!$W$3,'Champ Pools'!F87,IF('Comp Calculator'!$C$158='Champ Pools'!$X$3,'Champ Pools'!G87,IF('Comp Calculator'!$C$158='Champ Pools'!$Y$3,'Champ Pools'!H87,IF('Comp Calculator'!$C$158='Champ Pools'!$Z$3,'Champ Pools'!I87,0))))))))</f>
        <v>0</v>
      </c>
      <c r="C85">
        <f>IF('Comp Calculator'!$C$159='Champ Pools'!$S$3,'Champ Pools'!B87,IF('Comp Calculator'!$C$159='Champ Pools'!$T$3,'Champ Pools'!C87,IF('Comp Calculator'!$C$159='Champ Pools'!$U$3,'Champ Pools'!D87,IF('Comp Calculator'!$C$159='Champ Pools'!$V$3,'Champ Pools'!E87,IF('Comp Calculator'!$C$159='Champ Pools'!$W$3,'Champ Pools'!F87,IF('Comp Calculator'!$C$159='Champ Pools'!$X$3,'Champ Pools'!G87,IF('Comp Calculator'!$C$159='Champ Pools'!$Y$3,'Champ Pools'!H87,IF('Comp Calculator'!$C$159='Champ Pools'!$Z$3,'Champ Pools'!I87,0))))))))</f>
        <v>0</v>
      </c>
      <c r="D85">
        <f>IF('Comp Calculator'!$C$160='Champ Pools'!$S$3,'Champ Pools'!B87,IF('Comp Calculator'!$C$160='Champ Pools'!$T$3,'Champ Pools'!C87,IF('Comp Calculator'!$C$160='Champ Pools'!$U$3,'Champ Pools'!D87,IF('Comp Calculator'!$C$160='Champ Pools'!$V$3,'Champ Pools'!E87,IF('Comp Calculator'!$C$160='Champ Pools'!$W$3,'Champ Pools'!F87,IF('Comp Calculator'!$C$160='Champ Pools'!$X$3,'Champ Pools'!G87,IF('Comp Calculator'!$C$160='Champ Pools'!$Y$3,'Champ Pools'!H87,IF('Comp Calculator'!$C$160='Champ Pools'!$Z$3,'Champ Pools'!I87,0))))))))</f>
        <v>0</v>
      </c>
      <c r="E85">
        <f>IF('Comp Calculator'!$C$161='Champ Pools'!$S$3,'Champ Pools'!B87,IF('Comp Calculator'!$C$161='Champ Pools'!$T$3,'Champ Pools'!C87,IF('Comp Calculator'!$C$161='Champ Pools'!$U$3,'Champ Pools'!D87,IF('Comp Calculator'!$C$161='Champ Pools'!$V$3,'Champ Pools'!E87,IF('Comp Calculator'!$C$161='Champ Pools'!$W$3,'Champ Pools'!F87,IF('Comp Calculator'!$C$161='Champ Pools'!$X$3,'Champ Pools'!G87,IF('Comp Calculator'!$C$161='Champ Pools'!$Y$3,'Champ Pools'!H87,IF('Comp Calculator'!$C$161='Champ Pools'!$Z$3,'Champ Pools'!I87,0))))))))</f>
        <v>0</v>
      </c>
      <c r="F85">
        <f>IF('Comp Calculator'!$C$162='Champ Pools'!$S$3,'Champ Pools'!B87,IF('Comp Calculator'!$C$162='Champ Pools'!$T$3,'Champ Pools'!C87,IF('Comp Calculator'!$C$162='Champ Pools'!$U$3,'Champ Pools'!D87,IF('Comp Calculator'!$C$162='Champ Pools'!$V$3,'Champ Pools'!E87,IF('Comp Calculator'!$C$162='Champ Pools'!$W$3,'Champ Pools'!F87,IF('Comp Calculator'!$C$162='Champ Pools'!$X$3,'Champ Pools'!G87,IF('Comp Calculator'!$C$162='Champ Pools'!$Y$3,'Champ Pools'!H87,IF('Comp Calculator'!$C$162='Champ Pools'!$Z$3,'Champ Pools'!I87,0))))))))</f>
        <v>0</v>
      </c>
      <c r="H85">
        <f>B85*B85*'Champ Pools'!AC87</f>
        <v>0</v>
      </c>
      <c r="I85">
        <f>C85*C85*'Champ Pools'!AD87</f>
        <v>0</v>
      </c>
      <c r="J85">
        <f>D85*D85*'Champ Pools'!AE87</f>
        <v>0</v>
      </c>
      <c r="K85">
        <f>E85*E85*'Champ Pools'!AF87</f>
        <v>0</v>
      </c>
      <c r="L85">
        <f>F85*F85*'Champ Pools'!AG87</f>
        <v>0</v>
      </c>
      <c r="N85">
        <f>'Champ Scores'!Y87</f>
        <v>2151</v>
      </c>
      <c r="O85">
        <f>'Champ Scores'!Z87</f>
        <v>2408</v>
      </c>
      <c r="P85">
        <f>'Champ Scores'!AA87</f>
        <v>1349</v>
      </c>
      <c r="Q85">
        <f>'Champ Scores'!AB87</f>
        <v>1116</v>
      </c>
      <c r="R85">
        <f>'Champ Scores'!AC87</f>
        <v>1830</v>
      </c>
      <c r="T85" s="60">
        <f t="shared" si="24"/>
        <v>2461.3074160525316</v>
      </c>
      <c r="U85">
        <f>'(CC) Team Data'!W$43+'(CC) Enemy Champ Data'!N85</f>
        <v>2151</v>
      </c>
      <c r="V85">
        <f>'(CC) Team Data'!X$43+'(CC) Enemy Champ Data'!O85</f>
        <v>2408</v>
      </c>
      <c r="W85">
        <f>'(CC) Team Data'!Y$43+'(CC) Enemy Champ Data'!P85</f>
        <v>1349</v>
      </c>
      <c r="X85">
        <f>'(CC) Team Data'!Z$43+'(CC) Enemy Champ Data'!Q85</f>
        <v>1116</v>
      </c>
      <c r="Y85">
        <f>'(CC) Team Data'!AA$43+'(CC) Enemy Champ Data'!R85</f>
        <v>1830</v>
      </c>
      <c r="AA85">
        <f>ABS('Champ Scores'!AG87-33.3-'Comp Calculator'!H$164-'Comp Calculator'!H$163)</f>
        <v>2.7102369798708139</v>
      </c>
      <c r="AB85">
        <f>ABS('Champ Scores'!AH87-33.3-'Comp Calculator'!I$164-'Comp Calculator'!I$163)</f>
        <v>8.637079040864819</v>
      </c>
      <c r="AC85">
        <f>ABS('Champ Scores'!AI87-33.3-'Comp Calculator'!J$164-'Comp Calculator'!J$163)</f>
        <v>5.9268420609940016</v>
      </c>
      <c r="AD85">
        <f t="shared" si="30"/>
        <v>17.274158081729635</v>
      </c>
      <c r="AF85" s="60">
        <f>(IF('Comp Calculator'!$C$167='(CC) Enemy Champ Data'!$N$3,'(CC) Enemy Champ Data'!$N85,IF('Comp Calculator'!$C$167='(CC) Enemy Champ Data'!$O$3,'(CC) Enemy Champ Data'!$O85,IF('Comp Calculator'!$C$167='(CC) Enemy Champ Data'!$P$3,'(CC) Enemy Champ Data'!$P85,IF('Comp Calculator'!$C$167='(CC) Enemy Champ Data'!$Q$3,'(CC) Enemy Champ Data'!$Q85,IF('Comp Calculator'!$C$167='(CC) Enemy Champ Data'!$R$3,'(CC) Enemy Champ Data'!$R85,IF('Comp Calculator'!$C$167='(CC) Enemy Champ Data'!$T$3,'(CC) Enemy Champ Data'!$T85,1000))))))*H85*(100-$AD85))/1000</f>
        <v>0</v>
      </c>
      <c r="AG85" s="60">
        <f>(IF('Comp Calculator'!$C$167='(CC) Enemy Champ Data'!$N$3,'(CC) Enemy Champ Data'!$N85,IF('Comp Calculator'!$C$167='(CC) Enemy Champ Data'!$O$3,'(CC) Enemy Champ Data'!$O85,IF('Comp Calculator'!$C$167='(CC) Enemy Champ Data'!$P$3,'(CC) Enemy Champ Data'!$P85,IF('Comp Calculator'!$C$167='(CC) Enemy Champ Data'!$Q$3,'(CC) Enemy Champ Data'!$Q85,IF('Comp Calculator'!$C$167='(CC) Enemy Champ Data'!$R$3,'(CC) Enemy Champ Data'!$R85,IF('Comp Calculator'!$C$167='(CC) Enemy Champ Data'!$T$3,'(CC) Enemy Champ Data'!$T85,1000))))))*I85*(100-$AD85))/1000</f>
        <v>0</v>
      </c>
      <c r="AH85" s="60">
        <f>(IF('Comp Calculator'!$C$167='(CC) Enemy Champ Data'!$N$3,'(CC) Enemy Champ Data'!$N85,IF('Comp Calculator'!$C$167='(CC) Enemy Champ Data'!$O$3,'(CC) Enemy Champ Data'!$O85,IF('Comp Calculator'!$C$167='(CC) Enemy Champ Data'!$P$3,'(CC) Enemy Champ Data'!$P85,IF('Comp Calculator'!$C$167='(CC) Enemy Champ Data'!$Q$3,'(CC) Enemy Champ Data'!$Q85,IF('Comp Calculator'!$C$167='(CC) Enemy Champ Data'!$R$3,'(CC) Enemy Champ Data'!$R85,IF('Comp Calculator'!$C$167='(CC) Enemy Champ Data'!$T$3,'(CC) Enemy Champ Data'!$T85,1000))))))*J85*(100-$AD85))/1000</f>
        <v>0</v>
      </c>
      <c r="AI85" s="60">
        <f>(IF('Comp Calculator'!$C$167='(CC) Enemy Champ Data'!$N$3,'(CC) Enemy Champ Data'!$N85,IF('Comp Calculator'!$C$167='(CC) Enemy Champ Data'!$O$3,'(CC) Enemy Champ Data'!$O85,IF('Comp Calculator'!$C$167='(CC) Enemy Champ Data'!$P$3,'(CC) Enemy Champ Data'!$P85,IF('Comp Calculator'!$C$167='(CC) Enemy Champ Data'!$Q$3,'(CC) Enemy Champ Data'!$Q85,IF('Comp Calculator'!$C$167='(CC) Enemy Champ Data'!$R$3,'(CC) Enemy Champ Data'!$R85,IF('Comp Calculator'!$C$167='(CC) Enemy Champ Data'!$T$3,'(CC) Enemy Champ Data'!$T85,1000))))))*K85*(100-$AD85))/1000</f>
        <v>0</v>
      </c>
      <c r="AJ85" s="60">
        <f>(IF('Comp Calculator'!$C$167='(CC) Enemy Champ Data'!$N$3,'(CC) Enemy Champ Data'!$N85,IF('Comp Calculator'!$C$167='(CC) Enemy Champ Data'!$O$3,'(CC) Enemy Champ Data'!$O85,IF('Comp Calculator'!$C$167='(CC) Enemy Champ Data'!$P$3,'(CC) Enemy Champ Data'!$P85,IF('Comp Calculator'!$C$167='(CC) Enemy Champ Data'!$Q$3,'(CC) Enemy Champ Data'!$Q85,IF('Comp Calculator'!$C$167='(CC) Enemy Champ Data'!$R$3,'(CC) Enemy Champ Data'!$R85,IF('Comp Calculator'!$C$167='(CC) Enemy Champ Data'!$T$3,'(CC) Enemy Champ Data'!$T85,1000))))))*L85*(100-$AD85))/1000</f>
        <v>0</v>
      </c>
      <c r="AL85">
        <f>RANK(AF85,AF$4:AF$157,0)+COUNTIF(AF$4:AF85,AF85)-1</f>
        <v>100</v>
      </c>
      <c r="AM85" t="str">
        <f t="shared" si="31"/>
        <v>Nocturne</v>
      </c>
      <c r="AN85">
        <f>RANK(AG85,AG$4:AG$157,0)+COUNTIF(AG$4:AG85,AG85)-1</f>
        <v>95</v>
      </c>
      <c r="AO85" t="str">
        <f t="shared" si="32"/>
        <v>Nocturne</v>
      </c>
      <c r="AP85">
        <f>RANK(AH85,AH$4:AH$157,0)+COUNTIF(AH$4:AH85,AH85)-1</f>
        <v>130</v>
      </c>
      <c r="AQ85" t="str">
        <f t="shared" si="33"/>
        <v>Nocturne</v>
      </c>
      <c r="AR85">
        <f>RANK(AI85,AI$4:AI$157,0)+COUNTIF(AI$4:AI85,AI85)-1</f>
        <v>90</v>
      </c>
      <c r="AS85" t="str">
        <f t="shared" si="34"/>
        <v>Nocturne</v>
      </c>
      <c r="AT85">
        <f>RANK(AJ85,AJ$4:AJ$157,0)+COUNTIF(AJ$4:AJ85,AJ85)-1</f>
        <v>106</v>
      </c>
      <c r="AU85" t="str">
        <f t="shared" si="35"/>
        <v>Nocturne</v>
      </c>
      <c r="AW85">
        <v>83</v>
      </c>
      <c r="AX85" s="61">
        <f t="shared" si="36"/>
        <v>3.7688259774978161</v>
      </c>
      <c r="AY85">
        <f>'Champ Scores'!B87</f>
        <v>3</v>
      </c>
      <c r="AZ85">
        <f>'Champ Scores'!C87</f>
        <v>3</v>
      </c>
      <c r="BA85">
        <f>'Champ Scores'!D87</f>
        <v>4</v>
      </c>
      <c r="BB85">
        <f>'Champ Scores'!E87</f>
        <v>2</v>
      </c>
      <c r="BC85">
        <f>'Champ Scores'!F87</f>
        <v>4</v>
      </c>
      <c r="BD85">
        <f>'Champ Scores'!G87</f>
        <v>2</v>
      </c>
      <c r="BE85">
        <f>'Champ Scores'!H87</f>
        <v>1</v>
      </c>
      <c r="BF85">
        <f>'Champ Scores'!I87</f>
        <v>1</v>
      </c>
      <c r="BG85">
        <f>'Champ Scores'!J87</f>
        <v>4</v>
      </c>
      <c r="BH85">
        <f>'Champ Scores'!K87</f>
        <v>3</v>
      </c>
      <c r="BI85">
        <f>'Champ Scores'!L87</f>
        <v>2</v>
      </c>
      <c r="BJ85">
        <f>'Champ Scores'!M87</f>
        <v>3</v>
      </c>
      <c r="BK85">
        <f>'Champ Scores'!N87</f>
        <v>2</v>
      </c>
      <c r="BL85">
        <f>'Champ Scores'!O87</f>
        <v>1</v>
      </c>
      <c r="BM85">
        <f>'Champ Scores'!P87</f>
        <v>4</v>
      </c>
      <c r="BN85">
        <f>'Champ Scores'!Q87</f>
        <v>3</v>
      </c>
      <c r="BO85">
        <f>'Champ Scores'!R87</f>
        <v>5</v>
      </c>
      <c r="BP85">
        <f>'Champ Scores'!S87</f>
        <v>1</v>
      </c>
      <c r="BQ85">
        <f>'Champ Scores'!T87</f>
        <v>3</v>
      </c>
      <c r="BR85">
        <f>'Champ Scores'!U87</f>
        <v>1</v>
      </c>
      <c r="BT85" s="61">
        <f>INDEX($AX$3:BR85,AW85,MATCH('Comp Calculator'!$C$168,'(CC) Enemy Champ Data'!$AX$3:$BR$3,0))</f>
        <v>3.7688259774978161</v>
      </c>
      <c r="BV85" s="60">
        <f t="shared" si="25"/>
        <v>0</v>
      </c>
      <c r="BW85" s="60">
        <f t="shared" si="26"/>
        <v>0</v>
      </c>
      <c r="BX85" s="60">
        <f t="shared" si="27"/>
        <v>0</v>
      </c>
      <c r="BY85" s="60">
        <f t="shared" si="28"/>
        <v>0</v>
      </c>
      <c r="BZ85" s="60">
        <f t="shared" si="29"/>
        <v>0</v>
      </c>
      <c r="CB85">
        <f>RANK(BV85,BV$4:BV$157,0)+COUNTIF(BV$4:BV85,BV85)-1</f>
        <v>100</v>
      </c>
      <c r="CC85" t="str">
        <f t="shared" si="37"/>
        <v>Nocturne</v>
      </c>
      <c r="CD85">
        <f>RANK(BW85,BW$4:BW$157,0)+COUNTIF(BW$4:BW85,BW85)-1</f>
        <v>95</v>
      </c>
      <c r="CE85" t="str">
        <f t="shared" si="38"/>
        <v>Nocturne</v>
      </c>
      <c r="CF85">
        <f>RANK(BX85,BX$4:BX$157,0)+COUNTIF(BX$4:BX85,BX85)-1</f>
        <v>130</v>
      </c>
      <c r="CG85" t="str">
        <f t="shared" si="39"/>
        <v>Nocturne</v>
      </c>
      <c r="CH85">
        <f>RANK(BY85,BY$4:BY$157,0)+COUNTIF(BY$4:BY85,BY85)-1</f>
        <v>90</v>
      </c>
      <c r="CI85" t="str">
        <f t="shared" si="40"/>
        <v>Nocturne</v>
      </c>
      <c r="CJ85">
        <f>RANK(BZ85,BZ$4:BZ$157,0)+COUNTIF(BZ$4:BZ85,BZ85)-1</f>
        <v>106</v>
      </c>
      <c r="CK85" t="str">
        <f t="shared" si="41"/>
        <v>Nocturne</v>
      </c>
      <c r="CM85">
        <f>'Champ Scores'!B87+'(CC) Team Data'!B$43-'(CC) Team Data'!$B$28</f>
        <v>7</v>
      </c>
      <c r="CN85">
        <f>'Champ Scores'!C87+'(CC) Team Data'!C$43-'(CC) Team Data'!$B$28</f>
        <v>7</v>
      </c>
      <c r="CO85">
        <f>'Champ Scores'!D87+'(CC) Team Data'!D$43-'(CC) Team Data'!$B$28</f>
        <v>8</v>
      </c>
      <c r="CP85">
        <f>'Champ Scores'!E87+'(CC) Team Data'!E$43-'(CC) Team Data'!$B$28</f>
        <v>6</v>
      </c>
      <c r="CQ85">
        <f>'Champ Scores'!F87+'(CC) Team Data'!F$43-'(CC) Team Data'!$B$28</f>
        <v>8</v>
      </c>
      <c r="CR85">
        <f>'Champ Scores'!G87+'(CC) Team Data'!G$43-'(CC) Team Data'!$B$28</f>
        <v>6</v>
      </c>
      <c r="CS85">
        <f>'Champ Scores'!H87+'(CC) Team Data'!H$43-'(CC) Team Data'!$B$28</f>
        <v>5</v>
      </c>
      <c r="CT85">
        <f>'Champ Scores'!I87+'(CC) Team Data'!I$43-'(CC) Team Data'!$B$28</f>
        <v>5</v>
      </c>
      <c r="CU85">
        <f>'Champ Scores'!J87+'(CC) Team Data'!J$43-'(CC) Team Data'!$B$28</f>
        <v>8</v>
      </c>
      <c r="CV85">
        <f>'Champ Scores'!K87+'(CC) Team Data'!K$43-'(CC) Team Data'!$B$28</f>
        <v>7</v>
      </c>
      <c r="CW85">
        <f>'Champ Scores'!L87+'(CC) Team Data'!L$43-'(CC) Team Data'!$B$28</f>
        <v>6</v>
      </c>
      <c r="CX85">
        <f>'Champ Scores'!M87+'(CC) Team Data'!M$43-'(CC) Team Data'!$B$28</f>
        <v>7</v>
      </c>
      <c r="CY85">
        <f>'Champ Scores'!N87+'(CC) Team Data'!N$43-'(CC) Team Data'!$B$28</f>
        <v>6</v>
      </c>
      <c r="CZ85">
        <f>'Champ Scores'!O87+'(CC) Team Data'!O$43-'(CC) Team Data'!$B$28</f>
        <v>5</v>
      </c>
      <c r="DA85">
        <f>'Champ Scores'!P87+'(CC) Team Data'!P$43-'(CC) Team Data'!$B$28</f>
        <v>8</v>
      </c>
      <c r="DB85">
        <f>'Champ Scores'!Q87+'(CC) Team Data'!Q$43-'(CC) Team Data'!$B$28</f>
        <v>7</v>
      </c>
      <c r="DC85">
        <f>'Champ Scores'!R87+'(CC) Team Data'!R$43-'(CC) Team Data'!$B$28</f>
        <v>9</v>
      </c>
      <c r="DD85">
        <f>'Champ Scores'!S87+'(CC) Team Data'!S$43-'(CC) Team Data'!$B$28</f>
        <v>5</v>
      </c>
      <c r="DE85">
        <f>'Champ Scores'!T87+'(CC) Team Data'!T$43-'(CC) Team Data'!$B$28</f>
        <v>7</v>
      </c>
      <c r="DF85">
        <f>'Champ Scores'!U87+'(CC) Team Data'!U$43-'(CC) Team Data'!$B$28</f>
        <v>5</v>
      </c>
    </row>
    <row r="86" spans="1:110" x14ac:dyDescent="0.25">
      <c r="A86" t="str">
        <f>'Champ Scores'!A88</f>
        <v>Nunu</v>
      </c>
      <c r="B86">
        <f>IF('Comp Calculator'!$C$158='Champ Pools'!$S$3,'Champ Pools'!B88,IF('Comp Calculator'!$C$158='Champ Pools'!$T$3,'Champ Pools'!C88,IF('Comp Calculator'!$C$158='Champ Pools'!$U$3,'Champ Pools'!D88,IF('Comp Calculator'!$C$158='Champ Pools'!$V$3,'Champ Pools'!E88,IF('Comp Calculator'!$C$158='Champ Pools'!$W$3,'Champ Pools'!F88,IF('Comp Calculator'!$C$158='Champ Pools'!$X$3,'Champ Pools'!G88,IF('Comp Calculator'!$C$158='Champ Pools'!$Y$3,'Champ Pools'!H88,IF('Comp Calculator'!$C$158='Champ Pools'!$Z$3,'Champ Pools'!I88,0))))))))</f>
        <v>0</v>
      </c>
      <c r="C86">
        <f>IF('Comp Calculator'!$C$159='Champ Pools'!$S$3,'Champ Pools'!B88,IF('Comp Calculator'!$C$159='Champ Pools'!$T$3,'Champ Pools'!C88,IF('Comp Calculator'!$C$159='Champ Pools'!$U$3,'Champ Pools'!D88,IF('Comp Calculator'!$C$159='Champ Pools'!$V$3,'Champ Pools'!E88,IF('Comp Calculator'!$C$159='Champ Pools'!$W$3,'Champ Pools'!F88,IF('Comp Calculator'!$C$159='Champ Pools'!$X$3,'Champ Pools'!G88,IF('Comp Calculator'!$C$159='Champ Pools'!$Y$3,'Champ Pools'!H88,IF('Comp Calculator'!$C$159='Champ Pools'!$Z$3,'Champ Pools'!I88,0))))))))</f>
        <v>5</v>
      </c>
      <c r="D86">
        <f>IF('Comp Calculator'!$C$160='Champ Pools'!$S$3,'Champ Pools'!B88,IF('Comp Calculator'!$C$160='Champ Pools'!$T$3,'Champ Pools'!C88,IF('Comp Calculator'!$C$160='Champ Pools'!$U$3,'Champ Pools'!D88,IF('Comp Calculator'!$C$160='Champ Pools'!$V$3,'Champ Pools'!E88,IF('Comp Calculator'!$C$160='Champ Pools'!$W$3,'Champ Pools'!F88,IF('Comp Calculator'!$C$160='Champ Pools'!$X$3,'Champ Pools'!G88,IF('Comp Calculator'!$C$160='Champ Pools'!$Y$3,'Champ Pools'!H88,IF('Comp Calculator'!$C$160='Champ Pools'!$Z$3,'Champ Pools'!I88,0))))))))</f>
        <v>4</v>
      </c>
      <c r="E86">
        <f>IF('Comp Calculator'!$C$161='Champ Pools'!$S$3,'Champ Pools'!B88,IF('Comp Calculator'!$C$161='Champ Pools'!$T$3,'Champ Pools'!C88,IF('Comp Calculator'!$C$161='Champ Pools'!$U$3,'Champ Pools'!D88,IF('Comp Calculator'!$C$161='Champ Pools'!$V$3,'Champ Pools'!E88,IF('Comp Calculator'!$C$161='Champ Pools'!$W$3,'Champ Pools'!F88,IF('Comp Calculator'!$C$161='Champ Pools'!$X$3,'Champ Pools'!G88,IF('Comp Calculator'!$C$161='Champ Pools'!$Y$3,'Champ Pools'!H88,IF('Comp Calculator'!$C$161='Champ Pools'!$Z$3,'Champ Pools'!I88,0))))))))</f>
        <v>0</v>
      </c>
      <c r="F86">
        <f>IF('Comp Calculator'!$C$162='Champ Pools'!$S$3,'Champ Pools'!B88,IF('Comp Calculator'!$C$162='Champ Pools'!$T$3,'Champ Pools'!C88,IF('Comp Calculator'!$C$162='Champ Pools'!$U$3,'Champ Pools'!D88,IF('Comp Calculator'!$C$162='Champ Pools'!$V$3,'Champ Pools'!E88,IF('Comp Calculator'!$C$162='Champ Pools'!$W$3,'Champ Pools'!F88,IF('Comp Calculator'!$C$162='Champ Pools'!$X$3,'Champ Pools'!G88,IF('Comp Calculator'!$C$162='Champ Pools'!$Y$3,'Champ Pools'!H88,IF('Comp Calculator'!$C$162='Champ Pools'!$Z$3,'Champ Pools'!I88,0))))))))</f>
        <v>0</v>
      </c>
      <c r="H86">
        <f>B86*B86*'Champ Pools'!AC88</f>
        <v>0</v>
      </c>
      <c r="I86">
        <f>C86*C86*'Champ Pools'!AD88</f>
        <v>75</v>
      </c>
      <c r="J86">
        <f>D86*D86*'Champ Pools'!AE88</f>
        <v>48</v>
      </c>
      <c r="K86">
        <f>E86*E86*'Champ Pools'!AF88</f>
        <v>0</v>
      </c>
      <c r="L86">
        <f>F86*F86*'Champ Pools'!AG88</f>
        <v>0</v>
      </c>
      <c r="N86">
        <f>'Champ Scores'!Y88</f>
        <v>2265</v>
      </c>
      <c r="O86">
        <f>'Champ Scores'!Z88</f>
        <v>1598</v>
      </c>
      <c r="P86">
        <f>'Champ Scores'!AA88</f>
        <v>2771</v>
      </c>
      <c r="Q86">
        <f>'Champ Scores'!AB88</f>
        <v>2279</v>
      </c>
      <c r="R86">
        <f>'Champ Scores'!AC88</f>
        <v>1877</v>
      </c>
      <c r="T86" s="60">
        <f t="shared" si="24"/>
        <v>2554.3487910933036</v>
      </c>
      <c r="U86">
        <f>'(CC) Team Data'!W$43+'(CC) Enemy Champ Data'!N86</f>
        <v>2265</v>
      </c>
      <c r="V86">
        <f>'(CC) Team Data'!X$43+'(CC) Enemy Champ Data'!O86</f>
        <v>1598</v>
      </c>
      <c r="W86">
        <f>'(CC) Team Data'!Y$43+'(CC) Enemy Champ Data'!P86</f>
        <v>2771</v>
      </c>
      <c r="X86">
        <f>'(CC) Team Data'!Z$43+'(CC) Enemy Champ Data'!Q86</f>
        <v>2279</v>
      </c>
      <c r="Y86">
        <f>'(CC) Team Data'!AA$43+'(CC) Enemy Champ Data'!R86</f>
        <v>1877</v>
      </c>
      <c r="AA86">
        <f>ABS('Champ Scores'!AG88-33.3-'Comp Calculator'!H$164-'Comp Calculator'!H$163)</f>
        <v>29.10663873503875</v>
      </c>
      <c r="AB86">
        <f>ABS('Champ Scores'!AH88-33.3-'Comp Calculator'!I$164-'Comp Calculator'!I$163)</f>
        <v>17.825656701779728</v>
      </c>
      <c r="AC86">
        <f>ABS('Champ Scores'!AI88-33.3-'Comp Calculator'!J$164-'Comp Calculator'!J$163)</f>
        <v>11.280982033259026</v>
      </c>
      <c r="AD86">
        <f t="shared" si="30"/>
        <v>58.2132774700775</v>
      </c>
      <c r="AF86" s="60">
        <f>(IF('Comp Calculator'!$C$167='(CC) Enemy Champ Data'!$N$3,'(CC) Enemy Champ Data'!$N86,IF('Comp Calculator'!$C$167='(CC) Enemy Champ Data'!$O$3,'(CC) Enemy Champ Data'!$O86,IF('Comp Calculator'!$C$167='(CC) Enemy Champ Data'!$P$3,'(CC) Enemy Champ Data'!$P86,IF('Comp Calculator'!$C$167='(CC) Enemy Champ Data'!$Q$3,'(CC) Enemy Champ Data'!$Q86,IF('Comp Calculator'!$C$167='(CC) Enemy Champ Data'!$R$3,'(CC) Enemy Champ Data'!$R86,IF('Comp Calculator'!$C$167='(CC) Enemy Champ Data'!$T$3,'(CC) Enemy Champ Data'!$T86,1000))))))*H86*(100-$AD86))/1000</f>
        <v>0</v>
      </c>
      <c r="AG86" s="60">
        <f>(IF('Comp Calculator'!$C$167='(CC) Enemy Champ Data'!$N$3,'(CC) Enemy Champ Data'!$N86,IF('Comp Calculator'!$C$167='(CC) Enemy Champ Data'!$O$3,'(CC) Enemy Champ Data'!$O86,IF('Comp Calculator'!$C$167='(CC) Enemy Champ Data'!$P$3,'(CC) Enemy Champ Data'!$P86,IF('Comp Calculator'!$C$167='(CC) Enemy Champ Data'!$Q$3,'(CC) Enemy Champ Data'!$Q86,IF('Comp Calculator'!$C$167='(CC) Enemy Champ Data'!$R$3,'(CC) Enemy Champ Data'!$R86,IF('Comp Calculator'!$C$167='(CC) Enemy Champ Data'!$T$3,'(CC) Enemy Champ Data'!$T86,1000))))))*I86*(100-$AD86))/1000</f>
        <v>8005.3398133544142</v>
      </c>
      <c r="AH86" s="60">
        <f>(IF('Comp Calculator'!$C$167='(CC) Enemy Champ Data'!$N$3,'(CC) Enemy Champ Data'!$N86,IF('Comp Calculator'!$C$167='(CC) Enemy Champ Data'!$O$3,'(CC) Enemy Champ Data'!$O86,IF('Comp Calculator'!$C$167='(CC) Enemy Champ Data'!$P$3,'(CC) Enemy Champ Data'!$P86,IF('Comp Calculator'!$C$167='(CC) Enemy Champ Data'!$Q$3,'(CC) Enemy Champ Data'!$Q86,IF('Comp Calculator'!$C$167='(CC) Enemy Champ Data'!$R$3,'(CC) Enemy Champ Data'!$R86,IF('Comp Calculator'!$C$167='(CC) Enemy Champ Data'!$T$3,'(CC) Enemy Champ Data'!$T86,1000))))))*J86*(100-$AD86))/1000</f>
        <v>5123.4174805468247</v>
      </c>
      <c r="AI86" s="60">
        <f>(IF('Comp Calculator'!$C$167='(CC) Enemy Champ Data'!$N$3,'(CC) Enemy Champ Data'!$N86,IF('Comp Calculator'!$C$167='(CC) Enemy Champ Data'!$O$3,'(CC) Enemy Champ Data'!$O86,IF('Comp Calculator'!$C$167='(CC) Enemy Champ Data'!$P$3,'(CC) Enemy Champ Data'!$P86,IF('Comp Calculator'!$C$167='(CC) Enemy Champ Data'!$Q$3,'(CC) Enemy Champ Data'!$Q86,IF('Comp Calculator'!$C$167='(CC) Enemy Champ Data'!$R$3,'(CC) Enemy Champ Data'!$R86,IF('Comp Calculator'!$C$167='(CC) Enemy Champ Data'!$T$3,'(CC) Enemy Champ Data'!$T86,1000))))))*K86*(100-$AD86))/1000</f>
        <v>0</v>
      </c>
      <c r="AJ86" s="60">
        <f>(IF('Comp Calculator'!$C$167='(CC) Enemy Champ Data'!$N$3,'(CC) Enemy Champ Data'!$N86,IF('Comp Calculator'!$C$167='(CC) Enemy Champ Data'!$O$3,'(CC) Enemy Champ Data'!$O86,IF('Comp Calculator'!$C$167='(CC) Enemy Champ Data'!$P$3,'(CC) Enemy Champ Data'!$P86,IF('Comp Calculator'!$C$167='(CC) Enemy Champ Data'!$Q$3,'(CC) Enemy Champ Data'!$Q86,IF('Comp Calculator'!$C$167='(CC) Enemy Champ Data'!$R$3,'(CC) Enemy Champ Data'!$R86,IF('Comp Calculator'!$C$167='(CC) Enemy Champ Data'!$T$3,'(CC) Enemy Champ Data'!$T86,1000))))))*L86*(100-$AD86))/1000</f>
        <v>0</v>
      </c>
      <c r="AL86">
        <f>RANK(AF86,AF$4:AF$157,0)+COUNTIF(AF$4:AF86,AF86)-1</f>
        <v>101</v>
      </c>
      <c r="AM86" t="str">
        <f t="shared" si="31"/>
        <v>Nunu</v>
      </c>
      <c r="AN86">
        <f>RANK(AG86,AG$4:AG$157,0)+COUNTIF(AG$4:AG86,AG86)-1</f>
        <v>6</v>
      </c>
      <c r="AO86" t="str">
        <f t="shared" si="32"/>
        <v>Nunu</v>
      </c>
      <c r="AP86">
        <f>RANK(AH86,AH$4:AH$157,0)+COUNTIF(AH$4:AH86,AH86)-1</f>
        <v>64</v>
      </c>
      <c r="AQ86" t="str">
        <f t="shared" si="33"/>
        <v>Nunu</v>
      </c>
      <c r="AR86">
        <f>RANK(AI86,AI$4:AI$157,0)+COUNTIF(AI$4:AI86,AI86)-1</f>
        <v>91</v>
      </c>
      <c r="AS86" t="str">
        <f t="shared" si="34"/>
        <v>Nunu</v>
      </c>
      <c r="AT86">
        <f>RANK(AJ86,AJ$4:AJ$157,0)+COUNTIF(AJ$4:AJ86,AJ86)-1</f>
        <v>107</v>
      </c>
      <c r="AU86" t="str">
        <f t="shared" si="35"/>
        <v>Nunu</v>
      </c>
      <c r="AW86">
        <v>84</v>
      </c>
      <c r="AX86" s="61">
        <f t="shared" si="36"/>
        <v>3.2709905482587658</v>
      </c>
      <c r="AY86">
        <f>'Champ Scores'!B88</f>
        <v>1</v>
      </c>
      <c r="AZ86">
        <f>'Champ Scores'!C88</f>
        <v>2</v>
      </c>
      <c r="BA86">
        <f>'Champ Scores'!D88</f>
        <v>1</v>
      </c>
      <c r="BB86">
        <f>'Champ Scores'!E88</f>
        <v>2</v>
      </c>
      <c r="BC86">
        <f>'Champ Scores'!F88</f>
        <v>1</v>
      </c>
      <c r="BD86">
        <f>'Champ Scores'!G88</f>
        <v>1</v>
      </c>
      <c r="BE86">
        <f>'Champ Scores'!H88</f>
        <v>1</v>
      </c>
      <c r="BF86">
        <f>'Champ Scores'!I88</f>
        <v>1</v>
      </c>
      <c r="BG86">
        <f>'Champ Scores'!J88</f>
        <v>1</v>
      </c>
      <c r="BH86">
        <f>'Champ Scores'!K88</f>
        <v>4</v>
      </c>
      <c r="BI86">
        <f>'Champ Scores'!L88</f>
        <v>5</v>
      </c>
      <c r="BJ86">
        <f>'Champ Scores'!M88</f>
        <v>1</v>
      </c>
      <c r="BK86">
        <f>'Champ Scores'!N88</f>
        <v>4</v>
      </c>
      <c r="BL86">
        <f>'Champ Scores'!O88</f>
        <v>3</v>
      </c>
      <c r="BM86">
        <f>'Champ Scores'!P88</f>
        <v>5</v>
      </c>
      <c r="BN86">
        <f>'Champ Scores'!Q88</f>
        <v>5</v>
      </c>
      <c r="BO86">
        <f>'Champ Scores'!R88</f>
        <v>1</v>
      </c>
      <c r="BP86">
        <f>'Champ Scores'!S88</f>
        <v>3</v>
      </c>
      <c r="BQ86">
        <f>'Champ Scores'!T88</f>
        <v>5</v>
      </c>
      <c r="BR86">
        <f>'Champ Scores'!U88</f>
        <v>5</v>
      </c>
      <c r="BT86" s="61">
        <f>INDEX($AX$3:BR86,AW86,MATCH('Comp Calculator'!$C$168,'(CC) Enemy Champ Data'!$AX$3:$BR$3,0))</f>
        <v>3.2709905482587658</v>
      </c>
      <c r="BV86" s="60">
        <f t="shared" si="25"/>
        <v>0</v>
      </c>
      <c r="BW86" s="60">
        <f t="shared" si="26"/>
        <v>10251.298082856609</v>
      </c>
      <c r="BX86" s="60">
        <f t="shared" si="27"/>
        <v>6560.8307730282295</v>
      </c>
      <c r="BY86" s="60">
        <f t="shared" si="28"/>
        <v>0</v>
      </c>
      <c r="BZ86" s="60">
        <f t="shared" si="29"/>
        <v>0</v>
      </c>
      <c r="CB86">
        <f>RANK(BV86,BV$4:BV$157,0)+COUNTIF(BV$4:BV86,BV86)-1</f>
        <v>101</v>
      </c>
      <c r="CC86" t="str">
        <f t="shared" si="37"/>
        <v>Nunu</v>
      </c>
      <c r="CD86">
        <f>RANK(BW86,BW$4:BW$157,0)+COUNTIF(BW$4:BW86,BW86)-1</f>
        <v>6</v>
      </c>
      <c r="CE86" t="str">
        <f t="shared" si="38"/>
        <v>Nunu</v>
      </c>
      <c r="CF86">
        <f>RANK(BX86,BX$4:BX$157,0)+COUNTIF(BX$4:BX86,BX86)-1</f>
        <v>71</v>
      </c>
      <c r="CG86" t="str">
        <f t="shared" si="39"/>
        <v>Nunu</v>
      </c>
      <c r="CH86">
        <f>RANK(BY86,BY$4:BY$157,0)+COUNTIF(BY$4:BY86,BY86)-1</f>
        <v>91</v>
      </c>
      <c r="CI86" t="str">
        <f t="shared" si="40"/>
        <v>Nunu</v>
      </c>
      <c r="CJ86">
        <f>RANK(BZ86,BZ$4:BZ$157,0)+COUNTIF(BZ$4:BZ86,BZ86)-1</f>
        <v>107</v>
      </c>
      <c r="CK86" t="str">
        <f t="shared" si="41"/>
        <v>Nunu</v>
      </c>
      <c r="CM86">
        <f>'Champ Scores'!B88+'(CC) Team Data'!B$43-'(CC) Team Data'!$B$28</f>
        <v>5</v>
      </c>
      <c r="CN86">
        <f>'Champ Scores'!C88+'(CC) Team Data'!C$43-'(CC) Team Data'!$B$28</f>
        <v>6</v>
      </c>
      <c r="CO86">
        <f>'Champ Scores'!D88+'(CC) Team Data'!D$43-'(CC) Team Data'!$B$28</f>
        <v>5</v>
      </c>
      <c r="CP86">
        <f>'Champ Scores'!E88+'(CC) Team Data'!E$43-'(CC) Team Data'!$B$28</f>
        <v>6</v>
      </c>
      <c r="CQ86">
        <f>'Champ Scores'!F88+'(CC) Team Data'!F$43-'(CC) Team Data'!$B$28</f>
        <v>5</v>
      </c>
      <c r="CR86">
        <f>'Champ Scores'!G88+'(CC) Team Data'!G$43-'(CC) Team Data'!$B$28</f>
        <v>5</v>
      </c>
      <c r="CS86">
        <f>'Champ Scores'!H88+'(CC) Team Data'!H$43-'(CC) Team Data'!$B$28</f>
        <v>5</v>
      </c>
      <c r="CT86">
        <f>'Champ Scores'!I88+'(CC) Team Data'!I$43-'(CC) Team Data'!$B$28</f>
        <v>5</v>
      </c>
      <c r="CU86">
        <f>'Champ Scores'!J88+'(CC) Team Data'!J$43-'(CC) Team Data'!$B$28</f>
        <v>5</v>
      </c>
      <c r="CV86">
        <f>'Champ Scores'!K88+'(CC) Team Data'!K$43-'(CC) Team Data'!$B$28</f>
        <v>8</v>
      </c>
      <c r="CW86">
        <f>'Champ Scores'!L88+'(CC) Team Data'!L$43-'(CC) Team Data'!$B$28</f>
        <v>9</v>
      </c>
      <c r="CX86">
        <f>'Champ Scores'!M88+'(CC) Team Data'!M$43-'(CC) Team Data'!$B$28</f>
        <v>5</v>
      </c>
      <c r="CY86">
        <f>'Champ Scores'!N88+'(CC) Team Data'!N$43-'(CC) Team Data'!$B$28</f>
        <v>8</v>
      </c>
      <c r="CZ86">
        <f>'Champ Scores'!O88+'(CC) Team Data'!O$43-'(CC) Team Data'!$B$28</f>
        <v>7</v>
      </c>
      <c r="DA86">
        <f>'Champ Scores'!P88+'(CC) Team Data'!P$43-'(CC) Team Data'!$B$28</f>
        <v>9</v>
      </c>
      <c r="DB86">
        <f>'Champ Scores'!Q88+'(CC) Team Data'!Q$43-'(CC) Team Data'!$B$28</f>
        <v>9</v>
      </c>
      <c r="DC86">
        <f>'Champ Scores'!R88+'(CC) Team Data'!R$43-'(CC) Team Data'!$B$28</f>
        <v>5</v>
      </c>
      <c r="DD86">
        <f>'Champ Scores'!S88+'(CC) Team Data'!S$43-'(CC) Team Data'!$B$28</f>
        <v>7</v>
      </c>
      <c r="DE86">
        <f>'Champ Scores'!T88+'(CC) Team Data'!T$43-'(CC) Team Data'!$B$28</f>
        <v>9</v>
      </c>
      <c r="DF86">
        <f>'Champ Scores'!U88+'(CC) Team Data'!U$43-'(CC) Team Data'!$B$28</f>
        <v>9</v>
      </c>
    </row>
    <row r="87" spans="1:110" x14ac:dyDescent="0.25">
      <c r="A87" t="str">
        <f>'Champ Scores'!A89</f>
        <v>Olaf</v>
      </c>
      <c r="B87">
        <f>IF('Comp Calculator'!$C$158='Champ Pools'!$S$3,'Champ Pools'!B89,IF('Comp Calculator'!$C$158='Champ Pools'!$T$3,'Champ Pools'!C89,IF('Comp Calculator'!$C$158='Champ Pools'!$U$3,'Champ Pools'!D89,IF('Comp Calculator'!$C$158='Champ Pools'!$V$3,'Champ Pools'!E89,IF('Comp Calculator'!$C$158='Champ Pools'!$W$3,'Champ Pools'!F89,IF('Comp Calculator'!$C$158='Champ Pools'!$X$3,'Champ Pools'!G89,IF('Comp Calculator'!$C$158='Champ Pools'!$Y$3,'Champ Pools'!H89,IF('Comp Calculator'!$C$158='Champ Pools'!$Z$3,'Champ Pools'!I89,0))))))))</f>
        <v>0</v>
      </c>
      <c r="C87">
        <f>IF('Comp Calculator'!$C$159='Champ Pools'!$S$3,'Champ Pools'!B89,IF('Comp Calculator'!$C$159='Champ Pools'!$T$3,'Champ Pools'!C89,IF('Comp Calculator'!$C$159='Champ Pools'!$U$3,'Champ Pools'!D89,IF('Comp Calculator'!$C$159='Champ Pools'!$V$3,'Champ Pools'!E89,IF('Comp Calculator'!$C$159='Champ Pools'!$W$3,'Champ Pools'!F89,IF('Comp Calculator'!$C$159='Champ Pools'!$X$3,'Champ Pools'!G89,IF('Comp Calculator'!$C$159='Champ Pools'!$Y$3,'Champ Pools'!H89,IF('Comp Calculator'!$C$159='Champ Pools'!$Z$3,'Champ Pools'!I89,0))))))))</f>
        <v>1</v>
      </c>
      <c r="D87">
        <f>IF('Comp Calculator'!$C$160='Champ Pools'!$S$3,'Champ Pools'!B89,IF('Comp Calculator'!$C$160='Champ Pools'!$T$3,'Champ Pools'!C89,IF('Comp Calculator'!$C$160='Champ Pools'!$U$3,'Champ Pools'!D89,IF('Comp Calculator'!$C$160='Champ Pools'!$V$3,'Champ Pools'!E89,IF('Comp Calculator'!$C$160='Champ Pools'!$W$3,'Champ Pools'!F89,IF('Comp Calculator'!$C$160='Champ Pools'!$X$3,'Champ Pools'!G89,IF('Comp Calculator'!$C$160='Champ Pools'!$Y$3,'Champ Pools'!H89,IF('Comp Calculator'!$C$160='Champ Pools'!$Z$3,'Champ Pools'!I89,0))))))))</f>
        <v>0</v>
      </c>
      <c r="E87">
        <f>IF('Comp Calculator'!$C$161='Champ Pools'!$S$3,'Champ Pools'!B89,IF('Comp Calculator'!$C$161='Champ Pools'!$T$3,'Champ Pools'!C89,IF('Comp Calculator'!$C$161='Champ Pools'!$U$3,'Champ Pools'!D89,IF('Comp Calculator'!$C$161='Champ Pools'!$V$3,'Champ Pools'!E89,IF('Comp Calculator'!$C$161='Champ Pools'!$W$3,'Champ Pools'!F89,IF('Comp Calculator'!$C$161='Champ Pools'!$X$3,'Champ Pools'!G89,IF('Comp Calculator'!$C$161='Champ Pools'!$Y$3,'Champ Pools'!H89,IF('Comp Calculator'!$C$161='Champ Pools'!$Z$3,'Champ Pools'!I89,0))))))))</f>
        <v>0</v>
      </c>
      <c r="F87">
        <f>IF('Comp Calculator'!$C$162='Champ Pools'!$S$3,'Champ Pools'!B89,IF('Comp Calculator'!$C$162='Champ Pools'!$T$3,'Champ Pools'!C89,IF('Comp Calculator'!$C$162='Champ Pools'!$U$3,'Champ Pools'!D89,IF('Comp Calculator'!$C$162='Champ Pools'!$V$3,'Champ Pools'!E89,IF('Comp Calculator'!$C$162='Champ Pools'!$W$3,'Champ Pools'!F89,IF('Comp Calculator'!$C$162='Champ Pools'!$X$3,'Champ Pools'!G89,IF('Comp Calculator'!$C$162='Champ Pools'!$Y$3,'Champ Pools'!H89,IF('Comp Calculator'!$C$162='Champ Pools'!$Z$3,'Champ Pools'!I89,0))))))))</f>
        <v>0</v>
      </c>
      <c r="H87">
        <f>B87*B87*'Champ Pools'!AC89</f>
        <v>0</v>
      </c>
      <c r="I87">
        <f>C87*C87*'Champ Pools'!AD89</f>
        <v>3</v>
      </c>
      <c r="J87">
        <f>D87*D87*'Champ Pools'!AE89</f>
        <v>0</v>
      </c>
      <c r="K87">
        <f>E87*E87*'Champ Pools'!AF89</f>
        <v>0</v>
      </c>
      <c r="L87">
        <f>F87*F87*'Champ Pools'!AG89</f>
        <v>0</v>
      </c>
      <c r="N87">
        <f>'Champ Scores'!Y89</f>
        <v>1732</v>
      </c>
      <c r="O87">
        <f>'Champ Scores'!Z89</f>
        <v>2078</v>
      </c>
      <c r="P87">
        <f>'Champ Scores'!AA89</f>
        <v>1839</v>
      </c>
      <c r="Q87">
        <f>'Champ Scores'!AB89</f>
        <v>1479</v>
      </c>
      <c r="R87">
        <f>'Champ Scores'!AC89</f>
        <v>2154</v>
      </c>
      <c r="T87" s="60">
        <f t="shared" si="24"/>
        <v>2728.0251849894926</v>
      </c>
      <c r="U87">
        <f>'(CC) Team Data'!W$43+'(CC) Enemy Champ Data'!N87</f>
        <v>1732</v>
      </c>
      <c r="V87">
        <f>'(CC) Team Data'!X$43+'(CC) Enemy Champ Data'!O87</f>
        <v>2078</v>
      </c>
      <c r="W87">
        <f>'(CC) Team Data'!Y$43+'(CC) Enemy Champ Data'!P87</f>
        <v>1839</v>
      </c>
      <c r="X87">
        <f>'(CC) Team Data'!Z$43+'(CC) Enemy Champ Data'!Q87</f>
        <v>1479</v>
      </c>
      <c r="Y87">
        <f>'(CC) Team Data'!AA$43+'(CC) Enemy Champ Data'!R87</f>
        <v>2154</v>
      </c>
      <c r="AA87">
        <f>ABS('Champ Scores'!AG89-33.3-'Comp Calculator'!H$164-'Comp Calculator'!H$163)</f>
        <v>9.1751492498882357</v>
      </c>
      <c r="AB87">
        <f>ABS('Champ Scores'!AH89-33.3-'Comp Calculator'!I$164-'Comp Calculator'!I$163)</f>
        <v>16.190677486742885</v>
      </c>
      <c r="AC87">
        <f>ABS('Champ Scores'!AI89-33.3-'Comp Calculator'!J$164-'Comp Calculator'!J$163)</f>
        <v>7.0155282368546459</v>
      </c>
      <c r="AD87">
        <f t="shared" si="30"/>
        <v>32.38135497348577</v>
      </c>
      <c r="AF87" s="60">
        <f>(IF('Comp Calculator'!$C$167='(CC) Enemy Champ Data'!$N$3,'(CC) Enemy Champ Data'!$N87,IF('Comp Calculator'!$C$167='(CC) Enemy Champ Data'!$O$3,'(CC) Enemy Champ Data'!$O87,IF('Comp Calculator'!$C$167='(CC) Enemy Champ Data'!$P$3,'(CC) Enemy Champ Data'!$P87,IF('Comp Calculator'!$C$167='(CC) Enemy Champ Data'!$Q$3,'(CC) Enemy Champ Data'!$Q87,IF('Comp Calculator'!$C$167='(CC) Enemy Champ Data'!$R$3,'(CC) Enemy Champ Data'!$R87,IF('Comp Calculator'!$C$167='(CC) Enemy Champ Data'!$T$3,'(CC) Enemy Champ Data'!$T87,1000))))))*H87*(100-$AD87))/1000</f>
        <v>0</v>
      </c>
      <c r="AG87" s="60">
        <f>(IF('Comp Calculator'!$C$167='(CC) Enemy Champ Data'!$N$3,'(CC) Enemy Champ Data'!$N87,IF('Comp Calculator'!$C$167='(CC) Enemy Champ Data'!$O$3,'(CC) Enemy Champ Data'!$O87,IF('Comp Calculator'!$C$167='(CC) Enemy Champ Data'!$P$3,'(CC) Enemy Champ Data'!$P87,IF('Comp Calculator'!$C$167='(CC) Enemy Champ Data'!$Q$3,'(CC) Enemy Champ Data'!$Q87,IF('Comp Calculator'!$C$167='(CC) Enemy Champ Data'!$R$3,'(CC) Enemy Champ Data'!$R87,IF('Comp Calculator'!$C$167='(CC) Enemy Champ Data'!$T$3,'(CC) Enemy Champ Data'!$T87,1000))))))*I87*(100-$AD87))/1000</f>
        <v>553.39609982158595</v>
      </c>
      <c r="AH87" s="60">
        <f>(IF('Comp Calculator'!$C$167='(CC) Enemy Champ Data'!$N$3,'(CC) Enemy Champ Data'!$N87,IF('Comp Calculator'!$C$167='(CC) Enemy Champ Data'!$O$3,'(CC) Enemy Champ Data'!$O87,IF('Comp Calculator'!$C$167='(CC) Enemy Champ Data'!$P$3,'(CC) Enemy Champ Data'!$P87,IF('Comp Calculator'!$C$167='(CC) Enemy Champ Data'!$Q$3,'(CC) Enemy Champ Data'!$Q87,IF('Comp Calculator'!$C$167='(CC) Enemy Champ Data'!$R$3,'(CC) Enemy Champ Data'!$R87,IF('Comp Calculator'!$C$167='(CC) Enemy Champ Data'!$T$3,'(CC) Enemy Champ Data'!$T87,1000))))))*J87*(100-$AD87))/1000</f>
        <v>0</v>
      </c>
      <c r="AI87" s="60">
        <f>(IF('Comp Calculator'!$C$167='(CC) Enemy Champ Data'!$N$3,'(CC) Enemy Champ Data'!$N87,IF('Comp Calculator'!$C$167='(CC) Enemy Champ Data'!$O$3,'(CC) Enemy Champ Data'!$O87,IF('Comp Calculator'!$C$167='(CC) Enemy Champ Data'!$P$3,'(CC) Enemy Champ Data'!$P87,IF('Comp Calculator'!$C$167='(CC) Enemy Champ Data'!$Q$3,'(CC) Enemy Champ Data'!$Q87,IF('Comp Calculator'!$C$167='(CC) Enemy Champ Data'!$R$3,'(CC) Enemy Champ Data'!$R87,IF('Comp Calculator'!$C$167='(CC) Enemy Champ Data'!$T$3,'(CC) Enemy Champ Data'!$T87,1000))))))*K87*(100-$AD87))/1000</f>
        <v>0</v>
      </c>
      <c r="AJ87" s="60">
        <f>(IF('Comp Calculator'!$C$167='(CC) Enemy Champ Data'!$N$3,'(CC) Enemy Champ Data'!$N87,IF('Comp Calculator'!$C$167='(CC) Enemy Champ Data'!$O$3,'(CC) Enemy Champ Data'!$O87,IF('Comp Calculator'!$C$167='(CC) Enemy Champ Data'!$P$3,'(CC) Enemy Champ Data'!$P87,IF('Comp Calculator'!$C$167='(CC) Enemy Champ Data'!$Q$3,'(CC) Enemy Champ Data'!$Q87,IF('Comp Calculator'!$C$167='(CC) Enemy Champ Data'!$R$3,'(CC) Enemy Champ Data'!$R87,IF('Comp Calculator'!$C$167='(CC) Enemy Champ Data'!$T$3,'(CC) Enemy Champ Data'!$T87,1000))))))*L87*(100-$AD87))/1000</f>
        <v>0</v>
      </c>
      <c r="AL87">
        <f>RANK(AF87,AF$4:AF$157,0)+COUNTIF(AF$4:AF87,AF87)-1</f>
        <v>102</v>
      </c>
      <c r="AM87" t="str">
        <f t="shared" si="31"/>
        <v>Olaf</v>
      </c>
      <c r="AN87">
        <f>RANK(AG87,AG$4:AG$157,0)+COUNTIF(AG$4:AG87,AG87)-1</f>
        <v>20</v>
      </c>
      <c r="AO87" t="str">
        <f t="shared" si="32"/>
        <v>Olaf</v>
      </c>
      <c r="AP87">
        <f>RANK(AH87,AH$4:AH$157,0)+COUNTIF(AH$4:AH87,AH87)-1</f>
        <v>131</v>
      </c>
      <c r="AQ87" t="str">
        <f t="shared" si="33"/>
        <v>Olaf</v>
      </c>
      <c r="AR87">
        <f>RANK(AI87,AI$4:AI$157,0)+COUNTIF(AI$4:AI87,AI87)-1</f>
        <v>92</v>
      </c>
      <c r="AS87" t="str">
        <f t="shared" si="34"/>
        <v>Olaf</v>
      </c>
      <c r="AT87">
        <f>RANK(AJ87,AJ$4:AJ$157,0)+COUNTIF(AJ$4:AJ87,AJ87)-1</f>
        <v>108</v>
      </c>
      <c r="AU87" t="str">
        <f t="shared" si="35"/>
        <v>Olaf</v>
      </c>
      <c r="AW87">
        <v>85</v>
      </c>
      <c r="AX87" s="61">
        <f t="shared" si="36"/>
        <v>3.6861066293364284</v>
      </c>
      <c r="AY87">
        <f>'Champ Scores'!B89</f>
        <v>2</v>
      </c>
      <c r="AZ87">
        <f>'Champ Scores'!C89</f>
        <v>4</v>
      </c>
      <c r="BA87">
        <f>'Champ Scores'!D89</f>
        <v>4</v>
      </c>
      <c r="BB87">
        <f>'Champ Scores'!E89</f>
        <v>3</v>
      </c>
      <c r="BC87">
        <f>'Champ Scores'!F89</f>
        <v>5</v>
      </c>
      <c r="BD87">
        <f>'Champ Scores'!G89</f>
        <v>2</v>
      </c>
      <c r="BE87">
        <f>'Champ Scores'!H89</f>
        <v>2</v>
      </c>
      <c r="BF87">
        <f>'Champ Scores'!I89</f>
        <v>1</v>
      </c>
      <c r="BG87">
        <f>'Champ Scores'!J89</f>
        <v>4</v>
      </c>
      <c r="BH87">
        <f>'Champ Scores'!K89</f>
        <v>2</v>
      </c>
      <c r="BI87">
        <f>'Champ Scores'!L89</f>
        <v>5</v>
      </c>
      <c r="BJ87">
        <f>'Champ Scores'!M89</f>
        <v>1</v>
      </c>
      <c r="BK87">
        <f>'Champ Scores'!N89</f>
        <v>3</v>
      </c>
      <c r="BL87">
        <f>'Champ Scores'!O89</f>
        <v>3</v>
      </c>
      <c r="BM87">
        <f>'Champ Scores'!P89</f>
        <v>2</v>
      </c>
      <c r="BN87">
        <f>'Champ Scores'!Q89</f>
        <v>3</v>
      </c>
      <c r="BO87">
        <f>'Champ Scores'!R89</f>
        <v>1</v>
      </c>
      <c r="BP87">
        <f>'Champ Scores'!S89</f>
        <v>1</v>
      </c>
      <c r="BQ87">
        <f>'Champ Scores'!T89</f>
        <v>3</v>
      </c>
      <c r="BR87">
        <f>'Champ Scores'!U89</f>
        <v>1</v>
      </c>
      <c r="BT87" s="61">
        <f>INDEX($AX$3:BR87,AW87,MATCH('Comp Calculator'!$C$168,'(CC) Enemy Champ Data'!$AX$3:$BR$3,0))</f>
        <v>3.6861066293364284</v>
      </c>
      <c r="BV87" s="60">
        <f t="shared" si="25"/>
        <v>0</v>
      </c>
      <c r="BW87" s="60">
        <f t="shared" si="26"/>
        <v>747.74860709694246</v>
      </c>
      <c r="BX87" s="60">
        <f t="shared" si="27"/>
        <v>0</v>
      </c>
      <c r="BY87" s="60">
        <f t="shared" si="28"/>
        <v>0</v>
      </c>
      <c r="BZ87" s="60">
        <f t="shared" si="29"/>
        <v>0</v>
      </c>
      <c r="CB87">
        <f>RANK(BV87,BV$4:BV$157,0)+COUNTIF(BV$4:BV87,BV87)-1</f>
        <v>102</v>
      </c>
      <c r="CC87" t="str">
        <f t="shared" si="37"/>
        <v>Olaf</v>
      </c>
      <c r="CD87">
        <f>RANK(BW87,BW$4:BW$157,0)+COUNTIF(BW$4:BW87,BW87)-1</f>
        <v>22</v>
      </c>
      <c r="CE87" t="str">
        <f t="shared" si="38"/>
        <v>Olaf</v>
      </c>
      <c r="CF87">
        <f>RANK(BX87,BX$4:BX$157,0)+COUNTIF(BX$4:BX87,BX87)-1</f>
        <v>131</v>
      </c>
      <c r="CG87" t="str">
        <f t="shared" si="39"/>
        <v>Olaf</v>
      </c>
      <c r="CH87">
        <f>RANK(BY87,BY$4:BY$157,0)+COUNTIF(BY$4:BY87,BY87)-1</f>
        <v>92</v>
      </c>
      <c r="CI87" t="str">
        <f t="shared" si="40"/>
        <v>Olaf</v>
      </c>
      <c r="CJ87">
        <f>RANK(BZ87,BZ$4:BZ$157,0)+COUNTIF(BZ$4:BZ87,BZ87)-1</f>
        <v>108</v>
      </c>
      <c r="CK87" t="str">
        <f t="shared" si="41"/>
        <v>Olaf</v>
      </c>
      <c r="CM87">
        <f>'Champ Scores'!B89+'(CC) Team Data'!B$43-'(CC) Team Data'!$B$28</f>
        <v>6</v>
      </c>
      <c r="CN87">
        <f>'Champ Scores'!C89+'(CC) Team Data'!C$43-'(CC) Team Data'!$B$28</f>
        <v>8</v>
      </c>
      <c r="CO87">
        <f>'Champ Scores'!D89+'(CC) Team Data'!D$43-'(CC) Team Data'!$B$28</f>
        <v>8</v>
      </c>
      <c r="CP87">
        <f>'Champ Scores'!E89+'(CC) Team Data'!E$43-'(CC) Team Data'!$B$28</f>
        <v>7</v>
      </c>
      <c r="CQ87">
        <f>'Champ Scores'!F89+'(CC) Team Data'!F$43-'(CC) Team Data'!$B$28</f>
        <v>9</v>
      </c>
      <c r="CR87">
        <f>'Champ Scores'!G89+'(CC) Team Data'!G$43-'(CC) Team Data'!$B$28</f>
        <v>6</v>
      </c>
      <c r="CS87">
        <f>'Champ Scores'!H89+'(CC) Team Data'!H$43-'(CC) Team Data'!$B$28</f>
        <v>6</v>
      </c>
      <c r="CT87">
        <f>'Champ Scores'!I89+'(CC) Team Data'!I$43-'(CC) Team Data'!$B$28</f>
        <v>5</v>
      </c>
      <c r="CU87">
        <f>'Champ Scores'!J89+'(CC) Team Data'!J$43-'(CC) Team Data'!$B$28</f>
        <v>8</v>
      </c>
      <c r="CV87">
        <f>'Champ Scores'!K89+'(CC) Team Data'!K$43-'(CC) Team Data'!$B$28</f>
        <v>6</v>
      </c>
      <c r="CW87">
        <f>'Champ Scores'!L89+'(CC) Team Data'!L$43-'(CC) Team Data'!$B$28</f>
        <v>9</v>
      </c>
      <c r="CX87">
        <f>'Champ Scores'!M89+'(CC) Team Data'!M$43-'(CC) Team Data'!$B$28</f>
        <v>5</v>
      </c>
      <c r="CY87">
        <f>'Champ Scores'!N89+'(CC) Team Data'!N$43-'(CC) Team Data'!$B$28</f>
        <v>7</v>
      </c>
      <c r="CZ87">
        <f>'Champ Scores'!O89+'(CC) Team Data'!O$43-'(CC) Team Data'!$B$28</f>
        <v>7</v>
      </c>
      <c r="DA87">
        <f>'Champ Scores'!P89+'(CC) Team Data'!P$43-'(CC) Team Data'!$B$28</f>
        <v>6</v>
      </c>
      <c r="DB87">
        <f>'Champ Scores'!Q89+'(CC) Team Data'!Q$43-'(CC) Team Data'!$B$28</f>
        <v>7</v>
      </c>
      <c r="DC87">
        <f>'Champ Scores'!R89+'(CC) Team Data'!R$43-'(CC) Team Data'!$B$28</f>
        <v>5</v>
      </c>
      <c r="DD87">
        <f>'Champ Scores'!S89+'(CC) Team Data'!S$43-'(CC) Team Data'!$B$28</f>
        <v>5</v>
      </c>
      <c r="DE87">
        <f>'Champ Scores'!T89+'(CC) Team Data'!T$43-'(CC) Team Data'!$B$28</f>
        <v>7</v>
      </c>
      <c r="DF87">
        <f>'Champ Scores'!U89+'(CC) Team Data'!U$43-'(CC) Team Data'!$B$28</f>
        <v>5</v>
      </c>
    </row>
    <row r="88" spans="1:110" x14ac:dyDescent="0.25">
      <c r="A88" t="str">
        <f>'Champ Scores'!A90</f>
        <v>Orianna</v>
      </c>
      <c r="B88">
        <f>IF('Comp Calculator'!$C$158='Champ Pools'!$S$3,'Champ Pools'!B90,IF('Comp Calculator'!$C$158='Champ Pools'!$T$3,'Champ Pools'!C90,IF('Comp Calculator'!$C$158='Champ Pools'!$U$3,'Champ Pools'!D90,IF('Comp Calculator'!$C$158='Champ Pools'!$V$3,'Champ Pools'!E90,IF('Comp Calculator'!$C$158='Champ Pools'!$W$3,'Champ Pools'!F90,IF('Comp Calculator'!$C$158='Champ Pools'!$X$3,'Champ Pools'!G90,IF('Comp Calculator'!$C$158='Champ Pools'!$Y$3,'Champ Pools'!H90,IF('Comp Calculator'!$C$158='Champ Pools'!$Z$3,'Champ Pools'!I90,0))))))))</f>
        <v>3</v>
      </c>
      <c r="C88">
        <f>IF('Comp Calculator'!$C$159='Champ Pools'!$S$3,'Champ Pools'!B90,IF('Comp Calculator'!$C$159='Champ Pools'!$T$3,'Champ Pools'!C90,IF('Comp Calculator'!$C$159='Champ Pools'!$U$3,'Champ Pools'!D90,IF('Comp Calculator'!$C$159='Champ Pools'!$V$3,'Champ Pools'!E90,IF('Comp Calculator'!$C$159='Champ Pools'!$W$3,'Champ Pools'!F90,IF('Comp Calculator'!$C$159='Champ Pools'!$X$3,'Champ Pools'!G90,IF('Comp Calculator'!$C$159='Champ Pools'!$Y$3,'Champ Pools'!H90,IF('Comp Calculator'!$C$159='Champ Pools'!$Z$3,'Champ Pools'!I90,0))))))))</f>
        <v>0</v>
      </c>
      <c r="D88">
        <f>IF('Comp Calculator'!$C$160='Champ Pools'!$S$3,'Champ Pools'!B90,IF('Comp Calculator'!$C$160='Champ Pools'!$T$3,'Champ Pools'!C90,IF('Comp Calculator'!$C$160='Champ Pools'!$U$3,'Champ Pools'!D90,IF('Comp Calculator'!$C$160='Champ Pools'!$V$3,'Champ Pools'!E90,IF('Comp Calculator'!$C$160='Champ Pools'!$W$3,'Champ Pools'!F90,IF('Comp Calculator'!$C$160='Champ Pools'!$X$3,'Champ Pools'!G90,IF('Comp Calculator'!$C$160='Champ Pools'!$Y$3,'Champ Pools'!H90,IF('Comp Calculator'!$C$160='Champ Pools'!$Z$3,'Champ Pools'!I90,0))))))))</f>
        <v>4</v>
      </c>
      <c r="E88">
        <f>IF('Comp Calculator'!$C$161='Champ Pools'!$S$3,'Champ Pools'!B90,IF('Comp Calculator'!$C$161='Champ Pools'!$T$3,'Champ Pools'!C90,IF('Comp Calculator'!$C$161='Champ Pools'!$U$3,'Champ Pools'!D90,IF('Comp Calculator'!$C$161='Champ Pools'!$V$3,'Champ Pools'!E90,IF('Comp Calculator'!$C$161='Champ Pools'!$W$3,'Champ Pools'!F90,IF('Comp Calculator'!$C$161='Champ Pools'!$X$3,'Champ Pools'!G90,IF('Comp Calculator'!$C$161='Champ Pools'!$Y$3,'Champ Pools'!H90,IF('Comp Calculator'!$C$161='Champ Pools'!$Z$3,'Champ Pools'!I90,0))))))))</f>
        <v>0</v>
      </c>
      <c r="F88">
        <f>IF('Comp Calculator'!$C$162='Champ Pools'!$S$3,'Champ Pools'!B90,IF('Comp Calculator'!$C$162='Champ Pools'!$T$3,'Champ Pools'!C90,IF('Comp Calculator'!$C$162='Champ Pools'!$U$3,'Champ Pools'!D90,IF('Comp Calculator'!$C$162='Champ Pools'!$V$3,'Champ Pools'!E90,IF('Comp Calculator'!$C$162='Champ Pools'!$W$3,'Champ Pools'!F90,IF('Comp Calculator'!$C$162='Champ Pools'!$X$3,'Champ Pools'!G90,IF('Comp Calculator'!$C$162='Champ Pools'!$Y$3,'Champ Pools'!H90,IF('Comp Calculator'!$C$162='Champ Pools'!$Z$3,'Champ Pools'!I90,0))))))))</f>
        <v>0</v>
      </c>
      <c r="H88">
        <f>B88*B88*'Champ Pools'!AC90</f>
        <v>27</v>
      </c>
      <c r="I88">
        <f>C88*C88*'Champ Pools'!AD90</f>
        <v>0</v>
      </c>
      <c r="J88">
        <f>D88*D88*'Champ Pools'!AE90</f>
        <v>48</v>
      </c>
      <c r="K88">
        <f>E88*E88*'Champ Pools'!AF90</f>
        <v>0</v>
      </c>
      <c r="L88">
        <f>F88*F88*'Champ Pools'!AG90</f>
        <v>0</v>
      </c>
      <c r="N88">
        <f>'Champ Scores'!Y90</f>
        <v>2218</v>
      </c>
      <c r="O88">
        <f>'Champ Scores'!Z90</f>
        <v>1807</v>
      </c>
      <c r="P88">
        <f>'Champ Scores'!AA90</f>
        <v>1523</v>
      </c>
      <c r="Q88">
        <f>'Champ Scores'!AB90</f>
        <v>2023</v>
      </c>
      <c r="R88">
        <f>'Champ Scores'!AC90</f>
        <v>1525</v>
      </c>
      <c r="T88" s="60">
        <f t="shared" si="24"/>
        <v>2693.8085566185755</v>
      </c>
      <c r="U88">
        <f>'(CC) Team Data'!W$43+'(CC) Enemy Champ Data'!N88</f>
        <v>2218</v>
      </c>
      <c r="V88">
        <f>'(CC) Team Data'!X$43+'(CC) Enemy Champ Data'!O88</f>
        <v>1807</v>
      </c>
      <c r="W88">
        <f>'(CC) Team Data'!Y$43+'(CC) Enemy Champ Data'!P88</f>
        <v>1523</v>
      </c>
      <c r="X88">
        <f>'(CC) Team Data'!Z$43+'(CC) Enemy Champ Data'!Q88</f>
        <v>2023</v>
      </c>
      <c r="Y88">
        <f>'(CC) Team Data'!AA$43+'(CC) Enemy Champ Data'!R88</f>
        <v>1525</v>
      </c>
      <c r="AA88">
        <f>ABS('Champ Scores'!AG90-33.3-'Comp Calculator'!H$164-'Comp Calculator'!H$163)</f>
        <v>34.292817781662578</v>
      </c>
      <c r="AB88">
        <f>ABS('Champ Scores'!AH90-33.3-'Comp Calculator'!I$164-'Comp Calculator'!I$163)</f>
        <v>8.7250720636734798</v>
      </c>
      <c r="AC88">
        <f>ABS('Champ Scores'!AI90-33.3-'Comp Calculator'!J$164-'Comp Calculator'!J$163)</f>
        <v>25.567745717989094</v>
      </c>
      <c r="AD88">
        <f t="shared" si="30"/>
        <v>68.585635563325155</v>
      </c>
      <c r="AF88" s="60">
        <f>(IF('Comp Calculator'!$C$167='(CC) Enemy Champ Data'!$N$3,'(CC) Enemy Champ Data'!$N88,IF('Comp Calculator'!$C$167='(CC) Enemy Champ Data'!$O$3,'(CC) Enemy Champ Data'!$O88,IF('Comp Calculator'!$C$167='(CC) Enemy Champ Data'!$P$3,'(CC) Enemy Champ Data'!$P88,IF('Comp Calculator'!$C$167='(CC) Enemy Champ Data'!$Q$3,'(CC) Enemy Champ Data'!$Q88,IF('Comp Calculator'!$C$167='(CC) Enemy Champ Data'!$R$3,'(CC) Enemy Champ Data'!$R88,IF('Comp Calculator'!$C$167='(CC) Enemy Champ Data'!$T$3,'(CC) Enemy Champ Data'!$T88,1000))))))*H88*(100-$AD88))/1000</f>
        <v>2284.8556604467221</v>
      </c>
      <c r="AG88" s="60">
        <f>(IF('Comp Calculator'!$C$167='(CC) Enemy Champ Data'!$N$3,'(CC) Enemy Champ Data'!$N88,IF('Comp Calculator'!$C$167='(CC) Enemy Champ Data'!$O$3,'(CC) Enemy Champ Data'!$O88,IF('Comp Calculator'!$C$167='(CC) Enemy Champ Data'!$P$3,'(CC) Enemy Champ Data'!$P88,IF('Comp Calculator'!$C$167='(CC) Enemy Champ Data'!$Q$3,'(CC) Enemy Champ Data'!$Q88,IF('Comp Calculator'!$C$167='(CC) Enemy Champ Data'!$R$3,'(CC) Enemy Champ Data'!$R88,IF('Comp Calculator'!$C$167='(CC) Enemy Champ Data'!$T$3,'(CC) Enemy Champ Data'!$T88,1000))))))*I88*(100-$AD88))/1000</f>
        <v>0</v>
      </c>
      <c r="AH88" s="60">
        <f>(IF('Comp Calculator'!$C$167='(CC) Enemy Champ Data'!$N$3,'(CC) Enemy Champ Data'!$N88,IF('Comp Calculator'!$C$167='(CC) Enemy Champ Data'!$O$3,'(CC) Enemy Champ Data'!$O88,IF('Comp Calculator'!$C$167='(CC) Enemy Champ Data'!$P$3,'(CC) Enemy Champ Data'!$P88,IF('Comp Calculator'!$C$167='(CC) Enemy Champ Data'!$Q$3,'(CC) Enemy Champ Data'!$Q88,IF('Comp Calculator'!$C$167='(CC) Enemy Champ Data'!$R$3,'(CC) Enemy Champ Data'!$R88,IF('Comp Calculator'!$C$167='(CC) Enemy Champ Data'!$T$3,'(CC) Enemy Champ Data'!$T88,1000))))))*J88*(100-$AD88))/1000</f>
        <v>4061.9656185719505</v>
      </c>
      <c r="AI88" s="60">
        <f>(IF('Comp Calculator'!$C$167='(CC) Enemy Champ Data'!$N$3,'(CC) Enemy Champ Data'!$N88,IF('Comp Calculator'!$C$167='(CC) Enemy Champ Data'!$O$3,'(CC) Enemy Champ Data'!$O88,IF('Comp Calculator'!$C$167='(CC) Enemy Champ Data'!$P$3,'(CC) Enemy Champ Data'!$P88,IF('Comp Calculator'!$C$167='(CC) Enemy Champ Data'!$Q$3,'(CC) Enemy Champ Data'!$Q88,IF('Comp Calculator'!$C$167='(CC) Enemy Champ Data'!$R$3,'(CC) Enemy Champ Data'!$R88,IF('Comp Calculator'!$C$167='(CC) Enemy Champ Data'!$T$3,'(CC) Enemy Champ Data'!$T88,1000))))))*K88*(100-$AD88))/1000</f>
        <v>0</v>
      </c>
      <c r="AJ88" s="60">
        <f>(IF('Comp Calculator'!$C$167='(CC) Enemy Champ Data'!$N$3,'(CC) Enemy Champ Data'!$N88,IF('Comp Calculator'!$C$167='(CC) Enemy Champ Data'!$O$3,'(CC) Enemy Champ Data'!$O88,IF('Comp Calculator'!$C$167='(CC) Enemy Champ Data'!$P$3,'(CC) Enemy Champ Data'!$P88,IF('Comp Calculator'!$C$167='(CC) Enemy Champ Data'!$Q$3,'(CC) Enemy Champ Data'!$Q88,IF('Comp Calculator'!$C$167='(CC) Enemy Champ Data'!$R$3,'(CC) Enemy Champ Data'!$R88,IF('Comp Calculator'!$C$167='(CC) Enemy Champ Data'!$T$3,'(CC) Enemy Champ Data'!$T88,1000))))))*L88*(100-$AD88))/1000</f>
        <v>0</v>
      </c>
      <c r="AL88">
        <f>RANK(AF88,AF$4:AF$157,0)+COUNTIF(AF$4:AF88,AF88)-1</f>
        <v>29</v>
      </c>
      <c r="AM88" t="str">
        <f t="shared" si="31"/>
        <v>Orianna</v>
      </c>
      <c r="AN88">
        <f>RANK(AG88,AG$4:AG$157,0)+COUNTIF(AG$4:AG88,AG88)-1</f>
        <v>96</v>
      </c>
      <c r="AO88" t="str">
        <f t="shared" si="32"/>
        <v>Orianna</v>
      </c>
      <c r="AP88">
        <f>RANK(AH88,AH$4:AH$157,0)+COUNTIF(AH$4:AH88,AH88)-1</f>
        <v>74</v>
      </c>
      <c r="AQ88" t="str">
        <f t="shared" si="33"/>
        <v>Orianna</v>
      </c>
      <c r="AR88">
        <f>RANK(AI88,AI$4:AI$157,0)+COUNTIF(AI$4:AI88,AI88)-1</f>
        <v>93</v>
      </c>
      <c r="AS88" t="str">
        <f t="shared" si="34"/>
        <v>Orianna</v>
      </c>
      <c r="AT88">
        <f>RANK(AJ88,AJ$4:AJ$157,0)+COUNTIF(AJ$4:AJ88,AJ88)-1</f>
        <v>109</v>
      </c>
      <c r="AU88" t="str">
        <f t="shared" si="35"/>
        <v>Orianna</v>
      </c>
      <c r="AW88">
        <v>86</v>
      </c>
      <c r="AX88" s="61">
        <f t="shared" si="36"/>
        <v>3.6466416042420917</v>
      </c>
      <c r="AY88">
        <f>'Champ Scores'!B90</f>
        <v>4</v>
      </c>
      <c r="AZ88">
        <f>'Champ Scores'!C90</f>
        <v>1</v>
      </c>
      <c r="BA88">
        <f>'Champ Scores'!D90</f>
        <v>2</v>
      </c>
      <c r="BB88">
        <f>'Champ Scores'!E90</f>
        <v>4</v>
      </c>
      <c r="BC88">
        <f>'Champ Scores'!F90</f>
        <v>1</v>
      </c>
      <c r="BD88">
        <f>'Champ Scores'!G90</f>
        <v>4</v>
      </c>
      <c r="BE88">
        <f>'Champ Scores'!H90</f>
        <v>4</v>
      </c>
      <c r="BF88">
        <f>'Champ Scores'!I90</f>
        <v>3</v>
      </c>
      <c r="BG88">
        <f>'Champ Scores'!J90</f>
        <v>2</v>
      </c>
      <c r="BH88">
        <f>'Champ Scores'!K90</f>
        <v>1</v>
      </c>
      <c r="BI88">
        <f>'Champ Scores'!L90</f>
        <v>1</v>
      </c>
      <c r="BJ88">
        <f>'Champ Scores'!M90</f>
        <v>2</v>
      </c>
      <c r="BK88">
        <f>'Champ Scores'!N90</f>
        <v>4</v>
      </c>
      <c r="BL88">
        <f>'Champ Scores'!O90</f>
        <v>4</v>
      </c>
      <c r="BM88">
        <f>'Champ Scores'!P90</f>
        <v>5</v>
      </c>
      <c r="BN88">
        <f>'Champ Scores'!Q90</f>
        <v>2</v>
      </c>
      <c r="BO88">
        <f>'Champ Scores'!R90</f>
        <v>1</v>
      </c>
      <c r="BP88">
        <f>'Champ Scores'!S90</f>
        <v>3</v>
      </c>
      <c r="BQ88">
        <f>'Champ Scores'!T90</f>
        <v>3</v>
      </c>
      <c r="BR88">
        <f>'Champ Scores'!U90</f>
        <v>1</v>
      </c>
      <c r="BT88" s="61">
        <f>INDEX($AX$3:BR88,AW88,MATCH('Comp Calculator'!$C$168,'(CC) Enemy Champ Data'!$AX$3:$BR$3,0))</f>
        <v>3.6466416042420917</v>
      </c>
      <c r="BV88" s="60">
        <f t="shared" si="25"/>
        <v>3093.037064791245</v>
      </c>
      <c r="BW88" s="60">
        <f t="shared" si="26"/>
        <v>0</v>
      </c>
      <c r="BX88" s="60">
        <f t="shared" si="27"/>
        <v>5498.7325596288802</v>
      </c>
      <c r="BY88" s="60">
        <f t="shared" si="28"/>
        <v>0</v>
      </c>
      <c r="BZ88" s="60">
        <f t="shared" si="29"/>
        <v>0</v>
      </c>
      <c r="CB88">
        <f>RANK(BV88,BV$4:BV$157,0)+COUNTIF(BV$4:BV88,BV88)-1</f>
        <v>29</v>
      </c>
      <c r="CC88" t="str">
        <f t="shared" si="37"/>
        <v>Orianna</v>
      </c>
      <c r="CD88">
        <f>RANK(BW88,BW$4:BW$157,0)+COUNTIF(BW$4:BW88,BW88)-1</f>
        <v>96</v>
      </c>
      <c r="CE88" t="str">
        <f t="shared" si="38"/>
        <v>Orianna</v>
      </c>
      <c r="CF88">
        <f>RANK(BX88,BX$4:BX$157,0)+COUNTIF(BX$4:BX88,BX88)-1</f>
        <v>74</v>
      </c>
      <c r="CG88" t="str">
        <f t="shared" si="39"/>
        <v>Orianna</v>
      </c>
      <c r="CH88">
        <f>RANK(BY88,BY$4:BY$157,0)+COUNTIF(BY$4:BY88,BY88)-1</f>
        <v>93</v>
      </c>
      <c r="CI88" t="str">
        <f t="shared" si="40"/>
        <v>Orianna</v>
      </c>
      <c r="CJ88">
        <f>RANK(BZ88,BZ$4:BZ$157,0)+COUNTIF(BZ$4:BZ88,BZ88)-1</f>
        <v>109</v>
      </c>
      <c r="CK88" t="str">
        <f t="shared" si="41"/>
        <v>Orianna</v>
      </c>
      <c r="CM88">
        <f>'Champ Scores'!B90+'(CC) Team Data'!B$43-'(CC) Team Data'!$B$28</f>
        <v>8</v>
      </c>
      <c r="CN88">
        <f>'Champ Scores'!C90+'(CC) Team Data'!C$43-'(CC) Team Data'!$B$28</f>
        <v>5</v>
      </c>
      <c r="CO88">
        <f>'Champ Scores'!D90+'(CC) Team Data'!D$43-'(CC) Team Data'!$B$28</f>
        <v>6</v>
      </c>
      <c r="CP88">
        <f>'Champ Scores'!E90+'(CC) Team Data'!E$43-'(CC) Team Data'!$B$28</f>
        <v>8</v>
      </c>
      <c r="CQ88">
        <f>'Champ Scores'!F90+'(CC) Team Data'!F$43-'(CC) Team Data'!$B$28</f>
        <v>5</v>
      </c>
      <c r="CR88">
        <f>'Champ Scores'!G90+'(CC) Team Data'!G$43-'(CC) Team Data'!$B$28</f>
        <v>8</v>
      </c>
      <c r="CS88">
        <f>'Champ Scores'!H90+'(CC) Team Data'!H$43-'(CC) Team Data'!$B$28</f>
        <v>8</v>
      </c>
      <c r="CT88">
        <f>'Champ Scores'!I90+'(CC) Team Data'!I$43-'(CC) Team Data'!$B$28</f>
        <v>7</v>
      </c>
      <c r="CU88">
        <f>'Champ Scores'!J90+'(CC) Team Data'!J$43-'(CC) Team Data'!$B$28</f>
        <v>6</v>
      </c>
      <c r="CV88">
        <f>'Champ Scores'!K90+'(CC) Team Data'!K$43-'(CC) Team Data'!$B$28</f>
        <v>5</v>
      </c>
      <c r="CW88">
        <f>'Champ Scores'!L90+'(CC) Team Data'!L$43-'(CC) Team Data'!$B$28</f>
        <v>5</v>
      </c>
      <c r="CX88">
        <f>'Champ Scores'!M90+'(CC) Team Data'!M$43-'(CC) Team Data'!$B$28</f>
        <v>6</v>
      </c>
      <c r="CY88">
        <f>'Champ Scores'!N90+'(CC) Team Data'!N$43-'(CC) Team Data'!$B$28</f>
        <v>8</v>
      </c>
      <c r="CZ88">
        <f>'Champ Scores'!O90+'(CC) Team Data'!O$43-'(CC) Team Data'!$B$28</f>
        <v>8</v>
      </c>
      <c r="DA88">
        <f>'Champ Scores'!P90+'(CC) Team Data'!P$43-'(CC) Team Data'!$B$28</f>
        <v>9</v>
      </c>
      <c r="DB88">
        <f>'Champ Scores'!Q90+'(CC) Team Data'!Q$43-'(CC) Team Data'!$B$28</f>
        <v>6</v>
      </c>
      <c r="DC88">
        <f>'Champ Scores'!R90+'(CC) Team Data'!R$43-'(CC) Team Data'!$B$28</f>
        <v>5</v>
      </c>
      <c r="DD88">
        <f>'Champ Scores'!S90+'(CC) Team Data'!S$43-'(CC) Team Data'!$B$28</f>
        <v>7</v>
      </c>
      <c r="DE88">
        <f>'Champ Scores'!T90+'(CC) Team Data'!T$43-'(CC) Team Data'!$B$28</f>
        <v>7</v>
      </c>
      <c r="DF88">
        <f>'Champ Scores'!U90+'(CC) Team Data'!U$43-'(CC) Team Data'!$B$28</f>
        <v>5</v>
      </c>
    </row>
    <row r="89" spans="1:110" x14ac:dyDescent="0.25">
      <c r="A89" t="str">
        <f>'Champ Scores'!A91</f>
        <v>Ornn</v>
      </c>
      <c r="B89">
        <f>IF('Comp Calculator'!$C$158='Champ Pools'!$S$3,'Champ Pools'!B91,IF('Comp Calculator'!$C$158='Champ Pools'!$T$3,'Champ Pools'!C91,IF('Comp Calculator'!$C$158='Champ Pools'!$U$3,'Champ Pools'!D91,IF('Comp Calculator'!$C$158='Champ Pools'!$V$3,'Champ Pools'!E91,IF('Comp Calculator'!$C$158='Champ Pools'!$W$3,'Champ Pools'!F91,IF('Comp Calculator'!$C$158='Champ Pools'!$X$3,'Champ Pools'!G91,IF('Comp Calculator'!$C$158='Champ Pools'!$Y$3,'Champ Pools'!H91,IF('Comp Calculator'!$C$158='Champ Pools'!$Z$3,'Champ Pools'!I91,0))))))))</f>
        <v>0</v>
      </c>
      <c r="C89">
        <f>IF('Comp Calculator'!$C$159='Champ Pools'!$S$3,'Champ Pools'!B91,IF('Comp Calculator'!$C$159='Champ Pools'!$T$3,'Champ Pools'!C91,IF('Comp Calculator'!$C$159='Champ Pools'!$U$3,'Champ Pools'!D91,IF('Comp Calculator'!$C$159='Champ Pools'!$V$3,'Champ Pools'!E91,IF('Comp Calculator'!$C$159='Champ Pools'!$W$3,'Champ Pools'!F91,IF('Comp Calculator'!$C$159='Champ Pools'!$X$3,'Champ Pools'!G91,IF('Comp Calculator'!$C$159='Champ Pools'!$Y$3,'Champ Pools'!H91,IF('Comp Calculator'!$C$159='Champ Pools'!$Z$3,'Champ Pools'!I91,0))))))))</f>
        <v>0</v>
      </c>
      <c r="D89">
        <f>IF('Comp Calculator'!$C$160='Champ Pools'!$S$3,'Champ Pools'!B91,IF('Comp Calculator'!$C$160='Champ Pools'!$T$3,'Champ Pools'!C91,IF('Comp Calculator'!$C$160='Champ Pools'!$U$3,'Champ Pools'!D91,IF('Comp Calculator'!$C$160='Champ Pools'!$V$3,'Champ Pools'!E91,IF('Comp Calculator'!$C$160='Champ Pools'!$W$3,'Champ Pools'!F91,IF('Comp Calculator'!$C$160='Champ Pools'!$X$3,'Champ Pools'!G91,IF('Comp Calculator'!$C$160='Champ Pools'!$Y$3,'Champ Pools'!H91,IF('Comp Calculator'!$C$160='Champ Pools'!$Z$3,'Champ Pools'!I91,0))))))))</f>
        <v>4</v>
      </c>
      <c r="E89">
        <f>IF('Comp Calculator'!$C$161='Champ Pools'!$S$3,'Champ Pools'!B91,IF('Comp Calculator'!$C$161='Champ Pools'!$T$3,'Champ Pools'!C91,IF('Comp Calculator'!$C$161='Champ Pools'!$U$3,'Champ Pools'!D91,IF('Comp Calculator'!$C$161='Champ Pools'!$V$3,'Champ Pools'!E91,IF('Comp Calculator'!$C$161='Champ Pools'!$W$3,'Champ Pools'!F91,IF('Comp Calculator'!$C$161='Champ Pools'!$X$3,'Champ Pools'!G91,IF('Comp Calculator'!$C$161='Champ Pools'!$Y$3,'Champ Pools'!H91,IF('Comp Calculator'!$C$161='Champ Pools'!$Z$3,'Champ Pools'!I91,0))))))))</f>
        <v>0</v>
      </c>
      <c r="F89">
        <f>IF('Comp Calculator'!$C$162='Champ Pools'!$S$3,'Champ Pools'!B91,IF('Comp Calculator'!$C$162='Champ Pools'!$T$3,'Champ Pools'!C91,IF('Comp Calculator'!$C$162='Champ Pools'!$U$3,'Champ Pools'!D91,IF('Comp Calculator'!$C$162='Champ Pools'!$V$3,'Champ Pools'!E91,IF('Comp Calculator'!$C$162='Champ Pools'!$W$3,'Champ Pools'!F91,IF('Comp Calculator'!$C$162='Champ Pools'!$X$3,'Champ Pools'!G91,IF('Comp Calculator'!$C$162='Champ Pools'!$Y$3,'Champ Pools'!H91,IF('Comp Calculator'!$C$162='Champ Pools'!$Z$3,'Champ Pools'!I91,0))))))))</f>
        <v>0</v>
      </c>
      <c r="H89">
        <f>B89*B89*'Champ Pools'!AC91</f>
        <v>0</v>
      </c>
      <c r="I89">
        <f>C89*C89*'Champ Pools'!AD91</f>
        <v>0</v>
      </c>
      <c r="J89">
        <f>D89*D89*'Champ Pools'!AE91</f>
        <v>48</v>
      </c>
      <c r="K89">
        <f>E89*E89*'Champ Pools'!AF91</f>
        <v>0</v>
      </c>
      <c r="L89">
        <f>F89*F89*'Champ Pools'!AG91</f>
        <v>0</v>
      </c>
      <c r="N89">
        <f>'Champ Scores'!Y91</f>
        <v>2676</v>
      </c>
      <c r="O89">
        <f>'Champ Scores'!Z91</f>
        <v>1833</v>
      </c>
      <c r="P89">
        <f>'Champ Scores'!AA91</f>
        <v>1863</v>
      </c>
      <c r="Q89">
        <f>'Champ Scores'!AB91</f>
        <v>1636</v>
      </c>
      <c r="R89">
        <f>'Champ Scores'!AC91</f>
        <v>1328</v>
      </c>
      <c r="T89" s="60">
        <f t="shared" si="24"/>
        <v>2500.1163135288371</v>
      </c>
      <c r="U89">
        <f>'(CC) Team Data'!W$43+'(CC) Enemy Champ Data'!N89</f>
        <v>2676</v>
      </c>
      <c r="V89">
        <f>'(CC) Team Data'!X$43+'(CC) Enemy Champ Data'!O89</f>
        <v>1833</v>
      </c>
      <c r="W89">
        <f>'(CC) Team Data'!Y$43+'(CC) Enemy Champ Data'!P89</f>
        <v>1863</v>
      </c>
      <c r="X89">
        <f>'(CC) Team Data'!Z$43+'(CC) Enemy Champ Data'!Q89</f>
        <v>1636</v>
      </c>
      <c r="Y89">
        <f>'(CC) Team Data'!AA$43+'(CC) Enemy Champ Data'!R89</f>
        <v>1328</v>
      </c>
      <c r="AA89">
        <f>ABS('Champ Scores'!AG91-33.3-'Comp Calculator'!H$164-'Comp Calculator'!H$163)</f>
        <v>25.997930277740437</v>
      </c>
      <c r="AB89">
        <f>ABS('Champ Scores'!AH91-33.3-'Comp Calculator'!I$164-'Comp Calculator'!I$163)</f>
        <v>0.29607284503007847</v>
      </c>
      <c r="AC89">
        <f>ABS('Champ Scores'!AI91-33.3-'Comp Calculator'!J$164-'Comp Calculator'!J$163)</f>
        <v>26.294003122770516</v>
      </c>
      <c r="AD89">
        <f t="shared" si="30"/>
        <v>52.588006245541031</v>
      </c>
      <c r="AF89" s="60">
        <f>(IF('Comp Calculator'!$C$167='(CC) Enemy Champ Data'!$N$3,'(CC) Enemy Champ Data'!$N89,IF('Comp Calculator'!$C$167='(CC) Enemy Champ Data'!$O$3,'(CC) Enemy Champ Data'!$O89,IF('Comp Calculator'!$C$167='(CC) Enemy Champ Data'!$P$3,'(CC) Enemy Champ Data'!$P89,IF('Comp Calculator'!$C$167='(CC) Enemy Champ Data'!$Q$3,'(CC) Enemy Champ Data'!$Q89,IF('Comp Calculator'!$C$167='(CC) Enemy Champ Data'!$R$3,'(CC) Enemy Champ Data'!$R89,IF('Comp Calculator'!$C$167='(CC) Enemy Champ Data'!$T$3,'(CC) Enemy Champ Data'!$T89,1000))))))*H89*(100-$AD89))/1000</f>
        <v>0</v>
      </c>
      <c r="AG89" s="60">
        <f>(IF('Comp Calculator'!$C$167='(CC) Enemy Champ Data'!$N$3,'(CC) Enemy Champ Data'!$N89,IF('Comp Calculator'!$C$167='(CC) Enemy Champ Data'!$O$3,'(CC) Enemy Champ Data'!$O89,IF('Comp Calculator'!$C$167='(CC) Enemy Champ Data'!$P$3,'(CC) Enemy Champ Data'!$P89,IF('Comp Calculator'!$C$167='(CC) Enemy Champ Data'!$Q$3,'(CC) Enemy Champ Data'!$Q89,IF('Comp Calculator'!$C$167='(CC) Enemy Champ Data'!$R$3,'(CC) Enemy Champ Data'!$R89,IF('Comp Calculator'!$C$167='(CC) Enemy Champ Data'!$T$3,'(CC) Enemy Champ Data'!$T89,1000))))))*I89*(100-$AD89))/1000</f>
        <v>0</v>
      </c>
      <c r="AH89" s="60">
        <f>(IF('Comp Calculator'!$C$167='(CC) Enemy Champ Data'!$N$3,'(CC) Enemy Champ Data'!$N89,IF('Comp Calculator'!$C$167='(CC) Enemy Champ Data'!$O$3,'(CC) Enemy Champ Data'!$O89,IF('Comp Calculator'!$C$167='(CC) Enemy Champ Data'!$P$3,'(CC) Enemy Champ Data'!$P89,IF('Comp Calculator'!$C$167='(CC) Enemy Champ Data'!$Q$3,'(CC) Enemy Champ Data'!$Q89,IF('Comp Calculator'!$C$167='(CC) Enemy Champ Data'!$R$3,'(CC) Enemy Champ Data'!$R89,IF('Comp Calculator'!$C$167='(CC) Enemy Champ Data'!$T$3,'(CC) Enemy Champ Data'!$T89,1000))))))*J89*(100-$AD89))/1000</f>
        <v>5689.7039540376099</v>
      </c>
      <c r="AI89" s="60">
        <f>(IF('Comp Calculator'!$C$167='(CC) Enemy Champ Data'!$N$3,'(CC) Enemy Champ Data'!$N89,IF('Comp Calculator'!$C$167='(CC) Enemy Champ Data'!$O$3,'(CC) Enemy Champ Data'!$O89,IF('Comp Calculator'!$C$167='(CC) Enemy Champ Data'!$P$3,'(CC) Enemy Champ Data'!$P89,IF('Comp Calculator'!$C$167='(CC) Enemy Champ Data'!$Q$3,'(CC) Enemy Champ Data'!$Q89,IF('Comp Calculator'!$C$167='(CC) Enemy Champ Data'!$R$3,'(CC) Enemy Champ Data'!$R89,IF('Comp Calculator'!$C$167='(CC) Enemy Champ Data'!$T$3,'(CC) Enemy Champ Data'!$T89,1000))))))*K89*(100-$AD89))/1000</f>
        <v>0</v>
      </c>
      <c r="AJ89" s="60">
        <f>(IF('Comp Calculator'!$C$167='(CC) Enemy Champ Data'!$N$3,'(CC) Enemy Champ Data'!$N89,IF('Comp Calculator'!$C$167='(CC) Enemy Champ Data'!$O$3,'(CC) Enemy Champ Data'!$O89,IF('Comp Calculator'!$C$167='(CC) Enemy Champ Data'!$P$3,'(CC) Enemy Champ Data'!$P89,IF('Comp Calculator'!$C$167='(CC) Enemy Champ Data'!$Q$3,'(CC) Enemy Champ Data'!$Q89,IF('Comp Calculator'!$C$167='(CC) Enemy Champ Data'!$R$3,'(CC) Enemy Champ Data'!$R89,IF('Comp Calculator'!$C$167='(CC) Enemy Champ Data'!$T$3,'(CC) Enemy Champ Data'!$T89,1000))))))*L89*(100-$AD89))/1000</f>
        <v>0</v>
      </c>
      <c r="AL89">
        <f>RANK(AF89,AF$4:AF$157,0)+COUNTIF(AF$4:AF89,AF89)-1</f>
        <v>103</v>
      </c>
      <c r="AM89" t="str">
        <f t="shared" si="31"/>
        <v>Ornn</v>
      </c>
      <c r="AN89">
        <f>RANK(AG89,AG$4:AG$157,0)+COUNTIF(AG$4:AG89,AG89)-1</f>
        <v>97</v>
      </c>
      <c r="AO89" t="str">
        <f t="shared" si="32"/>
        <v>Ornn</v>
      </c>
      <c r="AP89">
        <f>RANK(AH89,AH$4:AH$157,0)+COUNTIF(AH$4:AH89,AH89)-1</f>
        <v>57</v>
      </c>
      <c r="AQ89" t="str">
        <f t="shared" si="33"/>
        <v>Ornn</v>
      </c>
      <c r="AR89">
        <f>RANK(AI89,AI$4:AI$157,0)+COUNTIF(AI$4:AI89,AI89)-1</f>
        <v>94</v>
      </c>
      <c r="AS89" t="str">
        <f t="shared" si="34"/>
        <v>Ornn</v>
      </c>
      <c r="AT89">
        <f>RANK(AJ89,AJ$4:AJ$157,0)+COUNTIF(AJ$4:AJ89,AJ89)-1</f>
        <v>110</v>
      </c>
      <c r="AU89" t="str">
        <f t="shared" si="35"/>
        <v>Ornn</v>
      </c>
      <c r="AW89">
        <v>87</v>
      </c>
      <c r="AX89" s="61">
        <f t="shared" si="36"/>
        <v>3.4991230633568366</v>
      </c>
      <c r="AY89">
        <f>'Champ Scores'!B91</f>
        <v>3</v>
      </c>
      <c r="AZ89">
        <f>'Champ Scores'!C91</f>
        <v>1</v>
      </c>
      <c r="BA89">
        <f>'Champ Scores'!D91</f>
        <v>1</v>
      </c>
      <c r="BB89">
        <f>'Champ Scores'!E91</f>
        <v>3</v>
      </c>
      <c r="BC89">
        <f>'Champ Scores'!F91</f>
        <v>1</v>
      </c>
      <c r="BD89">
        <f>'Champ Scores'!G91</f>
        <v>2</v>
      </c>
      <c r="BE89">
        <f>'Champ Scores'!H91</f>
        <v>2</v>
      </c>
      <c r="BF89">
        <f>'Champ Scores'!I91</f>
        <v>1</v>
      </c>
      <c r="BG89">
        <f>'Champ Scores'!J91</f>
        <v>1</v>
      </c>
      <c r="BH89">
        <f>'Champ Scores'!K91</f>
        <v>5</v>
      </c>
      <c r="BI89">
        <f>'Champ Scores'!L91</f>
        <v>1</v>
      </c>
      <c r="BJ89">
        <f>'Champ Scores'!M91</f>
        <v>3</v>
      </c>
      <c r="BK89">
        <f>'Champ Scores'!N91</f>
        <v>5</v>
      </c>
      <c r="BL89">
        <f>'Champ Scores'!O91</f>
        <v>4</v>
      </c>
      <c r="BM89">
        <f>'Champ Scores'!P91</f>
        <v>5</v>
      </c>
      <c r="BN89">
        <f>'Champ Scores'!Q91</f>
        <v>2</v>
      </c>
      <c r="BO89">
        <f>'Champ Scores'!R91</f>
        <v>3</v>
      </c>
      <c r="BP89">
        <f>'Champ Scores'!S91</f>
        <v>1</v>
      </c>
      <c r="BQ89">
        <f>'Champ Scores'!T91</f>
        <v>4</v>
      </c>
      <c r="BR89">
        <f>'Champ Scores'!U91</f>
        <v>4</v>
      </c>
      <c r="BT89" s="61">
        <f>INDEX($AX$3:BR89,AW89,MATCH('Comp Calculator'!$C$168,'(CC) Enemy Champ Data'!$AX$3:$BR$3,0))</f>
        <v>3.4991230633568366</v>
      </c>
      <c r="BV89" s="60">
        <f t="shared" si="25"/>
        <v>0</v>
      </c>
      <c r="BW89" s="60">
        <f t="shared" si="26"/>
        <v>0</v>
      </c>
      <c r="BX89" s="60">
        <f t="shared" si="27"/>
        <v>7963.2192396459677</v>
      </c>
      <c r="BY89" s="60">
        <f t="shared" si="28"/>
        <v>0</v>
      </c>
      <c r="BZ89" s="60">
        <f t="shared" si="29"/>
        <v>0</v>
      </c>
      <c r="CB89">
        <f>RANK(BV89,BV$4:BV$157,0)+COUNTIF(BV$4:BV89,BV89)-1</f>
        <v>103</v>
      </c>
      <c r="CC89" t="str">
        <f t="shared" si="37"/>
        <v>Ornn</v>
      </c>
      <c r="CD89">
        <f>RANK(BW89,BW$4:BW$157,0)+COUNTIF(BW$4:BW89,BW89)-1</f>
        <v>97</v>
      </c>
      <c r="CE89" t="str">
        <f t="shared" si="38"/>
        <v>Ornn</v>
      </c>
      <c r="CF89">
        <f>RANK(BX89,BX$4:BX$157,0)+COUNTIF(BX$4:BX89,BX89)-1</f>
        <v>62</v>
      </c>
      <c r="CG89" t="str">
        <f t="shared" si="39"/>
        <v>Ornn</v>
      </c>
      <c r="CH89">
        <f>RANK(BY89,BY$4:BY$157,0)+COUNTIF(BY$4:BY89,BY89)-1</f>
        <v>94</v>
      </c>
      <c r="CI89" t="str">
        <f t="shared" si="40"/>
        <v>Ornn</v>
      </c>
      <c r="CJ89">
        <f>RANK(BZ89,BZ$4:BZ$157,0)+COUNTIF(BZ$4:BZ89,BZ89)-1</f>
        <v>110</v>
      </c>
      <c r="CK89" t="str">
        <f t="shared" si="41"/>
        <v>Ornn</v>
      </c>
      <c r="CM89">
        <f>'Champ Scores'!B91+'(CC) Team Data'!B$43-'(CC) Team Data'!$B$28</f>
        <v>7</v>
      </c>
      <c r="CN89">
        <f>'Champ Scores'!C91+'(CC) Team Data'!C$43-'(CC) Team Data'!$B$28</f>
        <v>5</v>
      </c>
      <c r="CO89">
        <f>'Champ Scores'!D91+'(CC) Team Data'!D$43-'(CC) Team Data'!$B$28</f>
        <v>5</v>
      </c>
      <c r="CP89">
        <f>'Champ Scores'!E91+'(CC) Team Data'!E$43-'(CC) Team Data'!$B$28</f>
        <v>7</v>
      </c>
      <c r="CQ89">
        <f>'Champ Scores'!F91+'(CC) Team Data'!F$43-'(CC) Team Data'!$B$28</f>
        <v>5</v>
      </c>
      <c r="CR89">
        <f>'Champ Scores'!G91+'(CC) Team Data'!G$43-'(CC) Team Data'!$B$28</f>
        <v>6</v>
      </c>
      <c r="CS89">
        <f>'Champ Scores'!H91+'(CC) Team Data'!H$43-'(CC) Team Data'!$B$28</f>
        <v>6</v>
      </c>
      <c r="CT89">
        <f>'Champ Scores'!I91+'(CC) Team Data'!I$43-'(CC) Team Data'!$B$28</f>
        <v>5</v>
      </c>
      <c r="CU89">
        <f>'Champ Scores'!J91+'(CC) Team Data'!J$43-'(CC) Team Data'!$B$28</f>
        <v>5</v>
      </c>
      <c r="CV89">
        <f>'Champ Scores'!K91+'(CC) Team Data'!K$43-'(CC) Team Data'!$B$28</f>
        <v>9</v>
      </c>
      <c r="CW89">
        <f>'Champ Scores'!L91+'(CC) Team Data'!L$43-'(CC) Team Data'!$B$28</f>
        <v>5</v>
      </c>
      <c r="CX89">
        <f>'Champ Scores'!M91+'(CC) Team Data'!M$43-'(CC) Team Data'!$B$28</f>
        <v>7</v>
      </c>
      <c r="CY89">
        <f>'Champ Scores'!N91+'(CC) Team Data'!N$43-'(CC) Team Data'!$B$28</f>
        <v>9</v>
      </c>
      <c r="CZ89">
        <f>'Champ Scores'!O91+'(CC) Team Data'!O$43-'(CC) Team Data'!$B$28</f>
        <v>8</v>
      </c>
      <c r="DA89">
        <f>'Champ Scores'!P91+'(CC) Team Data'!P$43-'(CC) Team Data'!$B$28</f>
        <v>9</v>
      </c>
      <c r="DB89">
        <f>'Champ Scores'!Q91+'(CC) Team Data'!Q$43-'(CC) Team Data'!$B$28</f>
        <v>6</v>
      </c>
      <c r="DC89">
        <f>'Champ Scores'!R91+'(CC) Team Data'!R$43-'(CC) Team Data'!$B$28</f>
        <v>7</v>
      </c>
      <c r="DD89">
        <f>'Champ Scores'!S91+'(CC) Team Data'!S$43-'(CC) Team Data'!$B$28</f>
        <v>5</v>
      </c>
      <c r="DE89">
        <f>'Champ Scores'!T91+'(CC) Team Data'!T$43-'(CC) Team Data'!$B$28</f>
        <v>8</v>
      </c>
      <c r="DF89">
        <f>'Champ Scores'!U91+'(CC) Team Data'!U$43-'(CC) Team Data'!$B$28</f>
        <v>8</v>
      </c>
    </row>
    <row r="90" spans="1:110" x14ac:dyDescent="0.25">
      <c r="A90" t="str">
        <f>'Champ Scores'!A92</f>
        <v>Pantheon</v>
      </c>
      <c r="B90">
        <f>IF('Comp Calculator'!$C$158='Champ Pools'!$S$3,'Champ Pools'!B92,IF('Comp Calculator'!$C$158='Champ Pools'!$T$3,'Champ Pools'!C92,IF('Comp Calculator'!$C$158='Champ Pools'!$U$3,'Champ Pools'!D92,IF('Comp Calculator'!$C$158='Champ Pools'!$V$3,'Champ Pools'!E92,IF('Comp Calculator'!$C$158='Champ Pools'!$W$3,'Champ Pools'!F92,IF('Comp Calculator'!$C$158='Champ Pools'!$X$3,'Champ Pools'!G92,IF('Comp Calculator'!$C$158='Champ Pools'!$Y$3,'Champ Pools'!H92,IF('Comp Calculator'!$C$158='Champ Pools'!$Z$3,'Champ Pools'!I92,0))))))))</f>
        <v>5</v>
      </c>
      <c r="C90">
        <f>IF('Comp Calculator'!$C$159='Champ Pools'!$S$3,'Champ Pools'!B92,IF('Comp Calculator'!$C$159='Champ Pools'!$T$3,'Champ Pools'!C92,IF('Comp Calculator'!$C$159='Champ Pools'!$U$3,'Champ Pools'!D92,IF('Comp Calculator'!$C$159='Champ Pools'!$V$3,'Champ Pools'!E92,IF('Comp Calculator'!$C$159='Champ Pools'!$W$3,'Champ Pools'!F92,IF('Comp Calculator'!$C$159='Champ Pools'!$X$3,'Champ Pools'!G92,IF('Comp Calculator'!$C$159='Champ Pools'!$Y$3,'Champ Pools'!H92,IF('Comp Calculator'!$C$159='Champ Pools'!$Z$3,'Champ Pools'!I92,0))))))))</f>
        <v>0</v>
      </c>
      <c r="D90">
        <f>IF('Comp Calculator'!$C$160='Champ Pools'!$S$3,'Champ Pools'!B92,IF('Comp Calculator'!$C$160='Champ Pools'!$T$3,'Champ Pools'!C92,IF('Comp Calculator'!$C$160='Champ Pools'!$U$3,'Champ Pools'!D92,IF('Comp Calculator'!$C$160='Champ Pools'!$V$3,'Champ Pools'!E92,IF('Comp Calculator'!$C$160='Champ Pools'!$W$3,'Champ Pools'!F92,IF('Comp Calculator'!$C$160='Champ Pools'!$X$3,'Champ Pools'!G92,IF('Comp Calculator'!$C$160='Champ Pools'!$Y$3,'Champ Pools'!H92,IF('Comp Calculator'!$C$160='Champ Pools'!$Z$3,'Champ Pools'!I92,0))))))))</f>
        <v>3</v>
      </c>
      <c r="E90">
        <f>IF('Comp Calculator'!$C$161='Champ Pools'!$S$3,'Champ Pools'!B92,IF('Comp Calculator'!$C$161='Champ Pools'!$T$3,'Champ Pools'!C92,IF('Comp Calculator'!$C$161='Champ Pools'!$U$3,'Champ Pools'!D92,IF('Comp Calculator'!$C$161='Champ Pools'!$V$3,'Champ Pools'!E92,IF('Comp Calculator'!$C$161='Champ Pools'!$W$3,'Champ Pools'!F92,IF('Comp Calculator'!$C$161='Champ Pools'!$X$3,'Champ Pools'!G92,IF('Comp Calculator'!$C$161='Champ Pools'!$Y$3,'Champ Pools'!H92,IF('Comp Calculator'!$C$161='Champ Pools'!$Z$3,'Champ Pools'!I92,0))))))))</f>
        <v>0</v>
      </c>
      <c r="F90">
        <f>IF('Comp Calculator'!$C$162='Champ Pools'!$S$3,'Champ Pools'!B92,IF('Comp Calculator'!$C$162='Champ Pools'!$T$3,'Champ Pools'!C92,IF('Comp Calculator'!$C$162='Champ Pools'!$U$3,'Champ Pools'!D92,IF('Comp Calculator'!$C$162='Champ Pools'!$V$3,'Champ Pools'!E92,IF('Comp Calculator'!$C$162='Champ Pools'!$W$3,'Champ Pools'!F92,IF('Comp Calculator'!$C$162='Champ Pools'!$X$3,'Champ Pools'!G92,IF('Comp Calculator'!$C$162='Champ Pools'!$Y$3,'Champ Pools'!H92,IF('Comp Calculator'!$C$162='Champ Pools'!$Z$3,'Champ Pools'!I92,0))))))))</f>
        <v>4</v>
      </c>
      <c r="H90">
        <f>B90*B90*'Champ Pools'!AC92</f>
        <v>75</v>
      </c>
      <c r="I90">
        <f>C90*C90*'Champ Pools'!AD92</f>
        <v>0</v>
      </c>
      <c r="J90">
        <f>D90*D90*'Champ Pools'!AE92</f>
        <v>27</v>
      </c>
      <c r="K90">
        <f>E90*E90*'Champ Pools'!AF92</f>
        <v>0</v>
      </c>
      <c r="L90">
        <f>F90*F90*'Champ Pools'!AG92</f>
        <v>48</v>
      </c>
      <c r="N90">
        <f>'Champ Scores'!Y92</f>
        <v>2480</v>
      </c>
      <c r="O90">
        <f>'Champ Scores'!Z92</f>
        <v>2719</v>
      </c>
      <c r="P90">
        <f>'Champ Scores'!AA92</f>
        <v>1279</v>
      </c>
      <c r="Q90">
        <f>'Champ Scores'!AB92</f>
        <v>975</v>
      </c>
      <c r="R90">
        <f>'Champ Scores'!AC92</f>
        <v>1519</v>
      </c>
      <c r="T90" s="60">
        <f t="shared" si="24"/>
        <v>2235.5016023561593</v>
      </c>
      <c r="U90">
        <f>'(CC) Team Data'!W$43+'(CC) Enemy Champ Data'!N90</f>
        <v>2480</v>
      </c>
      <c r="V90">
        <f>'(CC) Team Data'!X$43+'(CC) Enemy Champ Data'!O90</f>
        <v>2719</v>
      </c>
      <c r="W90">
        <f>'(CC) Team Data'!Y$43+'(CC) Enemy Champ Data'!P90</f>
        <v>1279</v>
      </c>
      <c r="X90">
        <f>'(CC) Team Data'!Z$43+'(CC) Enemy Champ Data'!Q90</f>
        <v>975</v>
      </c>
      <c r="Y90">
        <f>'(CC) Team Data'!AA$43+'(CC) Enemy Champ Data'!R90</f>
        <v>1519</v>
      </c>
      <c r="AA90">
        <f>ABS('Champ Scores'!AG92-33.3-'Comp Calculator'!H$164-'Comp Calculator'!H$163)</f>
        <v>2.5333255082719717</v>
      </c>
      <c r="AB90">
        <f>ABS('Champ Scores'!AH92-33.3-'Comp Calculator'!I$164-'Comp Calculator'!I$163)</f>
        <v>2.3947922885921464</v>
      </c>
      <c r="AC90">
        <f>ABS('Champ Scores'!AI92-33.3-'Comp Calculator'!J$164-'Comp Calculator'!J$163)</f>
        <v>4.9281177968641323</v>
      </c>
      <c r="AD90">
        <f t="shared" si="30"/>
        <v>9.8562355937282504</v>
      </c>
      <c r="AF90" s="60">
        <f>(IF('Comp Calculator'!$C$167='(CC) Enemy Champ Data'!$N$3,'(CC) Enemy Champ Data'!$N90,IF('Comp Calculator'!$C$167='(CC) Enemy Champ Data'!$O$3,'(CC) Enemy Champ Data'!$O90,IF('Comp Calculator'!$C$167='(CC) Enemy Champ Data'!$P$3,'(CC) Enemy Champ Data'!$P90,IF('Comp Calculator'!$C$167='(CC) Enemy Champ Data'!$Q$3,'(CC) Enemy Champ Data'!$Q90,IF('Comp Calculator'!$C$167='(CC) Enemy Champ Data'!$R$3,'(CC) Enemy Champ Data'!$R90,IF('Comp Calculator'!$C$167='(CC) Enemy Champ Data'!$T$3,'(CC) Enemy Champ Data'!$T90,1000))))))*H90*(100-$AD90))/1000</f>
        <v>15113.739732947744</v>
      </c>
      <c r="AG90" s="60">
        <f>(IF('Comp Calculator'!$C$167='(CC) Enemy Champ Data'!$N$3,'(CC) Enemy Champ Data'!$N90,IF('Comp Calculator'!$C$167='(CC) Enemy Champ Data'!$O$3,'(CC) Enemy Champ Data'!$O90,IF('Comp Calculator'!$C$167='(CC) Enemy Champ Data'!$P$3,'(CC) Enemy Champ Data'!$P90,IF('Comp Calculator'!$C$167='(CC) Enemy Champ Data'!$Q$3,'(CC) Enemy Champ Data'!$Q90,IF('Comp Calculator'!$C$167='(CC) Enemy Champ Data'!$R$3,'(CC) Enemy Champ Data'!$R90,IF('Comp Calculator'!$C$167='(CC) Enemy Champ Data'!$T$3,'(CC) Enemy Champ Data'!$T90,1000))))))*I90*(100-$AD90))/1000</f>
        <v>0</v>
      </c>
      <c r="AH90" s="60">
        <f>(IF('Comp Calculator'!$C$167='(CC) Enemy Champ Data'!$N$3,'(CC) Enemy Champ Data'!$N90,IF('Comp Calculator'!$C$167='(CC) Enemy Champ Data'!$O$3,'(CC) Enemy Champ Data'!$O90,IF('Comp Calculator'!$C$167='(CC) Enemy Champ Data'!$P$3,'(CC) Enemy Champ Data'!$P90,IF('Comp Calculator'!$C$167='(CC) Enemy Champ Data'!$Q$3,'(CC) Enemy Champ Data'!$Q90,IF('Comp Calculator'!$C$167='(CC) Enemy Champ Data'!$R$3,'(CC) Enemy Champ Data'!$R90,IF('Comp Calculator'!$C$167='(CC) Enemy Champ Data'!$T$3,'(CC) Enemy Champ Data'!$T90,1000))))))*J90*(100-$AD90))/1000</f>
        <v>5440.9463038611884</v>
      </c>
      <c r="AI90" s="60">
        <f>(IF('Comp Calculator'!$C$167='(CC) Enemy Champ Data'!$N$3,'(CC) Enemy Champ Data'!$N90,IF('Comp Calculator'!$C$167='(CC) Enemy Champ Data'!$O$3,'(CC) Enemy Champ Data'!$O90,IF('Comp Calculator'!$C$167='(CC) Enemy Champ Data'!$P$3,'(CC) Enemy Champ Data'!$P90,IF('Comp Calculator'!$C$167='(CC) Enemy Champ Data'!$Q$3,'(CC) Enemy Champ Data'!$Q90,IF('Comp Calculator'!$C$167='(CC) Enemy Champ Data'!$R$3,'(CC) Enemy Champ Data'!$R90,IF('Comp Calculator'!$C$167='(CC) Enemy Champ Data'!$T$3,'(CC) Enemy Champ Data'!$T90,1000))))))*K90*(100-$AD90))/1000</f>
        <v>0</v>
      </c>
      <c r="AJ90" s="60">
        <f>(IF('Comp Calculator'!$C$167='(CC) Enemy Champ Data'!$N$3,'(CC) Enemy Champ Data'!$N90,IF('Comp Calculator'!$C$167='(CC) Enemy Champ Data'!$O$3,'(CC) Enemy Champ Data'!$O90,IF('Comp Calculator'!$C$167='(CC) Enemy Champ Data'!$P$3,'(CC) Enemy Champ Data'!$P90,IF('Comp Calculator'!$C$167='(CC) Enemy Champ Data'!$Q$3,'(CC) Enemy Champ Data'!$Q90,IF('Comp Calculator'!$C$167='(CC) Enemy Champ Data'!$R$3,'(CC) Enemy Champ Data'!$R90,IF('Comp Calculator'!$C$167='(CC) Enemy Champ Data'!$T$3,'(CC) Enemy Champ Data'!$T90,1000))))))*L90*(100-$AD90))/1000</f>
        <v>9672.793429086556</v>
      </c>
      <c r="AL90">
        <f>RANK(AF90,AF$4:AF$157,0)+COUNTIF(AF$4:AF90,AF90)-1</f>
        <v>2</v>
      </c>
      <c r="AM90" t="str">
        <f t="shared" si="31"/>
        <v>Pantheon</v>
      </c>
      <c r="AN90">
        <f>RANK(AG90,AG$4:AG$157,0)+COUNTIF(AG$4:AG90,AG90)-1</f>
        <v>98</v>
      </c>
      <c r="AO90" t="str">
        <f t="shared" si="32"/>
        <v>Pantheon</v>
      </c>
      <c r="AP90">
        <f>RANK(AH90,AH$4:AH$157,0)+COUNTIF(AH$4:AH90,AH90)-1</f>
        <v>60</v>
      </c>
      <c r="AQ90" t="str">
        <f t="shared" si="33"/>
        <v>Pantheon</v>
      </c>
      <c r="AR90">
        <f>RANK(AI90,AI$4:AI$157,0)+COUNTIF(AI$4:AI90,AI90)-1</f>
        <v>95</v>
      </c>
      <c r="AS90" t="str">
        <f t="shared" si="34"/>
        <v>Pantheon</v>
      </c>
      <c r="AT90">
        <f>RANK(AJ90,AJ$4:AJ$157,0)+COUNTIF(AJ$4:AJ90,AJ90)-1</f>
        <v>21</v>
      </c>
      <c r="AU90" t="str">
        <f t="shared" si="35"/>
        <v>Pantheon</v>
      </c>
      <c r="AW90">
        <v>88</v>
      </c>
      <c r="AX90" s="61">
        <f t="shared" si="36"/>
        <v>3.6082952521230824</v>
      </c>
      <c r="AY90">
        <f>'Champ Scores'!B92</f>
        <v>3</v>
      </c>
      <c r="AZ90">
        <f>'Champ Scores'!C92</f>
        <v>2</v>
      </c>
      <c r="BA90">
        <f>'Champ Scores'!D92</f>
        <v>3</v>
      </c>
      <c r="BB90">
        <f>'Champ Scores'!E92</f>
        <v>1</v>
      </c>
      <c r="BC90">
        <f>'Champ Scores'!F92</f>
        <v>4</v>
      </c>
      <c r="BD90">
        <f>'Champ Scores'!G92</f>
        <v>1</v>
      </c>
      <c r="BE90">
        <f>'Champ Scores'!H92</f>
        <v>2</v>
      </c>
      <c r="BF90">
        <f>'Champ Scores'!I92</f>
        <v>2</v>
      </c>
      <c r="BG90">
        <f>'Champ Scores'!J92</f>
        <v>3</v>
      </c>
      <c r="BH90">
        <f>'Champ Scores'!K92</f>
        <v>5</v>
      </c>
      <c r="BI90">
        <f>'Champ Scores'!L92</f>
        <v>2</v>
      </c>
      <c r="BJ90">
        <f>'Champ Scores'!M92</f>
        <v>5</v>
      </c>
      <c r="BK90">
        <f>'Champ Scores'!N92</f>
        <v>2</v>
      </c>
      <c r="BL90">
        <f>'Champ Scores'!O92</f>
        <v>1</v>
      </c>
      <c r="BM90">
        <f>'Champ Scores'!P92</f>
        <v>4</v>
      </c>
      <c r="BN90">
        <f>'Champ Scores'!Q92</f>
        <v>3</v>
      </c>
      <c r="BO90">
        <f>'Champ Scores'!R92</f>
        <v>5</v>
      </c>
      <c r="BP90">
        <f>'Champ Scores'!S92</f>
        <v>1</v>
      </c>
      <c r="BQ90">
        <f>'Champ Scores'!T92</f>
        <v>2</v>
      </c>
      <c r="BR90">
        <f>'Champ Scores'!U92</f>
        <v>1</v>
      </c>
      <c r="BT90" s="61">
        <f>INDEX($AX$3:BR90,AW90,MATCH('Comp Calculator'!$C$168,'(CC) Enemy Champ Data'!$AX$3:$BR$3,0))</f>
        <v>3.6082952521230824</v>
      </c>
      <c r="BV90" s="60">
        <f t="shared" si="25"/>
        <v>24394.898783673903</v>
      </c>
      <c r="BW90" s="60">
        <f t="shared" si="26"/>
        <v>0</v>
      </c>
      <c r="BX90" s="60">
        <f t="shared" si="27"/>
        <v>8782.1635621226051</v>
      </c>
      <c r="BY90" s="60">
        <f t="shared" si="28"/>
        <v>0</v>
      </c>
      <c r="BZ90" s="60">
        <f t="shared" si="29"/>
        <v>15612.7352215513</v>
      </c>
      <c r="CB90">
        <f>RANK(BV90,BV$4:BV$157,0)+COUNTIF(BV$4:BV90,BV90)-1</f>
        <v>1</v>
      </c>
      <c r="CC90" t="str">
        <f t="shared" si="37"/>
        <v>Pantheon</v>
      </c>
      <c r="CD90">
        <f>RANK(BW90,BW$4:BW$157,0)+COUNTIF(BW$4:BW90,BW90)-1</f>
        <v>98</v>
      </c>
      <c r="CE90" t="str">
        <f t="shared" si="38"/>
        <v>Pantheon</v>
      </c>
      <c r="CF90">
        <f>RANK(BX90,BX$4:BX$157,0)+COUNTIF(BX$4:BX90,BX90)-1</f>
        <v>46</v>
      </c>
      <c r="CG90" t="str">
        <f t="shared" si="39"/>
        <v>Pantheon</v>
      </c>
      <c r="CH90">
        <f>RANK(BY90,BY$4:BY$157,0)+COUNTIF(BY$4:BY90,BY90)-1</f>
        <v>95</v>
      </c>
      <c r="CI90" t="str">
        <f t="shared" si="40"/>
        <v>Pantheon</v>
      </c>
      <c r="CJ90">
        <f>RANK(BZ90,BZ$4:BZ$157,0)+COUNTIF(BZ$4:BZ90,BZ90)-1</f>
        <v>18</v>
      </c>
      <c r="CK90" t="str">
        <f t="shared" si="41"/>
        <v>Pantheon</v>
      </c>
      <c r="CM90">
        <f>'Champ Scores'!B92+'(CC) Team Data'!B$43-'(CC) Team Data'!$B$28</f>
        <v>7</v>
      </c>
      <c r="CN90">
        <f>'Champ Scores'!C92+'(CC) Team Data'!C$43-'(CC) Team Data'!$B$28</f>
        <v>6</v>
      </c>
      <c r="CO90">
        <f>'Champ Scores'!D92+'(CC) Team Data'!D$43-'(CC) Team Data'!$B$28</f>
        <v>7</v>
      </c>
      <c r="CP90">
        <f>'Champ Scores'!E92+'(CC) Team Data'!E$43-'(CC) Team Data'!$B$28</f>
        <v>5</v>
      </c>
      <c r="CQ90">
        <f>'Champ Scores'!F92+'(CC) Team Data'!F$43-'(CC) Team Data'!$B$28</f>
        <v>8</v>
      </c>
      <c r="CR90">
        <f>'Champ Scores'!G92+'(CC) Team Data'!G$43-'(CC) Team Data'!$B$28</f>
        <v>5</v>
      </c>
      <c r="CS90">
        <f>'Champ Scores'!H92+'(CC) Team Data'!H$43-'(CC) Team Data'!$B$28</f>
        <v>6</v>
      </c>
      <c r="CT90">
        <f>'Champ Scores'!I92+'(CC) Team Data'!I$43-'(CC) Team Data'!$B$28</f>
        <v>6</v>
      </c>
      <c r="CU90">
        <f>'Champ Scores'!J92+'(CC) Team Data'!J$43-'(CC) Team Data'!$B$28</f>
        <v>7</v>
      </c>
      <c r="CV90">
        <f>'Champ Scores'!K92+'(CC) Team Data'!K$43-'(CC) Team Data'!$B$28</f>
        <v>9</v>
      </c>
      <c r="CW90">
        <f>'Champ Scores'!L92+'(CC) Team Data'!L$43-'(CC) Team Data'!$B$28</f>
        <v>6</v>
      </c>
      <c r="CX90">
        <f>'Champ Scores'!M92+'(CC) Team Data'!M$43-'(CC) Team Data'!$B$28</f>
        <v>9</v>
      </c>
      <c r="CY90">
        <f>'Champ Scores'!N92+'(CC) Team Data'!N$43-'(CC) Team Data'!$B$28</f>
        <v>6</v>
      </c>
      <c r="CZ90">
        <f>'Champ Scores'!O92+'(CC) Team Data'!O$43-'(CC) Team Data'!$B$28</f>
        <v>5</v>
      </c>
      <c r="DA90">
        <f>'Champ Scores'!P92+'(CC) Team Data'!P$43-'(CC) Team Data'!$B$28</f>
        <v>8</v>
      </c>
      <c r="DB90">
        <f>'Champ Scores'!Q92+'(CC) Team Data'!Q$43-'(CC) Team Data'!$B$28</f>
        <v>7</v>
      </c>
      <c r="DC90">
        <f>'Champ Scores'!R92+'(CC) Team Data'!R$43-'(CC) Team Data'!$B$28</f>
        <v>9</v>
      </c>
      <c r="DD90">
        <f>'Champ Scores'!S92+'(CC) Team Data'!S$43-'(CC) Team Data'!$B$28</f>
        <v>5</v>
      </c>
      <c r="DE90">
        <f>'Champ Scores'!T92+'(CC) Team Data'!T$43-'(CC) Team Data'!$B$28</f>
        <v>6</v>
      </c>
      <c r="DF90">
        <f>'Champ Scores'!U92+'(CC) Team Data'!U$43-'(CC) Team Data'!$B$28</f>
        <v>5</v>
      </c>
    </row>
    <row r="91" spans="1:110" x14ac:dyDescent="0.25">
      <c r="A91" t="str">
        <f>'Champ Scores'!A93</f>
        <v>Poppy</v>
      </c>
      <c r="B91">
        <f>IF('Comp Calculator'!$C$158='Champ Pools'!$S$3,'Champ Pools'!B93,IF('Comp Calculator'!$C$158='Champ Pools'!$T$3,'Champ Pools'!C93,IF('Comp Calculator'!$C$158='Champ Pools'!$U$3,'Champ Pools'!D93,IF('Comp Calculator'!$C$158='Champ Pools'!$V$3,'Champ Pools'!E93,IF('Comp Calculator'!$C$158='Champ Pools'!$W$3,'Champ Pools'!F93,IF('Comp Calculator'!$C$158='Champ Pools'!$X$3,'Champ Pools'!G93,IF('Comp Calculator'!$C$158='Champ Pools'!$Y$3,'Champ Pools'!H93,IF('Comp Calculator'!$C$158='Champ Pools'!$Z$3,'Champ Pools'!I93,0))))))))</f>
        <v>0</v>
      </c>
      <c r="C91">
        <f>IF('Comp Calculator'!$C$159='Champ Pools'!$S$3,'Champ Pools'!B93,IF('Comp Calculator'!$C$159='Champ Pools'!$T$3,'Champ Pools'!C93,IF('Comp Calculator'!$C$159='Champ Pools'!$U$3,'Champ Pools'!D93,IF('Comp Calculator'!$C$159='Champ Pools'!$V$3,'Champ Pools'!E93,IF('Comp Calculator'!$C$159='Champ Pools'!$W$3,'Champ Pools'!F93,IF('Comp Calculator'!$C$159='Champ Pools'!$X$3,'Champ Pools'!G93,IF('Comp Calculator'!$C$159='Champ Pools'!$Y$3,'Champ Pools'!H93,IF('Comp Calculator'!$C$159='Champ Pools'!$Z$3,'Champ Pools'!I93,0))))))))</f>
        <v>0</v>
      </c>
      <c r="D91">
        <f>IF('Comp Calculator'!$C$160='Champ Pools'!$S$3,'Champ Pools'!B93,IF('Comp Calculator'!$C$160='Champ Pools'!$T$3,'Champ Pools'!C93,IF('Comp Calculator'!$C$160='Champ Pools'!$U$3,'Champ Pools'!D93,IF('Comp Calculator'!$C$160='Champ Pools'!$V$3,'Champ Pools'!E93,IF('Comp Calculator'!$C$160='Champ Pools'!$W$3,'Champ Pools'!F93,IF('Comp Calculator'!$C$160='Champ Pools'!$X$3,'Champ Pools'!G93,IF('Comp Calculator'!$C$160='Champ Pools'!$Y$3,'Champ Pools'!H93,IF('Comp Calculator'!$C$160='Champ Pools'!$Z$3,'Champ Pools'!I93,0))))))))</f>
        <v>3</v>
      </c>
      <c r="E91">
        <f>IF('Comp Calculator'!$C$161='Champ Pools'!$S$3,'Champ Pools'!B93,IF('Comp Calculator'!$C$161='Champ Pools'!$T$3,'Champ Pools'!C93,IF('Comp Calculator'!$C$161='Champ Pools'!$U$3,'Champ Pools'!D93,IF('Comp Calculator'!$C$161='Champ Pools'!$V$3,'Champ Pools'!E93,IF('Comp Calculator'!$C$161='Champ Pools'!$W$3,'Champ Pools'!F93,IF('Comp Calculator'!$C$161='Champ Pools'!$X$3,'Champ Pools'!G93,IF('Comp Calculator'!$C$161='Champ Pools'!$Y$3,'Champ Pools'!H93,IF('Comp Calculator'!$C$161='Champ Pools'!$Z$3,'Champ Pools'!I93,0))))))))</f>
        <v>0</v>
      </c>
      <c r="F91">
        <f>IF('Comp Calculator'!$C$162='Champ Pools'!$S$3,'Champ Pools'!B93,IF('Comp Calculator'!$C$162='Champ Pools'!$T$3,'Champ Pools'!C93,IF('Comp Calculator'!$C$162='Champ Pools'!$U$3,'Champ Pools'!D93,IF('Comp Calculator'!$C$162='Champ Pools'!$V$3,'Champ Pools'!E93,IF('Comp Calculator'!$C$162='Champ Pools'!$W$3,'Champ Pools'!F93,IF('Comp Calculator'!$C$162='Champ Pools'!$X$3,'Champ Pools'!G93,IF('Comp Calculator'!$C$162='Champ Pools'!$Y$3,'Champ Pools'!H93,IF('Comp Calculator'!$C$162='Champ Pools'!$Z$3,'Champ Pools'!I93,0))))))))</f>
        <v>5</v>
      </c>
      <c r="H91">
        <f>B91*B91*'Champ Pools'!AC93</f>
        <v>0</v>
      </c>
      <c r="I91">
        <f>C91*C91*'Champ Pools'!AD93</f>
        <v>0</v>
      </c>
      <c r="J91">
        <f>D91*D91*'Champ Pools'!AE93</f>
        <v>27</v>
      </c>
      <c r="K91">
        <f>E91*E91*'Champ Pools'!AF93</f>
        <v>0</v>
      </c>
      <c r="L91">
        <f>F91*F91*'Champ Pools'!AG93</f>
        <v>75</v>
      </c>
      <c r="N91">
        <f>'Champ Scores'!Y93</f>
        <v>2002</v>
      </c>
      <c r="O91">
        <f>'Champ Scores'!Z93</f>
        <v>1440</v>
      </c>
      <c r="P91">
        <f>'Champ Scores'!AA93</f>
        <v>2425</v>
      </c>
      <c r="Q91">
        <f>'Champ Scores'!AB93</f>
        <v>1945</v>
      </c>
      <c r="R91">
        <f>'Champ Scores'!AC93</f>
        <v>1749</v>
      </c>
      <c r="T91" s="60">
        <f t="shared" si="24"/>
        <v>2638.8522463035383</v>
      </c>
      <c r="U91">
        <f>'(CC) Team Data'!W$43+'(CC) Enemy Champ Data'!N91</f>
        <v>2002</v>
      </c>
      <c r="V91">
        <f>'(CC) Team Data'!X$43+'(CC) Enemy Champ Data'!O91</f>
        <v>1440</v>
      </c>
      <c r="W91">
        <f>'(CC) Team Data'!Y$43+'(CC) Enemy Champ Data'!P91</f>
        <v>2425</v>
      </c>
      <c r="X91">
        <f>'(CC) Team Data'!Z$43+'(CC) Enemy Champ Data'!Q91</f>
        <v>1945</v>
      </c>
      <c r="Y91">
        <f>'(CC) Team Data'!AA$43+'(CC) Enemy Champ Data'!R91</f>
        <v>1749</v>
      </c>
      <c r="AA91">
        <f>ABS('Champ Scores'!AG93-33.3-'Comp Calculator'!H$164-'Comp Calculator'!H$163)</f>
        <v>6.9263204413076096E-2</v>
      </c>
      <c r="AB91">
        <f>ABS('Champ Scores'!AH93-33.3-'Comp Calculator'!I$164-'Comp Calculator'!I$163)</f>
        <v>2.7727696377709776</v>
      </c>
      <c r="AC91">
        <f>ABS('Champ Scores'!AI93-33.3-'Comp Calculator'!J$164-'Comp Calculator'!J$163)</f>
        <v>2.7035064333579015</v>
      </c>
      <c r="AD91">
        <f t="shared" si="30"/>
        <v>5.5455392755419552</v>
      </c>
      <c r="AF91" s="60">
        <f>(IF('Comp Calculator'!$C$167='(CC) Enemy Champ Data'!$N$3,'(CC) Enemy Champ Data'!$N91,IF('Comp Calculator'!$C$167='(CC) Enemy Champ Data'!$O$3,'(CC) Enemy Champ Data'!$O91,IF('Comp Calculator'!$C$167='(CC) Enemy Champ Data'!$P$3,'(CC) Enemy Champ Data'!$P91,IF('Comp Calculator'!$C$167='(CC) Enemy Champ Data'!$Q$3,'(CC) Enemy Champ Data'!$Q91,IF('Comp Calculator'!$C$167='(CC) Enemy Champ Data'!$R$3,'(CC) Enemy Champ Data'!$R91,IF('Comp Calculator'!$C$167='(CC) Enemy Champ Data'!$T$3,'(CC) Enemy Champ Data'!$T91,1000))))))*H91*(100-$AD91))/1000</f>
        <v>0</v>
      </c>
      <c r="AG91" s="60">
        <f>(IF('Comp Calculator'!$C$167='(CC) Enemy Champ Data'!$N$3,'(CC) Enemy Champ Data'!$N91,IF('Comp Calculator'!$C$167='(CC) Enemy Champ Data'!$O$3,'(CC) Enemy Champ Data'!$O91,IF('Comp Calculator'!$C$167='(CC) Enemy Champ Data'!$P$3,'(CC) Enemy Champ Data'!$P91,IF('Comp Calculator'!$C$167='(CC) Enemy Champ Data'!$Q$3,'(CC) Enemy Champ Data'!$Q91,IF('Comp Calculator'!$C$167='(CC) Enemy Champ Data'!$R$3,'(CC) Enemy Champ Data'!$R91,IF('Comp Calculator'!$C$167='(CC) Enemy Champ Data'!$T$3,'(CC) Enemy Champ Data'!$T91,1000))))))*I91*(100-$AD91))/1000</f>
        <v>0</v>
      </c>
      <c r="AH91" s="60">
        <f>(IF('Comp Calculator'!$C$167='(CC) Enemy Champ Data'!$N$3,'(CC) Enemy Champ Data'!$N91,IF('Comp Calculator'!$C$167='(CC) Enemy Champ Data'!$O$3,'(CC) Enemy Champ Data'!$O91,IF('Comp Calculator'!$C$167='(CC) Enemy Champ Data'!$P$3,'(CC) Enemy Champ Data'!$P91,IF('Comp Calculator'!$C$167='(CC) Enemy Champ Data'!$Q$3,'(CC) Enemy Champ Data'!$Q91,IF('Comp Calculator'!$C$167='(CC) Enemy Champ Data'!$R$3,'(CC) Enemy Champ Data'!$R91,IF('Comp Calculator'!$C$167='(CC) Enemy Champ Data'!$T$3,'(CC) Enemy Champ Data'!$T91,1000))))))*J91*(100-$AD91))/1000</f>
        <v>6729.7868781153866</v>
      </c>
      <c r="AI91" s="60">
        <f>(IF('Comp Calculator'!$C$167='(CC) Enemy Champ Data'!$N$3,'(CC) Enemy Champ Data'!$N91,IF('Comp Calculator'!$C$167='(CC) Enemy Champ Data'!$O$3,'(CC) Enemy Champ Data'!$O91,IF('Comp Calculator'!$C$167='(CC) Enemy Champ Data'!$P$3,'(CC) Enemy Champ Data'!$P91,IF('Comp Calculator'!$C$167='(CC) Enemy Champ Data'!$Q$3,'(CC) Enemy Champ Data'!$Q91,IF('Comp Calculator'!$C$167='(CC) Enemy Champ Data'!$R$3,'(CC) Enemy Champ Data'!$R91,IF('Comp Calculator'!$C$167='(CC) Enemy Champ Data'!$T$3,'(CC) Enemy Champ Data'!$T91,1000))))))*K91*(100-$AD91))/1000</f>
        <v>0</v>
      </c>
      <c r="AJ91" s="60">
        <f>(IF('Comp Calculator'!$C$167='(CC) Enemy Champ Data'!$N$3,'(CC) Enemy Champ Data'!$N91,IF('Comp Calculator'!$C$167='(CC) Enemy Champ Data'!$O$3,'(CC) Enemy Champ Data'!$O91,IF('Comp Calculator'!$C$167='(CC) Enemy Champ Data'!$P$3,'(CC) Enemy Champ Data'!$P91,IF('Comp Calculator'!$C$167='(CC) Enemy Champ Data'!$Q$3,'(CC) Enemy Champ Data'!$Q91,IF('Comp Calculator'!$C$167='(CC) Enemy Champ Data'!$R$3,'(CC) Enemy Champ Data'!$R91,IF('Comp Calculator'!$C$167='(CC) Enemy Champ Data'!$T$3,'(CC) Enemy Champ Data'!$T91,1000))))))*L91*(100-$AD91))/1000</f>
        <v>18693.852439209408</v>
      </c>
      <c r="AL91">
        <f>RANK(AF91,AF$4:AF$157,0)+COUNTIF(AF$4:AF91,AF91)-1</f>
        <v>104</v>
      </c>
      <c r="AM91" t="str">
        <f t="shared" si="31"/>
        <v>Poppy</v>
      </c>
      <c r="AN91">
        <f>RANK(AG91,AG$4:AG$157,0)+COUNTIF(AG$4:AG91,AG91)-1</f>
        <v>99</v>
      </c>
      <c r="AO91" t="str">
        <f t="shared" si="32"/>
        <v>Poppy</v>
      </c>
      <c r="AP91">
        <f>RANK(AH91,AH$4:AH$157,0)+COUNTIF(AH$4:AH91,AH91)-1</f>
        <v>43</v>
      </c>
      <c r="AQ91" t="str">
        <f t="shared" si="33"/>
        <v>Poppy</v>
      </c>
      <c r="AR91">
        <f>RANK(AI91,AI$4:AI$157,0)+COUNTIF(AI$4:AI91,AI91)-1</f>
        <v>96</v>
      </c>
      <c r="AS91" t="str">
        <f t="shared" si="34"/>
        <v>Poppy</v>
      </c>
      <c r="AT91">
        <f>RANK(AJ91,AJ$4:AJ$157,0)+COUNTIF(AJ$4:AJ91,AJ91)-1</f>
        <v>3</v>
      </c>
      <c r="AU91" t="str">
        <f t="shared" si="35"/>
        <v>Poppy</v>
      </c>
      <c r="AW91">
        <v>89</v>
      </c>
      <c r="AX91" s="61">
        <f t="shared" si="36"/>
        <v>3.6082952521230824</v>
      </c>
      <c r="AY91">
        <f>'Champ Scores'!B93</f>
        <v>1</v>
      </c>
      <c r="AZ91">
        <f>'Champ Scores'!C93</f>
        <v>2</v>
      </c>
      <c r="BA91">
        <f>'Champ Scores'!D93</f>
        <v>1</v>
      </c>
      <c r="BB91">
        <f>'Champ Scores'!E93</f>
        <v>2</v>
      </c>
      <c r="BC91">
        <f>'Champ Scores'!F93</f>
        <v>2</v>
      </c>
      <c r="BD91">
        <f>'Champ Scores'!G93</f>
        <v>1</v>
      </c>
      <c r="BE91">
        <f>'Champ Scores'!H93</f>
        <v>1</v>
      </c>
      <c r="BF91">
        <f>'Champ Scores'!I93</f>
        <v>1</v>
      </c>
      <c r="BG91">
        <f>'Champ Scores'!J93</f>
        <v>2</v>
      </c>
      <c r="BH91">
        <f>'Champ Scores'!K93</f>
        <v>5</v>
      </c>
      <c r="BI91">
        <f>'Champ Scores'!L93</f>
        <v>2</v>
      </c>
      <c r="BJ91">
        <f>'Champ Scores'!M93</f>
        <v>3</v>
      </c>
      <c r="BK91">
        <f>'Champ Scores'!N93</f>
        <v>4</v>
      </c>
      <c r="BL91">
        <f>'Champ Scores'!O93</f>
        <v>2</v>
      </c>
      <c r="BM91">
        <f>'Champ Scores'!P93</f>
        <v>4</v>
      </c>
      <c r="BN91">
        <f>'Champ Scores'!Q93</f>
        <v>3</v>
      </c>
      <c r="BO91">
        <f>'Champ Scores'!R93</f>
        <v>3</v>
      </c>
      <c r="BP91">
        <f>'Champ Scores'!S93</f>
        <v>3</v>
      </c>
      <c r="BQ91">
        <f>'Champ Scores'!T93</f>
        <v>5</v>
      </c>
      <c r="BR91">
        <f>'Champ Scores'!U93</f>
        <v>5</v>
      </c>
      <c r="BT91" s="61">
        <f>INDEX($AX$3:BR91,AW91,MATCH('Comp Calculator'!$C$168,'(CC) Enemy Champ Data'!$AX$3:$BR$3,0))</f>
        <v>3.6082952521230824</v>
      </c>
      <c r="BV91" s="60">
        <f t="shared" si="25"/>
        <v>0</v>
      </c>
      <c r="BW91" s="60">
        <f t="shared" si="26"/>
        <v>0</v>
      </c>
      <c r="BX91" s="60">
        <f t="shared" si="27"/>
        <v>9202.1287186955196</v>
      </c>
      <c r="BY91" s="60">
        <f t="shared" si="28"/>
        <v>0</v>
      </c>
      <c r="BZ91" s="60">
        <f t="shared" si="29"/>
        <v>25561.46866304311</v>
      </c>
      <c r="CB91">
        <f>RANK(BV91,BV$4:BV$157,0)+COUNTIF(BV$4:BV91,BV91)-1</f>
        <v>104</v>
      </c>
      <c r="CC91" t="str">
        <f t="shared" si="37"/>
        <v>Poppy</v>
      </c>
      <c r="CD91">
        <f>RANK(BW91,BW$4:BW$157,0)+COUNTIF(BW$4:BW91,BW91)-1</f>
        <v>99</v>
      </c>
      <c r="CE91" t="str">
        <f t="shared" si="38"/>
        <v>Poppy</v>
      </c>
      <c r="CF91">
        <f>RANK(BX91,BX$4:BX$157,0)+COUNTIF(BX$4:BX91,BX91)-1</f>
        <v>41</v>
      </c>
      <c r="CG91" t="str">
        <f t="shared" si="39"/>
        <v>Poppy</v>
      </c>
      <c r="CH91">
        <f>RANK(BY91,BY$4:BY$157,0)+COUNTIF(BY$4:BY91,BY91)-1</f>
        <v>96</v>
      </c>
      <c r="CI91" t="str">
        <f t="shared" si="40"/>
        <v>Poppy</v>
      </c>
      <c r="CJ91">
        <f>RANK(BZ91,BZ$4:BZ$157,0)+COUNTIF(BZ$4:BZ91,BZ91)-1</f>
        <v>2</v>
      </c>
      <c r="CK91" t="str">
        <f t="shared" si="41"/>
        <v>Poppy</v>
      </c>
      <c r="CM91">
        <f>'Champ Scores'!B93+'(CC) Team Data'!B$43-'(CC) Team Data'!$B$28</f>
        <v>5</v>
      </c>
      <c r="CN91">
        <f>'Champ Scores'!C93+'(CC) Team Data'!C$43-'(CC) Team Data'!$B$28</f>
        <v>6</v>
      </c>
      <c r="CO91">
        <f>'Champ Scores'!D93+'(CC) Team Data'!D$43-'(CC) Team Data'!$B$28</f>
        <v>5</v>
      </c>
      <c r="CP91">
        <f>'Champ Scores'!E93+'(CC) Team Data'!E$43-'(CC) Team Data'!$B$28</f>
        <v>6</v>
      </c>
      <c r="CQ91">
        <f>'Champ Scores'!F93+'(CC) Team Data'!F$43-'(CC) Team Data'!$B$28</f>
        <v>6</v>
      </c>
      <c r="CR91">
        <f>'Champ Scores'!G93+'(CC) Team Data'!G$43-'(CC) Team Data'!$B$28</f>
        <v>5</v>
      </c>
      <c r="CS91">
        <f>'Champ Scores'!H93+'(CC) Team Data'!H$43-'(CC) Team Data'!$B$28</f>
        <v>5</v>
      </c>
      <c r="CT91">
        <f>'Champ Scores'!I93+'(CC) Team Data'!I$43-'(CC) Team Data'!$B$28</f>
        <v>5</v>
      </c>
      <c r="CU91">
        <f>'Champ Scores'!J93+'(CC) Team Data'!J$43-'(CC) Team Data'!$B$28</f>
        <v>6</v>
      </c>
      <c r="CV91">
        <f>'Champ Scores'!K93+'(CC) Team Data'!K$43-'(CC) Team Data'!$B$28</f>
        <v>9</v>
      </c>
      <c r="CW91">
        <f>'Champ Scores'!L93+'(CC) Team Data'!L$43-'(CC) Team Data'!$B$28</f>
        <v>6</v>
      </c>
      <c r="CX91">
        <f>'Champ Scores'!M93+'(CC) Team Data'!M$43-'(CC) Team Data'!$B$28</f>
        <v>7</v>
      </c>
      <c r="CY91">
        <f>'Champ Scores'!N93+'(CC) Team Data'!N$43-'(CC) Team Data'!$B$28</f>
        <v>8</v>
      </c>
      <c r="CZ91">
        <f>'Champ Scores'!O93+'(CC) Team Data'!O$43-'(CC) Team Data'!$B$28</f>
        <v>6</v>
      </c>
      <c r="DA91">
        <f>'Champ Scores'!P93+'(CC) Team Data'!P$43-'(CC) Team Data'!$B$28</f>
        <v>8</v>
      </c>
      <c r="DB91">
        <f>'Champ Scores'!Q93+'(CC) Team Data'!Q$43-'(CC) Team Data'!$B$28</f>
        <v>7</v>
      </c>
      <c r="DC91">
        <f>'Champ Scores'!R93+'(CC) Team Data'!R$43-'(CC) Team Data'!$B$28</f>
        <v>7</v>
      </c>
      <c r="DD91">
        <f>'Champ Scores'!S93+'(CC) Team Data'!S$43-'(CC) Team Data'!$B$28</f>
        <v>7</v>
      </c>
      <c r="DE91">
        <f>'Champ Scores'!T93+'(CC) Team Data'!T$43-'(CC) Team Data'!$B$28</f>
        <v>9</v>
      </c>
      <c r="DF91">
        <f>'Champ Scores'!U93+'(CC) Team Data'!U$43-'(CC) Team Data'!$B$28</f>
        <v>9</v>
      </c>
    </row>
    <row r="92" spans="1:110" x14ac:dyDescent="0.25">
      <c r="A92" t="str">
        <f>'Champ Scores'!A94</f>
        <v>Pyke</v>
      </c>
      <c r="B92">
        <f>IF('Comp Calculator'!$C$158='Champ Pools'!$S$3,'Champ Pools'!B94,IF('Comp Calculator'!$C$158='Champ Pools'!$T$3,'Champ Pools'!C94,IF('Comp Calculator'!$C$158='Champ Pools'!$U$3,'Champ Pools'!D94,IF('Comp Calculator'!$C$158='Champ Pools'!$V$3,'Champ Pools'!E94,IF('Comp Calculator'!$C$158='Champ Pools'!$W$3,'Champ Pools'!F94,IF('Comp Calculator'!$C$158='Champ Pools'!$X$3,'Champ Pools'!G94,IF('Comp Calculator'!$C$158='Champ Pools'!$Y$3,'Champ Pools'!H94,IF('Comp Calculator'!$C$158='Champ Pools'!$Z$3,'Champ Pools'!I94,0))))))))</f>
        <v>2</v>
      </c>
      <c r="C92">
        <f>IF('Comp Calculator'!$C$159='Champ Pools'!$S$3,'Champ Pools'!B94,IF('Comp Calculator'!$C$159='Champ Pools'!$T$3,'Champ Pools'!C94,IF('Comp Calculator'!$C$159='Champ Pools'!$U$3,'Champ Pools'!D94,IF('Comp Calculator'!$C$159='Champ Pools'!$V$3,'Champ Pools'!E94,IF('Comp Calculator'!$C$159='Champ Pools'!$W$3,'Champ Pools'!F94,IF('Comp Calculator'!$C$159='Champ Pools'!$X$3,'Champ Pools'!G94,IF('Comp Calculator'!$C$159='Champ Pools'!$Y$3,'Champ Pools'!H94,IF('Comp Calculator'!$C$159='Champ Pools'!$Z$3,'Champ Pools'!I94,0))))))))</f>
        <v>0</v>
      </c>
      <c r="D92">
        <f>IF('Comp Calculator'!$C$160='Champ Pools'!$S$3,'Champ Pools'!B94,IF('Comp Calculator'!$C$160='Champ Pools'!$T$3,'Champ Pools'!C94,IF('Comp Calculator'!$C$160='Champ Pools'!$U$3,'Champ Pools'!D94,IF('Comp Calculator'!$C$160='Champ Pools'!$V$3,'Champ Pools'!E94,IF('Comp Calculator'!$C$160='Champ Pools'!$W$3,'Champ Pools'!F94,IF('Comp Calculator'!$C$160='Champ Pools'!$X$3,'Champ Pools'!G94,IF('Comp Calculator'!$C$160='Champ Pools'!$Y$3,'Champ Pools'!H94,IF('Comp Calculator'!$C$160='Champ Pools'!$Z$3,'Champ Pools'!I94,0))))))))</f>
        <v>2</v>
      </c>
      <c r="E92">
        <f>IF('Comp Calculator'!$C$161='Champ Pools'!$S$3,'Champ Pools'!B94,IF('Comp Calculator'!$C$161='Champ Pools'!$T$3,'Champ Pools'!C94,IF('Comp Calculator'!$C$161='Champ Pools'!$U$3,'Champ Pools'!D94,IF('Comp Calculator'!$C$161='Champ Pools'!$V$3,'Champ Pools'!E94,IF('Comp Calculator'!$C$161='Champ Pools'!$W$3,'Champ Pools'!F94,IF('Comp Calculator'!$C$161='Champ Pools'!$X$3,'Champ Pools'!G94,IF('Comp Calculator'!$C$161='Champ Pools'!$Y$3,'Champ Pools'!H94,IF('Comp Calculator'!$C$161='Champ Pools'!$Z$3,'Champ Pools'!I94,0))))))))</f>
        <v>0</v>
      </c>
      <c r="F92">
        <f>IF('Comp Calculator'!$C$162='Champ Pools'!$S$3,'Champ Pools'!B94,IF('Comp Calculator'!$C$162='Champ Pools'!$T$3,'Champ Pools'!C94,IF('Comp Calculator'!$C$162='Champ Pools'!$U$3,'Champ Pools'!D94,IF('Comp Calculator'!$C$162='Champ Pools'!$V$3,'Champ Pools'!E94,IF('Comp Calculator'!$C$162='Champ Pools'!$W$3,'Champ Pools'!F94,IF('Comp Calculator'!$C$162='Champ Pools'!$X$3,'Champ Pools'!G94,IF('Comp Calculator'!$C$162='Champ Pools'!$Y$3,'Champ Pools'!H94,IF('Comp Calculator'!$C$162='Champ Pools'!$Z$3,'Champ Pools'!I94,0))))))))</f>
        <v>4</v>
      </c>
      <c r="H92">
        <f>B92*B92*'Champ Pools'!AC94</f>
        <v>12</v>
      </c>
      <c r="I92">
        <f>C92*C92*'Champ Pools'!AD94</f>
        <v>0</v>
      </c>
      <c r="J92">
        <f>D92*D92*'Champ Pools'!AE94</f>
        <v>12</v>
      </c>
      <c r="K92">
        <f>E92*E92*'Champ Pools'!AF94</f>
        <v>0</v>
      </c>
      <c r="L92">
        <f>F92*F92*'Champ Pools'!AG94</f>
        <v>48</v>
      </c>
      <c r="N92">
        <f>'Champ Scores'!Y94</f>
        <v>2272</v>
      </c>
      <c r="O92">
        <f>'Champ Scores'!Z94</f>
        <v>2701</v>
      </c>
      <c r="P92">
        <f>'Champ Scores'!AA94</f>
        <v>1230</v>
      </c>
      <c r="Q92">
        <f>'Champ Scores'!AB94</f>
        <v>1286</v>
      </c>
      <c r="R92">
        <f>'Champ Scores'!AC94</f>
        <v>1452</v>
      </c>
      <c r="T92" s="60">
        <f t="shared" si="24"/>
        <v>2339.680228979928</v>
      </c>
      <c r="U92">
        <f>'(CC) Team Data'!W$43+'(CC) Enemy Champ Data'!N92</f>
        <v>2272</v>
      </c>
      <c r="V92">
        <f>'(CC) Team Data'!X$43+'(CC) Enemy Champ Data'!O92</f>
        <v>2701</v>
      </c>
      <c r="W92">
        <f>'(CC) Team Data'!Y$43+'(CC) Enemy Champ Data'!P92</f>
        <v>1230</v>
      </c>
      <c r="X92">
        <f>'(CC) Team Data'!Z$43+'(CC) Enemy Champ Data'!Q92</f>
        <v>1286</v>
      </c>
      <c r="Y92">
        <f>'(CC) Team Data'!AA$43+'(CC) Enemy Champ Data'!R92</f>
        <v>1452</v>
      </c>
      <c r="AA92">
        <f>ABS('Champ Scores'!AG94-33.3-'Comp Calculator'!H$164-'Comp Calculator'!H$163)</f>
        <v>0.89260051248474781</v>
      </c>
      <c r="AB92">
        <f>ABS('Champ Scores'!AH94-33.3-'Comp Calculator'!I$164-'Comp Calculator'!I$163)</f>
        <v>2.9557715855051576</v>
      </c>
      <c r="AC92">
        <f>ABS('Champ Scores'!AI94-33.3-'Comp Calculator'!J$164-'Comp Calculator'!J$163)</f>
        <v>3.8483720979899125</v>
      </c>
      <c r="AD92">
        <f t="shared" si="30"/>
        <v>7.696744195979818</v>
      </c>
      <c r="AF92" s="60">
        <f>(IF('Comp Calculator'!$C$167='(CC) Enemy Champ Data'!$N$3,'(CC) Enemy Champ Data'!$N92,IF('Comp Calculator'!$C$167='(CC) Enemy Champ Data'!$O$3,'(CC) Enemy Champ Data'!$O92,IF('Comp Calculator'!$C$167='(CC) Enemy Champ Data'!$P$3,'(CC) Enemy Champ Data'!$P92,IF('Comp Calculator'!$C$167='(CC) Enemy Champ Data'!$Q$3,'(CC) Enemy Champ Data'!$Q92,IF('Comp Calculator'!$C$167='(CC) Enemy Champ Data'!$R$3,'(CC) Enemy Champ Data'!$R92,IF('Comp Calculator'!$C$167='(CC) Enemy Champ Data'!$T$3,'(CC) Enemy Champ Data'!$T92,1000))))))*H92*(100-$AD92))/1000</f>
        <v>2591.5212321017138</v>
      </c>
      <c r="AG92" s="60">
        <f>(IF('Comp Calculator'!$C$167='(CC) Enemy Champ Data'!$N$3,'(CC) Enemy Champ Data'!$N92,IF('Comp Calculator'!$C$167='(CC) Enemy Champ Data'!$O$3,'(CC) Enemy Champ Data'!$O92,IF('Comp Calculator'!$C$167='(CC) Enemy Champ Data'!$P$3,'(CC) Enemy Champ Data'!$P92,IF('Comp Calculator'!$C$167='(CC) Enemy Champ Data'!$Q$3,'(CC) Enemy Champ Data'!$Q92,IF('Comp Calculator'!$C$167='(CC) Enemy Champ Data'!$R$3,'(CC) Enemy Champ Data'!$R92,IF('Comp Calculator'!$C$167='(CC) Enemy Champ Data'!$T$3,'(CC) Enemy Champ Data'!$T92,1000))))))*I92*(100-$AD92))/1000</f>
        <v>0</v>
      </c>
      <c r="AH92" s="60">
        <f>(IF('Comp Calculator'!$C$167='(CC) Enemy Champ Data'!$N$3,'(CC) Enemy Champ Data'!$N92,IF('Comp Calculator'!$C$167='(CC) Enemy Champ Data'!$O$3,'(CC) Enemy Champ Data'!$O92,IF('Comp Calculator'!$C$167='(CC) Enemy Champ Data'!$P$3,'(CC) Enemy Champ Data'!$P92,IF('Comp Calculator'!$C$167='(CC) Enemy Champ Data'!$Q$3,'(CC) Enemy Champ Data'!$Q92,IF('Comp Calculator'!$C$167='(CC) Enemy Champ Data'!$R$3,'(CC) Enemy Champ Data'!$R92,IF('Comp Calculator'!$C$167='(CC) Enemy Champ Data'!$T$3,'(CC) Enemy Champ Data'!$T92,1000))))))*J92*(100-$AD92))/1000</f>
        <v>2591.5212321017138</v>
      </c>
      <c r="AI92" s="60">
        <f>(IF('Comp Calculator'!$C$167='(CC) Enemy Champ Data'!$N$3,'(CC) Enemy Champ Data'!$N92,IF('Comp Calculator'!$C$167='(CC) Enemy Champ Data'!$O$3,'(CC) Enemy Champ Data'!$O92,IF('Comp Calculator'!$C$167='(CC) Enemy Champ Data'!$P$3,'(CC) Enemy Champ Data'!$P92,IF('Comp Calculator'!$C$167='(CC) Enemy Champ Data'!$Q$3,'(CC) Enemy Champ Data'!$Q92,IF('Comp Calculator'!$C$167='(CC) Enemy Champ Data'!$R$3,'(CC) Enemy Champ Data'!$R92,IF('Comp Calculator'!$C$167='(CC) Enemy Champ Data'!$T$3,'(CC) Enemy Champ Data'!$T92,1000))))))*K92*(100-$AD92))/1000</f>
        <v>0</v>
      </c>
      <c r="AJ92" s="60">
        <f>(IF('Comp Calculator'!$C$167='(CC) Enemy Champ Data'!$N$3,'(CC) Enemy Champ Data'!$N92,IF('Comp Calculator'!$C$167='(CC) Enemy Champ Data'!$O$3,'(CC) Enemy Champ Data'!$O92,IF('Comp Calculator'!$C$167='(CC) Enemy Champ Data'!$P$3,'(CC) Enemy Champ Data'!$P92,IF('Comp Calculator'!$C$167='(CC) Enemy Champ Data'!$Q$3,'(CC) Enemy Champ Data'!$Q92,IF('Comp Calculator'!$C$167='(CC) Enemy Champ Data'!$R$3,'(CC) Enemy Champ Data'!$R92,IF('Comp Calculator'!$C$167='(CC) Enemy Champ Data'!$T$3,'(CC) Enemy Champ Data'!$T92,1000))))))*L92*(100-$AD92))/1000</f>
        <v>10366.084928406855</v>
      </c>
      <c r="AL92">
        <f>RANK(AF92,AF$4:AF$157,0)+COUNTIF(AF$4:AF92,AF92)-1</f>
        <v>27</v>
      </c>
      <c r="AM92" t="str">
        <f t="shared" si="31"/>
        <v>Pyke</v>
      </c>
      <c r="AN92">
        <f>RANK(AG92,AG$4:AG$157,0)+COUNTIF(AG$4:AG92,AG92)-1</f>
        <v>100</v>
      </c>
      <c r="AO92" t="str">
        <f t="shared" si="32"/>
        <v>Pyke</v>
      </c>
      <c r="AP92">
        <f>RANK(AH92,AH$4:AH$157,0)+COUNTIF(AH$4:AH92,AH92)-1</f>
        <v>91</v>
      </c>
      <c r="AQ92" t="str">
        <f t="shared" si="33"/>
        <v>Pyke</v>
      </c>
      <c r="AR92">
        <f>RANK(AI92,AI$4:AI$157,0)+COUNTIF(AI$4:AI92,AI92)-1</f>
        <v>97</v>
      </c>
      <c r="AS92" t="str">
        <f t="shared" si="34"/>
        <v>Pyke</v>
      </c>
      <c r="AT92">
        <f>RANK(AJ92,AJ$4:AJ$157,0)+COUNTIF(AJ$4:AJ92,AJ92)-1</f>
        <v>16</v>
      </c>
      <c r="AU92" t="str">
        <f t="shared" si="35"/>
        <v>Pyke</v>
      </c>
      <c r="AW92">
        <v>90</v>
      </c>
      <c r="AX92" s="61">
        <f t="shared" si="36"/>
        <v>3.7267943482771742</v>
      </c>
      <c r="AY92">
        <f>'Champ Scores'!B94</f>
        <v>4</v>
      </c>
      <c r="AZ92">
        <f>'Champ Scores'!C94</f>
        <v>1</v>
      </c>
      <c r="BA92">
        <f>'Champ Scores'!D94</f>
        <v>3</v>
      </c>
      <c r="BB92">
        <f>'Champ Scores'!E94</f>
        <v>2</v>
      </c>
      <c r="BC92">
        <f>'Champ Scores'!F94</f>
        <v>3</v>
      </c>
      <c r="BD92">
        <f>'Champ Scores'!G94</f>
        <v>1</v>
      </c>
      <c r="BE92">
        <f>'Champ Scores'!H94</f>
        <v>1</v>
      </c>
      <c r="BF92">
        <f>'Champ Scores'!I94</f>
        <v>2</v>
      </c>
      <c r="BG92">
        <f>'Champ Scores'!J94</f>
        <v>2</v>
      </c>
      <c r="BH92">
        <f>'Champ Scores'!K94</f>
        <v>1</v>
      </c>
      <c r="BI92">
        <f>'Champ Scores'!L94</f>
        <v>3</v>
      </c>
      <c r="BJ92">
        <f>'Champ Scores'!M94</f>
        <v>5</v>
      </c>
      <c r="BK92">
        <f>'Champ Scores'!N94</f>
        <v>2</v>
      </c>
      <c r="BL92">
        <f>'Champ Scores'!O94</f>
        <v>4</v>
      </c>
      <c r="BM92">
        <f>'Champ Scores'!P94</f>
        <v>4</v>
      </c>
      <c r="BN92">
        <f>'Champ Scores'!Q94</f>
        <v>4</v>
      </c>
      <c r="BO92">
        <f>'Champ Scores'!R94</f>
        <v>4</v>
      </c>
      <c r="BP92">
        <f>'Champ Scores'!S94</f>
        <v>1</v>
      </c>
      <c r="BQ92">
        <f>'Champ Scores'!T94</f>
        <v>3</v>
      </c>
      <c r="BR92">
        <f>'Champ Scores'!U94</f>
        <v>2</v>
      </c>
      <c r="BT92" s="61">
        <f>INDEX($AX$3:BR92,AW92,MATCH('Comp Calculator'!$C$168,'(CC) Enemy Champ Data'!$AX$3:$BR$3,0))</f>
        <v>3.7267943482771742</v>
      </c>
      <c r="BV92" s="60">
        <f t="shared" si="25"/>
        <v>4127.9430246960565</v>
      </c>
      <c r="BW92" s="60">
        <f t="shared" si="26"/>
        <v>0</v>
      </c>
      <c r="BX92" s="60">
        <f t="shared" si="27"/>
        <v>4127.9430246960565</v>
      </c>
      <c r="BY92" s="60">
        <f t="shared" si="28"/>
        <v>0</v>
      </c>
      <c r="BZ92" s="60">
        <f t="shared" si="29"/>
        <v>16511.772098784226</v>
      </c>
      <c r="CB92">
        <f>RANK(BV92,BV$4:BV$157,0)+COUNTIF(BV$4:BV92,BV92)-1</f>
        <v>22</v>
      </c>
      <c r="CC92" t="str">
        <f t="shared" si="37"/>
        <v>Pyke</v>
      </c>
      <c r="CD92">
        <f>RANK(BW92,BW$4:BW$157,0)+COUNTIF(BW$4:BW92,BW92)-1</f>
        <v>100</v>
      </c>
      <c r="CE92" t="str">
        <f t="shared" si="38"/>
        <v>Pyke</v>
      </c>
      <c r="CF92">
        <f>RANK(BX92,BX$4:BX$157,0)+COUNTIF(BX$4:BX92,BX92)-1</f>
        <v>85</v>
      </c>
      <c r="CG92" t="str">
        <f t="shared" si="39"/>
        <v>Pyke</v>
      </c>
      <c r="CH92">
        <f>RANK(BY92,BY$4:BY$157,0)+COUNTIF(BY$4:BY92,BY92)-1</f>
        <v>97</v>
      </c>
      <c r="CI92" t="str">
        <f t="shared" si="40"/>
        <v>Pyke</v>
      </c>
      <c r="CJ92">
        <f>RANK(BZ92,BZ$4:BZ$157,0)+COUNTIF(BZ$4:BZ92,BZ92)-1</f>
        <v>13</v>
      </c>
      <c r="CK92" t="str">
        <f t="shared" si="41"/>
        <v>Pyke</v>
      </c>
      <c r="CM92">
        <f>'Champ Scores'!B94+'(CC) Team Data'!B$43-'(CC) Team Data'!$B$28</f>
        <v>8</v>
      </c>
      <c r="CN92">
        <f>'Champ Scores'!C94+'(CC) Team Data'!C$43-'(CC) Team Data'!$B$28</f>
        <v>5</v>
      </c>
      <c r="CO92">
        <f>'Champ Scores'!D94+'(CC) Team Data'!D$43-'(CC) Team Data'!$B$28</f>
        <v>7</v>
      </c>
      <c r="CP92">
        <f>'Champ Scores'!E94+'(CC) Team Data'!E$43-'(CC) Team Data'!$B$28</f>
        <v>6</v>
      </c>
      <c r="CQ92">
        <f>'Champ Scores'!F94+'(CC) Team Data'!F$43-'(CC) Team Data'!$B$28</f>
        <v>7</v>
      </c>
      <c r="CR92">
        <f>'Champ Scores'!G94+'(CC) Team Data'!G$43-'(CC) Team Data'!$B$28</f>
        <v>5</v>
      </c>
      <c r="CS92">
        <f>'Champ Scores'!H94+'(CC) Team Data'!H$43-'(CC) Team Data'!$B$28</f>
        <v>5</v>
      </c>
      <c r="CT92">
        <f>'Champ Scores'!I94+'(CC) Team Data'!I$43-'(CC) Team Data'!$B$28</f>
        <v>6</v>
      </c>
      <c r="CU92">
        <f>'Champ Scores'!J94+'(CC) Team Data'!J$43-'(CC) Team Data'!$B$28</f>
        <v>6</v>
      </c>
      <c r="CV92">
        <f>'Champ Scores'!K94+'(CC) Team Data'!K$43-'(CC) Team Data'!$B$28</f>
        <v>5</v>
      </c>
      <c r="CW92">
        <f>'Champ Scores'!L94+'(CC) Team Data'!L$43-'(CC) Team Data'!$B$28</f>
        <v>7</v>
      </c>
      <c r="CX92">
        <f>'Champ Scores'!M94+'(CC) Team Data'!M$43-'(CC) Team Data'!$B$28</f>
        <v>9</v>
      </c>
      <c r="CY92">
        <f>'Champ Scores'!N94+'(CC) Team Data'!N$43-'(CC) Team Data'!$B$28</f>
        <v>6</v>
      </c>
      <c r="CZ92">
        <f>'Champ Scores'!O94+'(CC) Team Data'!O$43-'(CC) Team Data'!$B$28</f>
        <v>8</v>
      </c>
      <c r="DA92">
        <f>'Champ Scores'!P94+'(CC) Team Data'!P$43-'(CC) Team Data'!$B$28</f>
        <v>8</v>
      </c>
      <c r="DB92">
        <f>'Champ Scores'!Q94+'(CC) Team Data'!Q$43-'(CC) Team Data'!$B$28</f>
        <v>8</v>
      </c>
      <c r="DC92">
        <f>'Champ Scores'!R94+'(CC) Team Data'!R$43-'(CC) Team Data'!$B$28</f>
        <v>8</v>
      </c>
      <c r="DD92">
        <f>'Champ Scores'!S94+'(CC) Team Data'!S$43-'(CC) Team Data'!$B$28</f>
        <v>5</v>
      </c>
      <c r="DE92">
        <f>'Champ Scores'!T94+'(CC) Team Data'!T$43-'(CC) Team Data'!$B$28</f>
        <v>7</v>
      </c>
      <c r="DF92">
        <f>'Champ Scores'!U94+'(CC) Team Data'!U$43-'(CC) Team Data'!$B$28</f>
        <v>6</v>
      </c>
    </row>
    <row r="93" spans="1:110" x14ac:dyDescent="0.25">
      <c r="A93" t="str">
        <f>'Champ Scores'!A95</f>
        <v>Qiyana</v>
      </c>
      <c r="B93">
        <f>IF('Comp Calculator'!$C$158='Champ Pools'!$S$3,'Champ Pools'!B95,IF('Comp Calculator'!$C$158='Champ Pools'!$T$3,'Champ Pools'!C95,IF('Comp Calculator'!$C$158='Champ Pools'!$U$3,'Champ Pools'!D95,IF('Comp Calculator'!$C$158='Champ Pools'!$V$3,'Champ Pools'!E95,IF('Comp Calculator'!$C$158='Champ Pools'!$W$3,'Champ Pools'!F95,IF('Comp Calculator'!$C$158='Champ Pools'!$X$3,'Champ Pools'!G95,IF('Comp Calculator'!$C$158='Champ Pools'!$Y$3,'Champ Pools'!H95,IF('Comp Calculator'!$C$158='Champ Pools'!$Z$3,'Champ Pools'!I95,0))))))))</f>
        <v>0</v>
      </c>
      <c r="C93">
        <f>IF('Comp Calculator'!$C$159='Champ Pools'!$S$3,'Champ Pools'!B95,IF('Comp Calculator'!$C$159='Champ Pools'!$T$3,'Champ Pools'!C95,IF('Comp Calculator'!$C$159='Champ Pools'!$U$3,'Champ Pools'!D95,IF('Comp Calculator'!$C$159='Champ Pools'!$V$3,'Champ Pools'!E95,IF('Comp Calculator'!$C$159='Champ Pools'!$W$3,'Champ Pools'!F95,IF('Comp Calculator'!$C$159='Champ Pools'!$X$3,'Champ Pools'!G95,IF('Comp Calculator'!$C$159='Champ Pools'!$Y$3,'Champ Pools'!H95,IF('Comp Calculator'!$C$159='Champ Pools'!$Z$3,'Champ Pools'!I95,0))))))))</f>
        <v>0</v>
      </c>
      <c r="D93">
        <f>IF('Comp Calculator'!$C$160='Champ Pools'!$S$3,'Champ Pools'!B95,IF('Comp Calculator'!$C$160='Champ Pools'!$T$3,'Champ Pools'!C95,IF('Comp Calculator'!$C$160='Champ Pools'!$U$3,'Champ Pools'!D95,IF('Comp Calculator'!$C$160='Champ Pools'!$V$3,'Champ Pools'!E95,IF('Comp Calculator'!$C$160='Champ Pools'!$W$3,'Champ Pools'!F95,IF('Comp Calculator'!$C$160='Champ Pools'!$X$3,'Champ Pools'!G95,IF('Comp Calculator'!$C$160='Champ Pools'!$Y$3,'Champ Pools'!H95,IF('Comp Calculator'!$C$160='Champ Pools'!$Z$3,'Champ Pools'!I95,0))))))))</f>
        <v>2</v>
      </c>
      <c r="E93">
        <f>IF('Comp Calculator'!$C$161='Champ Pools'!$S$3,'Champ Pools'!B95,IF('Comp Calculator'!$C$161='Champ Pools'!$T$3,'Champ Pools'!C95,IF('Comp Calculator'!$C$161='Champ Pools'!$U$3,'Champ Pools'!D95,IF('Comp Calculator'!$C$161='Champ Pools'!$V$3,'Champ Pools'!E95,IF('Comp Calculator'!$C$161='Champ Pools'!$W$3,'Champ Pools'!F95,IF('Comp Calculator'!$C$161='Champ Pools'!$X$3,'Champ Pools'!G95,IF('Comp Calculator'!$C$161='Champ Pools'!$Y$3,'Champ Pools'!H95,IF('Comp Calculator'!$C$161='Champ Pools'!$Z$3,'Champ Pools'!I95,0))))))))</f>
        <v>0</v>
      </c>
      <c r="F93">
        <f>IF('Comp Calculator'!$C$162='Champ Pools'!$S$3,'Champ Pools'!B95,IF('Comp Calculator'!$C$162='Champ Pools'!$T$3,'Champ Pools'!C95,IF('Comp Calculator'!$C$162='Champ Pools'!$U$3,'Champ Pools'!D95,IF('Comp Calculator'!$C$162='Champ Pools'!$V$3,'Champ Pools'!E95,IF('Comp Calculator'!$C$162='Champ Pools'!$W$3,'Champ Pools'!F95,IF('Comp Calculator'!$C$162='Champ Pools'!$X$3,'Champ Pools'!G95,IF('Comp Calculator'!$C$162='Champ Pools'!$Y$3,'Champ Pools'!H95,IF('Comp Calculator'!$C$162='Champ Pools'!$Z$3,'Champ Pools'!I95,0))))))))</f>
        <v>4</v>
      </c>
      <c r="H93">
        <f>B93*B93*'Champ Pools'!AC95</f>
        <v>0</v>
      </c>
      <c r="I93">
        <f>C93*C93*'Champ Pools'!AD95</f>
        <v>0</v>
      </c>
      <c r="J93">
        <f>D93*D93*'Champ Pools'!AE95</f>
        <v>12</v>
      </c>
      <c r="K93">
        <f>E93*E93*'Champ Pools'!AF95</f>
        <v>0</v>
      </c>
      <c r="L93">
        <f>F93*F93*'Champ Pools'!AG95</f>
        <v>48</v>
      </c>
      <c r="N93">
        <f>'Champ Scores'!Y95</f>
        <v>2605</v>
      </c>
      <c r="O93">
        <f>'Champ Scores'!Z95</f>
        <v>3010</v>
      </c>
      <c r="P93">
        <f>'Champ Scores'!AA95</f>
        <v>1279</v>
      </c>
      <c r="Q93">
        <f>'Champ Scores'!AB95</f>
        <v>1297</v>
      </c>
      <c r="R93">
        <f>'Champ Scores'!AC95</f>
        <v>2317</v>
      </c>
      <c r="T93" s="60">
        <f t="shared" si="24"/>
        <v>2217.5277640708268</v>
      </c>
      <c r="U93">
        <f>'(CC) Team Data'!W$43+'(CC) Enemy Champ Data'!N93</f>
        <v>2605</v>
      </c>
      <c r="V93">
        <f>'(CC) Team Data'!X$43+'(CC) Enemy Champ Data'!O93</f>
        <v>3010</v>
      </c>
      <c r="W93">
        <f>'(CC) Team Data'!Y$43+'(CC) Enemy Champ Data'!P93</f>
        <v>1279</v>
      </c>
      <c r="X93">
        <f>'(CC) Team Data'!Z$43+'(CC) Enemy Champ Data'!Q93</f>
        <v>1297</v>
      </c>
      <c r="Y93">
        <f>'(CC) Team Data'!AA$43+'(CC) Enemy Champ Data'!R93</f>
        <v>2317</v>
      </c>
      <c r="AA93">
        <f>ABS('Champ Scores'!AG95-33.3-'Comp Calculator'!H$164-'Comp Calculator'!H$163)</f>
        <v>6.5624484688715086</v>
      </c>
      <c r="AB93">
        <f>ABS('Champ Scores'!AH95-33.3-'Comp Calculator'!I$164-'Comp Calculator'!I$163)</f>
        <v>4.2845322156823471</v>
      </c>
      <c r="AC93">
        <f>ABS('Champ Scores'!AI95-33.3-'Comp Calculator'!J$164-'Comp Calculator'!J$163)</f>
        <v>10.846980684553859</v>
      </c>
      <c r="AD93">
        <f t="shared" si="30"/>
        <v>21.693961369107715</v>
      </c>
      <c r="AF93" s="60">
        <f>(IF('Comp Calculator'!$C$167='(CC) Enemy Champ Data'!$N$3,'(CC) Enemy Champ Data'!$N93,IF('Comp Calculator'!$C$167='(CC) Enemy Champ Data'!$O$3,'(CC) Enemy Champ Data'!$O93,IF('Comp Calculator'!$C$167='(CC) Enemy Champ Data'!$P$3,'(CC) Enemy Champ Data'!$P93,IF('Comp Calculator'!$C$167='(CC) Enemy Champ Data'!$Q$3,'(CC) Enemy Champ Data'!$Q93,IF('Comp Calculator'!$C$167='(CC) Enemy Champ Data'!$R$3,'(CC) Enemy Champ Data'!$R93,IF('Comp Calculator'!$C$167='(CC) Enemy Champ Data'!$T$3,'(CC) Enemy Champ Data'!$T93,1000))))))*H93*(100-$AD93))/1000</f>
        <v>0</v>
      </c>
      <c r="AG93" s="60">
        <f>(IF('Comp Calculator'!$C$167='(CC) Enemy Champ Data'!$N$3,'(CC) Enemy Champ Data'!$N93,IF('Comp Calculator'!$C$167='(CC) Enemy Champ Data'!$O$3,'(CC) Enemy Champ Data'!$O93,IF('Comp Calculator'!$C$167='(CC) Enemy Champ Data'!$P$3,'(CC) Enemy Champ Data'!$P93,IF('Comp Calculator'!$C$167='(CC) Enemy Champ Data'!$Q$3,'(CC) Enemy Champ Data'!$Q93,IF('Comp Calculator'!$C$167='(CC) Enemy Champ Data'!$R$3,'(CC) Enemy Champ Data'!$R93,IF('Comp Calculator'!$C$167='(CC) Enemy Champ Data'!$T$3,'(CC) Enemy Champ Data'!$T93,1000))))))*I93*(100-$AD93))/1000</f>
        <v>0</v>
      </c>
      <c r="AH93" s="60">
        <f>(IF('Comp Calculator'!$C$167='(CC) Enemy Champ Data'!$N$3,'(CC) Enemy Champ Data'!$N93,IF('Comp Calculator'!$C$167='(CC) Enemy Champ Data'!$O$3,'(CC) Enemy Champ Data'!$O93,IF('Comp Calculator'!$C$167='(CC) Enemy Champ Data'!$P$3,'(CC) Enemy Champ Data'!$P93,IF('Comp Calculator'!$C$167='(CC) Enemy Champ Data'!$Q$3,'(CC) Enemy Champ Data'!$Q93,IF('Comp Calculator'!$C$167='(CC) Enemy Champ Data'!$R$3,'(CC) Enemy Champ Data'!$R93,IF('Comp Calculator'!$C$167='(CC) Enemy Champ Data'!$T$3,'(CC) Enemy Champ Data'!$T93,1000))))))*J93*(100-$AD93))/1000</f>
        <v>2083.7497771008766</v>
      </c>
      <c r="AI93" s="60">
        <f>(IF('Comp Calculator'!$C$167='(CC) Enemy Champ Data'!$N$3,'(CC) Enemy Champ Data'!$N93,IF('Comp Calculator'!$C$167='(CC) Enemy Champ Data'!$O$3,'(CC) Enemy Champ Data'!$O93,IF('Comp Calculator'!$C$167='(CC) Enemy Champ Data'!$P$3,'(CC) Enemy Champ Data'!$P93,IF('Comp Calculator'!$C$167='(CC) Enemy Champ Data'!$Q$3,'(CC) Enemy Champ Data'!$Q93,IF('Comp Calculator'!$C$167='(CC) Enemy Champ Data'!$R$3,'(CC) Enemy Champ Data'!$R93,IF('Comp Calculator'!$C$167='(CC) Enemy Champ Data'!$T$3,'(CC) Enemy Champ Data'!$T93,1000))))))*K93*(100-$AD93))/1000</f>
        <v>0</v>
      </c>
      <c r="AJ93" s="60">
        <f>(IF('Comp Calculator'!$C$167='(CC) Enemy Champ Data'!$N$3,'(CC) Enemy Champ Data'!$N93,IF('Comp Calculator'!$C$167='(CC) Enemy Champ Data'!$O$3,'(CC) Enemy Champ Data'!$O93,IF('Comp Calculator'!$C$167='(CC) Enemy Champ Data'!$P$3,'(CC) Enemy Champ Data'!$P93,IF('Comp Calculator'!$C$167='(CC) Enemy Champ Data'!$Q$3,'(CC) Enemy Champ Data'!$Q93,IF('Comp Calculator'!$C$167='(CC) Enemy Champ Data'!$R$3,'(CC) Enemy Champ Data'!$R93,IF('Comp Calculator'!$C$167='(CC) Enemy Champ Data'!$T$3,'(CC) Enemy Champ Data'!$T93,1000))))))*L93*(100-$AD93))/1000</f>
        <v>8334.9991084035064</v>
      </c>
      <c r="AL93">
        <f>RANK(AF93,AF$4:AF$157,0)+COUNTIF(AF$4:AF93,AF93)-1</f>
        <v>105</v>
      </c>
      <c r="AM93" t="str">
        <f t="shared" si="31"/>
        <v>Qiyana</v>
      </c>
      <c r="AN93">
        <f>RANK(AG93,AG$4:AG$157,0)+COUNTIF(AG$4:AG93,AG93)-1</f>
        <v>101</v>
      </c>
      <c r="AO93" t="str">
        <f t="shared" si="32"/>
        <v>Qiyana</v>
      </c>
      <c r="AP93">
        <f>RANK(AH93,AH$4:AH$157,0)+COUNTIF(AH$4:AH93,AH93)-1</f>
        <v>98</v>
      </c>
      <c r="AQ93" t="str">
        <f t="shared" si="33"/>
        <v>Qiyana</v>
      </c>
      <c r="AR93">
        <f>RANK(AI93,AI$4:AI$157,0)+COUNTIF(AI$4:AI93,AI93)-1</f>
        <v>98</v>
      </c>
      <c r="AS93" t="str">
        <f t="shared" si="34"/>
        <v>Qiyana</v>
      </c>
      <c r="AT93">
        <f>RANK(AJ93,AJ$4:AJ$157,0)+COUNTIF(AJ$4:AJ93,AJ93)-1</f>
        <v>24</v>
      </c>
      <c r="AU93" t="str">
        <f t="shared" si="35"/>
        <v>Qiyana</v>
      </c>
      <c r="AW93">
        <v>91</v>
      </c>
      <c r="AX93" s="61">
        <f t="shared" si="36"/>
        <v>3.3329824930670195</v>
      </c>
      <c r="AY93">
        <f>'Champ Scores'!B95</f>
        <v>5</v>
      </c>
      <c r="AZ93">
        <f>'Champ Scores'!C95</f>
        <v>2</v>
      </c>
      <c r="BA93">
        <f>'Champ Scores'!D95</f>
        <v>5</v>
      </c>
      <c r="BB93">
        <f>'Champ Scores'!E95</f>
        <v>4</v>
      </c>
      <c r="BC93">
        <f>'Champ Scores'!F95</f>
        <v>5</v>
      </c>
      <c r="BD93">
        <f>'Champ Scores'!G95</f>
        <v>2</v>
      </c>
      <c r="BE93">
        <f>'Champ Scores'!H95</f>
        <v>1</v>
      </c>
      <c r="BF93">
        <f>'Champ Scores'!I95</f>
        <v>1</v>
      </c>
      <c r="BG93">
        <f>'Champ Scores'!J95</f>
        <v>4</v>
      </c>
      <c r="BH93">
        <f>'Champ Scores'!K95</f>
        <v>1</v>
      </c>
      <c r="BI93">
        <f>'Champ Scores'!L95</f>
        <v>1</v>
      </c>
      <c r="BJ93">
        <f>'Champ Scores'!M95</f>
        <v>1</v>
      </c>
      <c r="BK93">
        <f>'Champ Scores'!N95</f>
        <v>4</v>
      </c>
      <c r="BL93">
        <f>'Champ Scores'!O95</f>
        <v>1</v>
      </c>
      <c r="BM93">
        <f>'Champ Scores'!P95</f>
        <v>4</v>
      </c>
      <c r="BN93">
        <f>'Champ Scores'!Q95</f>
        <v>4</v>
      </c>
      <c r="BO93">
        <f>'Champ Scores'!R95</f>
        <v>4</v>
      </c>
      <c r="BP93">
        <f>'Champ Scores'!S95</f>
        <v>1</v>
      </c>
      <c r="BQ93">
        <f>'Champ Scores'!T95</f>
        <v>1</v>
      </c>
      <c r="BR93">
        <f>'Champ Scores'!U95</f>
        <v>1</v>
      </c>
      <c r="BT93" s="61">
        <f>INDEX($AX$3:BR93,AW93,MATCH('Comp Calculator'!$C$168,'(CC) Enemy Champ Data'!$AX$3:$BR$3,0))</f>
        <v>3.3329824930670195</v>
      </c>
      <c r="BV93" s="60">
        <f t="shared" si="25"/>
        <v>0</v>
      </c>
      <c r="BW93" s="60">
        <f t="shared" si="26"/>
        <v>0</v>
      </c>
      <c r="BX93" s="60">
        <f t="shared" si="27"/>
        <v>3131.9118702983246</v>
      </c>
      <c r="BY93" s="60">
        <f t="shared" si="28"/>
        <v>0</v>
      </c>
      <c r="BZ93" s="60">
        <f t="shared" si="29"/>
        <v>12527.647481193299</v>
      </c>
      <c r="CB93">
        <f>RANK(BV93,BV$4:BV$157,0)+COUNTIF(BV$4:BV93,BV93)-1</f>
        <v>105</v>
      </c>
      <c r="CC93" t="str">
        <f t="shared" si="37"/>
        <v>Qiyana</v>
      </c>
      <c r="CD93">
        <f>RANK(BW93,BW$4:BW$157,0)+COUNTIF(BW$4:BW93,BW93)-1</f>
        <v>101</v>
      </c>
      <c r="CE93" t="str">
        <f t="shared" si="38"/>
        <v>Qiyana</v>
      </c>
      <c r="CF93">
        <f>RANK(BX93,BX$4:BX$157,0)+COUNTIF(BX$4:BX93,BX93)-1</f>
        <v>97</v>
      </c>
      <c r="CG93" t="str">
        <f t="shared" si="39"/>
        <v>Qiyana</v>
      </c>
      <c r="CH93">
        <f>RANK(BY93,BY$4:BY$157,0)+COUNTIF(BY$4:BY93,BY93)-1</f>
        <v>98</v>
      </c>
      <c r="CI93" t="str">
        <f t="shared" si="40"/>
        <v>Qiyana</v>
      </c>
      <c r="CJ93">
        <f>RANK(BZ93,BZ$4:BZ$157,0)+COUNTIF(BZ$4:BZ93,BZ93)-1</f>
        <v>23</v>
      </c>
      <c r="CK93" t="str">
        <f t="shared" si="41"/>
        <v>Qiyana</v>
      </c>
      <c r="CM93">
        <f>'Champ Scores'!B95+'(CC) Team Data'!B$43-'(CC) Team Data'!$B$28</f>
        <v>9</v>
      </c>
      <c r="CN93">
        <f>'Champ Scores'!C95+'(CC) Team Data'!C$43-'(CC) Team Data'!$B$28</f>
        <v>6</v>
      </c>
      <c r="CO93">
        <f>'Champ Scores'!D95+'(CC) Team Data'!D$43-'(CC) Team Data'!$B$28</f>
        <v>9</v>
      </c>
      <c r="CP93">
        <f>'Champ Scores'!E95+'(CC) Team Data'!E$43-'(CC) Team Data'!$B$28</f>
        <v>8</v>
      </c>
      <c r="CQ93">
        <f>'Champ Scores'!F95+'(CC) Team Data'!F$43-'(CC) Team Data'!$B$28</f>
        <v>9</v>
      </c>
      <c r="CR93">
        <f>'Champ Scores'!G95+'(CC) Team Data'!G$43-'(CC) Team Data'!$B$28</f>
        <v>6</v>
      </c>
      <c r="CS93">
        <f>'Champ Scores'!H95+'(CC) Team Data'!H$43-'(CC) Team Data'!$B$28</f>
        <v>5</v>
      </c>
      <c r="CT93">
        <f>'Champ Scores'!I95+'(CC) Team Data'!I$43-'(CC) Team Data'!$B$28</f>
        <v>5</v>
      </c>
      <c r="CU93">
        <f>'Champ Scores'!J95+'(CC) Team Data'!J$43-'(CC) Team Data'!$B$28</f>
        <v>8</v>
      </c>
      <c r="CV93">
        <f>'Champ Scores'!K95+'(CC) Team Data'!K$43-'(CC) Team Data'!$B$28</f>
        <v>5</v>
      </c>
      <c r="CW93">
        <f>'Champ Scores'!L95+'(CC) Team Data'!L$43-'(CC) Team Data'!$B$28</f>
        <v>5</v>
      </c>
      <c r="CX93">
        <f>'Champ Scores'!M95+'(CC) Team Data'!M$43-'(CC) Team Data'!$B$28</f>
        <v>5</v>
      </c>
      <c r="CY93">
        <f>'Champ Scores'!N95+'(CC) Team Data'!N$43-'(CC) Team Data'!$B$28</f>
        <v>8</v>
      </c>
      <c r="CZ93">
        <f>'Champ Scores'!O95+'(CC) Team Data'!O$43-'(CC) Team Data'!$B$28</f>
        <v>5</v>
      </c>
      <c r="DA93">
        <f>'Champ Scores'!P95+'(CC) Team Data'!P$43-'(CC) Team Data'!$B$28</f>
        <v>8</v>
      </c>
      <c r="DB93">
        <f>'Champ Scores'!Q95+'(CC) Team Data'!Q$43-'(CC) Team Data'!$B$28</f>
        <v>8</v>
      </c>
      <c r="DC93">
        <f>'Champ Scores'!R95+'(CC) Team Data'!R$43-'(CC) Team Data'!$B$28</f>
        <v>8</v>
      </c>
      <c r="DD93">
        <f>'Champ Scores'!S95+'(CC) Team Data'!S$43-'(CC) Team Data'!$B$28</f>
        <v>5</v>
      </c>
      <c r="DE93">
        <f>'Champ Scores'!T95+'(CC) Team Data'!T$43-'(CC) Team Data'!$B$28</f>
        <v>5</v>
      </c>
      <c r="DF93">
        <f>'Champ Scores'!U95+'(CC) Team Data'!U$43-'(CC) Team Data'!$B$28</f>
        <v>5</v>
      </c>
    </row>
    <row r="94" spans="1:110" x14ac:dyDescent="0.25">
      <c r="A94" t="str">
        <f>'Champ Scores'!A96</f>
        <v>Quinn</v>
      </c>
      <c r="B94">
        <f>IF('Comp Calculator'!$C$158='Champ Pools'!$S$3,'Champ Pools'!B96,IF('Comp Calculator'!$C$158='Champ Pools'!$T$3,'Champ Pools'!C96,IF('Comp Calculator'!$C$158='Champ Pools'!$U$3,'Champ Pools'!D96,IF('Comp Calculator'!$C$158='Champ Pools'!$V$3,'Champ Pools'!E96,IF('Comp Calculator'!$C$158='Champ Pools'!$W$3,'Champ Pools'!F96,IF('Comp Calculator'!$C$158='Champ Pools'!$X$3,'Champ Pools'!G96,IF('Comp Calculator'!$C$158='Champ Pools'!$Y$3,'Champ Pools'!H96,IF('Comp Calculator'!$C$158='Champ Pools'!$Z$3,'Champ Pools'!I96,0))))))))</f>
        <v>0</v>
      </c>
      <c r="C94">
        <f>IF('Comp Calculator'!$C$159='Champ Pools'!$S$3,'Champ Pools'!B96,IF('Comp Calculator'!$C$159='Champ Pools'!$T$3,'Champ Pools'!C96,IF('Comp Calculator'!$C$159='Champ Pools'!$U$3,'Champ Pools'!D96,IF('Comp Calculator'!$C$159='Champ Pools'!$V$3,'Champ Pools'!E96,IF('Comp Calculator'!$C$159='Champ Pools'!$W$3,'Champ Pools'!F96,IF('Comp Calculator'!$C$159='Champ Pools'!$X$3,'Champ Pools'!G96,IF('Comp Calculator'!$C$159='Champ Pools'!$Y$3,'Champ Pools'!H96,IF('Comp Calculator'!$C$159='Champ Pools'!$Z$3,'Champ Pools'!I96,0))))))))</f>
        <v>0</v>
      </c>
      <c r="D94">
        <f>IF('Comp Calculator'!$C$160='Champ Pools'!$S$3,'Champ Pools'!B96,IF('Comp Calculator'!$C$160='Champ Pools'!$T$3,'Champ Pools'!C96,IF('Comp Calculator'!$C$160='Champ Pools'!$U$3,'Champ Pools'!D96,IF('Comp Calculator'!$C$160='Champ Pools'!$V$3,'Champ Pools'!E96,IF('Comp Calculator'!$C$160='Champ Pools'!$W$3,'Champ Pools'!F96,IF('Comp Calculator'!$C$160='Champ Pools'!$X$3,'Champ Pools'!G96,IF('Comp Calculator'!$C$160='Champ Pools'!$Y$3,'Champ Pools'!H96,IF('Comp Calculator'!$C$160='Champ Pools'!$Z$3,'Champ Pools'!I96,0))))))))</f>
        <v>2</v>
      </c>
      <c r="E94">
        <f>IF('Comp Calculator'!$C$161='Champ Pools'!$S$3,'Champ Pools'!B96,IF('Comp Calculator'!$C$161='Champ Pools'!$T$3,'Champ Pools'!C96,IF('Comp Calculator'!$C$161='Champ Pools'!$U$3,'Champ Pools'!D96,IF('Comp Calculator'!$C$161='Champ Pools'!$V$3,'Champ Pools'!E96,IF('Comp Calculator'!$C$161='Champ Pools'!$W$3,'Champ Pools'!F96,IF('Comp Calculator'!$C$161='Champ Pools'!$X$3,'Champ Pools'!G96,IF('Comp Calculator'!$C$161='Champ Pools'!$Y$3,'Champ Pools'!H96,IF('Comp Calculator'!$C$161='Champ Pools'!$Z$3,'Champ Pools'!I96,0))))))))</f>
        <v>0</v>
      </c>
      <c r="F94">
        <f>IF('Comp Calculator'!$C$162='Champ Pools'!$S$3,'Champ Pools'!B96,IF('Comp Calculator'!$C$162='Champ Pools'!$T$3,'Champ Pools'!C96,IF('Comp Calculator'!$C$162='Champ Pools'!$U$3,'Champ Pools'!D96,IF('Comp Calculator'!$C$162='Champ Pools'!$V$3,'Champ Pools'!E96,IF('Comp Calculator'!$C$162='Champ Pools'!$W$3,'Champ Pools'!F96,IF('Comp Calculator'!$C$162='Champ Pools'!$X$3,'Champ Pools'!G96,IF('Comp Calculator'!$C$162='Champ Pools'!$Y$3,'Champ Pools'!H96,IF('Comp Calculator'!$C$162='Champ Pools'!$Z$3,'Champ Pools'!I96,0))))))))</f>
        <v>0</v>
      </c>
      <c r="H94">
        <f>B94*B94*'Champ Pools'!AC96</f>
        <v>0</v>
      </c>
      <c r="I94">
        <f>C94*C94*'Champ Pools'!AD96</f>
        <v>0</v>
      </c>
      <c r="J94">
        <f>D94*D94*'Champ Pools'!AE96</f>
        <v>12</v>
      </c>
      <c r="K94">
        <f>E94*E94*'Champ Pools'!AF96</f>
        <v>0</v>
      </c>
      <c r="L94">
        <f>F94*F94*'Champ Pools'!AG96</f>
        <v>0</v>
      </c>
      <c r="N94">
        <f>'Champ Scores'!Y96</f>
        <v>1453</v>
      </c>
      <c r="O94">
        <f>'Champ Scores'!Z96</f>
        <v>2465</v>
      </c>
      <c r="P94">
        <f>'Champ Scores'!AA96</f>
        <v>1821</v>
      </c>
      <c r="Q94">
        <f>'Champ Scores'!AB96</f>
        <v>1862</v>
      </c>
      <c r="R94">
        <f>'Champ Scores'!AC96</f>
        <v>2631</v>
      </c>
      <c r="T94" s="60">
        <f t="shared" si="24"/>
        <v>2511.6570876934938</v>
      </c>
      <c r="U94">
        <f>'(CC) Team Data'!W$43+'(CC) Enemy Champ Data'!N94</f>
        <v>1453</v>
      </c>
      <c r="V94">
        <f>'(CC) Team Data'!X$43+'(CC) Enemy Champ Data'!O94</f>
        <v>2465</v>
      </c>
      <c r="W94">
        <f>'(CC) Team Data'!Y$43+'(CC) Enemy Champ Data'!P94</f>
        <v>1821</v>
      </c>
      <c r="X94">
        <f>'(CC) Team Data'!Z$43+'(CC) Enemy Champ Data'!Q94</f>
        <v>1862</v>
      </c>
      <c r="Y94">
        <f>'(CC) Team Data'!AA$43+'(CC) Enemy Champ Data'!R94</f>
        <v>2631</v>
      </c>
      <c r="AA94">
        <f>ABS('Champ Scores'!AG96-33.3-'Comp Calculator'!H$164-'Comp Calculator'!H$163)</f>
        <v>2.4029193255719363</v>
      </c>
      <c r="AB94">
        <f>ABS('Champ Scores'!AH96-33.3-'Comp Calculator'!I$164-'Comp Calculator'!I$163)</f>
        <v>1.1939409760843596</v>
      </c>
      <c r="AC94">
        <f>ABS('Champ Scores'!AI96-33.3-'Comp Calculator'!J$164-'Comp Calculator'!J$163)</f>
        <v>3.5968603016562994</v>
      </c>
      <c r="AD94">
        <f t="shared" si="30"/>
        <v>7.1937206033125953</v>
      </c>
      <c r="AF94" s="60">
        <f>(IF('Comp Calculator'!$C$167='(CC) Enemy Champ Data'!$N$3,'(CC) Enemy Champ Data'!$N94,IF('Comp Calculator'!$C$167='(CC) Enemy Champ Data'!$O$3,'(CC) Enemy Champ Data'!$O94,IF('Comp Calculator'!$C$167='(CC) Enemy Champ Data'!$P$3,'(CC) Enemy Champ Data'!$P94,IF('Comp Calculator'!$C$167='(CC) Enemy Champ Data'!$Q$3,'(CC) Enemy Champ Data'!$Q94,IF('Comp Calculator'!$C$167='(CC) Enemy Champ Data'!$R$3,'(CC) Enemy Champ Data'!$R94,IF('Comp Calculator'!$C$167='(CC) Enemy Champ Data'!$T$3,'(CC) Enemy Champ Data'!$T94,1000))))))*H94*(100-$AD94))/1000</f>
        <v>0</v>
      </c>
      <c r="AG94" s="60">
        <f>(IF('Comp Calculator'!$C$167='(CC) Enemy Champ Data'!$N$3,'(CC) Enemy Champ Data'!$N94,IF('Comp Calculator'!$C$167='(CC) Enemy Champ Data'!$O$3,'(CC) Enemy Champ Data'!$O94,IF('Comp Calculator'!$C$167='(CC) Enemy Champ Data'!$P$3,'(CC) Enemy Champ Data'!$P94,IF('Comp Calculator'!$C$167='(CC) Enemy Champ Data'!$Q$3,'(CC) Enemy Champ Data'!$Q94,IF('Comp Calculator'!$C$167='(CC) Enemy Champ Data'!$R$3,'(CC) Enemy Champ Data'!$R94,IF('Comp Calculator'!$C$167='(CC) Enemy Champ Data'!$T$3,'(CC) Enemy Champ Data'!$T94,1000))))))*I94*(100-$AD94))/1000</f>
        <v>0</v>
      </c>
      <c r="AH94" s="60">
        <f>(IF('Comp Calculator'!$C$167='(CC) Enemy Champ Data'!$N$3,'(CC) Enemy Champ Data'!$N94,IF('Comp Calculator'!$C$167='(CC) Enemy Champ Data'!$O$3,'(CC) Enemy Champ Data'!$O94,IF('Comp Calculator'!$C$167='(CC) Enemy Champ Data'!$P$3,'(CC) Enemy Champ Data'!$P94,IF('Comp Calculator'!$C$167='(CC) Enemy Champ Data'!$Q$3,'(CC) Enemy Champ Data'!$Q94,IF('Comp Calculator'!$C$167='(CC) Enemy Champ Data'!$R$3,'(CC) Enemy Champ Data'!$R94,IF('Comp Calculator'!$C$167='(CC) Enemy Champ Data'!$T$3,'(CC) Enemy Champ Data'!$T94,1000))))))*J94*(100-$AD94))/1000</f>
        <v>2797.1705931498309</v>
      </c>
      <c r="AI94" s="60">
        <f>(IF('Comp Calculator'!$C$167='(CC) Enemy Champ Data'!$N$3,'(CC) Enemy Champ Data'!$N94,IF('Comp Calculator'!$C$167='(CC) Enemy Champ Data'!$O$3,'(CC) Enemy Champ Data'!$O94,IF('Comp Calculator'!$C$167='(CC) Enemy Champ Data'!$P$3,'(CC) Enemy Champ Data'!$P94,IF('Comp Calculator'!$C$167='(CC) Enemy Champ Data'!$Q$3,'(CC) Enemy Champ Data'!$Q94,IF('Comp Calculator'!$C$167='(CC) Enemy Champ Data'!$R$3,'(CC) Enemy Champ Data'!$R94,IF('Comp Calculator'!$C$167='(CC) Enemy Champ Data'!$T$3,'(CC) Enemy Champ Data'!$T94,1000))))))*K94*(100-$AD94))/1000</f>
        <v>0</v>
      </c>
      <c r="AJ94" s="60">
        <f>(IF('Comp Calculator'!$C$167='(CC) Enemy Champ Data'!$N$3,'(CC) Enemy Champ Data'!$N94,IF('Comp Calculator'!$C$167='(CC) Enemy Champ Data'!$O$3,'(CC) Enemy Champ Data'!$O94,IF('Comp Calculator'!$C$167='(CC) Enemy Champ Data'!$P$3,'(CC) Enemy Champ Data'!$P94,IF('Comp Calculator'!$C$167='(CC) Enemy Champ Data'!$Q$3,'(CC) Enemy Champ Data'!$Q94,IF('Comp Calculator'!$C$167='(CC) Enemy Champ Data'!$R$3,'(CC) Enemy Champ Data'!$R94,IF('Comp Calculator'!$C$167='(CC) Enemy Champ Data'!$T$3,'(CC) Enemy Champ Data'!$T94,1000))))))*L94*(100-$AD94))/1000</f>
        <v>0</v>
      </c>
      <c r="AL94">
        <f>RANK(AF94,AF$4:AF$157,0)+COUNTIF(AF$4:AF94,AF94)-1</f>
        <v>106</v>
      </c>
      <c r="AM94" t="str">
        <f t="shared" si="31"/>
        <v>Quinn</v>
      </c>
      <c r="AN94">
        <f>RANK(AG94,AG$4:AG$157,0)+COUNTIF(AG$4:AG94,AG94)-1</f>
        <v>102</v>
      </c>
      <c r="AO94" t="str">
        <f t="shared" si="32"/>
        <v>Quinn</v>
      </c>
      <c r="AP94">
        <f>RANK(AH94,AH$4:AH$157,0)+COUNTIF(AH$4:AH94,AH94)-1</f>
        <v>87</v>
      </c>
      <c r="AQ94" t="str">
        <f t="shared" si="33"/>
        <v>Quinn</v>
      </c>
      <c r="AR94">
        <f>RANK(AI94,AI$4:AI$157,0)+COUNTIF(AI$4:AI94,AI94)-1</f>
        <v>99</v>
      </c>
      <c r="AS94" t="str">
        <f t="shared" si="34"/>
        <v>Quinn</v>
      </c>
      <c r="AT94">
        <f>RANK(AJ94,AJ$4:AJ$157,0)+COUNTIF(AJ$4:AJ94,AJ94)-1</f>
        <v>111</v>
      </c>
      <c r="AU94" t="str">
        <f t="shared" si="35"/>
        <v>Quinn</v>
      </c>
      <c r="AW94">
        <v>92</v>
      </c>
      <c r="AX94" s="61">
        <f t="shared" si="36"/>
        <v>3.4305549086582099</v>
      </c>
      <c r="AY94">
        <f>'Champ Scores'!B96</f>
        <v>3</v>
      </c>
      <c r="AZ94">
        <f>'Champ Scores'!C96</f>
        <v>5</v>
      </c>
      <c r="BA94">
        <f>'Champ Scores'!D96</f>
        <v>5</v>
      </c>
      <c r="BB94">
        <f>'Champ Scores'!E96</f>
        <v>1</v>
      </c>
      <c r="BC94">
        <f>'Champ Scores'!F96</f>
        <v>4</v>
      </c>
      <c r="BD94">
        <f>'Champ Scores'!G96</f>
        <v>4</v>
      </c>
      <c r="BE94">
        <f>'Champ Scores'!H96</f>
        <v>3</v>
      </c>
      <c r="BF94">
        <f>'Champ Scores'!I96</f>
        <v>3</v>
      </c>
      <c r="BG94">
        <f>'Champ Scores'!J96</f>
        <v>4</v>
      </c>
      <c r="BH94">
        <f>'Champ Scores'!K96</f>
        <v>1</v>
      </c>
      <c r="BI94">
        <f>'Champ Scores'!L96</f>
        <v>1</v>
      </c>
      <c r="BJ94">
        <f>'Champ Scores'!M96</f>
        <v>2</v>
      </c>
      <c r="BK94">
        <f>'Champ Scores'!N96</f>
        <v>1</v>
      </c>
      <c r="BL94">
        <f>'Champ Scores'!O96</f>
        <v>4</v>
      </c>
      <c r="BM94">
        <f>'Champ Scores'!P96</f>
        <v>2</v>
      </c>
      <c r="BN94">
        <f>'Champ Scores'!Q96</f>
        <v>5</v>
      </c>
      <c r="BO94">
        <f>'Champ Scores'!R96</f>
        <v>1</v>
      </c>
      <c r="BP94">
        <f>'Champ Scores'!S96</f>
        <v>1</v>
      </c>
      <c r="BQ94">
        <f>'Champ Scores'!T96</f>
        <v>1</v>
      </c>
      <c r="BR94">
        <f>'Champ Scores'!U96</f>
        <v>1</v>
      </c>
      <c r="BT94" s="61">
        <f>INDEX($AX$3:BR94,AW94,MATCH('Comp Calculator'!$C$168,'(CC) Enemy Champ Data'!$AX$3:$BR$3,0))</f>
        <v>3.4305549086582099</v>
      </c>
      <c r="BV94" s="60">
        <f t="shared" si="25"/>
        <v>0</v>
      </c>
      <c r="BW94" s="60">
        <f t="shared" si="26"/>
        <v>0</v>
      </c>
      <c r="BX94" s="60">
        <f t="shared" si="27"/>
        <v>3820.5244480633355</v>
      </c>
      <c r="BY94" s="60">
        <f t="shared" si="28"/>
        <v>0</v>
      </c>
      <c r="BZ94" s="60">
        <f t="shared" si="29"/>
        <v>0</v>
      </c>
      <c r="CB94">
        <f>RANK(BV94,BV$4:BV$157,0)+COUNTIF(BV$4:BV94,BV94)-1</f>
        <v>106</v>
      </c>
      <c r="CC94" t="str">
        <f t="shared" si="37"/>
        <v>Quinn</v>
      </c>
      <c r="CD94">
        <f>RANK(BW94,BW$4:BW$157,0)+COUNTIF(BW$4:BW94,BW94)-1</f>
        <v>102</v>
      </c>
      <c r="CE94" t="str">
        <f t="shared" si="38"/>
        <v>Quinn</v>
      </c>
      <c r="CF94">
        <f>RANK(BX94,BX$4:BX$157,0)+COUNTIF(BX$4:BX94,BX94)-1</f>
        <v>89</v>
      </c>
      <c r="CG94" t="str">
        <f t="shared" si="39"/>
        <v>Quinn</v>
      </c>
      <c r="CH94">
        <f>RANK(BY94,BY$4:BY$157,0)+COUNTIF(BY$4:BY94,BY94)-1</f>
        <v>99</v>
      </c>
      <c r="CI94" t="str">
        <f t="shared" si="40"/>
        <v>Quinn</v>
      </c>
      <c r="CJ94">
        <f>RANK(BZ94,BZ$4:BZ$157,0)+COUNTIF(BZ$4:BZ94,BZ94)-1</f>
        <v>111</v>
      </c>
      <c r="CK94" t="str">
        <f t="shared" si="41"/>
        <v>Quinn</v>
      </c>
      <c r="CM94">
        <f>'Champ Scores'!B96+'(CC) Team Data'!B$43-'(CC) Team Data'!$B$28</f>
        <v>7</v>
      </c>
      <c r="CN94">
        <f>'Champ Scores'!C96+'(CC) Team Data'!C$43-'(CC) Team Data'!$B$28</f>
        <v>9</v>
      </c>
      <c r="CO94">
        <f>'Champ Scores'!D96+'(CC) Team Data'!D$43-'(CC) Team Data'!$B$28</f>
        <v>9</v>
      </c>
      <c r="CP94">
        <f>'Champ Scores'!E96+'(CC) Team Data'!E$43-'(CC) Team Data'!$B$28</f>
        <v>5</v>
      </c>
      <c r="CQ94">
        <f>'Champ Scores'!F96+'(CC) Team Data'!F$43-'(CC) Team Data'!$B$28</f>
        <v>8</v>
      </c>
      <c r="CR94">
        <f>'Champ Scores'!G96+'(CC) Team Data'!G$43-'(CC) Team Data'!$B$28</f>
        <v>8</v>
      </c>
      <c r="CS94">
        <f>'Champ Scores'!H96+'(CC) Team Data'!H$43-'(CC) Team Data'!$B$28</f>
        <v>7</v>
      </c>
      <c r="CT94">
        <f>'Champ Scores'!I96+'(CC) Team Data'!I$43-'(CC) Team Data'!$B$28</f>
        <v>7</v>
      </c>
      <c r="CU94">
        <f>'Champ Scores'!J96+'(CC) Team Data'!J$43-'(CC) Team Data'!$B$28</f>
        <v>8</v>
      </c>
      <c r="CV94">
        <f>'Champ Scores'!K96+'(CC) Team Data'!K$43-'(CC) Team Data'!$B$28</f>
        <v>5</v>
      </c>
      <c r="CW94">
        <f>'Champ Scores'!L96+'(CC) Team Data'!L$43-'(CC) Team Data'!$B$28</f>
        <v>5</v>
      </c>
      <c r="CX94">
        <f>'Champ Scores'!M96+'(CC) Team Data'!M$43-'(CC) Team Data'!$B$28</f>
        <v>6</v>
      </c>
      <c r="CY94">
        <f>'Champ Scores'!N96+'(CC) Team Data'!N$43-'(CC) Team Data'!$B$28</f>
        <v>5</v>
      </c>
      <c r="CZ94">
        <f>'Champ Scores'!O96+'(CC) Team Data'!O$43-'(CC) Team Data'!$B$28</f>
        <v>8</v>
      </c>
      <c r="DA94">
        <f>'Champ Scores'!P96+'(CC) Team Data'!P$43-'(CC) Team Data'!$B$28</f>
        <v>6</v>
      </c>
      <c r="DB94">
        <f>'Champ Scores'!Q96+'(CC) Team Data'!Q$43-'(CC) Team Data'!$B$28</f>
        <v>9</v>
      </c>
      <c r="DC94">
        <f>'Champ Scores'!R96+'(CC) Team Data'!R$43-'(CC) Team Data'!$B$28</f>
        <v>5</v>
      </c>
      <c r="DD94">
        <f>'Champ Scores'!S96+'(CC) Team Data'!S$43-'(CC) Team Data'!$B$28</f>
        <v>5</v>
      </c>
      <c r="DE94">
        <f>'Champ Scores'!T96+'(CC) Team Data'!T$43-'(CC) Team Data'!$B$28</f>
        <v>5</v>
      </c>
      <c r="DF94">
        <f>'Champ Scores'!U96+'(CC) Team Data'!U$43-'(CC) Team Data'!$B$28</f>
        <v>5</v>
      </c>
    </row>
    <row r="95" spans="1:110" x14ac:dyDescent="0.25">
      <c r="A95" t="str">
        <f>'Champ Scores'!A97</f>
        <v>Rakan</v>
      </c>
      <c r="B95">
        <f>IF('Comp Calculator'!$C$158='Champ Pools'!$S$3,'Champ Pools'!B97,IF('Comp Calculator'!$C$158='Champ Pools'!$T$3,'Champ Pools'!C97,IF('Comp Calculator'!$C$158='Champ Pools'!$U$3,'Champ Pools'!D97,IF('Comp Calculator'!$C$158='Champ Pools'!$V$3,'Champ Pools'!E97,IF('Comp Calculator'!$C$158='Champ Pools'!$W$3,'Champ Pools'!F97,IF('Comp Calculator'!$C$158='Champ Pools'!$X$3,'Champ Pools'!G97,IF('Comp Calculator'!$C$158='Champ Pools'!$Y$3,'Champ Pools'!H97,IF('Comp Calculator'!$C$158='Champ Pools'!$Z$3,'Champ Pools'!I97,0))))))))</f>
        <v>0</v>
      </c>
      <c r="C95">
        <f>IF('Comp Calculator'!$C$159='Champ Pools'!$S$3,'Champ Pools'!B97,IF('Comp Calculator'!$C$159='Champ Pools'!$T$3,'Champ Pools'!C97,IF('Comp Calculator'!$C$159='Champ Pools'!$U$3,'Champ Pools'!D97,IF('Comp Calculator'!$C$159='Champ Pools'!$V$3,'Champ Pools'!E97,IF('Comp Calculator'!$C$159='Champ Pools'!$W$3,'Champ Pools'!F97,IF('Comp Calculator'!$C$159='Champ Pools'!$X$3,'Champ Pools'!G97,IF('Comp Calculator'!$C$159='Champ Pools'!$Y$3,'Champ Pools'!H97,IF('Comp Calculator'!$C$159='Champ Pools'!$Z$3,'Champ Pools'!I97,0))))))))</f>
        <v>0</v>
      </c>
      <c r="D95">
        <f>IF('Comp Calculator'!$C$160='Champ Pools'!$S$3,'Champ Pools'!B97,IF('Comp Calculator'!$C$160='Champ Pools'!$T$3,'Champ Pools'!C97,IF('Comp Calculator'!$C$160='Champ Pools'!$U$3,'Champ Pools'!D97,IF('Comp Calculator'!$C$160='Champ Pools'!$V$3,'Champ Pools'!E97,IF('Comp Calculator'!$C$160='Champ Pools'!$W$3,'Champ Pools'!F97,IF('Comp Calculator'!$C$160='Champ Pools'!$X$3,'Champ Pools'!G97,IF('Comp Calculator'!$C$160='Champ Pools'!$Y$3,'Champ Pools'!H97,IF('Comp Calculator'!$C$160='Champ Pools'!$Z$3,'Champ Pools'!I97,0))))))))</f>
        <v>2</v>
      </c>
      <c r="E95">
        <f>IF('Comp Calculator'!$C$161='Champ Pools'!$S$3,'Champ Pools'!B97,IF('Comp Calculator'!$C$161='Champ Pools'!$T$3,'Champ Pools'!C97,IF('Comp Calculator'!$C$161='Champ Pools'!$U$3,'Champ Pools'!D97,IF('Comp Calculator'!$C$161='Champ Pools'!$V$3,'Champ Pools'!E97,IF('Comp Calculator'!$C$161='Champ Pools'!$W$3,'Champ Pools'!F97,IF('Comp Calculator'!$C$161='Champ Pools'!$X$3,'Champ Pools'!G97,IF('Comp Calculator'!$C$161='Champ Pools'!$Y$3,'Champ Pools'!H97,IF('Comp Calculator'!$C$161='Champ Pools'!$Z$3,'Champ Pools'!I97,0))))))))</f>
        <v>0</v>
      </c>
      <c r="F95">
        <f>IF('Comp Calculator'!$C$162='Champ Pools'!$S$3,'Champ Pools'!B97,IF('Comp Calculator'!$C$162='Champ Pools'!$T$3,'Champ Pools'!C97,IF('Comp Calculator'!$C$162='Champ Pools'!$U$3,'Champ Pools'!D97,IF('Comp Calculator'!$C$162='Champ Pools'!$V$3,'Champ Pools'!E97,IF('Comp Calculator'!$C$162='Champ Pools'!$W$3,'Champ Pools'!F97,IF('Comp Calculator'!$C$162='Champ Pools'!$X$3,'Champ Pools'!G97,IF('Comp Calculator'!$C$162='Champ Pools'!$Y$3,'Champ Pools'!H97,IF('Comp Calculator'!$C$162='Champ Pools'!$Z$3,'Champ Pools'!I97,0))))))))</f>
        <v>0</v>
      </c>
      <c r="H95">
        <f>B95*B95*'Champ Pools'!AC97</f>
        <v>0</v>
      </c>
      <c r="I95">
        <f>C95*C95*'Champ Pools'!AD97</f>
        <v>0</v>
      </c>
      <c r="J95">
        <f>D95*D95*'Champ Pools'!AE97</f>
        <v>12</v>
      </c>
      <c r="K95">
        <f>E95*E95*'Champ Pools'!AF97</f>
        <v>0</v>
      </c>
      <c r="L95">
        <f>F95*F95*'Champ Pools'!AG97</f>
        <v>0</v>
      </c>
      <c r="N95">
        <f>'Champ Scores'!Y97</f>
        <v>2702</v>
      </c>
      <c r="O95">
        <f>'Champ Scores'!Z97</f>
        <v>1964</v>
      </c>
      <c r="P95">
        <f>'Champ Scores'!AA97</f>
        <v>1492</v>
      </c>
      <c r="Q95">
        <f>'Champ Scores'!AB97</f>
        <v>1351</v>
      </c>
      <c r="R95">
        <f>'Champ Scores'!AC97</f>
        <v>1132</v>
      </c>
      <c r="T95" s="60">
        <f t="shared" si="24"/>
        <v>2376.0182694982168</v>
      </c>
      <c r="U95">
        <f>'(CC) Team Data'!W$43+'(CC) Enemy Champ Data'!N95</f>
        <v>2702</v>
      </c>
      <c r="V95">
        <f>'(CC) Team Data'!X$43+'(CC) Enemy Champ Data'!O95</f>
        <v>1964</v>
      </c>
      <c r="W95">
        <f>'(CC) Team Data'!Y$43+'(CC) Enemy Champ Data'!P95</f>
        <v>1492</v>
      </c>
      <c r="X95">
        <f>'(CC) Team Data'!Z$43+'(CC) Enemy Champ Data'!Q95</f>
        <v>1351</v>
      </c>
      <c r="Y95">
        <f>'(CC) Team Data'!AA$43+'(CC) Enemy Champ Data'!R95</f>
        <v>1132</v>
      </c>
      <c r="AA95">
        <f>ABS('Champ Scores'!AG97-33.3-'Comp Calculator'!H$164-'Comp Calculator'!H$163)</f>
        <v>32.444534290908166</v>
      </c>
      <c r="AB95">
        <f>ABS('Champ Scores'!AH97-33.3-'Comp Calculator'!I$164-'Comp Calculator'!I$163)</f>
        <v>4.584193877484978</v>
      </c>
      <c r="AC95">
        <f>ABS('Champ Scores'!AI97-33.3-'Comp Calculator'!J$164-'Comp Calculator'!J$163)</f>
        <v>27.860340413423199</v>
      </c>
      <c r="AD95">
        <f t="shared" si="30"/>
        <v>64.889068581816346</v>
      </c>
      <c r="AF95" s="60">
        <f>(IF('Comp Calculator'!$C$167='(CC) Enemy Champ Data'!$N$3,'(CC) Enemy Champ Data'!$N95,IF('Comp Calculator'!$C$167='(CC) Enemy Champ Data'!$O$3,'(CC) Enemy Champ Data'!$O95,IF('Comp Calculator'!$C$167='(CC) Enemy Champ Data'!$P$3,'(CC) Enemy Champ Data'!$P95,IF('Comp Calculator'!$C$167='(CC) Enemy Champ Data'!$Q$3,'(CC) Enemy Champ Data'!$Q95,IF('Comp Calculator'!$C$167='(CC) Enemy Champ Data'!$R$3,'(CC) Enemy Champ Data'!$R95,IF('Comp Calculator'!$C$167='(CC) Enemy Champ Data'!$T$3,'(CC) Enemy Champ Data'!$T95,1000))))))*H95*(100-$AD95))/1000</f>
        <v>0</v>
      </c>
      <c r="AG95" s="60">
        <f>(IF('Comp Calculator'!$C$167='(CC) Enemy Champ Data'!$N$3,'(CC) Enemy Champ Data'!$N95,IF('Comp Calculator'!$C$167='(CC) Enemy Champ Data'!$O$3,'(CC) Enemy Champ Data'!$O95,IF('Comp Calculator'!$C$167='(CC) Enemy Champ Data'!$P$3,'(CC) Enemy Champ Data'!$P95,IF('Comp Calculator'!$C$167='(CC) Enemy Champ Data'!$Q$3,'(CC) Enemy Champ Data'!$Q95,IF('Comp Calculator'!$C$167='(CC) Enemy Champ Data'!$R$3,'(CC) Enemy Champ Data'!$R95,IF('Comp Calculator'!$C$167='(CC) Enemy Champ Data'!$T$3,'(CC) Enemy Champ Data'!$T95,1000))))))*I95*(100-$AD95))/1000</f>
        <v>0</v>
      </c>
      <c r="AH95" s="60">
        <f>(IF('Comp Calculator'!$C$167='(CC) Enemy Champ Data'!$N$3,'(CC) Enemy Champ Data'!$N95,IF('Comp Calculator'!$C$167='(CC) Enemy Champ Data'!$O$3,'(CC) Enemy Champ Data'!$O95,IF('Comp Calculator'!$C$167='(CC) Enemy Champ Data'!$P$3,'(CC) Enemy Champ Data'!$P95,IF('Comp Calculator'!$C$167='(CC) Enemy Champ Data'!$Q$3,'(CC) Enemy Champ Data'!$Q95,IF('Comp Calculator'!$C$167='(CC) Enemy Champ Data'!$R$3,'(CC) Enemy Champ Data'!$R95,IF('Comp Calculator'!$C$167='(CC) Enemy Champ Data'!$T$3,'(CC) Enemy Champ Data'!$T95,1000))))))*J95*(100-$AD95))/1000</f>
        <v>1001.0905741044396</v>
      </c>
      <c r="AI95" s="60">
        <f>(IF('Comp Calculator'!$C$167='(CC) Enemy Champ Data'!$N$3,'(CC) Enemy Champ Data'!$N95,IF('Comp Calculator'!$C$167='(CC) Enemy Champ Data'!$O$3,'(CC) Enemy Champ Data'!$O95,IF('Comp Calculator'!$C$167='(CC) Enemy Champ Data'!$P$3,'(CC) Enemy Champ Data'!$P95,IF('Comp Calculator'!$C$167='(CC) Enemy Champ Data'!$Q$3,'(CC) Enemy Champ Data'!$Q95,IF('Comp Calculator'!$C$167='(CC) Enemy Champ Data'!$R$3,'(CC) Enemy Champ Data'!$R95,IF('Comp Calculator'!$C$167='(CC) Enemy Champ Data'!$T$3,'(CC) Enemy Champ Data'!$T95,1000))))))*K95*(100-$AD95))/1000</f>
        <v>0</v>
      </c>
      <c r="AJ95" s="60">
        <f>(IF('Comp Calculator'!$C$167='(CC) Enemy Champ Data'!$N$3,'(CC) Enemy Champ Data'!$N95,IF('Comp Calculator'!$C$167='(CC) Enemy Champ Data'!$O$3,'(CC) Enemy Champ Data'!$O95,IF('Comp Calculator'!$C$167='(CC) Enemy Champ Data'!$P$3,'(CC) Enemy Champ Data'!$P95,IF('Comp Calculator'!$C$167='(CC) Enemy Champ Data'!$Q$3,'(CC) Enemy Champ Data'!$Q95,IF('Comp Calculator'!$C$167='(CC) Enemy Champ Data'!$R$3,'(CC) Enemy Champ Data'!$R95,IF('Comp Calculator'!$C$167='(CC) Enemy Champ Data'!$T$3,'(CC) Enemy Champ Data'!$T95,1000))))))*L95*(100-$AD95))/1000</f>
        <v>0</v>
      </c>
      <c r="AL95">
        <f>RANK(AF95,AF$4:AF$157,0)+COUNTIF(AF$4:AF95,AF95)-1</f>
        <v>107</v>
      </c>
      <c r="AM95" t="str">
        <f t="shared" si="31"/>
        <v>Rakan</v>
      </c>
      <c r="AN95">
        <f>RANK(AG95,AG$4:AG$157,0)+COUNTIF(AG$4:AG95,AG95)-1</f>
        <v>103</v>
      </c>
      <c r="AO95" t="str">
        <f t="shared" si="32"/>
        <v>Rakan</v>
      </c>
      <c r="AP95">
        <f>RANK(AH95,AH$4:AH$157,0)+COUNTIF(AH$4:AH95,AH95)-1</f>
        <v>105</v>
      </c>
      <c r="AQ95" t="str">
        <f t="shared" si="33"/>
        <v>Rakan</v>
      </c>
      <c r="AR95">
        <f>RANK(AI95,AI$4:AI$157,0)+COUNTIF(AI$4:AI95,AI95)-1</f>
        <v>100</v>
      </c>
      <c r="AS95" t="str">
        <f t="shared" si="34"/>
        <v>Rakan</v>
      </c>
      <c r="AT95">
        <f>RANK(AJ95,AJ$4:AJ$157,0)+COUNTIF(AJ$4:AJ95,AJ95)-1</f>
        <v>112</v>
      </c>
      <c r="AU95" t="str">
        <f t="shared" si="35"/>
        <v>Rakan</v>
      </c>
      <c r="AW95">
        <v>93</v>
      </c>
      <c r="AX95" s="61">
        <f t="shared" si="36"/>
        <v>3.6466416042420917</v>
      </c>
      <c r="AY95">
        <f>'Champ Scores'!B97</f>
        <v>2</v>
      </c>
      <c r="AZ95">
        <f>'Champ Scores'!C97</f>
        <v>1</v>
      </c>
      <c r="BA95">
        <f>'Champ Scores'!D97</f>
        <v>1</v>
      </c>
      <c r="BB95">
        <f>'Champ Scores'!E97</f>
        <v>2</v>
      </c>
      <c r="BC95">
        <f>'Champ Scores'!F97</f>
        <v>2</v>
      </c>
      <c r="BD95">
        <f>'Champ Scores'!G97</f>
        <v>1</v>
      </c>
      <c r="BE95">
        <f>'Champ Scores'!H97</f>
        <v>2</v>
      </c>
      <c r="BF95">
        <f>'Champ Scores'!I97</f>
        <v>1</v>
      </c>
      <c r="BG95">
        <f>'Champ Scores'!J97</f>
        <v>1</v>
      </c>
      <c r="BH95">
        <f>'Champ Scores'!K97</f>
        <v>3</v>
      </c>
      <c r="BI95">
        <f>'Champ Scores'!L97</f>
        <v>2</v>
      </c>
      <c r="BJ95">
        <f>'Champ Scores'!M97</f>
        <v>3</v>
      </c>
      <c r="BK95">
        <f>'Champ Scores'!N97</f>
        <v>5</v>
      </c>
      <c r="BL95">
        <f>'Champ Scores'!O97</f>
        <v>3</v>
      </c>
      <c r="BM95">
        <f>'Champ Scores'!P97</f>
        <v>5</v>
      </c>
      <c r="BN95">
        <f>'Champ Scores'!Q97</f>
        <v>4</v>
      </c>
      <c r="BO95">
        <f>'Champ Scores'!R97</f>
        <v>5</v>
      </c>
      <c r="BP95">
        <f>'Champ Scores'!S97</f>
        <v>3</v>
      </c>
      <c r="BQ95">
        <f>'Champ Scores'!T97</f>
        <v>3</v>
      </c>
      <c r="BR95">
        <f>'Champ Scores'!U97</f>
        <v>3</v>
      </c>
      <c r="BT95" s="61">
        <f>INDEX($AX$3:BR95,AW95,MATCH('Comp Calculator'!$C$168,'(CC) Enemy Champ Data'!$AX$3:$BR$3,0))</f>
        <v>3.6466416042420917</v>
      </c>
      <c r="BV95" s="60">
        <f t="shared" si="25"/>
        <v>0</v>
      </c>
      <c r="BW95" s="60">
        <f t="shared" si="26"/>
        <v>0</v>
      </c>
      <c r="BX95" s="60">
        <f t="shared" si="27"/>
        <v>1536.4437992788717</v>
      </c>
      <c r="BY95" s="60">
        <f t="shared" si="28"/>
        <v>0</v>
      </c>
      <c r="BZ95" s="60">
        <f t="shared" si="29"/>
        <v>0</v>
      </c>
      <c r="CB95">
        <f>RANK(BV95,BV$4:BV$157,0)+COUNTIF(BV$4:BV95,BV95)-1</f>
        <v>107</v>
      </c>
      <c r="CC95" t="str">
        <f t="shared" si="37"/>
        <v>Rakan</v>
      </c>
      <c r="CD95">
        <f>RANK(BW95,BW$4:BW$157,0)+COUNTIF(BW$4:BW95,BW95)-1</f>
        <v>103</v>
      </c>
      <c r="CE95" t="str">
        <f t="shared" si="38"/>
        <v>Rakan</v>
      </c>
      <c r="CF95">
        <f>RANK(BX95,BX$4:BX$157,0)+COUNTIF(BX$4:BX95,BX95)-1</f>
        <v>105</v>
      </c>
      <c r="CG95" t="str">
        <f t="shared" si="39"/>
        <v>Rakan</v>
      </c>
      <c r="CH95">
        <f>RANK(BY95,BY$4:BY$157,0)+COUNTIF(BY$4:BY95,BY95)-1</f>
        <v>100</v>
      </c>
      <c r="CI95" t="str">
        <f t="shared" si="40"/>
        <v>Rakan</v>
      </c>
      <c r="CJ95">
        <f>RANK(BZ95,BZ$4:BZ$157,0)+COUNTIF(BZ$4:BZ95,BZ95)-1</f>
        <v>112</v>
      </c>
      <c r="CK95" t="str">
        <f t="shared" si="41"/>
        <v>Rakan</v>
      </c>
      <c r="CM95">
        <f>'Champ Scores'!B97+'(CC) Team Data'!B$43-'(CC) Team Data'!$B$28</f>
        <v>6</v>
      </c>
      <c r="CN95">
        <f>'Champ Scores'!C97+'(CC) Team Data'!C$43-'(CC) Team Data'!$B$28</f>
        <v>5</v>
      </c>
      <c r="CO95">
        <f>'Champ Scores'!D97+'(CC) Team Data'!D$43-'(CC) Team Data'!$B$28</f>
        <v>5</v>
      </c>
      <c r="CP95">
        <f>'Champ Scores'!E97+'(CC) Team Data'!E$43-'(CC) Team Data'!$B$28</f>
        <v>6</v>
      </c>
      <c r="CQ95">
        <f>'Champ Scores'!F97+'(CC) Team Data'!F$43-'(CC) Team Data'!$B$28</f>
        <v>6</v>
      </c>
      <c r="CR95">
        <f>'Champ Scores'!G97+'(CC) Team Data'!G$43-'(CC) Team Data'!$B$28</f>
        <v>5</v>
      </c>
      <c r="CS95">
        <f>'Champ Scores'!H97+'(CC) Team Data'!H$43-'(CC) Team Data'!$B$28</f>
        <v>6</v>
      </c>
      <c r="CT95">
        <f>'Champ Scores'!I97+'(CC) Team Data'!I$43-'(CC) Team Data'!$B$28</f>
        <v>5</v>
      </c>
      <c r="CU95">
        <f>'Champ Scores'!J97+'(CC) Team Data'!J$43-'(CC) Team Data'!$B$28</f>
        <v>5</v>
      </c>
      <c r="CV95">
        <f>'Champ Scores'!K97+'(CC) Team Data'!K$43-'(CC) Team Data'!$B$28</f>
        <v>7</v>
      </c>
      <c r="CW95">
        <f>'Champ Scores'!L97+'(CC) Team Data'!L$43-'(CC) Team Data'!$B$28</f>
        <v>6</v>
      </c>
      <c r="CX95">
        <f>'Champ Scores'!M97+'(CC) Team Data'!M$43-'(CC) Team Data'!$B$28</f>
        <v>7</v>
      </c>
      <c r="CY95">
        <f>'Champ Scores'!N97+'(CC) Team Data'!N$43-'(CC) Team Data'!$B$28</f>
        <v>9</v>
      </c>
      <c r="CZ95">
        <f>'Champ Scores'!O97+'(CC) Team Data'!O$43-'(CC) Team Data'!$B$28</f>
        <v>7</v>
      </c>
      <c r="DA95">
        <f>'Champ Scores'!P97+'(CC) Team Data'!P$43-'(CC) Team Data'!$B$28</f>
        <v>9</v>
      </c>
      <c r="DB95">
        <f>'Champ Scores'!Q97+'(CC) Team Data'!Q$43-'(CC) Team Data'!$B$28</f>
        <v>8</v>
      </c>
      <c r="DC95">
        <f>'Champ Scores'!R97+'(CC) Team Data'!R$43-'(CC) Team Data'!$B$28</f>
        <v>9</v>
      </c>
      <c r="DD95">
        <f>'Champ Scores'!S97+'(CC) Team Data'!S$43-'(CC) Team Data'!$B$28</f>
        <v>7</v>
      </c>
      <c r="DE95">
        <f>'Champ Scores'!T97+'(CC) Team Data'!T$43-'(CC) Team Data'!$B$28</f>
        <v>7</v>
      </c>
      <c r="DF95">
        <f>'Champ Scores'!U97+'(CC) Team Data'!U$43-'(CC) Team Data'!$B$28</f>
        <v>7</v>
      </c>
    </row>
    <row r="96" spans="1:110" x14ac:dyDescent="0.25">
      <c r="A96" t="str">
        <f>'Champ Scores'!A98</f>
        <v>Rammus</v>
      </c>
      <c r="B96">
        <f>IF('Comp Calculator'!$C$158='Champ Pools'!$S$3,'Champ Pools'!B98,IF('Comp Calculator'!$C$158='Champ Pools'!$T$3,'Champ Pools'!C98,IF('Comp Calculator'!$C$158='Champ Pools'!$U$3,'Champ Pools'!D98,IF('Comp Calculator'!$C$158='Champ Pools'!$V$3,'Champ Pools'!E98,IF('Comp Calculator'!$C$158='Champ Pools'!$W$3,'Champ Pools'!F98,IF('Comp Calculator'!$C$158='Champ Pools'!$X$3,'Champ Pools'!G98,IF('Comp Calculator'!$C$158='Champ Pools'!$Y$3,'Champ Pools'!H98,IF('Comp Calculator'!$C$158='Champ Pools'!$Z$3,'Champ Pools'!I98,0))))))))</f>
        <v>0</v>
      </c>
      <c r="C96">
        <f>IF('Comp Calculator'!$C$159='Champ Pools'!$S$3,'Champ Pools'!B98,IF('Comp Calculator'!$C$159='Champ Pools'!$T$3,'Champ Pools'!C98,IF('Comp Calculator'!$C$159='Champ Pools'!$U$3,'Champ Pools'!D98,IF('Comp Calculator'!$C$159='Champ Pools'!$V$3,'Champ Pools'!E98,IF('Comp Calculator'!$C$159='Champ Pools'!$W$3,'Champ Pools'!F98,IF('Comp Calculator'!$C$159='Champ Pools'!$X$3,'Champ Pools'!G98,IF('Comp Calculator'!$C$159='Champ Pools'!$Y$3,'Champ Pools'!H98,IF('Comp Calculator'!$C$159='Champ Pools'!$Z$3,'Champ Pools'!I98,0))))))))</f>
        <v>0</v>
      </c>
      <c r="D96">
        <f>IF('Comp Calculator'!$C$160='Champ Pools'!$S$3,'Champ Pools'!B98,IF('Comp Calculator'!$C$160='Champ Pools'!$T$3,'Champ Pools'!C98,IF('Comp Calculator'!$C$160='Champ Pools'!$U$3,'Champ Pools'!D98,IF('Comp Calculator'!$C$160='Champ Pools'!$V$3,'Champ Pools'!E98,IF('Comp Calculator'!$C$160='Champ Pools'!$W$3,'Champ Pools'!F98,IF('Comp Calculator'!$C$160='Champ Pools'!$X$3,'Champ Pools'!G98,IF('Comp Calculator'!$C$160='Champ Pools'!$Y$3,'Champ Pools'!H98,IF('Comp Calculator'!$C$160='Champ Pools'!$Z$3,'Champ Pools'!I98,0))))))))</f>
        <v>0</v>
      </c>
      <c r="E96">
        <f>IF('Comp Calculator'!$C$161='Champ Pools'!$S$3,'Champ Pools'!B98,IF('Comp Calculator'!$C$161='Champ Pools'!$T$3,'Champ Pools'!C98,IF('Comp Calculator'!$C$161='Champ Pools'!$U$3,'Champ Pools'!D98,IF('Comp Calculator'!$C$161='Champ Pools'!$V$3,'Champ Pools'!E98,IF('Comp Calculator'!$C$161='Champ Pools'!$W$3,'Champ Pools'!F98,IF('Comp Calculator'!$C$161='Champ Pools'!$X$3,'Champ Pools'!G98,IF('Comp Calculator'!$C$161='Champ Pools'!$Y$3,'Champ Pools'!H98,IF('Comp Calculator'!$C$161='Champ Pools'!$Z$3,'Champ Pools'!I98,0))))))))</f>
        <v>0</v>
      </c>
      <c r="F96">
        <f>IF('Comp Calculator'!$C$162='Champ Pools'!$S$3,'Champ Pools'!B98,IF('Comp Calculator'!$C$162='Champ Pools'!$T$3,'Champ Pools'!C98,IF('Comp Calculator'!$C$162='Champ Pools'!$U$3,'Champ Pools'!D98,IF('Comp Calculator'!$C$162='Champ Pools'!$V$3,'Champ Pools'!E98,IF('Comp Calculator'!$C$162='Champ Pools'!$W$3,'Champ Pools'!F98,IF('Comp Calculator'!$C$162='Champ Pools'!$X$3,'Champ Pools'!G98,IF('Comp Calculator'!$C$162='Champ Pools'!$Y$3,'Champ Pools'!H98,IF('Comp Calculator'!$C$162='Champ Pools'!$Z$3,'Champ Pools'!I98,0))))))))</f>
        <v>4</v>
      </c>
      <c r="H96">
        <f>B96*B96*'Champ Pools'!AC98</f>
        <v>0</v>
      </c>
      <c r="I96">
        <f>C96*C96*'Champ Pools'!AD98</f>
        <v>0</v>
      </c>
      <c r="J96">
        <f>D96*D96*'Champ Pools'!AE98</f>
        <v>0</v>
      </c>
      <c r="K96">
        <f>E96*E96*'Champ Pools'!AF98</f>
        <v>0</v>
      </c>
      <c r="L96">
        <f>F96*F96*'Champ Pools'!AG98</f>
        <v>48</v>
      </c>
      <c r="N96">
        <f>'Champ Scores'!Y98</f>
        <v>2721</v>
      </c>
      <c r="O96">
        <f>'Champ Scores'!Z98</f>
        <v>2337</v>
      </c>
      <c r="P96">
        <f>'Champ Scores'!AA98</f>
        <v>1707</v>
      </c>
      <c r="Q96">
        <f>'Champ Scores'!AB98</f>
        <v>1392</v>
      </c>
      <c r="R96">
        <f>'Champ Scores'!AC98</f>
        <v>1423</v>
      </c>
      <c r="T96" s="60">
        <f t="shared" si="24"/>
        <v>2411.2360405051954</v>
      </c>
      <c r="U96">
        <f>'(CC) Team Data'!W$43+'(CC) Enemy Champ Data'!N96</f>
        <v>2721</v>
      </c>
      <c r="V96">
        <f>'(CC) Team Data'!X$43+'(CC) Enemy Champ Data'!O96</f>
        <v>2337</v>
      </c>
      <c r="W96">
        <f>'(CC) Team Data'!Y$43+'(CC) Enemy Champ Data'!P96</f>
        <v>1707</v>
      </c>
      <c r="X96">
        <f>'(CC) Team Data'!Z$43+'(CC) Enemy Champ Data'!Q96</f>
        <v>1392</v>
      </c>
      <c r="Y96">
        <f>'(CC) Team Data'!AA$43+'(CC) Enemy Champ Data'!R96</f>
        <v>1423</v>
      </c>
      <c r="AA96">
        <f>ABS('Champ Scores'!AG98-33.3-'Comp Calculator'!H$164-'Comp Calculator'!H$163)</f>
        <v>34.321870809214005</v>
      </c>
      <c r="AB96">
        <f>ABS('Champ Scores'!AH98-33.3-'Comp Calculator'!I$164-'Comp Calculator'!I$163)</f>
        <v>10.625051864037559</v>
      </c>
      <c r="AC96">
        <f>ABS('Champ Scores'!AI98-33.3-'Comp Calculator'!J$164-'Comp Calculator'!J$163)</f>
        <v>23.696818945176449</v>
      </c>
      <c r="AD96">
        <f t="shared" si="30"/>
        <v>68.64374161842801</v>
      </c>
      <c r="AF96" s="60">
        <f>(IF('Comp Calculator'!$C$167='(CC) Enemy Champ Data'!$N$3,'(CC) Enemy Champ Data'!$N96,IF('Comp Calculator'!$C$167='(CC) Enemy Champ Data'!$O$3,'(CC) Enemy Champ Data'!$O96,IF('Comp Calculator'!$C$167='(CC) Enemy Champ Data'!$P$3,'(CC) Enemy Champ Data'!$P96,IF('Comp Calculator'!$C$167='(CC) Enemy Champ Data'!$Q$3,'(CC) Enemy Champ Data'!$Q96,IF('Comp Calculator'!$C$167='(CC) Enemy Champ Data'!$R$3,'(CC) Enemy Champ Data'!$R96,IF('Comp Calculator'!$C$167='(CC) Enemy Champ Data'!$T$3,'(CC) Enemy Champ Data'!$T96,1000))))))*H96*(100-$AD96))/1000</f>
        <v>0</v>
      </c>
      <c r="AG96" s="60">
        <f>(IF('Comp Calculator'!$C$167='(CC) Enemy Champ Data'!$N$3,'(CC) Enemy Champ Data'!$N96,IF('Comp Calculator'!$C$167='(CC) Enemy Champ Data'!$O$3,'(CC) Enemy Champ Data'!$O96,IF('Comp Calculator'!$C$167='(CC) Enemy Champ Data'!$P$3,'(CC) Enemy Champ Data'!$P96,IF('Comp Calculator'!$C$167='(CC) Enemy Champ Data'!$Q$3,'(CC) Enemy Champ Data'!$Q96,IF('Comp Calculator'!$C$167='(CC) Enemy Champ Data'!$R$3,'(CC) Enemy Champ Data'!$R96,IF('Comp Calculator'!$C$167='(CC) Enemy Champ Data'!$T$3,'(CC) Enemy Champ Data'!$T96,1000))))))*I96*(100-$AD96))/1000</f>
        <v>0</v>
      </c>
      <c r="AH96" s="60">
        <f>(IF('Comp Calculator'!$C$167='(CC) Enemy Champ Data'!$N$3,'(CC) Enemy Champ Data'!$N96,IF('Comp Calculator'!$C$167='(CC) Enemy Champ Data'!$O$3,'(CC) Enemy Champ Data'!$O96,IF('Comp Calculator'!$C$167='(CC) Enemy Champ Data'!$P$3,'(CC) Enemy Champ Data'!$P96,IF('Comp Calculator'!$C$167='(CC) Enemy Champ Data'!$Q$3,'(CC) Enemy Champ Data'!$Q96,IF('Comp Calculator'!$C$167='(CC) Enemy Champ Data'!$R$3,'(CC) Enemy Champ Data'!$R96,IF('Comp Calculator'!$C$167='(CC) Enemy Champ Data'!$T$3,'(CC) Enemy Champ Data'!$T96,1000))))))*J96*(100-$AD96))/1000</f>
        <v>0</v>
      </c>
      <c r="AI96" s="60">
        <f>(IF('Comp Calculator'!$C$167='(CC) Enemy Champ Data'!$N$3,'(CC) Enemy Champ Data'!$N96,IF('Comp Calculator'!$C$167='(CC) Enemy Champ Data'!$O$3,'(CC) Enemy Champ Data'!$O96,IF('Comp Calculator'!$C$167='(CC) Enemy Champ Data'!$P$3,'(CC) Enemy Champ Data'!$P96,IF('Comp Calculator'!$C$167='(CC) Enemy Champ Data'!$Q$3,'(CC) Enemy Champ Data'!$Q96,IF('Comp Calculator'!$C$167='(CC) Enemy Champ Data'!$R$3,'(CC) Enemy Champ Data'!$R96,IF('Comp Calculator'!$C$167='(CC) Enemy Champ Data'!$T$3,'(CC) Enemy Champ Data'!$T96,1000))))))*K96*(100-$AD96))/1000</f>
        <v>0</v>
      </c>
      <c r="AJ96" s="60">
        <f>(IF('Comp Calculator'!$C$167='(CC) Enemy Champ Data'!$N$3,'(CC) Enemy Champ Data'!$N96,IF('Comp Calculator'!$C$167='(CC) Enemy Champ Data'!$O$3,'(CC) Enemy Champ Data'!$O96,IF('Comp Calculator'!$C$167='(CC) Enemy Champ Data'!$P$3,'(CC) Enemy Champ Data'!$P96,IF('Comp Calculator'!$C$167='(CC) Enemy Champ Data'!$Q$3,'(CC) Enemy Champ Data'!$Q96,IF('Comp Calculator'!$C$167='(CC) Enemy Champ Data'!$R$3,'(CC) Enemy Champ Data'!$R96,IF('Comp Calculator'!$C$167='(CC) Enemy Champ Data'!$T$3,'(CC) Enemy Champ Data'!$T96,1000))))))*L96*(100-$AD96))/1000</f>
        <v>3629.1523346418958</v>
      </c>
      <c r="AL96">
        <f>RANK(AF96,AF$4:AF$157,0)+COUNTIF(AF$4:AF96,AF96)-1</f>
        <v>108</v>
      </c>
      <c r="AM96" t="str">
        <f t="shared" si="31"/>
        <v>Rammus</v>
      </c>
      <c r="AN96">
        <f>RANK(AG96,AG$4:AG$157,0)+COUNTIF(AG$4:AG96,AG96)-1</f>
        <v>104</v>
      </c>
      <c r="AO96" t="str">
        <f t="shared" si="32"/>
        <v>Rammus</v>
      </c>
      <c r="AP96">
        <f>RANK(AH96,AH$4:AH$157,0)+COUNTIF(AH$4:AH96,AH96)-1</f>
        <v>132</v>
      </c>
      <c r="AQ96" t="str">
        <f t="shared" si="33"/>
        <v>Rammus</v>
      </c>
      <c r="AR96">
        <f>RANK(AI96,AI$4:AI$157,0)+COUNTIF(AI$4:AI96,AI96)-1</f>
        <v>101</v>
      </c>
      <c r="AS96" t="str">
        <f t="shared" si="34"/>
        <v>Rammus</v>
      </c>
      <c r="AT96">
        <f>RANK(AJ96,AJ$4:AJ$157,0)+COUNTIF(AJ$4:AJ96,AJ96)-1</f>
        <v>44</v>
      </c>
      <c r="AU96" t="str">
        <f t="shared" si="35"/>
        <v>Rammus</v>
      </c>
      <c r="AW96">
        <v>94</v>
      </c>
      <c r="AX96" s="61">
        <f t="shared" si="36"/>
        <v>3.4991230633568366</v>
      </c>
      <c r="AY96">
        <f>'Champ Scores'!B98</f>
        <v>2</v>
      </c>
      <c r="AZ96">
        <f>'Champ Scores'!C98</f>
        <v>2</v>
      </c>
      <c r="BA96">
        <f>'Champ Scores'!D98</f>
        <v>1</v>
      </c>
      <c r="BB96">
        <f>'Champ Scores'!E98</f>
        <v>3</v>
      </c>
      <c r="BC96">
        <f>'Champ Scores'!F98</f>
        <v>2</v>
      </c>
      <c r="BD96">
        <f>'Champ Scores'!G98</f>
        <v>1</v>
      </c>
      <c r="BE96">
        <f>'Champ Scores'!H98</f>
        <v>1</v>
      </c>
      <c r="BF96">
        <f>'Champ Scores'!I98</f>
        <v>2</v>
      </c>
      <c r="BG96">
        <f>'Champ Scores'!J98</f>
        <v>1</v>
      </c>
      <c r="BH96">
        <f>'Champ Scores'!K98</f>
        <v>5</v>
      </c>
      <c r="BI96">
        <f>'Champ Scores'!L98</f>
        <v>1</v>
      </c>
      <c r="BJ96">
        <f>'Champ Scores'!M98</f>
        <v>5</v>
      </c>
      <c r="BK96">
        <f>'Champ Scores'!N98</f>
        <v>3</v>
      </c>
      <c r="BL96">
        <f>'Champ Scores'!O98</f>
        <v>2</v>
      </c>
      <c r="BM96">
        <f>'Champ Scores'!P98</f>
        <v>5</v>
      </c>
      <c r="BN96">
        <f>'Champ Scores'!Q98</f>
        <v>5</v>
      </c>
      <c r="BO96">
        <f>'Champ Scores'!R98</f>
        <v>4</v>
      </c>
      <c r="BP96">
        <f>'Champ Scores'!S98</f>
        <v>1</v>
      </c>
      <c r="BQ96">
        <f>'Champ Scores'!T98</f>
        <v>3</v>
      </c>
      <c r="BR96">
        <f>'Champ Scores'!U98</f>
        <v>3</v>
      </c>
      <c r="BT96" s="61">
        <f>INDEX($AX$3:BR96,AW96,MATCH('Comp Calculator'!$C$168,'(CC) Enemy Champ Data'!$AX$3:$BR$3,0))</f>
        <v>3.4991230633568366</v>
      </c>
      <c r="BV96" s="60">
        <f t="shared" si="25"/>
        <v>0</v>
      </c>
      <c r="BW96" s="60">
        <f t="shared" si="26"/>
        <v>0</v>
      </c>
      <c r="BX96" s="60">
        <f t="shared" si="27"/>
        <v>0</v>
      </c>
      <c r="BY96" s="60">
        <f t="shared" si="28"/>
        <v>0</v>
      </c>
      <c r="BZ96" s="60">
        <f t="shared" si="29"/>
        <v>5266.5315304096639</v>
      </c>
      <c r="CB96">
        <f>RANK(BV96,BV$4:BV$157,0)+COUNTIF(BV$4:BV96,BV96)-1</f>
        <v>108</v>
      </c>
      <c r="CC96" t="str">
        <f t="shared" si="37"/>
        <v>Rammus</v>
      </c>
      <c r="CD96">
        <f>RANK(BW96,BW$4:BW$157,0)+COUNTIF(BW$4:BW96,BW96)-1</f>
        <v>104</v>
      </c>
      <c r="CE96" t="str">
        <f t="shared" si="38"/>
        <v>Rammus</v>
      </c>
      <c r="CF96">
        <f>RANK(BX96,BX$4:BX$157,0)+COUNTIF(BX$4:BX96,BX96)-1</f>
        <v>132</v>
      </c>
      <c r="CG96" t="str">
        <f t="shared" si="39"/>
        <v>Rammus</v>
      </c>
      <c r="CH96">
        <f>RANK(BY96,BY$4:BY$157,0)+COUNTIF(BY$4:BY96,BY96)-1</f>
        <v>101</v>
      </c>
      <c r="CI96" t="str">
        <f t="shared" si="40"/>
        <v>Rammus</v>
      </c>
      <c r="CJ96">
        <f>RANK(BZ96,BZ$4:BZ$157,0)+COUNTIF(BZ$4:BZ96,BZ96)-1</f>
        <v>44</v>
      </c>
      <c r="CK96" t="str">
        <f t="shared" si="41"/>
        <v>Rammus</v>
      </c>
      <c r="CM96">
        <f>'Champ Scores'!B98+'(CC) Team Data'!B$43-'(CC) Team Data'!$B$28</f>
        <v>6</v>
      </c>
      <c r="CN96">
        <f>'Champ Scores'!C98+'(CC) Team Data'!C$43-'(CC) Team Data'!$B$28</f>
        <v>6</v>
      </c>
      <c r="CO96">
        <f>'Champ Scores'!D98+'(CC) Team Data'!D$43-'(CC) Team Data'!$B$28</f>
        <v>5</v>
      </c>
      <c r="CP96">
        <f>'Champ Scores'!E98+'(CC) Team Data'!E$43-'(CC) Team Data'!$B$28</f>
        <v>7</v>
      </c>
      <c r="CQ96">
        <f>'Champ Scores'!F98+'(CC) Team Data'!F$43-'(CC) Team Data'!$B$28</f>
        <v>6</v>
      </c>
      <c r="CR96">
        <f>'Champ Scores'!G98+'(CC) Team Data'!G$43-'(CC) Team Data'!$B$28</f>
        <v>5</v>
      </c>
      <c r="CS96">
        <f>'Champ Scores'!H98+'(CC) Team Data'!H$43-'(CC) Team Data'!$B$28</f>
        <v>5</v>
      </c>
      <c r="CT96">
        <f>'Champ Scores'!I98+'(CC) Team Data'!I$43-'(CC) Team Data'!$B$28</f>
        <v>6</v>
      </c>
      <c r="CU96">
        <f>'Champ Scores'!J98+'(CC) Team Data'!J$43-'(CC) Team Data'!$B$28</f>
        <v>5</v>
      </c>
      <c r="CV96">
        <f>'Champ Scores'!K98+'(CC) Team Data'!K$43-'(CC) Team Data'!$B$28</f>
        <v>9</v>
      </c>
      <c r="CW96">
        <f>'Champ Scores'!L98+'(CC) Team Data'!L$43-'(CC) Team Data'!$B$28</f>
        <v>5</v>
      </c>
      <c r="CX96">
        <f>'Champ Scores'!M98+'(CC) Team Data'!M$43-'(CC) Team Data'!$B$28</f>
        <v>9</v>
      </c>
      <c r="CY96">
        <f>'Champ Scores'!N98+'(CC) Team Data'!N$43-'(CC) Team Data'!$B$28</f>
        <v>7</v>
      </c>
      <c r="CZ96">
        <f>'Champ Scores'!O98+'(CC) Team Data'!O$43-'(CC) Team Data'!$B$28</f>
        <v>6</v>
      </c>
      <c r="DA96">
        <f>'Champ Scores'!P98+'(CC) Team Data'!P$43-'(CC) Team Data'!$B$28</f>
        <v>9</v>
      </c>
      <c r="DB96">
        <f>'Champ Scores'!Q98+'(CC) Team Data'!Q$43-'(CC) Team Data'!$B$28</f>
        <v>9</v>
      </c>
      <c r="DC96">
        <f>'Champ Scores'!R98+'(CC) Team Data'!R$43-'(CC) Team Data'!$B$28</f>
        <v>8</v>
      </c>
      <c r="DD96">
        <f>'Champ Scores'!S98+'(CC) Team Data'!S$43-'(CC) Team Data'!$B$28</f>
        <v>5</v>
      </c>
      <c r="DE96">
        <f>'Champ Scores'!T98+'(CC) Team Data'!T$43-'(CC) Team Data'!$B$28</f>
        <v>7</v>
      </c>
      <c r="DF96">
        <f>'Champ Scores'!U98+'(CC) Team Data'!U$43-'(CC) Team Data'!$B$28</f>
        <v>7</v>
      </c>
    </row>
    <row r="97" spans="1:110" x14ac:dyDescent="0.25">
      <c r="A97" t="str">
        <f>'Champ Scores'!A99</f>
        <v>Rek'Sai</v>
      </c>
      <c r="B97">
        <f>IF('Comp Calculator'!$C$158='Champ Pools'!$S$3,'Champ Pools'!B99,IF('Comp Calculator'!$C$158='Champ Pools'!$T$3,'Champ Pools'!C99,IF('Comp Calculator'!$C$158='Champ Pools'!$U$3,'Champ Pools'!D99,IF('Comp Calculator'!$C$158='Champ Pools'!$V$3,'Champ Pools'!E99,IF('Comp Calculator'!$C$158='Champ Pools'!$W$3,'Champ Pools'!F99,IF('Comp Calculator'!$C$158='Champ Pools'!$X$3,'Champ Pools'!G99,IF('Comp Calculator'!$C$158='Champ Pools'!$Y$3,'Champ Pools'!H99,IF('Comp Calculator'!$C$158='Champ Pools'!$Z$3,'Champ Pools'!I99,0))))))))</f>
        <v>0</v>
      </c>
      <c r="C97">
        <f>IF('Comp Calculator'!$C$159='Champ Pools'!$S$3,'Champ Pools'!B99,IF('Comp Calculator'!$C$159='Champ Pools'!$T$3,'Champ Pools'!C99,IF('Comp Calculator'!$C$159='Champ Pools'!$U$3,'Champ Pools'!D99,IF('Comp Calculator'!$C$159='Champ Pools'!$V$3,'Champ Pools'!E99,IF('Comp Calculator'!$C$159='Champ Pools'!$W$3,'Champ Pools'!F99,IF('Comp Calculator'!$C$159='Champ Pools'!$X$3,'Champ Pools'!G99,IF('Comp Calculator'!$C$159='Champ Pools'!$Y$3,'Champ Pools'!H99,IF('Comp Calculator'!$C$159='Champ Pools'!$Z$3,'Champ Pools'!I99,0))))))))</f>
        <v>0</v>
      </c>
      <c r="D97">
        <f>IF('Comp Calculator'!$C$160='Champ Pools'!$S$3,'Champ Pools'!B99,IF('Comp Calculator'!$C$160='Champ Pools'!$T$3,'Champ Pools'!C99,IF('Comp Calculator'!$C$160='Champ Pools'!$U$3,'Champ Pools'!D99,IF('Comp Calculator'!$C$160='Champ Pools'!$V$3,'Champ Pools'!E99,IF('Comp Calculator'!$C$160='Champ Pools'!$W$3,'Champ Pools'!F99,IF('Comp Calculator'!$C$160='Champ Pools'!$X$3,'Champ Pools'!G99,IF('Comp Calculator'!$C$160='Champ Pools'!$Y$3,'Champ Pools'!H99,IF('Comp Calculator'!$C$160='Champ Pools'!$Z$3,'Champ Pools'!I99,0))))))))</f>
        <v>0</v>
      </c>
      <c r="E97">
        <f>IF('Comp Calculator'!$C$161='Champ Pools'!$S$3,'Champ Pools'!B99,IF('Comp Calculator'!$C$161='Champ Pools'!$T$3,'Champ Pools'!C99,IF('Comp Calculator'!$C$161='Champ Pools'!$U$3,'Champ Pools'!D99,IF('Comp Calculator'!$C$161='Champ Pools'!$V$3,'Champ Pools'!E99,IF('Comp Calculator'!$C$161='Champ Pools'!$W$3,'Champ Pools'!F99,IF('Comp Calculator'!$C$161='Champ Pools'!$X$3,'Champ Pools'!G99,IF('Comp Calculator'!$C$161='Champ Pools'!$Y$3,'Champ Pools'!H99,IF('Comp Calculator'!$C$161='Champ Pools'!$Z$3,'Champ Pools'!I99,0))))))))</f>
        <v>0</v>
      </c>
      <c r="F97">
        <f>IF('Comp Calculator'!$C$162='Champ Pools'!$S$3,'Champ Pools'!B99,IF('Comp Calculator'!$C$162='Champ Pools'!$T$3,'Champ Pools'!C99,IF('Comp Calculator'!$C$162='Champ Pools'!$U$3,'Champ Pools'!D99,IF('Comp Calculator'!$C$162='Champ Pools'!$V$3,'Champ Pools'!E99,IF('Comp Calculator'!$C$162='Champ Pools'!$W$3,'Champ Pools'!F99,IF('Comp Calculator'!$C$162='Champ Pools'!$X$3,'Champ Pools'!G99,IF('Comp Calculator'!$C$162='Champ Pools'!$Y$3,'Champ Pools'!H99,IF('Comp Calculator'!$C$162='Champ Pools'!$Z$3,'Champ Pools'!I99,0))))))))</f>
        <v>3</v>
      </c>
      <c r="H97">
        <f>B97*B97*'Champ Pools'!AC99</f>
        <v>0</v>
      </c>
      <c r="I97">
        <f>C97*C97*'Champ Pools'!AD99</f>
        <v>0</v>
      </c>
      <c r="J97">
        <f>D97*D97*'Champ Pools'!AE99</f>
        <v>0</v>
      </c>
      <c r="K97">
        <f>E97*E97*'Champ Pools'!AF99</f>
        <v>0</v>
      </c>
      <c r="L97">
        <f>F97*F97*'Champ Pools'!AG99</f>
        <v>27</v>
      </c>
      <c r="N97">
        <f>'Champ Scores'!Y99</f>
        <v>2576</v>
      </c>
      <c r="O97">
        <f>'Champ Scores'!Z99</f>
        <v>3018</v>
      </c>
      <c r="P97">
        <f>'Champ Scores'!AA99</f>
        <v>1232</v>
      </c>
      <c r="Q97">
        <f>'Champ Scores'!AB99</f>
        <v>1043</v>
      </c>
      <c r="R97">
        <f>'Champ Scores'!AC99</f>
        <v>1582</v>
      </c>
      <c r="T97" s="60">
        <f t="shared" si="24"/>
        <v>2135.6770279577199</v>
      </c>
      <c r="U97">
        <f>'(CC) Team Data'!W$43+'(CC) Enemy Champ Data'!N97</f>
        <v>2576</v>
      </c>
      <c r="V97">
        <f>'(CC) Team Data'!X$43+'(CC) Enemy Champ Data'!O97</f>
        <v>3018</v>
      </c>
      <c r="W97">
        <f>'(CC) Team Data'!Y$43+'(CC) Enemy Champ Data'!P97</f>
        <v>1232</v>
      </c>
      <c r="X97">
        <f>'(CC) Team Data'!Z$43+'(CC) Enemy Champ Data'!Q97</f>
        <v>1043</v>
      </c>
      <c r="Y97">
        <f>'(CC) Team Data'!AA$43+'(CC) Enemy Champ Data'!R97</f>
        <v>1582</v>
      </c>
      <c r="AA97">
        <f>ABS('Champ Scores'!AG99-33.3-'Comp Calculator'!H$164-'Comp Calculator'!H$163)</f>
        <v>0.15912233009700572</v>
      </c>
      <c r="AB97">
        <f>ABS('Champ Scores'!AH99-33.3-'Comp Calculator'!I$164-'Comp Calculator'!I$163)</f>
        <v>4.5024941792757645</v>
      </c>
      <c r="AC97">
        <f>ABS('Champ Scores'!AI99-33.3-'Comp Calculator'!J$164-'Comp Calculator'!J$163)</f>
        <v>4.3433718491787516</v>
      </c>
      <c r="AD97">
        <f t="shared" si="30"/>
        <v>9.0049883585515218</v>
      </c>
      <c r="AF97" s="60">
        <f>(IF('Comp Calculator'!$C$167='(CC) Enemy Champ Data'!$N$3,'(CC) Enemy Champ Data'!$N97,IF('Comp Calculator'!$C$167='(CC) Enemy Champ Data'!$O$3,'(CC) Enemy Champ Data'!$O97,IF('Comp Calculator'!$C$167='(CC) Enemy Champ Data'!$P$3,'(CC) Enemy Champ Data'!$P97,IF('Comp Calculator'!$C$167='(CC) Enemy Champ Data'!$Q$3,'(CC) Enemy Champ Data'!$Q97,IF('Comp Calculator'!$C$167='(CC) Enemy Champ Data'!$R$3,'(CC) Enemy Champ Data'!$R97,IF('Comp Calculator'!$C$167='(CC) Enemy Champ Data'!$T$3,'(CC) Enemy Champ Data'!$T97,1000))))))*H97*(100-$AD97))/1000</f>
        <v>0</v>
      </c>
      <c r="AG97" s="60">
        <f>(IF('Comp Calculator'!$C$167='(CC) Enemy Champ Data'!$N$3,'(CC) Enemy Champ Data'!$N97,IF('Comp Calculator'!$C$167='(CC) Enemy Champ Data'!$O$3,'(CC) Enemy Champ Data'!$O97,IF('Comp Calculator'!$C$167='(CC) Enemy Champ Data'!$P$3,'(CC) Enemy Champ Data'!$P97,IF('Comp Calculator'!$C$167='(CC) Enemy Champ Data'!$Q$3,'(CC) Enemy Champ Data'!$Q97,IF('Comp Calculator'!$C$167='(CC) Enemy Champ Data'!$R$3,'(CC) Enemy Champ Data'!$R97,IF('Comp Calculator'!$C$167='(CC) Enemy Champ Data'!$T$3,'(CC) Enemy Champ Data'!$T97,1000))))))*I97*(100-$AD97))/1000</f>
        <v>0</v>
      </c>
      <c r="AH97" s="60">
        <f>(IF('Comp Calculator'!$C$167='(CC) Enemy Champ Data'!$N$3,'(CC) Enemy Champ Data'!$N97,IF('Comp Calculator'!$C$167='(CC) Enemy Champ Data'!$O$3,'(CC) Enemy Champ Data'!$O97,IF('Comp Calculator'!$C$167='(CC) Enemy Champ Data'!$P$3,'(CC) Enemy Champ Data'!$P97,IF('Comp Calculator'!$C$167='(CC) Enemy Champ Data'!$Q$3,'(CC) Enemy Champ Data'!$Q97,IF('Comp Calculator'!$C$167='(CC) Enemy Champ Data'!$R$3,'(CC) Enemy Champ Data'!$R97,IF('Comp Calculator'!$C$167='(CC) Enemy Champ Data'!$T$3,'(CC) Enemy Champ Data'!$T97,1000))))))*J97*(100-$AD97))/1000</f>
        <v>0</v>
      </c>
      <c r="AI97" s="60">
        <f>(IF('Comp Calculator'!$C$167='(CC) Enemy Champ Data'!$N$3,'(CC) Enemy Champ Data'!$N97,IF('Comp Calculator'!$C$167='(CC) Enemy Champ Data'!$O$3,'(CC) Enemy Champ Data'!$O97,IF('Comp Calculator'!$C$167='(CC) Enemy Champ Data'!$P$3,'(CC) Enemy Champ Data'!$P97,IF('Comp Calculator'!$C$167='(CC) Enemy Champ Data'!$Q$3,'(CC) Enemy Champ Data'!$Q97,IF('Comp Calculator'!$C$167='(CC) Enemy Champ Data'!$R$3,'(CC) Enemy Champ Data'!$R97,IF('Comp Calculator'!$C$167='(CC) Enemy Champ Data'!$T$3,'(CC) Enemy Champ Data'!$T97,1000))))))*K97*(100-$AD97))/1000</f>
        <v>0</v>
      </c>
      <c r="AJ97" s="60">
        <f>(IF('Comp Calculator'!$C$167='(CC) Enemy Champ Data'!$N$3,'(CC) Enemy Champ Data'!$N97,IF('Comp Calculator'!$C$167='(CC) Enemy Champ Data'!$O$3,'(CC) Enemy Champ Data'!$O97,IF('Comp Calculator'!$C$167='(CC) Enemy Champ Data'!$P$3,'(CC) Enemy Champ Data'!$P97,IF('Comp Calculator'!$C$167='(CC) Enemy Champ Data'!$Q$3,'(CC) Enemy Champ Data'!$Q97,IF('Comp Calculator'!$C$167='(CC) Enemy Champ Data'!$R$3,'(CC) Enemy Champ Data'!$R97,IF('Comp Calculator'!$C$167='(CC) Enemy Champ Data'!$T$3,'(CC) Enemy Champ Data'!$T97,1000))))))*L97*(100-$AD97))/1000</f>
        <v>5247.0708125774445</v>
      </c>
      <c r="AL97">
        <f>RANK(AF97,AF$4:AF$157,0)+COUNTIF(AF$4:AF97,AF97)-1</f>
        <v>109</v>
      </c>
      <c r="AM97" t="str">
        <f t="shared" si="31"/>
        <v>Rek'Sai</v>
      </c>
      <c r="AN97">
        <f>RANK(AG97,AG$4:AG$157,0)+COUNTIF(AG$4:AG97,AG97)-1</f>
        <v>105</v>
      </c>
      <c r="AO97" t="str">
        <f t="shared" si="32"/>
        <v>Rek'Sai</v>
      </c>
      <c r="AP97">
        <f>RANK(AH97,AH$4:AH$157,0)+COUNTIF(AH$4:AH97,AH97)-1</f>
        <v>133</v>
      </c>
      <c r="AQ97" t="str">
        <f t="shared" si="33"/>
        <v>Rek'Sai</v>
      </c>
      <c r="AR97">
        <f>RANK(AI97,AI$4:AI$157,0)+COUNTIF(AI$4:AI97,AI97)-1</f>
        <v>102</v>
      </c>
      <c r="AS97" t="str">
        <f t="shared" si="34"/>
        <v>Rek'Sai</v>
      </c>
      <c r="AT97">
        <f>RANK(AJ97,AJ$4:AJ$157,0)+COUNTIF(AJ$4:AJ97,AJ97)-1</f>
        <v>34</v>
      </c>
      <c r="AU97" t="str">
        <f t="shared" si="35"/>
        <v>Rek'Sai</v>
      </c>
      <c r="AW97">
        <v>95</v>
      </c>
      <c r="AX97" s="61">
        <f t="shared" si="36"/>
        <v>3.5346098058699078</v>
      </c>
      <c r="AY97">
        <f>'Champ Scores'!B99</f>
        <v>4</v>
      </c>
      <c r="AZ97">
        <f>'Champ Scores'!C99</f>
        <v>2</v>
      </c>
      <c r="BA97">
        <f>'Champ Scores'!D99</f>
        <v>4</v>
      </c>
      <c r="BB97">
        <f>'Champ Scores'!E99</f>
        <v>1</v>
      </c>
      <c r="BC97">
        <f>'Champ Scores'!F99</f>
        <v>4</v>
      </c>
      <c r="BD97">
        <f>'Champ Scores'!G99</f>
        <v>1</v>
      </c>
      <c r="BE97">
        <f>'Champ Scores'!H99</f>
        <v>2</v>
      </c>
      <c r="BF97">
        <f>'Champ Scores'!I99</f>
        <v>1</v>
      </c>
      <c r="BG97">
        <f>'Champ Scores'!J99</f>
        <v>3</v>
      </c>
      <c r="BH97">
        <f>'Champ Scores'!K99</f>
        <v>3</v>
      </c>
      <c r="BI97">
        <f>'Champ Scores'!L99</f>
        <v>4</v>
      </c>
      <c r="BJ97">
        <f>'Champ Scores'!M99</f>
        <v>5</v>
      </c>
      <c r="BK97">
        <f>'Champ Scores'!N99</f>
        <v>2</v>
      </c>
      <c r="BL97">
        <f>'Champ Scores'!O99</f>
        <v>1</v>
      </c>
      <c r="BM97">
        <f>'Champ Scores'!P99</f>
        <v>4</v>
      </c>
      <c r="BN97">
        <f>'Champ Scores'!Q99</f>
        <v>3</v>
      </c>
      <c r="BO97">
        <f>'Champ Scores'!R99</f>
        <v>5</v>
      </c>
      <c r="BP97">
        <f>'Champ Scores'!S99</f>
        <v>1</v>
      </c>
      <c r="BQ97">
        <f>'Champ Scores'!T99</f>
        <v>1</v>
      </c>
      <c r="BR97">
        <f>'Champ Scores'!U99</f>
        <v>1</v>
      </c>
      <c r="BT97" s="61">
        <f>INDEX($AX$3:BR97,AW97,MATCH('Comp Calculator'!$C$168,'(CC) Enemy Champ Data'!$AX$3:$BR$3,0))</f>
        <v>3.5346098058699078</v>
      </c>
      <c r="BV97" s="60">
        <f t="shared" si="25"/>
        <v>0</v>
      </c>
      <c r="BW97" s="60">
        <f t="shared" si="26"/>
        <v>0</v>
      </c>
      <c r="BX97" s="60">
        <f t="shared" si="27"/>
        <v>0</v>
      </c>
      <c r="BY97" s="60">
        <f t="shared" si="28"/>
        <v>0</v>
      </c>
      <c r="BZ97" s="60">
        <f t="shared" si="29"/>
        <v>8684.0602316939767</v>
      </c>
      <c r="CB97">
        <f>RANK(BV97,BV$4:BV$157,0)+COUNTIF(BV$4:BV97,BV97)-1</f>
        <v>109</v>
      </c>
      <c r="CC97" t="str">
        <f t="shared" si="37"/>
        <v>Rek'Sai</v>
      </c>
      <c r="CD97">
        <f>RANK(BW97,BW$4:BW$157,0)+COUNTIF(BW$4:BW97,BW97)-1</f>
        <v>105</v>
      </c>
      <c r="CE97" t="str">
        <f t="shared" si="38"/>
        <v>Rek'Sai</v>
      </c>
      <c r="CF97">
        <f>RANK(BX97,BX$4:BX$157,0)+COUNTIF(BX$4:BX97,BX97)-1</f>
        <v>133</v>
      </c>
      <c r="CG97" t="str">
        <f t="shared" si="39"/>
        <v>Rek'Sai</v>
      </c>
      <c r="CH97">
        <f>RANK(BY97,BY$4:BY$157,0)+COUNTIF(BY$4:BY97,BY97)-1</f>
        <v>102</v>
      </c>
      <c r="CI97" t="str">
        <f t="shared" si="40"/>
        <v>Rek'Sai</v>
      </c>
      <c r="CJ97">
        <f>RANK(BZ97,BZ$4:BZ$157,0)+COUNTIF(BZ$4:BZ97,BZ97)-1</f>
        <v>32</v>
      </c>
      <c r="CK97" t="str">
        <f t="shared" si="41"/>
        <v>Rek'Sai</v>
      </c>
      <c r="CM97">
        <f>'Champ Scores'!B99+'(CC) Team Data'!B$43-'(CC) Team Data'!$B$28</f>
        <v>8</v>
      </c>
      <c r="CN97">
        <f>'Champ Scores'!C99+'(CC) Team Data'!C$43-'(CC) Team Data'!$B$28</f>
        <v>6</v>
      </c>
      <c r="CO97">
        <f>'Champ Scores'!D99+'(CC) Team Data'!D$43-'(CC) Team Data'!$B$28</f>
        <v>8</v>
      </c>
      <c r="CP97">
        <f>'Champ Scores'!E99+'(CC) Team Data'!E$43-'(CC) Team Data'!$B$28</f>
        <v>5</v>
      </c>
      <c r="CQ97">
        <f>'Champ Scores'!F99+'(CC) Team Data'!F$43-'(CC) Team Data'!$B$28</f>
        <v>8</v>
      </c>
      <c r="CR97">
        <f>'Champ Scores'!G99+'(CC) Team Data'!G$43-'(CC) Team Data'!$B$28</f>
        <v>5</v>
      </c>
      <c r="CS97">
        <f>'Champ Scores'!H99+'(CC) Team Data'!H$43-'(CC) Team Data'!$B$28</f>
        <v>6</v>
      </c>
      <c r="CT97">
        <f>'Champ Scores'!I99+'(CC) Team Data'!I$43-'(CC) Team Data'!$B$28</f>
        <v>5</v>
      </c>
      <c r="CU97">
        <f>'Champ Scores'!J99+'(CC) Team Data'!J$43-'(CC) Team Data'!$B$28</f>
        <v>7</v>
      </c>
      <c r="CV97">
        <f>'Champ Scores'!K99+'(CC) Team Data'!K$43-'(CC) Team Data'!$B$28</f>
        <v>7</v>
      </c>
      <c r="CW97">
        <f>'Champ Scores'!L99+'(CC) Team Data'!L$43-'(CC) Team Data'!$B$28</f>
        <v>8</v>
      </c>
      <c r="CX97">
        <f>'Champ Scores'!M99+'(CC) Team Data'!M$43-'(CC) Team Data'!$B$28</f>
        <v>9</v>
      </c>
      <c r="CY97">
        <f>'Champ Scores'!N99+'(CC) Team Data'!N$43-'(CC) Team Data'!$B$28</f>
        <v>6</v>
      </c>
      <c r="CZ97">
        <f>'Champ Scores'!O99+'(CC) Team Data'!O$43-'(CC) Team Data'!$B$28</f>
        <v>5</v>
      </c>
      <c r="DA97">
        <f>'Champ Scores'!P99+'(CC) Team Data'!P$43-'(CC) Team Data'!$B$28</f>
        <v>8</v>
      </c>
      <c r="DB97">
        <f>'Champ Scores'!Q99+'(CC) Team Data'!Q$43-'(CC) Team Data'!$B$28</f>
        <v>7</v>
      </c>
      <c r="DC97">
        <f>'Champ Scores'!R99+'(CC) Team Data'!R$43-'(CC) Team Data'!$B$28</f>
        <v>9</v>
      </c>
      <c r="DD97">
        <f>'Champ Scores'!S99+'(CC) Team Data'!S$43-'(CC) Team Data'!$B$28</f>
        <v>5</v>
      </c>
      <c r="DE97">
        <f>'Champ Scores'!T99+'(CC) Team Data'!T$43-'(CC) Team Data'!$B$28</f>
        <v>5</v>
      </c>
      <c r="DF97">
        <f>'Champ Scores'!U99+'(CC) Team Data'!U$43-'(CC) Team Data'!$B$28</f>
        <v>5</v>
      </c>
    </row>
    <row r="98" spans="1:110" x14ac:dyDescent="0.25">
      <c r="A98" t="str">
        <f>'Champ Scores'!A100</f>
        <v>Rell</v>
      </c>
      <c r="B98">
        <f>IF('Comp Calculator'!$C$158='Champ Pools'!$S$3,'Champ Pools'!B100,IF('Comp Calculator'!$C$158='Champ Pools'!$T$3,'Champ Pools'!C100,IF('Comp Calculator'!$C$158='Champ Pools'!$U$3,'Champ Pools'!D100,IF('Comp Calculator'!$C$158='Champ Pools'!$V$3,'Champ Pools'!E100,IF('Comp Calculator'!$C$158='Champ Pools'!$W$3,'Champ Pools'!F100,IF('Comp Calculator'!$C$158='Champ Pools'!$X$3,'Champ Pools'!G100,IF('Comp Calculator'!$C$158='Champ Pools'!$Y$3,'Champ Pools'!H100,IF('Comp Calculator'!$C$158='Champ Pools'!$Z$3,'Champ Pools'!I100,0))))))))</f>
        <v>0</v>
      </c>
      <c r="C98">
        <f>IF('Comp Calculator'!$C$159='Champ Pools'!$S$3,'Champ Pools'!B100,IF('Comp Calculator'!$C$159='Champ Pools'!$T$3,'Champ Pools'!C100,IF('Comp Calculator'!$C$159='Champ Pools'!$U$3,'Champ Pools'!D100,IF('Comp Calculator'!$C$159='Champ Pools'!$V$3,'Champ Pools'!E100,IF('Comp Calculator'!$C$159='Champ Pools'!$W$3,'Champ Pools'!F100,IF('Comp Calculator'!$C$159='Champ Pools'!$X$3,'Champ Pools'!G100,IF('Comp Calculator'!$C$159='Champ Pools'!$Y$3,'Champ Pools'!H100,IF('Comp Calculator'!$C$159='Champ Pools'!$Z$3,'Champ Pools'!I100,0))))))))</f>
        <v>4</v>
      </c>
      <c r="D98">
        <f>IF('Comp Calculator'!$C$160='Champ Pools'!$S$3,'Champ Pools'!B100,IF('Comp Calculator'!$C$160='Champ Pools'!$T$3,'Champ Pools'!C100,IF('Comp Calculator'!$C$160='Champ Pools'!$U$3,'Champ Pools'!D100,IF('Comp Calculator'!$C$160='Champ Pools'!$V$3,'Champ Pools'!E100,IF('Comp Calculator'!$C$160='Champ Pools'!$W$3,'Champ Pools'!F100,IF('Comp Calculator'!$C$160='Champ Pools'!$X$3,'Champ Pools'!G100,IF('Comp Calculator'!$C$160='Champ Pools'!$Y$3,'Champ Pools'!H100,IF('Comp Calculator'!$C$160='Champ Pools'!$Z$3,'Champ Pools'!I100,0))))))))</f>
        <v>0</v>
      </c>
      <c r="E98">
        <f>IF('Comp Calculator'!$C$161='Champ Pools'!$S$3,'Champ Pools'!B100,IF('Comp Calculator'!$C$161='Champ Pools'!$T$3,'Champ Pools'!C100,IF('Comp Calculator'!$C$161='Champ Pools'!$U$3,'Champ Pools'!D100,IF('Comp Calculator'!$C$161='Champ Pools'!$V$3,'Champ Pools'!E100,IF('Comp Calculator'!$C$161='Champ Pools'!$W$3,'Champ Pools'!F100,IF('Comp Calculator'!$C$161='Champ Pools'!$X$3,'Champ Pools'!G100,IF('Comp Calculator'!$C$161='Champ Pools'!$Y$3,'Champ Pools'!H100,IF('Comp Calculator'!$C$161='Champ Pools'!$Z$3,'Champ Pools'!I100,0))))))))</f>
        <v>0</v>
      </c>
      <c r="F98">
        <f>IF('Comp Calculator'!$C$162='Champ Pools'!$S$3,'Champ Pools'!B100,IF('Comp Calculator'!$C$162='Champ Pools'!$T$3,'Champ Pools'!C100,IF('Comp Calculator'!$C$162='Champ Pools'!$U$3,'Champ Pools'!D100,IF('Comp Calculator'!$C$162='Champ Pools'!$V$3,'Champ Pools'!E100,IF('Comp Calculator'!$C$162='Champ Pools'!$W$3,'Champ Pools'!F100,IF('Comp Calculator'!$C$162='Champ Pools'!$X$3,'Champ Pools'!G100,IF('Comp Calculator'!$C$162='Champ Pools'!$Y$3,'Champ Pools'!H100,IF('Comp Calculator'!$C$162='Champ Pools'!$Z$3,'Champ Pools'!I100,0))))))))</f>
        <v>0</v>
      </c>
      <c r="H98">
        <f>B98*B98*'Champ Pools'!AC100</f>
        <v>0</v>
      </c>
      <c r="I98">
        <f>C98*C98*'Champ Pools'!AD100</f>
        <v>48</v>
      </c>
      <c r="J98">
        <f>D98*D98*'Champ Pools'!AE100</f>
        <v>0</v>
      </c>
      <c r="K98">
        <f>E98*E98*'Champ Pools'!AF100</f>
        <v>0</v>
      </c>
      <c r="L98">
        <f>F98*F98*'Champ Pools'!AG100</f>
        <v>0</v>
      </c>
      <c r="N98">
        <f>'Champ Scores'!Y100</f>
        <v>2574</v>
      </c>
      <c r="O98">
        <f>'Champ Scores'!Z100</f>
        <v>1620</v>
      </c>
      <c r="P98">
        <f>'Champ Scores'!AA100</f>
        <v>2331</v>
      </c>
      <c r="Q98">
        <f>'Champ Scores'!AB100</f>
        <v>1896</v>
      </c>
      <c r="R98">
        <f>'Champ Scores'!AC100</f>
        <v>1599</v>
      </c>
      <c r="T98" s="60">
        <f t="shared" si="24"/>
        <v>2565.5538007992245</v>
      </c>
      <c r="U98">
        <f>'(CC) Team Data'!W$43+'(CC) Enemy Champ Data'!N98</f>
        <v>2574</v>
      </c>
      <c r="V98">
        <f>'(CC) Team Data'!X$43+'(CC) Enemy Champ Data'!O98</f>
        <v>1620</v>
      </c>
      <c r="W98">
        <f>'(CC) Team Data'!Y$43+'(CC) Enemy Champ Data'!P98</f>
        <v>2331</v>
      </c>
      <c r="X98">
        <f>'(CC) Team Data'!Z$43+'(CC) Enemy Champ Data'!Q98</f>
        <v>1896</v>
      </c>
      <c r="Y98">
        <f>'(CC) Team Data'!AA$43+'(CC) Enemy Champ Data'!R98</f>
        <v>1599</v>
      </c>
      <c r="AA98">
        <f>ABS('Champ Scores'!AG100-33.3-'Comp Calculator'!H$164-'Comp Calculator'!H$163)</f>
        <v>15.306148264624596</v>
      </c>
      <c r="AB98">
        <f>ABS('Champ Scores'!AH100-33.3-'Comp Calculator'!I$164-'Comp Calculator'!I$163)</f>
        <v>5.7226075694026548</v>
      </c>
      <c r="AC98">
        <f>ABS('Champ Scores'!AI100-33.3-'Comp Calculator'!J$164-'Comp Calculator'!J$163)</f>
        <v>9.5835406952219415</v>
      </c>
      <c r="AD98">
        <f t="shared" si="30"/>
        <v>30.612296529249193</v>
      </c>
      <c r="AF98" s="60">
        <f>(IF('Comp Calculator'!$C$167='(CC) Enemy Champ Data'!$N$3,'(CC) Enemy Champ Data'!$N98,IF('Comp Calculator'!$C$167='(CC) Enemy Champ Data'!$O$3,'(CC) Enemy Champ Data'!$O98,IF('Comp Calculator'!$C$167='(CC) Enemy Champ Data'!$P$3,'(CC) Enemy Champ Data'!$P98,IF('Comp Calculator'!$C$167='(CC) Enemy Champ Data'!$Q$3,'(CC) Enemy Champ Data'!$Q98,IF('Comp Calculator'!$C$167='(CC) Enemy Champ Data'!$R$3,'(CC) Enemy Champ Data'!$R98,IF('Comp Calculator'!$C$167='(CC) Enemy Champ Data'!$T$3,'(CC) Enemy Champ Data'!$T98,1000))))))*H98*(100-$AD98))/1000</f>
        <v>0</v>
      </c>
      <c r="AG98" s="60">
        <f>(IF('Comp Calculator'!$C$167='(CC) Enemy Champ Data'!$N$3,'(CC) Enemy Champ Data'!$N98,IF('Comp Calculator'!$C$167='(CC) Enemy Champ Data'!$O$3,'(CC) Enemy Champ Data'!$O98,IF('Comp Calculator'!$C$167='(CC) Enemy Champ Data'!$P$3,'(CC) Enemy Champ Data'!$P98,IF('Comp Calculator'!$C$167='(CC) Enemy Champ Data'!$Q$3,'(CC) Enemy Champ Data'!$Q98,IF('Comp Calculator'!$C$167='(CC) Enemy Champ Data'!$R$3,'(CC) Enemy Champ Data'!$R98,IF('Comp Calculator'!$C$167='(CC) Enemy Champ Data'!$T$3,'(CC) Enemy Champ Data'!$T98,1000))))))*I98*(100-$AD98))/1000</f>
        <v>8544.8585456694855</v>
      </c>
      <c r="AH98" s="60">
        <f>(IF('Comp Calculator'!$C$167='(CC) Enemy Champ Data'!$N$3,'(CC) Enemy Champ Data'!$N98,IF('Comp Calculator'!$C$167='(CC) Enemy Champ Data'!$O$3,'(CC) Enemy Champ Data'!$O98,IF('Comp Calculator'!$C$167='(CC) Enemy Champ Data'!$P$3,'(CC) Enemy Champ Data'!$P98,IF('Comp Calculator'!$C$167='(CC) Enemy Champ Data'!$Q$3,'(CC) Enemy Champ Data'!$Q98,IF('Comp Calculator'!$C$167='(CC) Enemy Champ Data'!$R$3,'(CC) Enemy Champ Data'!$R98,IF('Comp Calculator'!$C$167='(CC) Enemy Champ Data'!$T$3,'(CC) Enemy Champ Data'!$T98,1000))))))*J98*(100-$AD98))/1000</f>
        <v>0</v>
      </c>
      <c r="AI98" s="60">
        <f>(IF('Comp Calculator'!$C$167='(CC) Enemy Champ Data'!$N$3,'(CC) Enemy Champ Data'!$N98,IF('Comp Calculator'!$C$167='(CC) Enemy Champ Data'!$O$3,'(CC) Enemy Champ Data'!$O98,IF('Comp Calculator'!$C$167='(CC) Enemy Champ Data'!$P$3,'(CC) Enemy Champ Data'!$P98,IF('Comp Calculator'!$C$167='(CC) Enemy Champ Data'!$Q$3,'(CC) Enemy Champ Data'!$Q98,IF('Comp Calculator'!$C$167='(CC) Enemy Champ Data'!$R$3,'(CC) Enemy Champ Data'!$R98,IF('Comp Calculator'!$C$167='(CC) Enemy Champ Data'!$T$3,'(CC) Enemy Champ Data'!$T98,1000))))))*K98*(100-$AD98))/1000</f>
        <v>0</v>
      </c>
      <c r="AJ98" s="60">
        <f>(IF('Comp Calculator'!$C$167='(CC) Enemy Champ Data'!$N$3,'(CC) Enemy Champ Data'!$N98,IF('Comp Calculator'!$C$167='(CC) Enemy Champ Data'!$O$3,'(CC) Enemy Champ Data'!$O98,IF('Comp Calculator'!$C$167='(CC) Enemy Champ Data'!$P$3,'(CC) Enemy Champ Data'!$P98,IF('Comp Calculator'!$C$167='(CC) Enemy Champ Data'!$Q$3,'(CC) Enemy Champ Data'!$Q98,IF('Comp Calculator'!$C$167='(CC) Enemy Champ Data'!$R$3,'(CC) Enemy Champ Data'!$R98,IF('Comp Calculator'!$C$167='(CC) Enemy Champ Data'!$T$3,'(CC) Enemy Champ Data'!$T98,1000))))))*L98*(100-$AD98))/1000</f>
        <v>0</v>
      </c>
      <c r="AL98">
        <f>RANK(AF98,AF$4:AF$157,0)+COUNTIF(AF$4:AF98,AF98)-1</f>
        <v>110</v>
      </c>
      <c r="AM98" t="str">
        <f t="shared" si="31"/>
        <v>Rell</v>
      </c>
      <c r="AN98">
        <f>RANK(AG98,AG$4:AG$157,0)+COUNTIF(AG$4:AG98,AG98)-1</f>
        <v>4</v>
      </c>
      <c r="AO98" t="str">
        <f t="shared" si="32"/>
        <v>Rell</v>
      </c>
      <c r="AP98">
        <f>RANK(AH98,AH$4:AH$157,0)+COUNTIF(AH$4:AH98,AH98)-1</f>
        <v>134</v>
      </c>
      <c r="AQ98" t="str">
        <f t="shared" si="33"/>
        <v>Rell</v>
      </c>
      <c r="AR98">
        <f>RANK(AI98,AI$4:AI$157,0)+COUNTIF(AI$4:AI98,AI98)-1</f>
        <v>103</v>
      </c>
      <c r="AS98" t="str">
        <f t="shared" si="34"/>
        <v>Rell</v>
      </c>
      <c r="AT98">
        <f>RANK(AJ98,AJ$4:AJ$157,0)+COUNTIF(AJ$4:AJ98,AJ98)-1</f>
        <v>113</v>
      </c>
      <c r="AU98" t="str">
        <f t="shared" si="35"/>
        <v>Rell</v>
      </c>
      <c r="AW98">
        <v>96</v>
      </c>
      <c r="AX98" s="61">
        <f t="shared" si="36"/>
        <v>3.3973705816279374</v>
      </c>
      <c r="AY98">
        <f>'Champ Scores'!B100</f>
        <v>1</v>
      </c>
      <c r="AZ98">
        <f>'Champ Scores'!C100</f>
        <v>2</v>
      </c>
      <c r="BA98">
        <f>'Champ Scores'!D100</f>
        <v>1</v>
      </c>
      <c r="BB98">
        <f>'Champ Scores'!E100</f>
        <v>2</v>
      </c>
      <c r="BC98">
        <f>'Champ Scores'!F100</f>
        <v>2</v>
      </c>
      <c r="BD98">
        <f>'Champ Scores'!G100</f>
        <v>1</v>
      </c>
      <c r="BE98">
        <f>'Champ Scores'!H100</f>
        <v>1</v>
      </c>
      <c r="BF98">
        <f>'Champ Scores'!I100</f>
        <v>1</v>
      </c>
      <c r="BG98">
        <f>'Champ Scores'!J100</f>
        <v>1</v>
      </c>
      <c r="BH98">
        <f>'Champ Scores'!K100</f>
        <v>5</v>
      </c>
      <c r="BI98">
        <f>'Champ Scores'!L100</f>
        <v>2</v>
      </c>
      <c r="BJ98">
        <f>'Champ Scores'!M100</f>
        <v>3</v>
      </c>
      <c r="BK98">
        <f>'Champ Scores'!N100</f>
        <v>5</v>
      </c>
      <c r="BL98">
        <f>'Champ Scores'!O100</f>
        <v>2</v>
      </c>
      <c r="BM98">
        <f>'Champ Scores'!P100</f>
        <v>5</v>
      </c>
      <c r="BN98">
        <f>'Champ Scores'!Q100</f>
        <v>2</v>
      </c>
      <c r="BO98">
        <f>'Champ Scores'!R100</f>
        <v>4</v>
      </c>
      <c r="BP98">
        <f>'Champ Scores'!S100</f>
        <v>2</v>
      </c>
      <c r="BQ98">
        <f>'Champ Scores'!T100</f>
        <v>5</v>
      </c>
      <c r="BR98">
        <f>'Champ Scores'!U100</f>
        <v>5</v>
      </c>
      <c r="BT98" s="61">
        <f>INDEX($AX$3:BR98,AW98,MATCH('Comp Calculator'!$C$168,'(CC) Enemy Champ Data'!$AX$3:$BR$3,0))</f>
        <v>3.3973705816279374</v>
      </c>
      <c r="BV98" s="60">
        <f t="shared" si="25"/>
        <v>0</v>
      </c>
      <c r="BW98" s="60">
        <f t="shared" si="26"/>
        <v>11315.315639916073</v>
      </c>
      <c r="BX98" s="60">
        <f t="shared" si="27"/>
        <v>0</v>
      </c>
      <c r="BY98" s="60">
        <f t="shared" si="28"/>
        <v>0</v>
      </c>
      <c r="BZ98" s="60">
        <f t="shared" si="29"/>
        <v>0</v>
      </c>
      <c r="CB98">
        <f>RANK(BV98,BV$4:BV$157,0)+COUNTIF(BV$4:BV98,BV98)-1</f>
        <v>110</v>
      </c>
      <c r="CC98" t="str">
        <f t="shared" si="37"/>
        <v>Rell</v>
      </c>
      <c r="CD98">
        <f>RANK(BW98,BW$4:BW$157,0)+COUNTIF(BW$4:BW98,BW98)-1</f>
        <v>4</v>
      </c>
      <c r="CE98" t="str">
        <f t="shared" si="38"/>
        <v>Rell</v>
      </c>
      <c r="CF98">
        <f>RANK(BX98,BX$4:BX$157,0)+COUNTIF(BX$4:BX98,BX98)-1</f>
        <v>134</v>
      </c>
      <c r="CG98" t="str">
        <f t="shared" si="39"/>
        <v>Rell</v>
      </c>
      <c r="CH98">
        <f>RANK(BY98,BY$4:BY$157,0)+COUNTIF(BY$4:BY98,BY98)-1</f>
        <v>103</v>
      </c>
      <c r="CI98" t="str">
        <f t="shared" si="40"/>
        <v>Rell</v>
      </c>
      <c r="CJ98">
        <f>RANK(BZ98,BZ$4:BZ$157,0)+COUNTIF(BZ$4:BZ98,BZ98)-1</f>
        <v>113</v>
      </c>
      <c r="CK98" t="str">
        <f t="shared" si="41"/>
        <v>Rell</v>
      </c>
      <c r="CM98">
        <f>'Champ Scores'!B100+'(CC) Team Data'!B$43-'(CC) Team Data'!$B$28</f>
        <v>5</v>
      </c>
      <c r="CN98">
        <f>'Champ Scores'!C100+'(CC) Team Data'!C$43-'(CC) Team Data'!$B$28</f>
        <v>6</v>
      </c>
      <c r="CO98">
        <f>'Champ Scores'!D100+'(CC) Team Data'!D$43-'(CC) Team Data'!$B$28</f>
        <v>5</v>
      </c>
      <c r="CP98">
        <f>'Champ Scores'!E100+'(CC) Team Data'!E$43-'(CC) Team Data'!$B$28</f>
        <v>6</v>
      </c>
      <c r="CQ98">
        <f>'Champ Scores'!F100+'(CC) Team Data'!F$43-'(CC) Team Data'!$B$28</f>
        <v>6</v>
      </c>
      <c r="CR98">
        <f>'Champ Scores'!G100+'(CC) Team Data'!G$43-'(CC) Team Data'!$B$28</f>
        <v>5</v>
      </c>
      <c r="CS98">
        <f>'Champ Scores'!H100+'(CC) Team Data'!H$43-'(CC) Team Data'!$B$28</f>
        <v>5</v>
      </c>
      <c r="CT98">
        <f>'Champ Scores'!I100+'(CC) Team Data'!I$43-'(CC) Team Data'!$B$28</f>
        <v>5</v>
      </c>
      <c r="CU98">
        <f>'Champ Scores'!J100+'(CC) Team Data'!J$43-'(CC) Team Data'!$B$28</f>
        <v>5</v>
      </c>
      <c r="CV98">
        <f>'Champ Scores'!K100+'(CC) Team Data'!K$43-'(CC) Team Data'!$B$28</f>
        <v>9</v>
      </c>
      <c r="CW98">
        <f>'Champ Scores'!L100+'(CC) Team Data'!L$43-'(CC) Team Data'!$B$28</f>
        <v>6</v>
      </c>
      <c r="CX98">
        <f>'Champ Scores'!M100+'(CC) Team Data'!M$43-'(CC) Team Data'!$B$28</f>
        <v>7</v>
      </c>
      <c r="CY98">
        <f>'Champ Scores'!N100+'(CC) Team Data'!N$43-'(CC) Team Data'!$B$28</f>
        <v>9</v>
      </c>
      <c r="CZ98">
        <f>'Champ Scores'!O100+'(CC) Team Data'!O$43-'(CC) Team Data'!$B$28</f>
        <v>6</v>
      </c>
      <c r="DA98">
        <f>'Champ Scores'!P100+'(CC) Team Data'!P$43-'(CC) Team Data'!$B$28</f>
        <v>9</v>
      </c>
      <c r="DB98">
        <f>'Champ Scores'!Q100+'(CC) Team Data'!Q$43-'(CC) Team Data'!$B$28</f>
        <v>6</v>
      </c>
      <c r="DC98">
        <f>'Champ Scores'!R100+'(CC) Team Data'!R$43-'(CC) Team Data'!$B$28</f>
        <v>8</v>
      </c>
      <c r="DD98">
        <f>'Champ Scores'!S100+'(CC) Team Data'!S$43-'(CC) Team Data'!$B$28</f>
        <v>6</v>
      </c>
      <c r="DE98">
        <f>'Champ Scores'!T100+'(CC) Team Data'!T$43-'(CC) Team Data'!$B$28</f>
        <v>9</v>
      </c>
      <c r="DF98">
        <f>'Champ Scores'!U100+'(CC) Team Data'!U$43-'(CC) Team Data'!$B$28</f>
        <v>9</v>
      </c>
    </row>
    <row r="99" spans="1:110" x14ac:dyDescent="0.25">
      <c r="A99" t="str">
        <f>'Champ Scores'!A102</f>
        <v>Renekton</v>
      </c>
      <c r="B99">
        <f>IF('Comp Calculator'!$C$158='Champ Pools'!$S$3,'Champ Pools'!B101,IF('Comp Calculator'!$C$158='Champ Pools'!$T$3,'Champ Pools'!C101,IF('Comp Calculator'!$C$158='Champ Pools'!$U$3,'Champ Pools'!D101,IF('Comp Calculator'!$C$158='Champ Pools'!$V$3,'Champ Pools'!E101,IF('Comp Calculator'!$C$158='Champ Pools'!$W$3,'Champ Pools'!F101,IF('Comp Calculator'!$C$158='Champ Pools'!$X$3,'Champ Pools'!G101,IF('Comp Calculator'!$C$158='Champ Pools'!$Y$3,'Champ Pools'!H101,IF('Comp Calculator'!$C$158='Champ Pools'!$Z$3,'Champ Pools'!I101,0))))))))</f>
        <v>0</v>
      </c>
      <c r="C99">
        <f>IF('Comp Calculator'!$C$159='Champ Pools'!$S$3,'Champ Pools'!B101,IF('Comp Calculator'!$C$159='Champ Pools'!$T$3,'Champ Pools'!C101,IF('Comp Calculator'!$C$159='Champ Pools'!$U$3,'Champ Pools'!D101,IF('Comp Calculator'!$C$159='Champ Pools'!$V$3,'Champ Pools'!E101,IF('Comp Calculator'!$C$159='Champ Pools'!$W$3,'Champ Pools'!F101,IF('Comp Calculator'!$C$159='Champ Pools'!$X$3,'Champ Pools'!G101,IF('Comp Calculator'!$C$159='Champ Pools'!$Y$3,'Champ Pools'!H101,IF('Comp Calculator'!$C$159='Champ Pools'!$Z$3,'Champ Pools'!I101,0))))))))</f>
        <v>0</v>
      </c>
      <c r="D99">
        <f>IF('Comp Calculator'!$C$160='Champ Pools'!$S$3,'Champ Pools'!B101,IF('Comp Calculator'!$C$160='Champ Pools'!$T$3,'Champ Pools'!C101,IF('Comp Calculator'!$C$160='Champ Pools'!$U$3,'Champ Pools'!D101,IF('Comp Calculator'!$C$160='Champ Pools'!$V$3,'Champ Pools'!E101,IF('Comp Calculator'!$C$160='Champ Pools'!$W$3,'Champ Pools'!F101,IF('Comp Calculator'!$C$160='Champ Pools'!$X$3,'Champ Pools'!G101,IF('Comp Calculator'!$C$160='Champ Pools'!$Y$3,'Champ Pools'!H101,IF('Comp Calculator'!$C$160='Champ Pools'!$Z$3,'Champ Pools'!I101,0))))))))</f>
        <v>0</v>
      </c>
      <c r="E99">
        <f>IF('Comp Calculator'!$C$161='Champ Pools'!$S$3,'Champ Pools'!B101,IF('Comp Calculator'!$C$161='Champ Pools'!$T$3,'Champ Pools'!C101,IF('Comp Calculator'!$C$161='Champ Pools'!$U$3,'Champ Pools'!D101,IF('Comp Calculator'!$C$161='Champ Pools'!$V$3,'Champ Pools'!E101,IF('Comp Calculator'!$C$161='Champ Pools'!$W$3,'Champ Pools'!F101,IF('Comp Calculator'!$C$161='Champ Pools'!$X$3,'Champ Pools'!G101,IF('Comp Calculator'!$C$161='Champ Pools'!$Y$3,'Champ Pools'!H101,IF('Comp Calculator'!$C$161='Champ Pools'!$Z$3,'Champ Pools'!I101,0))))))))</f>
        <v>0</v>
      </c>
      <c r="F99">
        <f>IF('Comp Calculator'!$C$162='Champ Pools'!$S$3,'Champ Pools'!B101,IF('Comp Calculator'!$C$162='Champ Pools'!$T$3,'Champ Pools'!C101,IF('Comp Calculator'!$C$162='Champ Pools'!$U$3,'Champ Pools'!D101,IF('Comp Calculator'!$C$162='Champ Pools'!$V$3,'Champ Pools'!E101,IF('Comp Calculator'!$C$162='Champ Pools'!$W$3,'Champ Pools'!F101,IF('Comp Calculator'!$C$162='Champ Pools'!$X$3,'Champ Pools'!G101,IF('Comp Calculator'!$C$162='Champ Pools'!$Y$3,'Champ Pools'!H101,IF('Comp Calculator'!$C$162='Champ Pools'!$Z$3,'Champ Pools'!I101,0))))))))</f>
        <v>4</v>
      </c>
      <c r="H99">
        <f>B99*B99*'Champ Pools'!AC101</f>
        <v>0</v>
      </c>
      <c r="I99">
        <f>C99*C99*'Champ Pools'!AD101</f>
        <v>0</v>
      </c>
      <c r="J99">
        <f>D99*D99*'Champ Pools'!AE101</f>
        <v>0</v>
      </c>
      <c r="K99">
        <f>E99*E99*'Champ Pools'!AF101</f>
        <v>0</v>
      </c>
      <c r="L99">
        <f>F99*F99*'Champ Pools'!AG101</f>
        <v>48</v>
      </c>
      <c r="N99">
        <f>'Champ Scores'!Y102</f>
        <v>2178</v>
      </c>
      <c r="O99">
        <f>'Champ Scores'!Z102</f>
        <v>2813</v>
      </c>
      <c r="P99">
        <f>'Champ Scores'!AA102</f>
        <v>1322</v>
      </c>
      <c r="Q99">
        <f>'Champ Scores'!AB102</f>
        <v>1181</v>
      </c>
      <c r="R99">
        <f>'Champ Scores'!AC102</f>
        <v>2067</v>
      </c>
      <c r="T99" s="60">
        <f t="shared" si="24"/>
        <v>2331.2244771225551</v>
      </c>
      <c r="U99">
        <f>'(CC) Team Data'!W$43+'(CC) Enemy Champ Data'!N99</f>
        <v>2178</v>
      </c>
      <c r="V99">
        <f>'(CC) Team Data'!X$43+'(CC) Enemy Champ Data'!O99</f>
        <v>2813</v>
      </c>
      <c r="W99">
        <f>'(CC) Team Data'!Y$43+'(CC) Enemy Champ Data'!P99</f>
        <v>1322</v>
      </c>
      <c r="X99">
        <f>'(CC) Team Data'!Z$43+'(CC) Enemy Champ Data'!Q99</f>
        <v>1181</v>
      </c>
      <c r="Y99">
        <f>'(CC) Team Data'!AA$43+'(CC) Enemy Champ Data'!R99</f>
        <v>2067</v>
      </c>
      <c r="AA99">
        <f>ABS('Champ Scores'!AG102-33.3-'Comp Calculator'!H$164-'Comp Calculator'!H$163)</f>
        <v>0.24983626621216359</v>
      </c>
      <c r="AB99">
        <f>ABS('Champ Scores'!AH102-33.3-'Comp Calculator'!I$164-'Comp Calculator'!I$163)</f>
        <v>0.25883372129904814</v>
      </c>
      <c r="AC99">
        <f>ABS('Champ Scores'!AI102-33.3-'Comp Calculator'!J$164-'Comp Calculator'!J$163)</f>
        <v>0.50866998751120818</v>
      </c>
      <c r="AD99">
        <f t="shared" si="30"/>
        <v>1.0173399750224199</v>
      </c>
      <c r="AF99" s="60">
        <f>(IF('Comp Calculator'!$C$167='(CC) Enemy Champ Data'!$N$3,'(CC) Enemy Champ Data'!$N99,IF('Comp Calculator'!$C$167='(CC) Enemy Champ Data'!$O$3,'(CC) Enemy Champ Data'!$O99,IF('Comp Calculator'!$C$167='(CC) Enemy Champ Data'!$P$3,'(CC) Enemy Champ Data'!$P99,IF('Comp Calculator'!$C$167='(CC) Enemy Champ Data'!$Q$3,'(CC) Enemy Champ Data'!$Q99,IF('Comp Calculator'!$C$167='(CC) Enemy Champ Data'!$R$3,'(CC) Enemy Champ Data'!$R99,IF('Comp Calculator'!$C$167='(CC) Enemy Champ Data'!$T$3,'(CC) Enemy Champ Data'!$T99,1000))))))*H99*(100-$AD99))/1000</f>
        <v>0</v>
      </c>
      <c r="AG99" s="60">
        <f>(IF('Comp Calculator'!$C$167='(CC) Enemy Champ Data'!$N$3,'(CC) Enemy Champ Data'!$N99,IF('Comp Calculator'!$C$167='(CC) Enemy Champ Data'!$O$3,'(CC) Enemy Champ Data'!$O99,IF('Comp Calculator'!$C$167='(CC) Enemy Champ Data'!$P$3,'(CC) Enemy Champ Data'!$P99,IF('Comp Calculator'!$C$167='(CC) Enemy Champ Data'!$Q$3,'(CC) Enemy Champ Data'!$Q99,IF('Comp Calculator'!$C$167='(CC) Enemy Champ Data'!$R$3,'(CC) Enemy Champ Data'!$R99,IF('Comp Calculator'!$C$167='(CC) Enemy Champ Data'!$T$3,'(CC) Enemy Champ Data'!$T99,1000))))))*I99*(100-$AD99))/1000</f>
        <v>0</v>
      </c>
      <c r="AH99" s="60">
        <f>(IF('Comp Calculator'!$C$167='(CC) Enemy Champ Data'!$N$3,'(CC) Enemy Champ Data'!$N99,IF('Comp Calculator'!$C$167='(CC) Enemy Champ Data'!$O$3,'(CC) Enemy Champ Data'!$O99,IF('Comp Calculator'!$C$167='(CC) Enemy Champ Data'!$P$3,'(CC) Enemy Champ Data'!$P99,IF('Comp Calculator'!$C$167='(CC) Enemy Champ Data'!$Q$3,'(CC) Enemy Champ Data'!$Q99,IF('Comp Calculator'!$C$167='(CC) Enemy Champ Data'!$R$3,'(CC) Enemy Champ Data'!$R99,IF('Comp Calculator'!$C$167='(CC) Enemy Champ Data'!$T$3,'(CC) Enemy Champ Data'!$T99,1000))))))*J99*(100-$AD99))/1000</f>
        <v>0</v>
      </c>
      <c r="AI99" s="60">
        <f>(IF('Comp Calculator'!$C$167='(CC) Enemy Champ Data'!$N$3,'(CC) Enemy Champ Data'!$N99,IF('Comp Calculator'!$C$167='(CC) Enemy Champ Data'!$O$3,'(CC) Enemy Champ Data'!$O99,IF('Comp Calculator'!$C$167='(CC) Enemy Champ Data'!$P$3,'(CC) Enemy Champ Data'!$P99,IF('Comp Calculator'!$C$167='(CC) Enemy Champ Data'!$Q$3,'(CC) Enemy Champ Data'!$Q99,IF('Comp Calculator'!$C$167='(CC) Enemy Champ Data'!$R$3,'(CC) Enemy Champ Data'!$R99,IF('Comp Calculator'!$C$167='(CC) Enemy Champ Data'!$T$3,'(CC) Enemy Champ Data'!$T99,1000))))))*K99*(100-$AD99))/1000</f>
        <v>0</v>
      </c>
      <c r="AJ99" s="60">
        <f>(IF('Comp Calculator'!$C$167='(CC) Enemy Champ Data'!$N$3,'(CC) Enemy Champ Data'!$N99,IF('Comp Calculator'!$C$167='(CC) Enemy Champ Data'!$O$3,'(CC) Enemy Champ Data'!$O99,IF('Comp Calculator'!$C$167='(CC) Enemy Champ Data'!$P$3,'(CC) Enemy Champ Data'!$P99,IF('Comp Calculator'!$C$167='(CC) Enemy Champ Data'!$Q$3,'(CC) Enemy Champ Data'!$Q99,IF('Comp Calculator'!$C$167='(CC) Enemy Champ Data'!$R$3,'(CC) Enemy Champ Data'!$R99,IF('Comp Calculator'!$C$167='(CC) Enemy Champ Data'!$T$3,'(CC) Enemy Champ Data'!$T99,1000))))))*L99*(100-$AD99))/1000</f>
        <v>11076.038393324543</v>
      </c>
      <c r="AL99">
        <f>RANK(AF99,AF$4:AF$157,0)+COUNTIF(AF$4:AF99,AF99)-1</f>
        <v>111</v>
      </c>
      <c r="AM99" t="str">
        <f t="shared" si="31"/>
        <v>Renekton</v>
      </c>
      <c r="AN99">
        <f>RANK(AG99,AG$4:AG$157,0)+COUNTIF(AG$4:AG99,AG99)-1</f>
        <v>106</v>
      </c>
      <c r="AO99" t="str">
        <f t="shared" si="32"/>
        <v>Renekton</v>
      </c>
      <c r="AP99">
        <f>RANK(AH99,AH$4:AH$157,0)+COUNTIF(AH$4:AH99,AH99)-1</f>
        <v>135</v>
      </c>
      <c r="AQ99" t="str">
        <f t="shared" si="33"/>
        <v>Renekton</v>
      </c>
      <c r="AR99">
        <f>RANK(AI99,AI$4:AI$157,0)+COUNTIF(AI$4:AI99,AI99)-1</f>
        <v>104</v>
      </c>
      <c r="AS99" t="str">
        <f t="shared" si="34"/>
        <v>Renekton</v>
      </c>
      <c r="AT99">
        <f>RANK(AJ99,AJ$4:AJ$157,0)+COUNTIF(AJ$4:AJ99,AJ99)-1</f>
        <v>15</v>
      </c>
      <c r="AU99" t="str">
        <f t="shared" si="35"/>
        <v>Renekton</v>
      </c>
      <c r="AW99">
        <v>97</v>
      </c>
      <c r="AX99" s="61">
        <f t="shared" si="36"/>
        <v>3.5709775148172467</v>
      </c>
      <c r="AY99">
        <f>'Champ Scores'!B102</f>
        <v>4</v>
      </c>
      <c r="AZ99">
        <f>'Champ Scores'!C102</f>
        <v>3</v>
      </c>
      <c r="BA99">
        <f>'Champ Scores'!D102</f>
        <v>4</v>
      </c>
      <c r="BB99">
        <f>'Champ Scores'!E102</f>
        <v>2</v>
      </c>
      <c r="BC99">
        <f>'Champ Scores'!F102</f>
        <v>5</v>
      </c>
      <c r="BD99">
        <f>'Champ Scores'!G102</f>
        <v>2</v>
      </c>
      <c r="BE99">
        <f>'Champ Scores'!H102</f>
        <v>1</v>
      </c>
      <c r="BF99">
        <f>'Champ Scores'!I102</f>
        <v>1</v>
      </c>
      <c r="BG99">
        <f>'Champ Scores'!J102</f>
        <v>4</v>
      </c>
      <c r="BH99">
        <f>'Champ Scores'!K102</f>
        <v>1</v>
      </c>
      <c r="BI99">
        <f>'Champ Scores'!L102</f>
        <v>4</v>
      </c>
      <c r="BJ99">
        <f>'Champ Scores'!M102</f>
        <v>4</v>
      </c>
      <c r="BK99">
        <f>'Champ Scores'!N102</f>
        <v>1</v>
      </c>
      <c r="BL99">
        <f>'Champ Scores'!O102</f>
        <v>1</v>
      </c>
      <c r="BM99">
        <f>'Champ Scores'!P102</f>
        <v>3</v>
      </c>
      <c r="BN99">
        <f>'Champ Scores'!Q102</f>
        <v>2</v>
      </c>
      <c r="BO99">
        <f>'Champ Scores'!R102</f>
        <v>5</v>
      </c>
      <c r="BP99">
        <f>'Champ Scores'!S102</f>
        <v>1</v>
      </c>
      <c r="BQ99">
        <f>'Champ Scores'!T102</f>
        <v>2</v>
      </c>
      <c r="BR99">
        <f>'Champ Scores'!U102</f>
        <v>2</v>
      </c>
      <c r="BT99" s="61">
        <f>INDEX($AX$3:BR99,AW99,MATCH('Comp Calculator'!$C$168,'(CC) Enemy Champ Data'!$AX$3:$BR$3,0))</f>
        <v>3.5709775148172467</v>
      </c>
      <c r="BV99" s="60">
        <f t="shared" si="25"/>
        <v>0</v>
      </c>
      <c r="BW99" s="60">
        <f t="shared" si="26"/>
        <v>0</v>
      </c>
      <c r="BX99" s="60">
        <f t="shared" si="27"/>
        <v>0</v>
      </c>
      <c r="BY99" s="60">
        <f t="shared" si="28"/>
        <v>0</v>
      </c>
      <c r="BZ99" s="60">
        <f t="shared" si="29"/>
        <v>16966.312958687751</v>
      </c>
      <c r="CB99">
        <f>RANK(BV99,BV$4:BV$157,0)+COUNTIF(BV$4:BV99,BV99)-1</f>
        <v>111</v>
      </c>
      <c r="CC99" t="str">
        <f t="shared" si="37"/>
        <v>Renekton</v>
      </c>
      <c r="CD99">
        <f>RANK(BW99,BW$4:BW$157,0)+COUNTIF(BW$4:BW99,BW99)-1</f>
        <v>106</v>
      </c>
      <c r="CE99" t="str">
        <f t="shared" si="38"/>
        <v>Renekton</v>
      </c>
      <c r="CF99">
        <f>RANK(BX99,BX$4:BX$157,0)+COUNTIF(BX$4:BX99,BX99)-1</f>
        <v>135</v>
      </c>
      <c r="CG99" t="str">
        <f t="shared" si="39"/>
        <v>Renekton</v>
      </c>
      <c r="CH99">
        <f>RANK(BY99,BY$4:BY$157,0)+COUNTIF(BY$4:BY99,BY99)-1</f>
        <v>104</v>
      </c>
      <c r="CI99" t="str">
        <f t="shared" si="40"/>
        <v>Renekton</v>
      </c>
      <c r="CJ99">
        <f>RANK(BZ99,BZ$4:BZ$157,0)+COUNTIF(BZ$4:BZ99,BZ99)-1</f>
        <v>12</v>
      </c>
      <c r="CK99" t="str">
        <f t="shared" si="41"/>
        <v>Renekton</v>
      </c>
      <c r="CM99">
        <f>'Champ Scores'!B102+'(CC) Team Data'!B$43-'(CC) Team Data'!$B$28</f>
        <v>8</v>
      </c>
      <c r="CN99">
        <f>'Champ Scores'!C102+'(CC) Team Data'!C$43-'(CC) Team Data'!$B$28</f>
        <v>7</v>
      </c>
      <c r="CO99">
        <f>'Champ Scores'!D102+'(CC) Team Data'!D$43-'(CC) Team Data'!$B$28</f>
        <v>8</v>
      </c>
      <c r="CP99">
        <f>'Champ Scores'!E102+'(CC) Team Data'!E$43-'(CC) Team Data'!$B$28</f>
        <v>6</v>
      </c>
      <c r="CQ99">
        <f>'Champ Scores'!F102+'(CC) Team Data'!F$43-'(CC) Team Data'!$B$28</f>
        <v>9</v>
      </c>
      <c r="CR99">
        <f>'Champ Scores'!G102+'(CC) Team Data'!G$43-'(CC) Team Data'!$B$28</f>
        <v>6</v>
      </c>
      <c r="CS99">
        <f>'Champ Scores'!H102+'(CC) Team Data'!H$43-'(CC) Team Data'!$B$28</f>
        <v>5</v>
      </c>
      <c r="CT99">
        <f>'Champ Scores'!I102+'(CC) Team Data'!I$43-'(CC) Team Data'!$B$28</f>
        <v>5</v>
      </c>
      <c r="CU99">
        <f>'Champ Scores'!J102+'(CC) Team Data'!J$43-'(CC) Team Data'!$B$28</f>
        <v>8</v>
      </c>
      <c r="CV99">
        <f>'Champ Scores'!K102+'(CC) Team Data'!K$43-'(CC) Team Data'!$B$28</f>
        <v>5</v>
      </c>
      <c r="CW99">
        <f>'Champ Scores'!L102+'(CC) Team Data'!L$43-'(CC) Team Data'!$B$28</f>
        <v>8</v>
      </c>
      <c r="CX99">
        <f>'Champ Scores'!M102+'(CC) Team Data'!M$43-'(CC) Team Data'!$B$28</f>
        <v>8</v>
      </c>
      <c r="CY99">
        <f>'Champ Scores'!N102+'(CC) Team Data'!N$43-'(CC) Team Data'!$B$28</f>
        <v>5</v>
      </c>
      <c r="CZ99">
        <f>'Champ Scores'!O102+'(CC) Team Data'!O$43-'(CC) Team Data'!$B$28</f>
        <v>5</v>
      </c>
      <c r="DA99">
        <f>'Champ Scores'!P102+'(CC) Team Data'!P$43-'(CC) Team Data'!$B$28</f>
        <v>7</v>
      </c>
      <c r="DB99">
        <f>'Champ Scores'!Q102+'(CC) Team Data'!Q$43-'(CC) Team Data'!$B$28</f>
        <v>6</v>
      </c>
      <c r="DC99">
        <f>'Champ Scores'!R102+'(CC) Team Data'!R$43-'(CC) Team Data'!$B$28</f>
        <v>9</v>
      </c>
      <c r="DD99">
        <f>'Champ Scores'!S102+'(CC) Team Data'!S$43-'(CC) Team Data'!$B$28</f>
        <v>5</v>
      </c>
      <c r="DE99">
        <f>'Champ Scores'!T102+'(CC) Team Data'!T$43-'(CC) Team Data'!$B$28</f>
        <v>6</v>
      </c>
      <c r="DF99">
        <f>'Champ Scores'!U102+'(CC) Team Data'!U$43-'(CC) Team Data'!$B$28</f>
        <v>6</v>
      </c>
    </row>
    <row r="100" spans="1:110" x14ac:dyDescent="0.25">
      <c r="A100" t="str">
        <f>'Champ Scores'!A103</f>
        <v>Rengar</v>
      </c>
      <c r="B100">
        <f>IF('Comp Calculator'!$C$158='Champ Pools'!$S$3,'Champ Pools'!B102,IF('Comp Calculator'!$C$158='Champ Pools'!$T$3,'Champ Pools'!C102,IF('Comp Calculator'!$C$158='Champ Pools'!$U$3,'Champ Pools'!D102,IF('Comp Calculator'!$C$158='Champ Pools'!$V$3,'Champ Pools'!E102,IF('Comp Calculator'!$C$158='Champ Pools'!$W$3,'Champ Pools'!F102,IF('Comp Calculator'!$C$158='Champ Pools'!$X$3,'Champ Pools'!G102,IF('Comp Calculator'!$C$158='Champ Pools'!$Y$3,'Champ Pools'!H102,IF('Comp Calculator'!$C$158='Champ Pools'!$Z$3,'Champ Pools'!I102,0))))))))</f>
        <v>0</v>
      </c>
      <c r="C100">
        <f>IF('Comp Calculator'!$C$159='Champ Pools'!$S$3,'Champ Pools'!B102,IF('Comp Calculator'!$C$159='Champ Pools'!$T$3,'Champ Pools'!C102,IF('Comp Calculator'!$C$159='Champ Pools'!$U$3,'Champ Pools'!D102,IF('Comp Calculator'!$C$159='Champ Pools'!$V$3,'Champ Pools'!E102,IF('Comp Calculator'!$C$159='Champ Pools'!$W$3,'Champ Pools'!F102,IF('Comp Calculator'!$C$159='Champ Pools'!$X$3,'Champ Pools'!G102,IF('Comp Calculator'!$C$159='Champ Pools'!$Y$3,'Champ Pools'!H102,IF('Comp Calculator'!$C$159='Champ Pools'!$Z$3,'Champ Pools'!I102,0))))))))</f>
        <v>0</v>
      </c>
      <c r="D100">
        <f>IF('Comp Calculator'!$C$160='Champ Pools'!$S$3,'Champ Pools'!B102,IF('Comp Calculator'!$C$160='Champ Pools'!$T$3,'Champ Pools'!C102,IF('Comp Calculator'!$C$160='Champ Pools'!$U$3,'Champ Pools'!D102,IF('Comp Calculator'!$C$160='Champ Pools'!$V$3,'Champ Pools'!E102,IF('Comp Calculator'!$C$160='Champ Pools'!$W$3,'Champ Pools'!F102,IF('Comp Calculator'!$C$160='Champ Pools'!$X$3,'Champ Pools'!G102,IF('Comp Calculator'!$C$160='Champ Pools'!$Y$3,'Champ Pools'!H102,IF('Comp Calculator'!$C$160='Champ Pools'!$Z$3,'Champ Pools'!I102,0))))))))</f>
        <v>0</v>
      </c>
      <c r="E100">
        <f>IF('Comp Calculator'!$C$161='Champ Pools'!$S$3,'Champ Pools'!B102,IF('Comp Calculator'!$C$161='Champ Pools'!$T$3,'Champ Pools'!C102,IF('Comp Calculator'!$C$161='Champ Pools'!$U$3,'Champ Pools'!D102,IF('Comp Calculator'!$C$161='Champ Pools'!$V$3,'Champ Pools'!E102,IF('Comp Calculator'!$C$161='Champ Pools'!$W$3,'Champ Pools'!F102,IF('Comp Calculator'!$C$161='Champ Pools'!$X$3,'Champ Pools'!G102,IF('Comp Calculator'!$C$161='Champ Pools'!$Y$3,'Champ Pools'!H102,IF('Comp Calculator'!$C$161='Champ Pools'!$Z$3,'Champ Pools'!I102,0))))))))</f>
        <v>0</v>
      </c>
      <c r="F100">
        <f>IF('Comp Calculator'!$C$162='Champ Pools'!$S$3,'Champ Pools'!B102,IF('Comp Calculator'!$C$162='Champ Pools'!$T$3,'Champ Pools'!C102,IF('Comp Calculator'!$C$162='Champ Pools'!$U$3,'Champ Pools'!D102,IF('Comp Calculator'!$C$162='Champ Pools'!$V$3,'Champ Pools'!E102,IF('Comp Calculator'!$C$162='Champ Pools'!$W$3,'Champ Pools'!F102,IF('Comp Calculator'!$C$162='Champ Pools'!$X$3,'Champ Pools'!G102,IF('Comp Calculator'!$C$162='Champ Pools'!$Y$3,'Champ Pools'!H102,IF('Comp Calculator'!$C$162='Champ Pools'!$Z$3,'Champ Pools'!I102,0))))))))</f>
        <v>5</v>
      </c>
      <c r="H100">
        <f>B100*B100*'Champ Pools'!AC102</f>
        <v>0</v>
      </c>
      <c r="I100">
        <f>C100*C100*'Champ Pools'!AD102</f>
        <v>0</v>
      </c>
      <c r="J100">
        <f>D100*D100*'Champ Pools'!AE102</f>
        <v>0</v>
      </c>
      <c r="K100">
        <f>E100*E100*'Champ Pools'!AF102</f>
        <v>0</v>
      </c>
      <c r="L100">
        <f>F100*F100*'Champ Pools'!AG102</f>
        <v>75</v>
      </c>
      <c r="N100">
        <f>'Champ Scores'!Y103</f>
        <v>2461</v>
      </c>
      <c r="O100">
        <f>'Champ Scores'!Z103</f>
        <v>3126</v>
      </c>
      <c r="P100">
        <f>'Champ Scores'!AA103</f>
        <v>1357</v>
      </c>
      <c r="Q100">
        <f>'Champ Scores'!AB103</f>
        <v>1192</v>
      </c>
      <c r="R100">
        <f>'Champ Scores'!AC103</f>
        <v>1894</v>
      </c>
      <c r="T100" s="60">
        <f t="shared" ref="T100:T131" si="42">(3000-STDEV(U100:Y100))</f>
        <v>2200.3491386861388</v>
      </c>
      <c r="U100">
        <f>'(CC) Team Data'!W$43+'(CC) Enemy Champ Data'!N100</f>
        <v>2461</v>
      </c>
      <c r="V100">
        <f>'(CC) Team Data'!X$43+'(CC) Enemy Champ Data'!O100</f>
        <v>3126</v>
      </c>
      <c r="W100">
        <f>'(CC) Team Data'!Y$43+'(CC) Enemy Champ Data'!P100</f>
        <v>1357</v>
      </c>
      <c r="X100">
        <f>'(CC) Team Data'!Z$43+'(CC) Enemy Champ Data'!Q100</f>
        <v>1192</v>
      </c>
      <c r="Y100">
        <f>'(CC) Team Data'!AA$43+'(CC) Enemy Champ Data'!R100</f>
        <v>1894</v>
      </c>
      <c r="AA100">
        <f>ABS('Champ Scores'!AG103-33.3-'Comp Calculator'!H$164-'Comp Calculator'!H$163)</f>
        <v>17.679586569663041</v>
      </c>
      <c r="AB100">
        <f>ABS('Champ Scores'!AH103-33.3-'Comp Calculator'!I$164-'Comp Calculator'!I$163)</f>
        <v>1.6693010714450125</v>
      </c>
      <c r="AC100">
        <f>ABS('Champ Scores'!AI103-33.3-'Comp Calculator'!J$164-'Comp Calculator'!J$163)</f>
        <v>19.348887641108053</v>
      </c>
      <c r="AD100">
        <f t="shared" si="30"/>
        <v>38.697775282216107</v>
      </c>
      <c r="AF100" s="60">
        <f>(IF('Comp Calculator'!$C$167='(CC) Enemy Champ Data'!$N$3,'(CC) Enemy Champ Data'!$N100,IF('Comp Calculator'!$C$167='(CC) Enemy Champ Data'!$O$3,'(CC) Enemy Champ Data'!$O100,IF('Comp Calculator'!$C$167='(CC) Enemy Champ Data'!$P$3,'(CC) Enemy Champ Data'!$P100,IF('Comp Calculator'!$C$167='(CC) Enemy Champ Data'!$Q$3,'(CC) Enemy Champ Data'!$Q100,IF('Comp Calculator'!$C$167='(CC) Enemy Champ Data'!$R$3,'(CC) Enemy Champ Data'!$R100,IF('Comp Calculator'!$C$167='(CC) Enemy Champ Data'!$T$3,'(CC) Enemy Champ Data'!$T100,1000))))))*H100*(100-$AD100))/1000</f>
        <v>0</v>
      </c>
      <c r="AG100" s="60">
        <f>(IF('Comp Calculator'!$C$167='(CC) Enemy Champ Data'!$N$3,'(CC) Enemy Champ Data'!$N100,IF('Comp Calculator'!$C$167='(CC) Enemy Champ Data'!$O$3,'(CC) Enemy Champ Data'!$O100,IF('Comp Calculator'!$C$167='(CC) Enemy Champ Data'!$P$3,'(CC) Enemy Champ Data'!$P100,IF('Comp Calculator'!$C$167='(CC) Enemy Champ Data'!$Q$3,'(CC) Enemy Champ Data'!$Q100,IF('Comp Calculator'!$C$167='(CC) Enemy Champ Data'!$R$3,'(CC) Enemy Champ Data'!$R100,IF('Comp Calculator'!$C$167='(CC) Enemy Champ Data'!$T$3,'(CC) Enemy Champ Data'!$T100,1000))))))*I100*(100-$AD100))/1000</f>
        <v>0</v>
      </c>
      <c r="AH100" s="60">
        <f>(IF('Comp Calculator'!$C$167='(CC) Enemy Champ Data'!$N$3,'(CC) Enemy Champ Data'!$N100,IF('Comp Calculator'!$C$167='(CC) Enemy Champ Data'!$O$3,'(CC) Enemy Champ Data'!$O100,IF('Comp Calculator'!$C$167='(CC) Enemy Champ Data'!$P$3,'(CC) Enemy Champ Data'!$P100,IF('Comp Calculator'!$C$167='(CC) Enemy Champ Data'!$Q$3,'(CC) Enemy Champ Data'!$Q100,IF('Comp Calculator'!$C$167='(CC) Enemy Champ Data'!$R$3,'(CC) Enemy Champ Data'!$R100,IF('Comp Calculator'!$C$167='(CC) Enemy Champ Data'!$T$3,'(CC) Enemy Champ Data'!$T100,1000))))))*J100*(100-$AD100))/1000</f>
        <v>0</v>
      </c>
      <c r="AI100" s="60">
        <f>(IF('Comp Calculator'!$C$167='(CC) Enemy Champ Data'!$N$3,'(CC) Enemy Champ Data'!$N100,IF('Comp Calculator'!$C$167='(CC) Enemy Champ Data'!$O$3,'(CC) Enemy Champ Data'!$O100,IF('Comp Calculator'!$C$167='(CC) Enemy Champ Data'!$P$3,'(CC) Enemy Champ Data'!$P100,IF('Comp Calculator'!$C$167='(CC) Enemy Champ Data'!$Q$3,'(CC) Enemy Champ Data'!$Q100,IF('Comp Calculator'!$C$167='(CC) Enemy Champ Data'!$R$3,'(CC) Enemy Champ Data'!$R100,IF('Comp Calculator'!$C$167='(CC) Enemy Champ Data'!$T$3,'(CC) Enemy Champ Data'!$T100,1000))))))*K100*(100-$AD100))/1000</f>
        <v>0</v>
      </c>
      <c r="AJ100" s="60">
        <f>(IF('Comp Calculator'!$C$167='(CC) Enemy Champ Data'!$N$3,'(CC) Enemy Champ Data'!$N100,IF('Comp Calculator'!$C$167='(CC) Enemy Champ Data'!$O$3,'(CC) Enemy Champ Data'!$O100,IF('Comp Calculator'!$C$167='(CC) Enemy Champ Data'!$P$3,'(CC) Enemy Champ Data'!$P100,IF('Comp Calculator'!$C$167='(CC) Enemy Champ Data'!$Q$3,'(CC) Enemy Champ Data'!$Q100,IF('Comp Calculator'!$C$167='(CC) Enemy Champ Data'!$R$3,'(CC) Enemy Champ Data'!$R100,IF('Comp Calculator'!$C$167='(CC) Enemy Champ Data'!$T$3,'(CC) Enemy Champ Data'!$T100,1000))))))*L100*(100-$AD100))/1000</f>
        <v>10116.472301798995</v>
      </c>
      <c r="AL100">
        <f>RANK(AF100,AF$4:AF$157,0)+COUNTIF(AF$4:AF100,AF100)-1</f>
        <v>112</v>
      </c>
      <c r="AM100" t="str">
        <f t="shared" si="31"/>
        <v>Rengar</v>
      </c>
      <c r="AN100">
        <f>RANK(AG100,AG$4:AG$157,0)+COUNTIF(AG$4:AG100,AG100)-1</f>
        <v>107</v>
      </c>
      <c r="AO100" t="str">
        <f t="shared" si="32"/>
        <v>Rengar</v>
      </c>
      <c r="AP100">
        <f>RANK(AH100,AH$4:AH$157,0)+COUNTIF(AH$4:AH100,AH100)-1</f>
        <v>136</v>
      </c>
      <c r="AQ100" t="str">
        <f t="shared" si="33"/>
        <v>Rengar</v>
      </c>
      <c r="AR100">
        <f>RANK(AI100,AI$4:AI$157,0)+COUNTIF(AI$4:AI100,AI100)-1</f>
        <v>105</v>
      </c>
      <c r="AS100" t="str">
        <f t="shared" si="34"/>
        <v>Rengar</v>
      </c>
      <c r="AT100">
        <f>RANK(AJ100,AJ$4:AJ$157,0)+COUNTIF(AJ$4:AJ100,AJ100)-1</f>
        <v>18</v>
      </c>
      <c r="AU100" t="str">
        <f t="shared" si="35"/>
        <v>Rengar</v>
      </c>
      <c r="AW100">
        <v>98</v>
      </c>
      <c r="AX100" s="61">
        <f t="shared" si="36"/>
        <v>3.4305549086582099</v>
      </c>
      <c r="AY100">
        <f>'Champ Scores'!B103</f>
        <v>5</v>
      </c>
      <c r="AZ100">
        <f>'Champ Scores'!C103</f>
        <v>2</v>
      </c>
      <c r="BA100">
        <f>'Champ Scores'!D103</f>
        <v>4</v>
      </c>
      <c r="BB100">
        <f>'Champ Scores'!E103</f>
        <v>1</v>
      </c>
      <c r="BC100">
        <f>'Champ Scores'!F103</f>
        <v>4</v>
      </c>
      <c r="BD100">
        <f>'Champ Scores'!G103</f>
        <v>1</v>
      </c>
      <c r="BE100">
        <f>'Champ Scores'!H103</f>
        <v>1</v>
      </c>
      <c r="BF100">
        <f>'Champ Scores'!I103</f>
        <v>1</v>
      </c>
      <c r="BG100">
        <f>'Champ Scores'!J103</f>
        <v>3</v>
      </c>
      <c r="BH100">
        <f>'Champ Scores'!K103</f>
        <v>3</v>
      </c>
      <c r="BI100">
        <f>'Champ Scores'!L103</f>
        <v>4</v>
      </c>
      <c r="BJ100">
        <f>'Champ Scores'!M103</f>
        <v>4</v>
      </c>
      <c r="BK100">
        <f>'Champ Scores'!N103</f>
        <v>1</v>
      </c>
      <c r="BL100">
        <f>'Champ Scores'!O103</f>
        <v>1</v>
      </c>
      <c r="BM100">
        <f>'Champ Scores'!P103</f>
        <v>3</v>
      </c>
      <c r="BN100">
        <f>'Champ Scores'!Q103</f>
        <v>5</v>
      </c>
      <c r="BO100">
        <f>'Champ Scores'!R103</f>
        <v>5</v>
      </c>
      <c r="BP100">
        <f>'Champ Scores'!S103</f>
        <v>1</v>
      </c>
      <c r="BQ100">
        <f>'Champ Scores'!T103</f>
        <v>2</v>
      </c>
      <c r="BR100">
        <f>'Champ Scores'!U103</f>
        <v>1</v>
      </c>
      <c r="BT100" s="61">
        <f>INDEX($AX$3:BR100,AW100,MATCH('Comp Calculator'!$C$168,'(CC) Enemy Champ Data'!$AX$3:$BR$3,0))</f>
        <v>3.4305549086582099</v>
      </c>
      <c r="BV100" s="60">
        <f t="shared" ref="BV100:BV131" si="43">$BT100*H100*(100-$AD100)</f>
        <v>0</v>
      </c>
      <c r="BW100" s="60">
        <f t="shared" ref="BW100:BW131" si="44">$BT100*I100*(100-$AD100)</f>
        <v>0</v>
      </c>
      <c r="BX100" s="60">
        <f t="shared" ref="BX100:BX131" si="45">$BT100*J100*(100-$AD100)</f>
        <v>0</v>
      </c>
      <c r="BY100" s="60">
        <f t="shared" ref="BY100:BY131" si="46">$BT100*K100*(100-$AD100)</f>
        <v>0</v>
      </c>
      <c r="BZ100" s="60">
        <f t="shared" ref="BZ100:BZ131" si="47">$BT100*L100*(100-$AD100)</f>
        <v>15772.548593794661</v>
      </c>
      <c r="CB100">
        <f>RANK(BV100,BV$4:BV$157,0)+COUNTIF(BV$4:BV100,BV100)-1</f>
        <v>112</v>
      </c>
      <c r="CC100" t="str">
        <f t="shared" si="37"/>
        <v>Rengar</v>
      </c>
      <c r="CD100">
        <f>RANK(BW100,BW$4:BW$157,0)+COUNTIF(BW$4:BW100,BW100)-1</f>
        <v>107</v>
      </c>
      <c r="CE100" t="str">
        <f t="shared" si="38"/>
        <v>Rengar</v>
      </c>
      <c r="CF100">
        <f>RANK(BX100,BX$4:BX$157,0)+COUNTIF(BX$4:BX100,BX100)-1</f>
        <v>136</v>
      </c>
      <c r="CG100" t="str">
        <f t="shared" si="39"/>
        <v>Rengar</v>
      </c>
      <c r="CH100">
        <f>RANK(BY100,BY$4:BY$157,0)+COUNTIF(BY$4:BY100,BY100)-1</f>
        <v>105</v>
      </c>
      <c r="CI100" t="str">
        <f t="shared" si="40"/>
        <v>Rengar</v>
      </c>
      <c r="CJ100">
        <f>RANK(BZ100,BZ$4:BZ$157,0)+COUNTIF(BZ$4:BZ100,BZ100)-1</f>
        <v>16</v>
      </c>
      <c r="CK100" t="str">
        <f t="shared" si="41"/>
        <v>Rengar</v>
      </c>
      <c r="CM100">
        <f>'Champ Scores'!B103+'(CC) Team Data'!B$43-'(CC) Team Data'!$B$28</f>
        <v>9</v>
      </c>
      <c r="CN100">
        <f>'Champ Scores'!C103+'(CC) Team Data'!C$43-'(CC) Team Data'!$B$28</f>
        <v>6</v>
      </c>
      <c r="CO100">
        <f>'Champ Scores'!D103+'(CC) Team Data'!D$43-'(CC) Team Data'!$B$28</f>
        <v>8</v>
      </c>
      <c r="CP100">
        <f>'Champ Scores'!E103+'(CC) Team Data'!E$43-'(CC) Team Data'!$B$28</f>
        <v>5</v>
      </c>
      <c r="CQ100">
        <f>'Champ Scores'!F103+'(CC) Team Data'!F$43-'(CC) Team Data'!$B$28</f>
        <v>8</v>
      </c>
      <c r="CR100">
        <f>'Champ Scores'!G103+'(CC) Team Data'!G$43-'(CC) Team Data'!$B$28</f>
        <v>5</v>
      </c>
      <c r="CS100">
        <f>'Champ Scores'!H103+'(CC) Team Data'!H$43-'(CC) Team Data'!$B$28</f>
        <v>5</v>
      </c>
      <c r="CT100">
        <f>'Champ Scores'!I103+'(CC) Team Data'!I$43-'(CC) Team Data'!$B$28</f>
        <v>5</v>
      </c>
      <c r="CU100">
        <f>'Champ Scores'!J103+'(CC) Team Data'!J$43-'(CC) Team Data'!$B$28</f>
        <v>7</v>
      </c>
      <c r="CV100">
        <f>'Champ Scores'!K103+'(CC) Team Data'!K$43-'(CC) Team Data'!$B$28</f>
        <v>7</v>
      </c>
      <c r="CW100">
        <f>'Champ Scores'!L103+'(CC) Team Data'!L$43-'(CC) Team Data'!$B$28</f>
        <v>8</v>
      </c>
      <c r="CX100">
        <f>'Champ Scores'!M103+'(CC) Team Data'!M$43-'(CC) Team Data'!$B$28</f>
        <v>8</v>
      </c>
      <c r="CY100">
        <f>'Champ Scores'!N103+'(CC) Team Data'!N$43-'(CC) Team Data'!$B$28</f>
        <v>5</v>
      </c>
      <c r="CZ100">
        <f>'Champ Scores'!O103+'(CC) Team Data'!O$43-'(CC) Team Data'!$B$28</f>
        <v>5</v>
      </c>
      <c r="DA100">
        <f>'Champ Scores'!P103+'(CC) Team Data'!P$43-'(CC) Team Data'!$B$28</f>
        <v>7</v>
      </c>
      <c r="DB100">
        <f>'Champ Scores'!Q103+'(CC) Team Data'!Q$43-'(CC) Team Data'!$B$28</f>
        <v>9</v>
      </c>
      <c r="DC100">
        <f>'Champ Scores'!R103+'(CC) Team Data'!R$43-'(CC) Team Data'!$B$28</f>
        <v>9</v>
      </c>
      <c r="DD100">
        <f>'Champ Scores'!S103+'(CC) Team Data'!S$43-'(CC) Team Data'!$B$28</f>
        <v>5</v>
      </c>
      <c r="DE100">
        <f>'Champ Scores'!T103+'(CC) Team Data'!T$43-'(CC) Team Data'!$B$28</f>
        <v>6</v>
      </c>
      <c r="DF100">
        <f>'Champ Scores'!U103+'(CC) Team Data'!U$43-'(CC) Team Data'!$B$28</f>
        <v>5</v>
      </c>
    </row>
    <row r="101" spans="1:110" x14ac:dyDescent="0.25">
      <c r="A101" t="str">
        <f>'Champ Scores'!A104</f>
        <v>Riven</v>
      </c>
      <c r="B101">
        <f>IF('Comp Calculator'!$C$158='Champ Pools'!$S$3,'Champ Pools'!B103,IF('Comp Calculator'!$C$158='Champ Pools'!$T$3,'Champ Pools'!C103,IF('Comp Calculator'!$C$158='Champ Pools'!$U$3,'Champ Pools'!D103,IF('Comp Calculator'!$C$158='Champ Pools'!$V$3,'Champ Pools'!E103,IF('Comp Calculator'!$C$158='Champ Pools'!$W$3,'Champ Pools'!F103,IF('Comp Calculator'!$C$158='Champ Pools'!$X$3,'Champ Pools'!G103,IF('Comp Calculator'!$C$158='Champ Pools'!$Y$3,'Champ Pools'!H103,IF('Comp Calculator'!$C$158='Champ Pools'!$Z$3,'Champ Pools'!I103,0))))))))</f>
        <v>2</v>
      </c>
      <c r="C101">
        <f>IF('Comp Calculator'!$C$159='Champ Pools'!$S$3,'Champ Pools'!B103,IF('Comp Calculator'!$C$159='Champ Pools'!$T$3,'Champ Pools'!C103,IF('Comp Calculator'!$C$159='Champ Pools'!$U$3,'Champ Pools'!D103,IF('Comp Calculator'!$C$159='Champ Pools'!$V$3,'Champ Pools'!E103,IF('Comp Calculator'!$C$159='Champ Pools'!$W$3,'Champ Pools'!F103,IF('Comp Calculator'!$C$159='Champ Pools'!$X$3,'Champ Pools'!G103,IF('Comp Calculator'!$C$159='Champ Pools'!$Y$3,'Champ Pools'!H103,IF('Comp Calculator'!$C$159='Champ Pools'!$Z$3,'Champ Pools'!I103,0))))))))</f>
        <v>0</v>
      </c>
      <c r="D101">
        <f>IF('Comp Calculator'!$C$160='Champ Pools'!$S$3,'Champ Pools'!B103,IF('Comp Calculator'!$C$160='Champ Pools'!$T$3,'Champ Pools'!C103,IF('Comp Calculator'!$C$160='Champ Pools'!$U$3,'Champ Pools'!D103,IF('Comp Calculator'!$C$160='Champ Pools'!$V$3,'Champ Pools'!E103,IF('Comp Calculator'!$C$160='Champ Pools'!$W$3,'Champ Pools'!F103,IF('Comp Calculator'!$C$160='Champ Pools'!$X$3,'Champ Pools'!G103,IF('Comp Calculator'!$C$160='Champ Pools'!$Y$3,'Champ Pools'!H103,IF('Comp Calculator'!$C$160='Champ Pools'!$Z$3,'Champ Pools'!I103,0))))))))</f>
        <v>2</v>
      </c>
      <c r="E101">
        <f>IF('Comp Calculator'!$C$161='Champ Pools'!$S$3,'Champ Pools'!B103,IF('Comp Calculator'!$C$161='Champ Pools'!$T$3,'Champ Pools'!C103,IF('Comp Calculator'!$C$161='Champ Pools'!$U$3,'Champ Pools'!D103,IF('Comp Calculator'!$C$161='Champ Pools'!$V$3,'Champ Pools'!E103,IF('Comp Calculator'!$C$161='Champ Pools'!$W$3,'Champ Pools'!F103,IF('Comp Calculator'!$C$161='Champ Pools'!$X$3,'Champ Pools'!G103,IF('Comp Calculator'!$C$161='Champ Pools'!$Y$3,'Champ Pools'!H103,IF('Comp Calculator'!$C$161='Champ Pools'!$Z$3,'Champ Pools'!I103,0))))))))</f>
        <v>0</v>
      </c>
      <c r="F101">
        <f>IF('Comp Calculator'!$C$162='Champ Pools'!$S$3,'Champ Pools'!B103,IF('Comp Calculator'!$C$162='Champ Pools'!$T$3,'Champ Pools'!C103,IF('Comp Calculator'!$C$162='Champ Pools'!$U$3,'Champ Pools'!D103,IF('Comp Calculator'!$C$162='Champ Pools'!$V$3,'Champ Pools'!E103,IF('Comp Calculator'!$C$162='Champ Pools'!$W$3,'Champ Pools'!F103,IF('Comp Calculator'!$C$162='Champ Pools'!$X$3,'Champ Pools'!G103,IF('Comp Calculator'!$C$162='Champ Pools'!$Y$3,'Champ Pools'!H103,IF('Comp Calculator'!$C$162='Champ Pools'!$Z$3,'Champ Pools'!I103,0))))))))</f>
        <v>0</v>
      </c>
      <c r="H101">
        <f>B101*B101*'Champ Pools'!AC103</f>
        <v>12</v>
      </c>
      <c r="I101">
        <f>C101*C101*'Champ Pools'!AD103</f>
        <v>0</v>
      </c>
      <c r="J101">
        <f>D101*D101*'Champ Pools'!AE103</f>
        <v>12</v>
      </c>
      <c r="K101">
        <f>E101*E101*'Champ Pools'!AF103</f>
        <v>0</v>
      </c>
      <c r="L101">
        <f>F101*F101*'Champ Pools'!AG103</f>
        <v>0</v>
      </c>
      <c r="N101">
        <f>'Champ Scores'!Y104</f>
        <v>2183</v>
      </c>
      <c r="O101">
        <f>'Champ Scores'!Z104</f>
        <v>2476</v>
      </c>
      <c r="P101">
        <f>'Champ Scores'!AA104</f>
        <v>1287</v>
      </c>
      <c r="Q101">
        <f>'Champ Scores'!AB104</f>
        <v>1196</v>
      </c>
      <c r="R101">
        <f>'Champ Scores'!AC104</f>
        <v>2262</v>
      </c>
      <c r="T101" s="60">
        <f t="shared" si="42"/>
        <v>2405.76713318767</v>
      </c>
      <c r="U101">
        <f>'(CC) Team Data'!W$43+'(CC) Enemy Champ Data'!N101</f>
        <v>2183</v>
      </c>
      <c r="V101">
        <f>'(CC) Team Data'!X$43+'(CC) Enemy Champ Data'!O101</f>
        <v>2476</v>
      </c>
      <c r="W101">
        <f>'(CC) Team Data'!Y$43+'(CC) Enemy Champ Data'!P101</f>
        <v>1287</v>
      </c>
      <c r="X101">
        <f>'(CC) Team Data'!Z$43+'(CC) Enemy Champ Data'!Q101</f>
        <v>1196</v>
      </c>
      <c r="Y101">
        <f>'(CC) Team Data'!AA$43+'(CC) Enemy Champ Data'!R101</f>
        <v>2262</v>
      </c>
      <c r="AA101">
        <f>ABS('Champ Scores'!AG104-33.3-'Comp Calculator'!H$164-'Comp Calculator'!H$163)</f>
        <v>25.502102684029708</v>
      </c>
      <c r="AB101">
        <f>ABS('Champ Scores'!AH104-33.3-'Comp Calculator'!I$164-'Comp Calculator'!I$163)</f>
        <v>1.043368554167575</v>
      </c>
      <c r="AC101">
        <f>ABS('Champ Scores'!AI104-33.3-'Comp Calculator'!J$164-'Comp Calculator'!J$163)</f>
        <v>26.545471238197283</v>
      </c>
      <c r="AD101">
        <f t="shared" si="30"/>
        <v>53.090942476394567</v>
      </c>
      <c r="AF101" s="60">
        <f>(IF('Comp Calculator'!$C$167='(CC) Enemy Champ Data'!$N$3,'(CC) Enemy Champ Data'!$N101,IF('Comp Calculator'!$C$167='(CC) Enemy Champ Data'!$O$3,'(CC) Enemy Champ Data'!$O101,IF('Comp Calculator'!$C$167='(CC) Enemy Champ Data'!$P$3,'(CC) Enemy Champ Data'!$P101,IF('Comp Calculator'!$C$167='(CC) Enemy Champ Data'!$Q$3,'(CC) Enemy Champ Data'!$Q101,IF('Comp Calculator'!$C$167='(CC) Enemy Champ Data'!$R$3,'(CC) Enemy Champ Data'!$R101,IF('Comp Calculator'!$C$167='(CC) Enemy Champ Data'!$T$3,'(CC) Enemy Champ Data'!$T101,1000))))))*H101*(100-$AD101))/1000</f>
        <v>1354.2272260691968</v>
      </c>
      <c r="AG101" s="60">
        <f>(IF('Comp Calculator'!$C$167='(CC) Enemy Champ Data'!$N$3,'(CC) Enemy Champ Data'!$N101,IF('Comp Calculator'!$C$167='(CC) Enemy Champ Data'!$O$3,'(CC) Enemy Champ Data'!$O101,IF('Comp Calculator'!$C$167='(CC) Enemy Champ Data'!$P$3,'(CC) Enemy Champ Data'!$P101,IF('Comp Calculator'!$C$167='(CC) Enemy Champ Data'!$Q$3,'(CC) Enemy Champ Data'!$Q101,IF('Comp Calculator'!$C$167='(CC) Enemy Champ Data'!$R$3,'(CC) Enemy Champ Data'!$R101,IF('Comp Calculator'!$C$167='(CC) Enemy Champ Data'!$T$3,'(CC) Enemy Champ Data'!$T101,1000))))))*I101*(100-$AD101))/1000</f>
        <v>0</v>
      </c>
      <c r="AH101" s="60">
        <f>(IF('Comp Calculator'!$C$167='(CC) Enemy Champ Data'!$N$3,'(CC) Enemy Champ Data'!$N101,IF('Comp Calculator'!$C$167='(CC) Enemy Champ Data'!$O$3,'(CC) Enemy Champ Data'!$O101,IF('Comp Calculator'!$C$167='(CC) Enemy Champ Data'!$P$3,'(CC) Enemy Champ Data'!$P101,IF('Comp Calculator'!$C$167='(CC) Enemy Champ Data'!$Q$3,'(CC) Enemy Champ Data'!$Q101,IF('Comp Calculator'!$C$167='(CC) Enemy Champ Data'!$R$3,'(CC) Enemy Champ Data'!$R101,IF('Comp Calculator'!$C$167='(CC) Enemy Champ Data'!$T$3,'(CC) Enemy Champ Data'!$T101,1000))))))*J101*(100-$AD101))/1000</f>
        <v>1354.2272260691968</v>
      </c>
      <c r="AI101" s="60">
        <f>(IF('Comp Calculator'!$C$167='(CC) Enemy Champ Data'!$N$3,'(CC) Enemy Champ Data'!$N101,IF('Comp Calculator'!$C$167='(CC) Enemy Champ Data'!$O$3,'(CC) Enemy Champ Data'!$O101,IF('Comp Calculator'!$C$167='(CC) Enemy Champ Data'!$P$3,'(CC) Enemy Champ Data'!$P101,IF('Comp Calculator'!$C$167='(CC) Enemy Champ Data'!$Q$3,'(CC) Enemy Champ Data'!$Q101,IF('Comp Calculator'!$C$167='(CC) Enemy Champ Data'!$R$3,'(CC) Enemy Champ Data'!$R101,IF('Comp Calculator'!$C$167='(CC) Enemy Champ Data'!$T$3,'(CC) Enemy Champ Data'!$T101,1000))))))*K101*(100-$AD101))/1000</f>
        <v>0</v>
      </c>
      <c r="AJ101" s="60">
        <f>(IF('Comp Calculator'!$C$167='(CC) Enemy Champ Data'!$N$3,'(CC) Enemy Champ Data'!$N101,IF('Comp Calculator'!$C$167='(CC) Enemy Champ Data'!$O$3,'(CC) Enemy Champ Data'!$O101,IF('Comp Calculator'!$C$167='(CC) Enemy Champ Data'!$P$3,'(CC) Enemy Champ Data'!$P101,IF('Comp Calculator'!$C$167='(CC) Enemy Champ Data'!$Q$3,'(CC) Enemy Champ Data'!$Q101,IF('Comp Calculator'!$C$167='(CC) Enemy Champ Data'!$R$3,'(CC) Enemy Champ Data'!$R101,IF('Comp Calculator'!$C$167='(CC) Enemy Champ Data'!$T$3,'(CC) Enemy Champ Data'!$T101,1000))))))*L101*(100-$AD101))/1000</f>
        <v>0</v>
      </c>
      <c r="AL101">
        <f>RANK(AF101,AF$4:AF$157,0)+COUNTIF(AF$4:AF101,AF101)-1</f>
        <v>31</v>
      </c>
      <c r="AM101" t="str">
        <f t="shared" si="31"/>
        <v>Riven</v>
      </c>
      <c r="AN101">
        <f>RANK(AG101,AG$4:AG$157,0)+COUNTIF(AG$4:AG101,AG101)-1</f>
        <v>108</v>
      </c>
      <c r="AO101" t="str">
        <f t="shared" si="32"/>
        <v>Riven</v>
      </c>
      <c r="AP101">
        <f>RANK(AH101,AH$4:AH$157,0)+COUNTIF(AH$4:AH101,AH101)-1</f>
        <v>104</v>
      </c>
      <c r="AQ101" t="str">
        <f t="shared" si="33"/>
        <v>Riven</v>
      </c>
      <c r="AR101">
        <f>RANK(AI101,AI$4:AI$157,0)+COUNTIF(AI$4:AI101,AI101)-1</f>
        <v>106</v>
      </c>
      <c r="AS101" t="str">
        <f t="shared" si="34"/>
        <v>Riven</v>
      </c>
      <c r="AT101">
        <f>RANK(AJ101,AJ$4:AJ$157,0)+COUNTIF(AJ$4:AJ101,AJ101)-1</f>
        <v>114</v>
      </c>
      <c r="AU101" t="str">
        <f t="shared" si="35"/>
        <v>Riven</v>
      </c>
      <c r="AW101">
        <v>99</v>
      </c>
      <c r="AX101" s="61">
        <f t="shared" si="36"/>
        <v>3.5709775148172467</v>
      </c>
      <c r="AY101">
        <f>'Champ Scores'!B104</f>
        <v>5</v>
      </c>
      <c r="AZ101">
        <f>'Champ Scores'!C104</f>
        <v>3</v>
      </c>
      <c r="BA101">
        <f>'Champ Scores'!D104</f>
        <v>3</v>
      </c>
      <c r="BB101">
        <f>'Champ Scores'!E104</f>
        <v>4</v>
      </c>
      <c r="BC101">
        <f>'Champ Scores'!F104</f>
        <v>5</v>
      </c>
      <c r="BD101">
        <f>'Champ Scores'!G104</f>
        <v>2</v>
      </c>
      <c r="BE101">
        <f>'Champ Scores'!H104</f>
        <v>1</v>
      </c>
      <c r="BF101">
        <f>'Champ Scores'!I104</f>
        <v>1</v>
      </c>
      <c r="BG101">
        <f>'Champ Scores'!J104</f>
        <v>5</v>
      </c>
      <c r="BH101">
        <f>'Champ Scores'!K104</f>
        <v>3</v>
      </c>
      <c r="BI101">
        <f>'Champ Scores'!L104</f>
        <v>3</v>
      </c>
      <c r="BJ101">
        <f>'Champ Scores'!M104</f>
        <v>1</v>
      </c>
      <c r="BK101">
        <f>'Champ Scores'!N104</f>
        <v>3</v>
      </c>
      <c r="BL101">
        <f>'Champ Scores'!O104</f>
        <v>1</v>
      </c>
      <c r="BM101">
        <f>'Champ Scores'!P104</f>
        <v>3</v>
      </c>
      <c r="BN101">
        <f>'Champ Scores'!Q104</f>
        <v>3</v>
      </c>
      <c r="BO101">
        <f>'Champ Scores'!R104</f>
        <v>3</v>
      </c>
      <c r="BP101">
        <f>'Champ Scores'!S104</f>
        <v>1</v>
      </c>
      <c r="BQ101">
        <f>'Champ Scores'!T104</f>
        <v>1</v>
      </c>
      <c r="BR101">
        <f>'Champ Scores'!U104</f>
        <v>1</v>
      </c>
      <c r="BT101" s="61">
        <f>INDEX($AX$3:BR101,AW101,MATCH('Comp Calculator'!$C$168,'(CC) Enemy Champ Data'!$AX$3:$BR$3,0))</f>
        <v>3.5709775148172467</v>
      </c>
      <c r="BV101" s="60">
        <f t="shared" si="43"/>
        <v>2010.1342758967653</v>
      </c>
      <c r="BW101" s="60">
        <f t="shared" si="44"/>
        <v>0</v>
      </c>
      <c r="BX101" s="60">
        <f t="shared" si="45"/>
        <v>2010.1342758967653</v>
      </c>
      <c r="BY101" s="60">
        <f t="shared" si="46"/>
        <v>0</v>
      </c>
      <c r="BZ101" s="60">
        <f t="shared" si="47"/>
        <v>0</v>
      </c>
      <c r="CB101">
        <f>RANK(BV101,BV$4:BV$157,0)+COUNTIF(BV$4:BV101,BV101)-1</f>
        <v>31</v>
      </c>
      <c r="CC101" t="str">
        <f t="shared" si="37"/>
        <v>Riven</v>
      </c>
      <c r="CD101">
        <f>RANK(BW101,BW$4:BW$157,0)+COUNTIF(BW$4:BW101,BW101)-1</f>
        <v>108</v>
      </c>
      <c r="CE101" t="str">
        <f t="shared" si="38"/>
        <v>Riven</v>
      </c>
      <c r="CF101">
        <f>RANK(BX101,BX$4:BX$157,0)+COUNTIF(BX$4:BX101,BX101)-1</f>
        <v>102</v>
      </c>
      <c r="CG101" t="str">
        <f t="shared" si="39"/>
        <v>Riven</v>
      </c>
      <c r="CH101">
        <f>RANK(BY101,BY$4:BY$157,0)+COUNTIF(BY$4:BY101,BY101)-1</f>
        <v>106</v>
      </c>
      <c r="CI101" t="str">
        <f t="shared" si="40"/>
        <v>Riven</v>
      </c>
      <c r="CJ101">
        <f>RANK(BZ101,BZ$4:BZ$157,0)+COUNTIF(BZ$4:BZ101,BZ101)-1</f>
        <v>114</v>
      </c>
      <c r="CK101" t="str">
        <f t="shared" si="41"/>
        <v>Riven</v>
      </c>
      <c r="CM101">
        <f>'Champ Scores'!B104+'(CC) Team Data'!B$43-'(CC) Team Data'!$B$28</f>
        <v>9</v>
      </c>
      <c r="CN101">
        <f>'Champ Scores'!C104+'(CC) Team Data'!C$43-'(CC) Team Data'!$B$28</f>
        <v>7</v>
      </c>
      <c r="CO101">
        <f>'Champ Scores'!D104+'(CC) Team Data'!D$43-'(CC) Team Data'!$B$28</f>
        <v>7</v>
      </c>
      <c r="CP101">
        <f>'Champ Scores'!E104+'(CC) Team Data'!E$43-'(CC) Team Data'!$B$28</f>
        <v>8</v>
      </c>
      <c r="CQ101">
        <f>'Champ Scores'!F104+'(CC) Team Data'!F$43-'(CC) Team Data'!$B$28</f>
        <v>9</v>
      </c>
      <c r="CR101">
        <f>'Champ Scores'!G104+'(CC) Team Data'!G$43-'(CC) Team Data'!$B$28</f>
        <v>6</v>
      </c>
      <c r="CS101">
        <f>'Champ Scores'!H104+'(CC) Team Data'!H$43-'(CC) Team Data'!$B$28</f>
        <v>5</v>
      </c>
      <c r="CT101">
        <f>'Champ Scores'!I104+'(CC) Team Data'!I$43-'(CC) Team Data'!$B$28</f>
        <v>5</v>
      </c>
      <c r="CU101">
        <f>'Champ Scores'!J104+'(CC) Team Data'!J$43-'(CC) Team Data'!$B$28</f>
        <v>9</v>
      </c>
      <c r="CV101">
        <f>'Champ Scores'!K104+'(CC) Team Data'!K$43-'(CC) Team Data'!$B$28</f>
        <v>7</v>
      </c>
      <c r="CW101">
        <f>'Champ Scores'!L104+'(CC) Team Data'!L$43-'(CC) Team Data'!$B$28</f>
        <v>7</v>
      </c>
      <c r="CX101">
        <f>'Champ Scores'!M104+'(CC) Team Data'!M$43-'(CC) Team Data'!$B$28</f>
        <v>5</v>
      </c>
      <c r="CY101">
        <f>'Champ Scores'!N104+'(CC) Team Data'!N$43-'(CC) Team Data'!$B$28</f>
        <v>7</v>
      </c>
      <c r="CZ101">
        <f>'Champ Scores'!O104+'(CC) Team Data'!O$43-'(CC) Team Data'!$B$28</f>
        <v>5</v>
      </c>
      <c r="DA101">
        <f>'Champ Scores'!P104+'(CC) Team Data'!P$43-'(CC) Team Data'!$B$28</f>
        <v>7</v>
      </c>
      <c r="DB101">
        <f>'Champ Scores'!Q104+'(CC) Team Data'!Q$43-'(CC) Team Data'!$B$28</f>
        <v>7</v>
      </c>
      <c r="DC101">
        <f>'Champ Scores'!R104+'(CC) Team Data'!R$43-'(CC) Team Data'!$B$28</f>
        <v>7</v>
      </c>
      <c r="DD101">
        <f>'Champ Scores'!S104+'(CC) Team Data'!S$43-'(CC) Team Data'!$B$28</f>
        <v>5</v>
      </c>
      <c r="DE101">
        <f>'Champ Scores'!T104+'(CC) Team Data'!T$43-'(CC) Team Data'!$B$28</f>
        <v>5</v>
      </c>
      <c r="DF101">
        <f>'Champ Scores'!U104+'(CC) Team Data'!U$43-'(CC) Team Data'!$B$28</f>
        <v>5</v>
      </c>
    </row>
    <row r="102" spans="1:110" x14ac:dyDescent="0.25">
      <c r="A102" t="str">
        <f>'Champ Scores'!A105</f>
        <v>Rumble</v>
      </c>
      <c r="B102">
        <f>IF('Comp Calculator'!$C$158='Champ Pools'!$S$3,'Champ Pools'!B104,IF('Comp Calculator'!$C$158='Champ Pools'!$T$3,'Champ Pools'!C104,IF('Comp Calculator'!$C$158='Champ Pools'!$U$3,'Champ Pools'!D104,IF('Comp Calculator'!$C$158='Champ Pools'!$V$3,'Champ Pools'!E104,IF('Comp Calculator'!$C$158='Champ Pools'!$W$3,'Champ Pools'!F104,IF('Comp Calculator'!$C$158='Champ Pools'!$X$3,'Champ Pools'!G104,IF('Comp Calculator'!$C$158='Champ Pools'!$Y$3,'Champ Pools'!H104,IF('Comp Calculator'!$C$158='Champ Pools'!$Z$3,'Champ Pools'!I104,0))))))))</f>
        <v>2</v>
      </c>
      <c r="C102">
        <f>IF('Comp Calculator'!$C$159='Champ Pools'!$S$3,'Champ Pools'!B104,IF('Comp Calculator'!$C$159='Champ Pools'!$T$3,'Champ Pools'!C104,IF('Comp Calculator'!$C$159='Champ Pools'!$U$3,'Champ Pools'!D104,IF('Comp Calculator'!$C$159='Champ Pools'!$V$3,'Champ Pools'!E104,IF('Comp Calculator'!$C$159='Champ Pools'!$W$3,'Champ Pools'!F104,IF('Comp Calculator'!$C$159='Champ Pools'!$X$3,'Champ Pools'!G104,IF('Comp Calculator'!$C$159='Champ Pools'!$Y$3,'Champ Pools'!H104,IF('Comp Calculator'!$C$159='Champ Pools'!$Z$3,'Champ Pools'!I104,0))))))))</f>
        <v>0</v>
      </c>
      <c r="D102">
        <f>IF('Comp Calculator'!$C$160='Champ Pools'!$S$3,'Champ Pools'!B104,IF('Comp Calculator'!$C$160='Champ Pools'!$T$3,'Champ Pools'!C104,IF('Comp Calculator'!$C$160='Champ Pools'!$U$3,'Champ Pools'!D104,IF('Comp Calculator'!$C$160='Champ Pools'!$V$3,'Champ Pools'!E104,IF('Comp Calculator'!$C$160='Champ Pools'!$W$3,'Champ Pools'!F104,IF('Comp Calculator'!$C$160='Champ Pools'!$X$3,'Champ Pools'!G104,IF('Comp Calculator'!$C$160='Champ Pools'!$Y$3,'Champ Pools'!H104,IF('Comp Calculator'!$C$160='Champ Pools'!$Z$3,'Champ Pools'!I104,0))))))))</f>
        <v>0</v>
      </c>
      <c r="E102">
        <f>IF('Comp Calculator'!$C$161='Champ Pools'!$S$3,'Champ Pools'!B104,IF('Comp Calculator'!$C$161='Champ Pools'!$T$3,'Champ Pools'!C104,IF('Comp Calculator'!$C$161='Champ Pools'!$U$3,'Champ Pools'!D104,IF('Comp Calculator'!$C$161='Champ Pools'!$V$3,'Champ Pools'!E104,IF('Comp Calculator'!$C$161='Champ Pools'!$W$3,'Champ Pools'!F104,IF('Comp Calculator'!$C$161='Champ Pools'!$X$3,'Champ Pools'!G104,IF('Comp Calculator'!$C$161='Champ Pools'!$Y$3,'Champ Pools'!H104,IF('Comp Calculator'!$C$161='Champ Pools'!$Z$3,'Champ Pools'!I104,0))))))))</f>
        <v>0</v>
      </c>
      <c r="F102">
        <f>IF('Comp Calculator'!$C$162='Champ Pools'!$S$3,'Champ Pools'!B104,IF('Comp Calculator'!$C$162='Champ Pools'!$T$3,'Champ Pools'!C104,IF('Comp Calculator'!$C$162='Champ Pools'!$U$3,'Champ Pools'!D104,IF('Comp Calculator'!$C$162='Champ Pools'!$V$3,'Champ Pools'!E104,IF('Comp Calculator'!$C$162='Champ Pools'!$W$3,'Champ Pools'!F104,IF('Comp Calculator'!$C$162='Champ Pools'!$X$3,'Champ Pools'!G104,IF('Comp Calculator'!$C$162='Champ Pools'!$Y$3,'Champ Pools'!H104,IF('Comp Calculator'!$C$162='Champ Pools'!$Z$3,'Champ Pools'!I104,0))))))))</f>
        <v>0</v>
      </c>
      <c r="H102">
        <f>B102*B102*'Champ Pools'!AC104</f>
        <v>12</v>
      </c>
      <c r="I102">
        <f>C102*C102*'Champ Pools'!AD104</f>
        <v>0</v>
      </c>
      <c r="J102">
        <f>D102*D102*'Champ Pools'!AE104</f>
        <v>0</v>
      </c>
      <c r="K102">
        <f>E102*E102*'Champ Pools'!AF104</f>
        <v>0</v>
      </c>
      <c r="L102">
        <f>F102*F102*'Champ Pools'!AG104</f>
        <v>0</v>
      </c>
      <c r="N102">
        <f>'Champ Scores'!Y105</f>
        <v>1813</v>
      </c>
      <c r="O102">
        <f>'Champ Scores'!Z105</f>
        <v>1300</v>
      </c>
      <c r="P102">
        <f>'Champ Scores'!AA105</f>
        <v>2065</v>
      </c>
      <c r="Q102">
        <f>'Champ Scores'!AB105</f>
        <v>1989</v>
      </c>
      <c r="R102">
        <f>'Champ Scores'!AC105</f>
        <v>2024</v>
      </c>
      <c r="T102" s="60">
        <f t="shared" si="42"/>
        <v>2684.1698241142872</v>
      </c>
      <c r="U102">
        <f>'(CC) Team Data'!W$43+'(CC) Enemy Champ Data'!N102</f>
        <v>1813</v>
      </c>
      <c r="V102">
        <f>'(CC) Team Data'!X$43+'(CC) Enemy Champ Data'!O102</f>
        <v>1300</v>
      </c>
      <c r="W102">
        <f>'(CC) Team Data'!Y$43+'(CC) Enemy Champ Data'!P102</f>
        <v>2065</v>
      </c>
      <c r="X102">
        <f>'(CC) Team Data'!Z$43+'(CC) Enemy Champ Data'!Q102</f>
        <v>1989</v>
      </c>
      <c r="Y102">
        <f>'(CC) Team Data'!AA$43+'(CC) Enemy Champ Data'!R102</f>
        <v>2024</v>
      </c>
      <c r="AA102">
        <f>ABS('Champ Scores'!AG105-33.3-'Comp Calculator'!H$164-'Comp Calculator'!H$163)</f>
        <v>0.60121618264312815</v>
      </c>
      <c r="AB102">
        <f>ABS('Champ Scores'!AH105-33.3-'Comp Calculator'!I$164-'Comp Calculator'!I$163)</f>
        <v>1.2526187959298767</v>
      </c>
      <c r="AC102">
        <f>ABS('Champ Scores'!AI105-33.3-'Comp Calculator'!J$164-'Comp Calculator'!J$163)</f>
        <v>0.65140261328674143</v>
      </c>
      <c r="AD102">
        <f t="shared" si="30"/>
        <v>2.5052375918597463</v>
      </c>
      <c r="AF102" s="60">
        <f>(IF('Comp Calculator'!$C$167='(CC) Enemy Champ Data'!$N$3,'(CC) Enemy Champ Data'!$N102,IF('Comp Calculator'!$C$167='(CC) Enemy Champ Data'!$O$3,'(CC) Enemy Champ Data'!$O102,IF('Comp Calculator'!$C$167='(CC) Enemy Champ Data'!$P$3,'(CC) Enemy Champ Data'!$P102,IF('Comp Calculator'!$C$167='(CC) Enemy Champ Data'!$Q$3,'(CC) Enemy Champ Data'!$Q102,IF('Comp Calculator'!$C$167='(CC) Enemy Champ Data'!$R$3,'(CC) Enemy Champ Data'!$R102,IF('Comp Calculator'!$C$167='(CC) Enemy Champ Data'!$T$3,'(CC) Enemy Champ Data'!$T102,1000))))))*H102*(100-$AD102))/1000</f>
        <v>3140.3099911814638</v>
      </c>
      <c r="AG102" s="60">
        <f>(IF('Comp Calculator'!$C$167='(CC) Enemy Champ Data'!$N$3,'(CC) Enemy Champ Data'!$N102,IF('Comp Calculator'!$C$167='(CC) Enemy Champ Data'!$O$3,'(CC) Enemy Champ Data'!$O102,IF('Comp Calculator'!$C$167='(CC) Enemy Champ Data'!$P$3,'(CC) Enemy Champ Data'!$P102,IF('Comp Calculator'!$C$167='(CC) Enemy Champ Data'!$Q$3,'(CC) Enemy Champ Data'!$Q102,IF('Comp Calculator'!$C$167='(CC) Enemy Champ Data'!$R$3,'(CC) Enemy Champ Data'!$R102,IF('Comp Calculator'!$C$167='(CC) Enemy Champ Data'!$T$3,'(CC) Enemy Champ Data'!$T102,1000))))))*I102*(100-$AD102))/1000</f>
        <v>0</v>
      </c>
      <c r="AH102" s="60">
        <f>(IF('Comp Calculator'!$C$167='(CC) Enemy Champ Data'!$N$3,'(CC) Enemy Champ Data'!$N102,IF('Comp Calculator'!$C$167='(CC) Enemy Champ Data'!$O$3,'(CC) Enemy Champ Data'!$O102,IF('Comp Calculator'!$C$167='(CC) Enemy Champ Data'!$P$3,'(CC) Enemy Champ Data'!$P102,IF('Comp Calculator'!$C$167='(CC) Enemy Champ Data'!$Q$3,'(CC) Enemy Champ Data'!$Q102,IF('Comp Calculator'!$C$167='(CC) Enemy Champ Data'!$R$3,'(CC) Enemy Champ Data'!$R102,IF('Comp Calculator'!$C$167='(CC) Enemy Champ Data'!$T$3,'(CC) Enemy Champ Data'!$T102,1000))))))*J102*(100-$AD102))/1000</f>
        <v>0</v>
      </c>
      <c r="AI102" s="60">
        <f>(IF('Comp Calculator'!$C$167='(CC) Enemy Champ Data'!$N$3,'(CC) Enemy Champ Data'!$N102,IF('Comp Calculator'!$C$167='(CC) Enemy Champ Data'!$O$3,'(CC) Enemy Champ Data'!$O102,IF('Comp Calculator'!$C$167='(CC) Enemy Champ Data'!$P$3,'(CC) Enemy Champ Data'!$P102,IF('Comp Calculator'!$C$167='(CC) Enemy Champ Data'!$Q$3,'(CC) Enemy Champ Data'!$Q102,IF('Comp Calculator'!$C$167='(CC) Enemy Champ Data'!$R$3,'(CC) Enemy Champ Data'!$R102,IF('Comp Calculator'!$C$167='(CC) Enemy Champ Data'!$T$3,'(CC) Enemy Champ Data'!$T102,1000))))))*K102*(100-$AD102))/1000</f>
        <v>0</v>
      </c>
      <c r="AJ102" s="60">
        <f>(IF('Comp Calculator'!$C$167='(CC) Enemy Champ Data'!$N$3,'(CC) Enemy Champ Data'!$N102,IF('Comp Calculator'!$C$167='(CC) Enemy Champ Data'!$O$3,'(CC) Enemy Champ Data'!$O102,IF('Comp Calculator'!$C$167='(CC) Enemy Champ Data'!$P$3,'(CC) Enemy Champ Data'!$P102,IF('Comp Calculator'!$C$167='(CC) Enemy Champ Data'!$Q$3,'(CC) Enemy Champ Data'!$Q102,IF('Comp Calculator'!$C$167='(CC) Enemy Champ Data'!$R$3,'(CC) Enemy Champ Data'!$R102,IF('Comp Calculator'!$C$167='(CC) Enemy Champ Data'!$T$3,'(CC) Enemy Champ Data'!$T102,1000))))))*L102*(100-$AD102))/1000</f>
        <v>0</v>
      </c>
      <c r="AL102">
        <f>RANK(AF102,AF$4:AF$157,0)+COUNTIF(AF$4:AF102,AF102)-1</f>
        <v>21</v>
      </c>
      <c r="AM102" t="str">
        <f t="shared" si="31"/>
        <v>Rumble</v>
      </c>
      <c r="AN102">
        <f>RANK(AG102,AG$4:AG$157,0)+COUNTIF(AG$4:AG102,AG102)-1</f>
        <v>109</v>
      </c>
      <c r="AO102" t="str">
        <f t="shared" si="32"/>
        <v>Rumble</v>
      </c>
      <c r="AP102">
        <f>RANK(AH102,AH$4:AH$157,0)+COUNTIF(AH$4:AH102,AH102)-1</f>
        <v>137</v>
      </c>
      <c r="AQ102" t="str">
        <f t="shared" si="33"/>
        <v>Rumble</v>
      </c>
      <c r="AR102">
        <f>RANK(AI102,AI$4:AI$157,0)+COUNTIF(AI$4:AI102,AI102)-1</f>
        <v>107</v>
      </c>
      <c r="AS102" t="str">
        <f t="shared" si="34"/>
        <v>Rumble</v>
      </c>
      <c r="AT102">
        <f>RANK(AJ102,AJ$4:AJ$157,0)+COUNTIF(AJ$4:AJ102,AJ102)-1</f>
        <v>115</v>
      </c>
      <c r="AU102" t="str">
        <f t="shared" si="35"/>
        <v>Rumble</v>
      </c>
      <c r="AW102">
        <v>100</v>
      </c>
      <c r="AX102" s="61">
        <f t="shared" si="36"/>
        <v>3.812344193046878</v>
      </c>
      <c r="AY102">
        <f>'Champ Scores'!B105</f>
        <v>1</v>
      </c>
      <c r="AZ102">
        <f>'Champ Scores'!C105</f>
        <v>5</v>
      </c>
      <c r="BA102">
        <f>'Champ Scores'!D105</f>
        <v>2</v>
      </c>
      <c r="BB102">
        <f>'Champ Scores'!E105</f>
        <v>5</v>
      </c>
      <c r="BC102">
        <f>'Champ Scores'!F105</f>
        <v>3</v>
      </c>
      <c r="BD102">
        <f>'Champ Scores'!G105</f>
        <v>4</v>
      </c>
      <c r="BE102">
        <f>'Champ Scores'!H105</f>
        <v>2</v>
      </c>
      <c r="BF102">
        <f>'Champ Scores'!I105</f>
        <v>3</v>
      </c>
      <c r="BG102">
        <f>'Champ Scores'!J105</f>
        <v>3</v>
      </c>
      <c r="BH102">
        <f>'Champ Scores'!K105</f>
        <v>3</v>
      </c>
      <c r="BI102">
        <f>'Champ Scores'!L105</f>
        <v>1</v>
      </c>
      <c r="BJ102">
        <f>'Champ Scores'!M105</f>
        <v>2</v>
      </c>
      <c r="BK102">
        <f>'Champ Scores'!N105</f>
        <v>3</v>
      </c>
      <c r="BL102">
        <f>'Champ Scores'!O105</f>
        <v>3</v>
      </c>
      <c r="BM102">
        <f>'Champ Scores'!P105</f>
        <v>2</v>
      </c>
      <c r="BN102">
        <f>'Champ Scores'!Q105</f>
        <v>3</v>
      </c>
      <c r="BO102">
        <f>'Champ Scores'!R105</f>
        <v>1</v>
      </c>
      <c r="BP102">
        <f>'Champ Scores'!S105</f>
        <v>1</v>
      </c>
      <c r="BQ102">
        <f>'Champ Scores'!T105</f>
        <v>3</v>
      </c>
      <c r="BR102">
        <f>'Champ Scores'!U105</f>
        <v>2</v>
      </c>
      <c r="BT102" s="61">
        <f>INDEX($AX$3:BR102,AW102,MATCH('Comp Calculator'!$C$168,'(CC) Enemy Champ Data'!$AX$3:$BR$3,0))</f>
        <v>3.812344193046878</v>
      </c>
      <c r="BV102" s="60">
        <f t="shared" si="43"/>
        <v>4460.2030958299028</v>
      </c>
      <c r="BW102" s="60">
        <f t="shared" si="44"/>
        <v>0</v>
      </c>
      <c r="BX102" s="60">
        <f t="shared" si="45"/>
        <v>0</v>
      </c>
      <c r="BY102" s="60">
        <f t="shared" si="46"/>
        <v>0</v>
      </c>
      <c r="BZ102" s="60">
        <f t="shared" si="47"/>
        <v>0</v>
      </c>
      <c r="CB102">
        <f>RANK(BV102,BV$4:BV$157,0)+COUNTIF(BV$4:BV102,BV102)-1</f>
        <v>21</v>
      </c>
      <c r="CC102" t="str">
        <f t="shared" si="37"/>
        <v>Rumble</v>
      </c>
      <c r="CD102">
        <f>RANK(BW102,BW$4:BW$157,0)+COUNTIF(BW$4:BW102,BW102)-1</f>
        <v>109</v>
      </c>
      <c r="CE102" t="str">
        <f t="shared" si="38"/>
        <v>Rumble</v>
      </c>
      <c r="CF102">
        <f>RANK(BX102,BX$4:BX$157,0)+COUNTIF(BX$4:BX102,BX102)-1</f>
        <v>137</v>
      </c>
      <c r="CG102" t="str">
        <f t="shared" si="39"/>
        <v>Rumble</v>
      </c>
      <c r="CH102">
        <f>RANK(BY102,BY$4:BY$157,0)+COUNTIF(BY$4:BY102,BY102)-1</f>
        <v>107</v>
      </c>
      <c r="CI102" t="str">
        <f t="shared" si="40"/>
        <v>Rumble</v>
      </c>
      <c r="CJ102">
        <f>RANK(BZ102,BZ$4:BZ$157,0)+COUNTIF(BZ$4:BZ102,BZ102)-1</f>
        <v>115</v>
      </c>
      <c r="CK102" t="str">
        <f t="shared" si="41"/>
        <v>Rumble</v>
      </c>
      <c r="CM102">
        <f>'Champ Scores'!B105+'(CC) Team Data'!B$43-'(CC) Team Data'!$B$28</f>
        <v>5</v>
      </c>
      <c r="CN102">
        <f>'Champ Scores'!C105+'(CC) Team Data'!C$43-'(CC) Team Data'!$B$28</f>
        <v>9</v>
      </c>
      <c r="CO102">
        <f>'Champ Scores'!D105+'(CC) Team Data'!D$43-'(CC) Team Data'!$B$28</f>
        <v>6</v>
      </c>
      <c r="CP102">
        <f>'Champ Scores'!E105+'(CC) Team Data'!E$43-'(CC) Team Data'!$B$28</f>
        <v>9</v>
      </c>
      <c r="CQ102">
        <f>'Champ Scores'!F105+'(CC) Team Data'!F$43-'(CC) Team Data'!$B$28</f>
        <v>7</v>
      </c>
      <c r="CR102">
        <f>'Champ Scores'!G105+'(CC) Team Data'!G$43-'(CC) Team Data'!$B$28</f>
        <v>8</v>
      </c>
      <c r="CS102">
        <f>'Champ Scores'!H105+'(CC) Team Data'!H$43-'(CC) Team Data'!$B$28</f>
        <v>6</v>
      </c>
      <c r="CT102">
        <f>'Champ Scores'!I105+'(CC) Team Data'!I$43-'(CC) Team Data'!$B$28</f>
        <v>7</v>
      </c>
      <c r="CU102">
        <f>'Champ Scores'!J105+'(CC) Team Data'!J$43-'(CC) Team Data'!$B$28</f>
        <v>7</v>
      </c>
      <c r="CV102">
        <f>'Champ Scores'!K105+'(CC) Team Data'!K$43-'(CC) Team Data'!$B$28</f>
        <v>7</v>
      </c>
      <c r="CW102">
        <f>'Champ Scores'!L105+'(CC) Team Data'!L$43-'(CC) Team Data'!$B$28</f>
        <v>5</v>
      </c>
      <c r="CX102">
        <f>'Champ Scores'!M105+'(CC) Team Data'!M$43-'(CC) Team Data'!$B$28</f>
        <v>6</v>
      </c>
      <c r="CY102">
        <f>'Champ Scores'!N105+'(CC) Team Data'!N$43-'(CC) Team Data'!$B$28</f>
        <v>7</v>
      </c>
      <c r="CZ102">
        <f>'Champ Scores'!O105+'(CC) Team Data'!O$43-'(CC) Team Data'!$B$28</f>
        <v>7</v>
      </c>
      <c r="DA102">
        <f>'Champ Scores'!P105+'(CC) Team Data'!P$43-'(CC) Team Data'!$B$28</f>
        <v>6</v>
      </c>
      <c r="DB102">
        <f>'Champ Scores'!Q105+'(CC) Team Data'!Q$43-'(CC) Team Data'!$B$28</f>
        <v>7</v>
      </c>
      <c r="DC102">
        <f>'Champ Scores'!R105+'(CC) Team Data'!R$43-'(CC) Team Data'!$B$28</f>
        <v>5</v>
      </c>
      <c r="DD102">
        <f>'Champ Scores'!S105+'(CC) Team Data'!S$43-'(CC) Team Data'!$B$28</f>
        <v>5</v>
      </c>
      <c r="DE102">
        <f>'Champ Scores'!T105+'(CC) Team Data'!T$43-'(CC) Team Data'!$B$28</f>
        <v>7</v>
      </c>
      <c r="DF102">
        <f>'Champ Scores'!U105+'(CC) Team Data'!U$43-'(CC) Team Data'!$B$28</f>
        <v>6</v>
      </c>
    </row>
    <row r="103" spans="1:110" x14ac:dyDescent="0.25">
      <c r="A103" t="str">
        <f>'Champ Scores'!A106</f>
        <v>Ryze</v>
      </c>
      <c r="B103">
        <f>IF('Comp Calculator'!$C$158='Champ Pools'!$S$3,'Champ Pools'!B105,IF('Comp Calculator'!$C$158='Champ Pools'!$T$3,'Champ Pools'!C105,IF('Comp Calculator'!$C$158='Champ Pools'!$U$3,'Champ Pools'!D105,IF('Comp Calculator'!$C$158='Champ Pools'!$V$3,'Champ Pools'!E105,IF('Comp Calculator'!$C$158='Champ Pools'!$W$3,'Champ Pools'!F105,IF('Comp Calculator'!$C$158='Champ Pools'!$X$3,'Champ Pools'!G105,IF('Comp Calculator'!$C$158='Champ Pools'!$Y$3,'Champ Pools'!H105,IF('Comp Calculator'!$C$158='Champ Pools'!$Z$3,'Champ Pools'!I105,0))))))))</f>
        <v>0</v>
      </c>
      <c r="C103">
        <f>IF('Comp Calculator'!$C$159='Champ Pools'!$S$3,'Champ Pools'!B105,IF('Comp Calculator'!$C$159='Champ Pools'!$T$3,'Champ Pools'!C105,IF('Comp Calculator'!$C$159='Champ Pools'!$U$3,'Champ Pools'!D105,IF('Comp Calculator'!$C$159='Champ Pools'!$V$3,'Champ Pools'!E105,IF('Comp Calculator'!$C$159='Champ Pools'!$W$3,'Champ Pools'!F105,IF('Comp Calculator'!$C$159='Champ Pools'!$X$3,'Champ Pools'!G105,IF('Comp Calculator'!$C$159='Champ Pools'!$Y$3,'Champ Pools'!H105,IF('Comp Calculator'!$C$159='Champ Pools'!$Z$3,'Champ Pools'!I105,0))))))))</f>
        <v>0</v>
      </c>
      <c r="D103">
        <f>IF('Comp Calculator'!$C$160='Champ Pools'!$S$3,'Champ Pools'!B105,IF('Comp Calculator'!$C$160='Champ Pools'!$T$3,'Champ Pools'!C105,IF('Comp Calculator'!$C$160='Champ Pools'!$U$3,'Champ Pools'!D105,IF('Comp Calculator'!$C$160='Champ Pools'!$V$3,'Champ Pools'!E105,IF('Comp Calculator'!$C$160='Champ Pools'!$W$3,'Champ Pools'!F105,IF('Comp Calculator'!$C$160='Champ Pools'!$X$3,'Champ Pools'!G105,IF('Comp Calculator'!$C$160='Champ Pools'!$Y$3,'Champ Pools'!H105,IF('Comp Calculator'!$C$160='Champ Pools'!$Z$3,'Champ Pools'!I105,0))))))))</f>
        <v>2</v>
      </c>
      <c r="E103">
        <f>IF('Comp Calculator'!$C$161='Champ Pools'!$S$3,'Champ Pools'!B105,IF('Comp Calculator'!$C$161='Champ Pools'!$T$3,'Champ Pools'!C105,IF('Comp Calculator'!$C$161='Champ Pools'!$U$3,'Champ Pools'!D105,IF('Comp Calculator'!$C$161='Champ Pools'!$V$3,'Champ Pools'!E105,IF('Comp Calculator'!$C$161='Champ Pools'!$W$3,'Champ Pools'!F105,IF('Comp Calculator'!$C$161='Champ Pools'!$X$3,'Champ Pools'!G105,IF('Comp Calculator'!$C$161='Champ Pools'!$Y$3,'Champ Pools'!H105,IF('Comp Calculator'!$C$161='Champ Pools'!$Z$3,'Champ Pools'!I105,0))))))))</f>
        <v>0</v>
      </c>
      <c r="F103">
        <f>IF('Comp Calculator'!$C$162='Champ Pools'!$S$3,'Champ Pools'!B105,IF('Comp Calculator'!$C$162='Champ Pools'!$T$3,'Champ Pools'!C105,IF('Comp Calculator'!$C$162='Champ Pools'!$U$3,'Champ Pools'!D105,IF('Comp Calculator'!$C$162='Champ Pools'!$V$3,'Champ Pools'!E105,IF('Comp Calculator'!$C$162='Champ Pools'!$W$3,'Champ Pools'!F105,IF('Comp Calculator'!$C$162='Champ Pools'!$X$3,'Champ Pools'!G105,IF('Comp Calculator'!$C$162='Champ Pools'!$Y$3,'Champ Pools'!H105,IF('Comp Calculator'!$C$162='Champ Pools'!$Z$3,'Champ Pools'!I105,0))))))))</f>
        <v>0</v>
      </c>
      <c r="H103">
        <f>B103*B103*'Champ Pools'!AC105</f>
        <v>0</v>
      </c>
      <c r="I103">
        <f>C103*C103*'Champ Pools'!AD105</f>
        <v>0</v>
      </c>
      <c r="J103">
        <f>D103*D103*'Champ Pools'!AE105</f>
        <v>12</v>
      </c>
      <c r="K103">
        <f>E103*E103*'Champ Pools'!AF105</f>
        <v>0</v>
      </c>
      <c r="L103">
        <f>F103*F103*'Champ Pools'!AG105</f>
        <v>0</v>
      </c>
      <c r="N103">
        <f>'Champ Scores'!Y106</f>
        <v>1518</v>
      </c>
      <c r="O103">
        <f>'Champ Scores'!Z106</f>
        <v>2024</v>
      </c>
      <c r="P103">
        <f>'Champ Scores'!AA106</f>
        <v>1704</v>
      </c>
      <c r="Q103">
        <f>'Champ Scores'!AB106</f>
        <v>1777</v>
      </c>
      <c r="R103">
        <f>'Champ Scores'!AC106</f>
        <v>2668</v>
      </c>
      <c r="T103" s="60">
        <f t="shared" si="42"/>
        <v>2553.5213330964175</v>
      </c>
      <c r="U103">
        <f>'(CC) Team Data'!W$43+'(CC) Enemy Champ Data'!N103</f>
        <v>1518</v>
      </c>
      <c r="V103">
        <f>'(CC) Team Data'!X$43+'(CC) Enemy Champ Data'!O103</f>
        <v>2024</v>
      </c>
      <c r="W103">
        <f>'(CC) Team Data'!Y$43+'(CC) Enemy Champ Data'!P103</f>
        <v>1704</v>
      </c>
      <c r="X103">
        <f>'(CC) Team Data'!Z$43+'(CC) Enemy Champ Data'!Q103</f>
        <v>1777</v>
      </c>
      <c r="Y103">
        <f>'(CC) Team Data'!AA$43+'(CC) Enemy Champ Data'!R103</f>
        <v>2668</v>
      </c>
      <c r="AA103">
        <f>ABS('Champ Scores'!AG106-33.3-'Comp Calculator'!H$164-'Comp Calculator'!H$163)</f>
        <v>6.4129915308850229</v>
      </c>
      <c r="AB103">
        <f>ABS('Champ Scores'!AH106-33.3-'Comp Calculator'!I$164-'Comp Calculator'!I$163)</f>
        <v>4.7357601606618687</v>
      </c>
      <c r="AC103">
        <f>ABS('Champ Scores'!AI106-33.3-'Comp Calculator'!J$164-'Comp Calculator'!J$163)</f>
        <v>11.148751691546895</v>
      </c>
      <c r="AD103">
        <f t="shared" si="30"/>
        <v>22.297503383093787</v>
      </c>
      <c r="AF103" s="60">
        <f>(IF('Comp Calculator'!$C$167='(CC) Enemy Champ Data'!$N$3,'(CC) Enemy Champ Data'!$N103,IF('Comp Calculator'!$C$167='(CC) Enemy Champ Data'!$O$3,'(CC) Enemy Champ Data'!$O103,IF('Comp Calculator'!$C$167='(CC) Enemy Champ Data'!$P$3,'(CC) Enemy Champ Data'!$P103,IF('Comp Calculator'!$C$167='(CC) Enemy Champ Data'!$Q$3,'(CC) Enemy Champ Data'!$Q103,IF('Comp Calculator'!$C$167='(CC) Enemy Champ Data'!$R$3,'(CC) Enemy Champ Data'!$R103,IF('Comp Calculator'!$C$167='(CC) Enemy Champ Data'!$T$3,'(CC) Enemy Champ Data'!$T103,1000))))))*H103*(100-$AD103))/1000</f>
        <v>0</v>
      </c>
      <c r="AG103" s="60">
        <f>(IF('Comp Calculator'!$C$167='(CC) Enemy Champ Data'!$N$3,'(CC) Enemy Champ Data'!$N103,IF('Comp Calculator'!$C$167='(CC) Enemy Champ Data'!$O$3,'(CC) Enemy Champ Data'!$O103,IF('Comp Calculator'!$C$167='(CC) Enemy Champ Data'!$P$3,'(CC) Enemy Champ Data'!$P103,IF('Comp Calculator'!$C$167='(CC) Enemy Champ Data'!$Q$3,'(CC) Enemy Champ Data'!$Q103,IF('Comp Calculator'!$C$167='(CC) Enemy Champ Data'!$R$3,'(CC) Enemy Champ Data'!$R103,IF('Comp Calculator'!$C$167='(CC) Enemy Champ Data'!$T$3,'(CC) Enemy Champ Data'!$T103,1000))))))*I103*(100-$AD103))/1000</f>
        <v>0</v>
      </c>
      <c r="AH103" s="60">
        <f>(IF('Comp Calculator'!$C$167='(CC) Enemy Champ Data'!$N$3,'(CC) Enemy Champ Data'!$N103,IF('Comp Calculator'!$C$167='(CC) Enemy Champ Data'!$O$3,'(CC) Enemy Champ Data'!$O103,IF('Comp Calculator'!$C$167='(CC) Enemy Champ Data'!$P$3,'(CC) Enemy Champ Data'!$P103,IF('Comp Calculator'!$C$167='(CC) Enemy Champ Data'!$Q$3,'(CC) Enemy Champ Data'!$Q103,IF('Comp Calculator'!$C$167='(CC) Enemy Champ Data'!$R$3,'(CC) Enemy Champ Data'!$R103,IF('Comp Calculator'!$C$167='(CC) Enemy Champ Data'!$T$3,'(CC) Enemy Champ Data'!$T103,1000))))))*J103*(100-$AD103))/1000</f>
        <v>2380.9797929534666</v>
      </c>
      <c r="AI103" s="60">
        <f>(IF('Comp Calculator'!$C$167='(CC) Enemy Champ Data'!$N$3,'(CC) Enemy Champ Data'!$N103,IF('Comp Calculator'!$C$167='(CC) Enemy Champ Data'!$O$3,'(CC) Enemy Champ Data'!$O103,IF('Comp Calculator'!$C$167='(CC) Enemy Champ Data'!$P$3,'(CC) Enemy Champ Data'!$P103,IF('Comp Calculator'!$C$167='(CC) Enemy Champ Data'!$Q$3,'(CC) Enemy Champ Data'!$Q103,IF('Comp Calculator'!$C$167='(CC) Enemy Champ Data'!$R$3,'(CC) Enemy Champ Data'!$R103,IF('Comp Calculator'!$C$167='(CC) Enemy Champ Data'!$T$3,'(CC) Enemy Champ Data'!$T103,1000))))))*K103*(100-$AD103))/1000</f>
        <v>0</v>
      </c>
      <c r="AJ103" s="60">
        <f>(IF('Comp Calculator'!$C$167='(CC) Enemy Champ Data'!$N$3,'(CC) Enemy Champ Data'!$N103,IF('Comp Calculator'!$C$167='(CC) Enemy Champ Data'!$O$3,'(CC) Enemy Champ Data'!$O103,IF('Comp Calculator'!$C$167='(CC) Enemy Champ Data'!$P$3,'(CC) Enemy Champ Data'!$P103,IF('Comp Calculator'!$C$167='(CC) Enemy Champ Data'!$Q$3,'(CC) Enemy Champ Data'!$Q103,IF('Comp Calculator'!$C$167='(CC) Enemy Champ Data'!$R$3,'(CC) Enemy Champ Data'!$R103,IF('Comp Calculator'!$C$167='(CC) Enemy Champ Data'!$T$3,'(CC) Enemy Champ Data'!$T103,1000))))))*L103*(100-$AD103))/1000</f>
        <v>0</v>
      </c>
      <c r="AL103">
        <f>RANK(AF103,AF$4:AF$157,0)+COUNTIF(AF$4:AF103,AF103)-1</f>
        <v>113</v>
      </c>
      <c r="AM103" t="str">
        <f t="shared" si="31"/>
        <v>Ryze</v>
      </c>
      <c r="AN103">
        <f>RANK(AG103,AG$4:AG$157,0)+COUNTIF(AG$4:AG103,AG103)-1</f>
        <v>110</v>
      </c>
      <c r="AO103" t="str">
        <f t="shared" si="32"/>
        <v>Ryze</v>
      </c>
      <c r="AP103">
        <f>RANK(AH103,AH$4:AH$157,0)+COUNTIF(AH$4:AH103,AH103)-1</f>
        <v>92</v>
      </c>
      <c r="AQ103" t="str">
        <f t="shared" si="33"/>
        <v>Ryze</v>
      </c>
      <c r="AR103">
        <f>RANK(AI103,AI$4:AI$157,0)+COUNTIF(AI$4:AI103,AI103)-1</f>
        <v>108</v>
      </c>
      <c r="AS103" t="str">
        <f t="shared" si="34"/>
        <v>Ryze</v>
      </c>
      <c r="AT103">
        <f>RANK(AJ103,AJ$4:AJ$157,0)+COUNTIF(AJ$4:AJ103,AJ103)-1</f>
        <v>116</v>
      </c>
      <c r="AU103" t="str">
        <f t="shared" si="35"/>
        <v>Ryze</v>
      </c>
      <c r="AW103">
        <v>101</v>
      </c>
      <c r="AX103" s="61">
        <f t="shared" si="36"/>
        <v>3.5709775148172467</v>
      </c>
      <c r="AY103">
        <f>'Champ Scores'!B106</f>
        <v>3</v>
      </c>
      <c r="AZ103">
        <f>'Champ Scores'!C106</f>
        <v>5</v>
      </c>
      <c r="BA103">
        <f>'Champ Scores'!D106</f>
        <v>3</v>
      </c>
      <c r="BB103">
        <f>'Champ Scores'!E106</f>
        <v>3</v>
      </c>
      <c r="BC103">
        <f>'Champ Scores'!F106</f>
        <v>4</v>
      </c>
      <c r="BD103">
        <f>'Champ Scores'!G106</f>
        <v>4</v>
      </c>
      <c r="BE103">
        <f>'Champ Scores'!H106</f>
        <v>2</v>
      </c>
      <c r="BF103">
        <f>'Champ Scores'!I106</f>
        <v>3</v>
      </c>
      <c r="BG103">
        <f>'Champ Scores'!J106</f>
        <v>5</v>
      </c>
      <c r="BH103">
        <f>'Champ Scores'!K106</f>
        <v>1</v>
      </c>
      <c r="BI103">
        <f>'Champ Scores'!L106</f>
        <v>1</v>
      </c>
      <c r="BJ103">
        <f>'Champ Scores'!M106</f>
        <v>2</v>
      </c>
      <c r="BK103">
        <f>'Champ Scores'!N106</f>
        <v>1</v>
      </c>
      <c r="BL103">
        <f>'Champ Scores'!O106</f>
        <v>2</v>
      </c>
      <c r="BM103">
        <f>'Champ Scores'!P106</f>
        <v>3</v>
      </c>
      <c r="BN103">
        <f>'Champ Scores'!Q106</f>
        <v>5</v>
      </c>
      <c r="BO103">
        <f>'Champ Scores'!R106</f>
        <v>1</v>
      </c>
      <c r="BP103">
        <f>'Champ Scores'!S106</f>
        <v>1</v>
      </c>
      <c r="BQ103">
        <f>'Champ Scores'!T106</f>
        <v>2</v>
      </c>
      <c r="BR103">
        <f>'Champ Scores'!U106</f>
        <v>1</v>
      </c>
      <c r="BT103" s="61">
        <f>INDEX($AX$3:BR103,AW103,MATCH('Comp Calculator'!$C$168,'(CC) Enemy Champ Data'!$AX$3:$BR$3,0))</f>
        <v>3.5709775148172467</v>
      </c>
      <c r="BV103" s="60">
        <f t="shared" si="43"/>
        <v>0</v>
      </c>
      <c r="BW103" s="60">
        <f t="shared" si="44"/>
        <v>0</v>
      </c>
      <c r="BX103" s="60">
        <f t="shared" si="45"/>
        <v>3329.6864191696232</v>
      </c>
      <c r="BY103" s="60">
        <f t="shared" si="46"/>
        <v>0</v>
      </c>
      <c r="BZ103" s="60">
        <f t="shared" si="47"/>
        <v>0</v>
      </c>
      <c r="CB103">
        <f>RANK(BV103,BV$4:BV$157,0)+COUNTIF(BV$4:BV103,BV103)-1</f>
        <v>113</v>
      </c>
      <c r="CC103" t="str">
        <f t="shared" si="37"/>
        <v>Ryze</v>
      </c>
      <c r="CD103">
        <f>RANK(BW103,BW$4:BW$157,0)+COUNTIF(BW$4:BW103,BW103)-1</f>
        <v>110</v>
      </c>
      <c r="CE103" t="str">
        <f t="shared" si="38"/>
        <v>Ryze</v>
      </c>
      <c r="CF103">
        <f>RANK(BX103,BX$4:BX$157,0)+COUNTIF(BX$4:BX103,BX103)-1</f>
        <v>92</v>
      </c>
      <c r="CG103" t="str">
        <f t="shared" si="39"/>
        <v>Ryze</v>
      </c>
      <c r="CH103">
        <f>RANK(BY103,BY$4:BY$157,0)+COUNTIF(BY$4:BY103,BY103)-1</f>
        <v>108</v>
      </c>
      <c r="CI103" t="str">
        <f t="shared" si="40"/>
        <v>Ryze</v>
      </c>
      <c r="CJ103">
        <f>RANK(BZ103,BZ$4:BZ$157,0)+COUNTIF(BZ$4:BZ103,BZ103)-1</f>
        <v>116</v>
      </c>
      <c r="CK103" t="str">
        <f t="shared" si="41"/>
        <v>Ryze</v>
      </c>
      <c r="CM103">
        <f>'Champ Scores'!B106+'(CC) Team Data'!B$43-'(CC) Team Data'!$B$28</f>
        <v>7</v>
      </c>
      <c r="CN103">
        <f>'Champ Scores'!C106+'(CC) Team Data'!C$43-'(CC) Team Data'!$B$28</f>
        <v>9</v>
      </c>
      <c r="CO103">
        <f>'Champ Scores'!D106+'(CC) Team Data'!D$43-'(CC) Team Data'!$B$28</f>
        <v>7</v>
      </c>
      <c r="CP103">
        <f>'Champ Scores'!E106+'(CC) Team Data'!E$43-'(CC) Team Data'!$B$28</f>
        <v>7</v>
      </c>
      <c r="CQ103">
        <f>'Champ Scores'!F106+'(CC) Team Data'!F$43-'(CC) Team Data'!$B$28</f>
        <v>8</v>
      </c>
      <c r="CR103">
        <f>'Champ Scores'!G106+'(CC) Team Data'!G$43-'(CC) Team Data'!$B$28</f>
        <v>8</v>
      </c>
      <c r="CS103">
        <f>'Champ Scores'!H106+'(CC) Team Data'!H$43-'(CC) Team Data'!$B$28</f>
        <v>6</v>
      </c>
      <c r="CT103">
        <f>'Champ Scores'!I106+'(CC) Team Data'!I$43-'(CC) Team Data'!$B$28</f>
        <v>7</v>
      </c>
      <c r="CU103">
        <f>'Champ Scores'!J106+'(CC) Team Data'!J$43-'(CC) Team Data'!$B$28</f>
        <v>9</v>
      </c>
      <c r="CV103">
        <f>'Champ Scores'!K106+'(CC) Team Data'!K$43-'(CC) Team Data'!$B$28</f>
        <v>5</v>
      </c>
      <c r="CW103">
        <f>'Champ Scores'!L106+'(CC) Team Data'!L$43-'(CC) Team Data'!$B$28</f>
        <v>5</v>
      </c>
      <c r="CX103">
        <f>'Champ Scores'!M106+'(CC) Team Data'!M$43-'(CC) Team Data'!$B$28</f>
        <v>6</v>
      </c>
      <c r="CY103">
        <f>'Champ Scores'!N106+'(CC) Team Data'!N$43-'(CC) Team Data'!$B$28</f>
        <v>5</v>
      </c>
      <c r="CZ103">
        <f>'Champ Scores'!O106+'(CC) Team Data'!O$43-'(CC) Team Data'!$B$28</f>
        <v>6</v>
      </c>
      <c r="DA103">
        <f>'Champ Scores'!P106+'(CC) Team Data'!P$43-'(CC) Team Data'!$B$28</f>
        <v>7</v>
      </c>
      <c r="DB103">
        <f>'Champ Scores'!Q106+'(CC) Team Data'!Q$43-'(CC) Team Data'!$B$28</f>
        <v>9</v>
      </c>
      <c r="DC103">
        <f>'Champ Scores'!R106+'(CC) Team Data'!R$43-'(CC) Team Data'!$B$28</f>
        <v>5</v>
      </c>
      <c r="DD103">
        <f>'Champ Scores'!S106+'(CC) Team Data'!S$43-'(CC) Team Data'!$B$28</f>
        <v>5</v>
      </c>
      <c r="DE103">
        <f>'Champ Scores'!T106+'(CC) Team Data'!T$43-'(CC) Team Data'!$B$28</f>
        <v>6</v>
      </c>
      <c r="DF103">
        <f>'Champ Scores'!U106+'(CC) Team Data'!U$43-'(CC) Team Data'!$B$28</f>
        <v>5</v>
      </c>
    </row>
    <row r="104" spans="1:110" x14ac:dyDescent="0.25">
      <c r="A104" t="str">
        <f>'Champ Scores'!A107</f>
        <v>Samira</v>
      </c>
      <c r="B104">
        <f>IF('Comp Calculator'!$C$158='Champ Pools'!$S$3,'Champ Pools'!B106,IF('Comp Calculator'!$C$158='Champ Pools'!$T$3,'Champ Pools'!C106,IF('Comp Calculator'!$C$158='Champ Pools'!$U$3,'Champ Pools'!D106,IF('Comp Calculator'!$C$158='Champ Pools'!$V$3,'Champ Pools'!E106,IF('Comp Calculator'!$C$158='Champ Pools'!$W$3,'Champ Pools'!F106,IF('Comp Calculator'!$C$158='Champ Pools'!$X$3,'Champ Pools'!G106,IF('Comp Calculator'!$C$158='Champ Pools'!$Y$3,'Champ Pools'!H106,IF('Comp Calculator'!$C$158='Champ Pools'!$Z$3,'Champ Pools'!I106,0))))))))</f>
        <v>0</v>
      </c>
      <c r="C104">
        <f>IF('Comp Calculator'!$C$159='Champ Pools'!$S$3,'Champ Pools'!B106,IF('Comp Calculator'!$C$159='Champ Pools'!$T$3,'Champ Pools'!C106,IF('Comp Calculator'!$C$159='Champ Pools'!$U$3,'Champ Pools'!D106,IF('Comp Calculator'!$C$159='Champ Pools'!$V$3,'Champ Pools'!E106,IF('Comp Calculator'!$C$159='Champ Pools'!$W$3,'Champ Pools'!F106,IF('Comp Calculator'!$C$159='Champ Pools'!$X$3,'Champ Pools'!G106,IF('Comp Calculator'!$C$159='Champ Pools'!$Y$3,'Champ Pools'!H106,IF('Comp Calculator'!$C$159='Champ Pools'!$Z$3,'Champ Pools'!I106,0))))))))</f>
        <v>0</v>
      </c>
      <c r="D104">
        <f>IF('Comp Calculator'!$C$160='Champ Pools'!$S$3,'Champ Pools'!B106,IF('Comp Calculator'!$C$160='Champ Pools'!$T$3,'Champ Pools'!C106,IF('Comp Calculator'!$C$160='Champ Pools'!$U$3,'Champ Pools'!D106,IF('Comp Calculator'!$C$160='Champ Pools'!$V$3,'Champ Pools'!E106,IF('Comp Calculator'!$C$160='Champ Pools'!$W$3,'Champ Pools'!F106,IF('Comp Calculator'!$C$160='Champ Pools'!$X$3,'Champ Pools'!G106,IF('Comp Calculator'!$C$160='Champ Pools'!$Y$3,'Champ Pools'!H106,IF('Comp Calculator'!$C$160='Champ Pools'!$Z$3,'Champ Pools'!I106,0))))))))</f>
        <v>0</v>
      </c>
      <c r="E104">
        <f>IF('Comp Calculator'!$C$161='Champ Pools'!$S$3,'Champ Pools'!B106,IF('Comp Calculator'!$C$161='Champ Pools'!$T$3,'Champ Pools'!C106,IF('Comp Calculator'!$C$161='Champ Pools'!$U$3,'Champ Pools'!D106,IF('Comp Calculator'!$C$161='Champ Pools'!$V$3,'Champ Pools'!E106,IF('Comp Calculator'!$C$161='Champ Pools'!$W$3,'Champ Pools'!F106,IF('Comp Calculator'!$C$161='Champ Pools'!$X$3,'Champ Pools'!G106,IF('Comp Calculator'!$C$161='Champ Pools'!$Y$3,'Champ Pools'!H106,IF('Comp Calculator'!$C$161='Champ Pools'!$Z$3,'Champ Pools'!I106,0))))))))</f>
        <v>0</v>
      </c>
      <c r="F104">
        <f>IF('Comp Calculator'!$C$162='Champ Pools'!$S$3,'Champ Pools'!B106,IF('Comp Calculator'!$C$162='Champ Pools'!$T$3,'Champ Pools'!C106,IF('Comp Calculator'!$C$162='Champ Pools'!$U$3,'Champ Pools'!D106,IF('Comp Calculator'!$C$162='Champ Pools'!$V$3,'Champ Pools'!E106,IF('Comp Calculator'!$C$162='Champ Pools'!$W$3,'Champ Pools'!F106,IF('Comp Calculator'!$C$162='Champ Pools'!$X$3,'Champ Pools'!G106,IF('Comp Calculator'!$C$162='Champ Pools'!$Y$3,'Champ Pools'!H106,IF('Comp Calculator'!$C$162='Champ Pools'!$Z$3,'Champ Pools'!I106,0))))))))</f>
        <v>0</v>
      </c>
      <c r="H104">
        <f>B104*B104*'Champ Pools'!AC106</f>
        <v>0</v>
      </c>
      <c r="I104">
        <f>C104*C104*'Champ Pools'!AD106</f>
        <v>0</v>
      </c>
      <c r="J104">
        <f>D104*D104*'Champ Pools'!AE106</f>
        <v>0</v>
      </c>
      <c r="K104">
        <f>E104*E104*'Champ Pools'!AF106</f>
        <v>0</v>
      </c>
      <c r="L104">
        <f>F104*F104*'Champ Pools'!AG106</f>
        <v>0</v>
      </c>
      <c r="N104">
        <f>'Champ Scores'!Y107</f>
        <v>1789</v>
      </c>
      <c r="O104">
        <f>'Champ Scores'!Z107</f>
        <v>1505</v>
      </c>
      <c r="P104">
        <f>'Champ Scores'!AA107</f>
        <v>2042</v>
      </c>
      <c r="Q104">
        <f>'Champ Scores'!AB107</f>
        <v>2110</v>
      </c>
      <c r="R104">
        <f>'Champ Scores'!AC107</f>
        <v>2053</v>
      </c>
      <c r="T104" s="60">
        <f t="shared" si="42"/>
        <v>2747.0084981664399</v>
      </c>
      <c r="U104">
        <f>'(CC) Team Data'!W$43+'(CC) Enemy Champ Data'!N104</f>
        <v>1789</v>
      </c>
      <c r="V104">
        <f>'(CC) Team Data'!X$43+'(CC) Enemy Champ Data'!O104</f>
        <v>1505</v>
      </c>
      <c r="W104">
        <f>'(CC) Team Data'!Y$43+'(CC) Enemy Champ Data'!P104</f>
        <v>2042</v>
      </c>
      <c r="X104">
        <f>'(CC) Team Data'!Z$43+'(CC) Enemy Champ Data'!Q104</f>
        <v>2110</v>
      </c>
      <c r="Y104">
        <f>'(CC) Team Data'!AA$43+'(CC) Enemy Champ Data'!R104</f>
        <v>2053</v>
      </c>
      <c r="AA104">
        <f>ABS('Champ Scores'!AG107-33.3-'Comp Calculator'!H$164-'Comp Calculator'!H$163)</f>
        <v>7.134553995858532</v>
      </c>
      <c r="AB104">
        <f>ABS('Champ Scores'!AH107-33.3-'Comp Calculator'!I$164-'Comp Calculator'!I$163)</f>
        <v>5.2551110184111103</v>
      </c>
      <c r="AC104">
        <f>ABS('Champ Scores'!AI107-33.3-'Comp Calculator'!J$164-'Comp Calculator'!J$163)</f>
        <v>12.389665014269649</v>
      </c>
      <c r="AD104">
        <f t="shared" si="30"/>
        <v>24.779330028539292</v>
      </c>
      <c r="AF104" s="60">
        <f>(IF('Comp Calculator'!$C$167='(CC) Enemy Champ Data'!$N$3,'(CC) Enemy Champ Data'!$N104,IF('Comp Calculator'!$C$167='(CC) Enemy Champ Data'!$O$3,'(CC) Enemy Champ Data'!$O104,IF('Comp Calculator'!$C$167='(CC) Enemy Champ Data'!$P$3,'(CC) Enemy Champ Data'!$P104,IF('Comp Calculator'!$C$167='(CC) Enemy Champ Data'!$Q$3,'(CC) Enemy Champ Data'!$Q104,IF('Comp Calculator'!$C$167='(CC) Enemy Champ Data'!$R$3,'(CC) Enemy Champ Data'!$R104,IF('Comp Calculator'!$C$167='(CC) Enemy Champ Data'!$T$3,'(CC) Enemy Champ Data'!$T104,1000))))))*H104*(100-$AD104))/1000</f>
        <v>0</v>
      </c>
      <c r="AG104" s="60">
        <f>(IF('Comp Calculator'!$C$167='(CC) Enemy Champ Data'!$N$3,'(CC) Enemy Champ Data'!$N104,IF('Comp Calculator'!$C$167='(CC) Enemy Champ Data'!$O$3,'(CC) Enemy Champ Data'!$O104,IF('Comp Calculator'!$C$167='(CC) Enemy Champ Data'!$P$3,'(CC) Enemy Champ Data'!$P104,IF('Comp Calculator'!$C$167='(CC) Enemy Champ Data'!$Q$3,'(CC) Enemy Champ Data'!$Q104,IF('Comp Calculator'!$C$167='(CC) Enemy Champ Data'!$R$3,'(CC) Enemy Champ Data'!$R104,IF('Comp Calculator'!$C$167='(CC) Enemy Champ Data'!$T$3,'(CC) Enemy Champ Data'!$T104,1000))))))*I104*(100-$AD104))/1000</f>
        <v>0</v>
      </c>
      <c r="AH104" s="60">
        <f>(IF('Comp Calculator'!$C$167='(CC) Enemy Champ Data'!$N$3,'(CC) Enemy Champ Data'!$N104,IF('Comp Calculator'!$C$167='(CC) Enemy Champ Data'!$O$3,'(CC) Enemy Champ Data'!$O104,IF('Comp Calculator'!$C$167='(CC) Enemy Champ Data'!$P$3,'(CC) Enemy Champ Data'!$P104,IF('Comp Calculator'!$C$167='(CC) Enemy Champ Data'!$Q$3,'(CC) Enemy Champ Data'!$Q104,IF('Comp Calculator'!$C$167='(CC) Enemy Champ Data'!$R$3,'(CC) Enemy Champ Data'!$R104,IF('Comp Calculator'!$C$167='(CC) Enemy Champ Data'!$T$3,'(CC) Enemy Champ Data'!$T104,1000))))))*J104*(100-$AD104))/1000</f>
        <v>0</v>
      </c>
      <c r="AI104" s="60">
        <f>(IF('Comp Calculator'!$C$167='(CC) Enemy Champ Data'!$N$3,'(CC) Enemy Champ Data'!$N104,IF('Comp Calculator'!$C$167='(CC) Enemy Champ Data'!$O$3,'(CC) Enemy Champ Data'!$O104,IF('Comp Calculator'!$C$167='(CC) Enemy Champ Data'!$P$3,'(CC) Enemy Champ Data'!$P104,IF('Comp Calculator'!$C$167='(CC) Enemy Champ Data'!$Q$3,'(CC) Enemy Champ Data'!$Q104,IF('Comp Calculator'!$C$167='(CC) Enemy Champ Data'!$R$3,'(CC) Enemy Champ Data'!$R104,IF('Comp Calculator'!$C$167='(CC) Enemy Champ Data'!$T$3,'(CC) Enemy Champ Data'!$T104,1000))))))*K104*(100-$AD104))/1000</f>
        <v>0</v>
      </c>
      <c r="AJ104" s="60">
        <f>(IF('Comp Calculator'!$C$167='(CC) Enemy Champ Data'!$N$3,'(CC) Enemy Champ Data'!$N104,IF('Comp Calculator'!$C$167='(CC) Enemy Champ Data'!$O$3,'(CC) Enemy Champ Data'!$O104,IF('Comp Calculator'!$C$167='(CC) Enemy Champ Data'!$P$3,'(CC) Enemy Champ Data'!$P104,IF('Comp Calculator'!$C$167='(CC) Enemy Champ Data'!$Q$3,'(CC) Enemy Champ Data'!$Q104,IF('Comp Calculator'!$C$167='(CC) Enemy Champ Data'!$R$3,'(CC) Enemy Champ Data'!$R104,IF('Comp Calculator'!$C$167='(CC) Enemy Champ Data'!$T$3,'(CC) Enemy Champ Data'!$T104,1000))))))*L104*(100-$AD104))/1000</f>
        <v>0</v>
      </c>
      <c r="AL104">
        <f>RANK(AF104,AF$4:AF$157,0)+COUNTIF(AF$4:AF104,AF104)-1</f>
        <v>114</v>
      </c>
      <c r="AM104" t="str">
        <f t="shared" si="31"/>
        <v>Samira</v>
      </c>
      <c r="AN104">
        <f>RANK(AG104,AG$4:AG$157,0)+COUNTIF(AG$4:AG104,AG104)-1</f>
        <v>111</v>
      </c>
      <c r="AO104" t="str">
        <f t="shared" si="32"/>
        <v>Samira</v>
      </c>
      <c r="AP104">
        <f>RANK(AH104,AH$4:AH$157,0)+COUNTIF(AH$4:AH104,AH104)-1</f>
        <v>138</v>
      </c>
      <c r="AQ104" t="str">
        <f t="shared" si="33"/>
        <v>Samira</v>
      </c>
      <c r="AR104">
        <f>RANK(AI104,AI$4:AI$157,0)+COUNTIF(AI$4:AI104,AI104)-1</f>
        <v>109</v>
      </c>
      <c r="AS104" t="str">
        <f t="shared" si="34"/>
        <v>Samira</v>
      </c>
      <c r="AT104">
        <f>RANK(AJ104,AJ$4:AJ$157,0)+COUNTIF(AJ$4:AJ104,AJ104)-1</f>
        <v>117</v>
      </c>
      <c r="AU104" t="str">
        <f t="shared" si="35"/>
        <v>Samira</v>
      </c>
      <c r="AW104">
        <v>102</v>
      </c>
      <c r="AX104" s="61">
        <f t="shared" si="36"/>
        <v>3.7267943482771742</v>
      </c>
      <c r="AY104">
        <f>'Champ Scores'!B107</f>
        <v>1</v>
      </c>
      <c r="AZ104">
        <f>'Champ Scores'!C107</f>
        <v>5</v>
      </c>
      <c r="BA104">
        <f>'Champ Scores'!D107</f>
        <v>3</v>
      </c>
      <c r="BB104">
        <f>'Champ Scores'!E107</f>
        <v>5</v>
      </c>
      <c r="BC104">
        <f>'Champ Scores'!F107</f>
        <v>3</v>
      </c>
      <c r="BD104">
        <f>'Champ Scores'!G107</f>
        <v>4</v>
      </c>
      <c r="BE104">
        <f>'Champ Scores'!H107</f>
        <v>3</v>
      </c>
      <c r="BF104">
        <f>'Champ Scores'!I107</f>
        <v>3</v>
      </c>
      <c r="BG104">
        <f>'Champ Scores'!J107</f>
        <v>3</v>
      </c>
      <c r="BH104">
        <f>'Champ Scores'!K107</f>
        <v>1</v>
      </c>
      <c r="BI104">
        <f>'Champ Scores'!L107</f>
        <v>2</v>
      </c>
      <c r="BJ104">
        <f>'Champ Scores'!M107</f>
        <v>2</v>
      </c>
      <c r="BK104">
        <f>'Champ Scores'!N107</f>
        <v>1</v>
      </c>
      <c r="BL104">
        <f>'Champ Scores'!O107</f>
        <v>4</v>
      </c>
      <c r="BM104">
        <f>'Champ Scores'!P107</f>
        <v>2</v>
      </c>
      <c r="BN104">
        <f>'Champ Scores'!Q107</f>
        <v>1</v>
      </c>
      <c r="BO104">
        <f>'Champ Scores'!R107</f>
        <v>3</v>
      </c>
      <c r="BP104">
        <f>'Champ Scores'!S107</f>
        <v>1</v>
      </c>
      <c r="BQ104">
        <f>'Champ Scores'!T107</f>
        <v>2</v>
      </c>
      <c r="BR104">
        <f>'Champ Scores'!U107</f>
        <v>3</v>
      </c>
      <c r="BT104" s="61">
        <f>INDEX($AX$3:BR104,AW104,MATCH('Comp Calculator'!$C$168,'(CC) Enemy Champ Data'!$AX$3:$BR$3,0))</f>
        <v>3.7267943482771742</v>
      </c>
      <c r="BV104" s="60">
        <f t="shared" si="43"/>
        <v>0</v>
      </c>
      <c r="BW104" s="60">
        <f t="shared" si="44"/>
        <v>0</v>
      </c>
      <c r="BX104" s="60">
        <f t="shared" si="45"/>
        <v>0</v>
      </c>
      <c r="BY104" s="60">
        <f t="shared" si="46"/>
        <v>0</v>
      </c>
      <c r="BZ104" s="60">
        <f t="shared" si="47"/>
        <v>0</v>
      </c>
      <c r="CB104">
        <f>RANK(BV104,BV$4:BV$157,0)+COUNTIF(BV$4:BV104,BV104)-1</f>
        <v>114</v>
      </c>
      <c r="CC104" t="str">
        <f t="shared" si="37"/>
        <v>Samira</v>
      </c>
      <c r="CD104">
        <f>RANK(BW104,BW$4:BW$157,0)+COUNTIF(BW$4:BW104,BW104)-1</f>
        <v>111</v>
      </c>
      <c r="CE104" t="str">
        <f t="shared" si="38"/>
        <v>Samira</v>
      </c>
      <c r="CF104">
        <f>RANK(BX104,BX$4:BX$157,0)+COUNTIF(BX$4:BX104,BX104)-1</f>
        <v>138</v>
      </c>
      <c r="CG104" t="str">
        <f t="shared" si="39"/>
        <v>Samira</v>
      </c>
      <c r="CH104">
        <f>RANK(BY104,BY$4:BY$157,0)+COUNTIF(BY$4:BY104,BY104)-1</f>
        <v>109</v>
      </c>
      <c r="CI104" t="str">
        <f t="shared" si="40"/>
        <v>Samira</v>
      </c>
      <c r="CJ104">
        <f>RANK(BZ104,BZ$4:BZ$157,0)+COUNTIF(BZ$4:BZ104,BZ104)-1</f>
        <v>117</v>
      </c>
      <c r="CK104" t="str">
        <f t="shared" si="41"/>
        <v>Samira</v>
      </c>
      <c r="CM104">
        <f>'Champ Scores'!B107+'(CC) Team Data'!B$43-'(CC) Team Data'!$B$28</f>
        <v>5</v>
      </c>
      <c r="CN104">
        <f>'Champ Scores'!C107+'(CC) Team Data'!C$43-'(CC) Team Data'!$B$28</f>
        <v>9</v>
      </c>
      <c r="CO104">
        <f>'Champ Scores'!D107+'(CC) Team Data'!D$43-'(CC) Team Data'!$B$28</f>
        <v>7</v>
      </c>
      <c r="CP104">
        <f>'Champ Scores'!E107+'(CC) Team Data'!E$43-'(CC) Team Data'!$B$28</f>
        <v>9</v>
      </c>
      <c r="CQ104">
        <f>'Champ Scores'!F107+'(CC) Team Data'!F$43-'(CC) Team Data'!$B$28</f>
        <v>7</v>
      </c>
      <c r="CR104">
        <f>'Champ Scores'!G107+'(CC) Team Data'!G$43-'(CC) Team Data'!$B$28</f>
        <v>8</v>
      </c>
      <c r="CS104">
        <f>'Champ Scores'!H107+'(CC) Team Data'!H$43-'(CC) Team Data'!$B$28</f>
        <v>7</v>
      </c>
      <c r="CT104">
        <f>'Champ Scores'!I107+'(CC) Team Data'!I$43-'(CC) Team Data'!$B$28</f>
        <v>7</v>
      </c>
      <c r="CU104">
        <f>'Champ Scores'!J107+'(CC) Team Data'!J$43-'(CC) Team Data'!$B$28</f>
        <v>7</v>
      </c>
      <c r="CV104">
        <f>'Champ Scores'!K107+'(CC) Team Data'!K$43-'(CC) Team Data'!$B$28</f>
        <v>5</v>
      </c>
      <c r="CW104">
        <f>'Champ Scores'!L107+'(CC) Team Data'!L$43-'(CC) Team Data'!$B$28</f>
        <v>6</v>
      </c>
      <c r="CX104">
        <f>'Champ Scores'!M107+'(CC) Team Data'!M$43-'(CC) Team Data'!$B$28</f>
        <v>6</v>
      </c>
      <c r="CY104">
        <f>'Champ Scores'!N107+'(CC) Team Data'!N$43-'(CC) Team Data'!$B$28</f>
        <v>5</v>
      </c>
      <c r="CZ104">
        <f>'Champ Scores'!O107+'(CC) Team Data'!O$43-'(CC) Team Data'!$B$28</f>
        <v>8</v>
      </c>
      <c r="DA104">
        <f>'Champ Scores'!P107+'(CC) Team Data'!P$43-'(CC) Team Data'!$B$28</f>
        <v>6</v>
      </c>
      <c r="DB104">
        <f>'Champ Scores'!Q107+'(CC) Team Data'!Q$43-'(CC) Team Data'!$B$28</f>
        <v>5</v>
      </c>
      <c r="DC104">
        <f>'Champ Scores'!R107+'(CC) Team Data'!R$43-'(CC) Team Data'!$B$28</f>
        <v>7</v>
      </c>
      <c r="DD104">
        <f>'Champ Scores'!S107+'(CC) Team Data'!S$43-'(CC) Team Data'!$B$28</f>
        <v>5</v>
      </c>
      <c r="DE104">
        <f>'Champ Scores'!T107+'(CC) Team Data'!T$43-'(CC) Team Data'!$B$28</f>
        <v>6</v>
      </c>
      <c r="DF104">
        <f>'Champ Scores'!U107+'(CC) Team Data'!U$43-'(CC) Team Data'!$B$28</f>
        <v>7</v>
      </c>
    </row>
    <row r="105" spans="1:110" x14ac:dyDescent="0.25">
      <c r="A105" t="str">
        <f>'Champ Scores'!A108</f>
        <v>Sejuani</v>
      </c>
      <c r="B105">
        <f>IF('Comp Calculator'!$C$158='Champ Pools'!$S$3,'Champ Pools'!B107,IF('Comp Calculator'!$C$158='Champ Pools'!$T$3,'Champ Pools'!C107,IF('Comp Calculator'!$C$158='Champ Pools'!$U$3,'Champ Pools'!D107,IF('Comp Calculator'!$C$158='Champ Pools'!$V$3,'Champ Pools'!E107,IF('Comp Calculator'!$C$158='Champ Pools'!$W$3,'Champ Pools'!F107,IF('Comp Calculator'!$C$158='Champ Pools'!$X$3,'Champ Pools'!G107,IF('Comp Calculator'!$C$158='Champ Pools'!$Y$3,'Champ Pools'!H107,IF('Comp Calculator'!$C$158='Champ Pools'!$Z$3,'Champ Pools'!I107,0))))))))</f>
        <v>0</v>
      </c>
      <c r="C105">
        <f>IF('Comp Calculator'!$C$159='Champ Pools'!$S$3,'Champ Pools'!B107,IF('Comp Calculator'!$C$159='Champ Pools'!$T$3,'Champ Pools'!C107,IF('Comp Calculator'!$C$159='Champ Pools'!$U$3,'Champ Pools'!D107,IF('Comp Calculator'!$C$159='Champ Pools'!$V$3,'Champ Pools'!E107,IF('Comp Calculator'!$C$159='Champ Pools'!$W$3,'Champ Pools'!F107,IF('Comp Calculator'!$C$159='Champ Pools'!$X$3,'Champ Pools'!G107,IF('Comp Calculator'!$C$159='Champ Pools'!$Y$3,'Champ Pools'!H107,IF('Comp Calculator'!$C$159='Champ Pools'!$Z$3,'Champ Pools'!I107,0))))))))</f>
        <v>0</v>
      </c>
      <c r="D105">
        <f>IF('Comp Calculator'!$C$160='Champ Pools'!$S$3,'Champ Pools'!B107,IF('Comp Calculator'!$C$160='Champ Pools'!$T$3,'Champ Pools'!C107,IF('Comp Calculator'!$C$160='Champ Pools'!$U$3,'Champ Pools'!D107,IF('Comp Calculator'!$C$160='Champ Pools'!$V$3,'Champ Pools'!E107,IF('Comp Calculator'!$C$160='Champ Pools'!$W$3,'Champ Pools'!F107,IF('Comp Calculator'!$C$160='Champ Pools'!$X$3,'Champ Pools'!G107,IF('Comp Calculator'!$C$160='Champ Pools'!$Y$3,'Champ Pools'!H107,IF('Comp Calculator'!$C$160='Champ Pools'!$Z$3,'Champ Pools'!I107,0))))))))</f>
        <v>5</v>
      </c>
      <c r="E105">
        <f>IF('Comp Calculator'!$C$161='Champ Pools'!$S$3,'Champ Pools'!B107,IF('Comp Calculator'!$C$161='Champ Pools'!$T$3,'Champ Pools'!C107,IF('Comp Calculator'!$C$161='Champ Pools'!$U$3,'Champ Pools'!D107,IF('Comp Calculator'!$C$161='Champ Pools'!$V$3,'Champ Pools'!E107,IF('Comp Calculator'!$C$161='Champ Pools'!$W$3,'Champ Pools'!F107,IF('Comp Calculator'!$C$161='Champ Pools'!$X$3,'Champ Pools'!G107,IF('Comp Calculator'!$C$161='Champ Pools'!$Y$3,'Champ Pools'!H107,IF('Comp Calculator'!$C$161='Champ Pools'!$Z$3,'Champ Pools'!I107,0))))))))</f>
        <v>0</v>
      </c>
      <c r="F105">
        <f>IF('Comp Calculator'!$C$162='Champ Pools'!$S$3,'Champ Pools'!B107,IF('Comp Calculator'!$C$162='Champ Pools'!$T$3,'Champ Pools'!C107,IF('Comp Calculator'!$C$162='Champ Pools'!$U$3,'Champ Pools'!D107,IF('Comp Calculator'!$C$162='Champ Pools'!$V$3,'Champ Pools'!E107,IF('Comp Calculator'!$C$162='Champ Pools'!$W$3,'Champ Pools'!F107,IF('Comp Calculator'!$C$162='Champ Pools'!$X$3,'Champ Pools'!G107,IF('Comp Calculator'!$C$162='Champ Pools'!$Y$3,'Champ Pools'!H107,IF('Comp Calculator'!$C$162='Champ Pools'!$Z$3,'Champ Pools'!I107,0))))))))</f>
        <v>0</v>
      </c>
      <c r="H105">
        <f>B105*B105*'Champ Pools'!AC107</f>
        <v>0</v>
      </c>
      <c r="I105">
        <f>C105*C105*'Champ Pools'!AD107</f>
        <v>0</v>
      </c>
      <c r="J105">
        <f>D105*D105*'Champ Pools'!AE107</f>
        <v>75</v>
      </c>
      <c r="K105">
        <f>E105*E105*'Champ Pools'!AF107</f>
        <v>0</v>
      </c>
      <c r="L105">
        <f>F105*F105*'Champ Pools'!AG107</f>
        <v>0</v>
      </c>
      <c r="N105">
        <f>'Champ Scores'!Y108</f>
        <v>2770</v>
      </c>
      <c r="O105">
        <f>'Champ Scores'!Z108</f>
        <v>2237</v>
      </c>
      <c r="P105">
        <f>'Champ Scores'!AA108</f>
        <v>1640</v>
      </c>
      <c r="Q105">
        <f>'Champ Scores'!AB108</f>
        <v>1232</v>
      </c>
      <c r="R105">
        <f>'Champ Scores'!AC108</f>
        <v>1140</v>
      </c>
      <c r="T105" s="60">
        <f t="shared" si="42"/>
        <v>2307.970231854149</v>
      </c>
      <c r="U105">
        <f>'(CC) Team Data'!W$43+'(CC) Enemy Champ Data'!N105</f>
        <v>2770</v>
      </c>
      <c r="V105">
        <f>'(CC) Team Data'!X$43+'(CC) Enemy Champ Data'!O105</f>
        <v>2237</v>
      </c>
      <c r="W105">
        <f>'(CC) Team Data'!Y$43+'(CC) Enemy Champ Data'!P105</f>
        <v>1640</v>
      </c>
      <c r="X105">
        <f>'(CC) Team Data'!Z$43+'(CC) Enemy Champ Data'!Q105</f>
        <v>1232</v>
      </c>
      <c r="Y105">
        <f>'(CC) Team Data'!AA$43+'(CC) Enemy Champ Data'!R105</f>
        <v>1140</v>
      </c>
      <c r="AA105">
        <f>ABS('Champ Scores'!AG108-33.3-'Comp Calculator'!H$164-'Comp Calculator'!H$163)</f>
        <v>28.419202822512748</v>
      </c>
      <c r="AB105">
        <f>ABS('Champ Scores'!AH108-33.3-'Comp Calculator'!I$164-'Comp Calculator'!I$163)</f>
        <v>8.8557856488805271</v>
      </c>
      <c r="AC105">
        <f>ABS('Champ Scores'!AI108-33.3-'Comp Calculator'!J$164-'Comp Calculator'!J$163)</f>
        <v>19.563417173632228</v>
      </c>
      <c r="AD105">
        <f t="shared" si="30"/>
        <v>56.838405645025503</v>
      </c>
      <c r="AF105" s="60">
        <f>(IF('Comp Calculator'!$C$167='(CC) Enemy Champ Data'!$N$3,'(CC) Enemy Champ Data'!$N105,IF('Comp Calculator'!$C$167='(CC) Enemy Champ Data'!$O$3,'(CC) Enemy Champ Data'!$O105,IF('Comp Calculator'!$C$167='(CC) Enemy Champ Data'!$P$3,'(CC) Enemy Champ Data'!$P105,IF('Comp Calculator'!$C$167='(CC) Enemy Champ Data'!$Q$3,'(CC) Enemy Champ Data'!$Q105,IF('Comp Calculator'!$C$167='(CC) Enemy Champ Data'!$R$3,'(CC) Enemy Champ Data'!$R105,IF('Comp Calculator'!$C$167='(CC) Enemy Champ Data'!$T$3,'(CC) Enemy Champ Data'!$T105,1000))))))*H105*(100-$AD105))/1000</f>
        <v>0</v>
      </c>
      <c r="AG105" s="60">
        <f>(IF('Comp Calculator'!$C$167='(CC) Enemy Champ Data'!$N$3,'(CC) Enemy Champ Data'!$N105,IF('Comp Calculator'!$C$167='(CC) Enemy Champ Data'!$O$3,'(CC) Enemy Champ Data'!$O105,IF('Comp Calculator'!$C$167='(CC) Enemy Champ Data'!$P$3,'(CC) Enemy Champ Data'!$P105,IF('Comp Calculator'!$C$167='(CC) Enemy Champ Data'!$Q$3,'(CC) Enemy Champ Data'!$Q105,IF('Comp Calculator'!$C$167='(CC) Enemy Champ Data'!$R$3,'(CC) Enemy Champ Data'!$R105,IF('Comp Calculator'!$C$167='(CC) Enemy Champ Data'!$T$3,'(CC) Enemy Champ Data'!$T105,1000))))))*I105*(100-$AD105))/1000</f>
        <v>0</v>
      </c>
      <c r="AH105" s="60">
        <f>(IF('Comp Calculator'!$C$167='(CC) Enemy Champ Data'!$N$3,'(CC) Enemy Champ Data'!$N105,IF('Comp Calculator'!$C$167='(CC) Enemy Champ Data'!$O$3,'(CC) Enemy Champ Data'!$O105,IF('Comp Calculator'!$C$167='(CC) Enemy Champ Data'!$P$3,'(CC) Enemy Champ Data'!$P105,IF('Comp Calculator'!$C$167='(CC) Enemy Champ Data'!$Q$3,'(CC) Enemy Champ Data'!$Q105,IF('Comp Calculator'!$C$167='(CC) Enemy Champ Data'!$R$3,'(CC) Enemy Champ Data'!$R105,IF('Comp Calculator'!$C$167='(CC) Enemy Champ Data'!$T$3,'(CC) Enemy Champ Data'!$T105,1000))))))*J105*(100-$AD105))/1000</f>
        <v>7471.1756197983914</v>
      </c>
      <c r="AI105" s="60">
        <f>(IF('Comp Calculator'!$C$167='(CC) Enemy Champ Data'!$N$3,'(CC) Enemy Champ Data'!$N105,IF('Comp Calculator'!$C$167='(CC) Enemy Champ Data'!$O$3,'(CC) Enemy Champ Data'!$O105,IF('Comp Calculator'!$C$167='(CC) Enemy Champ Data'!$P$3,'(CC) Enemy Champ Data'!$P105,IF('Comp Calculator'!$C$167='(CC) Enemy Champ Data'!$Q$3,'(CC) Enemy Champ Data'!$Q105,IF('Comp Calculator'!$C$167='(CC) Enemy Champ Data'!$R$3,'(CC) Enemy Champ Data'!$R105,IF('Comp Calculator'!$C$167='(CC) Enemy Champ Data'!$T$3,'(CC) Enemy Champ Data'!$T105,1000))))))*K105*(100-$AD105))/1000</f>
        <v>0</v>
      </c>
      <c r="AJ105" s="60">
        <f>(IF('Comp Calculator'!$C$167='(CC) Enemy Champ Data'!$N$3,'(CC) Enemy Champ Data'!$N105,IF('Comp Calculator'!$C$167='(CC) Enemy Champ Data'!$O$3,'(CC) Enemy Champ Data'!$O105,IF('Comp Calculator'!$C$167='(CC) Enemy Champ Data'!$P$3,'(CC) Enemy Champ Data'!$P105,IF('Comp Calculator'!$C$167='(CC) Enemy Champ Data'!$Q$3,'(CC) Enemy Champ Data'!$Q105,IF('Comp Calculator'!$C$167='(CC) Enemy Champ Data'!$R$3,'(CC) Enemy Champ Data'!$R105,IF('Comp Calculator'!$C$167='(CC) Enemy Champ Data'!$T$3,'(CC) Enemy Champ Data'!$T105,1000))))))*L105*(100-$AD105))/1000</f>
        <v>0</v>
      </c>
      <c r="AL105">
        <f>RANK(AF105,AF$4:AF$157,0)+COUNTIF(AF$4:AF105,AF105)-1</f>
        <v>115</v>
      </c>
      <c r="AM105" t="str">
        <f t="shared" si="31"/>
        <v>Sejuani</v>
      </c>
      <c r="AN105">
        <f>RANK(AG105,AG$4:AG$157,0)+COUNTIF(AG$4:AG105,AG105)-1</f>
        <v>112</v>
      </c>
      <c r="AO105" t="str">
        <f t="shared" si="32"/>
        <v>Sejuani</v>
      </c>
      <c r="AP105">
        <f>RANK(AH105,AH$4:AH$157,0)+COUNTIF(AH$4:AH105,AH105)-1</f>
        <v>37</v>
      </c>
      <c r="AQ105" t="str">
        <f t="shared" si="33"/>
        <v>Sejuani</v>
      </c>
      <c r="AR105">
        <f>RANK(AI105,AI$4:AI$157,0)+COUNTIF(AI$4:AI105,AI105)-1</f>
        <v>110</v>
      </c>
      <c r="AS105" t="str">
        <f t="shared" si="34"/>
        <v>Sejuani</v>
      </c>
      <c r="AT105">
        <f>RANK(AJ105,AJ$4:AJ$157,0)+COUNTIF(AJ$4:AJ105,AJ105)-1</f>
        <v>118</v>
      </c>
      <c r="AU105" t="str">
        <f t="shared" si="35"/>
        <v>Sejuani</v>
      </c>
      <c r="AW105">
        <v>103</v>
      </c>
      <c r="AX105" s="61">
        <f t="shared" si="36"/>
        <v>3.5709775148172467</v>
      </c>
      <c r="AY105">
        <f>'Champ Scores'!B108</f>
        <v>2</v>
      </c>
      <c r="AZ105">
        <f>'Champ Scores'!C108</f>
        <v>3</v>
      </c>
      <c r="BA105">
        <f>'Champ Scores'!D108</f>
        <v>1</v>
      </c>
      <c r="BB105">
        <f>'Champ Scores'!E108</f>
        <v>2</v>
      </c>
      <c r="BC105">
        <f>'Champ Scores'!F108</f>
        <v>2</v>
      </c>
      <c r="BD105">
        <f>'Champ Scores'!G108</f>
        <v>2</v>
      </c>
      <c r="BE105">
        <f>'Champ Scores'!H108</f>
        <v>1</v>
      </c>
      <c r="BF105">
        <f>'Champ Scores'!I108</f>
        <v>1</v>
      </c>
      <c r="BG105">
        <f>'Champ Scores'!J108</f>
        <v>1</v>
      </c>
      <c r="BH105">
        <f>'Champ Scores'!K108</f>
        <v>5</v>
      </c>
      <c r="BI105">
        <f>'Champ Scores'!L108</f>
        <v>2</v>
      </c>
      <c r="BJ105">
        <f>'Champ Scores'!M108</f>
        <v>5</v>
      </c>
      <c r="BK105">
        <f>'Champ Scores'!N108</f>
        <v>3</v>
      </c>
      <c r="BL105">
        <f>'Champ Scores'!O108</f>
        <v>3</v>
      </c>
      <c r="BM105">
        <f>'Champ Scores'!P108</f>
        <v>5</v>
      </c>
      <c r="BN105">
        <f>'Champ Scores'!Q108</f>
        <v>2</v>
      </c>
      <c r="BO105">
        <f>'Champ Scores'!R108</f>
        <v>5</v>
      </c>
      <c r="BP105">
        <f>'Champ Scores'!S108</f>
        <v>1</v>
      </c>
      <c r="BQ105">
        <f>'Champ Scores'!T108</f>
        <v>3</v>
      </c>
      <c r="BR105">
        <f>'Champ Scores'!U108</f>
        <v>3</v>
      </c>
      <c r="BT105" s="61">
        <f>INDEX($AX$3:BR105,AW105,MATCH('Comp Calculator'!$C$168,'(CC) Enemy Champ Data'!$AX$3:$BR$3,0))</f>
        <v>3.5709775148172467</v>
      </c>
      <c r="BV105" s="60">
        <f t="shared" si="43"/>
        <v>0</v>
      </c>
      <c r="BW105" s="60">
        <f t="shared" si="44"/>
        <v>0</v>
      </c>
      <c r="BX105" s="60">
        <f t="shared" si="45"/>
        <v>11559.681220895769</v>
      </c>
      <c r="BY105" s="60">
        <f t="shared" si="46"/>
        <v>0</v>
      </c>
      <c r="BZ105" s="60">
        <f t="shared" si="47"/>
        <v>0</v>
      </c>
      <c r="CB105">
        <f>RANK(BV105,BV$4:BV$157,0)+COUNTIF(BV$4:BV105,BV105)-1</f>
        <v>115</v>
      </c>
      <c r="CC105" t="str">
        <f t="shared" si="37"/>
        <v>Sejuani</v>
      </c>
      <c r="CD105">
        <f>RANK(BW105,BW$4:BW$157,0)+COUNTIF(BW$4:BW105,BW105)-1</f>
        <v>112</v>
      </c>
      <c r="CE105" t="str">
        <f t="shared" si="38"/>
        <v>Sejuani</v>
      </c>
      <c r="CF105">
        <f>RANK(BX105,BX$4:BX$157,0)+COUNTIF(BX$4:BX105,BX105)-1</f>
        <v>31</v>
      </c>
      <c r="CG105" t="str">
        <f t="shared" si="39"/>
        <v>Sejuani</v>
      </c>
      <c r="CH105">
        <f>RANK(BY105,BY$4:BY$157,0)+COUNTIF(BY$4:BY105,BY105)-1</f>
        <v>110</v>
      </c>
      <c r="CI105" t="str">
        <f t="shared" si="40"/>
        <v>Sejuani</v>
      </c>
      <c r="CJ105">
        <f>RANK(BZ105,BZ$4:BZ$157,0)+COUNTIF(BZ$4:BZ105,BZ105)-1</f>
        <v>118</v>
      </c>
      <c r="CK105" t="str">
        <f t="shared" si="41"/>
        <v>Sejuani</v>
      </c>
      <c r="CM105">
        <f>'Champ Scores'!B108+'(CC) Team Data'!B$43-'(CC) Team Data'!$B$28</f>
        <v>6</v>
      </c>
      <c r="CN105">
        <f>'Champ Scores'!C108+'(CC) Team Data'!C$43-'(CC) Team Data'!$B$28</f>
        <v>7</v>
      </c>
      <c r="CO105">
        <f>'Champ Scores'!D108+'(CC) Team Data'!D$43-'(CC) Team Data'!$B$28</f>
        <v>5</v>
      </c>
      <c r="CP105">
        <f>'Champ Scores'!E108+'(CC) Team Data'!E$43-'(CC) Team Data'!$B$28</f>
        <v>6</v>
      </c>
      <c r="CQ105">
        <f>'Champ Scores'!F108+'(CC) Team Data'!F$43-'(CC) Team Data'!$B$28</f>
        <v>6</v>
      </c>
      <c r="CR105">
        <f>'Champ Scores'!G108+'(CC) Team Data'!G$43-'(CC) Team Data'!$B$28</f>
        <v>6</v>
      </c>
      <c r="CS105">
        <f>'Champ Scores'!H108+'(CC) Team Data'!H$43-'(CC) Team Data'!$B$28</f>
        <v>5</v>
      </c>
      <c r="CT105">
        <f>'Champ Scores'!I108+'(CC) Team Data'!I$43-'(CC) Team Data'!$B$28</f>
        <v>5</v>
      </c>
      <c r="CU105">
        <f>'Champ Scores'!J108+'(CC) Team Data'!J$43-'(CC) Team Data'!$B$28</f>
        <v>5</v>
      </c>
      <c r="CV105">
        <f>'Champ Scores'!K108+'(CC) Team Data'!K$43-'(CC) Team Data'!$B$28</f>
        <v>9</v>
      </c>
      <c r="CW105">
        <f>'Champ Scores'!L108+'(CC) Team Data'!L$43-'(CC) Team Data'!$B$28</f>
        <v>6</v>
      </c>
      <c r="CX105">
        <f>'Champ Scores'!M108+'(CC) Team Data'!M$43-'(CC) Team Data'!$B$28</f>
        <v>9</v>
      </c>
      <c r="CY105">
        <f>'Champ Scores'!N108+'(CC) Team Data'!N$43-'(CC) Team Data'!$B$28</f>
        <v>7</v>
      </c>
      <c r="CZ105">
        <f>'Champ Scores'!O108+'(CC) Team Data'!O$43-'(CC) Team Data'!$B$28</f>
        <v>7</v>
      </c>
      <c r="DA105">
        <f>'Champ Scores'!P108+'(CC) Team Data'!P$43-'(CC) Team Data'!$B$28</f>
        <v>9</v>
      </c>
      <c r="DB105">
        <f>'Champ Scores'!Q108+'(CC) Team Data'!Q$43-'(CC) Team Data'!$B$28</f>
        <v>6</v>
      </c>
      <c r="DC105">
        <f>'Champ Scores'!R108+'(CC) Team Data'!R$43-'(CC) Team Data'!$B$28</f>
        <v>9</v>
      </c>
      <c r="DD105">
        <f>'Champ Scores'!S108+'(CC) Team Data'!S$43-'(CC) Team Data'!$B$28</f>
        <v>5</v>
      </c>
      <c r="DE105">
        <f>'Champ Scores'!T108+'(CC) Team Data'!T$43-'(CC) Team Data'!$B$28</f>
        <v>7</v>
      </c>
      <c r="DF105">
        <f>'Champ Scores'!U108+'(CC) Team Data'!U$43-'(CC) Team Data'!$B$28</f>
        <v>7</v>
      </c>
    </row>
    <row r="106" spans="1:110" x14ac:dyDescent="0.25">
      <c r="A106" t="str">
        <f>'Champ Scores'!A109</f>
        <v>Senna</v>
      </c>
      <c r="B106">
        <f>IF('Comp Calculator'!$C$158='Champ Pools'!$S$3,'Champ Pools'!B108,IF('Comp Calculator'!$C$158='Champ Pools'!$T$3,'Champ Pools'!C108,IF('Comp Calculator'!$C$158='Champ Pools'!$U$3,'Champ Pools'!D108,IF('Comp Calculator'!$C$158='Champ Pools'!$V$3,'Champ Pools'!E108,IF('Comp Calculator'!$C$158='Champ Pools'!$W$3,'Champ Pools'!F108,IF('Comp Calculator'!$C$158='Champ Pools'!$X$3,'Champ Pools'!G108,IF('Comp Calculator'!$C$158='Champ Pools'!$Y$3,'Champ Pools'!H108,IF('Comp Calculator'!$C$158='Champ Pools'!$Z$3,'Champ Pools'!I108,0))))))))</f>
        <v>0</v>
      </c>
      <c r="C106">
        <f>IF('Comp Calculator'!$C$159='Champ Pools'!$S$3,'Champ Pools'!B108,IF('Comp Calculator'!$C$159='Champ Pools'!$T$3,'Champ Pools'!C108,IF('Comp Calculator'!$C$159='Champ Pools'!$U$3,'Champ Pools'!D108,IF('Comp Calculator'!$C$159='Champ Pools'!$V$3,'Champ Pools'!E108,IF('Comp Calculator'!$C$159='Champ Pools'!$W$3,'Champ Pools'!F108,IF('Comp Calculator'!$C$159='Champ Pools'!$X$3,'Champ Pools'!G108,IF('Comp Calculator'!$C$159='Champ Pools'!$Y$3,'Champ Pools'!H108,IF('Comp Calculator'!$C$159='Champ Pools'!$Z$3,'Champ Pools'!I108,0))))))))</f>
        <v>0</v>
      </c>
      <c r="D106">
        <f>IF('Comp Calculator'!$C$160='Champ Pools'!$S$3,'Champ Pools'!B108,IF('Comp Calculator'!$C$160='Champ Pools'!$T$3,'Champ Pools'!C108,IF('Comp Calculator'!$C$160='Champ Pools'!$U$3,'Champ Pools'!D108,IF('Comp Calculator'!$C$160='Champ Pools'!$V$3,'Champ Pools'!E108,IF('Comp Calculator'!$C$160='Champ Pools'!$W$3,'Champ Pools'!F108,IF('Comp Calculator'!$C$160='Champ Pools'!$X$3,'Champ Pools'!G108,IF('Comp Calculator'!$C$160='Champ Pools'!$Y$3,'Champ Pools'!H108,IF('Comp Calculator'!$C$160='Champ Pools'!$Z$3,'Champ Pools'!I108,0))))))))</f>
        <v>0</v>
      </c>
      <c r="E106">
        <f>IF('Comp Calculator'!$C$161='Champ Pools'!$S$3,'Champ Pools'!B108,IF('Comp Calculator'!$C$161='Champ Pools'!$T$3,'Champ Pools'!C108,IF('Comp Calculator'!$C$161='Champ Pools'!$U$3,'Champ Pools'!D108,IF('Comp Calculator'!$C$161='Champ Pools'!$V$3,'Champ Pools'!E108,IF('Comp Calculator'!$C$161='Champ Pools'!$W$3,'Champ Pools'!F108,IF('Comp Calculator'!$C$161='Champ Pools'!$X$3,'Champ Pools'!G108,IF('Comp Calculator'!$C$161='Champ Pools'!$Y$3,'Champ Pools'!H108,IF('Comp Calculator'!$C$161='Champ Pools'!$Z$3,'Champ Pools'!I108,0))))))))</f>
        <v>4</v>
      </c>
      <c r="F106">
        <f>IF('Comp Calculator'!$C$162='Champ Pools'!$S$3,'Champ Pools'!B108,IF('Comp Calculator'!$C$162='Champ Pools'!$T$3,'Champ Pools'!C108,IF('Comp Calculator'!$C$162='Champ Pools'!$U$3,'Champ Pools'!D108,IF('Comp Calculator'!$C$162='Champ Pools'!$V$3,'Champ Pools'!E108,IF('Comp Calculator'!$C$162='Champ Pools'!$W$3,'Champ Pools'!F108,IF('Comp Calculator'!$C$162='Champ Pools'!$X$3,'Champ Pools'!G108,IF('Comp Calculator'!$C$162='Champ Pools'!$Y$3,'Champ Pools'!H108,IF('Comp Calculator'!$C$162='Champ Pools'!$Z$3,'Champ Pools'!I108,0))))))))</f>
        <v>0</v>
      </c>
      <c r="H106">
        <f>B106*B106*'Champ Pools'!AC108</f>
        <v>0</v>
      </c>
      <c r="I106">
        <f>C106*C106*'Champ Pools'!AD108</f>
        <v>0</v>
      </c>
      <c r="J106">
        <f>D106*D106*'Champ Pools'!AE108</f>
        <v>0</v>
      </c>
      <c r="K106">
        <f>E106*E106*'Champ Pools'!AF108</f>
        <v>48</v>
      </c>
      <c r="L106">
        <f>F106*F106*'Champ Pools'!AG108</f>
        <v>0</v>
      </c>
      <c r="N106">
        <f>'Champ Scores'!Y109</f>
        <v>1358</v>
      </c>
      <c r="O106">
        <f>'Champ Scores'!Z109</f>
        <v>2041</v>
      </c>
      <c r="P106">
        <f>'Champ Scores'!AA109</f>
        <v>2011</v>
      </c>
      <c r="Q106">
        <f>'Champ Scores'!AB109</f>
        <v>2573</v>
      </c>
      <c r="R106">
        <f>'Champ Scores'!AC109</f>
        <v>2058</v>
      </c>
      <c r="T106" s="60">
        <f t="shared" si="42"/>
        <v>2568.3396010751044</v>
      </c>
      <c r="U106">
        <f>'(CC) Team Data'!W$43+'(CC) Enemy Champ Data'!N106</f>
        <v>1358</v>
      </c>
      <c r="V106">
        <f>'(CC) Team Data'!X$43+'(CC) Enemy Champ Data'!O106</f>
        <v>2041</v>
      </c>
      <c r="W106">
        <f>'(CC) Team Data'!Y$43+'(CC) Enemy Champ Data'!P106</f>
        <v>2011</v>
      </c>
      <c r="X106">
        <f>'(CC) Team Data'!Z$43+'(CC) Enemy Champ Data'!Q106</f>
        <v>2573</v>
      </c>
      <c r="Y106">
        <f>'(CC) Team Data'!AA$43+'(CC) Enemy Champ Data'!R106</f>
        <v>2058</v>
      </c>
      <c r="AA106">
        <f>ABS('Champ Scores'!AG109-33.3-'Comp Calculator'!H$164-'Comp Calculator'!H$163)</f>
        <v>12.965409193778761</v>
      </c>
      <c r="AB106">
        <f>ABS('Champ Scores'!AH109-33.3-'Comp Calculator'!I$164-'Comp Calculator'!I$163)</f>
        <v>6.6973172280818289</v>
      </c>
      <c r="AC106">
        <f>ABS('Champ Scores'!AI109-33.3-'Comp Calculator'!J$164-'Comp Calculator'!J$163)</f>
        <v>6.2680919656969394</v>
      </c>
      <c r="AD106">
        <f t="shared" si="30"/>
        <v>25.93081838755753</v>
      </c>
      <c r="AF106" s="60">
        <f>(IF('Comp Calculator'!$C$167='(CC) Enemy Champ Data'!$N$3,'(CC) Enemy Champ Data'!$N106,IF('Comp Calculator'!$C$167='(CC) Enemy Champ Data'!$O$3,'(CC) Enemy Champ Data'!$O106,IF('Comp Calculator'!$C$167='(CC) Enemy Champ Data'!$P$3,'(CC) Enemy Champ Data'!$P106,IF('Comp Calculator'!$C$167='(CC) Enemy Champ Data'!$Q$3,'(CC) Enemy Champ Data'!$Q106,IF('Comp Calculator'!$C$167='(CC) Enemy Champ Data'!$R$3,'(CC) Enemy Champ Data'!$R106,IF('Comp Calculator'!$C$167='(CC) Enemy Champ Data'!$T$3,'(CC) Enemy Champ Data'!$T106,1000))))))*H106*(100-$AD106))/1000</f>
        <v>0</v>
      </c>
      <c r="AG106" s="60">
        <f>(IF('Comp Calculator'!$C$167='(CC) Enemy Champ Data'!$N$3,'(CC) Enemy Champ Data'!$N106,IF('Comp Calculator'!$C$167='(CC) Enemy Champ Data'!$O$3,'(CC) Enemy Champ Data'!$O106,IF('Comp Calculator'!$C$167='(CC) Enemy Champ Data'!$P$3,'(CC) Enemy Champ Data'!$P106,IF('Comp Calculator'!$C$167='(CC) Enemy Champ Data'!$Q$3,'(CC) Enemy Champ Data'!$Q106,IF('Comp Calculator'!$C$167='(CC) Enemy Champ Data'!$R$3,'(CC) Enemy Champ Data'!$R106,IF('Comp Calculator'!$C$167='(CC) Enemy Champ Data'!$T$3,'(CC) Enemy Champ Data'!$T106,1000))))))*I106*(100-$AD106))/1000</f>
        <v>0</v>
      </c>
      <c r="AH106" s="60">
        <f>(IF('Comp Calculator'!$C$167='(CC) Enemy Champ Data'!$N$3,'(CC) Enemy Champ Data'!$N106,IF('Comp Calculator'!$C$167='(CC) Enemy Champ Data'!$O$3,'(CC) Enemy Champ Data'!$O106,IF('Comp Calculator'!$C$167='(CC) Enemy Champ Data'!$P$3,'(CC) Enemy Champ Data'!$P106,IF('Comp Calculator'!$C$167='(CC) Enemy Champ Data'!$Q$3,'(CC) Enemy Champ Data'!$Q106,IF('Comp Calculator'!$C$167='(CC) Enemy Champ Data'!$R$3,'(CC) Enemy Champ Data'!$R106,IF('Comp Calculator'!$C$167='(CC) Enemy Champ Data'!$T$3,'(CC) Enemy Champ Data'!$T106,1000))))))*J106*(100-$AD106))/1000</f>
        <v>0</v>
      </c>
      <c r="AI106" s="60">
        <f>(IF('Comp Calculator'!$C$167='(CC) Enemy Champ Data'!$N$3,'(CC) Enemy Champ Data'!$N106,IF('Comp Calculator'!$C$167='(CC) Enemy Champ Data'!$O$3,'(CC) Enemy Champ Data'!$O106,IF('Comp Calculator'!$C$167='(CC) Enemy Champ Data'!$P$3,'(CC) Enemy Champ Data'!$P106,IF('Comp Calculator'!$C$167='(CC) Enemy Champ Data'!$Q$3,'(CC) Enemy Champ Data'!$Q106,IF('Comp Calculator'!$C$167='(CC) Enemy Champ Data'!$R$3,'(CC) Enemy Champ Data'!$R106,IF('Comp Calculator'!$C$167='(CC) Enemy Champ Data'!$T$3,'(CC) Enemy Champ Data'!$T106,1000))))))*K106*(100-$AD106))/1000</f>
        <v>9131.2709930140772</v>
      </c>
      <c r="AJ106" s="60">
        <f>(IF('Comp Calculator'!$C$167='(CC) Enemy Champ Data'!$N$3,'(CC) Enemy Champ Data'!$N106,IF('Comp Calculator'!$C$167='(CC) Enemy Champ Data'!$O$3,'(CC) Enemy Champ Data'!$O106,IF('Comp Calculator'!$C$167='(CC) Enemy Champ Data'!$P$3,'(CC) Enemy Champ Data'!$P106,IF('Comp Calculator'!$C$167='(CC) Enemy Champ Data'!$Q$3,'(CC) Enemy Champ Data'!$Q106,IF('Comp Calculator'!$C$167='(CC) Enemy Champ Data'!$R$3,'(CC) Enemy Champ Data'!$R106,IF('Comp Calculator'!$C$167='(CC) Enemy Champ Data'!$T$3,'(CC) Enemy Champ Data'!$T106,1000))))))*L106*(100-$AD106))/1000</f>
        <v>0</v>
      </c>
      <c r="AL106">
        <f>RANK(AF106,AF$4:AF$157,0)+COUNTIF(AF$4:AF106,AF106)-1</f>
        <v>116</v>
      </c>
      <c r="AM106" t="str">
        <f t="shared" si="31"/>
        <v>Senna</v>
      </c>
      <c r="AN106">
        <f>RANK(AG106,AG$4:AG$157,0)+COUNTIF(AG$4:AG106,AG106)-1</f>
        <v>113</v>
      </c>
      <c r="AO106" t="str">
        <f t="shared" si="32"/>
        <v>Senna</v>
      </c>
      <c r="AP106">
        <f>RANK(AH106,AH$4:AH$157,0)+COUNTIF(AH$4:AH106,AH106)-1</f>
        <v>139</v>
      </c>
      <c r="AQ106" t="str">
        <f t="shared" si="33"/>
        <v>Senna</v>
      </c>
      <c r="AR106">
        <f>RANK(AI106,AI$4:AI$157,0)+COUNTIF(AI$4:AI106,AI106)-1</f>
        <v>6</v>
      </c>
      <c r="AS106" t="str">
        <f t="shared" si="34"/>
        <v>Senna</v>
      </c>
      <c r="AT106">
        <f>RANK(AJ106,AJ$4:AJ$157,0)+COUNTIF(AJ$4:AJ106,AJ106)-1</f>
        <v>119</v>
      </c>
      <c r="AU106" t="str">
        <f t="shared" si="35"/>
        <v>Senna</v>
      </c>
      <c r="AW106">
        <v>104</v>
      </c>
      <c r="AX106" s="61">
        <f t="shared" si="36"/>
        <v>3.5346098058699078</v>
      </c>
      <c r="AY106">
        <f>'Champ Scores'!B109</f>
        <v>3</v>
      </c>
      <c r="AZ106">
        <f>'Champ Scores'!C109</f>
        <v>3</v>
      </c>
      <c r="BA106">
        <f>'Champ Scores'!D109</f>
        <v>5</v>
      </c>
      <c r="BB106">
        <f>'Champ Scores'!E109</f>
        <v>2</v>
      </c>
      <c r="BC106">
        <f>'Champ Scores'!F109</f>
        <v>2</v>
      </c>
      <c r="BD106">
        <f>'Champ Scores'!G109</f>
        <v>4</v>
      </c>
      <c r="BE106">
        <f>'Champ Scores'!H109</f>
        <v>5</v>
      </c>
      <c r="BF106">
        <f>'Champ Scores'!I109</f>
        <v>5</v>
      </c>
      <c r="BG106">
        <f>'Champ Scores'!J109</f>
        <v>1</v>
      </c>
      <c r="BH106">
        <f>'Champ Scores'!K109</f>
        <v>1</v>
      </c>
      <c r="BI106">
        <f>'Champ Scores'!L109</f>
        <v>1</v>
      </c>
      <c r="BJ106">
        <f>'Champ Scores'!M109</f>
        <v>3</v>
      </c>
      <c r="BK106">
        <f>'Champ Scores'!N109</f>
        <v>1</v>
      </c>
      <c r="BL106">
        <f>'Champ Scores'!O109</f>
        <v>4</v>
      </c>
      <c r="BM106">
        <f>'Champ Scores'!P109</f>
        <v>2</v>
      </c>
      <c r="BN106">
        <f>'Champ Scores'!Q109</f>
        <v>2</v>
      </c>
      <c r="BO106">
        <f>'Champ Scores'!R109</f>
        <v>1</v>
      </c>
      <c r="BP106">
        <f>'Champ Scores'!S109</f>
        <v>4</v>
      </c>
      <c r="BQ106">
        <f>'Champ Scores'!T109</f>
        <v>1</v>
      </c>
      <c r="BR106">
        <f>'Champ Scores'!U109</f>
        <v>2</v>
      </c>
      <c r="BT106" s="61">
        <f>INDEX($AX$3:BR106,AW106,MATCH('Comp Calculator'!$C$168,'(CC) Enemy Champ Data'!$AX$3:$BR$3,0))</f>
        <v>3.5346098058699078</v>
      </c>
      <c r="BV106" s="60">
        <f t="shared" si="43"/>
        <v>0</v>
      </c>
      <c r="BW106" s="60">
        <f t="shared" si="44"/>
        <v>0</v>
      </c>
      <c r="BX106" s="60">
        <f t="shared" si="45"/>
        <v>0</v>
      </c>
      <c r="BY106" s="60">
        <f t="shared" si="46"/>
        <v>12566.671470724714</v>
      </c>
      <c r="BZ106" s="60">
        <f t="shared" si="47"/>
        <v>0</v>
      </c>
      <c r="CB106">
        <f>RANK(BV106,BV$4:BV$157,0)+COUNTIF(BV$4:BV106,BV106)-1</f>
        <v>116</v>
      </c>
      <c r="CC106" t="str">
        <f t="shared" si="37"/>
        <v>Senna</v>
      </c>
      <c r="CD106">
        <f>RANK(BW106,BW$4:BW$157,0)+COUNTIF(BW$4:BW106,BW106)-1</f>
        <v>113</v>
      </c>
      <c r="CE106" t="str">
        <f t="shared" si="38"/>
        <v>Senna</v>
      </c>
      <c r="CF106">
        <f>RANK(BX106,BX$4:BX$157,0)+COUNTIF(BX$4:BX106,BX106)-1</f>
        <v>139</v>
      </c>
      <c r="CG106" t="str">
        <f t="shared" si="39"/>
        <v>Senna</v>
      </c>
      <c r="CH106">
        <f>RANK(BY106,BY$4:BY$157,0)+COUNTIF(BY$4:BY106,BY106)-1</f>
        <v>6</v>
      </c>
      <c r="CI106" t="str">
        <f t="shared" si="40"/>
        <v>Senna</v>
      </c>
      <c r="CJ106">
        <f>RANK(BZ106,BZ$4:BZ$157,0)+COUNTIF(BZ$4:BZ106,BZ106)-1</f>
        <v>119</v>
      </c>
      <c r="CK106" t="str">
        <f t="shared" si="41"/>
        <v>Senna</v>
      </c>
      <c r="CM106">
        <f>'Champ Scores'!B109+'(CC) Team Data'!B$43-'(CC) Team Data'!$B$28</f>
        <v>7</v>
      </c>
      <c r="CN106">
        <f>'Champ Scores'!C109+'(CC) Team Data'!C$43-'(CC) Team Data'!$B$28</f>
        <v>7</v>
      </c>
      <c r="CO106">
        <f>'Champ Scores'!D109+'(CC) Team Data'!D$43-'(CC) Team Data'!$B$28</f>
        <v>9</v>
      </c>
      <c r="CP106">
        <f>'Champ Scores'!E109+'(CC) Team Data'!E$43-'(CC) Team Data'!$B$28</f>
        <v>6</v>
      </c>
      <c r="CQ106">
        <f>'Champ Scores'!F109+'(CC) Team Data'!F$43-'(CC) Team Data'!$B$28</f>
        <v>6</v>
      </c>
      <c r="CR106">
        <f>'Champ Scores'!G109+'(CC) Team Data'!G$43-'(CC) Team Data'!$B$28</f>
        <v>8</v>
      </c>
      <c r="CS106">
        <f>'Champ Scores'!H109+'(CC) Team Data'!H$43-'(CC) Team Data'!$B$28</f>
        <v>9</v>
      </c>
      <c r="CT106">
        <f>'Champ Scores'!I109+'(CC) Team Data'!I$43-'(CC) Team Data'!$B$28</f>
        <v>9</v>
      </c>
      <c r="CU106">
        <f>'Champ Scores'!J109+'(CC) Team Data'!J$43-'(CC) Team Data'!$B$28</f>
        <v>5</v>
      </c>
      <c r="CV106">
        <f>'Champ Scores'!K109+'(CC) Team Data'!K$43-'(CC) Team Data'!$B$28</f>
        <v>5</v>
      </c>
      <c r="CW106">
        <f>'Champ Scores'!L109+'(CC) Team Data'!L$43-'(CC) Team Data'!$B$28</f>
        <v>5</v>
      </c>
      <c r="CX106">
        <f>'Champ Scores'!M109+'(CC) Team Data'!M$43-'(CC) Team Data'!$B$28</f>
        <v>7</v>
      </c>
      <c r="CY106">
        <f>'Champ Scores'!N109+'(CC) Team Data'!N$43-'(CC) Team Data'!$B$28</f>
        <v>5</v>
      </c>
      <c r="CZ106">
        <f>'Champ Scores'!O109+'(CC) Team Data'!O$43-'(CC) Team Data'!$B$28</f>
        <v>8</v>
      </c>
      <c r="DA106">
        <f>'Champ Scores'!P109+'(CC) Team Data'!P$43-'(CC) Team Data'!$B$28</f>
        <v>6</v>
      </c>
      <c r="DB106">
        <f>'Champ Scores'!Q109+'(CC) Team Data'!Q$43-'(CC) Team Data'!$B$28</f>
        <v>6</v>
      </c>
      <c r="DC106">
        <f>'Champ Scores'!R109+'(CC) Team Data'!R$43-'(CC) Team Data'!$B$28</f>
        <v>5</v>
      </c>
      <c r="DD106">
        <f>'Champ Scores'!S109+'(CC) Team Data'!S$43-'(CC) Team Data'!$B$28</f>
        <v>8</v>
      </c>
      <c r="DE106">
        <f>'Champ Scores'!T109+'(CC) Team Data'!T$43-'(CC) Team Data'!$B$28</f>
        <v>5</v>
      </c>
      <c r="DF106">
        <f>'Champ Scores'!U109+'(CC) Team Data'!U$43-'(CC) Team Data'!$B$28</f>
        <v>6</v>
      </c>
    </row>
    <row r="107" spans="1:110" x14ac:dyDescent="0.25">
      <c r="A107" t="str">
        <f>'Champ Scores'!A110</f>
        <v>Seraphine</v>
      </c>
      <c r="B107">
        <f>IF('Comp Calculator'!$C$158='Champ Pools'!$S$3,'Champ Pools'!B109,IF('Comp Calculator'!$C$158='Champ Pools'!$T$3,'Champ Pools'!C109,IF('Comp Calculator'!$C$158='Champ Pools'!$U$3,'Champ Pools'!D109,IF('Comp Calculator'!$C$158='Champ Pools'!$V$3,'Champ Pools'!E109,IF('Comp Calculator'!$C$158='Champ Pools'!$W$3,'Champ Pools'!F109,IF('Comp Calculator'!$C$158='Champ Pools'!$X$3,'Champ Pools'!G109,IF('Comp Calculator'!$C$158='Champ Pools'!$Y$3,'Champ Pools'!H109,IF('Comp Calculator'!$C$158='Champ Pools'!$Z$3,'Champ Pools'!I109,0))))))))</f>
        <v>3</v>
      </c>
      <c r="C107">
        <f>IF('Comp Calculator'!$C$159='Champ Pools'!$S$3,'Champ Pools'!B109,IF('Comp Calculator'!$C$159='Champ Pools'!$T$3,'Champ Pools'!C109,IF('Comp Calculator'!$C$159='Champ Pools'!$U$3,'Champ Pools'!D109,IF('Comp Calculator'!$C$159='Champ Pools'!$V$3,'Champ Pools'!E109,IF('Comp Calculator'!$C$159='Champ Pools'!$W$3,'Champ Pools'!F109,IF('Comp Calculator'!$C$159='Champ Pools'!$X$3,'Champ Pools'!G109,IF('Comp Calculator'!$C$159='Champ Pools'!$Y$3,'Champ Pools'!H109,IF('Comp Calculator'!$C$159='Champ Pools'!$Z$3,'Champ Pools'!I109,0))))))))</f>
        <v>1</v>
      </c>
      <c r="D107">
        <f>IF('Comp Calculator'!$C$160='Champ Pools'!$S$3,'Champ Pools'!B109,IF('Comp Calculator'!$C$160='Champ Pools'!$T$3,'Champ Pools'!C109,IF('Comp Calculator'!$C$160='Champ Pools'!$U$3,'Champ Pools'!D109,IF('Comp Calculator'!$C$160='Champ Pools'!$V$3,'Champ Pools'!E109,IF('Comp Calculator'!$C$160='Champ Pools'!$W$3,'Champ Pools'!F109,IF('Comp Calculator'!$C$160='Champ Pools'!$X$3,'Champ Pools'!G109,IF('Comp Calculator'!$C$160='Champ Pools'!$Y$3,'Champ Pools'!H109,IF('Comp Calculator'!$C$160='Champ Pools'!$Z$3,'Champ Pools'!I109,0))))))))</f>
        <v>3</v>
      </c>
      <c r="E107">
        <f>IF('Comp Calculator'!$C$161='Champ Pools'!$S$3,'Champ Pools'!B109,IF('Comp Calculator'!$C$161='Champ Pools'!$T$3,'Champ Pools'!C109,IF('Comp Calculator'!$C$161='Champ Pools'!$U$3,'Champ Pools'!D109,IF('Comp Calculator'!$C$161='Champ Pools'!$V$3,'Champ Pools'!E109,IF('Comp Calculator'!$C$161='Champ Pools'!$W$3,'Champ Pools'!F109,IF('Comp Calculator'!$C$161='Champ Pools'!$X$3,'Champ Pools'!G109,IF('Comp Calculator'!$C$161='Champ Pools'!$Y$3,'Champ Pools'!H109,IF('Comp Calculator'!$C$161='Champ Pools'!$Z$3,'Champ Pools'!I109,0))))))))</f>
        <v>0</v>
      </c>
      <c r="F107">
        <f>IF('Comp Calculator'!$C$162='Champ Pools'!$S$3,'Champ Pools'!B109,IF('Comp Calculator'!$C$162='Champ Pools'!$T$3,'Champ Pools'!C109,IF('Comp Calculator'!$C$162='Champ Pools'!$U$3,'Champ Pools'!D109,IF('Comp Calculator'!$C$162='Champ Pools'!$V$3,'Champ Pools'!E109,IF('Comp Calculator'!$C$162='Champ Pools'!$W$3,'Champ Pools'!F109,IF('Comp Calculator'!$C$162='Champ Pools'!$X$3,'Champ Pools'!G109,IF('Comp Calculator'!$C$162='Champ Pools'!$Y$3,'Champ Pools'!H109,IF('Comp Calculator'!$C$162='Champ Pools'!$Z$3,'Champ Pools'!I109,0))))))))</f>
        <v>0</v>
      </c>
      <c r="H107">
        <f>B107*B107*'Champ Pools'!AC109</f>
        <v>27</v>
      </c>
      <c r="I107">
        <f>C107*C107*'Champ Pools'!AD109</f>
        <v>3</v>
      </c>
      <c r="J107">
        <f>D107*D107*'Champ Pools'!AE109</f>
        <v>27</v>
      </c>
      <c r="K107">
        <f>E107*E107*'Champ Pools'!AF109</f>
        <v>0</v>
      </c>
      <c r="L107">
        <f>F107*F107*'Champ Pools'!AG109</f>
        <v>0</v>
      </c>
      <c r="N107">
        <f>'Champ Scores'!Y110</f>
        <v>1913</v>
      </c>
      <c r="O107">
        <f>'Champ Scores'!Z110</f>
        <v>1335</v>
      </c>
      <c r="P107">
        <f>'Champ Scores'!AA110</f>
        <v>2629</v>
      </c>
      <c r="Q107">
        <f>'Champ Scores'!AB110</f>
        <v>2663</v>
      </c>
      <c r="R107">
        <f>'Champ Scores'!AC110</f>
        <v>1749</v>
      </c>
      <c r="T107" s="60">
        <f t="shared" si="42"/>
        <v>2423.089955018982</v>
      </c>
      <c r="U107">
        <f>'(CC) Team Data'!W$43+'(CC) Enemy Champ Data'!N107</f>
        <v>1913</v>
      </c>
      <c r="V107">
        <f>'(CC) Team Data'!X$43+'(CC) Enemy Champ Data'!O107</f>
        <v>1335</v>
      </c>
      <c r="W107">
        <f>'(CC) Team Data'!Y$43+'(CC) Enemy Champ Data'!P107</f>
        <v>2629</v>
      </c>
      <c r="X107">
        <f>'(CC) Team Data'!Z$43+'(CC) Enemy Champ Data'!Q107</f>
        <v>2663</v>
      </c>
      <c r="Y107">
        <f>'(CC) Team Data'!AA$43+'(CC) Enemy Champ Data'!R107</f>
        <v>1749</v>
      </c>
      <c r="AA107">
        <f>ABS('Champ Scores'!AG110-33.3-'Comp Calculator'!H$164-'Comp Calculator'!H$163)</f>
        <v>14.339366968588713</v>
      </c>
      <c r="AB107">
        <f>ABS('Champ Scores'!AH110-33.3-'Comp Calculator'!I$164-'Comp Calculator'!I$163)</f>
        <v>19.18618026527151</v>
      </c>
      <c r="AC107">
        <f>ABS('Champ Scores'!AI110-33.3-'Comp Calculator'!J$164-'Comp Calculator'!J$163)</f>
        <v>4.846813296682793</v>
      </c>
      <c r="AD107">
        <f t="shared" si="30"/>
        <v>38.37236053054302</v>
      </c>
      <c r="AF107" s="60">
        <f>(IF('Comp Calculator'!$C$167='(CC) Enemy Champ Data'!$N$3,'(CC) Enemy Champ Data'!$N107,IF('Comp Calculator'!$C$167='(CC) Enemy Champ Data'!$O$3,'(CC) Enemy Champ Data'!$O107,IF('Comp Calculator'!$C$167='(CC) Enemy Champ Data'!$P$3,'(CC) Enemy Champ Data'!$P107,IF('Comp Calculator'!$C$167='(CC) Enemy Champ Data'!$Q$3,'(CC) Enemy Champ Data'!$Q107,IF('Comp Calculator'!$C$167='(CC) Enemy Champ Data'!$R$3,'(CC) Enemy Champ Data'!$R107,IF('Comp Calculator'!$C$167='(CC) Enemy Champ Data'!$T$3,'(CC) Enemy Champ Data'!$T107,1000))))))*H107*(100-$AD107))/1000</f>
        <v>4031.8914820492587</v>
      </c>
      <c r="AG107" s="60">
        <f>(IF('Comp Calculator'!$C$167='(CC) Enemy Champ Data'!$N$3,'(CC) Enemy Champ Data'!$N107,IF('Comp Calculator'!$C$167='(CC) Enemy Champ Data'!$O$3,'(CC) Enemy Champ Data'!$O107,IF('Comp Calculator'!$C$167='(CC) Enemy Champ Data'!$P$3,'(CC) Enemy Champ Data'!$P107,IF('Comp Calculator'!$C$167='(CC) Enemy Champ Data'!$Q$3,'(CC) Enemy Champ Data'!$Q107,IF('Comp Calculator'!$C$167='(CC) Enemy Champ Data'!$R$3,'(CC) Enemy Champ Data'!$R107,IF('Comp Calculator'!$C$167='(CC) Enemy Champ Data'!$T$3,'(CC) Enemy Champ Data'!$T107,1000))))))*I107*(100-$AD107))/1000</f>
        <v>447.98794244991763</v>
      </c>
      <c r="AH107" s="60">
        <f>(IF('Comp Calculator'!$C$167='(CC) Enemy Champ Data'!$N$3,'(CC) Enemy Champ Data'!$N107,IF('Comp Calculator'!$C$167='(CC) Enemy Champ Data'!$O$3,'(CC) Enemy Champ Data'!$O107,IF('Comp Calculator'!$C$167='(CC) Enemy Champ Data'!$P$3,'(CC) Enemy Champ Data'!$P107,IF('Comp Calculator'!$C$167='(CC) Enemy Champ Data'!$Q$3,'(CC) Enemy Champ Data'!$Q107,IF('Comp Calculator'!$C$167='(CC) Enemy Champ Data'!$R$3,'(CC) Enemy Champ Data'!$R107,IF('Comp Calculator'!$C$167='(CC) Enemy Champ Data'!$T$3,'(CC) Enemy Champ Data'!$T107,1000))))))*J107*(100-$AD107))/1000</f>
        <v>4031.8914820492587</v>
      </c>
      <c r="AI107" s="60">
        <f>(IF('Comp Calculator'!$C$167='(CC) Enemy Champ Data'!$N$3,'(CC) Enemy Champ Data'!$N107,IF('Comp Calculator'!$C$167='(CC) Enemy Champ Data'!$O$3,'(CC) Enemy Champ Data'!$O107,IF('Comp Calculator'!$C$167='(CC) Enemy Champ Data'!$P$3,'(CC) Enemy Champ Data'!$P107,IF('Comp Calculator'!$C$167='(CC) Enemy Champ Data'!$Q$3,'(CC) Enemy Champ Data'!$Q107,IF('Comp Calculator'!$C$167='(CC) Enemy Champ Data'!$R$3,'(CC) Enemy Champ Data'!$R107,IF('Comp Calculator'!$C$167='(CC) Enemy Champ Data'!$T$3,'(CC) Enemy Champ Data'!$T107,1000))))))*K107*(100-$AD107))/1000</f>
        <v>0</v>
      </c>
      <c r="AJ107" s="60">
        <f>(IF('Comp Calculator'!$C$167='(CC) Enemy Champ Data'!$N$3,'(CC) Enemy Champ Data'!$N107,IF('Comp Calculator'!$C$167='(CC) Enemy Champ Data'!$O$3,'(CC) Enemy Champ Data'!$O107,IF('Comp Calculator'!$C$167='(CC) Enemy Champ Data'!$P$3,'(CC) Enemy Champ Data'!$P107,IF('Comp Calculator'!$C$167='(CC) Enemy Champ Data'!$Q$3,'(CC) Enemy Champ Data'!$Q107,IF('Comp Calculator'!$C$167='(CC) Enemy Champ Data'!$R$3,'(CC) Enemy Champ Data'!$R107,IF('Comp Calculator'!$C$167='(CC) Enemy Champ Data'!$T$3,'(CC) Enemy Champ Data'!$T107,1000))))))*L107*(100-$AD107))/1000</f>
        <v>0</v>
      </c>
      <c r="AL107">
        <f>RANK(AF107,AF$4:AF$157,0)+COUNTIF(AF$4:AF107,AF107)-1</f>
        <v>19</v>
      </c>
      <c r="AM107" t="str">
        <f t="shared" si="31"/>
        <v>Seraphine</v>
      </c>
      <c r="AN107">
        <f>RANK(AG107,AG$4:AG$157,0)+COUNTIF(AG$4:AG107,AG107)-1</f>
        <v>23</v>
      </c>
      <c r="AO107" t="str">
        <f t="shared" si="32"/>
        <v>Seraphine</v>
      </c>
      <c r="AP107">
        <f>RANK(AH107,AH$4:AH$157,0)+COUNTIF(AH$4:AH107,AH107)-1</f>
        <v>76</v>
      </c>
      <c r="AQ107" t="str">
        <f t="shared" si="33"/>
        <v>Seraphine</v>
      </c>
      <c r="AR107">
        <f>RANK(AI107,AI$4:AI$157,0)+COUNTIF(AI$4:AI107,AI107)-1</f>
        <v>111</v>
      </c>
      <c r="AS107" t="str">
        <f t="shared" si="34"/>
        <v>Seraphine</v>
      </c>
      <c r="AT107">
        <f>RANK(AJ107,AJ$4:AJ$157,0)+COUNTIF(AJ$4:AJ107,AJ107)-1</f>
        <v>120</v>
      </c>
      <c r="AU107" t="str">
        <f t="shared" si="35"/>
        <v>Seraphine</v>
      </c>
      <c r="AW107">
        <v>105</v>
      </c>
      <c r="AX107" s="61">
        <f t="shared" si="36"/>
        <v>3.2709905482587658</v>
      </c>
      <c r="AY107">
        <f>'Champ Scores'!B110</f>
        <v>1</v>
      </c>
      <c r="AZ107">
        <f>'Champ Scores'!C110</f>
        <v>2</v>
      </c>
      <c r="BA107">
        <f>'Champ Scores'!D110</f>
        <v>1</v>
      </c>
      <c r="BB107">
        <f>'Champ Scores'!E110</f>
        <v>2</v>
      </c>
      <c r="BC107">
        <f>'Champ Scores'!F110</f>
        <v>1</v>
      </c>
      <c r="BD107">
        <f>'Champ Scores'!G110</f>
        <v>2</v>
      </c>
      <c r="BE107">
        <f>'Champ Scores'!H110</f>
        <v>3</v>
      </c>
      <c r="BF107">
        <f>'Champ Scores'!I110</f>
        <v>3</v>
      </c>
      <c r="BG107">
        <f>'Champ Scores'!J110</f>
        <v>1</v>
      </c>
      <c r="BH107">
        <f>'Champ Scores'!K110</f>
        <v>1</v>
      </c>
      <c r="BI107">
        <f>'Champ Scores'!L110</f>
        <v>1</v>
      </c>
      <c r="BJ107">
        <f>'Champ Scores'!M110</f>
        <v>1</v>
      </c>
      <c r="BK107">
        <f>'Champ Scores'!N110</f>
        <v>5</v>
      </c>
      <c r="BL107">
        <f>'Champ Scores'!O110</f>
        <v>5</v>
      </c>
      <c r="BM107">
        <f>'Champ Scores'!P110</f>
        <v>5</v>
      </c>
      <c r="BN107">
        <f>'Champ Scores'!Q110</f>
        <v>2</v>
      </c>
      <c r="BO107">
        <f>'Champ Scores'!R110</f>
        <v>1</v>
      </c>
      <c r="BP107">
        <f>'Champ Scores'!S110</f>
        <v>5</v>
      </c>
      <c r="BQ107">
        <f>'Champ Scores'!T110</f>
        <v>5</v>
      </c>
      <c r="BR107">
        <f>'Champ Scores'!U110</f>
        <v>5</v>
      </c>
      <c r="BT107" s="61">
        <f>INDEX($AX$3:BR107,AW107,MATCH('Comp Calculator'!$C$168,'(CC) Enemy Champ Data'!$AX$3:$BR$3,0))</f>
        <v>3.2709905482587658</v>
      </c>
      <c r="BV107" s="60">
        <f t="shared" si="43"/>
        <v>5442.7525078345016</v>
      </c>
      <c r="BW107" s="60">
        <f t="shared" si="44"/>
        <v>604.75027864827791</v>
      </c>
      <c r="BX107" s="60">
        <f t="shared" si="45"/>
        <v>5442.7525078345016</v>
      </c>
      <c r="BY107" s="60">
        <f t="shared" si="46"/>
        <v>0</v>
      </c>
      <c r="BZ107" s="60">
        <f t="shared" si="47"/>
        <v>0</v>
      </c>
      <c r="CB107">
        <f>RANK(BV107,BV$4:BV$157,0)+COUNTIF(BV$4:BV107,BV107)-1</f>
        <v>18</v>
      </c>
      <c r="CC107" t="str">
        <f t="shared" si="37"/>
        <v>Seraphine</v>
      </c>
      <c r="CD107">
        <f>RANK(BW107,BW$4:BW$157,0)+COUNTIF(BW$4:BW107,BW107)-1</f>
        <v>23</v>
      </c>
      <c r="CE107" t="str">
        <f t="shared" si="38"/>
        <v>Seraphine</v>
      </c>
      <c r="CF107">
        <f>RANK(BX107,BX$4:BX$157,0)+COUNTIF(BX$4:BX107,BX107)-1</f>
        <v>75</v>
      </c>
      <c r="CG107" t="str">
        <f t="shared" si="39"/>
        <v>Seraphine</v>
      </c>
      <c r="CH107">
        <f>RANK(BY107,BY$4:BY$157,0)+COUNTIF(BY$4:BY107,BY107)-1</f>
        <v>111</v>
      </c>
      <c r="CI107" t="str">
        <f t="shared" si="40"/>
        <v>Seraphine</v>
      </c>
      <c r="CJ107">
        <f>RANK(BZ107,BZ$4:BZ$157,0)+COUNTIF(BZ$4:BZ107,BZ107)-1</f>
        <v>120</v>
      </c>
      <c r="CK107" t="str">
        <f t="shared" si="41"/>
        <v>Seraphine</v>
      </c>
      <c r="CM107">
        <f>'Champ Scores'!B110+'(CC) Team Data'!B$43-'(CC) Team Data'!$B$28</f>
        <v>5</v>
      </c>
      <c r="CN107">
        <f>'Champ Scores'!C110+'(CC) Team Data'!C$43-'(CC) Team Data'!$B$28</f>
        <v>6</v>
      </c>
      <c r="CO107">
        <f>'Champ Scores'!D110+'(CC) Team Data'!D$43-'(CC) Team Data'!$B$28</f>
        <v>5</v>
      </c>
      <c r="CP107">
        <f>'Champ Scores'!E110+'(CC) Team Data'!E$43-'(CC) Team Data'!$B$28</f>
        <v>6</v>
      </c>
      <c r="CQ107">
        <f>'Champ Scores'!F110+'(CC) Team Data'!F$43-'(CC) Team Data'!$B$28</f>
        <v>5</v>
      </c>
      <c r="CR107">
        <f>'Champ Scores'!G110+'(CC) Team Data'!G$43-'(CC) Team Data'!$B$28</f>
        <v>6</v>
      </c>
      <c r="CS107">
        <f>'Champ Scores'!H110+'(CC) Team Data'!H$43-'(CC) Team Data'!$B$28</f>
        <v>7</v>
      </c>
      <c r="CT107">
        <f>'Champ Scores'!I110+'(CC) Team Data'!I$43-'(CC) Team Data'!$B$28</f>
        <v>7</v>
      </c>
      <c r="CU107">
        <f>'Champ Scores'!J110+'(CC) Team Data'!J$43-'(CC) Team Data'!$B$28</f>
        <v>5</v>
      </c>
      <c r="CV107">
        <f>'Champ Scores'!K110+'(CC) Team Data'!K$43-'(CC) Team Data'!$B$28</f>
        <v>5</v>
      </c>
      <c r="CW107">
        <f>'Champ Scores'!L110+'(CC) Team Data'!L$43-'(CC) Team Data'!$B$28</f>
        <v>5</v>
      </c>
      <c r="CX107">
        <f>'Champ Scores'!M110+'(CC) Team Data'!M$43-'(CC) Team Data'!$B$28</f>
        <v>5</v>
      </c>
      <c r="CY107">
        <f>'Champ Scores'!N110+'(CC) Team Data'!N$43-'(CC) Team Data'!$B$28</f>
        <v>9</v>
      </c>
      <c r="CZ107">
        <f>'Champ Scores'!O110+'(CC) Team Data'!O$43-'(CC) Team Data'!$B$28</f>
        <v>9</v>
      </c>
      <c r="DA107">
        <f>'Champ Scores'!P110+'(CC) Team Data'!P$43-'(CC) Team Data'!$B$28</f>
        <v>9</v>
      </c>
      <c r="DB107">
        <f>'Champ Scores'!Q110+'(CC) Team Data'!Q$43-'(CC) Team Data'!$B$28</f>
        <v>6</v>
      </c>
      <c r="DC107">
        <f>'Champ Scores'!R110+'(CC) Team Data'!R$43-'(CC) Team Data'!$B$28</f>
        <v>5</v>
      </c>
      <c r="DD107">
        <f>'Champ Scores'!S110+'(CC) Team Data'!S$43-'(CC) Team Data'!$B$28</f>
        <v>9</v>
      </c>
      <c r="DE107">
        <f>'Champ Scores'!T110+'(CC) Team Data'!T$43-'(CC) Team Data'!$B$28</f>
        <v>9</v>
      </c>
      <c r="DF107">
        <f>'Champ Scores'!U110+'(CC) Team Data'!U$43-'(CC) Team Data'!$B$28</f>
        <v>9</v>
      </c>
    </row>
    <row r="108" spans="1:110" x14ac:dyDescent="0.25">
      <c r="A108" t="str">
        <f>'Champ Scores'!A111</f>
        <v>Sett</v>
      </c>
      <c r="B108">
        <f>IF('Comp Calculator'!$C$158='Champ Pools'!$S$3,'Champ Pools'!B110,IF('Comp Calculator'!$C$158='Champ Pools'!$T$3,'Champ Pools'!C110,IF('Comp Calculator'!$C$158='Champ Pools'!$U$3,'Champ Pools'!D110,IF('Comp Calculator'!$C$158='Champ Pools'!$V$3,'Champ Pools'!E110,IF('Comp Calculator'!$C$158='Champ Pools'!$W$3,'Champ Pools'!F110,IF('Comp Calculator'!$C$158='Champ Pools'!$X$3,'Champ Pools'!G110,IF('Comp Calculator'!$C$158='Champ Pools'!$Y$3,'Champ Pools'!H110,IF('Comp Calculator'!$C$158='Champ Pools'!$Z$3,'Champ Pools'!I110,0))))))))</f>
        <v>0</v>
      </c>
      <c r="C108">
        <f>IF('Comp Calculator'!$C$159='Champ Pools'!$S$3,'Champ Pools'!B110,IF('Comp Calculator'!$C$159='Champ Pools'!$T$3,'Champ Pools'!C110,IF('Comp Calculator'!$C$159='Champ Pools'!$U$3,'Champ Pools'!D110,IF('Comp Calculator'!$C$159='Champ Pools'!$V$3,'Champ Pools'!E110,IF('Comp Calculator'!$C$159='Champ Pools'!$W$3,'Champ Pools'!F110,IF('Comp Calculator'!$C$159='Champ Pools'!$X$3,'Champ Pools'!G110,IF('Comp Calculator'!$C$159='Champ Pools'!$Y$3,'Champ Pools'!H110,IF('Comp Calculator'!$C$159='Champ Pools'!$Z$3,'Champ Pools'!I110,0))))))))</f>
        <v>0</v>
      </c>
      <c r="D108">
        <f>IF('Comp Calculator'!$C$160='Champ Pools'!$S$3,'Champ Pools'!B110,IF('Comp Calculator'!$C$160='Champ Pools'!$T$3,'Champ Pools'!C110,IF('Comp Calculator'!$C$160='Champ Pools'!$U$3,'Champ Pools'!D110,IF('Comp Calculator'!$C$160='Champ Pools'!$V$3,'Champ Pools'!E110,IF('Comp Calculator'!$C$160='Champ Pools'!$W$3,'Champ Pools'!F110,IF('Comp Calculator'!$C$160='Champ Pools'!$X$3,'Champ Pools'!G110,IF('Comp Calculator'!$C$160='Champ Pools'!$Y$3,'Champ Pools'!H110,IF('Comp Calculator'!$C$160='Champ Pools'!$Z$3,'Champ Pools'!I110,0))))))))</f>
        <v>0</v>
      </c>
      <c r="E108">
        <f>IF('Comp Calculator'!$C$161='Champ Pools'!$S$3,'Champ Pools'!B110,IF('Comp Calculator'!$C$161='Champ Pools'!$T$3,'Champ Pools'!C110,IF('Comp Calculator'!$C$161='Champ Pools'!$U$3,'Champ Pools'!D110,IF('Comp Calculator'!$C$161='Champ Pools'!$V$3,'Champ Pools'!E110,IF('Comp Calculator'!$C$161='Champ Pools'!$W$3,'Champ Pools'!F110,IF('Comp Calculator'!$C$161='Champ Pools'!$X$3,'Champ Pools'!G110,IF('Comp Calculator'!$C$161='Champ Pools'!$Y$3,'Champ Pools'!H110,IF('Comp Calculator'!$C$161='Champ Pools'!$Z$3,'Champ Pools'!I110,0))))))))</f>
        <v>3</v>
      </c>
      <c r="F108">
        <f>IF('Comp Calculator'!$C$162='Champ Pools'!$S$3,'Champ Pools'!B110,IF('Comp Calculator'!$C$162='Champ Pools'!$T$3,'Champ Pools'!C110,IF('Comp Calculator'!$C$162='Champ Pools'!$U$3,'Champ Pools'!D110,IF('Comp Calculator'!$C$162='Champ Pools'!$V$3,'Champ Pools'!E110,IF('Comp Calculator'!$C$162='Champ Pools'!$W$3,'Champ Pools'!F110,IF('Comp Calculator'!$C$162='Champ Pools'!$X$3,'Champ Pools'!G110,IF('Comp Calculator'!$C$162='Champ Pools'!$Y$3,'Champ Pools'!H110,IF('Comp Calculator'!$C$162='Champ Pools'!$Z$3,'Champ Pools'!I110,0))))))))</f>
        <v>2</v>
      </c>
      <c r="H108">
        <f>B108*B108*'Champ Pools'!AC110</f>
        <v>0</v>
      </c>
      <c r="I108">
        <f>C108*C108*'Champ Pools'!AD110</f>
        <v>0</v>
      </c>
      <c r="J108">
        <f>D108*D108*'Champ Pools'!AE110</f>
        <v>0</v>
      </c>
      <c r="K108">
        <f>E108*E108*'Champ Pools'!AF110</f>
        <v>27</v>
      </c>
      <c r="L108">
        <f>F108*F108*'Champ Pools'!AG110</f>
        <v>12</v>
      </c>
      <c r="N108">
        <f>'Champ Scores'!Y111</f>
        <v>1985</v>
      </c>
      <c r="O108">
        <f>'Champ Scores'!Z111</f>
        <v>1785</v>
      </c>
      <c r="P108">
        <f>'Champ Scores'!AA111</f>
        <v>1625</v>
      </c>
      <c r="Q108">
        <f>'Champ Scores'!AB111</f>
        <v>1476</v>
      </c>
      <c r="R108">
        <f>'Champ Scores'!AC111</f>
        <v>2211</v>
      </c>
      <c r="T108" s="60">
        <f t="shared" si="42"/>
        <v>2709.4715160263977</v>
      </c>
      <c r="U108">
        <f>'(CC) Team Data'!W$43+'(CC) Enemy Champ Data'!N108</f>
        <v>1985</v>
      </c>
      <c r="V108">
        <f>'(CC) Team Data'!X$43+'(CC) Enemy Champ Data'!O108</f>
        <v>1785</v>
      </c>
      <c r="W108">
        <f>'(CC) Team Data'!Y$43+'(CC) Enemy Champ Data'!P108</f>
        <v>1625</v>
      </c>
      <c r="X108">
        <f>'(CC) Team Data'!Z$43+'(CC) Enemy Champ Data'!Q108</f>
        <v>1476</v>
      </c>
      <c r="Y108">
        <f>'(CC) Team Data'!AA$43+'(CC) Enemy Champ Data'!R108</f>
        <v>2211</v>
      </c>
      <c r="AA108">
        <f>ABS('Champ Scores'!AG111-33.3-'Comp Calculator'!H$164-'Comp Calculator'!H$163)</f>
        <v>8.1766494845906053</v>
      </c>
      <c r="AB108">
        <f>ABS('Champ Scores'!AH111-33.3-'Comp Calculator'!I$164-'Comp Calculator'!I$163)</f>
        <v>2.8387325813360249</v>
      </c>
      <c r="AC108">
        <f>ABS('Champ Scores'!AI111-33.3-'Comp Calculator'!J$164-'Comp Calculator'!J$163)</f>
        <v>11.015382065926634</v>
      </c>
      <c r="AD108">
        <f t="shared" si="30"/>
        <v>22.030764131853264</v>
      </c>
      <c r="AF108" s="60">
        <f>(IF('Comp Calculator'!$C$167='(CC) Enemy Champ Data'!$N$3,'(CC) Enemy Champ Data'!$N108,IF('Comp Calculator'!$C$167='(CC) Enemy Champ Data'!$O$3,'(CC) Enemy Champ Data'!$O108,IF('Comp Calculator'!$C$167='(CC) Enemy Champ Data'!$P$3,'(CC) Enemy Champ Data'!$P108,IF('Comp Calculator'!$C$167='(CC) Enemy Champ Data'!$Q$3,'(CC) Enemy Champ Data'!$Q108,IF('Comp Calculator'!$C$167='(CC) Enemy Champ Data'!$R$3,'(CC) Enemy Champ Data'!$R108,IF('Comp Calculator'!$C$167='(CC) Enemy Champ Data'!$T$3,'(CC) Enemy Champ Data'!$T108,1000))))))*H108*(100-$AD108))/1000</f>
        <v>0</v>
      </c>
      <c r="AG108" s="60">
        <f>(IF('Comp Calculator'!$C$167='(CC) Enemy Champ Data'!$N$3,'(CC) Enemy Champ Data'!$N108,IF('Comp Calculator'!$C$167='(CC) Enemy Champ Data'!$O$3,'(CC) Enemy Champ Data'!$O108,IF('Comp Calculator'!$C$167='(CC) Enemy Champ Data'!$P$3,'(CC) Enemy Champ Data'!$P108,IF('Comp Calculator'!$C$167='(CC) Enemy Champ Data'!$Q$3,'(CC) Enemy Champ Data'!$Q108,IF('Comp Calculator'!$C$167='(CC) Enemy Champ Data'!$R$3,'(CC) Enemy Champ Data'!$R108,IF('Comp Calculator'!$C$167='(CC) Enemy Champ Data'!$T$3,'(CC) Enemy Champ Data'!$T108,1000))))))*I108*(100-$AD108))/1000</f>
        <v>0</v>
      </c>
      <c r="AH108" s="60">
        <f>(IF('Comp Calculator'!$C$167='(CC) Enemy Champ Data'!$N$3,'(CC) Enemy Champ Data'!$N108,IF('Comp Calculator'!$C$167='(CC) Enemy Champ Data'!$O$3,'(CC) Enemy Champ Data'!$O108,IF('Comp Calculator'!$C$167='(CC) Enemy Champ Data'!$P$3,'(CC) Enemy Champ Data'!$P108,IF('Comp Calculator'!$C$167='(CC) Enemy Champ Data'!$Q$3,'(CC) Enemy Champ Data'!$Q108,IF('Comp Calculator'!$C$167='(CC) Enemy Champ Data'!$R$3,'(CC) Enemy Champ Data'!$R108,IF('Comp Calculator'!$C$167='(CC) Enemy Champ Data'!$T$3,'(CC) Enemy Champ Data'!$T108,1000))))))*J108*(100-$AD108))/1000</f>
        <v>0</v>
      </c>
      <c r="AI108" s="60">
        <f>(IF('Comp Calculator'!$C$167='(CC) Enemy Champ Data'!$N$3,'(CC) Enemy Champ Data'!$N108,IF('Comp Calculator'!$C$167='(CC) Enemy Champ Data'!$O$3,'(CC) Enemy Champ Data'!$O108,IF('Comp Calculator'!$C$167='(CC) Enemy Champ Data'!$P$3,'(CC) Enemy Champ Data'!$P108,IF('Comp Calculator'!$C$167='(CC) Enemy Champ Data'!$Q$3,'(CC) Enemy Champ Data'!$Q108,IF('Comp Calculator'!$C$167='(CC) Enemy Champ Data'!$R$3,'(CC) Enemy Champ Data'!$R108,IF('Comp Calculator'!$C$167='(CC) Enemy Champ Data'!$T$3,'(CC) Enemy Champ Data'!$T108,1000))))))*K108*(100-$AD108))/1000</f>
        <v>5703.896440199358</v>
      </c>
      <c r="AJ108" s="60">
        <f>(IF('Comp Calculator'!$C$167='(CC) Enemy Champ Data'!$N$3,'(CC) Enemy Champ Data'!$N108,IF('Comp Calculator'!$C$167='(CC) Enemy Champ Data'!$O$3,'(CC) Enemy Champ Data'!$O108,IF('Comp Calculator'!$C$167='(CC) Enemy Champ Data'!$P$3,'(CC) Enemy Champ Data'!$P108,IF('Comp Calculator'!$C$167='(CC) Enemy Champ Data'!$Q$3,'(CC) Enemy Champ Data'!$Q108,IF('Comp Calculator'!$C$167='(CC) Enemy Champ Data'!$R$3,'(CC) Enemy Champ Data'!$R108,IF('Comp Calculator'!$C$167='(CC) Enemy Champ Data'!$T$3,'(CC) Enemy Champ Data'!$T108,1000))))))*L108*(100-$AD108))/1000</f>
        <v>2535.0650845330479</v>
      </c>
      <c r="AL108">
        <f>RANK(AF108,AF$4:AF$157,0)+COUNTIF(AF$4:AF108,AF108)-1</f>
        <v>117</v>
      </c>
      <c r="AM108" t="str">
        <f t="shared" si="31"/>
        <v>Sett</v>
      </c>
      <c r="AN108">
        <f>RANK(AG108,AG$4:AG$157,0)+COUNTIF(AG$4:AG108,AG108)-1</f>
        <v>114</v>
      </c>
      <c r="AO108" t="str">
        <f t="shared" si="32"/>
        <v>Sett</v>
      </c>
      <c r="AP108">
        <f>RANK(AH108,AH$4:AH$157,0)+COUNTIF(AH$4:AH108,AH108)-1</f>
        <v>140</v>
      </c>
      <c r="AQ108" t="str">
        <f t="shared" si="33"/>
        <v>Sett</v>
      </c>
      <c r="AR108">
        <f>RANK(AI108,AI$4:AI$157,0)+COUNTIF(AI$4:AI108,AI108)-1</f>
        <v>10</v>
      </c>
      <c r="AS108" t="str">
        <f t="shared" si="34"/>
        <v>Sett</v>
      </c>
      <c r="AT108">
        <f>RANK(AJ108,AJ$4:AJ$157,0)+COUNTIF(AJ$4:AJ108,AJ108)-1</f>
        <v>53</v>
      </c>
      <c r="AU108" t="str">
        <f t="shared" si="35"/>
        <v>Sett</v>
      </c>
      <c r="AW108">
        <v>106</v>
      </c>
      <c r="AX108" s="61">
        <f t="shared" si="36"/>
        <v>3.7688259774978161</v>
      </c>
      <c r="AY108">
        <f>'Champ Scores'!B111</f>
        <v>3</v>
      </c>
      <c r="AZ108">
        <f>'Champ Scores'!C111</f>
        <v>3</v>
      </c>
      <c r="BA108">
        <f>'Champ Scores'!D111</f>
        <v>2</v>
      </c>
      <c r="BB108">
        <f>'Champ Scores'!E111</f>
        <v>5</v>
      </c>
      <c r="BC108">
        <f>'Champ Scores'!F111</f>
        <v>4</v>
      </c>
      <c r="BD108">
        <f>'Champ Scores'!G111</f>
        <v>3</v>
      </c>
      <c r="BE108">
        <f>'Champ Scores'!H111</f>
        <v>1</v>
      </c>
      <c r="BF108">
        <f>'Champ Scores'!I111</f>
        <v>1</v>
      </c>
      <c r="BG108">
        <f>'Champ Scores'!J111</f>
        <v>5</v>
      </c>
      <c r="BH108">
        <f>'Champ Scores'!K111</f>
        <v>3</v>
      </c>
      <c r="BI108">
        <f>'Champ Scores'!L111</f>
        <v>3</v>
      </c>
      <c r="BJ108">
        <f>'Champ Scores'!M111</f>
        <v>3</v>
      </c>
      <c r="BK108">
        <f>'Champ Scores'!N111</f>
        <v>3</v>
      </c>
      <c r="BL108">
        <f>'Champ Scores'!O111</f>
        <v>1</v>
      </c>
      <c r="BM108">
        <f>'Champ Scores'!P111</f>
        <v>3</v>
      </c>
      <c r="BN108">
        <f>'Champ Scores'!Q111</f>
        <v>2</v>
      </c>
      <c r="BO108">
        <f>'Champ Scores'!R111</f>
        <v>1</v>
      </c>
      <c r="BP108">
        <f>'Champ Scores'!S111</f>
        <v>1</v>
      </c>
      <c r="BQ108">
        <f>'Champ Scores'!T111</f>
        <v>2</v>
      </c>
      <c r="BR108">
        <f>'Champ Scores'!U111</f>
        <v>3</v>
      </c>
      <c r="BT108" s="61">
        <f>INDEX($AX$3:BR108,AW108,MATCH('Comp Calculator'!$C$168,'(CC) Enemy Champ Data'!$AX$3:$BR$3,0))</f>
        <v>3.7688259774978161</v>
      </c>
      <c r="BV108" s="60">
        <f t="shared" si="43"/>
        <v>0</v>
      </c>
      <c r="BW108" s="60">
        <f t="shared" si="44"/>
        <v>0</v>
      </c>
      <c r="BX108" s="60">
        <f t="shared" si="45"/>
        <v>0</v>
      </c>
      <c r="BY108" s="60">
        <f t="shared" si="46"/>
        <v>7934.0170028092007</v>
      </c>
      <c r="BZ108" s="60">
        <f t="shared" si="47"/>
        <v>3526.229779026311</v>
      </c>
      <c r="CB108">
        <f>RANK(BV108,BV$4:BV$157,0)+COUNTIF(BV$4:BV108,BV108)-1</f>
        <v>117</v>
      </c>
      <c r="CC108" t="str">
        <f t="shared" si="37"/>
        <v>Sett</v>
      </c>
      <c r="CD108">
        <f>RANK(BW108,BW$4:BW$157,0)+COUNTIF(BW$4:BW108,BW108)-1</f>
        <v>114</v>
      </c>
      <c r="CE108" t="str">
        <f t="shared" si="38"/>
        <v>Sett</v>
      </c>
      <c r="CF108">
        <f>RANK(BX108,BX$4:BX$157,0)+COUNTIF(BX$4:BX108,BX108)-1</f>
        <v>140</v>
      </c>
      <c r="CG108" t="str">
        <f t="shared" si="39"/>
        <v>Sett</v>
      </c>
      <c r="CH108">
        <f>RANK(BY108,BY$4:BY$157,0)+COUNTIF(BY$4:BY108,BY108)-1</f>
        <v>9</v>
      </c>
      <c r="CI108" t="str">
        <f t="shared" si="40"/>
        <v>Sett</v>
      </c>
      <c r="CJ108">
        <f>RANK(BZ108,BZ$4:BZ$157,0)+COUNTIF(BZ$4:BZ108,BZ108)-1</f>
        <v>53</v>
      </c>
      <c r="CK108" t="str">
        <f t="shared" si="41"/>
        <v>Sett</v>
      </c>
      <c r="CM108">
        <f>'Champ Scores'!B111+'(CC) Team Data'!B$43-'(CC) Team Data'!$B$28</f>
        <v>7</v>
      </c>
      <c r="CN108">
        <f>'Champ Scores'!C111+'(CC) Team Data'!C$43-'(CC) Team Data'!$B$28</f>
        <v>7</v>
      </c>
      <c r="CO108">
        <f>'Champ Scores'!D111+'(CC) Team Data'!D$43-'(CC) Team Data'!$B$28</f>
        <v>6</v>
      </c>
      <c r="CP108">
        <f>'Champ Scores'!E111+'(CC) Team Data'!E$43-'(CC) Team Data'!$B$28</f>
        <v>9</v>
      </c>
      <c r="CQ108">
        <f>'Champ Scores'!F111+'(CC) Team Data'!F$43-'(CC) Team Data'!$B$28</f>
        <v>8</v>
      </c>
      <c r="CR108">
        <f>'Champ Scores'!G111+'(CC) Team Data'!G$43-'(CC) Team Data'!$B$28</f>
        <v>7</v>
      </c>
      <c r="CS108">
        <f>'Champ Scores'!H111+'(CC) Team Data'!H$43-'(CC) Team Data'!$B$28</f>
        <v>5</v>
      </c>
      <c r="CT108">
        <f>'Champ Scores'!I111+'(CC) Team Data'!I$43-'(CC) Team Data'!$B$28</f>
        <v>5</v>
      </c>
      <c r="CU108">
        <f>'Champ Scores'!J111+'(CC) Team Data'!J$43-'(CC) Team Data'!$B$28</f>
        <v>9</v>
      </c>
      <c r="CV108">
        <f>'Champ Scores'!K111+'(CC) Team Data'!K$43-'(CC) Team Data'!$B$28</f>
        <v>7</v>
      </c>
      <c r="CW108">
        <f>'Champ Scores'!L111+'(CC) Team Data'!L$43-'(CC) Team Data'!$B$28</f>
        <v>7</v>
      </c>
      <c r="CX108">
        <f>'Champ Scores'!M111+'(CC) Team Data'!M$43-'(CC) Team Data'!$B$28</f>
        <v>7</v>
      </c>
      <c r="CY108">
        <f>'Champ Scores'!N111+'(CC) Team Data'!N$43-'(CC) Team Data'!$B$28</f>
        <v>7</v>
      </c>
      <c r="CZ108">
        <f>'Champ Scores'!O111+'(CC) Team Data'!O$43-'(CC) Team Data'!$B$28</f>
        <v>5</v>
      </c>
      <c r="DA108">
        <f>'Champ Scores'!P111+'(CC) Team Data'!P$43-'(CC) Team Data'!$B$28</f>
        <v>7</v>
      </c>
      <c r="DB108">
        <f>'Champ Scores'!Q111+'(CC) Team Data'!Q$43-'(CC) Team Data'!$B$28</f>
        <v>6</v>
      </c>
      <c r="DC108">
        <f>'Champ Scores'!R111+'(CC) Team Data'!R$43-'(CC) Team Data'!$B$28</f>
        <v>5</v>
      </c>
      <c r="DD108">
        <f>'Champ Scores'!S111+'(CC) Team Data'!S$43-'(CC) Team Data'!$B$28</f>
        <v>5</v>
      </c>
      <c r="DE108">
        <f>'Champ Scores'!T111+'(CC) Team Data'!T$43-'(CC) Team Data'!$B$28</f>
        <v>6</v>
      </c>
      <c r="DF108">
        <f>'Champ Scores'!U111+'(CC) Team Data'!U$43-'(CC) Team Data'!$B$28</f>
        <v>7</v>
      </c>
    </row>
    <row r="109" spans="1:110" x14ac:dyDescent="0.25">
      <c r="A109" t="str">
        <f>'Champ Scores'!A112</f>
        <v>Shaco</v>
      </c>
      <c r="B109">
        <f>IF('Comp Calculator'!$C$158='Champ Pools'!$S$3,'Champ Pools'!B111,IF('Comp Calculator'!$C$158='Champ Pools'!$T$3,'Champ Pools'!C111,IF('Comp Calculator'!$C$158='Champ Pools'!$U$3,'Champ Pools'!D111,IF('Comp Calculator'!$C$158='Champ Pools'!$V$3,'Champ Pools'!E111,IF('Comp Calculator'!$C$158='Champ Pools'!$W$3,'Champ Pools'!F111,IF('Comp Calculator'!$C$158='Champ Pools'!$X$3,'Champ Pools'!G111,IF('Comp Calculator'!$C$158='Champ Pools'!$Y$3,'Champ Pools'!H111,IF('Comp Calculator'!$C$158='Champ Pools'!$Z$3,'Champ Pools'!I111,0))))))))</f>
        <v>0</v>
      </c>
      <c r="C109">
        <f>IF('Comp Calculator'!$C$159='Champ Pools'!$S$3,'Champ Pools'!B111,IF('Comp Calculator'!$C$159='Champ Pools'!$T$3,'Champ Pools'!C111,IF('Comp Calculator'!$C$159='Champ Pools'!$U$3,'Champ Pools'!D111,IF('Comp Calculator'!$C$159='Champ Pools'!$V$3,'Champ Pools'!E111,IF('Comp Calculator'!$C$159='Champ Pools'!$W$3,'Champ Pools'!F111,IF('Comp Calculator'!$C$159='Champ Pools'!$X$3,'Champ Pools'!G111,IF('Comp Calculator'!$C$159='Champ Pools'!$Y$3,'Champ Pools'!H111,IF('Comp Calculator'!$C$159='Champ Pools'!$Z$3,'Champ Pools'!I111,0))))))))</f>
        <v>0</v>
      </c>
      <c r="D109">
        <f>IF('Comp Calculator'!$C$160='Champ Pools'!$S$3,'Champ Pools'!B111,IF('Comp Calculator'!$C$160='Champ Pools'!$T$3,'Champ Pools'!C111,IF('Comp Calculator'!$C$160='Champ Pools'!$U$3,'Champ Pools'!D111,IF('Comp Calculator'!$C$160='Champ Pools'!$V$3,'Champ Pools'!E111,IF('Comp Calculator'!$C$160='Champ Pools'!$W$3,'Champ Pools'!F111,IF('Comp Calculator'!$C$160='Champ Pools'!$X$3,'Champ Pools'!G111,IF('Comp Calculator'!$C$160='Champ Pools'!$Y$3,'Champ Pools'!H111,IF('Comp Calculator'!$C$160='Champ Pools'!$Z$3,'Champ Pools'!I111,0))))))))</f>
        <v>5</v>
      </c>
      <c r="E109">
        <f>IF('Comp Calculator'!$C$161='Champ Pools'!$S$3,'Champ Pools'!B111,IF('Comp Calculator'!$C$161='Champ Pools'!$T$3,'Champ Pools'!C111,IF('Comp Calculator'!$C$161='Champ Pools'!$U$3,'Champ Pools'!D111,IF('Comp Calculator'!$C$161='Champ Pools'!$V$3,'Champ Pools'!E111,IF('Comp Calculator'!$C$161='Champ Pools'!$W$3,'Champ Pools'!F111,IF('Comp Calculator'!$C$161='Champ Pools'!$X$3,'Champ Pools'!G111,IF('Comp Calculator'!$C$161='Champ Pools'!$Y$3,'Champ Pools'!H111,IF('Comp Calculator'!$C$161='Champ Pools'!$Z$3,'Champ Pools'!I111,0))))))))</f>
        <v>0</v>
      </c>
      <c r="F109">
        <f>IF('Comp Calculator'!$C$162='Champ Pools'!$S$3,'Champ Pools'!B111,IF('Comp Calculator'!$C$162='Champ Pools'!$T$3,'Champ Pools'!C111,IF('Comp Calculator'!$C$162='Champ Pools'!$U$3,'Champ Pools'!D111,IF('Comp Calculator'!$C$162='Champ Pools'!$V$3,'Champ Pools'!E111,IF('Comp Calculator'!$C$162='Champ Pools'!$W$3,'Champ Pools'!F111,IF('Comp Calculator'!$C$162='Champ Pools'!$X$3,'Champ Pools'!G111,IF('Comp Calculator'!$C$162='Champ Pools'!$Y$3,'Champ Pools'!H111,IF('Comp Calculator'!$C$162='Champ Pools'!$Z$3,'Champ Pools'!I111,0))))))))</f>
        <v>4</v>
      </c>
      <c r="H109">
        <f>B109*B109*'Champ Pools'!AC111</f>
        <v>0</v>
      </c>
      <c r="I109">
        <f>C109*C109*'Champ Pools'!AD111</f>
        <v>0</v>
      </c>
      <c r="J109">
        <f>D109*D109*'Champ Pools'!AE111</f>
        <v>75</v>
      </c>
      <c r="K109">
        <f>E109*E109*'Champ Pools'!AF111</f>
        <v>0</v>
      </c>
      <c r="L109">
        <f>F109*F109*'Champ Pools'!AG111</f>
        <v>48</v>
      </c>
      <c r="N109">
        <f>'Champ Scores'!Y112</f>
        <v>1867</v>
      </c>
      <c r="O109">
        <f>'Champ Scores'!Z112</f>
        <v>2881</v>
      </c>
      <c r="P109">
        <f>'Champ Scores'!AA112</f>
        <v>1572</v>
      </c>
      <c r="Q109">
        <f>'Champ Scores'!AB112</f>
        <v>1473</v>
      </c>
      <c r="R109">
        <f>'Champ Scores'!AC112</f>
        <v>2269</v>
      </c>
      <c r="T109" s="60">
        <f t="shared" si="42"/>
        <v>2424.162522928561</v>
      </c>
      <c r="U109">
        <f>'(CC) Team Data'!W$43+'(CC) Enemy Champ Data'!N109</f>
        <v>1867</v>
      </c>
      <c r="V109">
        <f>'(CC) Team Data'!X$43+'(CC) Enemy Champ Data'!O109</f>
        <v>2881</v>
      </c>
      <c r="W109">
        <f>'(CC) Team Data'!Y$43+'(CC) Enemy Champ Data'!P109</f>
        <v>1572</v>
      </c>
      <c r="X109">
        <f>'(CC) Team Data'!Z$43+'(CC) Enemy Champ Data'!Q109</f>
        <v>1473</v>
      </c>
      <c r="Y109">
        <f>'(CC) Team Data'!AA$43+'(CC) Enemy Champ Data'!R109</f>
        <v>2269</v>
      </c>
      <c r="AA109">
        <f>ABS('Champ Scores'!AG112-33.3-'Comp Calculator'!H$164-'Comp Calculator'!H$163)</f>
        <v>2.448189545471763</v>
      </c>
      <c r="AB109">
        <f>ABS('Champ Scores'!AH112-33.3-'Comp Calculator'!I$164-'Comp Calculator'!I$163)</f>
        <v>5.3049373360744063</v>
      </c>
      <c r="AC109">
        <f>ABS('Champ Scores'!AI112-33.3-'Comp Calculator'!J$164-'Comp Calculator'!J$163)</f>
        <v>7.7531268815461729</v>
      </c>
      <c r="AD109">
        <f t="shared" si="30"/>
        <v>15.506253763092342</v>
      </c>
      <c r="AF109" s="60">
        <f>(IF('Comp Calculator'!$C$167='(CC) Enemy Champ Data'!$N$3,'(CC) Enemy Champ Data'!$N109,IF('Comp Calculator'!$C$167='(CC) Enemy Champ Data'!$O$3,'(CC) Enemy Champ Data'!$O109,IF('Comp Calculator'!$C$167='(CC) Enemy Champ Data'!$P$3,'(CC) Enemy Champ Data'!$P109,IF('Comp Calculator'!$C$167='(CC) Enemy Champ Data'!$Q$3,'(CC) Enemy Champ Data'!$Q109,IF('Comp Calculator'!$C$167='(CC) Enemy Champ Data'!$R$3,'(CC) Enemy Champ Data'!$R109,IF('Comp Calculator'!$C$167='(CC) Enemy Champ Data'!$T$3,'(CC) Enemy Champ Data'!$T109,1000))))))*H109*(100-$AD109))/1000</f>
        <v>0</v>
      </c>
      <c r="AG109" s="60">
        <f>(IF('Comp Calculator'!$C$167='(CC) Enemy Champ Data'!$N$3,'(CC) Enemy Champ Data'!$N109,IF('Comp Calculator'!$C$167='(CC) Enemy Champ Data'!$O$3,'(CC) Enemy Champ Data'!$O109,IF('Comp Calculator'!$C$167='(CC) Enemy Champ Data'!$P$3,'(CC) Enemy Champ Data'!$P109,IF('Comp Calculator'!$C$167='(CC) Enemy Champ Data'!$Q$3,'(CC) Enemy Champ Data'!$Q109,IF('Comp Calculator'!$C$167='(CC) Enemy Champ Data'!$R$3,'(CC) Enemy Champ Data'!$R109,IF('Comp Calculator'!$C$167='(CC) Enemy Champ Data'!$T$3,'(CC) Enemy Champ Data'!$T109,1000))))))*I109*(100-$AD109))/1000</f>
        <v>0</v>
      </c>
      <c r="AH109" s="60">
        <f>(IF('Comp Calculator'!$C$167='(CC) Enemy Champ Data'!$N$3,'(CC) Enemy Champ Data'!$N109,IF('Comp Calculator'!$C$167='(CC) Enemy Champ Data'!$O$3,'(CC) Enemy Champ Data'!$O109,IF('Comp Calculator'!$C$167='(CC) Enemy Champ Data'!$P$3,'(CC) Enemy Champ Data'!$P109,IF('Comp Calculator'!$C$167='(CC) Enemy Champ Data'!$Q$3,'(CC) Enemy Champ Data'!$Q109,IF('Comp Calculator'!$C$167='(CC) Enemy Champ Data'!$R$3,'(CC) Enemy Champ Data'!$R109,IF('Comp Calculator'!$C$167='(CC) Enemy Champ Data'!$T$3,'(CC) Enemy Champ Data'!$T109,1000))))))*J109*(100-$AD109))/1000</f>
        <v>15361.992978701075</v>
      </c>
      <c r="AI109" s="60">
        <f>(IF('Comp Calculator'!$C$167='(CC) Enemy Champ Data'!$N$3,'(CC) Enemy Champ Data'!$N109,IF('Comp Calculator'!$C$167='(CC) Enemy Champ Data'!$O$3,'(CC) Enemy Champ Data'!$O109,IF('Comp Calculator'!$C$167='(CC) Enemy Champ Data'!$P$3,'(CC) Enemy Champ Data'!$P109,IF('Comp Calculator'!$C$167='(CC) Enemy Champ Data'!$Q$3,'(CC) Enemy Champ Data'!$Q109,IF('Comp Calculator'!$C$167='(CC) Enemy Champ Data'!$R$3,'(CC) Enemy Champ Data'!$R109,IF('Comp Calculator'!$C$167='(CC) Enemy Champ Data'!$T$3,'(CC) Enemy Champ Data'!$T109,1000))))))*K109*(100-$AD109))/1000</f>
        <v>0</v>
      </c>
      <c r="AJ109" s="60">
        <f>(IF('Comp Calculator'!$C$167='(CC) Enemy Champ Data'!$N$3,'(CC) Enemy Champ Data'!$N109,IF('Comp Calculator'!$C$167='(CC) Enemy Champ Data'!$O$3,'(CC) Enemy Champ Data'!$O109,IF('Comp Calculator'!$C$167='(CC) Enemy Champ Data'!$P$3,'(CC) Enemy Champ Data'!$P109,IF('Comp Calculator'!$C$167='(CC) Enemy Champ Data'!$Q$3,'(CC) Enemy Champ Data'!$Q109,IF('Comp Calculator'!$C$167='(CC) Enemy Champ Data'!$R$3,'(CC) Enemy Champ Data'!$R109,IF('Comp Calculator'!$C$167='(CC) Enemy Champ Data'!$T$3,'(CC) Enemy Champ Data'!$T109,1000))))))*L109*(100-$AD109))/1000</f>
        <v>9831.6755063686869</v>
      </c>
      <c r="AL109">
        <f>RANK(AF109,AF$4:AF$157,0)+COUNTIF(AF$4:AF109,AF109)-1</f>
        <v>118</v>
      </c>
      <c r="AM109" t="str">
        <f t="shared" si="31"/>
        <v>Shaco</v>
      </c>
      <c r="AN109">
        <f>RANK(AG109,AG$4:AG$157,0)+COUNTIF(AG$4:AG109,AG109)-1</f>
        <v>115</v>
      </c>
      <c r="AO109" t="str">
        <f t="shared" si="32"/>
        <v>Shaco</v>
      </c>
      <c r="AP109">
        <f>RANK(AH109,AH$4:AH$157,0)+COUNTIF(AH$4:AH109,AH109)-1</f>
        <v>8</v>
      </c>
      <c r="AQ109" t="str">
        <f t="shared" si="33"/>
        <v>Shaco</v>
      </c>
      <c r="AR109">
        <f>RANK(AI109,AI$4:AI$157,0)+COUNTIF(AI$4:AI109,AI109)-1</f>
        <v>112</v>
      </c>
      <c r="AS109" t="str">
        <f t="shared" si="34"/>
        <v>Shaco</v>
      </c>
      <c r="AT109">
        <f>RANK(AJ109,AJ$4:AJ$157,0)+COUNTIF(AJ$4:AJ109,AJ109)-1</f>
        <v>20</v>
      </c>
      <c r="AU109" t="str">
        <f t="shared" si="35"/>
        <v>Shaco</v>
      </c>
      <c r="AW109">
        <v>107</v>
      </c>
      <c r="AX109" s="61">
        <f t="shared" si="36"/>
        <v>3.6082952521230824</v>
      </c>
      <c r="AY109">
        <f>'Champ Scores'!B112</f>
        <v>5</v>
      </c>
      <c r="AZ109">
        <f>'Champ Scores'!C112</f>
        <v>3</v>
      </c>
      <c r="BA109">
        <f>'Champ Scores'!D112</f>
        <v>5</v>
      </c>
      <c r="BB109">
        <f>'Champ Scores'!E112</f>
        <v>2</v>
      </c>
      <c r="BC109">
        <f>'Champ Scores'!F112</f>
        <v>5</v>
      </c>
      <c r="BD109">
        <f>'Champ Scores'!G112</f>
        <v>2</v>
      </c>
      <c r="BE109">
        <f>'Champ Scores'!H112</f>
        <v>2</v>
      </c>
      <c r="BF109">
        <f>'Champ Scores'!I112</f>
        <v>1</v>
      </c>
      <c r="BG109">
        <f>'Champ Scores'!J112</f>
        <v>2</v>
      </c>
      <c r="BH109">
        <f>'Champ Scores'!K112</f>
        <v>3</v>
      </c>
      <c r="BI109">
        <f>'Champ Scores'!L112</f>
        <v>1</v>
      </c>
      <c r="BJ109">
        <f>'Champ Scores'!M112</f>
        <v>2</v>
      </c>
      <c r="BK109">
        <f>'Champ Scores'!N112</f>
        <v>2</v>
      </c>
      <c r="BL109">
        <f>'Champ Scores'!O112</f>
        <v>2</v>
      </c>
      <c r="BM109">
        <f>'Champ Scores'!P112</f>
        <v>3</v>
      </c>
      <c r="BN109">
        <f>'Champ Scores'!Q112</f>
        <v>5</v>
      </c>
      <c r="BO109">
        <f>'Champ Scores'!R112</f>
        <v>2</v>
      </c>
      <c r="BP109">
        <f>'Champ Scores'!S112</f>
        <v>1</v>
      </c>
      <c r="BQ109">
        <f>'Champ Scores'!T112</f>
        <v>3</v>
      </c>
      <c r="BR109">
        <f>'Champ Scores'!U112</f>
        <v>1</v>
      </c>
      <c r="BT109" s="61">
        <f>INDEX($AX$3:BR109,AW109,MATCH('Comp Calculator'!$C$168,'(CC) Enemy Champ Data'!$AX$3:$BR$3,0))</f>
        <v>3.6082952521230824</v>
      </c>
      <c r="BV109" s="60">
        <f t="shared" si="43"/>
        <v>0</v>
      </c>
      <c r="BW109" s="60">
        <f t="shared" si="44"/>
        <v>0</v>
      </c>
      <c r="BX109" s="60">
        <f t="shared" si="45"/>
        <v>22865.878753554483</v>
      </c>
      <c r="BY109" s="60">
        <f t="shared" si="46"/>
        <v>0</v>
      </c>
      <c r="BZ109" s="60">
        <f t="shared" si="47"/>
        <v>14634.162402274871</v>
      </c>
      <c r="CB109">
        <f>RANK(BV109,BV$4:BV$157,0)+COUNTIF(BV$4:BV109,BV109)-1</f>
        <v>118</v>
      </c>
      <c r="CC109" t="str">
        <f t="shared" si="37"/>
        <v>Shaco</v>
      </c>
      <c r="CD109">
        <f>RANK(BW109,BW$4:BW$157,0)+COUNTIF(BW$4:BW109,BW109)-1</f>
        <v>115</v>
      </c>
      <c r="CE109" t="str">
        <f t="shared" si="38"/>
        <v>Shaco</v>
      </c>
      <c r="CF109">
        <f>RANK(BX109,BX$4:BX$157,0)+COUNTIF(BX$4:BX109,BX109)-1</f>
        <v>5</v>
      </c>
      <c r="CG109" t="str">
        <f t="shared" si="39"/>
        <v>Shaco</v>
      </c>
      <c r="CH109">
        <f>RANK(BY109,BY$4:BY$157,0)+COUNTIF(BY$4:BY109,BY109)-1</f>
        <v>112</v>
      </c>
      <c r="CI109" t="str">
        <f t="shared" si="40"/>
        <v>Shaco</v>
      </c>
      <c r="CJ109">
        <f>RANK(BZ109,BZ$4:BZ$157,0)+COUNTIF(BZ$4:BZ109,BZ109)-1</f>
        <v>19</v>
      </c>
      <c r="CK109" t="str">
        <f t="shared" si="41"/>
        <v>Shaco</v>
      </c>
      <c r="CM109">
        <f>'Champ Scores'!B112+'(CC) Team Data'!B$43-'(CC) Team Data'!$B$28</f>
        <v>9</v>
      </c>
      <c r="CN109">
        <f>'Champ Scores'!C112+'(CC) Team Data'!C$43-'(CC) Team Data'!$B$28</f>
        <v>7</v>
      </c>
      <c r="CO109">
        <f>'Champ Scores'!D112+'(CC) Team Data'!D$43-'(CC) Team Data'!$B$28</f>
        <v>9</v>
      </c>
      <c r="CP109">
        <f>'Champ Scores'!E112+'(CC) Team Data'!E$43-'(CC) Team Data'!$B$28</f>
        <v>6</v>
      </c>
      <c r="CQ109">
        <f>'Champ Scores'!F112+'(CC) Team Data'!F$43-'(CC) Team Data'!$B$28</f>
        <v>9</v>
      </c>
      <c r="CR109">
        <f>'Champ Scores'!G112+'(CC) Team Data'!G$43-'(CC) Team Data'!$B$28</f>
        <v>6</v>
      </c>
      <c r="CS109">
        <f>'Champ Scores'!H112+'(CC) Team Data'!H$43-'(CC) Team Data'!$B$28</f>
        <v>6</v>
      </c>
      <c r="CT109">
        <f>'Champ Scores'!I112+'(CC) Team Data'!I$43-'(CC) Team Data'!$B$28</f>
        <v>5</v>
      </c>
      <c r="CU109">
        <f>'Champ Scores'!J112+'(CC) Team Data'!J$43-'(CC) Team Data'!$B$28</f>
        <v>6</v>
      </c>
      <c r="CV109">
        <f>'Champ Scores'!K112+'(CC) Team Data'!K$43-'(CC) Team Data'!$B$28</f>
        <v>7</v>
      </c>
      <c r="CW109">
        <f>'Champ Scores'!L112+'(CC) Team Data'!L$43-'(CC) Team Data'!$B$28</f>
        <v>5</v>
      </c>
      <c r="CX109">
        <f>'Champ Scores'!M112+'(CC) Team Data'!M$43-'(CC) Team Data'!$B$28</f>
        <v>6</v>
      </c>
      <c r="CY109">
        <f>'Champ Scores'!N112+'(CC) Team Data'!N$43-'(CC) Team Data'!$B$28</f>
        <v>6</v>
      </c>
      <c r="CZ109">
        <f>'Champ Scores'!O112+'(CC) Team Data'!O$43-'(CC) Team Data'!$B$28</f>
        <v>6</v>
      </c>
      <c r="DA109">
        <f>'Champ Scores'!P112+'(CC) Team Data'!P$43-'(CC) Team Data'!$B$28</f>
        <v>7</v>
      </c>
      <c r="DB109">
        <f>'Champ Scores'!Q112+'(CC) Team Data'!Q$43-'(CC) Team Data'!$B$28</f>
        <v>9</v>
      </c>
      <c r="DC109">
        <f>'Champ Scores'!R112+'(CC) Team Data'!R$43-'(CC) Team Data'!$B$28</f>
        <v>6</v>
      </c>
      <c r="DD109">
        <f>'Champ Scores'!S112+'(CC) Team Data'!S$43-'(CC) Team Data'!$B$28</f>
        <v>5</v>
      </c>
      <c r="DE109">
        <f>'Champ Scores'!T112+'(CC) Team Data'!T$43-'(CC) Team Data'!$B$28</f>
        <v>7</v>
      </c>
      <c r="DF109">
        <f>'Champ Scores'!U112+'(CC) Team Data'!U$43-'(CC) Team Data'!$B$28</f>
        <v>5</v>
      </c>
    </row>
    <row r="110" spans="1:110" x14ac:dyDescent="0.25">
      <c r="A110" t="str">
        <f>'Champ Scores'!A113</f>
        <v>Shen</v>
      </c>
      <c r="B110">
        <f>IF('Comp Calculator'!$C$158='Champ Pools'!$S$3,'Champ Pools'!B112,IF('Comp Calculator'!$C$158='Champ Pools'!$T$3,'Champ Pools'!C112,IF('Comp Calculator'!$C$158='Champ Pools'!$U$3,'Champ Pools'!D112,IF('Comp Calculator'!$C$158='Champ Pools'!$V$3,'Champ Pools'!E112,IF('Comp Calculator'!$C$158='Champ Pools'!$W$3,'Champ Pools'!F112,IF('Comp Calculator'!$C$158='Champ Pools'!$X$3,'Champ Pools'!G112,IF('Comp Calculator'!$C$158='Champ Pools'!$Y$3,'Champ Pools'!H112,IF('Comp Calculator'!$C$158='Champ Pools'!$Z$3,'Champ Pools'!I112,0))))))))</f>
        <v>5</v>
      </c>
      <c r="C110">
        <f>IF('Comp Calculator'!$C$159='Champ Pools'!$S$3,'Champ Pools'!B112,IF('Comp Calculator'!$C$159='Champ Pools'!$T$3,'Champ Pools'!C112,IF('Comp Calculator'!$C$159='Champ Pools'!$U$3,'Champ Pools'!D112,IF('Comp Calculator'!$C$159='Champ Pools'!$V$3,'Champ Pools'!E112,IF('Comp Calculator'!$C$159='Champ Pools'!$W$3,'Champ Pools'!F112,IF('Comp Calculator'!$C$159='Champ Pools'!$X$3,'Champ Pools'!G112,IF('Comp Calculator'!$C$159='Champ Pools'!$Y$3,'Champ Pools'!H112,IF('Comp Calculator'!$C$159='Champ Pools'!$Z$3,'Champ Pools'!I112,0))))))))</f>
        <v>0</v>
      </c>
      <c r="D110">
        <f>IF('Comp Calculator'!$C$160='Champ Pools'!$S$3,'Champ Pools'!B112,IF('Comp Calculator'!$C$160='Champ Pools'!$T$3,'Champ Pools'!C112,IF('Comp Calculator'!$C$160='Champ Pools'!$U$3,'Champ Pools'!D112,IF('Comp Calculator'!$C$160='Champ Pools'!$V$3,'Champ Pools'!E112,IF('Comp Calculator'!$C$160='Champ Pools'!$W$3,'Champ Pools'!F112,IF('Comp Calculator'!$C$160='Champ Pools'!$X$3,'Champ Pools'!G112,IF('Comp Calculator'!$C$160='Champ Pools'!$Y$3,'Champ Pools'!H112,IF('Comp Calculator'!$C$160='Champ Pools'!$Z$3,'Champ Pools'!I112,0))))))))</f>
        <v>3</v>
      </c>
      <c r="E110">
        <f>IF('Comp Calculator'!$C$161='Champ Pools'!$S$3,'Champ Pools'!B112,IF('Comp Calculator'!$C$161='Champ Pools'!$T$3,'Champ Pools'!C112,IF('Comp Calculator'!$C$161='Champ Pools'!$U$3,'Champ Pools'!D112,IF('Comp Calculator'!$C$161='Champ Pools'!$V$3,'Champ Pools'!E112,IF('Comp Calculator'!$C$161='Champ Pools'!$W$3,'Champ Pools'!F112,IF('Comp Calculator'!$C$161='Champ Pools'!$X$3,'Champ Pools'!G112,IF('Comp Calculator'!$C$161='Champ Pools'!$Y$3,'Champ Pools'!H112,IF('Comp Calculator'!$C$161='Champ Pools'!$Z$3,'Champ Pools'!I112,0))))))))</f>
        <v>0</v>
      </c>
      <c r="F110">
        <f>IF('Comp Calculator'!$C$162='Champ Pools'!$S$3,'Champ Pools'!B112,IF('Comp Calculator'!$C$162='Champ Pools'!$T$3,'Champ Pools'!C112,IF('Comp Calculator'!$C$162='Champ Pools'!$U$3,'Champ Pools'!D112,IF('Comp Calculator'!$C$162='Champ Pools'!$V$3,'Champ Pools'!E112,IF('Comp Calculator'!$C$162='Champ Pools'!$W$3,'Champ Pools'!F112,IF('Comp Calculator'!$C$162='Champ Pools'!$X$3,'Champ Pools'!G112,IF('Comp Calculator'!$C$162='Champ Pools'!$Y$3,'Champ Pools'!H112,IF('Comp Calculator'!$C$162='Champ Pools'!$Z$3,'Champ Pools'!I112,0))))))))</f>
        <v>0</v>
      </c>
      <c r="H110">
        <f>B110*B110*'Champ Pools'!AC112</f>
        <v>75</v>
      </c>
      <c r="I110">
        <f>C110*C110*'Champ Pools'!AD112</f>
        <v>0</v>
      </c>
      <c r="J110">
        <f>D110*D110*'Champ Pools'!AE112</f>
        <v>27</v>
      </c>
      <c r="K110">
        <f>E110*E110*'Champ Pools'!AF112</f>
        <v>0</v>
      </c>
      <c r="L110">
        <f>F110*F110*'Champ Pools'!AG112</f>
        <v>0</v>
      </c>
      <c r="N110">
        <f>'Champ Scores'!Y113</f>
        <v>1887</v>
      </c>
      <c r="O110">
        <f>'Champ Scores'!Z113</f>
        <v>1562</v>
      </c>
      <c r="P110">
        <f>'Champ Scores'!AA113</f>
        <v>2302</v>
      </c>
      <c r="Q110">
        <f>'Champ Scores'!AB113</f>
        <v>1598</v>
      </c>
      <c r="R110">
        <f>'Champ Scores'!AC113</f>
        <v>1616</v>
      </c>
      <c r="T110" s="60">
        <f t="shared" si="42"/>
        <v>2687.497200012544</v>
      </c>
      <c r="U110">
        <f>'(CC) Team Data'!W$43+'(CC) Enemy Champ Data'!N110</f>
        <v>1887</v>
      </c>
      <c r="V110">
        <f>'(CC) Team Data'!X$43+'(CC) Enemy Champ Data'!O110</f>
        <v>1562</v>
      </c>
      <c r="W110">
        <f>'(CC) Team Data'!Y$43+'(CC) Enemy Champ Data'!P110</f>
        <v>2302</v>
      </c>
      <c r="X110">
        <f>'(CC) Team Data'!Z$43+'(CC) Enemy Champ Data'!Q110</f>
        <v>1598</v>
      </c>
      <c r="Y110">
        <f>'(CC) Team Data'!AA$43+'(CC) Enemy Champ Data'!R110</f>
        <v>1616</v>
      </c>
      <c r="AA110">
        <f>ABS('Champ Scores'!AG113-33.3-'Comp Calculator'!H$164-'Comp Calculator'!H$163)</f>
        <v>3.5074067579660877</v>
      </c>
      <c r="AB110">
        <f>ABS('Champ Scores'!AH113-33.3-'Comp Calculator'!I$164-'Comp Calculator'!I$163)</f>
        <v>4.5436782087259608</v>
      </c>
      <c r="AC110">
        <f>ABS('Champ Scores'!AI113-33.3-'Comp Calculator'!J$164-'Comp Calculator'!J$163)</f>
        <v>8.0510849666920556</v>
      </c>
      <c r="AD110">
        <f t="shared" si="30"/>
        <v>16.102169933384104</v>
      </c>
      <c r="AF110" s="60">
        <f>(IF('Comp Calculator'!$C$167='(CC) Enemy Champ Data'!$N$3,'(CC) Enemy Champ Data'!$N110,IF('Comp Calculator'!$C$167='(CC) Enemy Champ Data'!$O$3,'(CC) Enemy Champ Data'!$O110,IF('Comp Calculator'!$C$167='(CC) Enemy Champ Data'!$P$3,'(CC) Enemy Champ Data'!$P110,IF('Comp Calculator'!$C$167='(CC) Enemy Champ Data'!$Q$3,'(CC) Enemy Champ Data'!$Q110,IF('Comp Calculator'!$C$167='(CC) Enemy Champ Data'!$R$3,'(CC) Enemy Champ Data'!$R110,IF('Comp Calculator'!$C$167='(CC) Enemy Champ Data'!$T$3,'(CC) Enemy Champ Data'!$T110,1000))))))*H110*(100-$AD110))/1000</f>
        <v>16910.638754336884</v>
      </c>
      <c r="AG110" s="60">
        <f>(IF('Comp Calculator'!$C$167='(CC) Enemy Champ Data'!$N$3,'(CC) Enemy Champ Data'!$N110,IF('Comp Calculator'!$C$167='(CC) Enemy Champ Data'!$O$3,'(CC) Enemy Champ Data'!$O110,IF('Comp Calculator'!$C$167='(CC) Enemy Champ Data'!$P$3,'(CC) Enemy Champ Data'!$P110,IF('Comp Calculator'!$C$167='(CC) Enemy Champ Data'!$Q$3,'(CC) Enemy Champ Data'!$Q110,IF('Comp Calculator'!$C$167='(CC) Enemy Champ Data'!$R$3,'(CC) Enemy Champ Data'!$R110,IF('Comp Calculator'!$C$167='(CC) Enemy Champ Data'!$T$3,'(CC) Enemy Champ Data'!$T110,1000))))))*I110*(100-$AD110))/1000</f>
        <v>0</v>
      </c>
      <c r="AH110" s="60">
        <f>(IF('Comp Calculator'!$C$167='(CC) Enemy Champ Data'!$N$3,'(CC) Enemy Champ Data'!$N110,IF('Comp Calculator'!$C$167='(CC) Enemy Champ Data'!$O$3,'(CC) Enemy Champ Data'!$O110,IF('Comp Calculator'!$C$167='(CC) Enemy Champ Data'!$P$3,'(CC) Enemy Champ Data'!$P110,IF('Comp Calculator'!$C$167='(CC) Enemy Champ Data'!$Q$3,'(CC) Enemy Champ Data'!$Q110,IF('Comp Calculator'!$C$167='(CC) Enemy Champ Data'!$R$3,'(CC) Enemy Champ Data'!$R110,IF('Comp Calculator'!$C$167='(CC) Enemy Champ Data'!$T$3,'(CC) Enemy Champ Data'!$T110,1000))))))*J110*(100-$AD110))/1000</f>
        <v>6087.829951561278</v>
      </c>
      <c r="AI110" s="60">
        <f>(IF('Comp Calculator'!$C$167='(CC) Enemy Champ Data'!$N$3,'(CC) Enemy Champ Data'!$N110,IF('Comp Calculator'!$C$167='(CC) Enemy Champ Data'!$O$3,'(CC) Enemy Champ Data'!$O110,IF('Comp Calculator'!$C$167='(CC) Enemy Champ Data'!$P$3,'(CC) Enemy Champ Data'!$P110,IF('Comp Calculator'!$C$167='(CC) Enemy Champ Data'!$Q$3,'(CC) Enemy Champ Data'!$Q110,IF('Comp Calculator'!$C$167='(CC) Enemy Champ Data'!$R$3,'(CC) Enemy Champ Data'!$R110,IF('Comp Calculator'!$C$167='(CC) Enemy Champ Data'!$T$3,'(CC) Enemy Champ Data'!$T110,1000))))))*K110*(100-$AD110))/1000</f>
        <v>0</v>
      </c>
      <c r="AJ110" s="60">
        <f>(IF('Comp Calculator'!$C$167='(CC) Enemy Champ Data'!$N$3,'(CC) Enemy Champ Data'!$N110,IF('Comp Calculator'!$C$167='(CC) Enemy Champ Data'!$O$3,'(CC) Enemy Champ Data'!$O110,IF('Comp Calculator'!$C$167='(CC) Enemy Champ Data'!$P$3,'(CC) Enemy Champ Data'!$P110,IF('Comp Calculator'!$C$167='(CC) Enemy Champ Data'!$Q$3,'(CC) Enemy Champ Data'!$Q110,IF('Comp Calculator'!$C$167='(CC) Enemy Champ Data'!$R$3,'(CC) Enemy Champ Data'!$R110,IF('Comp Calculator'!$C$167='(CC) Enemy Champ Data'!$T$3,'(CC) Enemy Champ Data'!$T110,1000))))))*L110*(100-$AD110))/1000</f>
        <v>0</v>
      </c>
      <c r="AL110">
        <f>RANK(AF110,AF$4:AF$157,0)+COUNTIF(AF$4:AF110,AF110)-1</f>
        <v>1</v>
      </c>
      <c r="AM110" t="str">
        <f t="shared" si="31"/>
        <v>Shen</v>
      </c>
      <c r="AN110">
        <f>RANK(AG110,AG$4:AG$157,0)+COUNTIF(AG$4:AG110,AG110)-1</f>
        <v>116</v>
      </c>
      <c r="AO110" t="str">
        <f t="shared" si="32"/>
        <v>Shen</v>
      </c>
      <c r="AP110">
        <f>RANK(AH110,AH$4:AH$157,0)+COUNTIF(AH$4:AH110,AH110)-1</f>
        <v>52</v>
      </c>
      <c r="AQ110" t="str">
        <f t="shared" si="33"/>
        <v>Shen</v>
      </c>
      <c r="AR110">
        <f>RANK(AI110,AI$4:AI$157,0)+COUNTIF(AI$4:AI110,AI110)-1</f>
        <v>113</v>
      </c>
      <c r="AS110" t="str">
        <f t="shared" si="34"/>
        <v>Shen</v>
      </c>
      <c r="AT110">
        <f>RANK(AJ110,AJ$4:AJ$157,0)+COUNTIF(AJ$4:AJ110,AJ110)-1</f>
        <v>121</v>
      </c>
      <c r="AU110" t="str">
        <f t="shared" si="35"/>
        <v>Shen</v>
      </c>
      <c r="AW110">
        <v>108</v>
      </c>
      <c r="AX110" s="61">
        <f t="shared" si="36"/>
        <v>3.6466416042420917</v>
      </c>
      <c r="AY110">
        <f>'Champ Scores'!B113</f>
        <v>1</v>
      </c>
      <c r="AZ110">
        <f>'Champ Scores'!C113</f>
        <v>3</v>
      </c>
      <c r="BA110">
        <f>'Champ Scores'!D113</f>
        <v>3</v>
      </c>
      <c r="BB110">
        <f>'Champ Scores'!E113</f>
        <v>1</v>
      </c>
      <c r="BC110">
        <f>'Champ Scores'!F113</f>
        <v>3</v>
      </c>
      <c r="BD110">
        <f>'Champ Scores'!G113</f>
        <v>1</v>
      </c>
      <c r="BE110">
        <f>'Champ Scores'!H113</f>
        <v>1</v>
      </c>
      <c r="BF110">
        <f>'Champ Scores'!I113</f>
        <v>1</v>
      </c>
      <c r="BG110">
        <f>'Champ Scores'!J113</f>
        <v>3</v>
      </c>
      <c r="BH110">
        <f>'Champ Scores'!K113</f>
        <v>5</v>
      </c>
      <c r="BI110">
        <f>'Champ Scores'!L113</f>
        <v>1</v>
      </c>
      <c r="BJ110">
        <f>'Champ Scores'!M113</f>
        <v>2</v>
      </c>
      <c r="BK110">
        <f>'Champ Scores'!N113</f>
        <v>4</v>
      </c>
      <c r="BL110">
        <f>'Champ Scores'!O113</f>
        <v>2</v>
      </c>
      <c r="BM110">
        <f>'Champ Scores'!P113</f>
        <v>4</v>
      </c>
      <c r="BN110">
        <f>'Champ Scores'!Q113</f>
        <v>2</v>
      </c>
      <c r="BO110">
        <f>'Champ Scores'!R113</f>
        <v>3</v>
      </c>
      <c r="BP110">
        <f>'Champ Scores'!S113</f>
        <v>5</v>
      </c>
      <c r="BQ110">
        <f>'Champ Scores'!T113</f>
        <v>3</v>
      </c>
      <c r="BR110">
        <f>'Champ Scores'!U113</f>
        <v>4</v>
      </c>
      <c r="BT110" s="61">
        <f>INDEX($AX$3:BR110,AW110,MATCH('Comp Calculator'!$C$168,'(CC) Enemy Champ Data'!$AX$3:$BR$3,0))</f>
        <v>3.6466416042420917</v>
      </c>
      <c r="BV110" s="60">
        <f t="shared" si="43"/>
        <v>22945.898821991595</v>
      </c>
      <c r="BW110" s="60">
        <f t="shared" si="44"/>
        <v>0</v>
      </c>
      <c r="BX110" s="60">
        <f t="shared" si="45"/>
        <v>8260.5235759169736</v>
      </c>
      <c r="BY110" s="60">
        <f t="shared" si="46"/>
        <v>0</v>
      </c>
      <c r="BZ110" s="60">
        <f t="shared" si="47"/>
        <v>0</v>
      </c>
      <c r="CB110">
        <f>RANK(BV110,BV$4:BV$157,0)+COUNTIF(BV$4:BV110,BV110)-1</f>
        <v>2</v>
      </c>
      <c r="CC110" t="str">
        <f t="shared" si="37"/>
        <v>Shen</v>
      </c>
      <c r="CD110">
        <f>RANK(BW110,BW$4:BW$157,0)+COUNTIF(BW$4:BW110,BW110)-1</f>
        <v>116</v>
      </c>
      <c r="CE110" t="str">
        <f t="shared" si="38"/>
        <v>Shen</v>
      </c>
      <c r="CF110">
        <f>RANK(BX110,BX$4:BX$157,0)+COUNTIF(BX$4:BX110,BX110)-1</f>
        <v>59</v>
      </c>
      <c r="CG110" t="str">
        <f t="shared" si="39"/>
        <v>Shen</v>
      </c>
      <c r="CH110">
        <f>RANK(BY110,BY$4:BY$157,0)+COUNTIF(BY$4:BY110,BY110)-1</f>
        <v>113</v>
      </c>
      <c r="CI110" t="str">
        <f t="shared" si="40"/>
        <v>Shen</v>
      </c>
      <c r="CJ110">
        <f>RANK(BZ110,BZ$4:BZ$157,0)+COUNTIF(BZ$4:BZ110,BZ110)-1</f>
        <v>121</v>
      </c>
      <c r="CK110" t="str">
        <f t="shared" si="41"/>
        <v>Shen</v>
      </c>
      <c r="CM110">
        <f>'Champ Scores'!B113+'(CC) Team Data'!B$43-'(CC) Team Data'!$B$28</f>
        <v>5</v>
      </c>
      <c r="CN110">
        <f>'Champ Scores'!C113+'(CC) Team Data'!C$43-'(CC) Team Data'!$B$28</f>
        <v>7</v>
      </c>
      <c r="CO110">
        <f>'Champ Scores'!D113+'(CC) Team Data'!D$43-'(CC) Team Data'!$B$28</f>
        <v>7</v>
      </c>
      <c r="CP110">
        <f>'Champ Scores'!E113+'(CC) Team Data'!E$43-'(CC) Team Data'!$B$28</f>
        <v>5</v>
      </c>
      <c r="CQ110">
        <f>'Champ Scores'!F113+'(CC) Team Data'!F$43-'(CC) Team Data'!$B$28</f>
        <v>7</v>
      </c>
      <c r="CR110">
        <f>'Champ Scores'!G113+'(CC) Team Data'!G$43-'(CC) Team Data'!$B$28</f>
        <v>5</v>
      </c>
      <c r="CS110">
        <f>'Champ Scores'!H113+'(CC) Team Data'!H$43-'(CC) Team Data'!$B$28</f>
        <v>5</v>
      </c>
      <c r="CT110">
        <f>'Champ Scores'!I113+'(CC) Team Data'!I$43-'(CC) Team Data'!$B$28</f>
        <v>5</v>
      </c>
      <c r="CU110">
        <f>'Champ Scores'!J113+'(CC) Team Data'!J$43-'(CC) Team Data'!$B$28</f>
        <v>7</v>
      </c>
      <c r="CV110">
        <f>'Champ Scores'!K113+'(CC) Team Data'!K$43-'(CC) Team Data'!$B$28</f>
        <v>9</v>
      </c>
      <c r="CW110">
        <f>'Champ Scores'!L113+'(CC) Team Data'!L$43-'(CC) Team Data'!$B$28</f>
        <v>5</v>
      </c>
      <c r="CX110">
        <f>'Champ Scores'!M113+'(CC) Team Data'!M$43-'(CC) Team Data'!$B$28</f>
        <v>6</v>
      </c>
      <c r="CY110">
        <f>'Champ Scores'!N113+'(CC) Team Data'!N$43-'(CC) Team Data'!$B$28</f>
        <v>8</v>
      </c>
      <c r="CZ110">
        <f>'Champ Scores'!O113+'(CC) Team Data'!O$43-'(CC) Team Data'!$B$28</f>
        <v>6</v>
      </c>
      <c r="DA110">
        <f>'Champ Scores'!P113+'(CC) Team Data'!P$43-'(CC) Team Data'!$B$28</f>
        <v>8</v>
      </c>
      <c r="DB110">
        <f>'Champ Scores'!Q113+'(CC) Team Data'!Q$43-'(CC) Team Data'!$B$28</f>
        <v>6</v>
      </c>
      <c r="DC110">
        <f>'Champ Scores'!R113+'(CC) Team Data'!R$43-'(CC) Team Data'!$B$28</f>
        <v>7</v>
      </c>
      <c r="DD110">
        <f>'Champ Scores'!S113+'(CC) Team Data'!S$43-'(CC) Team Data'!$B$28</f>
        <v>9</v>
      </c>
      <c r="DE110">
        <f>'Champ Scores'!T113+'(CC) Team Data'!T$43-'(CC) Team Data'!$B$28</f>
        <v>7</v>
      </c>
      <c r="DF110">
        <f>'Champ Scores'!U113+'(CC) Team Data'!U$43-'(CC) Team Data'!$B$28</f>
        <v>8</v>
      </c>
    </row>
    <row r="111" spans="1:110" x14ac:dyDescent="0.25">
      <c r="A111" t="str">
        <f>'Champ Scores'!A114</f>
        <v>Shyvana</v>
      </c>
      <c r="B111">
        <f>IF('Comp Calculator'!$C$158='Champ Pools'!$S$3,'Champ Pools'!B113,IF('Comp Calculator'!$C$158='Champ Pools'!$T$3,'Champ Pools'!C113,IF('Comp Calculator'!$C$158='Champ Pools'!$U$3,'Champ Pools'!D113,IF('Comp Calculator'!$C$158='Champ Pools'!$V$3,'Champ Pools'!E113,IF('Comp Calculator'!$C$158='Champ Pools'!$W$3,'Champ Pools'!F113,IF('Comp Calculator'!$C$158='Champ Pools'!$X$3,'Champ Pools'!G113,IF('Comp Calculator'!$C$158='Champ Pools'!$Y$3,'Champ Pools'!H113,IF('Comp Calculator'!$C$158='Champ Pools'!$Z$3,'Champ Pools'!I113,0))))))))</f>
        <v>0</v>
      </c>
      <c r="C111">
        <f>IF('Comp Calculator'!$C$159='Champ Pools'!$S$3,'Champ Pools'!B113,IF('Comp Calculator'!$C$159='Champ Pools'!$T$3,'Champ Pools'!C113,IF('Comp Calculator'!$C$159='Champ Pools'!$U$3,'Champ Pools'!D113,IF('Comp Calculator'!$C$159='Champ Pools'!$V$3,'Champ Pools'!E113,IF('Comp Calculator'!$C$159='Champ Pools'!$W$3,'Champ Pools'!F113,IF('Comp Calculator'!$C$159='Champ Pools'!$X$3,'Champ Pools'!G113,IF('Comp Calculator'!$C$159='Champ Pools'!$Y$3,'Champ Pools'!H113,IF('Comp Calculator'!$C$159='Champ Pools'!$Z$3,'Champ Pools'!I113,0))))))))</f>
        <v>0</v>
      </c>
      <c r="D111">
        <f>IF('Comp Calculator'!$C$160='Champ Pools'!$S$3,'Champ Pools'!B113,IF('Comp Calculator'!$C$160='Champ Pools'!$T$3,'Champ Pools'!C113,IF('Comp Calculator'!$C$160='Champ Pools'!$U$3,'Champ Pools'!D113,IF('Comp Calculator'!$C$160='Champ Pools'!$V$3,'Champ Pools'!E113,IF('Comp Calculator'!$C$160='Champ Pools'!$W$3,'Champ Pools'!F113,IF('Comp Calculator'!$C$160='Champ Pools'!$X$3,'Champ Pools'!G113,IF('Comp Calculator'!$C$160='Champ Pools'!$Y$3,'Champ Pools'!H113,IF('Comp Calculator'!$C$160='Champ Pools'!$Z$3,'Champ Pools'!I113,0))))))))</f>
        <v>0</v>
      </c>
      <c r="E111">
        <f>IF('Comp Calculator'!$C$161='Champ Pools'!$S$3,'Champ Pools'!B113,IF('Comp Calculator'!$C$161='Champ Pools'!$T$3,'Champ Pools'!C113,IF('Comp Calculator'!$C$161='Champ Pools'!$U$3,'Champ Pools'!D113,IF('Comp Calculator'!$C$161='Champ Pools'!$V$3,'Champ Pools'!E113,IF('Comp Calculator'!$C$161='Champ Pools'!$W$3,'Champ Pools'!F113,IF('Comp Calculator'!$C$161='Champ Pools'!$X$3,'Champ Pools'!G113,IF('Comp Calculator'!$C$161='Champ Pools'!$Y$3,'Champ Pools'!H113,IF('Comp Calculator'!$C$161='Champ Pools'!$Z$3,'Champ Pools'!I113,0))))))))</f>
        <v>0</v>
      </c>
      <c r="F111">
        <f>IF('Comp Calculator'!$C$162='Champ Pools'!$S$3,'Champ Pools'!B113,IF('Comp Calculator'!$C$162='Champ Pools'!$T$3,'Champ Pools'!C113,IF('Comp Calculator'!$C$162='Champ Pools'!$U$3,'Champ Pools'!D113,IF('Comp Calculator'!$C$162='Champ Pools'!$V$3,'Champ Pools'!E113,IF('Comp Calculator'!$C$162='Champ Pools'!$W$3,'Champ Pools'!F113,IF('Comp Calculator'!$C$162='Champ Pools'!$X$3,'Champ Pools'!G113,IF('Comp Calculator'!$C$162='Champ Pools'!$Y$3,'Champ Pools'!H113,IF('Comp Calculator'!$C$162='Champ Pools'!$Z$3,'Champ Pools'!I113,0))))))))</f>
        <v>0</v>
      </c>
      <c r="H111">
        <f>B111*B111*'Champ Pools'!AC113</f>
        <v>0</v>
      </c>
      <c r="I111">
        <f>C111*C111*'Champ Pools'!AD113</f>
        <v>0</v>
      </c>
      <c r="J111">
        <f>D111*D111*'Champ Pools'!AE113</f>
        <v>0</v>
      </c>
      <c r="K111">
        <f>E111*E111*'Champ Pools'!AF113</f>
        <v>0</v>
      </c>
      <c r="L111">
        <f>F111*F111*'Champ Pools'!AG113</f>
        <v>0</v>
      </c>
      <c r="N111">
        <f>'Champ Scores'!Y114</f>
        <v>1985</v>
      </c>
      <c r="O111">
        <f>'Champ Scores'!Z114</f>
        <v>2154</v>
      </c>
      <c r="P111">
        <f>'Champ Scores'!AA114</f>
        <v>1616</v>
      </c>
      <c r="Q111">
        <f>'Champ Scores'!AB114</f>
        <v>1685</v>
      </c>
      <c r="R111">
        <f>'Champ Scores'!AC114</f>
        <v>1927</v>
      </c>
      <c r="T111" s="60">
        <f t="shared" si="42"/>
        <v>2778.7460734811702</v>
      </c>
      <c r="U111">
        <f>'(CC) Team Data'!W$43+'(CC) Enemy Champ Data'!N111</f>
        <v>1985</v>
      </c>
      <c r="V111">
        <f>'(CC) Team Data'!X$43+'(CC) Enemy Champ Data'!O111</f>
        <v>2154</v>
      </c>
      <c r="W111">
        <f>'(CC) Team Data'!Y$43+'(CC) Enemy Champ Data'!P111</f>
        <v>1616</v>
      </c>
      <c r="X111">
        <f>'(CC) Team Data'!Z$43+'(CC) Enemy Champ Data'!Q111</f>
        <v>1685</v>
      </c>
      <c r="Y111">
        <f>'(CC) Team Data'!AA$43+'(CC) Enemy Champ Data'!R111</f>
        <v>1927</v>
      </c>
      <c r="AA111">
        <f>ABS('Champ Scores'!AG114-33.3-'Comp Calculator'!H$164-'Comp Calculator'!H$163)</f>
        <v>30.709251902312207</v>
      </c>
      <c r="AB111">
        <f>ABS('Champ Scores'!AH114-33.3-'Comp Calculator'!I$164-'Comp Calculator'!I$163)</f>
        <v>6.3891397008484034</v>
      </c>
      <c r="AC111">
        <f>ABS('Champ Scores'!AI114-33.3-'Comp Calculator'!J$164-'Comp Calculator'!J$163)</f>
        <v>24.320112201463811</v>
      </c>
      <c r="AD111">
        <f t="shared" si="30"/>
        <v>61.418503804624422</v>
      </c>
      <c r="AF111" s="60">
        <f>(IF('Comp Calculator'!$C$167='(CC) Enemy Champ Data'!$N$3,'(CC) Enemy Champ Data'!$N111,IF('Comp Calculator'!$C$167='(CC) Enemy Champ Data'!$O$3,'(CC) Enemy Champ Data'!$O111,IF('Comp Calculator'!$C$167='(CC) Enemy Champ Data'!$P$3,'(CC) Enemy Champ Data'!$P111,IF('Comp Calculator'!$C$167='(CC) Enemy Champ Data'!$Q$3,'(CC) Enemy Champ Data'!$Q111,IF('Comp Calculator'!$C$167='(CC) Enemy Champ Data'!$R$3,'(CC) Enemy Champ Data'!$R111,IF('Comp Calculator'!$C$167='(CC) Enemy Champ Data'!$T$3,'(CC) Enemy Champ Data'!$T111,1000))))))*H111*(100-$AD111))/1000</f>
        <v>0</v>
      </c>
      <c r="AG111" s="60">
        <f>(IF('Comp Calculator'!$C$167='(CC) Enemy Champ Data'!$N$3,'(CC) Enemy Champ Data'!$N111,IF('Comp Calculator'!$C$167='(CC) Enemy Champ Data'!$O$3,'(CC) Enemy Champ Data'!$O111,IF('Comp Calculator'!$C$167='(CC) Enemy Champ Data'!$P$3,'(CC) Enemy Champ Data'!$P111,IF('Comp Calculator'!$C$167='(CC) Enemy Champ Data'!$Q$3,'(CC) Enemy Champ Data'!$Q111,IF('Comp Calculator'!$C$167='(CC) Enemy Champ Data'!$R$3,'(CC) Enemy Champ Data'!$R111,IF('Comp Calculator'!$C$167='(CC) Enemy Champ Data'!$T$3,'(CC) Enemy Champ Data'!$T111,1000))))))*I111*(100-$AD111))/1000</f>
        <v>0</v>
      </c>
      <c r="AH111" s="60">
        <f>(IF('Comp Calculator'!$C$167='(CC) Enemy Champ Data'!$N$3,'(CC) Enemy Champ Data'!$N111,IF('Comp Calculator'!$C$167='(CC) Enemy Champ Data'!$O$3,'(CC) Enemy Champ Data'!$O111,IF('Comp Calculator'!$C$167='(CC) Enemy Champ Data'!$P$3,'(CC) Enemy Champ Data'!$P111,IF('Comp Calculator'!$C$167='(CC) Enemy Champ Data'!$Q$3,'(CC) Enemy Champ Data'!$Q111,IF('Comp Calculator'!$C$167='(CC) Enemy Champ Data'!$R$3,'(CC) Enemy Champ Data'!$R111,IF('Comp Calculator'!$C$167='(CC) Enemy Champ Data'!$T$3,'(CC) Enemy Champ Data'!$T111,1000))))))*J111*(100-$AD111))/1000</f>
        <v>0</v>
      </c>
      <c r="AI111" s="60">
        <f>(IF('Comp Calculator'!$C$167='(CC) Enemy Champ Data'!$N$3,'(CC) Enemy Champ Data'!$N111,IF('Comp Calculator'!$C$167='(CC) Enemy Champ Data'!$O$3,'(CC) Enemy Champ Data'!$O111,IF('Comp Calculator'!$C$167='(CC) Enemy Champ Data'!$P$3,'(CC) Enemy Champ Data'!$P111,IF('Comp Calculator'!$C$167='(CC) Enemy Champ Data'!$Q$3,'(CC) Enemy Champ Data'!$Q111,IF('Comp Calculator'!$C$167='(CC) Enemy Champ Data'!$R$3,'(CC) Enemy Champ Data'!$R111,IF('Comp Calculator'!$C$167='(CC) Enemy Champ Data'!$T$3,'(CC) Enemy Champ Data'!$T111,1000))))))*K111*(100-$AD111))/1000</f>
        <v>0</v>
      </c>
      <c r="AJ111" s="60">
        <f>(IF('Comp Calculator'!$C$167='(CC) Enemy Champ Data'!$N$3,'(CC) Enemy Champ Data'!$N111,IF('Comp Calculator'!$C$167='(CC) Enemy Champ Data'!$O$3,'(CC) Enemy Champ Data'!$O111,IF('Comp Calculator'!$C$167='(CC) Enemy Champ Data'!$P$3,'(CC) Enemy Champ Data'!$P111,IF('Comp Calculator'!$C$167='(CC) Enemy Champ Data'!$Q$3,'(CC) Enemy Champ Data'!$Q111,IF('Comp Calculator'!$C$167='(CC) Enemy Champ Data'!$R$3,'(CC) Enemy Champ Data'!$R111,IF('Comp Calculator'!$C$167='(CC) Enemy Champ Data'!$T$3,'(CC) Enemy Champ Data'!$T111,1000))))))*L111*(100-$AD111))/1000</f>
        <v>0</v>
      </c>
      <c r="AL111">
        <f>RANK(AF111,AF$4:AF$157,0)+COUNTIF(AF$4:AF111,AF111)-1</f>
        <v>119</v>
      </c>
      <c r="AM111" t="str">
        <f t="shared" si="31"/>
        <v>Shyvana</v>
      </c>
      <c r="AN111">
        <f>RANK(AG111,AG$4:AG$157,0)+COUNTIF(AG$4:AG111,AG111)-1</f>
        <v>117</v>
      </c>
      <c r="AO111" t="str">
        <f t="shared" si="32"/>
        <v>Shyvana</v>
      </c>
      <c r="AP111">
        <f>RANK(AH111,AH$4:AH$157,0)+COUNTIF(AH$4:AH111,AH111)-1</f>
        <v>141</v>
      </c>
      <c r="AQ111" t="str">
        <f t="shared" si="33"/>
        <v>Shyvana</v>
      </c>
      <c r="AR111">
        <f>RANK(AI111,AI$4:AI$157,0)+COUNTIF(AI$4:AI111,AI111)-1</f>
        <v>114</v>
      </c>
      <c r="AS111" t="str">
        <f t="shared" si="34"/>
        <v>Shyvana</v>
      </c>
      <c r="AT111">
        <f>RANK(AJ111,AJ$4:AJ$157,0)+COUNTIF(AJ$4:AJ111,AJ111)-1</f>
        <v>122</v>
      </c>
      <c r="AU111" t="str">
        <f t="shared" si="35"/>
        <v>Shyvana</v>
      </c>
      <c r="AW111">
        <v>109</v>
      </c>
      <c r="AX111" s="61">
        <f t="shared" si="36"/>
        <v>3.7688259774978161</v>
      </c>
      <c r="AY111">
        <f>'Champ Scores'!B114</f>
        <v>4</v>
      </c>
      <c r="AZ111">
        <f>'Champ Scores'!C114</f>
        <v>4</v>
      </c>
      <c r="BA111">
        <f>'Champ Scores'!D114</f>
        <v>4</v>
      </c>
      <c r="BB111">
        <f>'Champ Scores'!E114</f>
        <v>4</v>
      </c>
      <c r="BC111">
        <f>'Champ Scores'!F114</f>
        <v>4</v>
      </c>
      <c r="BD111">
        <f>'Champ Scores'!G114</f>
        <v>2</v>
      </c>
      <c r="BE111">
        <f>'Champ Scores'!H114</f>
        <v>4</v>
      </c>
      <c r="BF111">
        <f>'Champ Scores'!I114</f>
        <v>2</v>
      </c>
      <c r="BG111">
        <f>'Champ Scores'!J114</f>
        <v>3</v>
      </c>
      <c r="BH111">
        <f>'Champ Scores'!K114</f>
        <v>3</v>
      </c>
      <c r="BI111">
        <f>'Champ Scores'!L114</f>
        <v>1</v>
      </c>
      <c r="BJ111">
        <f>'Champ Scores'!M114</f>
        <v>1</v>
      </c>
      <c r="BK111">
        <f>'Champ Scores'!N114</f>
        <v>2</v>
      </c>
      <c r="BL111">
        <f>'Champ Scores'!O114</f>
        <v>1</v>
      </c>
      <c r="BM111">
        <f>'Champ Scores'!P114</f>
        <v>2</v>
      </c>
      <c r="BN111">
        <f>'Champ Scores'!Q114</f>
        <v>3</v>
      </c>
      <c r="BO111">
        <f>'Champ Scores'!R114</f>
        <v>4</v>
      </c>
      <c r="BP111">
        <f>'Champ Scores'!S114</f>
        <v>1</v>
      </c>
      <c r="BQ111">
        <f>'Champ Scores'!T114</f>
        <v>2</v>
      </c>
      <c r="BR111">
        <f>'Champ Scores'!U114</f>
        <v>1</v>
      </c>
      <c r="BT111" s="61">
        <f>INDEX($AX$3:BR111,AW111,MATCH('Comp Calculator'!$C$168,'(CC) Enemy Champ Data'!$AX$3:$BR$3,0))</f>
        <v>3.7688259774978161</v>
      </c>
      <c r="BV111" s="60">
        <f t="shared" si="43"/>
        <v>0</v>
      </c>
      <c r="BW111" s="60">
        <f t="shared" si="44"/>
        <v>0</v>
      </c>
      <c r="BX111" s="60">
        <f t="shared" si="45"/>
        <v>0</v>
      </c>
      <c r="BY111" s="60">
        <f t="shared" si="46"/>
        <v>0</v>
      </c>
      <c r="BZ111" s="60">
        <f t="shared" si="47"/>
        <v>0</v>
      </c>
      <c r="CB111">
        <f>RANK(BV111,BV$4:BV$157,0)+COUNTIF(BV$4:BV111,BV111)-1</f>
        <v>119</v>
      </c>
      <c r="CC111" t="str">
        <f t="shared" si="37"/>
        <v>Shyvana</v>
      </c>
      <c r="CD111">
        <f>RANK(BW111,BW$4:BW$157,0)+COUNTIF(BW$4:BW111,BW111)-1</f>
        <v>117</v>
      </c>
      <c r="CE111" t="str">
        <f t="shared" si="38"/>
        <v>Shyvana</v>
      </c>
      <c r="CF111">
        <f>RANK(BX111,BX$4:BX$157,0)+COUNTIF(BX$4:BX111,BX111)-1</f>
        <v>141</v>
      </c>
      <c r="CG111" t="str">
        <f t="shared" si="39"/>
        <v>Shyvana</v>
      </c>
      <c r="CH111">
        <f>RANK(BY111,BY$4:BY$157,0)+COUNTIF(BY$4:BY111,BY111)-1</f>
        <v>114</v>
      </c>
      <c r="CI111" t="str">
        <f t="shared" si="40"/>
        <v>Shyvana</v>
      </c>
      <c r="CJ111">
        <f>RANK(BZ111,BZ$4:BZ$157,0)+COUNTIF(BZ$4:BZ111,BZ111)-1</f>
        <v>122</v>
      </c>
      <c r="CK111" t="str">
        <f t="shared" si="41"/>
        <v>Shyvana</v>
      </c>
      <c r="CM111">
        <f>'Champ Scores'!B114+'(CC) Team Data'!B$43-'(CC) Team Data'!$B$28</f>
        <v>8</v>
      </c>
      <c r="CN111">
        <f>'Champ Scores'!C114+'(CC) Team Data'!C$43-'(CC) Team Data'!$B$28</f>
        <v>8</v>
      </c>
      <c r="CO111">
        <f>'Champ Scores'!D114+'(CC) Team Data'!D$43-'(CC) Team Data'!$B$28</f>
        <v>8</v>
      </c>
      <c r="CP111">
        <f>'Champ Scores'!E114+'(CC) Team Data'!E$43-'(CC) Team Data'!$B$28</f>
        <v>8</v>
      </c>
      <c r="CQ111">
        <f>'Champ Scores'!F114+'(CC) Team Data'!F$43-'(CC) Team Data'!$B$28</f>
        <v>8</v>
      </c>
      <c r="CR111">
        <f>'Champ Scores'!G114+'(CC) Team Data'!G$43-'(CC) Team Data'!$B$28</f>
        <v>6</v>
      </c>
      <c r="CS111">
        <f>'Champ Scores'!H114+'(CC) Team Data'!H$43-'(CC) Team Data'!$B$28</f>
        <v>8</v>
      </c>
      <c r="CT111">
        <f>'Champ Scores'!I114+'(CC) Team Data'!I$43-'(CC) Team Data'!$B$28</f>
        <v>6</v>
      </c>
      <c r="CU111">
        <f>'Champ Scores'!J114+'(CC) Team Data'!J$43-'(CC) Team Data'!$B$28</f>
        <v>7</v>
      </c>
      <c r="CV111">
        <f>'Champ Scores'!K114+'(CC) Team Data'!K$43-'(CC) Team Data'!$B$28</f>
        <v>7</v>
      </c>
      <c r="CW111">
        <f>'Champ Scores'!L114+'(CC) Team Data'!L$43-'(CC) Team Data'!$B$28</f>
        <v>5</v>
      </c>
      <c r="CX111">
        <f>'Champ Scores'!M114+'(CC) Team Data'!M$43-'(CC) Team Data'!$B$28</f>
        <v>5</v>
      </c>
      <c r="CY111">
        <f>'Champ Scores'!N114+'(CC) Team Data'!N$43-'(CC) Team Data'!$B$28</f>
        <v>6</v>
      </c>
      <c r="CZ111">
        <f>'Champ Scores'!O114+'(CC) Team Data'!O$43-'(CC) Team Data'!$B$28</f>
        <v>5</v>
      </c>
      <c r="DA111">
        <f>'Champ Scores'!P114+'(CC) Team Data'!P$43-'(CC) Team Data'!$B$28</f>
        <v>6</v>
      </c>
      <c r="DB111">
        <f>'Champ Scores'!Q114+'(CC) Team Data'!Q$43-'(CC) Team Data'!$B$28</f>
        <v>7</v>
      </c>
      <c r="DC111">
        <f>'Champ Scores'!R114+'(CC) Team Data'!R$43-'(CC) Team Data'!$B$28</f>
        <v>8</v>
      </c>
      <c r="DD111">
        <f>'Champ Scores'!S114+'(CC) Team Data'!S$43-'(CC) Team Data'!$B$28</f>
        <v>5</v>
      </c>
      <c r="DE111">
        <f>'Champ Scores'!T114+'(CC) Team Data'!T$43-'(CC) Team Data'!$B$28</f>
        <v>6</v>
      </c>
      <c r="DF111">
        <f>'Champ Scores'!U114+'(CC) Team Data'!U$43-'(CC) Team Data'!$B$28</f>
        <v>5</v>
      </c>
    </row>
    <row r="112" spans="1:110" x14ac:dyDescent="0.25">
      <c r="A112" t="str">
        <f>'Champ Scores'!A115</f>
        <v>Singed</v>
      </c>
      <c r="B112">
        <f>IF('Comp Calculator'!$C$158='Champ Pools'!$S$3,'Champ Pools'!B114,IF('Comp Calculator'!$C$158='Champ Pools'!$T$3,'Champ Pools'!C114,IF('Comp Calculator'!$C$158='Champ Pools'!$U$3,'Champ Pools'!D114,IF('Comp Calculator'!$C$158='Champ Pools'!$V$3,'Champ Pools'!E114,IF('Comp Calculator'!$C$158='Champ Pools'!$W$3,'Champ Pools'!F114,IF('Comp Calculator'!$C$158='Champ Pools'!$X$3,'Champ Pools'!G114,IF('Comp Calculator'!$C$158='Champ Pools'!$Y$3,'Champ Pools'!H114,IF('Comp Calculator'!$C$158='Champ Pools'!$Z$3,'Champ Pools'!I114,0))))))))</f>
        <v>3</v>
      </c>
      <c r="C112">
        <f>IF('Comp Calculator'!$C$159='Champ Pools'!$S$3,'Champ Pools'!B114,IF('Comp Calculator'!$C$159='Champ Pools'!$T$3,'Champ Pools'!C114,IF('Comp Calculator'!$C$159='Champ Pools'!$U$3,'Champ Pools'!D114,IF('Comp Calculator'!$C$159='Champ Pools'!$V$3,'Champ Pools'!E114,IF('Comp Calculator'!$C$159='Champ Pools'!$W$3,'Champ Pools'!F114,IF('Comp Calculator'!$C$159='Champ Pools'!$X$3,'Champ Pools'!G114,IF('Comp Calculator'!$C$159='Champ Pools'!$Y$3,'Champ Pools'!H114,IF('Comp Calculator'!$C$159='Champ Pools'!$Z$3,'Champ Pools'!I114,0))))))))</f>
        <v>0</v>
      </c>
      <c r="D112">
        <f>IF('Comp Calculator'!$C$160='Champ Pools'!$S$3,'Champ Pools'!B114,IF('Comp Calculator'!$C$160='Champ Pools'!$T$3,'Champ Pools'!C114,IF('Comp Calculator'!$C$160='Champ Pools'!$U$3,'Champ Pools'!D114,IF('Comp Calculator'!$C$160='Champ Pools'!$V$3,'Champ Pools'!E114,IF('Comp Calculator'!$C$160='Champ Pools'!$W$3,'Champ Pools'!F114,IF('Comp Calculator'!$C$160='Champ Pools'!$X$3,'Champ Pools'!G114,IF('Comp Calculator'!$C$160='Champ Pools'!$Y$3,'Champ Pools'!H114,IF('Comp Calculator'!$C$160='Champ Pools'!$Z$3,'Champ Pools'!I114,0))))))))</f>
        <v>0</v>
      </c>
      <c r="E112">
        <f>IF('Comp Calculator'!$C$161='Champ Pools'!$S$3,'Champ Pools'!B114,IF('Comp Calculator'!$C$161='Champ Pools'!$T$3,'Champ Pools'!C114,IF('Comp Calculator'!$C$161='Champ Pools'!$U$3,'Champ Pools'!D114,IF('Comp Calculator'!$C$161='Champ Pools'!$V$3,'Champ Pools'!E114,IF('Comp Calculator'!$C$161='Champ Pools'!$W$3,'Champ Pools'!F114,IF('Comp Calculator'!$C$161='Champ Pools'!$X$3,'Champ Pools'!G114,IF('Comp Calculator'!$C$161='Champ Pools'!$Y$3,'Champ Pools'!H114,IF('Comp Calculator'!$C$161='Champ Pools'!$Z$3,'Champ Pools'!I114,0))))))))</f>
        <v>0</v>
      </c>
      <c r="F112">
        <f>IF('Comp Calculator'!$C$162='Champ Pools'!$S$3,'Champ Pools'!B114,IF('Comp Calculator'!$C$162='Champ Pools'!$T$3,'Champ Pools'!C114,IF('Comp Calculator'!$C$162='Champ Pools'!$U$3,'Champ Pools'!D114,IF('Comp Calculator'!$C$162='Champ Pools'!$V$3,'Champ Pools'!E114,IF('Comp Calculator'!$C$162='Champ Pools'!$W$3,'Champ Pools'!F114,IF('Comp Calculator'!$C$162='Champ Pools'!$X$3,'Champ Pools'!G114,IF('Comp Calculator'!$C$162='Champ Pools'!$Y$3,'Champ Pools'!H114,IF('Comp Calculator'!$C$162='Champ Pools'!$Z$3,'Champ Pools'!I114,0))))))))</f>
        <v>3</v>
      </c>
      <c r="H112">
        <f>B112*B112*'Champ Pools'!AC114</f>
        <v>27</v>
      </c>
      <c r="I112">
        <f>C112*C112*'Champ Pools'!AD114</f>
        <v>0</v>
      </c>
      <c r="J112">
        <f>D112*D112*'Champ Pools'!AE114</f>
        <v>0</v>
      </c>
      <c r="K112">
        <f>E112*E112*'Champ Pools'!AF114</f>
        <v>0</v>
      </c>
      <c r="L112">
        <f>F112*F112*'Champ Pools'!AG114</f>
        <v>27</v>
      </c>
      <c r="N112">
        <f>'Champ Scores'!Y115</f>
        <v>1994</v>
      </c>
      <c r="O112">
        <f>'Champ Scores'!Z115</f>
        <v>1832</v>
      </c>
      <c r="P112">
        <f>'Champ Scores'!AA115</f>
        <v>2153</v>
      </c>
      <c r="Q112">
        <f>'Champ Scores'!AB115</f>
        <v>1826</v>
      </c>
      <c r="R112">
        <f>'Champ Scores'!AC115</f>
        <v>2849</v>
      </c>
      <c r="T112" s="60">
        <f t="shared" si="42"/>
        <v>2576.5608662393138</v>
      </c>
      <c r="U112">
        <f>'(CC) Team Data'!W$43+'(CC) Enemy Champ Data'!N112</f>
        <v>1994</v>
      </c>
      <c r="V112">
        <f>'(CC) Team Data'!X$43+'(CC) Enemy Champ Data'!O112</f>
        <v>1832</v>
      </c>
      <c r="W112">
        <f>'(CC) Team Data'!Y$43+'(CC) Enemy Champ Data'!P112</f>
        <v>2153</v>
      </c>
      <c r="X112">
        <f>'(CC) Team Data'!Z$43+'(CC) Enemy Champ Data'!Q112</f>
        <v>1826</v>
      </c>
      <c r="Y112">
        <f>'(CC) Team Data'!AA$43+'(CC) Enemy Champ Data'!R112</f>
        <v>2849</v>
      </c>
      <c r="AA112">
        <f>ABS('Champ Scores'!AG115-33.3-'Comp Calculator'!H$164-'Comp Calculator'!H$163)</f>
        <v>27.424933527750049</v>
      </c>
      <c r="AB112">
        <f>ABS('Champ Scores'!AH115-33.3-'Comp Calculator'!I$164-'Comp Calculator'!I$163)</f>
        <v>6.4020693759025065</v>
      </c>
      <c r="AC112">
        <f>ABS('Champ Scores'!AI115-33.3-'Comp Calculator'!J$164-'Comp Calculator'!J$163)</f>
        <v>21.022864151847553</v>
      </c>
      <c r="AD112">
        <f t="shared" si="30"/>
        <v>54.849867055500113</v>
      </c>
      <c r="AF112" s="60">
        <f>(IF('Comp Calculator'!$C$167='(CC) Enemy Champ Data'!$N$3,'(CC) Enemy Champ Data'!$N112,IF('Comp Calculator'!$C$167='(CC) Enemy Champ Data'!$O$3,'(CC) Enemy Champ Data'!$O112,IF('Comp Calculator'!$C$167='(CC) Enemy Champ Data'!$P$3,'(CC) Enemy Champ Data'!$P112,IF('Comp Calculator'!$C$167='(CC) Enemy Champ Data'!$Q$3,'(CC) Enemy Champ Data'!$Q112,IF('Comp Calculator'!$C$167='(CC) Enemy Champ Data'!$R$3,'(CC) Enemy Champ Data'!$R112,IF('Comp Calculator'!$C$167='(CC) Enemy Champ Data'!$T$3,'(CC) Enemy Champ Data'!$T112,1000))))))*H112*(100-$AD112))/1000</f>
        <v>3140.9657725581214</v>
      </c>
      <c r="AG112" s="60">
        <f>(IF('Comp Calculator'!$C$167='(CC) Enemy Champ Data'!$N$3,'(CC) Enemy Champ Data'!$N112,IF('Comp Calculator'!$C$167='(CC) Enemy Champ Data'!$O$3,'(CC) Enemy Champ Data'!$O112,IF('Comp Calculator'!$C$167='(CC) Enemy Champ Data'!$P$3,'(CC) Enemy Champ Data'!$P112,IF('Comp Calculator'!$C$167='(CC) Enemy Champ Data'!$Q$3,'(CC) Enemy Champ Data'!$Q112,IF('Comp Calculator'!$C$167='(CC) Enemy Champ Data'!$R$3,'(CC) Enemy Champ Data'!$R112,IF('Comp Calculator'!$C$167='(CC) Enemy Champ Data'!$T$3,'(CC) Enemy Champ Data'!$T112,1000))))))*I112*(100-$AD112))/1000</f>
        <v>0</v>
      </c>
      <c r="AH112" s="60">
        <f>(IF('Comp Calculator'!$C$167='(CC) Enemy Champ Data'!$N$3,'(CC) Enemy Champ Data'!$N112,IF('Comp Calculator'!$C$167='(CC) Enemy Champ Data'!$O$3,'(CC) Enemy Champ Data'!$O112,IF('Comp Calculator'!$C$167='(CC) Enemy Champ Data'!$P$3,'(CC) Enemy Champ Data'!$P112,IF('Comp Calculator'!$C$167='(CC) Enemy Champ Data'!$Q$3,'(CC) Enemy Champ Data'!$Q112,IF('Comp Calculator'!$C$167='(CC) Enemy Champ Data'!$R$3,'(CC) Enemy Champ Data'!$R112,IF('Comp Calculator'!$C$167='(CC) Enemy Champ Data'!$T$3,'(CC) Enemy Champ Data'!$T112,1000))))))*J112*(100-$AD112))/1000</f>
        <v>0</v>
      </c>
      <c r="AI112" s="60">
        <f>(IF('Comp Calculator'!$C$167='(CC) Enemy Champ Data'!$N$3,'(CC) Enemy Champ Data'!$N112,IF('Comp Calculator'!$C$167='(CC) Enemy Champ Data'!$O$3,'(CC) Enemy Champ Data'!$O112,IF('Comp Calculator'!$C$167='(CC) Enemy Champ Data'!$P$3,'(CC) Enemy Champ Data'!$P112,IF('Comp Calculator'!$C$167='(CC) Enemy Champ Data'!$Q$3,'(CC) Enemy Champ Data'!$Q112,IF('Comp Calculator'!$C$167='(CC) Enemy Champ Data'!$R$3,'(CC) Enemy Champ Data'!$R112,IF('Comp Calculator'!$C$167='(CC) Enemy Champ Data'!$T$3,'(CC) Enemy Champ Data'!$T112,1000))))))*K112*(100-$AD112))/1000</f>
        <v>0</v>
      </c>
      <c r="AJ112" s="60">
        <f>(IF('Comp Calculator'!$C$167='(CC) Enemy Champ Data'!$N$3,'(CC) Enemy Champ Data'!$N112,IF('Comp Calculator'!$C$167='(CC) Enemy Champ Data'!$O$3,'(CC) Enemy Champ Data'!$O112,IF('Comp Calculator'!$C$167='(CC) Enemy Champ Data'!$P$3,'(CC) Enemy Champ Data'!$P112,IF('Comp Calculator'!$C$167='(CC) Enemy Champ Data'!$Q$3,'(CC) Enemy Champ Data'!$Q112,IF('Comp Calculator'!$C$167='(CC) Enemy Champ Data'!$R$3,'(CC) Enemy Champ Data'!$R112,IF('Comp Calculator'!$C$167='(CC) Enemy Champ Data'!$T$3,'(CC) Enemy Champ Data'!$T112,1000))))))*L112*(100-$AD112))/1000</f>
        <v>3140.9657725581214</v>
      </c>
      <c r="AL112">
        <f>RANK(AF112,AF$4:AF$157,0)+COUNTIF(AF$4:AF112,AF112)-1</f>
        <v>20</v>
      </c>
      <c r="AM112" t="str">
        <f t="shared" si="31"/>
        <v>Singed</v>
      </c>
      <c r="AN112">
        <f>RANK(AG112,AG$4:AG$157,0)+COUNTIF(AG$4:AG112,AG112)-1</f>
        <v>118</v>
      </c>
      <c r="AO112" t="str">
        <f t="shared" si="32"/>
        <v>Singed</v>
      </c>
      <c r="AP112">
        <f>RANK(AH112,AH$4:AH$157,0)+COUNTIF(AH$4:AH112,AH112)-1</f>
        <v>142</v>
      </c>
      <c r="AQ112" t="str">
        <f t="shared" si="33"/>
        <v>Singed</v>
      </c>
      <c r="AR112">
        <f>RANK(AI112,AI$4:AI$157,0)+COUNTIF(AI$4:AI112,AI112)-1</f>
        <v>115</v>
      </c>
      <c r="AS112" t="str">
        <f t="shared" si="34"/>
        <v>Singed</v>
      </c>
      <c r="AT112">
        <f>RANK(AJ112,AJ$4:AJ$157,0)+COUNTIF(AJ$4:AJ112,AJ112)-1</f>
        <v>49</v>
      </c>
      <c r="AU112" t="str">
        <f t="shared" si="35"/>
        <v>Singed</v>
      </c>
      <c r="AW112">
        <v>110</v>
      </c>
      <c r="AX112" s="61">
        <f t="shared" si="36"/>
        <v>3.2709905482587658</v>
      </c>
      <c r="AY112">
        <f>'Champ Scores'!B115</f>
        <v>1</v>
      </c>
      <c r="AZ112">
        <f>'Champ Scores'!C115</f>
        <v>4</v>
      </c>
      <c r="BA112">
        <f>'Champ Scores'!D115</f>
        <v>1</v>
      </c>
      <c r="BB112">
        <f>'Champ Scores'!E115</f>
        <v>5</v>
      </c>
      <c r="BC112">
        <f>'Champ Scores'!F115</f>
        <v>4</v>
      </c>
      <c r="BD112">
        <f>'Champ Scores'!G115</f>
        <v>5</v>
      </c>
      <c r="BE112">
        <f>'Champ Scores'!H115</f>
        <v>1</v>
      </c>
      <c r="BF112">
        <f>'Champ Scores'!I115</f>
        <v>1</v>
      </c>
      <c r="BG112">
        <f>'Champ Scores'!J115</f>
        <v>5</v>
      </c>
      <c r="BH112">
        <f>'Champ Scores'!K115</f>
        <v>5</v>
      </c>
      <c r="BI112">
        <f>'Champ Scores'!L115</f>
        <v>1</v>
      </c>
      <c r="BJ112">
        <f>'Champ Scores'!M115</f>
        <v>2</v>
      </c>
      <c r="BK112">
        <f>'Champ Scores'!N115</f>
        <v>1</v>
      </c>
      <c r="BL112">
        <f>'Champ Scores'!O115</f>
        <v>1</v>
      </c>
      <c r="BM112">
        <f>'Champ Scores'!P115</f>
        <v>3</v>
      </c>
      <c r="BN112">
        <f>'Champ Scores'!Q115</f>
        <v>5</v>
      </c>
      <c r="BO112">
        <f>'Champ Scores'!R115</f>
        <v>1</v>
      </c>
      <c r="BP112">
        <f>'Champ Scores'!S115</f>
        <v>1</v>
      </c>
      <c r="BQ112">
        <f>'Champ Scores'!T115</f>
        <v>3</v>
      </c>
      <c r="BR112">
        <f>'Champ Scores'!U115</f>
        <v>2</v>
      </c>
      <c r="BT112" s="61">
        <f>INDEX($AX$3:BR112,AW112,MATCH('Comp Calculator'!$C$168,'(CC) Enemy Champ Data'!$AX$3:$BR$3,0))</f>
        <v>3.2709905482587658</v>
      </c>
      <c r="BV112" s="60">
        <f t="shared" si="43"/>
        <v>3987.5127690803179</v>
      </c>
      <c r="BW112" s="60">
        <f t="shared" si="44"/>
        <v>0</v>
      </c>
      <c r="BX112" s="60">
        <f t="shared" si="45"/>
        <v>0</v>
      </c>
      <c r="BY112" s="60">
        <f t="shared" si="46"/>
        <v>0</v>
      </c>
      <c r="BZ112" s="60">
        <f t="shared" si="47"/>
        <v>3987.5127690803179</v>
      </c>
      <c r="CB112">
        <f>RANK(BV112,BV$4:BV$157,0)+COUNTIF(BV$4:BV112,BV112)-1</f>
        <v>24</v>
      </c>
      <c r="CC112" t="str">
        <f t="shared" si="37"/>
        <v>Singed</v>
      </c>
      <c r="CD112">
        <f>RANK(BW112,BW$4:BW$157,0)+COUNTIF(BW$4:BW112,BW112)-1</f>
        <v>118</v>
      </c>
      <c r="CE112" t="str">
        <f t="shared" si="38"/>
        <v>Singed</v>
      </c>
      <c r="CF112">
        <f>RANK(BX112,BX$4:BX$157,0)+COUNTIF(BX$4:BX112,BX112)-1</f>
        <v>142</v>
      </c>
      <c r="CG112" t="str">
        <f t="shared" si="39"/>
        <v>Singed</v>
      </c>
      <c r="CH112">
        <f>RANK(BY112,BY$4:BY$157,0)+COUNTIF(BY$4:BY112,BY112)-1</f>
        <v>115</v>
      </c>
      <c r="CI112" t="str">
        <f t="shared" si="40"/>
        <v>Singed</v>
      </c>
      <c r="CJ112">
        <f>RANK(BZ112,BZ$4:BZ$157,0)+COUNTIF(BZ$4:BZ112,BZ112)-1</f>
        <v>50</v>
      </c>
      <c r="CK112" t="str">
        <f t="shared" si="41"/>
        <v>Singed</v>
      </c>
      <c r="CM112">
        <f>'Champ Scores'!B115+'(CC) Team Data'!B$43-'(CC) Team Data'!$B$28</f>
        <v>5</v>
      </c>
      <c r="CN112">
        <f>'Champ Scores'!C115+'(CC) Team Data'!C$43-'(CC) Team Data'!$B$28</f>
        <v>8</v>
      </c>
      <c r="CO112">
        <f>'Champ Scores'!D115+'(CC) Team Data'!D$43-'(CC) Team Data'!$B$28</f>
        <v>5</v>
      </c>
      <c r="CP112">
        <f>'Champ Scores'!E115+'(CC) Team Data'!E$43-'(CC) Team Data'!$B$28</f>
        <v>9</v>
      </c>
      <c r="CQ112">
        <f>'Champ Scores'!F115+'(CC) Team Data'!F$43-'(CC) Team Data'!$B$28</f>
        <v>8</v>
      </c>
      <c r="CR112">
        <f>'Champ Scores'!G115+'(CC) Team Data'!G$43-'(CC) Team Data'!$B$28</f>
        <v>9</v>
      </c>
      <c r="CS112">
        <f>'Champ Scores'!H115+'(CC) Team Data'!H$43-'(CC) Team Data'!$B$28</f>
        <v>5</v>
      </c>
      <c r="CT112">
        <f>'Champ Scores'!I115+'(CC) Team Data'!I$43-'(CC) Team Data'!$B$28</f>
        <v>5</v>
      </c>
      <c r="CU112">
        <f>'Champ Scores'!J115+'(CC) Team Data'!J$43-'(CC) Team Data'!$B$28</f>
        <v>9</v>
      </c>
      <c r="CV112">
        <f>'Champ Scores'!K115+'(CC) Team Data'!K$43-'(CC) Team Data'!$B$28</f>
        <v>9</v>
      </c>
      <c r="CW112">
        <f>'Champ Scores'!L115+'(CC) Team Data'!L$43-'(CC) Team Data'!$B$28</f>
        <v>5</v>
      </c>
      <c r="CX112">
        <f>'Champ Scores'!M115+'(CC) Team Data'!M$43-'(CC) Team Data'!$B$28</f>
        <v>6</v>
      </c>
      <c r="CY112">
        <f>'Champ Scores'!N115+'(CC) Team Data'!N$43-'(CC) Team Data'!$B$28</f>
        <v>5</v>
      </c>
      <c r="CZ112">
        <f>'Champ Scores'!O115+'(CC) Team Data'!O$43-'(CC) Team Data'!$B$28</f>
        <v>5</v>
      </c>
      <c r="DA112">
        <f>'Champ Scores'!P115+'(CC) Team Data'!P$43-'(CC) Team Data'!$B$28</f>
        <v>7</v>
      </c>
      <c r="DB112">
        <f>'Champ Scores'!Q115+'(CC) Team Data'!Q$43-'(CC) Team Data'!$B$28</f>
        <v>9</v>
      </c>
      <c r="DC112">
        <f>'Champ Scores'!R115+'(CC) Team Data'!R$43-'(CC) Team Data'!$B$28</f>
        <v>5</v>
      </c>
      <c r="DD112">
        <f>'Champ Scores'!S115+'(CC) Team Data'!S$43-'(CC) Team Data'!$B$28</f>
        <v>5</v>
      </c>
      <c r="DE112">
        <f>'Champ Scores'!T115+'(CC) Team Data'!T$43-'(CC) Team Data'!$B$28</f>
        <v>7</v>
      </c>
      <c r="DF112">
        <f>'Champ Scores'!U115+'(CC) Team Data'!U$43-'(CC) Team Data'!$B$28</f>
        <v>6</v>
      </c>
    </row>
    <row r="113" spans="1:110" x14ac:dyDescent="0.25">
      <c r="A113" t="str">
        <f>'Champ Scores'!A116</f>
        <v>Sion</v>
      </c>
      <c r="B113">
        <f>IF('Comp Calculator'!$C$158='Champ Pools'!$S$3,'Champ Pools'!B115,IF('Comp Calculator'!$C$158='Champ Pools'!$T$3,'Champ Pools'!C115,IF('Comp Calculator'!$C$158='Champ Pools'!$U$3,'Champ Pools'!D115,IF('Comp Calculator'!$C$158='Champ Pools'!$V$3,'Champ Pools'!E115,IF('Comp Calculator'!$C$158='Champ Pools'!$W$3,'Champ Pools'!F115,IF('Comp Calculator'!$C$158='Champ Pools'!$X$3,'Champ Pools'!G115,IF('Comp Calculator'!$C$158='Champ Pools'!$Y$3,'Champ Pools'!H115,IF('Comp Calculator'!$C$158='Champ Pools'!$Z$3,'Champ Pools'!I115,0))))))))</f>
        <v>0</v>
      </c>
      <c r="C113">
        <f>IF('Comp Calculator'!$C$159='Champ Pools'!$S$3,'Champ Pools'!B115,IF('Comp Calculator'!$C$159='Champ Pools'!$T$3,'Champ Pools'!C115,IF('Comp Calculator'!$C$159='Champ Pools'!$U$3,'Champ Pools'!D115,IF('Comp Calculator'!$C$159='Champ Pools'!$V$3,'Champ Pools'!E115,IF('Comp Calculator'!$C$159='Champ Pools'!$W$3,'Champ Pools'!F115,IF('Comp Calculator'!$C$159='Champ Pools'!$X$3,'Champ Pools'!G115,IF('Comp Calculator'!$C$159='Champ Pools'!$Y$3,'Champ Pools'!H115,IF('Comp Calculator'!$C$159='Champ Pools'!$Z$3,'Champ Pools'!I115,0))))))))</f>
        <v>1</v>
      </c>
      <c r="D113">
        <f>IF('Comp Calculator'!$C$160='Champ Pools'!$S$3,'Champ Pools'!B115,IF('Comp Calculator'!$C$160='Champ Pools'!$T$3,'Champ Pools'!C115,IF('Comp Calculator'!$C$160='Champ Pools'!$U$3,'Champ Pools'!D115,IF('Comp Calculator'!$C$160='Champ Pools'!$V$3,'Champ Pools'!E115,IF('Comp Calculator'!$C$160='Champ Pools'!$W$3,'Champ Pools'!F115,IF('Comp Calculator'!$C$160='Champ Pools'!$X$3,'Champ Pools'!G115,IF('Comp Calculator'!$C$160='Champ Pools'!$Y$3,'Champ Pools'!H115,IF('Comp Calculator'!$C$160='Champ Pools'!$Z$3,'Champ Pools'!I115,0))))))))</f>
        <v>0</v>
      </c>
      <c r="E113">
        <f>IF('Comp Calculator'!$C$161='Champ Pools'!$S$3,'Champ Pools'!B115,IF('Comp Calculator'!$C$161='Champ Pools'!$T$3,'Champ Pools'!C115,IF('Comp Calculator'!$C$161='Champ Pools'!$U$3,'Champ Pools'!D115,IF('Comp Calculator'!$C$161='Champ Pools'!$V$3,'Champ Pools'!E115,IF('Comp Calculator'!$C$161='Champ Pools'!$W$3,'Champ Pools'!F115,IF('Comp Calculator'!$C$161='Champ Pools'!$X$3,'Champ Pools'!G115,IF('Comp Calculator'!$C$161='Champ Pools'!$Y$3,'Champ Pools'!H115,IF('Comp Calculator'!$C$161='Champ Pools'!$Z$3,'Champ Pools'!I115,0))))))))</f>
        <v>0</v>
      </c>
      <c r="F113">
        <f>IF('Comp Calculator'!$C$162='Champ Pools'!$S$3,'Champ Pools'!B115,IF('Comp Calculator'!$C$162='Champ Pools'!$T$3,'Champ Pools'!C115,IF('Comp Calculator'!$C$162='Champ Pools'!$U$3,'Champ Pools'!D115,IF('Comp Calculator'!$C$162='Champ Pools'!$V$3,'Champ Pools'!E115,IF('Comp Calculator'!$C$162='Champ Pools'!$W$3,'Champ Pools'!F115,IF('Comp Calculator'!$C$162='Champ Pools'!$X$3,'Champ Pools'!G115,IF('Comp Calculator'!$C$162='Champ Pools'!$Y$3,'Champ Pools'!H115,IF('Comp Calculator'!$C$162='Champ Pools'!$Z$3,'Champ Pools'!I115,0))))))))</f>
        <v>0</v>
      </c>
      <c r="H113">
        <f>B113*B113*'Champ Pools'!AC115</f>
        <v>0</v>
      </c>
      <c r="I113">
        <f>C113*C113*'Champ Pools'!AD115</f>
        <v>3</v>
      </c>
      <c r="J113">
        <f>D113*D113*'Champ Pools'!AE115</f>
        <v>0</v>
      </c>
      <c r="K113">
        <f>E113*E113*'Champ Pools'!AF115</f>
        <v>0</v>
      </c>
      <c r="L113">
        <f>F113*F113*'Champ Pools'!AG115</f>
        <v>0</v>
      </c>
      <c r="N113">
        <f>'Champ Scores'!Y116</f>
        <v>3089</v>
      </c>
      <c r="O113">
        <f>'Champ Scores'!Z116</f>
        <v>1696</v>
      </c>
      <c r="P113">
        <f>'Champ Scores'!AA116</f>
        <v>1816</v>
      </c>
      <c r="Q113">
        <f>'Champ Scores'!AB116</f>
        <v>1456</v>
      </c>
      <c r="R113">
        <f>'Champ Scores'!AC116</f>
        <v>1127</v>
      </c>
      <c r="T113" s="60">
        <f t="shared" si="42"/>
        <v>2252.155296869731</v>
      </c>
      <c r="U113">
        <f>'(CC) Team Data'!W$43+'(CC) Enemy Champ Data'!N113</f>
        <v>3089</v>
      </c>
      <c r="V113">
        <f>'(CC) Team Data'!X$43+'(CC) Enemy Champ Data'!O113</f>
        <v>1696</v>
      </c>
      <c r="W113">
        <f>'(CC) Team Data'!Y$43+'(CC) Enemy Champ Data'!P113</f>
        <v>1816</v>
      </c>
      <c r="X113">
        <f>'(CC) Team Data'!Z$43+'(CC) Enemy Champ Data'!Q113</f>
        <v>1456</v>
      </c>
      <c r="Y113">
        <f>'(CC) Team Data'!AA$43+'(CC) Enemy Champ Data'!R113</f>
        <v>1127</v>
      </c>
      <c r="AA113">
        <f>ABS('Champ Scores'!AG116-33.3-'Comp Calculator'!H$164-'Comp Calculator'!H$163)</f>
        <v>11.250933938233786</v>
      </c>
      <c r="AB113">
        <f>ABS('Champ Scores'!AH116-33.3-'Comp Calculator'!I$164-'Comp Calculator'!I$163)</f>
        <v>11.770231785131607</v>
      </c>
      <c r="AC113">
        <f>ABS('Champ Scores'!AI116-33.3-'Comp Calculator'!J$164-'Comp Calculator'!J$163)</f>
        <v>0.5192978468978211</v>
      </c>
      <c r="AD113">
        <f t="shared" si="30"/>
        <v>23.540463570263213</v>
      </c>
      <c r="AF113" s="60">
        <f>(IF('Comp Calculator'!$C$167='(CC) Enemy Champ Data'!$N$3,'(CC) Enemy Champ Data'!$N113,IF('Comp Calculator'!$C$167='(CC) Enemy Champ Data'!$O$3,'(CC) Enemy Champ Data'!$O113,IF('Comp Calculator'!$C$167='(CC) Enemy Champ Data'!$P$3,'(CC) Enemy Champ Data'!$P113,IF('Comp Calculator'!$C$167='(CC) Enemy Champ Data'!$Q$3,'(CC) Enemy Champ Data'!$Q113,IF('Comp Calculator'!$C$167='(CC) Enemy Champ Data'!$R$3,'(CC) Enemy Champ Data'!$R113,IF('Comp Calculator'!$C$167='(CC) Enemy Champ Data'!$T$3,'(CC) Enemy Champ Data'!$T113,1000))))))*H113*(100-$AD113))/1000</f>
        <v>0</v>
      </c>
      <c r="AG113" s="60">
        <f>(IF('Comp Calculator'!$C$167='(CC) Enemy Champ Data'!$N$3,'(CC) Enemy Champ Data'!$N113,IF('Comp Calculator'!$C$167='(CC) Enemy Champ Data'!$O$3,'(CC) Enemy Champ Data'!$O113,IF('Comp Calculator'!$C$167='(CC) Enemy Champ Data'!$P$3,'(CC) Enemy Champ Data'!$P113,IF('Comp Calculator'!$C$167='(CC) Enemy Champ Data'!$Q$3,'(CC) Enemy Champ Data'!$Q113,IF('Comp Calculator'!$C$167='(CC) Enemy Champ Data'!$R$3,'(CC) Enemy Champ Data'!$R113,IF('Comp Calculator'!$C$167='(CC) Enemy Champ Data'!$T$3,'(CC) Enemy Champ Data'!$T113,1000))))))*I113*(100-$AD113))/1000</f>
        <v>516.59624989930762</v>
      </c>
      <c r="AH113" s="60">
        <f>(IF('Comp Calculator'!$C$167='(CC) Enemy Champ Data'!$N$3,'(CC) Enemy Champ Data'!$N113,IF('Comp Calculator'!$C$167='(CC) Enemy Champ Data'!$O$3,'(CC) Enemy Champ Data'!$O113,IF('Comp Calculator'!$C$167='(CC) Enemy Champ Data'!$P$3,'(CC) Enemy Champ Data'!$P113,IF('Comp Calculator'!$C$167='(CC) Enemy Champ Data'!$Q$3,'(CC) Enemy Champ Data'!$Q113,IF('Comp Calculator'!$C$167='(CC) Enemy Champ Data'!$R$3,'(CC) Enemy Champ Data'!$R113,IF('Comp Calculator'!$C$167='(CC) Enemy Champ Data'!$T$3,'(CC) Enemy Champ Data'!$T113,1000))))))*J113*(100-$AD113))/1000</f>
        <v>0</v>
      </c>
      <c r="AI113" s="60">
        <f>(IF('Comp Calculator'!$C$167='(CC) Enemy Champ Data'!$N$3,'(CC) Enemy Champ Data'!$N113,IF('Comp Calculator'!$C$167='(CC) Enemy Champ Data'!$O$3,'(CC) Enemy Champ Data'!$O113,IF('Comp Calculator'!$C$167='(CC) Enemy Champ Data'!$P$3,'(CC) Enemy Champ Data'!$P113,IF('Comp Calculator'!$C$167='(CC) Enemy Champ Data'!$Q$3,'(CC) Enemy Champ Data'!$Q113,IF('Comp Calculator'!$C$167='(CC) Enemy Champ Data'!$R$3,'(CC) Enemy Champ Data'!$R113,IF('Comp Calculator'!$C$167='(CC) Enemy Champ Data'!$T$3,'(CC) Enemy Champ Data'!$T113,1000))))))*K113*(100-$AD113))/1000</f>
        <v>0</v>
      </c>
      <c r="AJ113" s="60">
        <f>(IF('Comp Calculator'!$C$167='(CC) Enemy Champ Data'!$N$3,'(CC) Enemy Champ Data'!$N113,IF('Comp Calculator'!$C$167='(CC) Enemy Champ Data'!$O$3,'(CC) Enemy Champ Data'!$O113,IF('Comp Calculator'!$C$167='(CC) Enemy Champ Data'!$P$3,'(CC) Enemy Champ Data'!$P113,IF('Comp Calculator'!$C$167='(CC) Enemy Champ Data'!$Q$3,'(CC) Enemy Champ Data'!$Q113,IF('Comp Calculator'!$C$167='(CC) Enemy Champ Data'!$R$3,'(CC) Enemy Champ Data'!$R113,IF('Comp Calculator'!$C$167='(CC) Enemy Champ Data'!$T$3,'(CC) Enemy Champ Data'!$T113,1000))))))*L113*(100-$AD113))/1000</f>
        <v>0</v>
      </c>
      <c r="AL113">
        <f>RANK(AF113,AF$4:AF$157,0)+COUNTIF(AF$4:AF113,AF113)-1</f>
        <v>120</v>
      </c>
      <c r="AM113" t="str">
        <f t="shared" si="31"/>
        <v>Sion</v>
      </c>
      <c r="AN113">
        <f>RANK(AG113,AG$4:AG$157,0)+COUNTIF(AG$4:AG113,AG113)-1</f>
        <v>22</v>
      </c>
      <c r="AO113" t="str">
        <f t="shared" si="32"/>
        <v>Sion</v>
      </c>
      <c r="AP113">
        <f>RANK(AH113,AH$4:AH$157,0)+COUNTIF(AH$4:AH113,AH113)-1</f>
        <v>143</v>
      </c>
      <c r="AQ113" t="str">
        <f t="shared" si="33"/>
        <v>Sion</v>
      </c>
      <c r="AR113">
        <f>RANK(AI113,AI$4:AI$157,0)+COUNTIF(AI$4:AI113,AI113)-1</f>
        <v>116</v>
      </c>
      <c r="AS113" t="str">
        <f t="shared" si="34"/>
        <v>Sion</v>
      </c>
      <c r="AT113">
        <f>RANK(AJ113,AJ$4:AJ$157,0)+COUNTIF(AJ$4:AJ113,AJ113)-1</f>
        <v>123</v>
      </c>
      <c r="AU113" t="str">
        <f t="shared" si="35"/>
        <v>Sion</v>
      </c>
      <c r="AW113">
        <v>111</v>
      </c>
      <c r="AX113" s="61">
        <f t="shared" si="36"/>
        <v>3.5346098058699078</v>
      </c>
      <c r="AY113">
        <f>'Champ Scores'!B116</f>
        <v>2</v>
      </c>
      <c r="AZ113">
        <f>'Champ Scores'!C116</f>
        <v>3</v>
      </c>
      <c r="BA113">
        <f>'Champ Scores'!D116</f>
        <v>1</v>
      </c>
      <c r="BB113">
        <f>'Champ Scores'!E116</f>
        <v>4</v>
      </c>
      <c r="BC113">
        <f>'Champ Scores'!F116</f>
        <v>1</v>
      </c>
      <c r="BD113">
        <f>'Champ Scores'!G116</f>
        <v>2</v>
      </c>
      <c r="BE113">
        <f>'Champ Scores'!H116</f>
        <v>2</v>
      </c>
      <c r="BF113">
        <f>'Champ Scores'!I116</f>
        <v>1</v>
      </c>
      <c r="BG113">
        <f>'Champ Scores'!J116</f>
        <v>1</v>
      </c>
      <c r="BH113">
        <f>'Champ Scores'!K116</f>
        <v>5</v>
      </c>
      <c r="BI113">
        <f>'Champ Scores'!L116</f>
        <v>2</v>
      </c>
      <c r="BJ113">
        <f>'Champ Scores'!M116</f>
        <v>2</v>
      </c>
      <c r="BK113">
        <f>'Champ Scores'!N116</f>
        <v>5</v>
      </c>
      <c r="BL113">
        <f>'Champ Scores'!O116</f>
        <v>2</v>
      </c>
      <c r="BM113">
        <f>'Champ Scores'!P116</f>
        <v>5</v>
      </c>
      <c r="BN113">
        <f>'Champ Scores'!Q116</f>
        <v>2</v>
      </c>
      <c r="BO113">
        <f>'Champ Scores'!R116</f>
        <v>5</v>
      </c>
      <c r="BP113">
        <f>'Champ Scores'!S116</f>
        <v>1</v>
      </c>
      <c r="BQ113">
        <f>'Champ Scores'!T116</f>
        <v>3</v>
      </c>
      <c r="BR113">
        <f>'Champ Scores'!U116</f>
        <v>3</v>
      </c>
      <c r="BT113" s="61">
        <f>INDEX($AX$3:BR113,AW113,MATCH('Comp Calculator'!$C$168,'(CC) Enemy Champ Data'!$AX$3:$BR$3,0))</f>
        <v>3.5346098058699078</v>
      </c>
      <c r="BV113" s="60">
        <f t="shared" si="43"/>
        <v>0</v>
      </c>
      <c r="BW113" s="60">
        <f t="shared" si="44"/>
        <v>810.76388165044534</v>
      </c>
      <c r="BX113" s="60">
        <f t="shared" si="45"/>
        <v>0</v>
      </c>
      <c r="BY113" s="60">
        <f t="shared" si="46"/>
        <v>0</v>
      </c>
      <c r="BZ113" s="60">
        <f t="shared" si="47"/>
        <v>0</v>
      </c>
      <c r="CB113">
        <f>RANK(BV113,BV$4:BV$157,0)+COUNTIF(BV$4:BV113,BV113)-1</f>
        <v>120</v>
      </c>
      <c r="CC113" t="str">
        <f t="shared" si="37"/>
        <v>Sion</v>
      </c>
      <c r="CD113">
        <f>RANK(BW113,BW$4:BW$157,0)+COUNTIF(BW$4:BW113,BW113)-1</f>
        <v>21</v>
      </c>
      <c r="CE113" t="str">
        <f t="shared" si="38"/>
        <v>Sion</v>
      </c>
      <c r="CF113">
        <f>RANK(BX113,BX$4:BX$157,0)+COUNTIF(BX$4:BX113,BX113)-1</f>
        <v>143</v>
      </c>
      <c r="CG113" t="str">
        <f t="shared" si="39"/>
        <v>Sion</v>
      </c>
      <c r="CH113">
        <f>RANK(BY113,BY$4:BY$157,0)+COUNTIF(BY$4:BY113,BY113)-1</f>
        <v>116</v>
      </c>
      <c r="CI113" t="str">
        <f t="shared" si="40"/>
        <v>Sion</v>
      </c>
      <c r="CJ113">
        <f>RANK(BZ113,BZ$4:BZ$157,0)+COUNTIF(BZ$4:BZ113,BZ113)-1</f>
        <v>123</v>
      </c>
      <c r="CK113" t="str">
        <f t="shared" si="41"/>
        <v>Sion</v>
      </c>
      <c r="CM113">
        <f>'Champ Scores'!B116+'(CC) Team Data'!B$43-'(CC) Team Data'!$B$28</f>
        <v>6</v>
      </c>
      <c r="CN113">
        <f>'Champ Scores'!C116+'(CC) Team Data'!C$43-'(CC) Team Data'!$B$28</f>
        <v>7</v>
      </c>
      <c r="CO113">
        <f>'Champ Scores'!D116+'(CC) Team Data'!D$43-'(CC) Team Data'!$B$28</f>
        <v>5</v>
      </c>
      <c r="CP113">
        <f>'Champ Scores'!E116+'(CC) Team Data'!E$43-'(CC) Team Data'!$B$28</f>
        <v>8</v>
      </c>
      <c r="CQ113">
        <f>'Champ Scores'!F116+'(CC) Team Data'!F$43-'(CC) Team Data'!$B$28</f>
        <v>5</v>
      </c>
      <c r="CR113">
        <f>'Champ Scores'!G116+'(CC) Team Data'!G$43-'(CC) Team Data'!$B$28</f>
        <v>6</v>
      </c>
      <c r="CS113">
        <f>'Champ Scores'!H116+'(CC) Team Data'!H$43-'(CC) Team Data'!$B$28</f>
        <v>6</v>
      </c>
      <c r="CT113">
        <f>'Champ Scores'!I116+'(CC) Team Data'!I$43-'(CC) Team Data'!$B$28</f>
        <v>5</v>
      </c>
      <c r="CU113">
        <f>'Champ Scores'!J116+'(CC) Team Data'!J$43-'(CC) Team Data'!$B$28</f>
        <v>5</v>
      </c>
      <c r="CV113">
        <f>'Champ Scores'!K116+'(CC) Team Data'!K$43-'(CC) Team Data'!$B$28</f>
        <v>9</v>
      </c>
      <c r="CW113">
        <f>'Champ Scores'!L116+'(CC) Team Data'!L$43-'(CC) Team Data'!$B$28</f>
        <v>6</v>
      </c>
      <c r="CX113">
        <f>'Champ Scores'!M116+'(CC) Team Data'!M$43-'(CC) Team Data'!$B$28</f>
        <v>6</v>
      </c>
      <c r="CY113">
        <f>'Champ Scores'!N116+'(CC) Team Data'!N$43-'(CC) Team Data'!$B$28</f>
        <v>9</v>
      </c>
      <c r="CZ113">
        <f>'Champ Scores'!O116+'(CC) Team Data'!O$43-'(CC) Team Data'!$B$28</f>
        <v>6</v>
      </c>
      <c r="DA113">
        <f>'Champ Scores'!P116+'(CC) Team Data'!P$43-'(CC) Team Data'!$B$28</f>
        <v>9</v>
      </c>
      <c r="DB113">
        <f>'Champ Scores'!Q116+'(CC) Team Data'!Q$43-'(CC) Team Data'!$B$28</f>
        <v>6</v>
      </c>
      <c r="DC113">
        <f>'Champ Scores'!R116+'(CC) Team Data'!R$43-'(CC) Team Data'!$B$28</f>
        <v>9</v>
      </c>
      <c r="DD113">
        <f>'Champ Scores'!S116+'(CC) Team Data'!S$43-'(CC) Team Data'!$B$28</f>
        <v>5</v>
      </c>
      <c r="DE113">
        <f>'Champ Scores'!T116+'(CC) Team Data'!T$43-'(CC) Team Data'!$B$28</f>
        <v>7</v>
      </c>
      <c r="DF113">
        <f>'Champ Scores'!U116+'(CC) Team Data'!U$43-'(CC) Team Data'!$B$28</f>
        <v>7</v>
      </c>
    </row>
    <row r="114" spans="1:110" x14ac:dyDescent="0.25">
      <c r="A114" t="str">
        <f>'Champ Scores'!A117</f>
        <v>Sivir</v>
      </c>
      <c r="B114">
        <f>IF('Comp Calculator'!$C$158='Champ Pools'!$S$3,'Champ Pools'!B116,IF('Comp Calculator'!$C$158='Champ Pools'!$T$3,'Champ Pools'!C116,IF('Comp Calculator'!$C$158='Champ Pools'!$U$3,'Champ Pools'!D116,IF('Comp Calculator'!$C$158='Champ Pools'!$V$3,'Champ Pools'!E116,IF('Comp Calculator'!$C$158='Champ Pools'!$W$3,'Champ Pools'!F116,IF('Comp Calculator'!$C$158='Champ Pools'!$X$3,'Champ Pools'!G116,IF('Comp Calculator'!$C$158='Champ Pools'!$Y$3,'Champ Pools'!H116,IF('Comp Calculator'!$C$158='Champ Pools'!$Z$3,'Champ Pools'!I116,0))))))))</f>
        <v>0</v>
      </c>
      <c r="C114">
        <f>IF('Comp Calculator'!$C$159='Champ Pools'!$S$3,'Champ Pools'!B116,IF('Comp Calculator'!$C$159='Champ Pools'!$T$3,'Champ Pools'!C116,IF('Comp Calculator'!$C$159='Champ Pools'!$U$3,'Champ Pools'!D116,IF('Comp Calculator'!$C$159='Champ Pools'!$V$3,'Champ Pools'!E116,IF('Comp Calculator'!$C$159='Champ Pools'!$W$3,'Champ Pools'!F116,IF('Comp Calculator'!$C$159='Champ Pools'!$X$3,'Champ Pools'!G116,IF('Comp Calculator'!$C$159='Champ Pools'!$Y$3,'Champ Pools'!H116,IF('Comp Calculator'!$C$159='Champ Pools'!$Z$3,'Champ Pools'!I116,0))))))))</f>
        <v>0</v>
      </c>
      <c r="D114">
        <f>IF('Comp Calculator'!$C$160='Champ Pools'!$S$3,'Champ Pools'!B116,IF('Comp Calculator'!$C$160='Champ Pools'!$T$3,'Champ Pools'!C116,IF('Comp Calculator'!$C$160='Champ Pools'!$U$3,'Champ Pools'!D116,IF('Comp Calculator'!$C$160='Champ Pools'!$V$3,'Champ Pools'!E116,IF('Comp Calculator'!$C$160='Champ Pools'!$W$3,'Champ Pools'!F116,IF('Comp Calculator'!$C$160='Champ Pools'!$X$3,'Champ Pools'!G116,IF('Comp Calculator'!$C$160='Champ Pools'!$Y$3,'Champ Pools'!H116,IF('Comp Calculator'!$C$160='Champ Pools'!$Z$3,'Champ Pools'!I116,0))))))))</f>
        <v>2</v>
      </c>
      <c r="E114">
        <f>IF('Comp Calculator'!$C$161='Champ Pools'!$S$3,'Champ Pools'!B116,IF('Comp Calculator'!$C$161='Champ Pools'!$T$3,'Champ Pools'!C116,IF('Comp Calculator'!$C$161='Champ Pools'!$U$3,'Champ Pools'!D116,IF('Comp Calculator'!$C$161='Champ Pools'!$V$3,'Champ Pools'!E116,IF('Comp Calculator'!$C$161='Champ Pools'!$W$3,'Champ Pools'!F116,IF('Comp Calculator'!$C$161='Champ Pools'!$X$3,'Champ Pools'!G116,IF('Comp Calculator'!$C$161='Champ Pools'!$Y$3,'Champ Pools'!H116,IF('Comp Calculator'!$C$161='Champ Pools'!$Z$3,'Champ Pools'!I116,0))))))))</f>
        <v>0</v>
      </c>
      <c r="F114">
        <f>IF('Comp Calculator'!$C$162='Champ Pools'!$S$3,'Champ Pools'!B116,IF('Comp Calculator'!$C$162='Champ Pools'!$T$3,'Champ Pools'!C116,IF('Comp Calculator'!$C$162='Champ Pools'!$U$3,'Champ Pools'!D116,IF('Comp Calculator'!$C$162='Champ Pools'!$V$3,'Champ Pools'!E116,IF('Comp Calculator'!$C$162='Champ Pools'!$W$3,'Champ Pools'!F116,IF('Comp Calculator'!$C$162='Champ Pools'!$X$3,'Champ Pools'!G116,IF('Comp Calculator'!$C$162='Champ Pools'!$Y$3,'Champ Pools'!H116,IF('Comp Calculator'!$C$162='Champ Pools'!$Z$3,'Champ Pools'!I116,0))))))))</f>
        <v>0</v>
      </c>
      <c r="H114">
        <f>B114*B114*'Champ Pools'!AC116</f>
        <v>0</v>
      </c>
      <c r="I114">
        <f>C114*C114*'Champ Pools'!AD116</f>
        <v>0</v>
      </c>
      <c r="J114">
        <f>D114*D114*'Champ Pools'!AE116</f>
        <v>12</v>
      </c>
      <c r="K114">
        <f>E114*E114*'Champ Pools'!AF116</f>
        <v>0</v>
      </c>
      <c r="L114">
        <f>F114*F114*'Champ Pools'!AG116</f>
        <v>0</v>
      </c>
      <c r="N114">
        <f>'Champ Scores'!Y117</f>
        <v>1357</v>
      </c>
      <c r="O114">
        <f>'Champ Scores'!Z117</f>
        <v>1330</v>
      </c>
      <c r="P114">
        <f>'Champ Scores'!AA117</f>
        <v>3313</v>
      </c>
      <c r="Q114">
        <f>'Champ Scores'!AB117</f>
        <v>3505</v>
      </c>
      <c r="R114">
        <f>'Champ Scores'!AC117</f>
        <v>2866</v>
      </c>
      <c r="T114" s="60">
        <f t="shared" si="42"/>
        <v>1942.0573266948722</v>
      </c>
      <c r="U114">
        <f>'(CC) Team Data'!W$43+'(CC) Enemy Champ Data'!N114</f>
        <v>1357</v>
      </c>
      <c r="V114">
        <f>'(CC) Team Data'!X$43+'(CC) Enemy Champ Data'!O114</f>
        <v>1330</v>
      </c>
      <c r="W114">
        <f>'(CC) Team Data'!Y$43+'(CC) Enemy Champ Data'!P114</f>
        <v>3313</v>
      </c>
      <c r="X114">
        <f>'(CC) Team Data'!Z$43+'(CC) Enemy Champ Data'!Q114</f>
        <v>3505</v>
      </c>
      <c r="Y114">
        <f>'(CC) Team Data'!AA$43+'(CC) Enemy Champ Data'!R114</f>
        <v>2866</v>
      </c>
      <c r="AA114">
        <f>ABS('Champ Scores'!AG117-33.3-'Comp Calculator'!H$164-'Comp Calculator'!H$163)</f>
        <v>20.00404527744676</v>
      </c>
      <c r="AB114">
        <f>ABS('Champ Scores'!AH117-33.3-'Comp Calculator'!I$164-'Comp Calculator'!I$163)</f>
        <v>10.292694661560745</v>
      </c>
      <c r="AC114">
        <f>ABS('Champ Scores'!AI117-33.3-'Comp Calculator'!J$164-'Comp Calculator'!J$163)</f>
        <v>9.7113506158860261</v>
      </c>
      <c r="AD114">
        <f t="shared" si="30"/>
        <v>40.008090554893528</v>
      </c>
      <c r="AF114" s="60">
        <f>(IF('Comp Calculator'!$C$167='(CC) Enemy Champ Data'!$N$3,'(CC) Enemy Champ Data'!$N114,IF('Comp Calculator'!$C$167='(CC) Enemy Champ Data'!$O$3,'(CC) Enemy Champ Data'!$O114,IF('Comp Calculator'!$C$167='(CC) Enemy Champ Data'!$P$3,'(CC) Enemy Champ Data'!$P114,IF('Comp Calculator'!$C$167='(CC) Enemy Champ Data'!$Q$3,'(CC) Enemy Champ Data'!$Q114,IF('Comp Calculator'!$C$167='(CC) Enemy Champ Data'!$R$3,'(CC) Enemy Champ Data'!$R114,IF('Comp Calculator'!$C$167='(CC) Enemy Champ Data'!$T$3,'(CC) Enemy Champ Data'!$T114,1000))))))*H114*(100-$AD114))/1000</f>
        <v>0</v>
      </c>
      <c r="AG114" s="60">
        <f>(IF('Comp Calculator'!$C$167='(CC) Enemy Champ Data'!$N$3,'(CC) Enemy Champ Data'!$N114,IF('Comp Calculator'!$C$167='(CC) Enemy Champ Data'!$O$3,'(CC) Enemy Champ Data'!$O114,IF('Comp Calculator'!$C$167='(CC) Enemy Champ Data'!$P$3,'(CC) Enemy Champ Data'!$P114,IF('Comp Calculator'!$C$167='(CC) Enemy Champ Data'!$Q$3,'(CC) Enemy Champ Data'!$Q114,IF('Comp Calculator'!$C$167='(CC) Enemy Champ Data'!$R$3,'(CC) Enemy Champ Data'!$R114,IF('Comp Calculator'!$C$167='(CC) Enemy Champ Data'!$T$3,'(CC) Enemy Champ Data'!$T114,1000))))))*I114*(100-$AD114))/1000</f>
        <v>0</v>
      </c>
      <c r="AH114" s="60">
        <f>(IF('Comp Calculator'!$C$167='(CC) Enemy Champ Data'!$N$3,'(CC) Enemy Champ Data'!$N114,IF('Comp Calculator'!$C$167='(CC) Enemy Champ Data'!$O$3,'(CC) Enemy Champ Data'!$O114,IF('Comp Calculator'!$C$167='(CC) Enemy Champ Data'!$P$3,'(CC) Enemy Champ Data'!$P114,IF('Comp Calculator'!$C$167='(CC) Enemy Champ Data'!$Q$3,'(CC) Enemy Champ Data'!$Q114,IF('Comp Calculator'!$C$167='(CC) Enemy Champ Data'!$R$3,'(CC) Enemy Champ Data'!$R114,IF('Comp Calculator'!$C$167='(CC) Enemy Champ Data'!$T$3,'(CC) Enemy Champ Data'!$T114,1000))))))*J114*(100-$AD114))/1000</f>
        <v>1398.092727363412</v>
      </c>
      <c r="AI114" s="60">
        <f>(IF('Comp Calculator'!$C$167='(CC) Enemy Champ Data'!$N$3,'(CC) Enemy Champ Data'!$N114,IF('Comp Calculator'!$C$167='(CC) Enemy Champ Data'!$O$3,'(CC) Enemy Champ Data'!$O114,IF('Comp Calculator'!$C$167='(CC) Enemy Champ Data'!$P$3,'(CC) Enemy Champ Data'!$P114,IF('Comp Calculator'!$C$167='(CC) Enemy Champ Data'!$Q$3,'(CC) Enemy Champ Data'!$Q114,IF('Comp Calculator'!$C$167='(CC) Enemy Champ Data'!$R$3,'(CC) Enemy Champ Data'!$R114,IF('Comp Calculator'!$C$167='(CC) Enemy Champ Data'!$T$3,'(CC) Enemy Champ Data'!$T114,1000))))))*K114*(100-$AD114))/1000</f>
        <v>0</v>
      </c>
      <c r="AJ114" s="60">
        <f>(IF('Comp Calculator'!$C$167='(CC) Enemy Champ Data'!$N$3,'(CC) Enemy Champ Data'!$N114,IF('Comp Calculator'!$C$167='(CC) Enemy Champ Data'!$O$3,'(CC) Enemy Champ Data'!$O114,IF('Comp Calculator'!$C$167='(CC) Enemy Champ Data'!$P$3,'(CC) Enemy Champ Data'!$P114,IF('Comp Calculator'!$C$167='(CC) Enemy Champ Data'!$Q$3,'(CC) Enemy Champ Data'!$Q114,IF('Comp Calculator'!$C$167='(CC) Enemy Champ Data'!$R$3,'(CC) Enemy Champ Data'!$R114,IF('Comp Calculator'!$C$167='(CC) Enemy Champ Data'!$T$3,'(CC) Enemy Champ Data'!$T114,1000))))))*L114*(100-$AD114))/1000</f>
        <v>0</v>
      </c>
      <c r="AL114">
        <f>RANK(AF114,AF$4:AF$157,0)+COUNTIF(AF$4:AF114,AF114)-1</f>
        <v>121</v>
      </c>
      <c r="AM114" t="str">
        <f t="shared" si="31"/>
        <v>Sivir</v>
      </c>
      <c r="AN114">
        <f>RANK(AG114,AG$4:AG$157,0)+COUNTIF(AG$4:AG114,AG114)-1</f>
        <v>119</v>
      </c>
      <c r="AO114" t="str">
        <f t="shared" si="32"/>
        <v>Sivir</v>
      </c>
      <c r="AP114">
        <f>RANK(AH114,AH$4:AH$157,0)+COUNTIF(AH$4:AH114,AH114)-1</f>
        <v>103</v>
      </c>
      <c r="AQ114" t="str">
        <f t="shared" si="33"/>
        <v>Sivir</v>
      </c>
      <c r="AR114">
        <f>RANK(AI114,AI$4:AI$157,0)+COUNTIF(AI$4:AI114,AI114)-1</f>
        <v>117</v>
      </c>
      <c r="AS114" t="str">
        <f t="shared" si="34"/>
        <v>Sivir</v>
      </c>
      <c r="AT114">
        <f>RANK(AJ114,AJ$4:AJ$157,0)+COUNTIF(AJ$4:AJ114,AJ114)-1</f>
        <v>124</v>
      </c>
      <c r="AU114" t="str">
        <f t="shared" si="35"/>
        <v>Sivir</v>
      </c>
      <c r="AW114">
        <v>112</v>
      </c>
      <c r="AX114" s="61">
        <f t="shared" si="36"/>
        <v>3.1532389662467235</v>
      </c>
      <c r="AY114">
        <f>'Champ Scores'!B117</f>
        <v>1</v>
      </c>
      <c r="AZ114">
        <f>'Champ Scores'!C117</f>
        <v>5</v>
      </c>
      <c r="BA114">
        <f>'Champ Scores'!D117</f>
        <v>5</v>
      </c>
      <c r="BB114">
        <f>'Champ Scores'!E117</f>
        <v>4</v>
      </c>
      <c r="BC114">
        <f>'Champ Scores'!F117</f>
        <v>1</v>
      </c>
      <c r="BD114">
        <f>'Champ Scores'!G117</f>
        <v>5</v>
      </c>
      <c r="BE114">
        <f>'Champ Scores'!H117</f>
        <v>4</v>
      </c>
      <c r="BF114">
        <f>'Champ Scores'!I117</f>
        <v>5</v>
      </c>
      <c r="BG114">
        <f>'Champ Scores'!J117</f>
        <v>1</v>
      </c>
      <c r="BH114">
        <f>'Champ Scores'!K117</f>
        <v>1</v>
      </c>
      <c r="BI114">
        <f>'Champ Scores'!L117</f>
        <v>1</v>
      </c>
      <c r="BJ114">
        <f>'Champ Scores'!M117</f>
        <v>1</v>
      </c>
      <c r="BK114">
        <f>'Champ Scores'!N117</f>
        <v>1</v>
      </c>
      <c r="BL114">
        <f>'Champ Scores'!O117</f>
        <v>1</v>
      </c>
      <c r="BM114">
        <f>'Champ Scores'!P117</f>
        <v>1</v>
      </c>
      <c r="BN114">
        <f>'Champ Scores'!Q117</f>
        <v>2</v>
      </c>
      <c r="BO114">
        <f>'Champ Scores'!R117</f>
        <v>1</v>
      </c>
      <c r="BP114">
        <f>'Champ Scores'!S117</f>
        <v>5</v>
      </c>
      <c r="BQ114">
        <f>'Champ Scores'!T117</f>
        <v>2</v>
      </c>
      <c r="BR114">
        <f>'Champ Scores'!U117</f>
        <v>5</v>
      </c>
      <c r="BT114" s="61">
        <f>INDEX($AX$3:BR114,AW114,MATCH('Comp Calculator'!$C$168,'(CC) Enemy Champ Data'!$AX$3:$BR$3,0))</f>
        <v>3.1532389662467235</v>
      </c>
      <c r="BV114" s="60">
        <f t="shared" si="43"/>
        <v>0</v>
      </c>
      <c r="BW114" s="60">
        <f t="shared" si="44"/>
        <v>0</v>
      </c>
      <c r="BX114" s="60">
        <f t="shared" si="45"/>
        <v>2270.0259182622549</v>
      </c>
      <c r="BY114" s="60">
        <f t="shared" si="46"/>
        <v>0</v>
      </c>
      <c r="BZ114" s="60">
        <f t="shared" si="47"/>
        <v>0</v>
      </c>
      <c r="CB114">
        <f>RANK(BV114,BV$4:BV$157,0)+COUNTIF(BV$4:BV114,BV114)-1</f>
        <v>121</v>
      </c>
      <c r="CC114" t="str">
        <f t="shared" si="37"/>
        <v>Sivir</v>
      </c>
      <c r="CD114">
        <f>RANK(BW114,BW$4:BW$157,0)+COUNTIF(BW$4:BW114,BW114)-1</f>
        <v>119</v>
      </c>
      <c r="CE114" t="str">
        <f t="shared" si="38"/>
        <v>Sivir</v>
      </c>
      <c r="CF114">
        <f>RANK(BX114,BX$4:BX$157,0)+COUNTIF(BX$4:BX114,BX114)-1</f>
        <v>101</v>
      </c>
      <c r="CG114" t="str">
        <f t="shared" si="39"/>
        <v>Sivir</v>
      </c>
      <c r="CH114">
        <f>RANK(BY114,BY$4:BY$157,0)+COUNTIF(BY$4:BY114,BY114)-1</f>
        <v>117</v>
      </c>
      <c r="CI114" t="str">
        <f t="shared" si="40"/>
        <v>Sivir</v>
      </c>
      <c r="CJ114">
        <f>RANK(BZ114,BZ$4:BZ$157,0)+COUNTIF(BZ$4:BZ114,BZ114)-1</f>
        <v>124</v>
      </c>
      <c r="CK114" t="str">
        <f t="shared" si="41"/>
        <v>Sivir</v>
      </c>
      <c r="CM114">
        <f>'Champ Scores'!B117+'(CC) Team Data'!B$43-'(CC) Team Data'!$B$28</f>
        <v>5</v>
      </c>
      <c r="CN114">
        <f>'Champ Scores'!C117+'(CC) Team Data'!C$43-'(CC) Team Data'!$B$28</f>
        <v>9</v>
      </c>
      <c r="CO114">
        <f>'Champ Scores'!D117+'(CC) Team Data'!D$43-'(CC) Team Data'!$B$28</f>
        <v>9</v>
      </c>
      <c r="CP114">
        <f>'Champ Scores'!E117+'(CC) Team Data'!E$43-'(CC) Team Data'!$B$28</f>
        <v>8</v>
      </c>
      <c r="CQ114">
        <f>'Champ Scores'!F117+'(CC) Team Data'!F$43-'(CC) Team Data'!$B$28</f>
        <v>5</v>
      </c>
      <c r="CR114">
        <f>'Champ Scores'!G117+'(CC) Team Data'!G$43-'(CC) Team Data'!$B$28</f>
        <v>9</v>
      </c>
      <c r="CS114">
        <f>'Champ Scores'!H117+'(CC) Team Data'!H$43-'(CC) Team Data'!$B$28</f>
        <v>8</v>
      </c>
      <c r="CT114">
        <f>'Champ Scores'!I117+'(CC) Team Data'!I$43-'(CC) Team Data'!$B$28</f>
        <v>9</v>
      </c>
      <c r="CU114">
        <f>'Champ Scores'!J117+'(CC) Team Data'!J$43-'(CC) Team Data'!$B$28</f>
        <v>5</v>
      </c>
      <c r="CV114">
        <f>'Champ Scores'!K117+'(CC) Team Data'!K$43-'(CC) Team Data'!$B$28</f>
        <v>5</v>
      </c>
      <c r="CW114">
        <f>'Champ Scores'!L117+'(CC) Team Data'!L$43-'(CC) Team Data'!$B$28</f>
        <v>5</v>
      </c>
      <c r="CX114">
        <f>'Champ Scores'!M117+'(CC) Team Data'!M$43-'(CC) Team Data'!$B$28</f>
        <v>5</v>
      </c>
      <c r="CY114">
        <f>'Champ Scores'!N117+'(CC) Team Data'!N$43-'(CC) Team Data'!$B$28</f>
        <v>5</v>
      </c>
      <c r="CZ114">
        <f>'Champ Scores'!O117+'(CC) Team Data'!O$43-'(CC) Team Data'!$B$28</f>
        <v>5</v>
      </c>
      <c r="DA114">
        <f>'Champ Scores'!P117+'(CC) Team Data'!P$43-'(CC) Team Data'!$B$28</f>
        <v>5</v>
      </c>
      <c r="DB114">
        <f>'Champ Scores'!Q117+'(CC) Team Data'!Q$43-'(CC) Team Data'!$B$28</f>
        <v>6</v>
      </c>
      <c r="DC114">
        <f>'Champ Scores'!R117+'(CC) Team Data'!R$43-'(CC) Team Data'!$B$28</f>
        <v>5</v>
      </c>
      <c r="DD114">
        <f>'Champ Scores'!S117+'(CC) Team Data'!S$43-'(CC) Team Data'!$B$28</f>
        <v>9</v>
      </c>
      <c r="DE114">
        <f>'Champ Scores'!T117+'(CC) Team Data'!T$43-'(CC) Team Data'!$B$28</f>
        <v>6</v>
      </c>
      <c r="DF114">
        <f>'Champ Scores'!U117+'(CC) Team Data'!U$43-'(CC) Team Data'!$B$28</f>
        <v>9</v>
      </c>
    </row>
    <row r="115" spans="1:110" x14ac:dyDescent="0.25">
      <c r="A115" t="str">
        <f>'Champ Scores'!A118</f>
        <v>Skarner</v>
      </c>
      <c r="B115">
        <f>IF('Comp Calculator'!$C$158='Champ Pools'!$S$3,'Champ Pools'!B117,IF('Comp Calculator'!$C$158='Champ Pools'!$T$3,'Champ Pools'!C117,IF('Comp Calculator'!$C$158='Champ Pools'!$U$3,'Champ Pools'!D117,IF('Comp Calculator'!$C$158='Champ Pools'!$V$3,'Champ Pools'!E117,IF('Comp Calculator'!$C$158='Champ Pools'!$W$3,'Champ Pools'!F117,IF('Comp Calculator'!$C$158='Champ Pools'!$X$3,'Champ Pools'!G117,IF('Comp Calculator'!$C$158='Champ Pools'!$Y$3,'Champ Pools'!H117,IF('Comp Calculator'!$C$158='Champ Pools'!$Z$3,'Champ Pools'!I117,0))))))))</f>
        <v>2</v>
      </c>
      <c r="C115">
        <f>IF('Comp Calculator'!$C$159='Champ Pools'!$S$3,'Champ Pools'!B117,IF('Comp Calculator'!$C$159='Champ Pools'!$T$3,'Champ Pools'!C117,IF('Comp Calculator'!$C$159='Champ Pools'!$U$3,'Champ Pools'!D117,IF('Comp Calculator'!$C$159='Champ Pools'!$V$3,'Champ Pools'!E117,IF('Comp Calculator'!$C$159='Champ Pools'!$W$3,'Champ Pools'!F117,IF('Comp Calculator'!$C$159='Champ Pools'!$X$3,'Champ Pools'!G117,IF('Comp Calculator'!$C$159='Champ Pools'!$Y$3,'Champ Pools'!H117,IF('Comp Calculator'!$C$159='Champ Pools'!$Z$3,'Champ Pools'!I117,0))))))))</f>
        <v>0</v>
      </c>
      <c r="D115">
        <f>IF('Comp Calculator'!$C$160='Champ Pools'!$S$3,'Champ Pools'!B117,IF('Comp Calculator'!$C$160='Champ Pools'!$T$3,'Champ Pools'!C117,IF('Comp Calculator'!$C$160='Champ Pools'!$U$3,'Champ Pools'!D117,IF('Comp Calculator'!$C$160='Champ Pools'!$V$3,'Champ Pools'!E117,IF('Comp Calculator'!$C$160='Champ Pools'!$W$3,'Champ Pools'!F117,IF('Comp Calculator'!$C$160='Champ Pools'!$X$3,'Champ Pools'!G117,IF('Comp Calculator'!$C$160='Champ Pools'!$Y$3,'Champ Pools'!H117,IF('Comp Calculator'!$C$160='Champ Pools'!$Z$3,'Champ Pools'!I117,0))))))))</f>
        <v>3</v>
      </c>
      <c r="E115">
        <f>IF('Comp Calculator'!$C$161='Champ Pools'!$S$3,'Champ Pools'!B117,IF('Comp Calculator'!$C$161='Champ Pools'!$T$3,'Champ Pools'!C117,IF('Comp Calculator'!$C$161='Champ Pools'!$U$3,'Champ Pools'!D117,IF('Comp Calculator'!$C$161='Champ Pools'!$V$3,'Champ Pools'!E117,IF('Comp Calculator'!$C$161='Champ Pools'!$W$3,'Champ Pools'!F117,IF('Comp Calculator'!$C$161='Champ Pools'!$X$3,'Champ Pools'!G117,IF('Comp Calculator'!$C$161='Champ Pools'!$Y$3,'Champ Pools'!H117,IF('Comp Calculator'!$C$161='Champ Pools'!$Z$3,'Champ Pools'!I117,0))))))))</f>
        <v>0</v>
      </c>
      <c r="F115">
        <f>IF('Comp Calculator'!$C$162='Champ Pools'!$S$3,'Champ Pools'!B117,IF('Comp Calculator'!$C$162='Champ Pools'!$T$3,'Champ Pools'!C117,IF('Comp Calculator'!$C$162='Champ Pools'!$U$3,'Champ Pools'!D117,IF('Comp Calculator'!$C$162='Champ Pools'!$V$3,'Champ Pools'!E117,IF('Comp Calculator'!$C$162='Champ Pools'!$W$3,'Champ Pools'!F117,IF('Comp Calculator'!$C$162='Champ Pools'!$X$3,'Champ Pools'!G117,IF('Comp Calculator'!$C$162='Champ Pools'!$Y$3,'Champ Pools'!H117,IF('Comp Calculator'!$C$162='Champ Pools'!$Z$3,'Champ Pools'!I117,0))))))))</f>
        <v>4</v>
      </c>
      <c r="H115">
        <f>B115*B115*'Champ Pools'!AC117</f>
        <v>12</v>
      </c>
      <c r="I115">
        <f>C115*C115*'Champ Pools'!AD117</f>
        <v>0</v>
      </c>
      <c r="J115">
        <f>D115*D115*'Champ Pools'!AE117</f>
        <v>27</v>
      </c>
      <c r="K115">
        <f>E115*E115*'Champ Pools'!AF117</f>
        <v>0</v>
      </c>
      <c r="L115">
        <f>F115*F115*'Champ Pools'!AG117</f>
        <v>48</v>
      </c>
      <c r="N115">
        <f>'Champ Scores'!Y118</f>
        <v>2425</v>
      </c>
      <c r="O115">
        <f>'Champ Scores'!Z118</f>
        <v>2313</v>
      </c>
      <c r="P115">
        <f>'Champ Scores'!AA118</f>
        <v>2061</v>
      </c>
      <c r="Q115">
        <f>'Champ Scores'!AB118</f>
        <v>1690</v>
      </c>
      <c r="R115">
        <f>'Champ Scores'!AC118</f>
        <v>1815</v>
      </c>
      <c r="T115" s="60">
        <f t="shared" si="42"/>
        <v>2686.0904588898256</v>
      </c>
      <c r="U115">
        <f>'(CC) Team Data'!W$43+'(CC) Enemy Champ Data'!N115</f>
        <v>2425</v>
      </c>
      <c r="V115">
        <f>'(CC) Team Data'!X$43+'(CC) Enemy Champ Data'!O115</f>
        <v>2313</v>
      </c>
      <c r="W115">
        <f>'(CC) Team Data'!Y$43+'(CC) Enemy Champ Data'!P115</f>
        <v>2061</v>
      </c>
      <c r="X115">
        <f>'(CC) Team Data'!Z$43+'(CC) Enemy Champ Data'!Q115</f>
        <v>1690</v>
      </c>
      <c r="Y115">
        <f>'(CC) Team Data'!AA$43+'(CC) Enemy Champ Data'!R115</f>
        <v>1815</v>
      </c>
      <c r="AA115">
        <f>ABS('Champ Scores'!AG118-33.3-'Comp Calculator'!H$164-'Comp Calculator'!H$163)</f>
        <v>33.822499463733948</v>
      </c>
      <c r="AB115">
        <f>ABS('Champ Scores'!AH118-33.3-'Comp Calculator'!I$164-'Comp Calculator'!I$163)</f>
        <v>13.880394648527691</v>
      </c>
      <c r="AC115">
        <f>ABS('Champ Scores'!AI118-33.3-'Comp Calculator'!J$164-'Comp Calculator'!J$163)</f>
        <v>19.94210481520626</v>
      </c>
      <c r="AD115">
        <f t="shared" si="30"/>
        <v>67.644998927467896</v>
      </c>
      <c r="AF115" s="60">
        <f>(IF('Comp Calculator'!$C$167='(CC) Enemy Champ Data'!$N$3,'(CC) Enemy Champ Data'!$N115,IF('Comp Calculator'!$C$167='(CC) Enemy Champ Data'!$O$3,'(CC) Enemy Champ Data'!$O115,IF('Comp Calculator'!$C$167='(CC) Enemy Champ Data'!$P$3,'(CC) Enemy Champ Data'!$P115,IF('Comp Calculator'!$C$167='(CC) Enemy Champ Data'!$Q$3,'(CC) Enemy Champ Data'!$Q115,IF('Comp Calculator'!$C$167='(CC) Enemy Champ Data'!$R$3,'(CC) Enemy Champ Data'!$R115,IF('Comp Calculator'!$C$167='(CC) Enemy Champ Data'!$T$3,'(CC) Enemy Champ Data'!$T115,1000))))))*H115*(100-$AD115))/1000</f>
        <v>1042.9015161395828</v>
      </c>
      <c r="AG115" s="60">
        <f>(IF('Comp Calculator'!$C$167='(CC) Enemy Champ Data'!$N$3,'(CC) Enemy Champ Data'!$N115,IF('Comp Calculator'!$C$167='(CC) Enemy Champ Data'!$O$3,'(CC) Enemy Champ Data'!$O115,IF('Comp Calculator'!$C$167='(CC) Enemy Champ Data'!$P$3,'(CC) Enemy Champ Data'!$P115,IF('Comp Calculator'!$C$167='(CC) Enemy Champ Data'!$Q$3,'(CC) Enemy Champ Data'!$Q115,IF('Comp Calculator'!$C$167='(CC) Enemy Champ Data'!$R$3,'(CC) Enemy Champ Data'!$R115,IF('Comp Calculator'!$C$167='(CC) Enemy Champ Data'!$T$3,'(CC) Enemy Champ Data'!$T115,1000))))))*I115*(100-$AD115))/1000</f>
        <v>0</v>
      </c>
      <c r="AH115" s="60">
        <f>(IF('Comp Calculator'!$C$167='(CC) Enemy Champ Data'!$N$3,'(CC) Enemy Champ Data'!$N115,IF('Comp Calculator'!$C$167='(CC) Enemy Champ Data'!$O$3,'(CC) Enemy Champ Data'!$O115,IF('Comp Calculator'!$C$167='(CC) Enemy Champ Data'!$P$3,'(CC) Enemy Champ Data'!$P115,IF('Comp Calculator'!$C$167='(CC) Enemy Champ Data'!$Q$3,'(CC) Enemy Champ Data'!$Q115,IF('Comp Calculator'!$C$167='(CC) Enemy Champ Data'!$R$3,'(CC) Enemy Champ Data'!$R115,IF('Comp Calculator'!$C$167='(CC) Enemy Champ Data'!$T$3,'(CC) Enemy Champ Data'!$T115,1000))))))*J115*(100-$AD115))/1000</f>
        <v>2346.528411314061</v>
      </c>
      <c r="AI115" s="60">
        <f>(IF('Comp Calculator'!$C$167='(CC) Enemy Champ Data'!$N$3,'(CC) Enemy Champ Data'!$N115,IF('Comp Calculator'!$C$167='(CC) Enemy Champ Data'!$O$3,'(CC) Enemy Champ Data'!$O115,IF('Comp Calculator'!$C$167='(CC) Enemy Champ Data'!$P$3,'(CC) Enemy Champ Data'!$P115,IF('Comp Calculator'!$C$167='(CC) Enemy Champ Data'!$Q$3,'(CC) Enemy Champ Data'!$Q115,IF('Comp Calculator'!$C$167='(CC) Enemy Champ Data'!$R$3,'(CC) Enemy Champ Data'!$R115,IF('Comp Calculator'!$C$167='(CC) Enemy Champ Data'!$T$3,'(CC) Enemy Champ Data'!$T115,1000))))))*K115*(100-$AD115))/1000</f>
        <v>0</v>
      </c>
      <c r="AJ115" s="60">
        <f>(IF('Comp Calculator'!$C$167='(CC) Enemy Champ Data'!$N$3,'(CC) Enemy Champ Data'!$N115,IF('Comp Calculator'!$C$167='(CC) Enemy Champ Data'!$O$3,'(CC) Enemy Champ Data'!$O115,IF('Comp Calculator'!$C$167='(CC) Enemy Champ Data'!$P$3,'(CC) Enemy Champ Data'!$P115,IF('Comp Calculator'!$C$167='(CC) Enemy Champ Data'!$Q$3,'(CC) Enemy Champ Data'!$Q115,IF('Comp Calculator'!$C$167='(CC) Enemy Champ Data'!$R$3,'(CC) Enemy Champ Data'!$R115,IF('Comp Calculator'!$C$167='(CC) Enemy Champ Data'!$T$3,'(CC) Enemy Champ Data'!$T115,1000))))))*L115*(100-$AD115))/1000</f>
        <v>4171.6060645583311</v>
      </c>
      <c r="AL115">
        <f>RANK(AF115,AF$4:AF$157,0)+COUNTIF(AF$4:AF115,AF115)-1</f>
        <v>35</v>
      </c>
      <c r="AM115" t="str">
        <f t="shared" si="31"/>
        <v>Skarner</v>
      </c>
      <c r="AN115">
        <f>RANK(AG115,AG$4:AG$157,0)+COUNTIF(AG$4:AG115,AG115)-1</f>
        <v>120</v>
      </c>
      <c r="AO115" t="str">
        <f t="shared" si="32"/>
        <v>Skarner</v>
      </c>
      <c r="AP115">
        <f>RANK(AH115,AH$4:AH$157,0)+COUNTIF(AH$4:AH115,AH115)-1</f>
        <v>93</v>
      </c>
      <c r="AQ115" t="str">
        <f t="shared" si="33"/>
        <v>Skarner</v>
      </c>
      <c r="AR115">
        <f>RANK(AI115,AI$4:AI$157,0)+COUNTIF(AI$4:AI115,AI115)-1</f>
        <v>118</v>
      </c>
      <c r="AS115" t="str">
        <f t="shared" si="34"/>
        <v>Skarner</v>
      </c>
      <c r="AT115">
        <f>RANK(AJ115,AJ$4:AJ$157,0)+COUNTIF(AJ$4:AJ115,AJ115)-1</f>
        <v>40</v>
      </c>
      <c r="AU115" t="str">
        <f t="shared" si="35"/>
        <v>Skarner</v>
      </c>
      <c r="AW115">
        <v>113</v>
      </c>
      <c r="AX115" s="61">
        <f t="shared" si="36"/>
        <v>3.4991230633568366</v>
      </c>
      <c r="AY115">
        <f>'Champ Scores'!B118</f>
        <v>2</v>
      </c>
      <c r="AZ115">
        <f>'Champ Scores'!C118</f>
        <v>4</v>
      </c>
      <c r="BA115">
        <f>'Champ Scores'!D118</f>
        <v>3</v>
      </c>
      <c r="BB115">
        <f>'Champ Scores'!E118</f>
        <v>4</v>
      </c>
      <c r="BC115">
        <f>'Champ Scores'!F118</f>
        <v>3</v>
      </c>
      <c r="BD115">
        <f>'Champ Scores'!G118</f>
        <v>2</v>
      </c>
      <c r="BE115">
        <f>'Champ Scores'!H118</f>
        <v>1</v>
      </c>
      <c r="BF115">
        <f>'Champ Scores'!I118</f>
        <v>1</v>
      </c>
      <c r="BG115">
        <f>'Champ Scores'!J118</f>
        <v>1</v>
      </c>
      <c r="BH115">
        <f>'Champ Scores'!K118</f>
        <v>4</v>
      </c>
      <c r="BI115">
        <f>'Champ Scores'!L118</f>
        <v>1</v>
      </c>
      <c r="BJ115">
        <f>'Champ Scores'!M118</f>
        <v>5</v>
      </c>
      <c r="BK115">
        <f>'Champ Scores'!N118</f>
        <v>2</v>
      </c>
      <c r="BL115">
        <f>'Champ Scores'!O118</f>
        <v>1</v>
      </c>
      <c r="BM115">
        <f>'Champ Scores'!P118</f>
        <v>5</v>
      </c>
      <c r="BN115">
        <f>'Champ Scores'!Q118</f>
        <v>5</v>
      </c>
      <c r="BO115">
        <f>'Champ Scores'!R118</f>
        <v>1</v>
      </c>
      <c r="BP115">
        <f>'Champ Scores'!S118</f>
        <v>1</v>
      </c>
      <c r="BQ115">
        <f>'Champ Scores'!T118</f>
        <v>3</v>
      </c>
      <c r="BR115">
        <f>'Champ Scores'!U118</f>
        <v>3</v>
      </c>
      <c r="BT115" s="61">
        <f>INDEX($AX$3:BR115,AW115,MATCH('Comp Calculator'!$C$168,'(CC) Enemy Champ Data'!$AX$3:$BR$3,0))</f>
        <v>3.4991230633568366</v>
      </c>
      <c r="BV115" s="60">
        <f t="shared" si="43"/>
        <v>1358.5695656139872</v>
      </c>
      <c r="BW115" s="60">
        <f t="shared" si="44"/>
        <v>0</v>
      </c>
      <c r="BX115" s="60">
        <f t="shared" si="45"/>
        <v>3056.7815226314715</v>
      </c>
      <c r="BY115" s="60">
        <f t="shared" si="46"/>
        <v>0</v>
      </c>
      <c r="BZ115" s="60">
        <f t="shared" si="47"/>
        <v>5434.2782624559486</v>
      </c>
      <c r="CB115">
        <f>RANK(BV115,BV$4:BV$157,0)+COUNTIF(BV$4:BV115,BV115)-1</f>
        <v>36</v>
      </c>
      <c r="CC115" t="str">
        <f t="shared" si="37"/>
        <v>Skarner</v>
      </c>
      <c r="CD115">
        <f>RANK(BW115,BW$4:BW$157,0)+COUNTIF(BW$4:BW115,BW115)-1</f>
        <v>120</v>
      </c>
      <c r="CE115" t="str">
        <f t="shared" si="38"/>
        <v>Skarner</v>
      </c>
      <c r="CF115">
        <f>RANK(BX115,BX$4:BX$157,0)+COUNTIF(BX$4:BX115,BX115)-1</f>
        <v>98</v>
      </c>
      <c r="CG115" t="str">
        <f t="shared" si="39"/>
        <v>Skarner</v>
      </c>
      <c r="CH115">
        <f>RANK(BY115,BY$4:BY$157,0)+COUNTIF(BY$4:BY115,BY115)-1</f>
        <v>118</v>
      </c>
      <c r="CI115" t="str">
        <f t="shared" si="40"/>
        <v>Skarner</v>
      </c>
      <c r="CJ115">
        <f>RANK(BZ115,BZ$4:BZ$157,0)+COUNTIF(BZ$4:BZ115,BZ115)-1</f>
        <v>42</v>
      </c>
      <c r="CK115" t="str">
        <f t="shared" si="41"/>
        <v>Skarner</v>
      </c>
      <c r="CM115">
        <f>'Champ Scores'!B118+'(CC) Team Data'!B$43-'(CC) Team Data'!$B$28</f>
        <v>6</v>
      </c>
      <c r="CN115">
        <f>'Champ Scores'!C118+'(CC) Team Data'!C$43-'(CC) Team Data'!$B$28</f>
        <v>8</v>
      </c>
      <c r="CO115">
        <f>'Champ Scores'!D118+'(CC) Team Data'!D$43-'(CC) Team Data'!$B$28</f>
        <v>7</v>
      </c>
      <c r="CP115">
        <f>'Champ Scores'!E118+'(CC) Team Data'!E$43-'(CC) Team Data'!$B$28</f>
        <v>8</v>
      </c>
      <c r="CQ115">
        <f>'Champ Scores'!F118+'(CC) Team Data'!F$43-'(CC) Team Data'!$B$28</f>
        <v>7</v>
      </c>
      <c r="CR115">
        <f>'Champ Scores'!G118+'(CC) Team Data'!G$43-'(CC) Team Data'!$B$28</f>
        <v>6</v>
      </c>
      <c r="CS115">
        <f>'Champ Scores'!H118+'(CC) Team Data'!H$43-'(CC) Team Data'!$B$28</f>
        <v>5</v>
      </c>
      <c r="CT115">
        <f>'Champ Scores'!I118+'(CC) Team Data'!I$43-'(CC) Team Data'!$B$28</f>
        <v>5</v>
      </c>
      <c r="CU115">
        <f>'Champ Scores'!J118+'(CC) Team Data'!J$43-'(CC) Team Data'!$B$28</f>
        <v>5</v>
      </c>
      <c r="CV115">
        <f>'Champ Scores'!K118+'(CC) Team Data'!K$43-'(CC) Team Data'!$B$28</f>
        <v>8</v>
      </c>
      <c r="CW115">
        <f>'Champ Scores'!L118+'(CC) Team Data'!L$43-'(CC) Team Data'!$B$28</f>
        <v>5</v>
      </c>
      <c r="CX115">
        <f>'Champ Scores'!M118+'(CC) Team Data'!M$43-'(CC) Team Data'!$B$28</f>
        <v>9</v>
      </c>
      <c r="CY115">
        <f>'Champ Scores'!N118+'(CC) Team Data'!N$43-'(CC) Team Data'!$B$28</f>
        <v>6</v>
      </c>
      <c r="CZ115">
        <f>'Champ Scores'!O118+'(CC) Team Data'!O$43-'(CC) Team Data'!$B$28</f>
        <v>5</v>
      </c>
      <c r="DA115">
        <f>'Champ Scores'!P118+'(CC) Team Data'!P$43-'(CC) Team Data'!$B$28</f>
        <v>9</v>
      </c>
      <c r="DB115">
        <f>'Champ Scores'!Q118+'(CC) Team Data'!Q$43-'(CC) Team Data'!$B$28</f>
        <v>9</v>
      </c>
      <c r="DC115">
        <f>'Champ Scores'!R118+'(CC) Team Data'!R$43-'(CC) Team Data'!$B$28</f>
        <v>5</v>
      </c>
      <c r="DD115">
        <f>'Champ Scores'!S118+'(CC) Team Data'!S$43-'(CC) Team Data'!$B$28</f>
        <v>5</v>
      </c>
      <c r="DE115">
        <f>'Champ Scores'!T118+'(CC) Team Data'!T$43-'(CC) Team Data'!$B$28</f>
        <v>7</v>
      </c>
      <c r="DF115">
        <f>'Champ Scores'!U118+'(CC) Team Data'!U$43-'(CC) Team Data'!$B$28</f>
        <v>7</v>
      </c>
    </row>
    <row r="116" spans="1:110" x14ac:dyDescent="0.25">
      <c r="A116" t="str">
        <f>'Champ Scores'!A119</f>
        <v>Sona</v>
      </c>
      <c r="B116">
        <f>IF('Comp Calculator'!$C$158='Champ Pools'!$S$3,'Champ Pools'!B118,IF('Comp Calculator'!$C$158='Champ Pools'!$T$3,'Champ Pools'!C118,IF('Comp Calculator'!$C$158='Champ Pools'!$U$3,'Champ Pools'!D118,IF('Comp Calculator'!$C$158='Champ Pools'!$V$3,'Champ Pools'!E118,IF('Comp Calculator'!$C$158='Champ Pools'!$W$3,'Champ Pools'!F118,IF('Comp Calculator'!$C$158='Champ Pools'!$X$3,'Champ Pools'!G118,IF('Comp Calculator'!$C$158='Champ Pools'!$Y$3,'Champ Pools'!H118,IF('Comp Calculator'!$C$158='Champ Pools'!$Z$3,'Champ Pools'!I118,0))))))))</f>
        <v>0</v>
      </c>
      <c r="C116">
        <f>IF('Comp Calculator'!$C$159='Champ Pools'!$S$3,'Champ Pools'!B118,IF('Comp Calculator'!$C$159='Champ Pools'!$T$3,'Champ Pools'!C118,IF('Comp Calculator'!$C$159='Champ Pools'!$U$3,'Champ Pools'!D118,IF('Comp Calculator'!$C$159='Champ Pools'!$V$3,'Champ Pools'!E118,IF('Comp Calculator'!$C$159='Champ Pools'!$W$3,'Champ Pools'!F118,IF('Comp Calculator'!$C$159='Champ Pools'!$X$3,'Champ Pools'!G118,IF('Comp Calculator'!$C$159='Champ Pools'!$Y$3,'Champ Pools'!H118,IF('Comp Calculator'!$C$159='Champ Pools'!$Z$3,'Champ Pools'!I118,0))))))))</f>
        <v>0</v>
      </c>
      <c r="D116">
        <f>IF('Comp Calculator'!$C$160='Champ Pools'!$S$3,'Champ Pools'!B118,IF('Comp Calculator'!$C$160='Champ Pools'!$T$3,'Champ Pools'!C118,IF('Comp Calculator'!$C$160='Champ Pools'!$U$3,'Champ Pools'!D118,IF('Comp Calculator'!$C$160='Champ Pools'!$V$3,'Champ Pools'!E118,IF('Comp Calculator'!$C$160='Champ Pools'!$W$3,'Champ Pools'!F118,IF('Comp Calculator'!$C$160='Champ Pools'!$X$3,'Champ Pools'!G118,IF('Comp Calculator'!$C$160='Champ Pools'!$Y$3,'Champ Pools'!H118,IF('Comp Calculator'!$C$160='Champ Pools'!$Z$3,'Champ Pools'!I118,0))))))))</f>
        <v>3</v>
      </c>
      <c r="E116">
        <f>IF('Comp Calculator'!$C$161='Champ Pools'!$S$3,'Champ Pools'!B118,IF('Comp Calculator'!$C$161='Champ Pools'!$T$3,'Champ Pools'!C118,IF('Comp Calculator'!$C$161='Champ Pools'!$U$3,'Champ Pools'!D118,IF('Comp Calculator'!$C$161='Champ Pools'!$V$3,'Champ Pools'!E118,IF('Comp Calculator'!$C$161='Champ Pools'!$W$3,'Champ Pools'!F118,IF('Comp Calculator'!$C$161='Champ Pools'!$X$3,'Champ Pools'!G118,IF('Comp Calculator'!$C$161='Champ Pools'!$Y$3,'Champ Pools'!H118,IF('Comp Calculator'!$C$161='Champ Pools'!$Z$3,'Champ Pools'!I118,0))))))))</f>
        <v>3</v>
      </c>
      <c r="F116">
        <f>IF('Comp Calculator'!$C$162='Champ Pools'!$S$3,'Champ Pools'!B118,IF('Comp Calculator'!$C$162='Champ Pools'!$T$3,'Champ Pools'!C118,IF('Comp Calculator'!$C$162='Champ Pools'!$U$3,'Champ Pools'!D118,IF('Comp Calculator'!$C$162='Champ Pools'!$V$3,'Champ Pools'!E118,IF('Comp Calculator'!$C$162='Champ Pools'!$W$3,'Champ Pools'!F118,IF('Comp Calculator'!$C$162='Champ Pools'!$X$3,'Champ Pools'!G118,IF('Comp Calculator'!$C$162='Champ Pools'!$Y$3,'Champ Pools'!H118,IF('Comp Calculator'!$C$162='Champ Pools'!$Z$3,'Champ Pools'!I118,0))))))))</f>
        <v>0</v>
      </c>
      <c r="H116">
        <f>B116*B116*'Champ Pools'!AC118</f>
        <v>0</v>
      </c>
      <c r="I116">
        <f>C116*C116*'Champ Pools'!AD118</f>
        <v>0</v>
      </c>
      <c r="J116">
        <f>D116*D116*'Champ Pools'!AE118</f>
        <v>27</v>
      </c>
      <c r="K116">
        <f>E116*E116*'Champ Pools'!AF118</f>
        <v>27</v>
      </c>
      <c r="L116">
        <f>F116*F116*'Champ Pools'!AG118</f>
        <v>0</v>
      </c>
      <c r="N116">
        <f>'Champ Scores'!Y119</f>
        <v>1862</v>
      </c>
      <c r="O116">
        <f>'Champ Scores'!Z119</f>
        <v>1327</v>
      </c>
      <c r="P116">
        <f>'Champ Scores'!AA119</f>
        <v>2736</v>
      </c>
      <c r="Q116">
        <f>'Champ Scores'!AB119</f>
        <v>2683</v>
      </c>
      <c r="R116">
        <f>'Champ Scores'!AC119</f>
        <v>1811</v>
      </c>
      <c r="T116" s="60">
        <f t="shared" si="42"/>
        <v>2391.5661909459664</v>
      </c>
      <c r="U116">
        <f>'(CC) Team Data'!W$43+'(CC) Enemy Champ Data'!N116</f>
        <v>1862</v>
      </c>
      <c r="V116">
        <f>'(CC) Team Data'!X$43+'(CC) Enemy Champ Data'!O116</f>
        <v>1327</v>
      </c>
      <c r="W116">
        <f>'(CC) Team Data'!Y$43+'(CC) Enemy Champ Data'!P116</f>
        <v>2736</v>
      </c>
      <c r="X116">
        <f>'(CC) Team Data'!Z$43+'(CC) Enemy Champ Data'!Q116</f>
        <v>2683</v>
      </c>
      <c r="Y116">
        <f>'(CC) Team Data'!AA$43+'(CC) Enemy Champ Data'!R116</f>
        <v>1811</v>
      </c>
      <c r="AA116">
        <f>ABS('Champ Scores'!AG119-33.3-'Comp Calculator'!H$164-'Comp Calculator'!H$163)</f>
        <v>32.251980086105739</v>
      </c>
      <c r="AB116">
        <f>ABS('Champ Scores'!AH119-33.3-'Comp Calculator'!I$164-'Comp Calculator'!I$163)</f>
        <v>10.2632076751486</v>
      </c>
      <c r="AC116">
        <f>ABS('Champ Scores'!AI119-33.3-'Comp Calculator'!J$164-'Comp Calculator'!J$163)</f>
        <v>21.988772410957143</v>
      </c>
      <c r="AD116">
        <f t="shared" si="30"/>
        <v>64.503960172211478</v>
      </c>
      <c r="AF116" s="60">
        <f>(IF('Comp Calculator'!$C$167='(CC) Enemy Champ Data'!$N$3,'(CC) Enemy Champ Data'!$N116,IF('Comp Calculator'!$C$167='(CC) Enemy Champ Data'!$O$3,'(CC) Enemy Champ Data'!$O116,IF('Comp Calculator'!$C$167='(CC) Enemy Champ Data'!$P$3,'(CC) Enemy Champ Data'!$P116,IF('Comp Calculator'!$C$167='(CC) Enemy Champ Data'!$Q$3,'(CC) Enemy Champ Data'!$Q116,IF('Comp Calculator'!$C$167='(CC) Enemy Champ Data'!$R$3,'(CC) Enemy Champ Data'!$R116,IF('Comp Calculator'!$C$167='(CC) Enemy Champ Data'!$T$3,'(CC) Enemy Champ Data'!$T116,1000))))))*H116*(100-$AD116))/1000</f>
        <v>0</v>
      </c>
      <c r="AG116" s="60">
        <f>(IF('Comp Calculator'!$C$167='(CC) Enemy Champ Data'!$N$3,'(CC) Enemy Champ Data'!$N116,IF('Comp Calculator'!$C$167='(CC) Enemy Champ Data'!$O$3,'(CC) Enemy Champ Data'!$O116,IF('Comp Calculator'!$C$167='(CC) Enemy Champ Data'!$P$3,'(CC) Enemy Champ Data'!$P116,IF('Comp Calculator'!$C$167='(CC) Enemy Champ Data'!$Q$3,'(CC) Enemy Champ Data'!$Q116,IF('Comp Calculator'!$C$167='(CC) Enemy Champ Data'!$R$3,'(CC) Enemy Champ Data'!$R116,IF('Comp Calculator'!$C$167='(CC) Enemy Champ Data'!$T$3,'(CC) Enemy Champ Data'!$T116,1000))))))*I116*(100-$AD116))/1000</f>
        <v>0</v>
      </c>
      <c r="AH116" s="60">
        <f>(IF('Comp Calculator'!$C$167='(CC) Enemy Champ Data'!$N$3,'(CC) Enemy Champ Data'!$N116,IF('Comp Calculator'!$C$167='(CC) Enemy Champ Data'!$O$3,'(CC) Enemy Champ Data'!$O116,IF('Comp Calculator'!$C$167='(CC) Enemy Champ Data'!$P$3,'(CC) Enemy Champ Data'!$P116,IF('Comp Calculator'!$C$167='(CC) Enemy Champ Data'!$Q$3,'(CC) Enemy Champ Data'!$Q116,IF('Comp Calculator'!$C$167='(CC) Enemy Champ Data'!$R$3,'(CC) Enemy Champ Data'!$R116,IF('Comp Calculator'!$C$167='(CC) Enemy Champ Data'!$T$3,'(CC) Enemy Champ Data'!$T116,1000))))))*J116*(100-$AD116))/1000</f>
        <v>2292.060476644484</v>
      </c>
      <c r="AI116" s="60">
        <f>(IF('Comp Calculator'!$C$167='(CC) Enemy Champ Data'!$N$3,'(CC) Enemy Champ Data'!$N116,IF('Comp Calculator'!$C$167='(CC) Enemy Champ Data'!$O$3,'(CC) Enemy Champ Data'!$O116,IF('Comp Calculator'!$C$167='(CC) Enemy Champ Data'!$P$3,'(CC) Enemy Champ Data'!$P116,IF('Comp Calculator'!$C$167='(CC) Enemy Champ Data'!$Q$3,'(CC) Enemy Champ Data'!$Q116,IF('Comp Calculator'!$C$167='(CC) Enemy Champ Data'!$R$3,'(CC) Enemy Champ Data'!$R116,IF('Comp Calculator'!$C$167='(CC) Enemy Champ Data'!$T$3,'(CC) Enemy Champ Data'!$T116,1000))))))*K116*(100-$AD116))/1000</f>
        <v>2292.060476644484</v>
      </c>
      <c r="AJ116" s="60">
        <f>(IF('Comp Calculator'!$C$167='(CC) Enemy Champ Data'!$N$3,'(CC) Enemy Champ Data'!$N116,IF('Comp Calculator'!$C$167='(CC) Enemy Champ Data'!$O$3,'(CC) Enemy Champ Data'!$O116,IF('Comp Calculator'!$C$167='(CC) Enemy Champ Data'!$P$3,'(CC) Enemy Champ Data'!$P116,IF('Comp Calculator'!$C$167='(CC) Enemy Champ Data'!$Q$3,'(CC) Enemy Champ Data'!$Q116,IF('Comp Calculator'!$C$167='(CC) Enemy Champ Data'!$R$3,'(CC) Enemy Champ Data'!$R116,IF('Comp Calculator'!$C$167='(CC) Enemy Champ Data'!$T$3,'(CC) Enemy Champ Data'!$T116,1000))))))*L116*(100-$AD116))/1000</f>
        <v>0</v>
      </c>
      <c r="AL116">
        <f>RANK(AF116,AF$4:AF$157,0)+COUNTIF(AF$4:AF116,AF116)-1</f>
        <v>122</v>
      </c>
      <c r="AM116" t="str">
        <f t="shared" si="31"/>
        <v>Sona</v>
      </c>
      <c r="AN116">
        <f>RANK(AG116,AG$4:AG$157,0)+COUNTIF(AG$4:AG116,AG116)-1</f>
        <v>121</v>
      </c>
      <c r="AO116" t="str">
        <f t="shared" si="32"/>
        <v>Sona</v>
      </c>
      <c r="AP116">
        <f>RANK(AH116,AH$4:AH$157,0)+COUNTIF(AH$4:AH116,AH116)-1</f>
        <v>94</v>
      </c>
      <c r="AQ116" t="str">
        <f t="shared" si="33"/>
        <v>Sona</v>
      </c>
      <c r="AR116">
        <f>RANK(AI116,AI$4:AI$157,0)+COUNTIF(AI$4:AI116,AI116)-1</f>
        <v>16</v>
      </c>
      <c r="AS116" t="str">
        <f t="shared" si="34"/>
        <v>Sona</v>
      </c>
      <c r="AT116">
        <f>RANK(AJ116,AJ$4:AJ$157,0)+COUNTIF(AJ$4:AJ116,AJ116)-1</f>
        <v>125</v>
      </c>
      <c r="AU116" t="str">
        <f t="shared" si="35"/>
        <v>Sona</v>
      </c>
      <c r="AW116">
        <v>114</v>
      </c>
      <c r="AX116" s="61">
        <f t="shared" si="36"/>
        <v>3.3017036400216284</v>
      </c>
      <c r="AY116">
        <f>'Champ Scores'!B119</f>
        <v>1</v>
      </c>
      <c r="AZ116">
        <f>'Champ Scores'!C119</f>
        <v>3</v>
      </c>
      <c r="BA116">
        <f>'Champ Scores'!D119</f>
        <v>2</v>
      </c>
      <c r="BB116">
        <f>'Champ Scores'!E119</f>
        <v>1</v>
      </c>
      <c r="BC116">
        <f>'Champ Scores'!F119</f>
        <v>1</v>
      </c>
      <c r="BD116">
        <f>'Champ Scores'!G119</f>
        <v>1</v>
      </c>
      <c r="BE116">
        <f>'Champ Scores'!H119</f>
        <v>3</v>
      </c>
      <c r="BF116">
        <f>'Champ Scores'!I119</f>
        <v>3</v>
      </c>
      <c r="BG116">
        <f>'Champ Scores'!J119</f>
        <v>1</v>
      </c>
      <c r="BH116">
        <f>'Champ Scores'!K119</f>
        <v>1</v>
      </c>
      <c r="BI116">
        <f>'Champ Scores'!L119</f>
        <v>1</v>
      </c>
      <c r="BJ116">
        <f>'Champ Scores'!M119</f>
        <v>1</v>
      </c>
      <c r="BK116">
        <f>'Champ Scores'!N119</f>
        <v>5</v>
      </c>
      <c r="BL116">
        <f>'Champ Scores'!O119</f>
        <v>4</v>
      </c>
      <c r="BM116">
        <f>'Champ Scores'!P119</f>
        <v>5</v>
      </c>
      <c r="BN116">
        <f>'Champ Scores'!Q119</f>
        <v>3</v>
      </c>
      <c r="BO116">
        <f>'Champ Scores'!R119</f>
        <v>1</v>
      </c>
      <c r="BP116">
        <f>'Champ Scores'!S119</f>
        <v>5</v>
      </c>
      <c r="BQ116">
        <f>'Champ Scores'!T119</f>
        <v>5</v>
      </c>
      <c r="BR116">
        <f>'Champ Scores'!U119</f>
        <v>5</v>
      </c>
      <c r="BT116" s="61">
        <f>INDEX($AX$3:BR116,AW116,MATCH('Comp Calculator'!$C$168,'(CC) Enemy Champ Data'!$AX$3:$BR$3,0))</f>
        <v>3.3017036400216284</v>
      </c>
      <c r="BV116" s="60">
        <f t="shared" si="43"/>
        <v>0</v>
      </c>
      <c r="BW116" s="60">
        <f t="shared" si="44"/>
        <v>0</v>
      </c>
      <c r="BX116" s="60">
        <f t="shared" si="45"/>
        <v>3164.3299054555755</v>
      </c>
      <c r="BY116" s="60">
        <f t="shared" si="46"/>
        <v>3164.3299054555755</v>
      </c>
      <c r="BZ116" s="60">
        <f t="shared" si="47"/>
        <v>0</v>
      </c>
      <c r="CB116">
        <f>RANK(BV116,BV$4:BV$157,0)+COUNTIF(BV$4:BV116,BV116)-1</f>
        <v>122</v>
      </c>
      <c r="CC116" t="str">
        <f t="shared" si="37"/>
        <v>Sona</v>
      </c>
      <c r="CD116">
        <f>RANK(BW116,BW$4:BW$157,0)+COUNTIF(BW$4:BW116,BW116)-1</f>
        <v>121</v>
      </c>
      <c r="CE116" t="str">
        <f t="shared" si="38"/>
        <v>Sona</v>
      </c>
      <c r="CF116">
        <f>RANK(BX116,BX$4:BX$157,0)+COUNTIF(BX$4:BX116,BX116)-1</f>
        <v>94</v>
      </c>
      <c r="CG116" t="str">
        <f t="shared" si="39"/>
        <v>Sona</v>
      </c>
      <c r="CH116">
        <f>RANK(BY116,BY$4:BY$157,0)+COUNTIF(BY$4:BY116,BY116)-1</f>
        <v>16</v>
      </c>
      <c r="CI116" t="str">
        <f t="shared" si="40"/>
        <v>Sona</v>
      </c>
      <c r="CJ116">
        <f>RANK(BZ116,BZ$4:BZ$157,0)+COUNTIF(BZ$4:BZ116,BZ116)-1</f>
        <v>125</v>
      </c>
      <c r="CK116" t="str">
        <f t="shared" si="41"/>
        <v>Sona</v>
      </c>
      <c r="CM116">
        <f>'Champ Scores'!B119+'(CC) Team Data'!B$43-'(CC) Team Data'!$B$28</f>
        <v>5</v>
      </c>
      <c r="CN116">
        <f>'Champ Scores'!C119+'(CC) Team Data'!C$43-'(CC) Team Data'!$B$28</f>
        <v>7</v>
      </c>
      <c r="CO116">
        <f>'Champ Scores'!D119+'(CC) Team Data'!D$43-'(CC) Team Data'!$B$28</f>
        <v>6</v>
      </c>
      <c r="CP116">
        <f>'Champ Scores'!E119+'(CC) Team Data'!E$43-'(CC) Team Data'!$B$28</f>
        <v>5</v>
      </c>
      <c r="CQ116">
        <f>'Champ Scores'!F119+'(CC) Team Data'!F$43-'(CC) Team Data'!$B$28</f>
        <v>5</v>
      </c>
      <c r="CR116">
        <f>'Champ Scores'!G119+'(CC) Team Data'!G$43-'(CC) Team Data'!$B$28</f>
        <v>5</v>
      </c>
      <c r="CS116">
        <f>'Champ Scores'!H119+'(CC) Team Data'!H$43-'(CC) Team Data'!$B$28</f>
        <v>7</v>
      </c>
      <c r="CT116">
        <f>'Champ Scores'!I119+'(CC) Team Data'!I$43-'(CC) Team Data'!$B$28</f>
        <v>7</v>
      </c>
      <c r="CU116">
        <f>'Champ Scores'!J119+'(CC) Team Data'!J$43-'(CC) Team Data'!$B$28</f>
        <v>5</v>
      </c>
      <c r="CV116">
        <f>'Champ Scores'!K119+'(CC) Team Data'!K$43-'(CC) Team Data'!$B$28</f>
        <v>5</v>
      </c>
      <c r="CW116">
        <f>'Champ Scores'!L119+'(CC) Team Data'!L$43-'(CC) Team Data'!$B$28</f>
        <v>5</v>
      </c>
      <c r="CX116">
        <f>'Champ Scores'!M119+'(CC) Team Data'!M$43-'(CC) Team Data'!$B$28</f>
        <v>5</v>
      </c>
      <c r="CY116">
        <f>'Champ Scores'!N119+'(CC) Team Data'!N$43-'(CC) Team Data'!$B$28</f>
        <v>9</v>
      </c>
      <c r="CZ116">
        <f>'Champ Scores'!O119+'(CC) Team Data'!O$43-'(CC) Team Data'!$B$28</f>
        <v>8</v>
      </c>
      <c r="DA116">
        <f>'Champ Scores'!P119+'(CC) Team Data'!P$43-'(CC) Team Data'!$B$28</f>
        <v>9</v>
      </c>
      <c r="DB116">
        <f>'Champ Scores'!Q119+'(CC) Team Data'!Q$43-'(CC) Team Data'!$B$28</f>
        <v>7</v>
      </c>
      <c r="DC116">
        <f>'Champ Scores'!R119+'(CC) Team Data'!R$43-'(CC) Team Data'!$B$28</f>
        <v>5</v>
      </c>
      <c r="DD116">
        <f>'Champ Scores'!S119+'(CC) Team Data'!S$43-'(CC) Team Data'!$B$28</f>
        <v>9</v>
      </c>
      <c r="DE116">
        <f>'Champ Scores'!T119+'(CC) Team Data'!T$43-'(CC) Team Data'!$B$28</f>
        <v>9</v>
      </c>
      <c r="DF116">
        <f>'Champ Scores'!U119+'(CC) Team Data'!U$43-'(CC) Team Data'!$B$28</f>
        <v>9</v>
      </c>
    </row>
    <row r="117" spans="1:110" x14ac:dyDescent="0.25">
      <c r="A117" t="str">
        <f>'Champ Scores'!A120</f>
        <v>Soraka</v>
      </c>
      <c r="B117">
        <f>IF('Comp Calculator'!$C$158='Champ Pools'!$S$3,'Champ Pools'!B119,IF('Comp Calculator'!$C$158='Champ Pools'!$T$3,'Champ Pools'!C119,IF('Comp Calculator'!$C$158='Champ Pools'!$U$3,'Champ Pools'!D119,IF('Comp Calculator'!$C$158='Champ Pools'!$V$3,'Champ Pools'!E119,IF('Comp Calculator'!$C$158='Champ Pools'!$W$3,'Champ Pools'!F119,IF('Comp Calculator'!$C$158='Champ Pools'!$X$3,'Champ Pools'!G119,IF('Comp Calculator'!$C$158='Champ Pools'!$Y$3,'Champ Pools'!H119,IF('Comp Calculator'!$C$158='Champ Pools'!$Z$3,'Champ Pools'!I119,0))))))))</f>
        <v>0</v>
      </c>
      <c r="C117">
        <f>IF('Comp Calculator'!$C$159='Champ Pools'!$S$3,'Champ Pools'!B119,IF('Comp Calculator'!$C$159='Champ Pools'!$T$3,'Champ Pools'!C119,IF('Comp Calculator'!$C$159='Champ Pools'!$U$3,'Champ Pools'!D119,IF('Comp Calculator'!$C$159='Champ Pools'!$V$3,'Champ Pools'!E119,IF('Comp Calculator'!$C$159='Champ Pools'!$W$3,'Champ Pools'!F119,IF('Comp Calculator'!$C$159='Champ Pools'!$X$3,'Champ Pools'!G119,IF('Comp Calculator'!$C$159='Champ Pools'!$Y$3,'Champ Pools'!H119,IF('Comp Calculator'!$C$159='Champ Pools'!$Z$3,'Champ Pools'!I119,0))))))))</f>
        <v>0</v>
      </c>
      <c r="D117">
        <f>IF('Comp Calculator'!$C$160='Champ Pools'!$S$3,'Champ Pools'!B119,IF('Comp Calculator'!$C$160='Champ Pools'!$T$3,'Champ Pools'!C119,IF('Comp Calculator'!$C$160='Champ Pools'!$U$3,'Champ Pools'!D119,IF('Comp Calculator'!$C$160='Champ Pools'!$V$3,'Champ Pools'!E119,IF('Comp Calculator'!$C$160='Champ Pools'!$W$3,'Champ Pools'!F119,IF('Comp Calculator'!$C$160='Champ Pools'!$X$3,'Champ Pools'!G119,IF('Comp Calculator'!$C$160='Champ Pools'!$Y$3,'Champ Pools'!H119,IF('Comp Calculator'!$C$160='Champ Pools'!$Z$3,'Champ Pools'!I119,0))))))))</f>
        <v>0</v>
      </c>
      <c r="E117">
        <f>IF('Comp Calculator'!$C$161='Champ Pools'!$S$3,'Champ Pools'!B119,IF('Comp Calculator'!$C$161='Champ Pools'!$T$3,'Champ Pools'!C119,IF('Comp Calculator'!$C$161='Champ Pools'!$U$3,'Champ Pools'!D119,IF('Comp Calculator'!$C$161='Champ Pools'!$V$3,'Champ Pools'!E119,IF('Comp Calculator'!$C$161='Champ Pools'!$W$3,'Champ Pools'!F119,IF('Comp Calculator'!$C$161='Champ Pools'!$X$3,'Champ Pools'!G119,IF('Comp Calculator'!$C$161='Champ Pools'!$Y$3,'Champ Pools'!H119,IF('Comp Calculator'!$C$161='Champ Pools'!$Z$3,'Champ Pools'!I119,0))))))))</f>
        <v>0</v>
      </c>
      <c r="F117">
        <f>IF('Comp Calculator'!$C$162='Champ Pools'!$S$3,'Champ Pools'!B119,IF('Comp Calculator'!$C$162='Champ Pools'!$T$3,'Champ Pools'!C119,IF('Comp Calculator'!$C$162='Champ Pools'!$U$3,'Champ Pools'!D119,IF('Comp Calculator'!$C$162='Champ Pools'!$V$3,'Champ Pools'!E119,IF('Comp Calculator'!$C$162='Champ Pools'!$W$3,'Champ Pools'!F119,IF('Comp Calculator'!$C$162='Champ Pools'!$X$3,'Champ Pools'!G119,IF('Comp Calculator'!$C$162='Champ Pools'!$Y$3,'Champ Pools'!H119,IF('Comp Calculator'!$C$162='Champ Pools'!$Z$3,'Champ Pools'!I119,0))))))))</f>
        <v>0</v>
      </c>
      <c r="H117">
        <f>B117*B117*'Champ Pools'!AC119</f>
        <v>0</v>
      </c>
      <c r="I117">
        <f>C117*C117*'Champ Pools'!AD119</f>
        <v>0</v>
      </c>
      <c r="J117">
        <f>D117*D117*'Champ Pools'!AE119</f>
        <v>0</v>
      </c>
      <c r="K117">
        <f>E117*E117*'Champ Pools'!AF119</f>
        <v>0</v>
      </c>
      <c r="L117">
        <f>F117*F117*'Champ Pools'!AG119</f>
        <v>0</v>
      </c>
      <c r="N117">
        <f>'Champ Scores'!Y120</f>
        <v>1407</v>
      </c>
      <c r="O117">
        <f>'Champ Scores'!Z120</f>
        <v>1245</v>
      </c>
      <c r="P117">
        <f>'Champ Scores'!AA120</f>
        <v>2712</v>
      </c>
      <c r="Q117">
        <f>'Champ Scores'!AB120</f>
        <v>2949</v>
      </c>
      <c r="R117">
        <f>'Champ Scores'!AC120</f>
        <v>2019</v>
      </c>
      <c r="T117" s="60">
        <f t="shared" si="42"/>
        <v>2240.471330363363</v>
      </c>
      <c r="U117">
        <f>'(CC) Team Data'!W$43+'(CC) Enemy Champ Data'!N117</f>
        <v>1407</v>
      </c>
      <c r="V117">
        <f>'(CC) Team Data'!X$43+'(CC) Enemy Champ Data'!O117</f>
        <v>1245</v>
      </c>
      <c r="W117">
        <f>'(CC) Team Data'!Y$43+'(CC) Enemy Champ Data'!P117</f>
        <v>2712</v>
      </c>
      <c r="X117">
        <f>'(CC) Team Data'!Z$43+'(CC) Enemy Champ Data'!Q117</f>
        <v>2949</v>
      </c>
      <c r="Y117">
        <f>'(CC) Team Data'!AA$43+'(CC) Enemy Champ Data'!R117</f>
        <v>2019</v>
      </c>
      <c r="AA117">
        <f>ABS('Champ Scores'!AG120-33.3-'Comp Calculator'!H$164-'Comp Calculator'!H$163)</f>
        <v>17.601604220409094</v>
      </c>
      <c r="AB117">
        <f>ABS('Champ Scores'!AH120-33.3-'Comp Calculator'!I$164-'Comp Calculator'!I$163)</f>
        <v>3.2258229262222073</v>
      </c>
      <c r="AC117">
        <f>ABS('Champ Scores'!AI120-33.3-'Comp Calculator'!J$164-'Comp Calculator'!J$163)</f>
        <v>20.827427146631305</v>
      </c>
      <c r="AD117">
        <f t="shared" si="30"/>
        <v>41.654854293262602</v>
      </c>
      <c r="AF117" s="60">
        <f>(IF('Comp Calculator'!$C$167='(CC) Enemy Champ Data'!$N$3,'(CC) Enemy Champ Data'!$N117,IF('Comp Calculator'!$C$167='(CC) Enemy Champ Data'!$O$3,'(CC) Enemy Champ Data'!$O117,IF('Comp Calculator'!$C$167='(CC) Enemy Champ Data'!$P$3,'(CC) Enemy Champ Data'!$P117,IF('Comp Calculator'!$C$167='(CC) Enemy Champ Data'!$Q$3,'(CC) Enemy Champ Data'!$Q117,IF('Comp Calculator'!$C$167='(CC) Enemy Champ Data'!$R$3,'(CC) Enemy Champ Data'!$R117,IF('Comp Calculator'!$C$167='(CC) Enemy Champ Data'!$T$3,'(CC) Enemy Champ Data'!$T117,1000))))))*H117*(100-$AD117))/1000</f>
        <v>0</v>
      </c>
      <c r="AG117" s="60">
        <f>(IF('Comp Calculator'!$C$167='(CC) Enemy Champ Data'!$N$3,'(CC) Enemy Champ Data'!$N117,IF('Comp Calculator'!$C$167='(CC) Enemy Champ Data'!$O$3,'(CC) Enemy Champ Data'!$O117,IF('Comp Calculator'!$C$167='(CC) Enemy Champ Data'!$P$3,'(CC) Enemy Champ Data'!$P117,IF('Comp Calculator'!$C$167='(CC) Enemy Champ Data'!$Q$3,'(CC) Enemy Champ Data'!$Q117,IF('Comp Calculator'!$C$167='(CC) Enemy Champ Data'!$R$3,'(CC) Enemy Champ Data'!$R117,IF('Comp Calculator'!$C$167='(CC) Enemy Champ Data'!$T$3,'(CC) Enemy Champ Data'!$T117,1000))))))*I117*(100-$AD117))/1000</f>
        <v>0</v>
      </c>
      <c r="AH117" s="60">
        <f>(IF('Comp Calculator'!$C$167='(CC) Enemy Champ Data'!$N$3,'(CC) Enemy Champ Data'!$N117,IF('Comp Calculator'!$C$167='(CC) Enemy Champ Data'!$O$3,'(CC) Enemy Champ Data'!$O117,IF('Comp Calculator'!$C$167='(CC) Enemy Champ Data'!$P$3,'(CC) Enemy Champ Data'!$P117,IF('Comp Calculator'!$C$167='(CC) Enemy Champ Data'!$Q$3,'(CC) Enemy Champ Data'!$Q117,IF('Comp Calculator'!$C$167='(CC) Enemy Champ Data'!$R$3,'(CC) Enemy Champ Data'!$R117,IF('Comp Calculator'!$C$167='(CC) Enemy Champ Data'!$T$3,'(CC) Enemy Champ Data'!$T117,1000))))))*J117*(100-$AD117))/1000</f>
        <v>0</v>
      </c>
      <c r="AI117" s="60">
        <f>(IF('Comp Calculator'!$C$167='(CC) Enemy Champ Data'!$N$3,'(CC) Enemy Champ Data'!$N117,IF('Comp Calculator'!$C$167='(CC) Enemy Champ Data'!$O$3,'(CC) Enemy Champ Data'!$O117,IF('Comp Calculator'!$C$167='(CC) Enemy Champ Data'!$P$3,'(CC) Enemy Champ Data'!$P117,IF('Comp Calculator'!$C$167='(CC) Enemy Champ Data'!$Q$3,'(CC) Enemy Champ Data'!$Q117,IF('Comp Calculator'!$C$167='(CC) Enemy Champ Data'!$R$3,'(CC) Enemy Champ Data'!$R117,IF('Comp Calculator'!$C$167='(CC) Enemy Champ Data'!$T$3,'(CC) Enemy Champ Data'!$T117,1000))))))*K117*(100-$AD117))/1000</f>
        <v>0</v>
      </c>
      <c r="AJ117" s="60">
        <f>(IF('Comp Calculator'!$C$167='(CC) Enemy Champ Data'!$N$3,'(CC) Enemy Champ Data'!$N117,IF('Comp Calculator'!$C$167='(CC) Enemy Champ Data'!$O$3,'(CC) Enemy Champ Data'!$O117,IF('Comp Calculator'!$C$167='(CC) Enemy Champ Data'!$P$3,'(CC) Enemy Champ Data'!$P117,IF('Comp Calculator'!$C$167='(CC) Enemy Champ Data'!$Q$3,'(CC) Enemy Champ Data'!$Q117,IF('Comp Calculator'!$C$167='(CC) Enemy Champ Data'!$R$3,'(CC) Enemy Champ Data'!$R117,IF('Comp Calculator'!$C$167='(CC) Enemy Champ Data'!$T$3,'(CC) Enemy Champ Data'!$T117,1000))))))*L117*(100-$AD117))/1000</f>
        <v>0</v>
      </c>
      <c r="AL117">
        <f>RANK(AF117,AF$4:AF$157,0)+COUNTIF(AF$4:AF117,AF117)-1</f>
        <v>123</v>
      </c>
      <c r="AM117" t="str">
        <f t="shared" si="31"/>
        <v>Soraka</v>
      </c>
      <c r="AN117">
        <f>RANK(AG117,AG$4:AG$157,0)+COUNTIF(AG$4:AG117,AG117)-1</f>
        <v>122</v>
      </c>
      <c r="AO117" t="str">
        <f t="shared" si="32"/>
        <v>Soraka</v>
      </c>
      <c r="AP117">
        <f>RANK(AH117,AH$4:AH$157,0)+COUNTIF(AH$4:AH117,AH117)-1</f>
        <v>144</v>
      </c>
      <c r="AQ117" t="str">
        <f t="shared" si="33"/>
        <v>Soraka</v>
      </c>
      <c r="AR117">
        <f>RANK(AI117,AI$4:AI$157,0)+COUNTIF(AI$4:AI117,AI117)-1</f>
        <v>119</v>
      </c>
      <c r="AS117" t="str">
        <f t="shared" si="34"/>
        <v>Soraka</v>
      </c>
      <c r="AT117">
        <f>RANK(AJ117,AJ$4:AJ$157,0)+COUNTIF(AJ$4:AJ117,AJ117)-1</f>
        <v>126</v>
      </c>
      <c r="AU117" t="str">
        <f t="shared" si="35"/>
        <v>Soraka</v>
      </c>
      <c r="AW117">
        <v>115</v>
      </c>
      <c r="AX117" s="61">
        <f t="shared" si="36"/>
        <v>3.3973705816279374</v>
      </c>
      <c r="AY117">
        <f>'Champ Scores'!B120</f>
        <v>1</v>
      </c>
      <c r="AZ117">
        <f>'Champ Scores'!C120</f>
        <v>2</v>
      </c>
      <c r="BA117">
        <f>'Champ Scores'!D120</f>
        <v>1</v>
      </c>
      <c r="BB117">
        <f>'Champ Scores'!E120</f>
        <v>2</v>
      </c>
      <c r="BC117">
        <f>'Champ Scores'!F120</f>
        <v>1</v>
      </c>
      <c r="BD117">
        <f>'Champ Scores'!G120</f>
        <v>1</v>
      </c>
      <c r="BE117">
        <f>'Champ Scores'!H120</f>
        <v>4</v>
      </c>
      <c r="BF117">
        <f>'Champ Scores'!I120</f>
        <v>4</v>
      </c>
      <c r="BG117">
        <f>'Champ Scores'!J120</f>
        <v>1</v>
      </c>
      <c r="BH117">
        <f>'Champ Scores'!K120</f>
        <v>1</v>
      </c>
      <c r="BI117">
        <f>'Champ Scores'!L120</f>
        <v>1</v>
      </c>
      <c r="BJ117">
        <f>'Champ Scores'!M120</f>
        <v>2</v>
      </c>
      <c r="BK117">
        <f>'Champ Scores'!N120</f>
        <v>4</v>
      </c>
      <c r="BL117">
        <f>'Champ Scores'!O120</f>
        <v>4</v>
      </c>
      <c r="BM117">
        <f>'Champ Scores'!P120</f>
        <v>3</v>
      </c>
      <c r="BN117">
        <f>'Champ Scores'!Q120</f>
        <v>4</v>
      </c>
      <c r="BO117">
        <f>'Champ Scores'!R120</f>
        <v>1</v>
      </c>
      <c r="BP117">
        <f>'Champ Scores'!S120</f>
        <v>5</v>
      </c>
      <c r="BQ117">
        <f>'Champ Scores'!T120</f>
        <v>5</v>
      </c>
      <c r="BR117">
        <f>'Champ Scores'!U120</f>
        <v>5</v>
      </c>
      <c r="BT117" s="61">
        <f>INDEX($AX$3:BR117,AW117,MATCH('Comp Calculator'!$C$168,'(CC) Enemy Champ Data'!$AX$3:$BR$3,0))</f>
        <v>3.3973705816279374</v>
      </c>
      <c r="BV117" s="60">
        <f t="shared" si="43"/>
        <v>0</v>
      </c>
      <c r="BW117" s="60">
        <f t="shared" si="44"/>
        <v>0</v>
      </c>
      <c r="BX117" s="60">
        <f t="shared" si="45"/>
        <v>0</v>
      </c>
      <c r="BY117" s="60">
        <f t="shared" si="46"/>
        <v>0</v>
      </c>
      <c r="BZ117" s="60">
        <f t="shared" si="47"/>
        <v>0</v>
      </c>
      <c r="CB117">
        <f>RANK(BV117,BV$4:BV$157,0)+COUNTIF(BV$4:BV117,BV117)-1</f>
        <v>123</v>
      </c>
      <c r="CC117" t="str">
        <f t="shared" si="37"/>
        <v>Soraka</v>
      </c>
      <c r="CD117">
        <f>RANK(BW117,BW$4:BW$157,0)+COUNTIF(BW$4:BW117,BW117)-1</f>
        <v>122</v>
      </c>
      <c r="CE117" t="str">
        <f t="shared" si="38"/>
        <v>Soraka</v>
      </c>
      <c r="CF117">
        <f>RANK(BX117,BX$4:BX$157,0)+COUNTIF(BX$4:BX117,BX117)-1</f>
        <v>144</v>
      </c>
      <c r="CG117" t="str">
        <f t="shared" si="39"/>
        <v>Soraka</v>
      </c>
      <c r="CH117">
        <f>RANK(BY117,BY$4:BY$157,0)+COUNTIF(BY$4:BY117,BY117)-1</f>
        <v>119</v>
      </c>
      <c r="CI117" t="str">
        <f t="shared" si="40"/>
        <v>Soraka</v>
      </c>
      <c r="CJ117">
        <f>RANK(BZ117,BZ$4:BZ$157,0)+COUNTIF(BZ$4:BZ117,BZ117)-1</f>
        <v>126</v>
      </c>
      <c r="CK117" t="str">
        <f t="shared" si="41"/>
        <v>Soraka</v>
      </c>
      <c r="CM117">
        <f>'Champ Scores'!B120+'(CC) Team Data'!B$43-'(CC) Team Data'!$B$28</f>
        <v>5</v>
      </c>
      <c r="CN117">
        <f>'Champ Scores'!C120+'(CC) Team Data'!C$43-'(CC) Team Data'!$B$28</f>
        <v>6</v>
      </c>
      <c r="CO117">
        <f>'Champ Scores'!D120+'(CC) Team Data'!D$43-'(CC) Team Data'!$B$28</f>
        <v>5</v>
      </c>
      <c r="CP117">
        <f>'Champ Scores'!E120+'(CC) Team Data'!E$43-'(CC) Team Data'!$B$28</f>
        <v>6</v>
      </c>
      <c r="CQ117">
        <f>'Champ Scores'!F120+'(CC) Team Data'!F$43-'(CC) Team Data'!$B$28</f>
        <v>5</v>
      </c>
      <c r="CR117">
        <f>'Champ Scores'!G120+'(CC) Team Data'!G$43-'(CC) Team Data'!$B$28</f>
        <v>5</v>
      </c>
      <c r="CS117">
        <f>'Champ Scores'!H120+'(CC) Team Data'!H$43-'(CC) Team Data'!$B$28</f>
        <v>8</v>
      </c>
      <c r="CT117">
        <f>'Champ Scores'!I120+'(CC) Team Data'!I$43-'(CC) Team Data'!$B$28</f>
        <v>8</v>
      </c>
      <c r="CU117">
        <f>'Champ Scores'!J120+'(CC) Team Data'!J$43-'(CC) Team Data'!$B$28</f>
        <v>5</v>
      </c>
      <c r="CV117">
        <f>'Champ Scores'!K120+'(CC) Team Data'!K$43-'(CC) Team Data'!$B$28</f>
        <v>5</v>
      </c>
      <c r="CW117">
        <f>'Champ Scores'!L120+'(CC) Team Data'!L$43-'(CC) Team Data'!$B$28</f>
        <v>5</v>
      </c>
      <c r="CX117">
        <f>'Champ Scores'!M120+'(CC) Team Data'!M$43-'(CC) Team Data'!$B$28</f>
        <v>6</v>
      </c>
      <c r="CY117">
        <f>'Champ Scores'!N120+'(CC) Team Data'!N$43-'(CC) Team Data'!$B$28</f>
        <v>8</v>
      </c>
      <c r="CZ117">
        <f>'Champ Scores'!O120+'(CC) Team Data'!O$43-'(CC) Team Data'!$B$28</f>
        <v>8</v>
      </c>
      <c r="DA117">
        <f>'Champ Scores'!P120+'(CC) Team Data'!P$43-'(CC) Team Data'!$B$28</f>
        <v>7</v>
      </c>
      <c r="DB117">
        <f>'Champ Scores'!Q120+'(CC) Team Data'!Q$43-'(CC) Team Data'!$B$28</f>
        <v>8</v>
      </c>
      <c r="DC117">
        <f>'Champ Scores'!R120+'(CC) Team Data'!R$43-'(CC) Team Data'!$B$28</f>
        <v>5</v>
      </c>
      <c r="DD117">
        <f>'Champ Scores'!S120+'(CC) Team Data'!S$43-'(CC) Team Data'!$B$28</f>
        <v>9</v>
      </c>
      <c r="DE117">
        <f>'Champ Scores'!T120+'(CC) Team Data'!T$43-'(CC) Team Data'!$B$28</f>
        <v>9</v>
      </c>
      <c r="DF117">
        <f>'Champ Scores'!U120+'(CC) Team Data'!U$43-'(CC) Team Data'!$B$28</f>
        <v>9</v>
      </c>
    </row>
    <row r="118" spans="1:110" x14ac:dyDescent="0.25">
      <c r="A118" t="str">
        <f>'Champ Scores'!A121</f>
        <v>Swain</v>
      </c>
      <c r="B118">
        <f>IF('Comp Calculator'!$C$158='Champ Pools'!$S$3,'Champ Pools'!B120,IF('Comp Calculator'!$C$158='Champ Pools'!$T$3,'Champ Pools'!C120,IF('Comp Calculator'!$C$158='Champ Pools'!$U$3,'Champ Pools'!D120,IF('Comp Calculator'!$C$158='Champ Pools'!$V$3,'Champ Pools'!E120,IF('Comp Calculator'!$C$158='Champ Pools'!$W$3,'Champ Pools'!F120,IF('Comp Calculator'!$C$158='Champ Pools'!$X$3,'Champ Pools'!G120,IF('Comp Calculator'!$C$158='Champ Pools'!$Y$3,'Champ Pools'!H120,IF('Comp Calculator'!$C$158='Champ Pools'!$Z$3,'Champ Pools'!I120,0))))))))</f>
        <v>0</v>
      </c>
      <c r="C118">
        <f>IF('Comp Calculator'!$C$159='Champ Pools'!$S$3,'Champ Pools'!B120,IF('Comp Calculator'!$C$159='Champ Pools'!$T$3,'Champ Pools'!C120,IF('Comp Calculator'!$C$159='Champ Pools'!$U$3,'Champ Pools'!D120,IF('Comp Calculator'!$C$159='Champ Pools'!$V$3,'Champ Pools'!E120,IF('Comp Calculator'!$C$159='Champ Pools'!$W$3,'Champ Pools'!F120,IF('Comp Calculator'!$C$159='Champ Pools'!$X$3,'Champ Pools'!G120,IF('Comp Calculator'!$C$159='Champ Pools'!$Y$3,'Champ Pools'!H120,IF('Comp Calculator'!$C$159='Champ Pools'!$Z$3,'Champ Pools'!I120,0))))))))</f>
        <v>0</v>
      </c>
      <c r="D118">
        <f>IF('Comp Calculator'!$C$160='Champ Pools'!$S$3,'Champ Pools'!B120,IF('Comp Calculator'!$C$160='Champ Pools'!$T$3,'Champ Pools'!C120,IF('Comp Calculator'!$C$160='Champ Pools'!$U$3,'Champ Pools'!D120,IF('Comp Calculator'!$C$160='Champ Pools'!$V$3,'Champ Pools'!E120,IF('Comp Calculator'!$C$160='Champ Pools'!$W$3,'Champ Pools'!F120,IF('Comp Calculator'!$C$160='Champ Pools'!$X$3,'Champ Pools'!G120,IF('Comp Calculator'!$C$160='Champ Pools'!$Y$3,'Champ Pools'!H120,IF('Comp Calculator'!$C$160='Champ Pools'!$Z$3,'Champ Pools'!I120,0))))))))</f>
        <v>3</v>
      </c>
      <c r="E118">
        <f>IF('Comp Calculator'!$C$161='Champ Pools'!$S$3,'Champ Pools'!B120,IF('Comp Calculator'!$C$161='Champ Pools'!$T$3,'Champ Pools'!C120,IF('Comp Calculator'!$C$161='Champ Pools'!$U$3,'Champ Pools'!D120,IF('Comp Calculator'!$C$161='Champ Pools'!$V$3,'Champ Pools'!E120,IF('Comp Calculator'!$C$161='Champ Pools'!$W$3,'Champ Pools'!F120,IF('Comp Calculator'!$C$161='Champ Pools'!$X$3,'Champ Pools'!G120,IF('Comp Calculator'!$C$161='Champ Pools'!$Y$3,'Champ Pools'!H120,IF('Comp Calculator'!$C$161='Champ Pools'!$Z$3,'Champ Pools'!I120,0))))))))</f>
        <v>0</v>
      </c>
      <c r="F118">
        <f>IF('Comp Calculator'!$C$162='Champ Pools'!$S$3,'Champ Pools'!B120,IF('Comp Calculator'!$C$162='Champ Pools'!$T$3,'Champ Pools'!C120,IF('Comp Calculator'!$C$162='Champ Pools'!$U$3,'Champ Pools'!D120,IF('Comp Calculator'!$C$162='Champ Pools'!$V$3,'Champ Pools'!E120,IF('Comp Calculator'!$C$162='Champ Pools'!$W$3,'Champ Pools'!F120,IF('Comp Calculator'!$C$162='Champ Pools'!$X$3,'Champ Pools'!G120,IF('Comp Calculator'!$C$162='Champ Pools'!$Y$3,'Champ Pools'!H120,IF('Comp Calculator'!$C$162='Champ Pools'!$Z$3,'Champ Pools'!I120,0))))))))</f>
        <v>5</v>
      </c>
      <c r="H118">
        <f>B118*B118*'Champ Pools'!AC120</f>
        <v>0</v>
      </c>
      <c r="I118">
        <f>C118*C118*'Champ Pools'!AD120</f>
        <v>0</v>
      </c>
      <c r="J118">
        <f>D118*D118*'Champ Pools'!AE120</f>
        <v>27</v>
      </c>
      <c r="K118">
        <f>E118*E118*'Champ Pools'!AF120</f>
        <v>0</v>
      </c>
      <c r="L118">
        <f>F118*F118*'Champ Pools'!AG120</f>
        <v>75</v>
      </c>
      <c r="N118">
        <f>'Champ Scores'!Y121</f>
        <v>1952</v>
      </c>
      <c r="O118">
        <f>'Champ Scores'!Z121</f>
        <v>1408</v>
      </c>
      <c r="P118">
        <f>'Champ Scores'!AA121</f>
        <v>1880</v>
      </c>
      <c r="Q118">
        <f>'Champ Scores'!AB121</f>
        <v>1976</v>
      </c>
      <c r="R118">
        <f>'Champ Scores'!AC121</f>
        <v>1740</v>
      </c>
      <c r="T118" s="60">
        <f t="shared" si="42"/>
        <v>2766.8922995694902</v>
      </c>
      <c r="U118">
        <f>'(CC) Team Data'!W$43+'(CC) Enemy Champ Data'!N118</f>
        <v>1952</v>
      </c>
      <c r="V118">
        <f>'(CC) Team Data'!X$43+'(CC) Enemy Champ Data'!O118</f>
        <v>1408</v>
      </c>
      <c r="W118">
        <f>'(CC) Team Data'!Y$43+'(CC) Enemy Champ Data'!P118</f>
        <v>1880</v>
      </c>
      <c r="X118">
        <f>'(CC) Team Data'!Z$43+'(CC) Enemy Champ Data'!Q118</f>
        <v>1976</v>
      </c>
      <c r="Y118">
        <f>'(CC) Team Data'!AA$43+'(CC) Enemy Champ Data'!R118</f>
        <v>1740</v>
      </c>
      <c r="AA118">
        <f>ABS('Champ Scores'!AG121-33.3-'Comp Calculator'!H$164-'Comp Calculator'!H$163)</f>
        <v>5.3574092733247269</v>
      </c>
      <c r="AB118">
        <f>ABS('Champ Scores'!AH121-33.3-'Comp Calculator'!I$164-'Comp Calculator'!I$163)</f>
        <v>2.2258687849127021</v>
      </c>
      <c r="AC118">
        <f>ABS('Champ Scores'!AI121-33.3-'Comp Calculator'!J$164-'Comp Calculator'!J$163)</f>
        <v>7.5832780582374326</v>
      </c>
      <c r="AD118">
        <f t="shared" si="30"/>
        <v>15.166556116474862</v>
      </c>
      <c r="AF118" s="60">
        <f>(IF('Comp Calculator'!$C$167='(CC) Enemy Champ Data'!$N$3,'(CC) Enemy Champ Data'!$N118,IF('Comp Calculator'!$C$167='(CC) Enemy Champ Data'!$O$3,'(CC) Enemy Champ Data'!$O118,IF('Comp Calculator'!$C$167='(CC) Enemy Champ Data'!$P$3,'(CC) Enemy Champ Data'!$P118,IF('Comp Calculator'!$C$167='(CC) Enemy Champ Data'!$Q$3,'(CC) Enemy Champ Data'!$Q118,IF('Comp Calculator'!$C$167='(CC) Enemy Champ Data'!$R$3,'(CC) Enemy Champ Data'!$R118,IF('Comp Calculator'!$C$167='(CC) Enemy Champ Data'!$T$3,'(CC) Enemy Champ Data'!$T118,1000))))))*H118*(100-$AD118))/1000</f>
        <v>0</v>
      </c>
      <c r="AG118" s="60">
        <f>(IF('Comp Calculator'!$C$167='(CC) Enemy Champ Data'!$N$3,'(CC) Enemy Champ Data'!$N118,IF('Comp Calculator'!$C$167='(CC) Enemy Champ Data'!$O$3,'(CC) Enemy Champ Data'!$O118,IF('Comp Calculator'!$C$167='(CC) Enemy Champ Data'!$P$3,'(CC) Enemy Champ Data'!$P118,IF('Comp Calculator'!$C$167='(CC) Enemy Champ Data'!$Q$3,'(CC) Enemy Champ Data'!$Q118,IF('Comp Calculator'!$C$167='(CC) Enemy Champ Data'!$R$3,'(CC) Enemy Champ Data'!$R118,IF('Comp Calculator'!$C$167='(CC) Enemy Champ Data'!$T$3,'(CC) Enemy Champ Data'!$T118,1000))))))*I118*(100-$AD118))/1000</f>
        <v>0</v>
      </c>
      <c r="AH118" s="60">
        <f>(IF('Comp Calculator'!$C$167='(CC) Enemy Champ Data'!$N$3,'(CC) Enemy Champ Data'!$N118,IF('Comp Calculator'!$C$167='(CC) Enemy Champ Data'!$O$3,'(CC) Enemy Champ Data'!$O118,IF('Comp Calculator'!$C$167='(CC) Enemy Champ Data'!$P$3,'(CC) Enemy Champ Data'!$P118,IF('Comp Calculator'!$C$167='(CC) Enemy Champ Data'!$Q$3,'(CC) Enemy Champ Data'!$Q118,IF('Comp Calculator'!$C$167='(CC) Enemy Champ Data'!$R$3,'(CC) Enemy Champ Data'!$R118,IF('Comp Calculator'!$C$167='(CC) Enemy Champ Data'!$T$3,'(CC) Enemy Champ Data'!$T118,1000))))))*J118*(100-$AD118))/1000</f>
        <v>6337.5750709367267</v>
      </c>
      <c r="AI118" s="60">
        <f>(IF('Comp Calculator'!$C$167='(CC) Enemy Champ Data'!$N$3,'(CC) Enemy Champ Data'!$N118,IF('Comp Calculator'!$C$167='(CC) Enemy Champ Data'!$O$3,'(CC) Enemy Champ Data'!$O118,IF('Comp Calculator'!$C$167='(CC) Enemy Champ Data'!$P$3,'(CC) Enemy Champ Data'!$P118,IF('Comp Calculator'!$C$167='(CC) Enemy Champ Data'!$Q$3,'(CC) Enemy Champ Data'!$Q118,IF('Comp Calculator'!$C$167='(CC) Enemy Champ Data'!$R$3,'(CC) Enemy Champ Data'!$R118,IF('Comp Calculator'!$C$167='(CC) Enemy Champ Data'!$T$3,'(CC) Enemy Champ Data'!$T118,1000))))))*K118*(100-$AD118))/1000</f>
        <v>0</v>
      </c>
      <c r="AJ118" s="60">
        <f>(IF('Comp Calculator'!$C$167='(CC) Enemy Champ Data'!$N$3,'(CC) Enemy Champ Data'!$N118,IF('Comp Calculator'!$C$167='(CC) Enemy Champ Data'!$O$3,'(CC) Enemy Champ Data'!$O118,IF('Comp Calculator'!$C$167='(CC) Enemy Champ Data'!$P$3,'(CC) Enemy Champ Data'!$P118,IF('Comp Calculator'!$C$167='(CC) Enemy Champ Data'!$Q$3,'(CC) Enemy Champ Data'!$Q118,IF('Comp Calculator'!$C$167='(CC) Enemy Champ Data'!$R$3,'(CC) Enemy Champ Data'!$R118,IF('Comp Calculator'!$C$167='(CC) Enemy Champ Data'!$T$3,'(CC) Enemy Champ Data'!$T118,1000))))))*L118*(100-$AD118))/1000</f>
        <v>17604.375197046462</v>
      </c>
      <c r="AL118">
        <f>RANK(AF118,AF$4:AF$157,0)+COUNTIF(AF$4:AF118,AF118)-1</f>
        <v>124</v>
      </c>
      <c r="AM118" t="str">
        <f t="shared" si="31"/>
        <v>Swain</v>
      </c>
      <c r="AN118">
        <f>RANK(AG118,AG$4:AG$157,0)+COUNTIF(AG$4:AG118,AG118)-1</f>
        <v>123</v>
      </c>
      <c r="AO118" t="str">
        <f t="shared" si="32"/>
        <v>Swain</v>
      </c>
      <c r="AP118">
        <f>RANK(AH118,AH$4:AH$157,0)+COUNTIF(AH$4:AH118,AH118)-1</f>
        <v>48</v>
      </c>
      <c r="AQ118" t="str">
        <f t="shared" si="33"/>
        <v>Swain</v>
      </c>
      <c r="AR118">
        <f>RANK(AI118,AI$4:AI$157,0)+COUNTIF(AI$4:AI118,AI118)-1</f>
        <v>120</v>
      </c>
      <c r="AS118" t="str">
        <f t="shared" si="34"/>
        <v>Swain</v>
      </c>
      <c r="AT118">
        <f>RANK(AJ118,AJ$4:AJ$157,0)+COUNTIF(AJ$4:AJ118,AJ118)-1</f>
        <v>5</v>
      </c>
      <c r="AU118" t="str">
        <f t="shared" si="35"/>
        <v>Swain</v>
      </c>
      <c r="AW118">
        <v>116</v>
      </c>
      <c r="AX118" s="61">
        <f t="shared" si="36"/>
        <v>3.812344193046878</v>
      </c>
      <c r="AY118">
        <f>'Champ Scores'!B121</f>
        <v>2</v>
      </c>
      <c r="AZ118">
        <f>'Champ Scores'!C121</f>
        <v>4</v>
      </c>
      <c r="BA118">
        <f>'Champ Scores'!D121</f>
        <v>1</v>
      </c>
      <c r="BB118">
        <f>'Champ Scores'!E121</f>
        <v>5</v>
      </c>
      <c r="BC118">
        <f>'Champ Scores'!F121</f>
        <v>3</v>
      </c>
      <c r="BD118">
        <f>'Champ Scores'!G121</f>
        <v>3</v>
      </c>
      <c r="BE118">
        <f>'Champ Scores'!H121</f>
        <v>3</v>
      </c>
      <c r="BF118">
        <f>'Champ Scores'!I121</f>
        <v>3</v>
      </c>
      <c r="BG118">
        <f>'Champ Scores'!J121</f>
        <v>3</v>
      </c>
      <c r="BH118">
        <f>'Champ Scores'!K121</f>
        <v>1</v>
      </c>
      <c r="BI118">
        <f>'Champ Scores'!L121</f>
        <v>4</v>
      </c>
      <c r="BJ118">
        <f>'Champ Scores'!M121</f>
        <v>1</v>
      </c>
      <c r="BK118">
        <f>'Champ Scores'!N121</f>
        <v>3</v>
      </c>
      <c r="BL118">
        <f>'Champ Scores'!O121</f>
        <v>4</v>
      </c>
      <c r="BM118">
        <f>'Champ Scores'!P121</f>
        <v>3</v>
      </c>
      <c r="BN118">
        <f>'Champ Scores'!Q121</f>
        <v>2</v>
      </c>
      <c r="BO118">
        <f>'Champ Scores'!R121</f>
        <v>1</v>
      </c>
      <c r="BP118">
        <f>'Champ Scores'!S121</f>
        <v>1</v>
      </c>
      <c r="BQ118">
        <f>'Champ Scores'!T121</f>
        <v>3</v>
      </c>
      <c r="BR118">
        <f>'Champ Scores'!U121</f>
        <v>2</v>
      </c>
      <c r="BT118" s="61">
        <f>INDEX($AX$3:BR118,AW118,MATCH('Comp Calculator'!$C$168,'(CC) Enemy Champ Data'!$AX$3:$BR$3,0))</f>
        <v>3.812344193046878</v>
      </c>
      <c r="BV118" s="60">
        <f t="shared" si="43"/>
        <v>0</v>
      </c>
      <c r="BW118" s="60">
        <f t="shared" si="44"/>
        <v>0</v>
      </c>
      <c r="BX118" s="60">
        <f t="shared" si="45"/>
        <v>8732.1857534691826</v>
      </c>
      <c r="BY118" s="60">
        <f t="shared" si="46"/>
        <v>0</v>
      </c>
      <c r="BZ118" s="60">
        <f t="shared" si="47"/>
        <v>24256.071537414395</v>
      </c>
      <c r="CB118">
        <f>RANK(BV118,BV$4:BV$157,0)+COUNTIF(BV$4:BV118,BV118)-1</f>
        <v>124</v>
      </c>
      <c r="CC118" t="str">
        <f t="shared" si="37"/>
        <v>Swain</v>
      </c>
      <c r="CD118">
        <f>RANK(BW118,BW$4:BW$157,0)+COUNTIF(BW$4:BW118,BW118)-1</f>
        <v>123</v>
      </c>
      <c r="CE118" t="str">
        <f t="shared" si="38"/>
        <v>Swain</v>
      </c>
      <c r="CF118">
        <f>RANK(BX118,BX$4:BX$157,0)+COUNTIF(BX$4:BX118,BX118)-1</f>
        <v>48</v>
      </c>
      <c r="CG118" t="str">
        <f t="shared" si="39"/>
        <v>Swain</v>
      </c>
      <c r="CH118">
        <f>RANK(BY118,BY$4:BY$157,0)+COUNTIF(BY$4:BY118,BY118)-1</f>
        <v>120</v>
      </c>
      <c r="CI118" t="str">
        <f t="shared" si="40"/>
        <v>Swain</v>
      </c>
      <c r="CJ118">
        <f>RANK(BZ118,BZ$4:BZ$157,0)+COUNTIF(BZ$4:BZ118,BZ118)-1</f>
        <v>5</v>
      </c>
      <c r="CK118" t="str">
        <f t="shared" si="41"/>
        <v>Swain</v>
      </c>
      <c r="CM118">
        <f>'Champ Scores'!B121+'(CC) Team Data'!B$43-'(CC) Team Data'!$B$28</f>
        <v>6</v>
      </c>
      <c r="CN118">
        <f>'Champ Scores'!C121+'(CC) Team Data'!C$43-'(CC) Team Data'!$B$28</f>
        <v>8</v>
      </c>
      <c r="CO118">
        <f>'Champ Scores'!D121+'(CC) Team Data'!D$43-'(CC) Team Data'!$B$28</f>
        <v>5</v>
      </c>
      <c r="CP118">
        <f>'Champ Scores'!E121+'(CC) Team Data'!E$43-'(CC) Team Data'!$B$28</f>
        <v>9</v>
      </c>
      <c r="CQ118">
        <f>'Champ Scores'!F121+'(CC) Team Data'!F$43-'(CC) Team Data'!$B$28</f>
        <v>7</v>
      </c>
      <c r="CR118">
        <f>'Champ Scores'!G121+'(CC) Team Data'!G$43-'(CC) Team Data'!$B$28</f>
        <v>7</v>
      </c>
      <c r="CS118">
        <f>'Champ Scores'!H121+'(CC) Team Data'!H$43-'(CC) Team Data'!$B$28</f>
        <v>7</v>
      </c>
      <c r="CT118">
        <f>'Champ Scores'!I121+'(CC) Team Data'!I$43-'(CC) Team Data'!$B$28</f>
        <v>7</v>
      </c>
      <c r="CU118">
        <f>'Champ Scores'!J121+'(CC) Team Data'!J$43-'(CC) Team Data'!$B$28</f>
        <v>7</v>
      </c>
      <c r="CV118">
        <f>'Champ Scores'!K121+'(CC) Team Data'!K$43-'(CC) Team Data'!$B$28</f>
        <v>5</v>
      </c>
      <c r="CW118">
        <f>'Champ Scores'!L121+'(CC) Team Data'!L$43-'(CC) Team Data'!$B$28</f>
        <v>8</v>
      </c>
      <c r="CX118">
        <f>'Champ Scores'!M121+'(CC) Team Data'!M$43-'(CC) Team Data'!$B$28</f>
        <v>5</v>
      </c>
      <c r="CY118">
        <f>'Champ Scores'!N121+'(CC) Team Data'!N$43-'(CC) Team Data'!$B$28</f>
        <v>7</v>
      </c>
      <c r="CZ118">
        <f>'Champ Scores'!O121+'(CC) Team Data'!O$43-'(CC) Team Data'!$B$28</f>
        <v>8</v>
      </c>
      <c r="DA118">
        <f>'Champ Scores'!P121+'(CC) Team Data'!P$43-'(CC) Team Data'!$B$28</f>
        <v>7</v>
      </c>
      <c r="DB118">
        <f>'Champ Scores'!Q121+'(CC) Team Data'!Q$43-'(CC) Team Data'!$B$28</f>
        <v>6</v>
      </c>
      <c r="DC118">
        <f>'Champ Scores'!R121+'(CC) Team Data'!R$43-'(CC) Team Data'!$B$28</f>
        <v>5</v>
      </c>
      <c r="DD118">
        <f>'Champ Scores'!S121+'(CC) Team Data'!S$43-'(CC) Team Data'!$B$28</f>
        <v>5</v>
      </c>
      <c r="DE118">
        <f>'Champ Scores'!T121+'(CC) Team Data'!T$43-'(CC) Team Data'!$B$28</f>
        <v>7</v>
      </c>
      <c r="DF118">
        <f>'Champ Scores'!U121+'(CC) Team Data'!U$43-'(CC) Team Data'!$B$28</f>
        <v>6</v>
      </c>
    </row>
    <row r="119" spans="1:110" x14ac:dyDescent="0.25">
      <c r="A119" t="str">
        <f>'Champ Scores'!A122</f>
        <v>Sylas</v>
      </c>
      <c r="B119">
        <f>IF('Comp Calculator'!$C$158='Champ Pools'!$S$3,'Champ Pools'!B121,IF('Comp Calculator'!$C$158='Champ Pools'!$T$3,'Champ Pools'!C121,IF('Comp Calculator'!$C$158='Champ Pools'!$U$3,'Champ Pools'!D121,IF('Comp Calculator'!$C$158='Champ Pools'!$V$3,'Champ Pools'!E121,IF('Comp Calculator'!$C$158='Champ Pools'!$W$3,'Champ Pools'!F121,IF('Comp Calculator'!$C$158='Champ Pools'!$X$3,'Champ Pools'!G121,IF('Comp Calculator'!$C$158='Champ Pools'!$Y$3,'Champ Pools'!H121,IF('Comp Calculator'!$C$158='Champ Pools'!$Z$3,'Champ Pools'!I121,0))))))))</f>
        <v>0</v>
      </c>
      <c r="C119">
        <f>IF('Comp Calculator'!$C$159='Champ Pools'!$S$3,'Champ Pools'!B121,IF('Comp Calculator'!$C$159='Champ Pools'!$T$3,'Champ Pools'!C121,IF('Comp Calculator'!$C$159='Champ Pools'!$U$3,'Champ Pools'!D121,IF('Comp Calculator'!$C$159='Champ Pools'!$V$3,'Champ Pools'!E121,IF('Comp Calculator'!$C$159='Champ Pools'!$W$3,'Champ Pools'!F121,IF('Comp Calculator'!$C$159='Champ Pools'!$X$3,'Champ Pools'!G121,IF('Comp Calculator'!$C$159='Champ Pools'!$Y$3,'Champ Pools'!H121,IF('Comp Calculator'!$C$159='Champ Pools'!$Z$3,'Champ Pools'!I121,0))))))))</f>
        <v>0</v>
      </c>
      <c r="D119">
        <f>IF('Comp Calculator'!$C$160='Champ Pools'!$S$3,'Champ Pools'!B121,IF('Comp Calculator'!$C$160='Champ Pools'!$T$3,'Champ Pools'!C121,IF('Comp Calculator'!$C$160='Champ Pools'!$U$3,'Champ Pools'!D121,IF('Comp Calculator'!$C$160='Champ Pools'!$V$3,'Champ Pools'!E121,IF('Comp Calculator'!$C$160='Champ Pools'!$W$3,'Champ Pools'!F121,IF('Comp Calculator'!$C$160='Champ Pools'!$X$3,'Champ Pools'!G121,IF('Comp Calculator'!$C$160='Champ Pools'!$Y$3,'Champ Pools'!H121,IF('Comp Calculator'!$C$160='Champ Pools'!$Z$3,'Champ Pools'!I121,0))))))))</f>
        <v>4</v>
      </c>
      <c r="E119">
        <f>IF('Comp Calculator'!$C$161='Champ Pools'!$S$3,'Champ Pools'!B121,IF('Comp Calculator'!$C$161='Champ Pools'!$T$3,'Champ Pools'!C121,IF('Comp Calculator'!$C$161='Champ Pools'!$U$3,'Champ Pools'!D121,IF('Comp Calculator'!$C$161='Champ Pools'!$V$3,'Champ Pools'!E121,IF('Comp Calculator'!$C$161='Champ Pools'!$W$3,'Champ Pools'!F121,IF('Comp Calculator'!$C$161='Champ Pools'!$X$3,'Champ Pools'!G121,IF('Comp Calculator'!$C$161='Champ Pools'!$Y$3,'Champ Pools'!H121,IF('Comp Calculator'!$C$161='Champ Pools'!$Z$3,'Champ Pools'!I121,0))))))))</f>
        <v>0</v>
      </c>
      <c r="F119">
        <f>IF('Comp Calculator'!$C$162='Champ Pools'!$S$3,'Champ Pools'!B121,IF('Comp Calculator'!$C$162='Champ Pools'!$T$3,'Champ Pools'!C121,IF('Comp Calculator'!$C$162='Champ Pools'!$U$3,'Champ Pools'!D121,IF('Comp Calculator'!$C$162='Champ Pools'!$V$3,'Champ Pools'!E121,IF('Comp Calculator'!$C$162='Champ Pools'!$W$3,'Champ Pools'!F121,IF('Comp Calculator'!$C$162='Champ Pools'!$X$3,'Champ Pools'!G121,IF('Comp Calculator'!$C$162='Champ Pools'!$Y$3,'Champ Pools'!H121,IF('Comp Calculator'!$C$162='Champ Pools'!$Z$3,'Champ Pools'!I121,0))))))))</f>
        <v>5</v>
      </c>
      <c r="H119">
        <f>B119*B119*'Champ Pools'!AC121</f>
        <v>0</v>
      </c>
      <c r="I119">
        <f>C119*C119*'Champ Pools'!AD121</f>
        <v>0</v>
      </c>
      <c r="J119">
        <f>D119*D119*'Champ Pools'!AE121</f>
        <v>48</v>
      </c>
      <c r="K119">
        <f>E119*E119*'Champ Pools'!AF121</f>
        <v>0</v>
      </c>
      <c r="L119">
        <f>F119*F119*'Champ Pools'!AG121</f>
        <v>75</v>
      </c>
      <c r="N119">
        <f>'Champ Scores'!Y122</f>
        <v>2257</v>
      </c>
      <c r="O119">
        <f>'Champ Scores'!Z122</f>
        <v>2740</v>
      </c>
      <c r="P119">
        <f>'Champ Scores'!AA122</f>
        <v>1456</v>
      </c>
      <c r="Q119">
        <f>'Champ Scores'!AB122</f>
        <v>1252</v>
      </c>
      <c r="R119">
        <f>'Champ Scores'!AC122</f>
        <v>2249</v>
      </c>
      <c r="T119" s="60">
        <f t="shared" si="42"/>
        <v>2381.3994018754911</v>
      </c>
      <c r="U119">
        <f>'(CC) Team Data'!W$43+'(CC) Enemy Champ Data'!N119</f>
        <v>2257</v>
      </c>
      <c r="V119">
        <f>'(CC) Team Data'!X$43+'(CC) Enemy Champ Data'!O119</f>
        <v>2740</v>
      </c>
      <c r="W119">
        <f>'(CC) Team Data'!Y$43+'(CC) Enemy Champ Data'!P119</f>
        <v>1456</v>
      </c>
      <c r="X119">
        <f>'(CC) Team Data'!Z$43+'(CC) Enemy Champ Data'!Q119</f>
        <v>1252</v>
      </c>
      <c r="Y119">
        <f>'(CC) Team Data'!AA$43+'(CC) Enemy Champ Data'!R119</f>
        <v>2249</v>
      </c>
      <c r="AA119">
        <f>ABS('Champ Scores'!AG122-33.3-'Comp Calculator'!H$164-'Comp Calculator'!H$163)</f>
        <v>16.162879590800081</v>
      </c>
      <c r="AB119">
        <f>ABS('Champ Scores'!AH122-33.3-'Comp Calculator'!I$164-'Comp Calculator'!I$163)</f>
        <v>0.63654077726058489</v>
      </c>
      <c r="AC119">
        <f>ABS('Champ Scores'!AI122-33.3-'Comp Calculator'!J$164-'Comp Calculator'!J$163)</f>
        <v>15.5263388135395</v>
      </c>
      <c r="AD119">
        <f t="shared" si="30"/>
        <v>32.325759181600162</v>
      </c>
      <c r="AF119" s="60">
        <f>(IF('Comp Calculator'!$C$167='(CC) Enemy Champ Data'!$N$3,'(CC) Enemy Champ Data'!$N119,IF('Comp Calculator'!$C$167='(CC) Enemy Champ Data'!$O$3,'(CC) Enemy Champ Data'!$O119,IF('Comp Calculator'!$C$167='(CC) Enemy Champ Data'!$P$3,'(CC) Enemy Champ Data'!$P119,IF('Comp Calculator'!$C$167='(CC) Enemy Champ Data'!$Q$3,'(CC) Enemy Champ Data'!$Q119,IF('Comp Calculator'!$C$167='(CC) Enemy Champ Data'!$R$3,'(CC) Enemy Champ Data'!$R119,IF('Comp Calculator'!$C$167='(CC) Enemy Champ Data'!$T$3,'(CC) Enemy Champ Data'!$T119,1000))))))*H119*(100-$AD119))/1000</f>
        <v>0</v>
      </c>
      <c r="AG119" s="60">
        <f>(IF('Comp Calculator'!$C$167='(CC) Enemy Champ Data'!$N$3,'(CC) Enemy Champ Data'!$N119,IF('Comp Calculator'!$C$167='(CC) Enemy Champ Data'!$O$3,'(CC) Enemy Champ Data'!$O119,IF('Comp Calculator'!$C$167='(CC) Enemy Champ Data'!$P$3,'(CC) Enemy Champ Data'!$P119,IF('Comp Calculator'!$C$167='(CC) Enemy Champ Data'!$Q$3,'(CC) Enemy Champ Data'!$Q119,IF('Comp Calculator'!$C$167='(CC) Enemy Champ Data'!$R$3,'(CC) Enemy Champ Data'!$R119,IF('Comp Calculator'!$C$167='(CC) Enemy Champ Data'!$T$3,'(CC) Enemy Champ Data'!$T119,1000))))))*I119*(100-$AD119))/1000</f>
        <v>0</v>
      </c>
      <c r="AH119" s="60">
        <f>(IF('Comp Calculator'!$C$167='(CC) Enemy Champ Data'!$N$3,'(CC) Enemy Champ Data'!$N119,IF('Comp Calculator'!$C$167='(CC) Enemy Champ Data'!$O$3,'(CC) Enemy Champ Data'!$O119,IF('Comp Calculator'!$C$167='(CC) Enemy Champ Data'!$P$3,'(CC) Enemy Champ Data'!$P119,IF('Comp Calculator'!$C$167='(CC) Enemy Champ Data'!$Q$3,'(CC) Enemy Champ Data'!$Q119,IF('Comp Calculator'!$C$167='(CC) Enemy Champ Data'!$R$3,'(CC) Enemy Champ Data'!$R119,IF('Comp Calculator'!$C$167='(CC) Enemy Champ Data'!$T$3,'(CC) Enemy Champ Data'!$T119,1000))))))*J119*(100-$AD119))/1000</f>
        <v>7735.6510371511358</v>
      </c>
      <c r="AI119" s="60">
        <f>(IF('Comp Calculator'!$C$167='(CC) Enemy Champ Data'!$N$3,'(CC) Enemy Champ Data'!$N119,IF('Comp Calculator'!$C$167='(CC) Enemy Champ Data'!$O$3,'(CC) Enemy Champ Data'!$O119,IF('Comp Calculator'!$C$167='(CC) Enemy Champ Data'!$P$3,'(CC) Enemy Champ Data'!$P119,IF('Comp Calculator'!$C$167='(CC) Enemy Champ Data'!$Q$3,'(CC) Enemy Champ Data'!$Q119,IF('Comp Calculator'!$C$167='(CC) Enemy Champ Data'!$R$3,'(CC) Enemy Champ Data'!$R119,IF('Comp Calculator'!$C$167='(CC) Enemy Champ Data'!$T$3,'(CC) Enemy Champ Data'!$T119,1000))))))*K119*(100-$AD119))/1000</f>
        <v>0</v>
      </c>
      <c r="AJ119" s="60">
        <f>(IF('Comp Calculator'!$C$167='(CC) Enemy Champ Data'!$N$3,'(CC) Enemy Champ Data'!$N119,IF('Comp Calculator'!$C$167='(CC) Enemy Champ Data'!$O$3,'(CC) Enemy Champ Data'!$O119,IF('Comp Calculator'!$C$167='(CC) Enemy Champ Data'!$P$3,'(CC) Enemy Champ Data'!$P119,IF('Comp Calculator'!$C$167='(CC) Enemy Champ Data'!$Q$3,'(CC) Enemy Champ Data'!$Q119,IF('Comp Calculator'!$C$167='(CC) Enemy Champ Data'!$R$3,'(CC) Enemy Champ Data'!$R119,IF('Comp Calculator'!$C$167='(CC) Enemy Champ Data'!$T$3,'(CC) Enemy Champ Data'!$T119,1000))))))*L119*(100-$AD119))/1000</f>
        <v>12086.954745548648</v>
      </c>
      <c r="AL119">
        <f>RANK(AF119,AF$4:AF$157,0)+COUNTIF(AF$4:AF119,AF119)-1</f>
        <v>125</v>
      </c>
      <c r="AM119" t="str">
        <f t="shared" si="31"/>
        <v>Sylas</v>
      </c>
      <c r="AN119">
        <f>RANK(AG119,AG$4:AG$157,0)+COUNTIF(AG$4:AG119,AG119)-1</f>
        <v>124</v>
      </c>
      <c r="AO119" t="str">
        <f t="shared" si="32"/>
        <v>Sylas</v>
      </c>
      <c r="AP119">
        <f>RANK(AH119,AH$4:AH$157,0)+COUNTIF(AH$4:AH119,AH119)-1</f>
        <v>34</v>
      </c>
      <c r="AQ119" t="str">
        <f t="shared" si="33"/>
        <v>Sylas</v>
      </c>
      <c r="AR119">
        <f>RANK(AI119,AI$4:AI$157,0)+COUNTIF(AI$4:AI119,AI119)-1</f>
        <v>121</v>
      </c>
      <c r="AS119" t="str">
        <f t="shared" si="34"/>
        <v>Sylas</v>
      </c>
      <c r="AT119">
        <f>RANK(AJ119,AJ$4:AJ$157,0)+COUNTIF(AJ$4:AJ119,AJ119)-1</f>
        <v>12</v>
      </c>
      <c r="AU119" t="str">
        <f t="shared" si="35"/>
        <v>Sylas</v>
      </c>
      <c r="AW119">
        <v>117</v>
      </c>
      <c r="AX119" s="61">
        <f t="shared" si="36"/>
        <v>3.4305549086582099</v>
      </c>
      <c r="AY119">
        <f>'Champ Scores'!B122</f>
        <v>4</v>
      </c>
      <c r="AZ119">
        <f>'Champ Scores'!C122</f>
        <v>4</v>
      </c>
      <c r="BA119">
        <f>'Champ Scores'!D122</f>
        <v>4</v>
      </c>
      <c r="BB119">
        <f>'Champ Scores'!E122</f>
        <v>3</v>
      </c>
      <c r="BC119">
        <f>'Champ Scores'!F122</f>
        <v>5</v>
      </c>
      <c r="BD119">
        <f>'Champ Scores'!G122</f>
        <v>2</v>
      </c>
      <c r="BE119">
        <f>'Champ Scores'!H122</f>
        <v>1</v>
      </c>
      <c r="BF119">
        <f>'Champ Scores'!I122</f>
        <v>1</v>
      </c>
      <c r="BG119">
        <f>'Champ Scores'!J122</f>
        <v>5</v>
      </c>
      <c r="BH119">
        <f>'Champ Scores'!K122</f>
        <v>1</v>
      </c>
      <c r="BI119">
        <f>'Champ Scores'!L122</f>
        <v>4</v>
      </c>
      <c r="BJ119">
        <f>'Champ Scores'!M122</f>
        <v>3</v>
      </c>
      <c r="BK119">
        <f>'Champ Scores'!N122</f>
        <v>1</v>
      </c>
      <c r="BL119">
        <f>'Champ Scores'!O122</f>
        <v>1</v>
      </c>
      <c r="BM119">
        <f>'Champ Scores'!P122</f>
        <v>5</v>
      </c>
      <c r="BN119">
        <f>'Champ Scores'!Q122</f>
        <v>2</v>
      </c>
      <c r="BO119">
        <f>'Champ Scores'!R122</f>
        <v>3</v>
      </c>
      <c r="BP119">
        <f>'Champ Scores'!S122</f>
        <v>1</v>
      </c>
      <c r="BQ119">
        <f>'Champ Scores'!T122</f>
        <v>1</v>
      </c>
      <c r="BR119">
        <f>'Champ Scores'!U122</f>
        <v>1</v>
      </c>
      <c r="BT119" s="61">
        <f>INDEX($AX$3:BR119,AW119,MATCH('Comp Calculator'!$C$168,'(CC) Enemy Champ Data'!$AX$3:$BR$3,0))</f>
        <v>3.4305549086582099</v>
      </c>
      <c r="BV119" s="60">
        <f t="shared" si="43"/>
        <v>0</v>
      </c>
      <c r="BW119" s="60">
        <f t="shared" si="44"/>
        <v>0</v>
      </c>
      <c r="BX119" s="60">
        <f t="shared" si="45"/>
        <v>11143.689553405409</v>
      </c>
      <c r="BY119" s="60">
        <f t="shared" si="46"/>
        <v>0</v>
      </c>
      <c r="BZ119" s="60">
        <f t="shared" si="47"/>
        <v>17412.014927195949</v>
      </c>
      <c r="CB119">
        <f>RANK(BV119,BV$4:BV$157,0)+COUNTIF(BV$4:BV119,BV119)-1</f>
        <v>125</v>
      </c>
      <c r="CC119" t="str">
        <f t="shared" si="37"/>
        <v>Sylas</v>
      </c>
      <c r="CD119">
        <f>RANK(BW119,BW$4:BW$157,0)+COUNTIF(BW$4:BW119,BW119)-1</f>
        <v>124</v>
      </c>
      <c r="CE119" t="str">
        <f t="shared" si="38"/>
        <v>Sylas</v>
      </c>
      <c r="CF119">
        <f>RANK(BX119,BX$4:BX$157,0)+COUNTIF(BX$4:BX119,BX119)-1</f>
        <v>34</v>
      </c>
      <c r="CG119" t="str">
        <f t="shared" si="39"/>
        <v>Sylas</v>
      </c>
      <c r="CH119">
        <f>RANK(BY119,BY$4:BY$157,0)+COUNTIF(BY$4:BY119,BY119)-1</f>
        <v>121</v>
      </c>
      <c r="CI119" t="str">
        <f t="shared" si="40"/>
        <v>Sylas</v>
      </c>
      <c r="CJ119">
        <f>RANK(BZ119,BZ$4:BZ$157,0)+COUNTIF(BZ$4:BZ119,BZ119)-1</f>
        <v>11</v>
      </c>
      <c r="CK119" t="str">
        <f t="shared" si="41"/>
        <v>Sylas</v>
      </c>
      <c r="CM119">
        <f>'Champ Scores'!B122+'(CC) Team Data'!B$43-'(CC) Team Data'!$B$28</f>
        <v>8</v>
      </c>
      <c r="CN119">
        <f>'Champ Scores'!C122+'(CC) Team Data'!C$43-'(CC) Team Data'!$B$28</f>
        <v>8</v>
      </c>
      <c r="CO119">
        <f>'Champ Scores'!D122+'(CC) Team Data'!D$43-'(CC) Team Data'!$B$28</f>
        <v>8</v>
      </c>
      <c r="CP119">
        <f>'Champ Scores'!E122+'(CC) Team Data'!E$43-'(CC) Team Data'!$B$28</f>
        <v>7</v>
      </c>
      <c r="CQ119">
        <f>'Champ Scores'!F122+'(CC) Team Data'!F$43-'(CC) Team Data'!$B$28</f>
        <v>9</v>
      </c>
      <c r="CR119">
        <f>'Champ Scores'!G122+'(CC) Team Data'!G$43-'(CC) Team Data'!$B$28</f>
        <v>6</v>
      </c>
      <c r="CS119">
        <f>'Champ Scores'!H122+'(CC) Team Data'!H$43-'(CC) Team Data'!$B$28</f>
        <v>5</v>
      </c>
      <c r="CT119">
        <f>'Champ Scores'!I122+'(CC) Team Data'!I$43-'(CC) Team Data'!$B$28</f>
        <v>5</v>
      </c>
      <c r="CU119">
        <f>'Champ Scores'!J122+'(CC) Team Data'!J$43-'(CC) Team Data'!$B$28</f>
        <v>9</v>
      </c>
      <c r="CV119">
        <f>'Champ Scores'!K122+'(CC) Team Data'!K$43-'(CC) Team Data'!$B$28</f>
        <v>5</v>
      </c>
      <c r="CW119">
        <f>'Champ Scores'!L122+'(CC) Team Data'!L$43-'(CC) Team Data'!$B$28</f>
        <v>8</v>
      </c>
      <c r="CX119">
        <f>'Champ Scores'!M122+'(CC) Team Data'!M$43-'(CC) Team Data'!$B$28</f>
        <v>7</v>
      </c>
      <c r="CY119">
        <f>'Champ Scores'!N122+'(CC) Team Data'!N$43-'(CC) Team Data'!$B$28</f>
        <v>5</v>
      </c>
      <c r="CZ119">
        <f>'Champ Scores'!O122+'(CC) Team Data'!O$43-'(CC) Team Data'!$B$28</f>
        <v>5</v>
      </c>
      <c r="DA119">
        <f>'Champ Scores'!P122+'(CC) Team Data'!P$43-'(CC) Team Data'!$B$28</f>
        <v>9</v>
      </c>
      <c r="DB119">
        <f>'Champ Scores'!Q122+'(CC) Team Data'!Q$43-'(CC) Team Data'!$B$28</f>
        <v>6</v>
      </c>
      <c r="DC119">
        <f>'Champ Scores'!R122+'(CC) Team Data'!R$43-'(CC) Team Data'!$B$28</f>
        <v>7</v>
      </c>
      <c r="DD119">
        <f>'Champ Scores'!S122+'(CC) Team Data'!S$43-'(CC) Team Data'!$B$28</f>
        <v>5</v>
      </c>
      <c r="DE119">
        <f>'Champ Scores'!T122+'(CC) Team Data'!T$43-'(CC) Team Data'!$B$28</f>
        <v>5</v>
      </c>
      <c r="DF119">
        <f>'Champ Scores'!U122+'(CC) Team Data'!U$43-'(CC) Team Data'!$B$28</f>
        <v>5</v>
      </c>
    </row>
    <row r="120" spans="1:110" x14ac:dyDescent="0.25">
      <c r="A120" t="str">
        <f>'Champ Scores'!A123</f>
        <v>Syndra</v>
      </c>
      <c r="B120">
        <f>IF('Comp Calculator'!$C$158='Champ Pools'!$S$3,'Champ Pools'!B122,IF('Comp Calculator'!$C$158='Champ Pools'!$T$3,'Champ Pools'!C122,IF('Comp Calculator'!$C$158='Champ Pools'!$U$3,'Champ Pools'!D122,IF('Comp Calculator'!$C$158='Champ Pools'!$V$3,'Champ Pools'!E122,IF('Comp Calculator'!$C$158='Champ Pools'!$W$3,'Champ Pools'!F122,IF('Comp Calculator'!$C$158='Champ Pools'!$X$3,'Champ Pools'!G122,IF('Comp Calculator'!$C$158='Champ Pools'!$Y$3,'Champ Pools'!H122,IF('Comp Calculator'!$C$158='Champ Pools'!$Z$3,'Champ Pools'!I122,0))))))))</f>
        <v>2</v>
      </c>
      <c r="C120">
        <f>IF('Comp Calculator'!$C$159='Champ Pools'!$S$3,'Champ Pools'!B122,IF('Comp Calculator'!$C$159='Champ Pools'!$T$3,'Champ Pools'!C122,IF('Comp Calculator'!$C$159='Champ Pools'!$U$3,'Champ Pools'!D122,IF('Comp Calculator'!$C$159='Champ Pools'!$V$3,'Champ Pools'!E122,IF('Comp Calculator'!$C$159='Champ Pools'!$W$3,'Champ Pools'!F122,IF('Comp Calculator'!$C$159='Champ Pools'!$X$3,'Champ Pools'!G122,IF('Comp Calculator'!$C$159='Champ Pools'!$Y$3,'Champ Pools'!H122,IF('Comp Calculator'!$C$159='Champ Pools'!$Z$3,'Champ Pools'!I122,0))))))))</f>
        <v>0</v>
      </c>
      <c r="D120">
        <f>IF('Comp Calculator'!$C$160='Champ Pools'!$S$3,'Champ Pools'!B122,IF('Comp Calculator'!$C$160='Champ Pools'!$T$3,'Champ Pools'!C122,IF('Comp Calculator'!$C$160='Champ Pools'!$U$3,'Champ Pools'!D122,IF('Comp Calculator'!$C$160='Champ Pools'!$V$3,'Champ Pools'!E122,IF('Comp Calculator'!$C$160='Champ Pools'!$W$3,'Champ Pools'!F122,IF('Comp Calculator'!$C$160='Champ Pools'!$X$3,'Champ Pools'!G122,IF('Comp Calculator'!$C$160='Champ Pools'!$Y$3,'Champ Pools'!H122,IF('Comp Calculator'!$C$160='Champ Pools'!$Z$3,'Champ Pools'!I122,0))))))))</f>
        <v>5</v>
      </c>
      <c r="E120">
        <f>IF('Comp Calculator'!$C$161='Champ Pools'!$S$3,'Champ Pools'!B122,IF('Comp Calculator'!$C$161='Champ Pools'!$T$3,'Champ Pools'!C122,IF('Comp Calculator'!$C$161='Champ Pools'!$U$3,'Champ Pools'!D122,IF('Comp Calculator'!$C$161='Champ Pools'!$V$3,'Champ Pools'!E122,IF('Comp Calculator'!$C$161='Champ Pools'!$W$3,'Champ Pools'!F122,IF('Comp Calculator'!$C$161='Champ Pools'!$X$3,'Champ Pools'!G122,IF('Comp Calculator'!$C$161='Champ Pools'!$Y$3,'Champ Pools'!H122,IF('Comp Calculator'!$C$161='Champ Pools'!$Z$3,'Champ Pools'!I122,0))))))))</f>
        <v>0</v>
      </c>
      <c r="F120">
        <f>IF('Comp Calculator'!$C$162='Champ Pools'!$S$3,'Champ Pools'!B122,IF('Comp Calculator'!$C$162='Champ Pools'!$T$3,'Champ Pools'!C122,IF('Comp Calculator'!$C$162='Champ Pools'!$U$3,'Champ Pools'!D122,IF('Comp Calculator'!$C$162='Champ Pools'!$V$3,'Champ Pools'!E122,IF('Comp Calculator'!$C$162='Champ Pools'!$W$3,'Champ Pools'!F122,IF('Comp Calculator'!$C$162='Champ Pools'!$X$3,'Champ Pools'!G122,IF('Comp Calculator'!$C$162='Champ Pools'!$Y$3,'Champ Pools'!H122,IF('Comp Calculator'!$C$162='Champ Pools'!$Z$3,'Champ Pools'!I122,0))))))))</f>
        <v>3</v>
      </c>
      <c r="H120">
        <f>B120*B120*'Champ Pools'!AC122</f>
        <v>12</v>
      </c>
      <c r="I120">
        <f>C120*C120*'Champ Pools'!AD122</f>
        <v>0</v>
      </c>
      <c r="J120">
        <f>D120*D120*'Champ Pools'!AE122</f>
        <v>75</v>
      </c>
      <c r="K120">
        <f>E120*E120*'Champ Pools'!AF122</f>
        <v>0</v>
      </c>
      <c r="L120">
        <f>F120*F120*'Champ Pools'!AG122</f>
        <v>27</v>
      </c>
      <c r="N120">
        <f>'Champ Scores'!Y123</f>
        <v>2288</v>
      </c>
      <c r="O120">
        <f>'Champ Scores'!Z123</f>
        <v>2276</v>
      </c>
      <c r="P120">
        <f>'Champ Scores'!AA123</f>
        <v>1448</v>
      </c>
      <c r="Q120">
        <f>'Champ Scores'!AB123</f>
        <v>2120</v>
      </c>
      <c r="R120">
        <f>'Champ Scores'!AC123</f>
        <v>1767</v>
      </c>
      <c r="T120" s="60">
        <f t="shared" si="42"/>
        <v>2635.8321815426298</v>
      </c>
      <c r="U120">
        <f>'(CC) Team Data'!W$43+'(CC) Enemy Champ Data'!N120</f>
        <v>2288</v>
      </c>
      <c r="V120">
        <f>'(CC) Team Data'!X$43+'(CC) Enemy Champ Data'!O120</f>
        <v>2276</v>
      </c>
      <c r="W120">
        <f>'(CC) Team Data'!Y$43+'(CC) Enemy Champ Data'!P120</f>
        <v>1448</v>
      </c>
      <c r="X120">
        <f>'(CC) Team Data'!Z$43+'(CC) Enemy Champ Data'!Q120</f>
        <v>2120</v>
      </c>
      <c r="Y120">
        <f>'(CC) Team Data'!AA$43+'(CC) Enemy Champ Data'!R120</f>
        <v>1767</v>
      </c>
      <c r="AA120">
        <f>ABS('Champ Scores'!AG123-33.3-'Comp Calculator'!H$164-'Comp Calculator'!H$163)</f>
        <v>25.28362192678215</v>
      </c>
      <c r="AB120">
        <f>ABS('Champ Scores'!AH123-33.3-'Comp Calculator'!I$164-'Comp Calculator'!I$163)</f>
        <v>2.5383428279424862</v>
      </c>
      <c r="AC120">
        <f>ABS('Champ Scores'!AI123-33.3-'Comp Calculator'!J$164-'Comp Calculator'!J$163)</f>
        <v>22.745279098839671</v>
      </c>
      <c r="AD120">
        <f t="shared" si="30"/>
        <v>50.567243853564307</v>
      </c>
      <c r="AF120" s="60">
        <f>(IF('Comp Calculator'!$C$167='(CC) Enemy Champ Data'!$N$3,'(CC) Enemy Champ Data'!$N120,IF('Comp Calculator'!$C$167='(CC) Enemy Champ Data'!$O$3,'(CC) Enemy Champ Data'!$O120,IF('Comp Calculator'!$C$167='(CC) Enemy Champ Data'!$P$3,'(CC) Enemy Champ Data'!$P120,IF('Comp Calculator'!$C$167='(CC) Enemy Champ Data'!$Q$3,'(CC) Enemy Champ Data'!$Q120,IF('Comp Calculator'!$C$167='(CC) Enemy Champ Data'!$R$3,'(CC) Enemy Champ Data'!$R120,IF('Comp Calculator'!$C$167='(CC) Enemy Champ Data'!$T$3,'(CC) Enemy Champ Data'!$T120,1000))))))*H120*(100-$AD120))/1000</f>
        <v>1563.5573936774931</v>
      </c>
      <c r="AG120" s="60">
        <f>(IF('Comp Calculator'!$C$167='(CC) Enemy Champ Data'!$N$3,'(CC) Enemy Champ Data'!$N120,IF('Comp Calculator'!$C$167='(CC) Enemy Champ Data'!$O$3,'(CC) Enemy Champ Data'!$O120,IF('Comp Calculator'!$C$167='(CC) Enemy Champ Data'!$P$3,'(CC) Enemy Champ Data'!$P120,IF('Comp Calculator'!$C$167='(CC) Enemy Champ Data'!$Q$3,'(CC) Enemy Champ Data'!$Q120,IF('Comp Calculator'!$C$167='(CC) Enemy Champ Data'!$R$3,'(CC) Enemy Champ Data'!$R120,IF('Comp Calculator'!$C$167='(CC) Enemy Champ Data'!$T$3,'(CC) Enemy Champ Data'!$T120,1000))))))*I120*(100-$AD120))/1000</f>
        <v>0</v>
      </c>
      <c r="AH120" s="60">
        <f>(IF('Comp Calculator'!$C$167='(CC) Enemy Champ Data'!$N$3,'(CC) Enemy Champ Data'!$N120,IF('Comp Calculator'!$C$167='(CC) Enemy Champ Data'!$O$3,'(CC) Enemy Champ Data'!$O120,IF('Comp Calculator'!$C$167='(CC) Enemy Champ Data'!$P$3,'(CC) Enemy Champ Data'!$P120,IF('Comp Calculator'!$C$167='(CC) Enemy Champ Data'!$Q$3,'(CC) Enemy Champ Data'!$Q120,IF('Comp Calculator'!$C$167='(CC) Enemy Champ Data'!$R$3,'(CC) Enemy Champ Data'!$R120,IF('Comp Calculator'!$C$167='(CC) Enemy Champ Data'!$T$3,'(CC) Enemy Champ Data'!$T120,1000))))))*J120*(100-$AD120))/1000</f>
        <v>9772.2337104843336</v>
      </c>
      <c r="AI120" s="60">
        <f>(IF('Comp Calculator'!$C$167='(CC) Enemy Champ Data'!$N$3,'(CC) Enemy Champ Data'!$N120,IF('Comp Calculator'!$C$167='(CC) Enemy Champ Data'!$O$3,'(CC) Enemy Champ Data'!$O120,IF('Comp Calculator'!$C$167='(CC) Enemy Champ Data'!$P$3,'(CC) Enemy Champ Data'!$P120,IF('Comp Calculator'!$C$167='(CC) Enemy Champ Data'!$Q$3,'(CC) Enemy Champ Data'!$Q120,IF('Comp Calculator'!$C$167='(CC) Enemy Champ Data'!$R$3,'(CC) Enemy Champ Data'!$R120,IF('Comp Calculator'!$C$167='(CC) Enemy Champ Data'!$T$3,'(CC) Enemy Champ Data'!$T120,1000))))))*K120*(100-$AD120))/1000</f>
        <v>0</v>
      </c>
      <c r="AJ120" s="60">
        <f>(IF('Comp Calculator'!$C$167='(CC) Enemy Champ Data'!$N$3,'(CC) Enemy Champ Data'!$N120,IF('Comp Calculator'!$C$167='(CC) Enemy Champ Data'!$O$3,'(CC) Enemy Champ Data'!$O120,IF('Comp Calculator'!$C$167='(CC) Enemy Champ Data'!$P$3,'(CC) Enemy Champ Data'!$P120,IF('Comp Calculator'!$C$167='(CC) Enemy Champ Data'!$Q$3,'(CC) Enemy Champ Data'!$Q120,IF('Comp Calculator'!$C$167='(CC) Enemy Champ Data'!$R$3,'(CC) Enemy Champ Data'!$R120,IF('Comp Calculator'!$C$167='(CC) Enemy Champ Data'!$T$3,'(CC) Enemy Champ Data'!$T120,1000))))))*L120*(100-$AD120))/1000</f>
        <v>3518.0041357743598</v>
      </c>
      <c r="AL120">
        <f>RANK(AF120,AF$4:AF$157,0)+COUNTIF(AF$4:AF120,AF120)-1</f>
        <v>30</v>
      </c>
      <c r="AM120" t="str">
        <f t="shared" si="31"/>
        <v>Syndra</v>
      </c>
      <c r="AN120">
        <f>RANK(AG120,AG$4:AG$157,0)+COUNTIF(AG$4:AG120,AG120)-1</f>
        <v>125</v>
      </c>
      <c r="AO120" t="str">
        <f t="shared" si="32"/>
        <v>Syndra</v>
      </c>
      <c r="AP120">
        <f>RANK(AH120,AH$4:AH$157,0)+COUNTIF(AH$4:AH120,AH120)-1</f>
        <v>22</v>
      </c>
      <c r="AQ120" t="str">
        <f t="shared" si="33"/>
        <v>Syndra</v>
      </c>
      <c r="AR120">
        <f>RANK(AI120,AI$4:AI$157,0)+COUNTIF(AI$4:AI120,AI120)-1</f>
        <v>122</v>
      </c>
      <c r="AS120" t="str">
        <f t="shared" si="34"/>
        <v>Syndra</v>
      </c>
      <c r="AT120">
        <f>RANK(AJ120,AJ$4:AJ$157,0)+COUNTIF(AJ$4:AJ120,AJ120)-1</f>
        <v>45</v>
      </c>
      <c r="AU120" t="str">
        <f t="shared" si="35"/>
        <v>Syndra</v>
      </c>
      <c r="AW120">
        <v>118</v>
      </c>
      <c r="AX120" s="61">
        <f t="shared" si="36"/>
        <v>3.464456208100172</v>
      </c>
      <c r="AY120">
        <f>'Champ Scores'!B123</f>
        <v>5</v>
      </c>
      <c r="AZ120">
        <f>'Champ Scores'!C123</f>
        <v>1</v>
      </c>
      <c r="BA120">
        <f>'Champ Scores'!D123</f>
        <v>4</v>
      </c>
      <c r="BB120">
        <f>'Champ Scores'!E123</f>
        <v>3</v>
      </c>
      <c r="BC120">
        <f>'Champ Scores'!F123</f>
        <v>1</v>
      </c>
      <c r="BD120">
        <f>'Champ Scores'!G123</f>
        <v>4</v>
      </c>
      <c r="BE120">
        <f>'Champ Scores'!H123</f>
        <v>4</v>
      </c>
      <c r="BF120">
        <f>'Champ Scores'!I123</f>
        <v>4</v>
      </c>
      <c r="BG120">
        <f>'Champ Scores'!J123</f>
        <v>2</v>
      </c>
      <c r="BH120">
        <f>'Champ Scores'!K123</f>
        <v>1</v>
      </c>
      <c r="BI120">
        <f>'Champ Scores'!L123</f>
        <v>1</v>
      </c>
      <c r="BJ120">
        <f>'Champ Scores'!M123</f>
        <v>2</v>
      </c>
      <c r="BK120">
        <f>'Champ Scores'!N123</f>
        <v>4</v>
      </c>
      <c r="BL120">
        <f>'Champ Scores'!O123</f>
        <v>4</v>
      </c>
      <c r="BM120">
        <f>'Champ Scores'!P123</f>
        <v>5</v>
      </c>
      <c r="BN120">
        <f>'Champ Scores'!Q123</f>
        <v>1</v>
      </c>
      <c r="BO120">
        <f>'Champ Scores'!R123</f>
        <v>1</v>
      </c>
      <c r="BP120">
        <f>'Champ Scores'!S123</f>
        <v>1</v>
      </c>
      <c r="BQ120">
        <f>'Champ Scores'!T123</f>
        <v>3</v>
      </c>
      <c r="BR120">
        <f>'Champ Scores'!U123</f>
        <v>1</v>
      </c>
      <c r="BT120" s="61">
        <f>INDEX($AX$3:BR120,AW120,MATCH('Comp Calculator'!$C$168,'(CC) Enemy Champ Data'!$AX$3:$BR$3,0))</f>
        <v>3.464456208100172</v>
      </c>
      <c r="BV120" s="60">
        <f t="shared" si="43"/>
        <v>2055.0914269802529</v>
      </c>
      <c r="BW120" s="60">
        <f t="shared" si="44"/>
        <v>0</v>
      </c>
      <c r="BX120" s="60">
        <f t="shared" si="45"/>
        <v>12844.32141862658</v>
      </c>
      <c r="BY120" s="60">
        <f t="shared" si="46"/>
        <v>0</v>
      </c>
      <c r="BZ120" s="60">
        <f t="shared" si="47"/>
        <v>4623.9557107055689</v>
      </c>
      <c r="CB120">
        <f>RANK(BV120,BV$4:BV$157,0)+COUNTIF(BV$4:BV120,BV120)-1</f>
        <v>30</v>
      </c>
      <c r="CC120" t="str">
        <f t="shared" si="37"/>
        <v>Syndra</v>
      </c>
      <c r="CD120">
        <f>RANK(BW120,BW$4:BW$157,0)+COUNTIF(BW$4:BW120,BW120)-1</f>
        <v>125</v>
      </c>
      <c r="CE120" t="str">
        <f t="shared" si="38"/>
        <v>Syndra</v>
      </c>
      <c r="CF120">
        <f>RANK(BX120,BX$4:BX$157,0)+COUNTIF(BX$4:BX120,BX120)-1</f>
        <v>27</v>
      </c>
      <c r="CG120" t="str">
        <f t="shared" si="39"/>
        <v>Syndra</v>
      </c>
      <c r="CH120">
        <f>RANK(BY120,BY$4:BY$157,0)+COUNTIF(BY$4:BY120,BY120)-1</f>
        <v>122</v>
      </c>
      <c r="CI120" t="str">
        <f t="shared" si="40"/>
        <v>Syndra</v>
      </c>
      <c r="CJ120">
        <f>RANK(BZ120,BZ$4:BZ$157,0)+COUNTIF(BZ$4:BZ120,BZ120)-1</f>
        <v>46</v>
      </c>
      <c r="CK120" t="str">
        <f t="shared" si="41"/>
        <v>Syndra</v>
      </c>
      <c r="CM120">
        <f>'Champ Scores'!B123+'(CC) Team Data'!B$43-'(CC) Team Data'!$B$28</f>
        <v>9</v>
      </c>
      <c r="CN120">
        <f>'Champ Scores'!C123+'(CC) Team Data'!C$43-'(CC) Team Data'!$B$28</f>
        <v>5</v>
      </c>
      <c r="CO120">
        <f>'Champ Scores'!D123+'(CC) Team Data'!D$43-'(CC) Team Data'!$B$28</f>
        <v>8</v>
      </c>
      <c r="CP120">
        <f>'Champ Scores'!E123+'(CC) Team Data'!E$43-'(CC) Team Data'!$B$28</f>
        <v>7</v>
      </c>
      <c r="CQ120">
        <f>'Champ Scores'!F123+'(CC) Team Data'!F$43-'(CC) Team Data'!$B$28</f>
        <v>5</v>
      </c>
      <c r="CR120">
        <f>'Champ Scores'!G123+'(CC) Team Data'!G$43-'(CC) Team Data'!$B$28</f>
        <v>8</v>
      </c>
      <c r="CS120">
        <f>'Champ Scores'!H123+'(CC) Team Data'!H$43-'(CC) Team Data'!$B$28</f>
        <v>8</v>
      </c>
      <c r="CT120">
        <f>'Champ Scores'!I123+'(CC) Team Data'!I$43-'(CC) Team Data'!$B$28</f>
        <v>8</v>
      </c>
      <c r="CU120">
        <f>'Champ Scores'!J123+'(CC) Team Data'!J$43-'(CC) Team Data'!$B$28</f>
        <v>6</v>
      </c>
      <c r="CV120">
        <f>'Champ Scores'!K123+'(CC) Team Data'!K$43-'(CC) Team Data'!$B$28</f>
        <v>5</v>
      </c>
      <c r="CW120">
        <f>'Champ Scores'!L123+'(CC) Team Data'!L$43-'(CC) Team Data'!$B$28</f>
        <v>5</v>
      </c>
      <c r="CX120">
        <f>'Champ Scores'!M123+'(CC) Team Data'!M$43-'(CC) Team Data'!$B$28</f>
        <v>6</v>
      </c>
      <c r="CY120">
        <f>'Champ Scores'!N123+'(CC) Team Data'!N$43-'(CC) Team Data'!$B$28</f>
        <v>8</v>
      </c>
      <c r="CZ120">
        <f>'Champ Scores'!O123+'(CC) Team Data'!O$43-'(CC) Team Data'!$B$28</f>
        <v>8</v>
      </c>
      <c r="DA120">
        <f>'Champ Scores'!P123+'(CC) Team Data'!P$43-'(CC) Team Data'!$B$28</f>
        <v>9</v>
      </c>
      <c r="DB120">
        <f>'Champ Scores'!Q123+'(CC) Team Data'!Q$43-'(CC) Team Data'!$B$28</f>
        <v>5</v>
      </c>
      <c r="DC120">
        <f>'Champ Scores'!R123+'(CC) Team Data'!R$43-'(CC) Team Data'!$B$28</f>
        <v>5</v>
      </c>
      <c r="DD120">
        <f>'Champ Scores'!S123+'(CC) Team Data'!S$43-'(CC) Team Data'!$B$28</f>
        <v>5</v>
      </c>
      <c r="DE120">
        <f>'Champ Scores'!T123+'(CC) Team Data'!T$43-'(CC) Team Data'!$B$28</f>
        <v>7</v>
      </c>
      <c r="DF120">
        <f>'Champ Scores'!U123+'(CC) Team Data'!U$43-'(CC) Team Data'!$B$28</f>
        <v>5</v>
      </c>
    </row>
    <row r="121" spans="1:110" x14ac:dyDescent="0.25">
      <c r="A121" t="str">
        <f>'Champ Scores'!A124</f>
        <v>Tahm Kench</v>
      </c>
      <c r="B121">
        <f>IF('Comp Calculator'!$C$158='Champ Pools'!$S$3,'Champ Pools'!B123,IF('Comp Calculator'!$C$158='Champ Pools'!$T$3,'Champ Pools'!C123,IF('Comp Calculator'!$C$158='Champ Pools'!$U$3,'Champ Pools'!D123,IF('Comp Calculator'!$C$158='Champ Pools'!$V$3,'Champ Pools'!E123,IF('Comp Calculator'!$C$158='Champ Pools'!$W$3,'Champ Pools'!F123,IF('Comp Calculator'!$C$158='Champ Pools'!$X$3,'Champ Pools'!G123,IF('Comp Calculator'!$C$158='Champ Pools'!$Y$3,'Champ Pools'!H123,IF('Comp Calculator'!$C$158='Champ Pools'!$Z$3,'Champ Pools'!I123,0))))))))</f>
        <v>3</v>
      </c>
      <c r="C121">
        <f>IF('Comp Calculator'!$C$159='Champ Pools'!$S$3,'Champ Pools'!B123,IF('Comp Calculator'!$C$159='Champ Pools'!$T$3,'Champ Pools'!C123,IF('Comp Calculator'!$C$159='Champ Pools'!$U$3,'Champ Pools'!D123,IF('Comp Calculator'!$C$159='Champ Pools'!$V$3,'Champ Pools'!E123,IF('Comp Calculator'!$C$159='Champ Pools'!$W$3,'Champ Pools'!F123,IF('Comp Calculator'!$C$159='Champ Pools'!$X$3,'Champ Pools'!G123,IF('Comp Calculator'!$C$159='Champ Pools'!$Y$3,'Champ Pools'!H123,IF('Comp Calculator'!$C$159='Champ Pools'!$Z$3,'Champ Pools'!I123,0))))))))</f>
        <v>0</v>
      </c>
      <c r="D121">
        <f>IF('Comp Calculator'!$C$160='Champ Pools'!$S$3,'Champ Pools'!B123,IF('Comp Calculator'!$C$160='Champ Pools'!$T$3,'Champ Pools'!C123,IF('Comp Calculator'!$C$160='Champ Pools'!$U$3,'Champ Pools'!D123,IF('Comp Calculator'!$C$160='Champ Pools'!$V$3,'Champ Pools'!E123,IF('Comp Calculator'!$C$160='Champ Pools'!$W$3,'Champ Pools'!F123,IF('Comp Calculator'!$C$160='Champ Pools'!$X$3,'Champ Pools'!G123,IF('Comp Calculator'!$C$160='Champ Pools'!$Y$3,'Champ Pools'!H123,IF('Comp Calculator'!$C$160='Champ Pools'!$Z$3,'Champ Pools'!I123,0))))))))</f>
        <v>5</v>
      </c>
      <c r="E121">
        <f>IF('Comp Calculator'!$C$161='Champ Pools'!$S$3,'Champ Pools'!B123,IF('Comp Calculator'!$C$161='Champ Pools'!$T$3,'Champ Pools'!C123,IF('Comp Calculator'!$C$161='Champ Pools'!$U$3,'Champ Pools'!D123,IF('Comp Calculator'!$C$161='Champ Pools'!$V$3,'Champ Pools'!E123,IF('Comp Calculator'!$C$161='Champ Pools'!$W$3,'Champ Pools'!F123,IF('Comp Calculator'!$C$161='Champ Pools'!$X$3,'Champ Pools'!G123,IF('Comp Calculator'!$C$161='Champ Pools'!$Y$3,'Champ Pools'!H123,IF('Comp Calculator'!$C$161='Champ Pools'!$Z$3,'Champ Pools'!I123,0))))))))</f>
        <v>0</v>
      </c>
      <c r="F121">
        <f>IF('Comp Calculator'!$C$162='Champ Pools'!$S$3,'Champ Pools'!B123,IF('Comp Calculator'!$C$162='Champ Pools'!$T$3,'Champ Pools'!C123,IF('Comp Calculator'!$C$162='Champ Pools'!$U$3,'Champ Pools'!D123,IF('Comp Calculator'!$C$162='Champ Pools'!$V$3,'Champ Pools'!E123,IF('Comp Calculator'!$C$162='Champ Pools'!$W$3,'Champ Pools'!F123,IF('Comp Calculator'!$C$162='Champ Pools'!$X$3,'Champ Pools'!G123,IF('Comp Calculator'!$C$162='Champ Pools'!$Y$3,'Champ Pools'!H123,IF('Comp Calculator'!$C$162='Champ Pools'!$Z$3,'Champ Pools'!I123,0))))))))</f>
        <v>0</v>
      </c>
      <c r="H121">
        <f>B121*B121*'Champ Pools'!AC123</f>
        <v>27</v>
      </c>
      <c r="I121">
        <f>C121*C121*'Champ Pools'!AD123</f>
        <v>0</v>
      </c>
      <c r="J121">
        <f>D121*D121*'Champ Pools'!AE123</f>
        <v>75</v>
      </c>
      <c r="K121">
        <f>E121*E121*'Champ Pools'!AF123</f>
        <v>0</v>
      </c>
      <c r="L121">
        <f>F121*F121*'Champ Pools'!AG123</f>
        <v>0</v>
      </c>
      <c r="N121">
        <f>'Champ Scores'!Y124</f>
        <v>1786</v>
      </c>
      <c r="O121">
        <f>'Champ Scores'!Z124</f>
        <v>1895</v>
      </c>
      <c r="P121">
        <f>'Champ Scores'!AA124</f>
        <v>2819</v>
      </c>
      <c r="Q121">
        <f>'Champ Scores'!AB124</f>
        <v>2163</v>
      </c>
      <c r="R121">
        <f>'Champ Scores'!AC124</f>
        <v>2298</v>
      </c>
      <c r="T121" s="60">
        <f t="shared" si="42"/>
        <v>2594.3367159823306</v>
      </c>
      <c r="U121">
        <f>'(CC) Team Data'!W$43+'(CC) Enemy Champ Data'!N121</f>
        <v>1786</v>
      </c>
      <c r="V121">
        <f>'(CC) Team Data'!X$43+'(CC) Enemy Champ Data'!O121</f>
        <v>1895</v>
      </c>
      <c r="W121">
        <f>'(CC) Team Data'!Y$43+'(CC) Enemy Champ Data'!P121</f>
        <v>2819</v>
      </c>
      <c r="X121">
        <f>'(CC) Team Data'!Z$43+'(CC) Enemy Champ Data'!Q121</f>
        <v>2163</v>
      </c>
      <c r="Y121">
        <f>'(CC) Team Data'!AA$43+'(CC) Enemy Champ Data'!R121</f>
        <v>2298</v>
      </c>
      <c r="AA121">
        <f>ABS('Champ Scores'!AG124-33.3-'Comp Calculator'!H$164-'Comp Calculator'!H$163)</f>
        <v>1.990019238937812</v>
      </c>
      <c r="AB121">
        <f>ABS('Champ Scores'!AH124-33.3-'Comp Calculator'!I$164-'Comp Calculator'!I$163)</f>
        <v>4.6011205628927705</v>
      </c>
      <c r="AC121">
        <f>ABS('Champ Scores'!AI124-33.3-'Comp Calculator'!J$164-'Comp Calculator'!J$163)</f>
        <v>6.5911398018305896</v>
      </c>
      <c r="AD121">
        <f t="shared" si="30"/>
        <v>13.182279603661172</v>
      </c>
      <c r="AF121" s="60">
        <f>(IF('Comp Calculator'!$C$167='(CC) Enemy Champ Data'!$N$3,'(CC) Enemy Champ Data'!$N121,IF('Comp Calculator'!$C$167='(CC) Enemy Champ Data'!$O$3,'(CC) Enemy Champ Data'!$O121,IF('Comp Calculator'!$C$167='(CC) Enemy Champ Data'!$P$3,'(CC) Enemy Champ Data'!$P121,IF('Comp Calculator'!$C$167='(CC) Enemy Champ Data'!$Q$3,'(CC) Enemy Champ Data'!$Q121,IF('Comp Calculator'!$C$167='(CC) Enemy Champ Data'!$R$3,'(CC) Enemy Champ Data'!$R121,IF('Comp Calculator'!$C$167='(CC) Enemy Champ Data'!$T$3,'(CC) Enemy Champ Data'!$T121,1000))))))*H121*(100-$AD121))/1000</f>
        <v>6081.3287897969667</v>
      </c>
      <c r="AG121" s="60">
        <f>(IF('Comp Calculator'!$C$167='(CC) Enemy Champ Data'!$N$3,'(CC) Enemy Champ Data'!$N121,IF('Comp Calculator'!$C$167='(CC) Enemy Champ Data'!$O$3,'(CC) Enemy Champ Data'!$O121,IF('Comp Calculator'!$C$167='(CC) Enemy Champ Data'!$P$3,'(CC) Enemy Champ Data'!$P121,IF('Comp Calculator'!$C$167='(CC) Enemy Champ Data'!$Q$3,'(CC) Enemy Champ Data'!$Q121,IF('Comp Calculator'!$C$167='(CC) Enemy Champ Data'!$R$3,'(CC) Enemy Champ Data'!$R121,IF('Comp Calculator'!$C$167='(CC) Enemy Champ Data'!$T$3,'(CC) Enemy Champ Data'!$T121,1000))))))*I121*(100-$AD121))/1000</f>
        <v>0</v>
      </c>
      <c r="AH121" s="60">
        <f>(IF('Comp Calculator'!$C$167='(CC) Enemy Champ Data'!$N$3,'(CC) Enemy Champ Data'!$N121,IF('Comp Calculator'!$C$167='(CC) Enemy Champ Data'!$O$3,'(CC) Enemy Champ Data'!$O121,IF('Comp Calculator'!$C$167='(CC) Enemy Champ Data'!$P$3,'(CC) Enemy Champ Data'!$P121,IF('Comp Calculator'!$C$167='(CC) Enemy Champ Data'!$Q$3,'(CC) Enemy Champ Data'!$Q121,IF('Comp Calculator'!$C$167='(CC) Enemy Champ Data'!$R$3,'(CC) Enemy Champ Data'!$R121,IF('Comp Calculator'!$C$167='(CC) Enemy Champ Data'!$T$3,'(CC) Enemy Champ Data'!$T121,1000))))))*J121*(100-$AD121))/1000</f>
        <v>16892.579971658241</v>
      </c>
      <c r="AI121" s="60">
        <f>(IF('Comp Calculator'!$C$167='(CC) Enemy Champ Data'!$N$3,'(CC) Enemy Champ Data'!$N121,IF('Comp Calculator'!$C$167='(CC) Enemy Champ Data'!$O$3,'(CC) Enemy Champ Data'!$O121,IF('Comp Calculator'!$C$167='(CC) Enemy Champ Data'!$P$3,'(CC) Enemy Champ Data'!$P121,IF('Comp Calculator'!$C$167='(CC) Enemy Champ Data'!$Q$3,'(CC) Enemy Champ Data'!$Q121,IF('Comp Calculator'!$C$167='(CC) Enemy Champ Data'!$R$3,'(CC) Enemy Champ Data'!$R121,IF('Comp Calculator'!$C$167='(CC) Enemy Champ Data'!$T$3,'(CC) Enemy Champ Data'!$T121,1000))))))*K121*(100-$AD121))/1000</f>
        <v>0</v>
      </c>
      <c r="AJ121" s="60">
        <f>(IF('Comp Calculator'!$C$167='(CC) Enemy Champ Data'!$N$3,'(CC) Enemy Champ Data'!$N121,IF('Comp Calculator'!$C$167='(CC) Enemy Champ Data'!$O$3,'(CC) Enemy Champ Data'!$O121,IF('Comp Calculator'!$C$167='(CC) Enemy Champ Data'!$P$3,'(CC) Enemy Champ Data'!$P121,IF('Comp Calculator'!$C$167='(CC) Enemy Champ Data'!$Q$3,'(CC) Enemy Champ Data'!$Q121,IF('Comp Calculator'!$C$167='(CC) Enemy Champ Data'!$R$3,'(CC) Enemy Champ Data'!$R121,IF('Comp Calculator'!$C$167='(CC) Enemy Champ Data'!$T$3,'(CC) Enemy Champ Data'!$T121,1000))))))*L121*(100-$AD121))/1000</f>
        <v>0</v>
      </c>
      <c r="AL121">
        <f>RANK(AF121,AF$4:AF$157,0)+COUNTIF(AF$4:AF121,AF121)-1</f>
        <v>12</v>
      </c>
      <c r="AM121" t="str">
        <f t="shared" si="31"/>
        <v>Tahm Kench</v>
      </c>
      <c r="AN121">
        <f>RANK(AG121,AG$4:AG$157,0)+COUNTIF(AG$4:AG121,AG121)-1</f>
        <v>126</v>
      </c>
      <c r="AO121" t="str">
        <f t="shared" si="32"/>
        <v>Tahm Kench</v>
      </c>
      <c r="AP121">
        <f>RANK(AH121,AH$4:AH$157,0)+COUNTIF(AH$4:AH121,AH121)-1</f>
        <v>6</v>
      </c>
      <c r="AQ121" t="str">
        <f t="shared" si="33"/>
        <v>Tahm Kench</v>
      </c>
      <c r="AR121">
        <f>RANK(AI121,AI$4:AI$157,0)+COUNTIF(AI$4:AI121,AI121)-1</f>
        <v>123</v>
      </c>
      <c r="AS121" t="str">
        <f t="shared" si="34"/>
        <v>Tahm Kench</v>
      </c>
      <c r="AT121">
        <f>RANK(AJ121,AJ$4:AJ$157,0)+COUNTIF(AJ$4:AJ121,AJ121)-1</f>
        <v>127</v>
      </c>
      <c r="AU121" t="str">
        <f t="shared" si="35"/>
        <v>Tahm Kench</v>
      </c>
      <c r="AW121">
        <v>119</v>
      </c>
      <c r="AX121" s="61">
        <f t="shared" si="36"/>
        <v>3.3648595746767453</v>
      </c>
      <c r="AY121">
        <f>'Champ Scores'!B124</f>
        <v>1</v>
      </c>
      <c r="AZ121">
        <f>'Champ Scores'!C124</f>
        <v>3</v>
      </c>
      <c r="BA121">
        <f>'Champ Scores'!D124</f>
        <v>3</v>
      </c>
      <c r="BB121">
        <f>'Champ Scores'!E124</f>
        <v>1</v>
      </c>
      <c r="BC121">
        <f>'Champ Scores'!F124</f>
        <v>3</v>
      </c>
      <c r="BD121">
        <f>'Champ Scores'!G124</f>
        <v>1</v>
      </c>
      <c r="BE121">
        <f>'Champ Scores'!H124</f>
        <v>1</v>
      </c>
      <c r="BF121">
        <f>'Champ Scores'!I124</f>
        <v>1</v>
      </c>
      <c r="BG121">
        <f>'Champ Scores'!J124</f>
        <v>2</v>
      </c>
      <c r="BH121">
        <f>'Champ Scores'!K124</f>
        <v>5</v>
      </c>
      <c r="BI121">
        <f>'Champ Scores'!L124</f>
        <v>5</v>
      </c>
      <c r="BJ121">
        <f>'Champ Scores'!M124</f>
        <v>3</v>
      </c>
      <c r="BK121">
        <f>'Champ Scores'!N124</f>
        <v>1</v>
      </c>
      <c r="BL121">
        <f>'Champ Scores'!O124</f>
        <v>2</v>
      </c>
      <c r="BM121">
        <f>'Champ Scores'!P124</f>
        <v>3</v>
      </c>
      <c r="BN121">
        <f>'Champ Scores'!Q124</f>
        <v>5</v>
      </c>
      <c r="BO121">
        <f>'Champ Scores'!R124</f>
        <v>1</v>
      </c>
      <c r="BP121">
        <f>'Champ Scores'!S124</f>
        <v>1</v>
      </c>
      <c r="BQ121">
        <f>'Champ Scores'!T124</f>
        <v>5</v>
      </c>
      <c r="BR121">
        <f>'Champ Scores'!U124</f>
        <v>5</v>
      </c>
      <c r="BT121" s="61">
        <f>INDEX($AX$3:BR121,AW121,MATCH('Comp Calculator'!$C$168,'(CC) Enemy Champ Data'!$AX$3:$BR$3,0))</f>
        <v>3.3648595746767453</v>
      </c>
      <c r="BV121" s="60">
        <f t="shared" si="43"/>
        <v>7887.4948186351903</v>
      </c>
      <c r="BW121" s="60">
        <f t="shared" si="44"/>
        <v>0</v>
      </c>
      <c r="BX121" s="60">
        <f t="shared" si="45"/>
        <v>21909.707829542196</v>
      </c>
      <c r="BY121" s="60">
        <f t="shared" si="46"/>
        <v>0</v>
      </c>
      <c r="BZ121" s="60">
        <f t="shared" si="47"/>
        <v>0</v>
      </c>
      <c r="CB121">
        <f>RANK(BV121,BV$4:BV$157,0)+COUNTIF(BV$4:BV121,BV121)-1</f>
        <v>13</v>
      </c>
      <c r="CC121" t="str">
        <f t="shared" si="37"/>
        <v>Tahm Kench</v>
      </c>
      <c r="CD121">
        <f>RANK(BW121,BW$4:BW$157,0)+COUNTIF(BW$4:BW121,BW121)-1</f>
        <v>126</v>
      </c>
      <c r="CE121" t="str">
        <f t="shared" si="38"/>
        <v>Tahm Kench</v>
      </c>
      <c r="CF121">
        <f>RANK(BX121,BX$4:BX$157,0)+COUNTIF(BX$4:BX121,BX121)-1</f>
        <v>8</v>
      </c>
      <c r="CG121" t="str">
        <f t="shared" si="39"/>
        <v>Tahm Kench</v>
      </c>
      <c r="CH121">
        <f>RANK(BY121,BY$4:BY$157,0)+COUNTIF(BY$4:BY121,BY121)-1</f>
        <v>123</v>
      </c>
      <c r="CI121" t="str">
        <f t="shared" si="40"/>
        <v>Tahm Kench</v>
      </c>
      <c r="CJ121">
        <f>RANK(BZ121,BZ$4:BZ$157,0)+COUNTIF(BZ$4:BZ121,BZ121)-1</f>
        <v>127</v>
      </c>
      <c r="CK121" t="str">
        <f t="shared" si="41"/>
        <v>Tahm Kench</v>
      </c>
      <c r="CM121">
        <f>'Champ Scores'!B124+'(CC) Team Data'!B$43-'(CC) Team Data'!$B$28</f>
        <v>5</v>
      </c>
      <c r="CN121">
        <f>'Champ Scores'!C124+'(CC) Team Data'!C$43-'(CC) Team Data'!$B$28</f>
        <v>7</v>
      </c>
      <c r="CO121">
        <f>'Champ Scores'!D124+'(CC) Team Data'!D$43-'(CC) Team Data'!$B$28</f>
        <v>7</v>
      </c>
      <c r="CP121">
        <f>'Champ Scores'!E124+'(CC) Team Data'!E$43-'(CC) Team Data'!$B$28</f>
        <v>5</v>
      </c>
      <c r="CQ121">
        <f>'Champ Scores'!F124+'(CC) Team Data'!F$43-'(CC) Team Data'!$B$28</f>
        <v>7</v>
      </c>
      <c r="CR121">
        <f>'Champ Scores'!G124+'(CC) Team Data'!G$43-'(CC) Team Data'!$B$28</f>
        <v>5</v>
      </c>
      <c r="CS121">
        <f>'Champ Scores'!H124+'(CC) Team Data'!H$43-'(CC) Team Data'!$B$28</f>
        <v>5</v>
      </c>
      <c r="CT121">
        <f>'Champ Scores'!I124+'(CC) Team Data'!I$43-'(CC) Team Data'!$B$28</f>
        <v>5</v>
      </c>
      <c r="CU121">
        <f>'Champ Scores'!J124+'(CC) Team Data'!J$43-'(CC) Team Data'!$B$28</f>
        <v>6</v>
      </c>
      <c r="CV121">
        <f>'Champ Scores'!K124+'(CC) Team Data'!K$43-'(CC) Team Data'!$B$28</f>
        <v>9</v>
      </c>
      <c r="CW121">
        <f>'Champ Scores'!L124+'(CC) Team Data'!L$43-'(CC) Team Data'!$B$28</f>
        <v>9</v>
      </c>
      <c r="CX121">
        <f>'Champ Scores'!M124+'(CC) Team Data'!M$43-'(CC) Team Data'!$B$28</f>
        <v>7</v>
      </c>
      <c r="CY121">
        <f>'Champ Scores'!N124+'(CC) Team Data'!N$43-'(CC) Team Data'!$B$28</f>
        <v>5</v>
      </c>
      <c r="CZ121">
        <f>'Champ Scores'!O124+'(CC) Team Data'!O$43-'(CC) Team Data'!$B$28</f>
        <v>6</v>
      </c>
      <c r="DA121">
        <f>'Champ Scores'!P124+'(CC) Team Data'!P$43-'(CC) Team Data'!$B$28</f>
        <v>7</v>
      </c>
      <c r="DB121">
        <f>'Champ Scores'!Q124+'(CC) Team Data'!Q$43-'(CC) Team Data'!$B$28</f>
        <v>9</v>
      </c>
      <c r="DC121">
        <f>'Champ Scores'!R124+'(CC) Team Data'!R$43-'(CC) Team Data'!$B$28</f>
        <v>5</v>
      </c>
      <c r="DD121">
        <f>'Champ Scores'!S124+'(CC) Team Data'!S$43-'(CC) Team Data'!$B$28</f>
        <v>5</v>
      </c>
      <c r="DE121">
        <f>'Champ Scores'!T124+'(CC) Team Data'!T$43-'(CC) Team Data'!$B$28</f>
        <v>9</v>
      </c>
      <c r="DF121">
        <f>'Champ Scores'!U124+'(CC) Team Data'!U$43-'(CC) Team Data'!$B$28</f>
        <v>9</v>
      </c>
    </row>
    <row r="122" spans="1:110" x14ac:dyDescent="0.25">
      <c r="A122" t="str">
        <f>'Champ Scores'!A125</f>
        <v>Taliyah</v>
      </c>
      <c r="B122">
        <f>IF('Comp Calculator'!$C$158='Champ Pools'!$S$3,'Champ Pools'!B124,IF('Comp Calculator'!$C$158='Champ Pools'!$T$3,'Champ Pools'!C124,IF('Comp Calculator'!$C$158='Champ Pools'!$U$3,'Champ Pools'!D124,IF('Comp Calculator'!$C$158='Champ Pools'!$V$3,'Champ Pools'!E124,IF('Comp Calculator'!$C$158='Champ Pools'!$W$3,'Champ Pools'!F124,IF('Comp Calculator'!$C$158='Champ Pools'!$X$3,'Champ Pools'!G124,IF('Comp Calculator'!$C$158='Champ Pools'!$Y$3,'Champ Pools'!H124,IF('Comp Calculator'!$C$158='Champ Pools'!$Z$3,'Champ Pools'!I124,0))))))))</f>
        <v>0</v>
      </c>
      <c r="C122">
        <f>IF('Comp Calculator'!$C$159='Champ Pools'!$S$3,'Champ Pools'!B124,IF('Comp Calculator'!$C$159='Champ Pools'!$T$3,'Champ Pools'!C124,IF('Comp Calculator'!$C$159='Champ Pools'!$U$3,'Champ Pools'!D124,IF('Comp Calculator'!$C$159='Champ Pools'!$V$3,'Champ Pools'!E124,IF('Comp Calculator'!$C$159='Champ Pools'!$W$3,'Champ Pools'!F124,IF('Comp Calculator'!$C$159='Champ Pools'!$X$3,'Champ Pools'!G124,IF('Comp Calculator'!$C$159='Champ Pools'!$Y$3,'Champ Pools'!H124,IF('Comp Calculator'!$C$159='Champ Pools'!$Z$3,'Champ Pools'!I124,0))))))))</f>
        <v>0</v>
      </c>
      <c r="D122">
        <f>IF('Comp Calculator'!$C$160='Champ Pools'!$S$3,'Champ Pools'!B124,IF('Comp Calculator'!$C$160='Champ Pools'!$T$3,'Champ Pools'!C124,IF('Comp Calculator'!$C$160='Champ Pools'!$U$3,'Champ Pools'!D124,IF('Comp Calculator'!$C$160='Champ Pools'!$V$3,'Champ Pools'!E124,IF('Comp Calculator'!$C$160='Champ Pools'!$W$3,'Champ Pools'!F124,IF('Comp Calculator'!$C$160='Champ Pools'!$X$3,'Champ Pools'!G124,IF('Comp Calculator'!$C$160='Champ Pools'!$Y$3,'Champ Pools'!H124,IF('Comp Calculator'!$C$160='Champ Pools'!$Z$3,'Champ Pools'!I124,0))))))))</f>
        <v>3</v>
      </c>
      <c r="E122">
        <f>IF('Comp Calculator'!$C$161='Champ Pools'!$S$3,'Champ Pools'!B124,IF('Comp Calculator'!$C$161='Champ Pools'!$T$3,'Champ Pools'!C124,IF('Comp Calculator'!$C$161='Champ Pools'!$U$3,'Champ Pools'!D124,IF('Comp Calculator'!$C$161='Champ Pools'!$V$3,'Champ Pools'!E124,IF('Comp Calculator'!$C$161='Champ Pools'!$W$3,'Champ Pools'!F124,IF('Comp Calculator'!$C$161='Champ Pools'!$X$3,'Champ Pools'!G124,IF('Comp Calculator'!$C$161='Champ Pools'!$Y$3,'Champ Pools'!H124,IF('Comp Calculator'!$C$161='Champ Pools'!$Z$3,'Champ Pools'!I124,0))))))))</f>
        <v>0</v>
      </c>
      <c r="F122">
        <f>IF('Comp Calculator'!$C$162='Champ Pools'!$S$3,'Champ Pools'!B124,IF('Comp Calculator'!$C$162='Champ Pools'!$T$3,'Champ Pools'!C124,IF('Comp Calculator'!$C$162='Champ Pools'!$U$3,'Champ Pools'!D124,IF('Comp Calculator'!$C$162='Champ Pools'!$V$3,'Champ Pools'!E124,IF('Comp Calculator'!$C$162='Champ Pools'!$W$3,'Champ Pools'!F124,IF('Comp Calculator'!$C$162='Champ Pools'!$X$3,'Champ Pools'!G124,IF('Comp Calculator'!$C$162='Champ Pools'!$Y$3,'Champ Pools'!H124,IF('Comp Calculator'!$C$162='Champ Pools'!$Z$3,'Champ Pools'!I124,0))))))))</f>
        <v>0</v>
      </c>
      <c r="H122">
        <f>B122*B122*'Champ Pools'!AC124</f>
        <v>0</v>
      </c>
      <c r="I122">
        <f>C122*C122*'Champ Pools'!AD124</f>
        <v>0</v>
      </c>
      <c r="J122">
        <f>D122*D122*'Champ Pools'!AE124</f>
        <v>27</v>
      </c>
      <c r="K122">
        <f>E122*E122*'Champ Pools'!AF124</f>
        <v>0</v>
      </c>
      <c r="L122">
        <f>F122*F122*'Champ Pools'!AG124</f>
        <v>0</v>
      </c>
      <c r="N122">
        <f>'Champ Scores'!Y125</f>
        <v>2113</v>
      </c>
      <c r="O122">
        <f>'Champ Scores'!Z125</f>
        <v>1630</v>
      </c>
      <c r="P122">
        <f>'Champ Scores'!AA125</f>
        <v>1817</v>
      </c>
      <c r="Q122">
        <f>'Champ Scores'!AB125</f>
        <v>2107</v>
      </c>
      <c r="R122">
        <f>'Champ Scores'!AC125</f>
        <v>2036</v>
      </c>
      <c r="T122" s="60">
        <f t="shared" si="42"/>
        <v>2788.8950497975002</v>
      </c>
      <c r="U122">
        <f>'(CC) Team Data'!W$43+'(CC) Enemy Champ Data'!N122</f>
        <v>2113</v>
      </c>
      <c r="V122">
        <f>'(CC) Team Data'!X$43+'(CC) Enemy Champ Data'!O122</f>
        <v>1630</v>
      </c>
      <c r="W122">
        <f>'(CC) Team Data'!Y$43+'(CC) Enemy Champ Data'!P122</f>
        <v>1817</v>
      </c>
      <c r="X122">
        <f>'(CC) Team Data'!Z$43+'(CC) Enemy Champ Data'!Q122</f>
        <v>2107</v>
      </c>
      <c r="Y122">
        <f>'(CC) Team Data'!AA$43+'(CC) Enemy Champ Data'!R122</f>
        <v>2036</v>
      </c>
      <c r="AA122">
        <f>ABS('Champ Scores'!AG125-33.3-'Comp Calculator'!H$164-'Comp Calculator'!H$163)</f>
        <v>1.3261610668651116</v>
      </c>
      <c r="AB122">
        <f>ABS('Champ Scores'!AH125-33.3-'Comp Calculator'!I$164-'Comp Calculator'!I$163)</f>
        <v>3.8010980890811439</v>
      </c>
      <c r="AC122">
        <f>ABS('Champ Scores'!AI125-33.3-'Comp Calculator'!J$164-'Comp Calculator'!J$163)</f>
        <v>5.1272591559462519</v>
      </c>
      <c r="AD122">
        <f t="shared" si="30"/>
        <v>10.254518311892507</v>
      </c>
      <c r="AF122" s="60">
        <f>(IF('Comp Calculator'!$C$167='(CC) Enemy Champ Data'!$N$3,'(CC) Enemy Champ Data'!$N122,IF('Comp Calculator'!$C$167='(CC) Enemy Champ Data'!$O$3,'(CC) Enemy Champ Data'!$O122,IF('Comp Calculator'!$C$167='(CC) Enemy Champ Data'!$P$3,'(CC) Enemy Champ Data'!$P122,IF('Comp Calculator'!$C$167='(CC) Enemy Champ Data'!$Q$3,'(CC) Enemy Champ Data'!$Q122,IF('Comp Calculator'!$C$167='(CC) Enemy Champ Data'!$R$3,'(CC) Enemy Champ Data'!$R122,IF('Comp Calculator'!$C$167='(CC) Enemy Champ Data'!$T$3,'(CC) Enemy Champ Data'!$T122,1000))))))*H122*(100-$AD122))/1000</f>
        <v>0</v>
      </c>
      <c r="AG122" s="60">
        <f>(IF('Comp Calculator'!$C$167='(CC) Enemy Champ Data'!$N$3,'(CC) Enemy Champ Data'!$N122,IF('Comp Calculator'!$C$167='(CC) Enemy Champ Data'!$O$3,'(CC) Enemy Champ Data'!$O122,IF('Comp Calculator'!$C$167='(CC) Enemy Champ Data'!$P$3,'(CC) Enemy Champ Data'!$P122,IF('Comp Calculator'!$C$167='(CC) Enemy Champ Data'!$Q$3,'(CC) Enemy Champ Data'!$Q122,IF('Comp Calculator'!$C$167='(CC) Enemy Champ Data'!$R$3,'(CC) Enemy Champ Data'!$R122,IF('Comp Calculator'!$C$167='(CC) Enemy Champ Data'!$T$3,'(CC) Enemy Champ Data'!$T122,1000))))))*I122*(100-$AD122))/1000</f>
        <v>0</v>
      </c>
      <c r="AH122" s="60">
        <f>(IF('Comp Calculator'!$C$167='(CC) Enemy Champ Data'!$N$3,'(CC) Enemy Champ Data'!$N122,IF('Comp Calculator'!$C$167='(CC) Enemy Champ Data'!$O$3,'(CC) Enemy Champ Data'!$O122,IF('Comp Calculator'!$C$167='(CC) Enemy Champ Data'!$P$3,'(CC) Enemy Champ Data'!$P122,IF('Comp Calculator'!$C$167='(CC) Enemy Champ Data'!$Q$3,'(CC) Enemy Champ Data'!$Q122,IF('Comp Calculator'!$C$167='(CC) Enemy Champ Data'!$R$3,'(CC) Enemy Champ Data'!$R122,IF('Comp Calculator'!$C$167='(CC) Enemy Champ Data'!$T$3,'(CC) Enemy Champ Data'!$T122,1000))))))*J122*(100-$AD122))/1000</f>
        <v>6757.8496997846905</v>
      </c>
      <c r="AI122" s="60">
        <f>(IF('Comp Calculator'!$C$167='(CC) Enemy Champ Data'!$N$3,'(CC) Enemy Champ Data'!$N122,IF('Comp Calculator'!$C$167='(CC) Enemy Champ Data'!$O$3,'(CC) Enemy Champ Data'!$O122,IF('Comp Calculator'!$C$167='(CC) Enemy Champ Data'!$P$3,'(CC) Enemy Champ Data'!$P122,IF('Comp Calculator'!$C$167='(CC) Enemy Champ Data'!$Q$3,'(CC) Enemy Champ Data'!$Q122,IF('Comp Calculator'!$C$167='(CC) Enemy Champ Data'!$R$3,'(CC) Enemy Champ Data'!$R122,IF('Comp Calculator'!$C$167='(CC) Enemy Champ Data'!$T$3,'(CC) Enemy Champ Data'!$T122,1000))))))*K122*(100-$AD122))/1000</f>
        <v>0</v>
      </c>
      <c r="AJ122" s="60">
        <f>(IF('Comp Calculator'!$C$167='(CC) Enemy Champ Data'!$N$3,'(CC) Enemy Champ Data'!$N122,IF('Comp Calculator'!$C$167='(CC) Enemy Champ Data'!$O$3,'(CC) Enemy Champ Data'!$O122,IF('Comp Calculator'!$C$167='(CC) Enemy Champ Data'!$P$3,'(CC) Enemy Champ Data'!$P122,IF('Comp Calculator'!$C$167='(CC) Enemy Champ Data'!$Q$3,'(CC) Enemy Champ Data'!$Q122,IF('Comp Calculator'!$C$167='(CC) Enemy Champ Data'!$R$3,'(CC) Enemy Champ Data'!$R122,IF('Comp Calculator'!$C$167='(CC) Enemy Champ Data'!$T$3,'(CC) Enemy Champ Data'!$T122,1000))))))*L122*(100-$AD122))/1000</f>
        <v>0</v>
      </c>
      <c r="AL122">
        <f>RANK(AF122,AF$4:AF$157,0)+COUNTIF(AF$4:AF122,AF122)-1</f>
        <v>126</v>
      </c>
      <c r="AM122" t="str">
        <f t="shared" si="31"/>
        <v>Taliyah</v>
      </c>
      <c r="AN122">
        <f>RANK(AG122,AG$4:AG$157,0)+COUNTIF(AG$4:AG122,AG122)-1</f>
        <v>127</v>
      </c>
      <c r="AO122" t="str">
        <f t="shared" si="32"/>
        <v>Taliyah</v>
      </c>
      <c r="AP122">
        <f>RANK(AH122,AH$4:AH$157,0)+COUNTIF(AH$4:AH122,AH122)-1</f>
        <v>42</v>
      </c>
      <c r="AQ122" t="str">
        <f t="shared" si="33"/>
        <v>Taliyah</v>
      </c>
      <c r="AR122">
        <f>RANK(AI122,AI$4:AI$157,0)+COUNTIF(AI$4:AI122,AI122)-1</f>
        <v>124</v>
      </c>
      <c r="AS122" t="str">
        <f t="shared" si="34"/>
        <v>Taliyah</v>
      </c>
      <c r="AT122">
        <f>RANK(AJ122,AJ$4:AJ$157,0)+COUNTIF(AJ$4:AJ122,AJ122)-1</f>
        <v>128</v>
      </c>
      <c r="AU122" t="str">
        <f t="shared" si="35"/>
        <v>Taliyah</v>
      </c>
      <c r="AW122">
        <v>120</v>
      </c>
      <c r="AX122" s="61">
        <f t="shared" si="36"/>
        <v>3.6082952521230824</v>
      </c>
      <c r="AY122">
        <f>'Champ Scores'!B125</f>
        <v>3</v>
      </c>
      <c r="AZ122">
        <f>'Champ Scores'!C125</f>
        <v>4</v>
      </c>
      <c r="BA122">
        <f>'Champ Scores'!D125</f>
        <v>1</v>
      </c>
      <c r="BB122">
        <f>'Champ Scores'!E125</f>
        <v>5</v>
      </c>
      <c r="BC122">
        <f>'Champ Scores'!F125</f>
        <v>3</v>
      </c>
      <c r="BD122">
        <f>'Champ Scores'!G125</f>
        <v>4</v>
      </c>
      <c r="BE122">
        <f>'Champ Scores'!H125</f>
        <v>3</v>
      </c>
      <c r="BF122">
        <f>'Champ Scores'!I125</f>
        <v>3</v>
      </c>
      <c r="BG122">
        <f>'Champ Scores'!J125</f>
        <v>2</v>
      </c>
      <c r="BH122">
        <f>'Champ Scores'!K125</f>
        <v>1</v>
      </c>
      <c r="BI122">
        <f>'Champ Scores'!L125</f>
        <v>1</v>
      </c>
      <c r="BJ122">
        <f>'Champ Scores'!M125</f>
        <v>1</v>
      </c>
      <c r="BK122">
        <f>'Champ Scores'!N125</f>
        <v>4</v>
      </c>
      <c r="BL122">
        <f>'Champ Scores'!O125</f>
        <v>3</v>
      </c>
      <c r="BM122">
        <f>'Champ Scores'!P125</f>
        <v>3</v>
      </c>
      <c r="BN122">
        <f>'Champ Scores'!Q125</f>
        <v>5</v>
      </c>
      <c r="BO122">
        <f>'Champ Scores'!R125</f>
        <v>1</v>
      </c>
      <c r="BP122">
        <f>'Champ Scores'!S125</f>
        <v>1</v>
      </c>
      <c r="BQ122">
        <f>'Champ Scores'!T125</f>
        <v>3</v>
      </c>
      <c r="BR122">
        <f>'Champ Scores'!U125</f>
        <v>1</v>
      </c>
      <c r="BT122" s="61">
        <f>INDEX($AX$3:BR122,AW122,MATCH('Comp Calculator'!$C$168,'(CC) Enemy Champ Data'!$AX$3:$BR$3,0))</f>
        <v>3.6082952521230824</v>
      </c>
      <c r="BV122" s="60">
        <f t="shared" si="43"/>
        <v>0</v>
      </c>
      <c r="BW122" s="60">
        <f t="shared" si="44"/>
        <v>0</v>
      </c>
      <c r="BX122" s="60">
        <f t="shared" si="45"/>
        <v>8743.3612778168263</v>
      </c>
      <c r="BY122" s="60">
        <f t="shared" si="46"/>
        <v>0</v>
      </c>
      <c r="BZ122" s="60">
        <f t="shared" si="47"/>
        <v>0</v>
      </c>
      <c r="CB122">
        <f>RANK(BV122,BV$4:BV$157,0)+COUNTIF(BV$4:BV122,BV122)-1</f>
        <v>126</v>
      </c>
      <c r="CC122" t="str">
        <f t="shared" si="37"/>
        <v>Taliyah</v>
      </c>
      <c r="CD122">
        <f>RANK(BW122,BW$4:BW$157,0)+COUNTIF(BW$4:BW122,BW122)-1</f>
        <v>127</v>
      </c>
      <c r="CE122" t="str">
        <f t="shared" si="38"/>
        <v>Taliyah</v>
      </c>
      <c r="CF122">
        <f>RANK(BX122,BX$4:BX$157,0)+COUNTIF(BX$4:BX122,BX122)-1</f>
        <v>47</v>
      </c>
      <c r="CG122" t="str">
        <f t="shared" si="39"/>
        <v>Taliyah</v>
      </c>
      <c r="CH122">
        <f>RANK(BY122,BY$4:BY$157,0)+COUNTIF(BY$4:BY122,BY122)-1</f>
        <v>124</v>
      </c>
      <c r="CI122" t="str">
        <f t="shared" si="40"/>
        <v>Taliyah</v>
      </c>
      <c r="CJ122">
        <f>RANK(BZ122,BZ$4:BZ$157,0)+COUNTIF(BZ$4:BZ122,BZ122)-1</f>
        <v>128</v>
      </c>
      <c r="CK122" t="str">
        <f t="shared" si="41"/>
        <v>Taliyah</v>
      </c>
      <c r="CM122">
        <f>'Champ Scores'!B125+'(CC) Team Data'!B$43-'(CC) Team Data'!$B$28</f>
        <v>7</v>
      </c>
      <c r="CN122">
        <f>'Champ Scores'!C125+'(CC) Team Data'!C$43-'(CC) Team Data'!$B$28</f>
        <v>8</v>
      </c>
      <c r="CO122">
        <f>'Champ Scores'!D125+'(CC) Team Data'!D$43-'(CC) Team Data'!$B$28</f>
        <v>5</v>
      </c>
      <c r="CP122">
        <f>'Champ Scores'!E125+'(CC) Team Data'!E$43-'(CC) Team Data'!$B$28</f>
        <v>9</v>
      </c>
      <c r="CQ122">
        <f>'Champ Scores'!F125+'(CC) Team Data'!F$43-'(CC) Team Data'!$B$28</f>
        <v>7</v>
      </c>
      <c r="CR122">
        <f>'Champ Scores'!G125+'(CC) Team Data'!G$43-'(CC) Team Data'!$B$28</f>
        <v>8</v>
      </c>
      <c r="CS122">
        <f>'Champ Scores'!H125+'(CC) Team Data'!H$43-'(CC) Team Data'!$B$28</f>
        <v>7</v>
      </c>
      <c r="CT122">
        <f>'Champ Scores'!I125+'(CC) Team Data'!I$43-'(CC) Team Data'!$B$28</f>
        <v>7</v>
      </c>
      <c r="CU122">
        <f>'Champ Scores'!J125+'(CC) Team Data'!J$43-'(CC) Team Data'!$B$28</f>
        <v>6</v>
      </c>
      <c r="CV122">
        <f>'Champ Scores'!K125+'(CC) Team Data'!K$43-'(CC) Team Data'!$B$28</f>
        <v>5</v>
      </c>
      <c r="CW122">
        <f>'Champ Scores'!L125+'(CC) Team Data'!L$43-'(CC) Team Data'!$B$28</f>
        <v>5</v>
      </c>
      <c r="CX122">
        <f>'Champ Scores'!M125+'(CC) Team Data'!M$43-'(CC) Team Data'!$B$28</f>
        <v>5</v>
      </c>
      <c r="CY122">
        <f>'Champ Scores'!N125+'(CC) Team Data'!N$43-'(CC) Team Data'!$B$28</f>
        <v>8</v>
      </c>
      <c r="CZ122">
        <f>'Champ Scores'!O125+'(CC) Team Data'!O$43-'(CC) Team Data'!$B$28</f>
        <v>7</v>
      </c>
      <c r="DA122">
        <f>'Champ Scores'!P125+'(CC) Team Data'!P$43-'(CC) Team Data'!$B$28</f>
        <v>7</v>
      </c>
      <c r="DB122">
        <f>'Champ Scores'!Q125+'(CC) Team Data'!Q$43-'(CC) Team Data'!$B$28</f>
        <v>9</v>
      </c>
      <c r="DC122">
        <f>'Champ Scores'!R125+'(CC) Team Data'!R$43-'(CC) Team Data'!$B$28</f>
        <v>5</v>
      </c>
      <c r="DD122">
        <f>'Champ Scores'!S125+'(CC) Team Data'!S$43-'(CC) Team Data'!$B$28</f>
        <v>5</v>
      </c>
      <c r="DE122">
        <f>'Champ Scores'!T125+'(CC) Team Data'!T$43-'(CC) Team Data'!$B$28</f>
        <v>7</v>
      </c>
      <c r="DF122">
        <f>'Champ Scores'!U125+'(CC) Team Data'!U$43-'(CC) Team Data'!$B$28</f>
        <v>5</v>
      </c>
    </row>
    <row r="123" spans="1:110" x14ac:dyDescent="0.25">
      <c r="A123" t="str">
        <f>'Champ Scores'!A126</f>
        <v>Talon</v>
      </c>
      <c r="B123">
        <f>IF('Comp Calculator'!$C$158='Champ Pools'!$S$3,'Champ Pools'!B125,IF('Comp Calculator'!$C$158='Champ Pools'!$T$3,'Champ Pools'!C125,IF('Comp Calculator'!$C$158='Champ Pools'!$U$3,'Champ Pools'!D125,IF('Comp Calculator'!$C$158='Champ Pools'!$V$3,'Champ Pools'!E125,IF('Comp Calculator'!$C$158='Champ Pools'!$W$3,'Champ Pools'!F125,IF('Comp Calculator'!$C$158='Champ Pools'!$X$3,'Champ Pools'!G125,IF('Comp Calculator'!$C$158='Champ Pools'!$Y$3,'Champ Pools'!H125,IF('Comp Calculator'!$C$158='Champ Pools'!$Z$3,'Champ Pools'!I125,0))))))))</f>
        <v>4</v>
      </c>
      <c r="C123">
        <f>IF('Comp Calculator'!$C$159='Champ Pools'!$S$3,'Champ Pools'!B125,IF('Comp Calculator'!$C$159='Champ Pools'!$T$3,'Champ Pools'!C125,IF('Comp Calculator'!$C$159='Champ Pools'!$U$3,'Champ Pools'!D125,IF('Comp Calculator'!$C$159='Champ Pools'!$V$3,'Champ Pools'!E125,IF('Comp Calculator'!$C$159='Champ Pools'!$W$3,'Champ Pools'!F125,IF('Comp Calculator'!$C$159='Champ Pools'!$X$3,'Champ Pools'!G125,IF('Comp Calculator'!$C$159='Champ Pools'!$Y$3,'Champ Pools'!H125,IF('Comp Calculator'!$C$159='Champ Pools'!$Z$3,'Champ Pools'!I125,0))))))))</f>
        <v>0</v>
      </c>
      <c r="D123">
        <f>IF('Comp Calculator'!$C$160='Champ Pools'!$S$3,'Champ Pools'!B125,IF('Comp Calculator'!$C$160='Champ Pools'!$T$3,'Champ Pools'!C125,IF('Comp Calculator'!$C$160='Champ Pools'!$U$3,'Champ Pools'!D125,IF('Comp Calculator'!$C$160='Champ Pools'!$V$3,'Champ Pools'!E125,IF('Comp Calculator'!$C$160='Champ Pools'!$W$3,'Champ Pools'!F125,IF('Comp Calculator'!$C$160='Champ Pools'!$X$3,'Champ Pools'!G125,IF('Comp Calculator'!$C$160='Champ Pools'!$Y$3,'Champ Pools'!H125,IF('Comp Calculator'!$C$160='Champ Pools'!$Z$3,'Champ Pools'!I125,0))))))))</f>
        <v>0</v>
      </c>
      <c r="E123">
        <f>IF('Comp Calculator'!$C$161='Champ Pools'!$S$3,'Champ Pools'!B125,IF('Comp Calculator'!$C$161='Champ Pools'!$T$3,'Champ Pools'!C125,IF('Comp Calculator'!$C$161='Champ Pools'!$U$3,'Champ Pools'!D125,IF('Comp Calculator'!$C$161='Champ Pools'!$V$3,'Champ Pools'!E125,IF('Comp Calculator'!$C$161='Champ Pools'!$W$3,'Champ Pools'!F125,IF('Comp Calculator'!$C$161='Champ Pools'!$X$3,'Champ Pools'!G125,IF('Comp Calculator'!$C$161='Champ Pools'!$Y$3,'Champ Pools'!H125,IF('Comp Calculator'!$C$161='Champ Pools'!$Z$3,'Champ Pools'!I125,0))))))))</f>
        <v>0</v>
      </c>
      <c r="F123">
        <f>IF('Comp Calculator'!$C$162='Champ Pools'!$S$3,'Champ Pools'!B125,IF('Comp Calculator'!$C$162='Champ Pools'!$T$3,'Champ Pools'!C125,IF('Comp Calculator'!$C$162='Champ Pools'!$U$3,'Champ Pools'!D125,IF('Comp Calculator'!$C$162='Champ Pools'!$V$3,'Champ Pools'!E125,IF('Comp Calculator'!$C$162='Champ Pools'!$W$3,'Champ Pools'!F125,IF('Comp Calculator'!$C$162='Champ Pools'!$X$3,'Champ Pools'!G125,IF('Comp Calculator'!$C$162='Champ Pools'!$Y$3,'Champ Pools'!H125,IF('Comp Calculator'!$C$162='Champ Pools'!$Z$3,'Champ Pools'!I125,0))))))))</f>
        <v>5</v>
      </c>
      <c r="H123">
        <f>B123*B123*'Champ Pools'!AC125</f>
        <v>48</v>
      </c>
      <c r="I123">
        <f>C123*C123*'Champ Pools'!AD125</f>
        <v>0</v>
      </c>
      <c r="J123">
        <f>D123*D123*'Champ Pools'!AE125</f>
        <v>0</v>
      </c>
      <c r="K123">
        <f>E123*E123*'Champ Pools'!AF125</f>
        <v>0</v>
      </c>
      <c r="L123">
        <f>F123*F123*'Champ Pools'!AG125</f>
        <v>75</v>
      </c>
      <c r="N123">
        <f>'Champ Scores'!Y126</f>
        <v>2015</v>
      </c>
      <c r="O123">
        <f>'Champ Scores'!Z126</f>
        <v>3061</v>
      </c>
      <c r="P123">
        <f>'Champ Scores'!AA126</f>
        <v>1256</v>
      </c>
      <c r="Q123">
        <f>'Champ Scores'!AB126</f>
        <v>1357</v>
      </c>
      <c r="R123">
        <f>'Champ Scores'!AC126</f>
        <v>2534</v>
      </c>
      <c r="T123" s="60">
        <f t="shared" si="42"/>
        <v>2230.5616983799155</v>
      </c>
      <c r="U123">
        <f>'(CC) Team Data'!W$43+'(CC) Enemy Champ Data'!N123</f>
        <v>2015</v>
      </c>
      <c r="V123">
        <f>'(CC) Team Data'!X$43+'(CC) Enemy Champ Data'!O123</f>
        <v>3061</v>
      </c>
      <c r="W123">
        <f>'(CC) Team Data'!Y$43+'(CC) Enemy Champ Data'!P123</f>
        <v>1256</v>
      </c>
      <c r="X123">
        <f>'(CC) Team Data'!Z$43+'(CC) Enemy Champ Data'!Q123</f>
        <v>1357</v>
      </c>
      <c r="Y123">
        <f>'(CC) Team Data'!AA$43+'(CC) Enemy Champ Data'!R123</f>
        <v>2534</v>
      </c>
      <c r="AA123">
        <f>ABS('Champ Scores'!AG126-33.3-'Comp Calculator'!H$164-'Comp Calculator'!H$163)</f>
        <v>3.5231043476262016</v>
      </c>
      <c r="AB123">
        <f>ABS('Champ Scores'!AH126-33.3-'Comp Calculator'!I$164-'Comp Calculator'!I$163)</f>
        <v>0.13773135712446205</v>
      </c>
      <c r="AC123">
        <f>ABS('Champ Scores'!AI126-33.3-'Comp Calculator'!J$164-'Comp Calculator'!J$163)</f>
        <v>3.6608357047506672</v>
      </c>
      <c r="AD123">
        <f t="shared" si="30"/>
        <v>7.3216714095013309</v>
      </c>
      <c r="AF123" s="60">
        <f>(IF('Comp Calculator'!$C$167='(CC) Enemy Champ Data'!$N$3,'(CC) Enemy Champ Data'!$N123,IF('Comp Calculator'!$C$167='(CC) Enemy Champ Data'!$O$3,'(CC) Enemy Champ Data'!$O123,IF('Comp Calculator'!$C$167='(CC) Enemy Champ Data'!$P$3,'(CC) Enemy Champ Data'!$P123,IF('Comp Calculator'!$C$167='(CC) Enemy Champ Data'!$Q$3,'(CC) Enemy Champ Data'!$Q123,IF('Comp Calculator'!$C$167='(CC) Enemy Champ Data'!$R$3,'(CC) Enemy Champ Data'!$R123,IF('Comp Calculator'!$C$167='(CC) Enemy Champ Data'!$T$3,'(CC) Enemy Champ Data'!$T123,1000))))))*H123*(100-$AD123))/1000</f>
        <v>9922.7870411440599</v>
      </c>
      <c r="AG123" s="60">
        <f>(IF('Comp Calculator'!$C$167='(CC) Enemy Champ Data'!$N$3,'(CC) Enemy Champ Data'!$N123,IF('Comp Calculator'!$C$167='(CC) Enemy Champ Data'!$O$3,'(CC) Enemy Champ Data'!$O123,IF('Comp Calculator'!$C$167='(CC) Enemy Champ Data'!$P$3,'(CC) Enemy Champ Data'!$P123,IF('Comp Calculator'!$C$167='(CC) Enemy Champ Data'!$Q$3,'(CC) Enemy Champ Data'!$Q123,IF('Comp Calculator'!$C$167='(CC) Enemy Champ Data'!$R$3,'(CC) Enemy Champ Data'!$R123,IF('Comp Calculator'!$C$167='(CC) Enemy Champ Data'!$T$3,'(CC) Enemy Champ Data'!$T123,1000))))))*I123*(100-$AD123))/1000</f>
        <v>0</v>
      </c>
      <c r="AH123" s="60">
        <f>(IF('Comp Calculator'!$C$167='(CC) Enemy Champ Data'!$N$3,'(CC) Enemy Champ Data'!$N123,IF('Comp Calculator'!$C$167='(CC) Enemy Champ Data'!$O$3,'(CC) Enemy Champ Data'!$O123,IF('Comp Calculator'!$C$167='(CC) Enemy Champ Data'!$P$3,'(CC) Enemy Champ Data'!$P123,IF('Comp Calculator'!$C$167='(CC) Enemy Champ Data'!$Q$3,'(CC) Enemy Champ Data'!$Q123,IF('Comp Calculator'!$C$167='(CC) Enemy Champ Data'!$R$3,'(CC) Enemy Champ Data'!$R123,IF('Comp Calculator'!$C$167='(CC) Enemy Champ Data'!$T$3,'(CC) Enemy Champ Data'!$T123,1000))))))*J123*(100-$AD123))/1000</f>
        <v>0</v>
      </c>
      <c r="AI123" s="60">
        <f>(IF('Comp Calculator'!$C$167='(CC) Enemy Champ Data'!$N$3,'(CC) Enemy Champ Data'!$N123,IF('Comp Calculator'!$C$167='(CC) Enemy Champ Data'!$O$3,'(CC) Enemy Champ Data'!$O123,IF('Comp Calculator'!$C$167='(CC) Enemy Champ Data'!$P$3,'(CC) Enemy Champ Data'!$P123,IF('Comp Calculator'!$C$167='(CC) Enemy Champ Data'!$Q$3,'(CC) Enemy Champ Data'!$Q123,IF('Comp Calculator'!$C$167='(CC) Enemy Champ Data'!$R$3,'(CC) Enemy Champ Data'!$R123,IF('Comp Calculator'!$C$167='(CC) Enemy Champ Data'!$T$3,'(CC) Enemy Champ Data'!$T123,1000))))))*K123*(100-$AD123))/1000</f>
        <v>0</v>
      </c>
      <c r="AJ123" s="60">
        <f>(IF('Comp Calculator'!$C$167='(CC) Enemy Champ Data'!$N$3,'(CC) Enemy Champ Data'!$N123,IF('Comp Calculator'!$C$167='(CC) Enemy Champ Data'!$O$3,'(CC) Enemy Champ Data'!$O123,IF('Comp Calculator'!$C$167='(CC) Enemy Champ Data'!$P$3,'(CC) Enemy Champ Data'!$P123,IF('Comp Calculator'!$C$167='(CC) Enemy Champ Data'!$Q$3,'(CC) Enemy Champ Data'!$Q123,IF('Comp Calculator'!$C$167='(CC) Enemy Champ Data'!$R$3,'(CC) Enemy Champ Data'!$R123,IF('Comp Calculator'!$C$167='(CC) Enemy Champ Data'!$T$3,'(CC) Enemy Champ Data'!$T123,1000))))))*L123*(100-$AD123))/1000</f>
        <v>15504.354751787594</v>
      </c>
      <c r="AL123">
        <f>RANK(AF123,AF$4:AF$157,0)+COUNTIF(AF$4:AF123,AF123)-1</f>
        <v>5</v>
      </c>
      <c r="AM123" t="str">
        <f t="shared" si="31"/>
        <v>Talon</v>
      </c>
      <c r="AN123">
        <f>RANK(AG123,AG$4:AG$157,0)+COUNTIF(AG$4:AG123,AG123)-1</f>
        <v>128</v>
      </c>
      <c r="AO123" t="str">
        <f t="shared" si="32"/>
        <v>Talon</v>
      </c>
      <c r="AP123">
        <f>RANK(AH123,AH$4:AH$157,0)+COUNTIF(AH$4:AH123,AH123)-1</f>
        <v>145</v>
      </c>
      <c r="AQ123" t="str">
        <f t="shared" si="33"/>
        <v>Talon</v>
      </c>
      <c r="AR123">
        <f>RANK(AI123,AI$4:AI$157,0)+COUNTIF(AI$4:AI123,AI123)-1</f>
        <v>125</v>
      </c>
      <c r="AS123" t="str">
        <f t="shared" si="34"/>
        <v>Talon</v>
      </c>
      <c r="AT123">
        <f>RANK(AJ123,AJ$4:AJ$157,0)+COUNTIF(AJ$4:AJ123,AJ123)-1</f>
        <v>6</v>
      </c>
      <c r="AU123" t="str">
        <f t="shared" si="35"/>
        <v>Talon</v>
      </c>
      <c r="AW123">
        <v>121</v>
      </c>
      <c r="AX123" s="61">
        <f t="shared" si="36"/>
        <v>3.4305549086582099</v>
      </c>
      <c r="AY123">
        <f>'Champ Scores'!B126</f>
        <v>5</v>
      </c>
      <c r="AZ123">
        <f>'Champ Scores'!C126</f>
        <v>2</v>
      </c>
      <c r="BA123">
        <f>'Champ Scores'!D126</f>
        <v>5</v>
      </c>
      <c r="BB123">
        <f>'Champ Scores'!E126</f>
        <v>3</v>
      </c>
      <c r="BC123">
        <f>'Champ Scores'!F126</f>
        <v>5</v>
      </c>
      <c r="BD123">
        <f>'Champ Scores'!G126</f>
        <v>3</v>
      </c>
      <c r="BE123">
        <f>'Champ Scores'!H126</f>
        <v>2</v>
      </c>
      <c r="BF123">
        <f>'Champ Scores'!I126</f>
        <v>1</v>
      </c>
      <c r="BG123">
        <f>'Champ Scores'!J126</f>
        <v>4</v>
      </c>
      <c r="BH123">
        <f>'Champ Scores'!K126</f>
        <v>1</v>
      </c>
      <c r="BI123">
        <f>'Champ Scores'!L126</f>
        <v>1</v>
      </c>
      <c r="BJ123">
        <f>'Champ Scores'!M126</f>
        <v>1</v>
      </c>
      <c r="BK123">
        <f>'Champ Scores'!N126</f>
        <v>2</v>
      </c>
      <c r="BL123">
        <f>'Champ Scores'!O126</f>
        <v>3</v>
      </c>
      <c r="BM123">
        <f>'Champ Scores'!P126</f>
        <v>2</v>
      </c>
      <c r="BN123">
        <f>'Champ Scores'!Q126</f>
        <v>5</v>
      </c>
      <c r="BO123">
        <f>'Champ Scores'!R126</f>
        <v>4</v>
      </c>
      <c r="BP123">
        <f>'Champ Scores'!S126</f>
        <v>1</v>
      </c>
      <c r="BQ123">
        <f>'Champ Scores'!T126</f>
        <v>1</v>
      </c>
      <c r="BR123">
        <f>'Champ Scores'!U126</f>
        <v>1</v>
      </c>
      <c r="BT123" s="61">
        <f>INDEX($AX$3:BR123,AW123,MATCH('Comp Calculator'!$C$168,'(CC) Enemy Champ Data'!$AX$3:$BR$3,0))</f>
        <v>3.4305549086582099</v>
      </c>
      <c r="BV123" s="60">
        <f t="shared" si="43"/>
        <v>15261.028563473939</v>
      </c>
      <c r="BW123" s="60">
        <f t="shared" si="44"/>
        <v>0</v>
      </c>
      <c r="BX123" s="60">
        <f t="shared" si="45"/>
        <v>0</v>
      </c>
      <c r="BY123" s="60">
        <f t="shared" si="46"/>
        <v>0</v>
      </c>
      <c r="BZ123" s="60">
        <f t="shared" si="47"/>
        <v>23845.357130428027</v>
      </c>
      <c r="CB123">
        <f>RANK(BV123,BV$4:BV$157,0)+COUNTIF(BV$4:BV123,BV123)-1</f>
        <v>5</v>
      </c>
      <c r="CC123" t="str">
        <f t="shared" si="37"/>
        <v>Talon</v>
      </c>
      <c r="CD123">
        <f>RANK(BW123,BW$4:BW$157,0)+COUNTIF(BW$4:BW123,BW123)-1</f>
        <v>128</v>
      </c>
      <c r="CE123" t="str">
        <f t="shared" si="38"/>
        <v>Talon</v>
      </c>
      <c r="CF123">
        <f>RANK(BX123,BX$4:BX$157,0)+COUNTIF(BX$4:BX123,BX123)-1</f>
        <v>145</v>
      </c>
      <c r="CG123" t="str">
        <f t="shared" si="39"/>
        <v>Talon</v>
      </c>
      <c r="CH123">
        <f>RANK(BY123,BY$4:BY$157,0)+COUNTIF(BY$4:BY123,BY123)-1</f>
        <v>125</v>
      </c>
      <c r="CI123" t="str">
        <f t="shared" si="40"/>
        <v>Talon</v>
      </c>
      <c r="CJ123">
        <f>RANK(BZ123,BZ$4:BZ$157,0)+COUNTIF(BZ$4:BZ123,BZ123)-1</f>
        <v>6</v>
      </c>
      <c r="CK123" t="str">
        <f t="shared" si="41"/>
        <v>Talon</v>
      </c>
      <c r="CM123">
        <f>'Champ Scores'!B126+'(CC) Team Data'!B$43-'(CC) Team Data'!$B$28</f>
        <v>9</v>
      </c>
      <c r="CN123">
        <f>'Champ Scores'!C126+'(CC) Team Data'!C$43-'(CC) Team Data'!$B$28</f>
        <v>6</v>
      </c>
      <c r="CO123">
        <f>'Champ Scores'!D126+'(CC) Team Data'!D$43-'(CC) Team Data'!$B$28</f>
        <v>9</v>
      </c>
      <c r="CP123">
        <f>'Champ Scores'!E126+'(CC) Team Data'!E$43-'(CC) Team Data'!$B$28</f>
        <v>7</v>
      </c>
      <c r="CQ123">
        <f>'Champ Scores'!F126+'(CC) Team Data'!F$43-'(CC) Team Data'!$B$28</f>
        <v>9</v>
      </c>
      <c r="CR123">
        <f>'Champ Scores'!G126+'(CC) Team Data'!G$43-'(CC) Team Data'!$B$28</f>
        <v>7</v>
      </c>
      <c r="CS123">
        <f>'Champ Scores'!H126+'(CC) Team Data'!H$43-'(CC) Team Data'!$B$28</f>
        <v>6</v>
      </c>
      <c r="CT123">
        <f>'Champ Scores'!I126+'(CC) Team Data'!I$43-'(CC) Team Data'!$B$28</f>
        <v>5</v>
      </c>
      <c r="CU123">
        <f>'Champ Scores'!J126+'(CC) Team Data'!J$43-'(CC) Team Data'!$B$28</f>
        <v>8</v>
      </c>
      <c r="CV123">
        <f>'Champ Scores'!K126+'(CC) Team Data'!K$43-'(CC) Team Data'!$B$28</f>
        <v>5</v>
      </c>
      <c r="CW123">
        <f>'Champ Scores'!L126+'(CC) Team Data'!L$43-'(CC) Team Data'!$B$28</f>
        <v>5</v>
      </c>
      <c r="CX123">
        <f>'Champ Scores'!M126+'(CC) Team Data'!M$43-'(CC) Team Data'!$B$28</f>
        <v>5</v>
      </c>
      <c r="CY123">
        <f>'Champ Scores'!N126+'(CC) Team Data'!N$43-'(CC) Team Data'!$B$28</f>
        <v>6</v>
      </c>
      <c r="CZ123">
        <f>'Champ Scores'!O126+'(CC) Team Data'!O$43-'(CC) Team Data'!$B$28</f>
        <v>7</v>
      </c>
      <c r="DA123">
        <f>'Champ Scores'!P126+'(CC) Team Data'!P$43-'(CC) Team Data'!$B$28</f>
        <v>6</v>
      </c>
      <c r="DB123">
        <f>'Champ Scores'!Q126+'(CC) Team Data'!Q$43-'(CC) Team Data'!$B$28</f>
        <v>9</v>
      </c>
      <c r="DC123">
        <f>'Champ Scores'!R126+'(CC) Team Data'!R$43-'(CC) Team Data'!$B$28</f>
        <v>8</v>
      </c>
      <c r="DD123">
        <f>'Champ Scores'!S126+'(CC) Team Data'!S$43-'(CC) Team Data'!$B$28</f>
        <v>5</v>
      </c>
      <c r="DE123">
        <f>'Champ Scores'!T126+'(CC) Team Data'!T$43-'(CC) Team Data'!$B$28</f>
        <v>5</v>
      </c>
      <c r="DF123">
        <f>'Champ Scores'!U126+'(CC) Team Data'!U$43-'(CC) Team Data'!$B$28</f>
        <v>5</v>
      </c>
    </row>
    <row r="124" spans="1:110" x14ac:dyDescent="0.25">
      <c r="A124" t="str">
        <f>'Champ Scores'!A127</f>
        <v>Taric</v>
      </c>
      <c r="B124">
        <f>IF('Comp Calculator'!$C$158='Champ Pools'!$S$3,'Champ Pools'!B126,IF('Comp Calculator'!$C$158='Champ Pools'!$T$3,'Champ Pools'!C126,IF('Comp Calculator'!$C$158='Champ Pools'!$U$3,'Champ Pools'!D126,IF('Comp Calculator'!$C$158='Champ Pools'!$V$3,'Champ Pools'!E126,IF('Comp Calculator'!$C$158='Champ Pools'!$W$3,'Champ Pools'!F126,IF('Comp Calculator'!$C$158='Champ Pools'!$X$3,'Champ Pools'!G126,IF('Comp Calculator'!$C$158='Champ Pools'!$Y$3,'Champ Pools'!H126,IF('Comp Calculator'!$C$158='Champ Pools'!$Z$3,'Champ Pools'!I126,0))))))))</f>
        <v>0</v>
      </c>
      <c r="C124">
        <f>IF('Comp Calculator'!$C$159='Champ Pools'!$S$3,'Champ Pools'!B126,IF('Comp Calculator'!$C$159='Champ Pools'!$T$3,'Champ Pools'!C126,IF('Comp Calculator'!$C$159='Champ Pools'!$U$3,'Champ Pools'!D126,IF('Comp Calculator'!$C$159='Champ Pools'!$V$3,'Champ Pools'!E126,IF('Comp Calculator'!$C$159='Champ Pools'!$W$3,'Champ Pools'!F126,IF('Comp Calculator'!$C$159='Champ Pools'!$X$3,'Champ Pools'!G126,IF('Comp Calculator'!$C$159='Champ Pools'!$Y$3,'Champ Pools'!H126,IF('Comp Calculator'!$C$159='Champ Pools'!$Z$3,'Champ Pools'!I126,0))))))))</f>
        <v>0</v>
      </c>
      <c r="D124">
        <f>IF('Comp Calculator'!$C$160='Champ Pools'!$S$3,'Champ Pools'!B126,IF('Comp Calculator'!$C$160='Champ Pools'!$T$3,'Champ Pools'!C126,IF('Comp Calculator'!$C$160='Champ Pools'!$U$3,'Champ Pools'!D126,IF('Comp Calculator'!$C$160='Champ Pools'!$V$3,'Champ Pools'!E126,IF('Comp Calculator'!$C$160='Champ Pools'!$W$3,'Champ Pools'!F126,IF('Comp Calculator'!$C$160='Champ Pools'!$X$3,'Champ Pools'!G126,IF('Comp Calculator'!$C$160='Champ Pools'!$Y$3,'Champ Pools'!H126,IF('Comp Calculator'!$C$160='Champ Pools'!$Z$3,'Champ Pools'!I126,0))))))))</f>
        <v>3</v>
      </c>
      <c r="E124">
        <f>IF('Comp Calculator'!$C$161='Champ Pools'!$S$3,'Champ Pools'!B126,IF('Comp Calculator'!$C$161='Champ Pools'!$T$3,'Champ Pools'!C126,IF('Comp Calculator'!$C$161='Champ Pools'!$U$3,'Champ Pools'!D126,IF('Comp Calculator'!$C$161='Champ Pools'!$V$3,'Champ Pools'!E126,IF('Comp Calculator'!$C$161='Champ Pools'!$W$3,'Champ Pools'!F126,IF('Comp Calculator'!$C$161='Champ Pools'!$X$3,'Champ Pools'!G126,IF('Comp Calculator'!$C$161='Champ Pools'!$Y$3,'Champ Pools'!H126,IF('Comp Calculator'!$C$161='Champ Pools'!$Z$3,'Champ Pools'!I126,0))))))))</f>
        <v>0</v>
      </c>
      <c r="F124">
        <f>IF('Comp Calculator'!$C$162='Champ Pools'!$S$3,'Champ Pools'!B126,IF('Comp Calculator'!$C$162='Champ Pools'!$T$3,'Champ Pools'!C126,IF('Comp Calculator'!$C$162='Champ Pools'!$U$3,'Champ Pools'!D126,IF('Comp Calculator'!$C$162='Champ Pools'!$V$3,'Champ Pools'!E126,IF('Comp Calculator'!$C$162='Champ Pools'!$W$3,'Champ Pools'!F126,IF('Comp Calculator'!$C$162='Champ Pools'!$X$3,'Champ Pools'!G126,IF('Comp Calculator'!$C$162='Champ Pools'!$Y$3,'Champ Pools'!H126,IF('Comp Calculator'!$C$162='Champ Pools'!$Z$3,'Champ Pools'!I126,0))))))))</f>
        <v>3</v>
      </c>
      <c r="H124">
        <f>B124*B124*'Champ Pools'!AC126</f>
        <v>0</v>
      </c>
      <c r="I124">
        <f>C124*C124*'Champ Pools'!AD126</f>
        <v>0</v>
      </c>
      <c r="J124">
        <f>D124*D124*'Champ Pools'!AE126</f>
        <v>27</v>
      </c>
      <c r="K124">
        <f>E124*E124*'Champ Pools'!AF126</f>
        <v>0</v>
      </c>
      <c r="L124">
        <f>F124*F124*'Champ Pools'!AG126</f>
        <v>27</v>
      </c>
      <c r="N124">
        <f>'Champ Scores'!Y127</f>
        <v>2306</v>
      </c>
      <c r="O124">
        <f>'Champ Scores'!Z127</f>
        <v>1403</v>
      </c>
      <c r="P124">
        <f>'Champ Scores'!AA127</f>
        <v>2911</v>
      </c>
      <c r="Q124">
        <f>'Champ Scores'!AB127</f>
        <v>2252</v>
      </c>
      <c r="R124">
        <f>'Champ Scores'!AC127</f>
        <v>1570</v>
      </c>
      <c r="T124" s="60">
        <f t="shared" si="42"/>
        <v>2389.8161752389697</v>
      </c>
      <c r="U124">
        <f>'(CC) Team Data'!W$43+'(CC) Enemy Champ Data'!N124</f>
        <v>2306</v>
      </c>
      <c r="V124">
        <f>'(CC) Team Data'!X$43+'(CC) Enemy Champ Data'!O124</f>
        <v>1403</v>
      </c>
      <c r="W124">
        <f>'(CC) Team Data'!Y$43+'(CC) Enemy Champ Data'!P124</f>
        <v>2911</v>
      </c>
      <c r="X124">
        <f>'(CC) Team Data'!Z$43+'(CC) Enemy Champ Data'!Q124</f>
        <v>2252</v>
      </c>
      <c r="Y124">
        <f>'(CC) Team Data'!AA$43+'(CC) Enemy Champ Data'!R124</f>
        <v>1570</v>
      </c>
      <c r="AA124">
        <f>ABS('Champ Scores'!AG127-33.3-'Comp Calculator'!H$164-'Comp Calculator'!H$163)</f>
        <v>24.107010893622682</v>
      </c>
      <c r="AB124">
        <f>ABS('Champ Scores'!AH127-33.3-'Comp Calculator'!I$164-'Comp Calculator'!I$163)</f>
        <v>5.6352636415876844E-2</v>
      </c>
      <c r="AC124">
        <f>ABS('Champ Scores'!AI127-33.3-'Comp Calculator'!J$164-'Comp Calculator'!J$163)</f>
        <v>24.163363530038563</v>
      </c>
      <c r="AD124">
        <f t="shared" si="30"/>
        <v>48.326727060077118</v>
      </c>
      <c r="AF124" s="60">
        <f>(IF('Comp Calculator'!$C$167='(CC) Enemy Champ Data'!$N$3,'(CC) Enemy Champ Data'!$N124,IF('Comp Calculator'!$C$167='(CC) Enemy Champ Data'!$O$3,'(CC) Enemy Champ Data'!$O124,IF('Comp Calculator'!$C$167='(CC) Enemy Champ Data'!$P$3,'(CC) Enemy Champ Data'!$P124,IF('Comp Calculator'!$C$167='(CC) Enemy Champ Data'!$Q$3,'(CC) Enemy Champ Data'!$Q124,IF('Comp Calculator'!$C$167='(CC) Enemy Champ Data'!$R$3,'(CC) Enemy Champ Data'!$R124,IF('Comp Calculator'!$C$167='(CC) Enemy Champ Data'!$T$3,'(CC) Enemy Champ Data'!$T124,1000))))))*H124*(100-$AD124))/1000</f>
        <v>0</v>
      </c>
      <c r="AG124" s="60">
        <f>(IF('Comp Calculator'!$C$167='(CC) Enemy Champ Data'!$N$3,'(CC) Enemy Champ Data'!$N124,IF('Comp Calculator'!$C$167='(CC) Enemy Champ Data'!$O$3,'(CC) Enemy Champ Data'!$O124,IF('Comp Calculator'!$C$167='(CC) Enemy Champ Data'!$P$3,'(CC) Enemy Champ Data'!$P124,IF('Comp Calculator'!$C$167='(CC) Enemy Champ Data'!$Q$3,'(CC) Enemy Champ Data'!$Q124,IF('Comp Calculator'!$C$167='(CC) Enemy Champ Data'!$R$3,'(CC) Enemy Champ Data'!$R124,IF('Comp Calculator'!$C$167='(CC) Enemy Champ Data'!$T$3,'(CC) Enemy Champ Data'!$T124,1000))))))*I124*(100-$AD124))/1000</f>
        <v>0</v>
      </c>
      <c r="AH124" s="60">
        <f>(IF('Comp Calculator'!$C$167='(CC) Enemy Champ Data'!$N$3,'(CC) Enemy Champ Data'!$N124,IF('Comp Calculator'!$C$167='(CC) Enemy Champ Data'!$O$3,'(CC) Enemy Champ Data'!$O124,IF('Comp Calculator'!$C$167='(CC) Enemy Champ Data'!$P$3,'(CC) Enemy Champ Data'!$P124,IF('Comp Calculator'!$C$167='(CC) Enemy Champ Data'!$Q$3,'(CC) Enemy Champ Data'!$Q124,IF('Comp Calculator'!$C$167='(CC) Enemy Champ Data'!$R$3,'(CC) Enemy Champ Data'!$R124,IF('Comp Calculator'!$C$167='(CC) Enemy Champ Data'!$T$3,'(CC) Enemy Champ Data'!$T124,1000))))))*J124*(100-$AD124))/1000</f>
        <v>3334.219834482878</v>
      </c>
      <c r="AI124" s="60">
        <f>(IF('Comp Calculator'!$C$167='(CC) Enemy Champ Data'!$N$3,'(CC) Enemy Champ Data'!$N124,IF('Comp Calculator'!$C$167='(CC) Enemy Champ Data'!$O$3,'(CC) Enemy Champ Data'!$O124,IF('Comp Calculator'!$C$167='(CC) Enemy Champ Data'!$P$3,'(CC) Enemy Champ Data'!$P124,IF('Comp Calculator'!$C$167='(CC) Enemy Champ Data'!$Q$3,'(CC) Enemy Champ Data'!$Q124,IF('Comp Calculator'!$C$167='(CC) Enemy Champ Data'!$R$3,'(CC) Enemy Champ Data'!$R124,IF('Comp Calculator'!$C$167='(CC) Enemy Champ Data'!$T$3,'(CC) Enemy Champ Data'!$T124,1000))))))*K124*(100-$AD124))/1000</f>
        <v>0</v>
      </c>
      <c r="AJ124" s="60">
        <f>(IF('Comp Calculator'!$C$167='(CC) Enemy Champ Data'!$N$3,'(CC) Enemy Champ Data'!$N124,IF('Comp Calculator'!$C$167='(CC) Enemy Champ Data'!$O$3,'(CC) Enemy Champ Data'!$O124,IF('Comp Calculator'!$C$167='(CC) Enemy Champ Data'!$P$3,'(CC) Enemy Champ Data'!$P124,IF('Comp Calculator'!$C$167='(CC) Enemy Champ Data'!$Q$3,'(CC) Enemy Champ Data'!$Q124,IF('Comp Calculator'!$C$167='(CC) Enemy Champ Data'!$R$3,'(CC) Enemy Champ Data'!$R124,IF('Comp Calculator'!$C$167='(CC) Enemy Champ Data'!$T$3,'(CC) Enemy Champ Data'!$T124,1000))))))*L124*(100-$AD124))/1000</f>
        <v>3334.219834482878</v>
      </c>
      <c r="AL124">
        <f>RANK(AF124,AF$4:AF$157,0)+COUNTIF(AF$4:AF124,AF124)-1</f>
        <v>127</v>
      </c>
      <c r="AM124" t="str">
        <f t="shared" si="31"/>
        <v>Taric</v>
      </c>
      <c r="AN124">
        <f>RANK(AG124,AG$4:AG$157,0)+COUNTIF(AG$4:AG124,AG124)-1</f>
        <v>129</v>
      </c>
      <c r="AO124" t="str">
        <f t="shared" si="32"/>
        <v>Taric</v>
      </c>
      <c r="AP124">
        <f>RANK(AH124,AH$4:AH$157,0)+COUNTIF(AH$4:AH124,AH124)-1</f>
        <v>81</v>
      </c>
      <c r="AQ124" t="str">
        <f t="shared" si="33"/>
        <v>Taric</v>
      </c>
      <c r="AR124">
        <f>RANK(AI124,AI$4:AI$157,0)+COUNTIF(AI$4:AI124,AI124)-1</f>
        <v>126</v>
      </c>
      <c r="AS124" t="str">
        <f t="shared" si="34"/>
        <v>Taric</v>
      </c>
      <c r="AT124">
        <f>RANK(AJ124,AJ$4:AJ$157,0)+COUNTIF(AJ$4:AJ124,AJ124)-1</f>
        <v>48</v>
      </c>
      <c r="AU124" t="str">
        <f t="shared" si="35"/>
        <v>Taric</v>
      </c>
      <c r="AW124">
        <v>122</v>
      </c>
      <c r="AX124" s="61">
        <f t="shared" si="36"/>
        <v>3.2408135851748794</v>
      </c>
      <c r="AY124">
        <f>'Champ Scores'!B127</f>
        <v>1</v>
      </c>
      <c r="AZ124">
        <f>'Champ Scores'!C127</f>
        <v>2</v>
      </c>
      <c r="BA124">
        <f>'Champ Scores'!D127</f>
        <v>1</v>
      </c>
      <c r="BB124">
        <f>'Champ Scores'!E127</f>
        <v>2</v>
      </c>
      <c r="BC124">
        <f>'Champ Scores'!F127</f>
        <v>1</v>
      </c>
      <c r="BD124">
        <f>'Champ Scores'!G127</f>
        <v>1</v>
      </c>
      <c r="BE124">
        <f>'Champ Scores'!H127</f>
        <v>1</v>
      </c>
      <c r="BF124">
        <f>'Champ Scores'!I127</f>
        <v>1</v>
      </c>
      <c r="BG124">
        <f>'Champ Scores'!J127</f>
        <v>1</v>
      </c>
      <c r="BH124">
        <f>'Champ Scores'!K127</f>
        <v>5</v>
      </c>
      <c r="BI124">
        <f>'Champ Scores'!L127</f>
        <v>3</v>
      </c>
      <c r="BJ124">
        <f>'Champ Scores'!M127</f>
        <v>3</v>
      </c>
      <c r="BK124">
        <f>'Champ Scores'!N127</f>
        <v>5</v>
      </c>
      <c r="BL124">
        <f>'Champ Scores'!O127</f>
        <v>3</v>
      </c>
      <c r="BM124">
        <f>'Champ Scores'!P127</f>
        <v>5</v>
      </c>
      <c r="BN124">
        <f>'Champ Scores'!Q127</f>
        <v>1</v>
      </c>
      <c r="BO124">
        <f>'Champ Scores'!R127</f>
        <v>1</v>
      </c>
      <c r="BP124">
        <f>'Champ Scores'!S127</f>
        <v>5</v>
      </c>
      <c r="BQ124">
        <f>'Champ Scores'!T127</f>
        <v>5</v>
      </c>
      <c r="BR124">
        <f>'Champ Scores'!U127</f>
        <v>5</v>
      </c>
      <c r="BT124" s="61">
        <f>INDEX($AX$3:BR124,AW124,MATCH('Comp Calculator'!$C$168,'(CC) Enemy Champ Data'!$AX$3:$BR$3,0))</f>
        <v>3.2408135851748794</v>
      </c>
      <c r="BV124" s="60">
        <f t="shared" si="43"/>
        <v>0</v>
      </c>
      <c r="BW124" s="60">
        <f t="shared" si="44"/>
        <v>0</v>
      </c>
      <c r="BX124" s="60">
        <f t="shared" si="45"/>
        <v>4521.513013222092</v>
      </c>
      <c r="BY124" s="60">
        <f t="shared" si="46"/>
        <v>0</v>
      </c>
      <c r="BZ124" s="60">
        <f t="shared" si="47"/>
        <v>4521.513013222092</v>
      </c>
      <c r="CB124">
        <f>RANK(BV124,BV$4:BV$157,0)+COUNTIF(BV$4:BV124,BV124)-1</f>
        <v>127</v>
      </c>
      <c r="CC124" t="str">
        <f t="shared" si="37"/>
        <v>Taric</v>
      </c>
      <c r="CD124">
        <f>RANK(BW124,BW$4:BW$157,0)+COUNTIF(BW$4:BW124,BW124)-1</f>
        <v>129</v>
      </c>
      <c r="CE124" t="str">
        <f t="shared" si="38"/>
        <v>Taric</v>
      </c>
      <c r="CF124">
        <f>RANK(BX124,BX$4:BX$157,0)+COUNTIF(BX$4:BX124,BX124)-1</f>
        <v>83</v>
      </c>
      <c r="CG124" t="str">
        <f t="shared" si="39"/>
        <v>Taric</v>
      </c>
      <c r="CH124">
        <f>RANK(BY124,BY$4:BY$157,0)+COUNTIF(BY$4:BY124,BY124)-1</f>
        <v>126</v>
      </c>
      <c r="CI124" t="str">
        <f t="shared" si="40"/>
        <v>Taric</v>
      </c>
      <c r="CJ124">
        <f>RANK(BZ124,BZ$4:BZ$157,0)+COUNTIF(BZ$4:BZ124,BZ124)-1</f>
        <v>48</v>
      </c>
      <c r="CK124" t="str">
        <f t="shared" si="41"/>
        <v>Taric</v>
      </c>
      <c r="CM124">
        <f>'Champ Scores'!B127+'(CC) Team Data'!B$43-'(CC) Team Data'!$B$28</f>
        <v>5</v>
      </c>
      <c r="CN124">
        <f>'Champ Scores'!C127+'(CC) Team Data'!C$43-'(CC) Team Data'!$B$28</f>
        <v>6</v>
      </c>
      <c r="CO124">
        <f>'Champ Scores'!D127+'(CC) Team Data'!D$43-'(CC) Team Data'!$B$28</f>
        <v>5</v>
      </c>
      <c r="CP124">
        <f>'Champ Scores'!E127+'(CC) Team Data'!E$43-'(CC) Team Data'!$B$28</f>
        <v>6</v>
      </c>
      <c r="CQ124">
        <f>'Champ Scores'!F127+'(CC) Team Data'!F$43-'(CC) Team Data'!$B$28</f>
        <v>5</v>
      </c>
      <c r="CR124">
        <f>'Champ Scores'!G127+'(CC) Team Data'!G$43-'(CC) Team Data'!$B$28</f>
        <v>5</v>
      </c>
      <c r="CS124">
        <f>'Champ Scores'!H127+'(CC) Team Data'!H$43-'(CC) Team Data'!$B$28</f>
        <v>5</v>
      </c>
      <c r="CT124">
        <f>'Champ Scores'!I127+'(CC) Team Data'!I$43-'(CC) Team Data'!$B$28</f>
        <v>5</v>
      </c>
      <c r="CU124">
        <f>'Champ Scores'!J127+'(CC) Team Data'!J$43-'(CC) Team Data'!$B$28</f>
        <v>5</v>
      </c>
      <c r="CV124">
        <f>'Champ Scores'!K127+'(CC) Team Data'!K$43-'(CC) Team Data'!$B$28</f>
        <v>9</v>
      </c>
      <c r="CW124">
        <f>'Champ Scores'!L127+'(CC) Team Data'!L$43-'(CC) Team Data'!$B$28</f>
        <v>7</v>
      </c>
      <c r="CX124">
        <f>'Champ Scores'!M127+'(CC) Team Data'!M$43-'(CC) Team Data'!$B$28</f>
        <v>7</v>
      </c>
      <c r="CY124">
        <f>'Champ Scores'!N127+'(CC) Team Data'!N$43-'(CC) Team Data'!$B$28</f>
        <v>9</v>
      </c>
      <c r="CZ124">
        <f>'Champ Scores'!O127+'(CC) Team Data'!O$43-'(CC) Team Data'!$B$28</f>
        <v>7</v>
      </c>
      <c r="DA124">
        <f>'Champ Scores'!P127+'(CC) Team Data'!P$43-'(CC) Team Data'!$B$28</f>
        <v>9</v>
      </c>
      <c r="DB124">
        <f>'Champ Scores'!Q127+'(CC) Team Data'!Q$43-'(CC) Team Data'!$B$28</f>
        <v>5</v>
      </c>
      <c r="DC124">
        <f>'Champ Scores'!R127+'(CC) Team Data'!R$43-'(CC) Team Data'!$B$28</f>
        <v>5</v>
      </c>
      <c r="DD124">
        <f>'Champ Scores'!S127+'(CC) Team Data'!S$43-'(CC) Team Data'!$B$28</f>
        <v>9</v>
      </c>
      <c r="DE124">
        <f>'Champ Scores'!T127+'(CC) Team Data'!T$43-'(CC) Team Data'!$B$28</f>
        <v>9</v>
      </c>
      <c r="DF124">
        <f>'Champ Scores'!U127+'(CC) Team Data'!U$43-'(CC) Team Data'!$B$28</f>
        <v>9</v>
      </c>
    </row>
    <row r="125" spans="1:110" x14ac:dyDescent="0.25">
      <c r="A125" t="str">
        <f>'Champ Scores'!A128</f>
        <v>Teemo</v>
      </c>
      <c r="B125">
        <f>IF('Comp Calculator'!$C$158='Champ Pools'!$S$3,'Champ Pools'!B127,IF('Comp Calculator'!$C$158='Champ Pools'!$T$3,'Champ Pools'!C127,IF('Comp Calculator'!$C$158='Champ Pools'!$U$3,'Champ Pools'!D127,IF('Comp Calculator'!$C$158='Champ Pools'!$V$3,'Champ Pools'!E127,IF('Comp Calculator'!$C$158='Champ Pools'!$W$3,'Champ Pools'!F127,IF('Comp Calculator'!$C$158='Champ Pools'!$X$3,'Champ Pools'!G127,IF('Comp Calculator'!$C$158='Champ Pools'!$Y$3,'Champ Pools'!H127,IF('Comp Calculator'!$C$158='Champ Pools'!$Z$3,'Champ Pools'!I127,0))))))))</f>
        <v>0</v>
      </c>
      <c r="C125">
        <f>IF('Comp Calculator'!$C$159='Champ Pools'!$S$3,'Champ Pools'!B127,IF('Comp Calculator'!$C$159='Champ Pools'!$T$3,'Champ Pools'!C127,IF('Comp Calculator'!$C$159='Champ Pools'!$U$3,'Champ Pools'!D127,IF('Comp Calculator'!$C$159='Champ Pools'!$V$3,'Champ Pools'!E127,IF('Comp Calculator'!$C$159='Champ Pools'!$W$3,'Champ Pools'!F127,IF('Comp Calculator'!$C$159='Champ Pools'!$X$3,'Champ Pools'!G127,IF('Comp Calculator'!$C$159='Champ Pools'!$Y$3,'Champ Pools'!H127,IF('Comp Calculator'!$C$159='Champ Pools'!$Z$3,'Champ Pools'!I127,0))))))))</f>
        <v>0</v>
      </c>
      <c r="D125">
        <f>IF('Comp Calculator'!$C$160='Champ Pools'!$S$3,'Champ Pools'!B127,IF('Comp Calculator'!$C$160='Champ Pools'!$T$3,'Champ Pools'!C127,IF('Comp Calculator'!$C$160='Champ Pools'!$U$3,'Champ Pools'!D127,IF('Comp Calculator'!$C$160='Champ Pools'!$V$3,'Champ Pools'!E127,IF('Comp Calculator'!$C$160='Champ Pools'!$W$3,'Champ Pools'!F127,IF('Comp Calculator'!$C$160='Champ Pools'!$X$3,'Champ Pools'!G127,IF('Comp Calculator'!$C$160='Champ Pools'!$Y$3,'Champ Pools'!H127,IF('Comp Calculator'!$C$160='Champ Pools'!$Z$3,'Champ Pools'!I127,0))))))))</f>
        <v>5</v>
      </c>
      <c r="E125">
        <f>IF('Comp Calculator'!$C$161='Champ Pools'!$S$3,'Champ Pools'!B127,IF('Comp Calculator'!$C$161='Champ Pools'!$T$3,'Champ Pools'!C127,IF('Comp Calculator'!$C$161='Champ Pools'!$U$3,'Champ Pools'!D127,IF('Comp Calculator'!$C$161='Champ Pools'!$V$3,'Champ Pools'!E127,IF('Comp Calculator'!$C$161='Champ Pools'!$W$3,'Champ Pools'!F127,IF('Comp Calculator'!$C$161='Champ Pools'!$X$3,'Champ Pools'!G127,IF('Comp Calculator'!$C$161='Champ Pools'!$Y$3,'Champ Pools'!H127,IF('Comp Calculator'!$C$161='Champ Pools'!$Z$3,'Champ Pools'!I127,0))))))))</f>
        <v>0</v>
      </c>
      <c r="F125">
        <f>IF('Comp Calculator'!$C$162='Champ Pools'!$S$3,'Champ Pools'!B127,IF('Comp Calculator'!$C$162='Champ Pools'!$T$3,'Champ Pools'!C127,IF('Comp Calculator'!$C$162='Champ Pools'!$U$3,'Champ Pools'!D127,IF('Comp Calculator'!$C$162='Champ Pools'!$V$3,'Champ Pools'!E127,IF('Comp Calculator'!$C$162='Champ Pools'!$W$3,'Champ Pools'!F127,IF('Comp Calculator'!$C$162='Champ Pools'!$X$3,'Champ Pools'!G127,IF('Comp Calculator'!$C$162='Champ Pools'!$Y$3,'Champ Pools'!H127,IF('Comp Calculator'!$C$162='Champ Pools'!$Z$3,'Champ Pools'!I127,0))))))))</f>
        <v>0</v>
      </c>
      <c r="H125">
        <f>B125*B125*'Champ Pools'!AC127</f>
        <v>0</v>
      </c>
      <c r="I125">
        <f>C125*C125*'Champ Pools'!AD127</f>
        <v>0</v>
      </c>
      <c r="J125">
        <f>D125*D125*'Champ Pools'!AE127</f>
        <v>75</v>
      </c>
      <c r="K125">
        <f>E125*E125*'Champ Pools'!AF127</f>
        <v>0</v>
      </c>
      <c r="L125">
        <f>F125*F125*'Champ Pools'!AG127</f>
        <v>0</v>
      </c>
      <c r="N125">
        <f>'Champ Scores'!Y128</f>
        <v>1348</v>
      </c>
      <c r="O125">
        <f>'Champ Scores'!Z128</f>
        <v>2148</v>
      </c>
      <c r="P125">
        <f>'Champ Scores'!AA128</f>
        <v>1942</v>
      </c>
      <c r="Q125">
        <f>'Champ Scores'!AB128</f>
        <v>2143</v>
      </c>
      <c r="R125">
        <f>'Champ Scores'!AC128</f>
        <v>2550</v>
      </c>
      <c r="T125" s="60">
        <f t="shared" si="42"/>
        <v>2561.2834628145411</v>
      </c>
      <c r="U125">
        <f>'(CC) Team Data'!W$43+'(CC) Enemy Champ Data'!N125</f>
        <v>1348</v>
      </c>
      <c r="V125">
        <f>'(CC) Team Data'!X$43+'(CC) Enemy Champ Data'!O125</f>
        <v>2148</v>
      </c>
      <c r="W125">
        <f>'(CC) Team Data'!Y$43+'(CC) Enemy Champ Data'!P125</f>
        <v>1942</v>
      </c>
      <c r="X125">
        <f>'(CC) Team Data'!Z$43+'(CC) Enemy Champ Data'!Q125</f>
        <v>2143</v>
      </c>
      <c r="Y125">
        <f>'(CC) Team Data'!AA$43+'(CC) Enemy Champ Data'!R125</f>
        <v>2550</v>
      </c>
      <c r="AA125">
        <f>ABS('Champ Scores'!AG128-33.3-'Comp Calculator'!H$164-'Comp Calculator'!H$163)</f>
        <v>31.203140361331318</v>
      </c>
      <c r="AB125">
        <f>ABS('Champ Scores'!AH128-33.3-'Comp Calculator'!I$164-'Comp Calculator'!I$163)</f>
        <v>4.6253648710259299</v>
      </c>
      <c r="AC125">
        <f>ABS('Champ Scores'!AI128-33.3-'Comp Calculator'!J$164-'Comp Calculator'!J$163)</f>
        <v>26.577775490305388</v>
      </c>
      <c r="AD125">
        <f t="shared" si="30"/>
        <v>62.406280722662629</v>
      </c>
      <c r="AF125" s="60">
        <f>(IF('Comp Calculator'!$C$167='(CC) Enemy Champ Data'!$N$3,'(CC) Enemy Champ Data'!$N125,IF('Comp Calculator'!$C$167='(CC) Enemy Champ Data'!$O$3,'(CC) Enemy Champ Data'!$O125,IF('Comp Calculator'!$C$167='(CC) Enemy Champ Data'!$P$3,'(CC) Enemy Champ Data'!$P125,IF('Comp Calculator'!$C$167='(CC) Enemy Champ Data'!$Q$3,'(CC) Enemy Champ Data'!$Q125,IF('Comp Calculator'!$C$167='(CC) Enemy Champ Data'!$R$3,'(CC) Enemy Champ Data'!$R125,IF('Comp Calculator'!$C$167='(CC) Enemy Champ Data'!$T$3,'(CC) Enemy Champ Data'!$T125,1000))))))*H125*(100-$AD125))/1000</f>
        <v>0</v>
      </c>
      <c r="AG125" s="60">
        <f>(IF('Comp Calculator'!$C$167='(CC) Enemy Champ Data'!$N$3,'(CC) Enemy Champ Data'!$N125,IF('Comp Calculator'!$C$167='(CC) Enemy Champ Data'!$O$3,'(CC) Enemy Champ Data'!$O125,IF('Comp Calculator'!$C$167='(CC) Enemy Champ Data'!$P$3,'(CC) Enemy Champ Data'!$P125,IF('Comp Calculator'!$C$167='(CC) Enemy Champ Data'!$Q$3,'(CC) Enemy Champ Data'!$Q125,IF('Comp Calculator'!$C$167='(CC) Enemy Champ Data'!$R$3,'(CC) Enemy Champ Data'!$R125,IF('Comp Calculator'!$C$167='(CC) Enemy Champ Data'!$T$3,'(CC) Enemy Champ Data'!$T125,1000))))))*I125*(100-$AD125))/1000</f>
        <v>0</v>
      </c>
      <c r="AH125" s="60">
        <f>(IF('Comp Calculator'!$C$167='(CC) Enemy Champ Data'!$N$3,'(CC) Enemy Champ Data'!$N125,IF('Comp Calculator'!$C$167='(CC) Enemy Champ Data'!$O$3,'(CC) Enemy Champ Data'!$O125,IF('Comp Calculator'!$C$167='(CC) Enemy Champ Data'!$P$3,'(CC) Enemy Champ Data'!$P125,IF('Comp Calculator'!$C$167='(CC) Enemy Champ Data'!$Q$3,'(CC) Enemy Champ Data'!$Q125,IF('Comp Calculator'!$C$167='(CC) Enemy Champ Data'!$R$3,'(CC) Enemy Champ Data'!$R125,IF('Comp Calculator'!$C$167='(CC) Enemy Champ Data'!$T$3,'(CC) Enemy Champ Data'!$T125,1000))))))*J125*(100-$AD125))/1000</f>
        <v>7221.6128618052326</v>
      </c>
      <c r="AI125" s="60">
        <f>(IF('Comp Calculator'!$C$167='(CC) Enemy Champ Data'!$N$3,'(CC) Enemy Champ Data'!$N125,IF('Comp Calculator'!$C$167='(CC) Enemy Champ Data'!$O$3,'(CC) Enemy Champ Data'!$O125,IF('Comp Calculator'!$C$167='(CC) Enemy Champ Data'!$P$3,'(CC) Enemy Champ Data'!$P125,IF('Comp Calculator'!$C$167='(CC) Enemy Champ Data'!$Q$3,'(CC) Enemy Champ Data'!$Q125,IF('Comp Calculator'!$C$167='(CC) Enemy Champ Data'!$R$3,'(CC) Enemy Champ Data'!$R125,IF('Comp Calculator'!$C$167='(CC) Enemy Champ Data'!$T$3,'(CC) Enemy Champ Data'!$T125,1000))))))*K125*(100-$AD125))/1000</f>
        <v>0</v>
      </c>
      <c r="AJ125" s="60">
        <f>(IF('Comp Calculator'!$C$167='(CC) Enemy Champ Data'!$N$3,'(CC) Enemy Champ Data'!$N125,IF('Comp Calculator'!$C$167='(CC) Enemy Champ Data'!$O$3,'(CC) Enemy Champ Data'!$O125,IF('Comp Calculator'!$C$167='(CC) Enemy Champ Data'!$P$3,'(CC) Enemy Champ Data'!$P125,IF('Comp Calculator'!$C$167='(CC) Enemy Champ Data'!$Q$3,'(CC) Enemy Champ Data'!$Q125,IF('Comp Calculator'!$C$167='(CC) Enemy Champ Data'!$R$3,'(CC) Enemy Champ Data'!$R125,IF('Comp Calculator'!$C$167='(CC) Enemy Champ Data'!$T$3,'(CC) Enemy Champ Data'!$T125,1000))))))*L125*(100-$AD125))/1000</f>
        <v>0</v>
      </c>
      <c r="AL125">
        <f>RANK(AF125,AF$4:AF$157,0)+COUNTIF(AF$4:AF125,AF125)-1</f>
        <v>128</v>
      </c>
      <c r="AM125" t="str">
        <f t="shared" si="31"/>
        <v>Teemo</v>
      </c>
      <c r="AN125">
        <f>RANK(AG125,AG$4:AG$157,0)+COUNTIF(AG$4:AG125,AG125)-1</f>
        <v>130</v>
      </c>
      <c r="AO125" t="str">
        <f t="shared" si="32"/>
        <v>Teemo</v>
      </c>
      <c r="AP125">
        <f>RANK(AH125,AH$4:AH$157,0)+COUNTIF(AH$4:AH125,AH125)-1</f>
        <v>38</v>
      </c>
      <c r="AQ125" t="str">
        <f t="shared" si="33"/>
        <v>Teemo</v>
      </c>
      <c r="AR125">
        <f>RANK(AI125,AI$4:AI$157,0)+COUNTIF(AI$4:AI125,AI125)-1</f>
        <v>127</v>
      </c>
      <c r="AS125" t="str">
        <f t="shared" si="34"/>
        <v>Teemo</v>
      </c>
      <c r="AT125">
        <f>RANK(AJ125,AJ$4:AJ$157,0)+COUNTIF(AJ$4:AJ125,AJ125)-1</f>
        <v>129</v>
      </c>
      <c r="AU125" t="str">
        <f t="shared" si="35"/>
        <v>Teemo</v>
      </c>
      <c r="AW125">
        <v>123</v>
      </c>
      <c r="AX125" s="61">
        <f t="shared" si="36"/>
        <v>3.3973705816279374</v>
      </c>
      <c r="AY125">
        <f>'Champ Scores'!B128</f>
        <v>1</v>
      </c>
      <c r="AZ125">
        <f>'Champ Scores'!C128</f>
        <v>5</v>
      </c>
      <c r="BA125">
        <f>'Champ Scores'!D128</f>
        <v>5</v>
      </c>
      <c r="BB125">
        <f>'Champ Scores'!E128</f>
        <v>2</v>
      </c>
      <c r="BC125">
        <f>'Champ Scores'!F128</f>
        <v>4</v>
      </c>
      <c r="BD125">
        <f>'Champ Scores'!G128</f>
        <v>4</v>
      </c>
      <c r="BE125">
        <f>'Champ Scores'!H128</f>
        <v>4</v>
      </c>
      <c r="BF125">
        <f>'Champ Scores'!I128</f>
        <v>4</v>
      </c>
      <c r="BG125">
        <f>'Champ Scores'!J128</f>
        <v>4</v>
      </c>
      <c r="BH125">
        <f>'Champ Scores'!K128</f>
        <v>1</v>
      </c>
      <c r="BI125">
        <f>'Champ Scores'!L128</f>
        <v>1</v>
      </c>
      <c r="BJ125">
        <f>'Champ Scores'!M128</f>
        <v>1</v>
      </c>
      <c r="BK125">
        <f>'Champ Scores'!N128</f>
        <v>2</v>
      </c>
      <c r="BL125">
        <f>'Champ Scores'!O128</f>
        <v>5</v>
      </c>
      <c r="BM125">
        <f>'Champ Scores'!P128</f>
        <v>1</v>
      </c>
      <c r="BN125">
        <f>'Champ Scores'!Q128</f>
        <v>3</v>
      </c>
      <c r="BO125">
        <f>'Champ Scores'!R128</f>
        <v>1</v>
      </c>
      <c r="BP125">
        <f>'Champ Scores'!S128</f>
        <v>1</v>
      </c>
      <c r="BQ125">
        <f>'Champ Scores'!T128</f>
        <v>2</v>
      </c>
      <c r="BR125">
        <f>'Champ Scores'!U128</f>
        <v>1</v>
      </c>
      <c r="BT125" s="61">
        <f>INDEX($AX$3:BR125,AW125,MATCH('Comp Calculator'!$C$168,'(CC) Enemy Champ Data'!$AX$3:$BR$3,0))</f>
        <v>3.3973705816279374</v>
      </c>
      <c r="BV125" s="60">
        <f t="shared" si="43"/>
        <v>0</v>
      </c>
      <c r="BW125" s="60">
        <f t="shared" si="44"/>
        <v>0</v>
      </c>
      <c r="BX125" s="60">
        <f t="shared" si="45"/>
        <v>9578.98469451038</v>
      </c>
      <c r="BY125" s="60">
        <f t="shared" si="46"/>
        <v>0</v>
      </c>
      <c r="BZ125" s="60">
        <f t="shared" si="47"/>
        <v>0</v>
      </c>
      <c r="CB125">
        <f>RANK(BV125,BV$4:BV$157,0)+COUNTIF(BV$4:BV125,BV125)-1</f>
        <v>128</v>
      </c>
      <c r="CC125" t="str">
        <f t="shared" si="37"/>
        <v>Teemo</v>
      </c>
      <c r="CD125">
        <f>RANK(BW125,BW$4:BW$157,0)+COUNTIF(BW$4:BW125,BW125)-1</f>
        <v>130</v>
      </c>
      <c r="CE125" t="str">
        <f t="shared" si="38"/>
        <v>Teemo</v>
      </c>
      <c r="CF125">
        <f>RANK(BX125,BX$4:BX$157,0)+COUNTIF(BX$4:BX125,BX125)-1</f>
        <v>38</v>
      </c>
      <c r="CG125" t="str">
        <f t="shared" si="39"/>
        <v>Teemo</v>
      </c>
      <c r="CH125">
        <f>RANK(BY125,BY$4:BY$157,0)+COUNTIF(BY$4:BY125,BY125)-1</f>
        <v>127</v>
      </c>
      <c r="CI125" t="str">
        <f t="shared" si="40"/>
        <v>Teemo</v>
      </c>
      <c r="CJ125">
        <f>RANK(BZ125,BZ$4:BZ$157,0)+COUNTIF(BZ$4:BZ125,BZ125)-1</f>
        <v>129</v>
      </c>
      <c r="CK125" t="str">
        <f t="shared" si="41"/>
        <v>Teemo</v>
      </c>
      <c r="CM125">
        <f>'Champ Scores'!B128+'(CC) Team Data'!B$43-'(CC) Team Data'!$B$28</f>
        <v>5</v>
      </c>
      <c r="CN125">
        <f>'Champ Scores'!C128+'(CC) Team Data'!C$43-'(CC) Team Data'!$B$28</f>
        <v>9</v>
      </c>
      <c r="CO125">
        <f>'Champ Scores'!D128+'(CC) Team Data'!D$43-'(CC) Team Data'!$B$28</f>
        <v>9</v>
      </c>
      <c r="CP125">
        <f>'Champ Scores'!E128+'(CC) Team Data'!E$43-'(CC) Team Data'!$B$28</f>
        <v>6</v>
      </c>
      <c r="CQ125">
        <f>'Champ Scores'!F128+'(CC) Team Data'!F$43-'(CC) Team Data'!$B$28</f>
        <v>8</v>
      </c>
      <c r="CR125">
        <f>'Champ Scores'!G128+'(CC) Team Data'!G$43-'(CC) Team Data'!$B$28</f>
        <v>8</v>
      </c>
      <c r="CS125">
        <f>'Champ Scores'!H128+'(CC) Team Data'!H$43-'(CC) Team Data'!$B$28</f>
        <v>8</v>
      </c>
      <c r="CT125">
        <f>'Champ Scores'!I128+'(CC) Team Data'!I$43-'(CC) Team Data'!$B$28</f>
        <v>8</v>
      </c>
      <c r="CU125">
        <f>'Champ Scores'!J128+'(CC) Team Data'!J$43-'(CC) Team Data'!$B$28</f>
        <v>8</v>
      </c>
      <c r="CV125">
        <f>'Champ Scores'!K128+'(CC) Team Data'!K$43-'(CC) Team Data'!$B$28</f>
        <v>5</v>
      </c>
      <c r="CW125">
        <f>'Champ Scores'!L128+'(CC) Team Data'!L$43-'(CC) Team Data'!$B$28</f>
        <v>5</v>
      </c>
      <c r="CX125">
        <f>'Champ Scores'!M128+'(CC) Team Data'!M$43-'(CC) Team Data'!$B$28</f>
        <v>5</v>
      </c>
      <c r="CY125">
        <f>'Champ Scores'!N128+'(CC) Team Data'!N$43-'(CC) Team Data'!$B$28</f>
        <v>6</v>
      </c>
      <c r="CZ125">
        <f>'Champ Scores'!O128+'(CC) Team Data'!O$43-'(CC) Team Data'!$B$28</f>
        <v>9</v>
      </c>
      <c r="DA125">
        <f>'Champ Scores'!P128+'(CC) Team Data'!P$43-'(CC) Team Data'!$B$28</f>
        <v>5</v>
      </c>
      <c r="DB125">
        <f>'Champ Scores'!Q128+'(CC) Team Data'!Q$43-'(CC) Team Data'!$B$28</f>
        <v>7</v>
      </c>
      <c r="DC125">
        <f>'Champ Scores'!R128+'(CC) Team Data'!R$43-'(CC) Team Data'!$B$28</f>
        <v>5</v>
      </c>
      <c r="DD125">
        <f>'Champ Scores'!S128+'(CC) Team Data'!S$43-'(CC) Team Data'!$B$28</f>
        <v>5</v>
      </c>
      <c r="DE125">
        <f>'Champ Scores'!T128+'(CC) Team Data'!T$43-'(CC) Team Data'!$B$28</f>
        <v>6</v>
      </c>
      <c r="DF125">
        <f>'Champ Scores'!U128+'(CC) Team Data'!U$43-'(CC) Team Data'!$B$28</f>
        <v>5</v>
      </c>
    </row>
    <row r="126" spans="1:110" x14ac:dyDescent="0.25">
      <c r="A126" t="str">
        <f>'Champ Scores'!A129</f>
        <v>Thresh</v>
      </c>
      <c r="B126">
        <f>IF('Comp Calculator'!$C$158='Champ Pools'!$S$3,'Champ Pools'!B128,IF('Comp Calculator'!$C$158='Champ Pools'!$T$3,'Champ Pools'!C128,IF('Comp Calculator'!$C$158='Champ Pools'!$U$3,'Champ Pools'!D128,IF('Comp Calculator'!$C$158='Champ Pools'!$V$3,'Champ Pools'!E128,IF('Comp Calculator'!$C$158='Champ Pools'!$W$3,'Champ Pools'!F128,IF('Comp Calculator'!$C$158='Champ Pools'!$X$3,'Champ Pools'!G128,IF('Comp Calculator'!$C$158='Champ Pools'!$Y$3,'Champ Pools'!H128,IF('Comp Calculator'!$C$158='Champ Pools'!$Z$3,'Champ Pools'!I128,0))))))))</f>
        <v>0</v>
      </c>
      <c r="C126">
        <f>IF('Comp Calculator'!$C$159='Champ Pools'!$S$3,'Champ Pools'!B128,IF('Comp Calculator'!$C$159='Champ Pools'!$T$3,'Champ Pools'!C128,IF('Comp Calculator'!$C$159='Champ Pools'!$U$3,'Champ Pools'!D128,IF('Comp Calculator'!$C$159='Champ Pools'!$V$3,'Champ Pools'!E128,IF('Comp Calculator'!$C$159='Champ Pools'!$W$3,'Champ Pools'!F128,IF('Comp Calculator'!$C$159='Champ Pools'!$X$3,'Champ Pools'!G128,IF('Comp Calculator'!$C$159='Champ Pools'!$Y$3,'Champ Pools'!H128,IF('Comp Calculator'!$C$159='Champ Pools'!$Z$3,'Champ Pools'!I128,0))))))))</f>
        <v>0</v>
      </c>
      <c r="D126">
        <f>IF('Comp Calculator'!$C$160='Champ Pools'!$S$3,'Champ Pools'!B128,IF('Comp Calculator'!$C$160='Champ Pools'!$T$3,'Champ Pools'!C128,IF('Comp Calculator'!$C$160='Champ Pools'!$U$3,'Champ Pools'!D128,IF('Comp Calculator'!$C$160='Champ Pools'!$V$3,'Champ Pools'!E128,IF('Comp Calculator'!$C$160='Champ Pools'!$W$3,'Champ Pools'!F128,IF('Comp Calculator'!$C$160='Champ Pools'!$X$3,'Champ Pools'!G128,IF('Comp Calculator'!$C$160='Champ Pools'!$Y$3,'Champ Pools'!H128,IF('Comp Calculator'!$C$160='Champ Pools'!$Z$3,'Champ Pools'!I128,0))))))))</f>
        <v>0</v>
      </c>
      <c r="E126">
        <f>IF('Comp Calculator'!$C$161='Champ Pools'!$S$3,'Champ Pools'!B128,IF('Comp Calculator'!$C$161='Champ Pools'!$T$3,'Champ Pools'!C128,IF('Comp Calculator'!$C$161='Champ Pools'!$U$3,'Champ Pools'!D128,IF('Comp Calculator'!$C$161='Champ Pools'!$V$3,'Champ Pools'!E128,IF('Comp Calculator'!$C$161='Champ Pools'!$W$3,'Champ Pools'!F128,IF('Comp Calculator'!$C$161='Champ Pools'!$X$3,'Champ Pools'!G128,IF('Comp Calculator'!$C$161='Champ Pools'!$Y$3,'Champ Pools'!H128,IF('Comp Calculator'!$C$161='Champ Pools'!$Z$3,'Champ Pools'!I128,0))))))))</f>
        <v>0</v>
      </c>
      <c r="F126">
        <f>IF('Comp Calculator'!$C$162='Champ Pools'!$S$3,'Champ Pools'!B128,IF('Comp Calculator'!$C$162='Champ Pools'!$T$3,'Champ Pools'!C128,IF('Comp Calculator'!$C$162='Champ Pools'!$U$3,'Champ Pools'!D128,IF('Comp Calculator'!$C$162='Champ Pools'!$V$3,'Champ Pools'!E128,IF('Comp Calculator'!$C$162='Champ Pools'!$W$3,'Champ Pools'!F128,IF('Comp Calculator'!$C$162='Champ Pools'!$X$3,'Champ Pools'!G128,IF('Comp Calculator'!$C$162='Champ Pools'!$Y$3,'Champ Pools'!H128,IF('Comp Calculator'!$C$162='Champ Pools'!$Z$3,'Champ Pools'!I128,0))))))))</f>
        <v>3</v>
      </c>
      <c r="H126">
        <f>B126*B126*'Champ Pools'!AC128</f>
        <v>0</v>
      </c>
      <c r="I126">
        <f>C126*C126*'Champ Pools'!AD128</f>
        <v>0</v>
      </c>
      <c r="J126">
        <f>D126*D126*'Champ Pools'!AE128</f>
        <v>0</v>
      </c>
      <c r="K126">
        <f>E126*E126*'Champ Pools'!AF128</f>
        <v>0</v>
      </c>
      <c r="L126">
        <f>F126*F126*'Champ Pools'!AG128</f>
        <v>27</v>
      </c>
      <c r="N126">
        <f>'Champ Scores'!Y129</f>
        <v>2130</v>
      </c>
      <c r="O126">
        <f>'Champ Scores'!Z129</f>
        <v>1951</v>
      </c>
      <c r="P126">
        <f>'Champ Scores'!AA129</f>
        <v>2247</v>
      </c>
      <c r="Q126">
        <f>'Champ Scores'!AB129</f>
        <v>1992</v>
      </c>
      <c r="R126">
        <f>'Champ Scores'!AC129</f>
        <v>1536</v>
      </c>
      <c r="T126" s="60">
        <f t="shared" si="42"/>
        <v>2730.03574310661</v>
      </c>
      <c r="U126">
        <f>'(CC) Team Data'!W$43+'(CC) Enemy Champ Data'!N126</f>
        <v>2130</v>
      </c>
      <c r="V126">
        <f>'(CC) Team Data'!X$43+'(CC) Enemy Champ Data'!O126</f>
        <v>1951</v>
      </c>
      <c r="W126">
        <f>'(CC) Team Data'!Y$43+'(CC) Enemy Champ Data'!P126</f>
        <v>2247</v>
      </c>
      <c r="X126">
        <f>'(CC) Team Data'!Z$43+'(CC) Enemy Champ Data'!Q126</f>
        <v>1992</v>
      </c>
      <c r="Y126">
        <f>'(CC) Team Data'!AA$43+'(CC) Enemy Champ Data'!R126</f>
        <v>1536</v>
      </c>
      <c r="AA126">
        <f>ABS('Champ Scores'!AG129-33.3-'Comp Calculator'!H$164-'Comp Calculator'!H$163)</f>
        <v>1.2484985925507885</v>
      </c>
      <c r="AB126">
        <f>ABS('Champ Scores'!AH129-33.3-'Comp Calculator'!I$164-'Comp Calculator'!I$163)</f>
        <v>2.6345994252576013</v>
      </c>
      <c r="AC126">
        <f>ABS('Champ Scores'!AI129-33.3-'Comp Calculator'!J$164-'Comp Calculator'!J$163)</f>
        <v>3.8830980178083969</v>
      </c>
      <c r="AD126">
        <f t="shared" si="30"/>
        <v>7.7661960356167867</v>
      </c>
      <c r="AF126" s="60">
        <f>(IF('Comp Calculator'!$C$167='(CC) Enemy Champ Data'!$N$3,'(CC) Enemy Champ Data'!$N126,IF('Comp Calculator'!$C$167='(CC) Enemy Champ Data'!$O$3,'(CC) Enemy Champ Data'!$O126,IF('Comp Calculator'!$C$167='(CC) Enemy Champ Data'!$P$3,'(CC) Enemy Champ Data'!$P126,IF('Comp Calculator'!$C$167='(CC) Enemy Champ Data'!$Q$3,'(CC) Enemy Champ Data'!$Q126,IF('Comp Calculator'!$C$167='(CC) Enemy Champ Data'!$R$3,'(CC) Enemy Champ Data'!$R126,IF('Comp Calculator'!$C$167='(CC) Enemy Champ Data'!$T$3,'(CC) Enemy Champ Data'!$T126,1000))))))*H126*(100-$AD126))/1000</f>
        <v>0</v>
      </c>
      <c r="AG126" s="60">
        <f>(IF('Comp Calculator'!$C$167='(CC) Enemy Champ Data'!$N$3,'(CC) Enemy Champ Data'!$N126,IF('Comp Calculator'!$C$167='(CC) Enemy Champ Data'!$O$3,'(CC) Enemy Champ Data'!$O126,IF('Comp Calculator'!$C$167='(CC) Enemy Champ Data'!$P$3,'(CC) Enemy Champ Data'!$P126,IF('Comp Calculator'!$C$167='(CC) Enemy Champ Data'!$Q$3,'(CC) Enemy Champ Data'!$Q126,IF('Comp Calculator'!$C$167='(CC) Enemy Champ Data'!$R$3,'(CC) Enemy Champ Data'!$R126,IF('Comp Calculator'!$C$167='(CC) Enemy Champ Data'!$T$3,'(CC) Enemy Champ Data'!$T126,1000))))))*I126*(100-$AD126))/1000</f>
        <v>0</v>
      </c>
      <c r="AH126" s="60">
        <f>(IF('Comp Calculator'!$C$167='(CC) Enemy Champ Data'!$N$3,'(CC) Enemy Champ Data'!$N126,IF('Comp Calculator'!$C$167='(CC) Enemy Champ Data'!$O$3,'(CC) Enemy Champ Data'!$O126,IF('Comp Calculator'!$C$167='(CC) Enemy Champ Data'!$P$3,'(CC) Enemy Champ Data'!$P126,IF('Comp Calculator'!$C$167='(CC) Enemy Champ Data'!$Q$3,'(CC) Enemy Champ Data'!$Q126,IF('Comp Calculator'!$C$167='(CC) Enemy Champ Data'!$R$3,'(CC) Enemy Champ Data'!$R126,IF('Comp Calculator'!$C$167='(CC) Enemy Champ Data'!$T$3,'(CC) Enemy Champ Data'!$T126,1000))))))*J126*(100-$AD126))/1000</f>
        <v>0</v>
      </c>
      <c r="AI126" s="60">
        <f>(IF('Comp Calculator'!$C$167='(CC) Enemy Champ Data'!$N$3,'(CC) Enemy Champ Data'!$N126,IF('Comp Calculator'!$C$167='(CC) Enemy Champ Data'!$O$3,'(CC) Enemy Champ Data'!$O126,IF('Comp Calculator'!$C$167='(CC) Enemy Champ Data'!$P$3,'(CC) Enemy Champ Data'!$P126,IF('Comp Calculator'!$C$167='(CC) Enemy Champ Data'!$Q$3,'(CC) Enemy Champ Data'!$Q126,IF('Comp Calculator'!$C$167='(CC) Enemy Champ Data'!$R$3,'(CC) Enemy Champ Data'!$R126,IF('Comp Calculator'!$C$167='(CC) Enemy Champ Data'!$T$3,'(CC) Enemy Champ Data'!$T126,1000))))))*K126*(100-$AD126))/1000</f>
        <v>0</v>
      </c>
      <c r="AJ126" s="60">
        <f>(IF('Comp Calculator'!$C$167='(CC) Enemy Champ Data'!$N$3,'(CC) Enemy Champ Data'!$N126,IF('Comp Calculator'!$C$167='(CC) Enemy Champ Data'!$O$3,'(CC) Enemy Champ Data'!$O126,IF('Comp Calculator'!$C$167='(CC) Enemy Champ Data'!$P$3,'(CC) Enemy Champ Data'!$P126,IF('Comp Calculator'!$C$167='(CC) Enemy Champ Data'!$Q$3,'(CC) Enemy Champ Data'!$Q126,IF('Comp Calculator'!$C$167='(CC) Enemy Champ Data'!$R$3,'(CC) Enemy Champ Data'!$R126,IF('Comp Calculator'!$C$167='(CC) Enemy Champ Data'!$T$3,'(CC) Enemy Champ Data'!$T126,1000))))))*L126*(100-$AD126))/1000</f>
        <v>6798.6427017272663</v>
      </c>
      <c r="AL126">
        <f>RANK(AF126,AF$4:AF$157,0)+COUNTIF(AF$4:AF126,AF126)-1</f>
        <v>129</v>
      </c>
      <c r="AM126" t="str">
        <f t="shared" si="31"/>
        <v>Thresh</v>
      </c>
      <c r="AN126">
        <f>RANK(AG126,AG$4:AG$157,0)+COUNTIF(AG$4:AG126,AG126)-1</f>
        <v>131</v>
      </c>
      <c r="AO126" t="str">
        <f t="shared" si="32"/>
        <v>Thresh</v>
      </c>
      <c r="AP126">
        <f>RANK(AH126,AH$4:AH$157,0)+COUNTIF(AH$4:AH126,AH126)-1</f>
        <v>146</v>
      </c>
      <c r="AQ126" t="str">
        <f t="shared" si="33"/>
        <v>Thresh</v>
      </c>
      <c r="AR126">
        <f>RANK(AI126,AI$4:AI$157,0)+COUNTIF(AI$4:AI126,AI126)-1</f>
        <v>128</v>
      </c>
      <c r="AS126" t="str">
        <f t="shared" si="34"/>
        <v>Thresh</v>
      </c>
      <c r="AT126">
        <f>RANK(AJ126,AJ$4:AJ$157,0)+COUNTIF(AJ$4:AJ126,AJ126)-1</f>
        <v>30</v>
      </c>
      <c r="AU126" t="str">
        <f t="shared" si="35"/>
        <v>Thresh</v>
      </c>
      <c r="AW126">
        <v>124</v>
      </c>
      <c r="AX126" s="61">
        <f t="shared" si="36"/>
        <v>3.3973705816279374</v>
      </c>
      <c r="AY126">
        <f>'Champ Scores'!B129</f>
        <v>1</v>
      </c>
      <c r="AZ126">
        <f>'Champ Scores'!C129</f>
        <v>2</v>
      </c>
      <c r="BA126">
        <f>'Champ Scores'!D129</f>
        <v>2</v>
      </c>
      <c r="BB126">
        <f>'Champ Scores'!E129</f>
        <v>2</v>
      </c>
      <c r="BC126">
        <f>'Champ Scores'!F129</f>
        <v>2</v>
      </c>
      <c r="BD126">
        <f>'Champ Scores'!G129</f>
        <v>1</v>
      </c>
      <c r="BE126">
        <f>'Champ Scores'!H129</f>
        <v>1</v>
      </c>
      <c r="BF126">
        <f>'Champ Scores'!I129</f>
        <v>2</v>
      </c>
      <c r="BG126">
        <f>'Champ Scores'!J129</f>
        <v>1</v>
      </c>
      <c r="BH126">
        <f>'Champ Scores'!K129</f>
        <v>3</v>
      </c>
      <c r="BI126">
        <f>'Champ Scores'!L129</f>
        <v>1</v>
      </c>
      <c r="BJ126">
        <f>'Champ Scores'!M129</f>
        <v>5</v>
      </c>
      <c r="BK126">
        <f>'Champ Scores'!N129</f>
        <v>4</v>
      </c>
      <c r="BL126">
        <f>'Champ Scores'!O129</f>
        <v>5</v>
      </c>
      <c r="BM126">
        <f>'Champ Scores'!P129</f>
        <v>5</v>
      </c>
      <c r="BN126">
        <f>'Champ Scores'!Q129</f>
        <v>1</v>
      </c>
      <c r="BO126">
        <f>'Champ Scores'!R129</f>
        <v>1</v>
      </c>
      <c r="BP126">
        <f>'Champ Scores'!S129</f>
        <v>4</v>
      </c>
      <c r="BQ126">
        <f>'Champ Scores'!T129</f>
        <v>4</v>
      </c>
      <c r="BR126">
        <f>'Champ Scores'!U129</f>
        <v>5</v>
      </c>
      <c r="BT126" s="61">
        <f>INDEX($AX$3:BR126,AW126,MATCH('Comp Calculator'!$C$168,'(CC) Enemy Champ Data'!$AX$3:$BR$3,0))</f>
        <v>3.3973705816279374</v>
      </c>
      <c r="BV126" s="60">
        <f t="shared" si="43"/>
        <v>0</v>
      </c>
      <c r="BW126" s="60">
        <f t="shared" si="44"/>
        <v>0</v>
      </c>
      <c r="BX126" s="60">
        <f t="shared" si="45"/>
        <v>0</v>
      </c>
      <c r="BY126" s="60">
        <f t="shared" si="46"/>
        <v>0</v>
      </c>
      <c r="BZ126" s="60">
        <f t="shared" si="47"/>
        <v>8460.5151299463123</v>
      </c>
      <c r="CB126">
        <f>RANK(BV126,BV$4:BV$157,0)+COUNTIF(BV$4:BV126,BV126)-1</f>
        <v>129</v>
      </c>
      <c r="CC126" t="str">
        <f t="shared" si="37"/>
        <v>Thresh</v>
      </c>
      <c r="CD126">
        <f>RANK(BW126,BW$4:BW$157,0)+COUNTIF(BW$4:BW126,BW126)-1</f>
        <v>131</v>
      </c>
      <c r="CE126" t="str">
        <f t="shared" si="38"/>
        <v>Thresh</v>
      </c>
      <c r="CF126">
        <f>RANK(BX126,BX$4:BX$157,0)+COUNTIF(BX$4:BX126,BX126)-1</f>
        <v>146</v>
      </c>
      <c r="CG126" t="str">
        <f t="shared" si="39"/>
        <v>Thresh</v>
      </c>
      <c r="CH126">
        <f>RANK(BY126,BY$4:BY$157,0)+COUNTIF(BY$4:BY126,BY126)-1</f>
        <v>128</v>
      </c>
      <c r="CI126" t="str">
        <f t="shared" si="40"/>
        <v>Thresh</v>
      </c>
      <c r="CJ126">
        <f>RANK(BZ126,BZ$4:BZ$157,0)+COUNTIF(BZ$4:BZ126,BZ126)-1</f>
        <v>33</v>
      </c>
      <c r="CK126" t="str">
        <f t="shared" si="41"/>
        <v>Thresh</v>
      </c>
      <c r="CM126">
        <f>'Champ Scores'!B129+'(CC) Team Data'!B$43-'(CC) Team Data'!$B$28</f>
        <v>5</v>
      </c>
      <c r="CN126">
        <f>'Champ Scores'!C129+'(CC) Team Data'!C$43-'(CC) Team Data'!$B$28</f>
        <v>6</v>
      </c>
      <c r="CO126">
        <f>'Champ Scores'!D129+'(CC) Team Data'!D$43-'(CC) Team Data'!$B$28</f>
        <v>6</v>
      </c>
      <c r="CP126">
        <f>'Champ Scores'!E129+'(CC) Team Data'!E$43-'(CC) Team Data'!$B$28</f>
        <v>6</v>
      </c>
      <c r="CQ126">
        <f>'Champ Scores'!F129+'(CC) Team Data'!F$43-'(CC) Team Data'!$B$28</f>
        <v>6</v>
      </c>
      <c r="CR126">
        <f>'Champ Scores'!G129+'(CC) Team Data'!G$43-'(CC) Team Data'!$B$28</f>
        <v>5</v>
      </c>
      <c r="CS126">
        <f>'Champ Scores'!H129+'(CC) Team Data'!H$43-'(CC) Team Data'!$B$28</f>
        <v>5</v>
      </c>
      <c r="CT126">
        <f>'Champ Scores'!I129+'(CC) Team Data'!I$43-'(CC) Team Data'!$B$28</f>
        <v>6</v>
      </c>
      <c r="CU126">
        <f>'Champ Scores'!J129+'(CC) Team Data'!J$43-'(CC) Team Data'!$B$28</f>
        <v>5</v>
      </c>
      <c r="CV126">
        <f>'Champ Scores'!K129+'(CC) Team Data'!K$43-'(CC) Team Data'!$B$28</f>
        <v>7</v>
      </c>
      <c r="CW126">
        <f>'Champ Scores'!L129+'(CC) Team Data'!L$43-'(CC) Team Data'!$B$28</f>
        <v>5</v>
      </c>
      <c r="CX126">
        <f>'Champ Scores'!M129+'(CC) Team Data'!M$43-'(CC) Team Data'!$B$28</f>
        <v>9</v>
      </c>
      <c r="CY126">
        <f>'Champ Scores'!N129+'(CC) Team Data'!N$43-'(CC) Team Data'!$B$28</f>
        <v>8</v>
      </c>
      <c r="CZ126">
        <f>'Champ Scores'!O129+'(CC) Team Data'!O$43-'(CC) Team Data'!$B$28</f>
        <v>9</v>
      </c>
      <c r="DA126">
        <f>'Champ Scores'!P129+'(CC) Team Data'!P$43-'(CC) Team Data'!$B$28</f>
        <v>9</v>
      </c>
      <c r="DB126">
        <f>'Champ Scores'!Q129+'(CC) Team Data'!Q$43-'(CC) Team Data'!$B$28</f>
        <v>5</v>
      </c>
      <c r="DC126">
        <f>'Champ Scores'!R129+'(CC) Team Data'!R$43-'(CC) Team Data'!$B$28</f>
        <v>5</v>
      </c>
      <c r="DD126">
        <f>'Champ Scores'!S129+'(CC) Team Data'!S$43-'(CC) Team Data'!$B$28</f>
        <v>8</v>
      </c>
      <c r="DE126">
        <f>'Champ Scores'!T129+'(CC) Team Data'!T$43-'(CC) Team Data'!$B$28</f>
        <v>8</v>
      </c>
      <c r="DF126">
        <f>'Champ Scores'!U129+'(CC) Team Data'!U$43-'(CC) Team Data'!$B$28</f>
        <v>9</v>
      </c>
    </row>
    <row r="127" spans="1:110" x14ac:dyDescent="0.25">
      <c r="A127" t="str">
        <f>'Champ Scores'!A130</f>
        <v>Tristana</v>
      </c>
      <c r="B127">
        <f>IF('Comp Calculator'!$C$158='Champ Pools'!$S$3,'Champ Pools'!B129,IF('Comp Calculator'!$C$158='Champ Pools'!$T$3,'Champ Pools'!C129,IF('Comp Calculator'!$C$158='Champ Pools'!$U$3,'Champ Pools'!D129,IF('Comp Calculator'!$C$158='Champ Pools'!$V$3,'Champ Pools'!E129,IF('Comp Calculator'!$C$158='Champ Pools'!$W$3,'Champ Pools'!F129,IF('Comp Calculator'!$C$158='Champ Pools'!$X$3,'Champ Pools'!G129,IF('Comp Calculator'!$C$158='Champ Pools'!$Y$3,'Champ Pools'!H129,IF('Comp Calculator'!$C$158='Champ Pools'!$Z$3,'Champ Pools'!I129,0))))))))</f>
        <v>0</v>
      </c>
      <c r="C127">
        <f>IF('Comp Calculator'!$C$159='Champ Pools'!$S$3,'Champ Pools'!B129,IF('Comp Calculator'!$C$159='Champ Pools'!$T$3,'Champ Pools'!C129,IF('Comp Calculator'!$C$159='Champ Pools'!$U$3,'Champ Pools'!D129,IF('Comp Calculator'!$C$159='Champ Pools'!$V$3,'Champ Pools'!E129,IF('Comp Calculator'!$C$159='Champ Pools'!$W$3,'Champ Pools'!F129,IF('Comp Calculator'!$C$159='Champ Pools'!$X$3,'Champ Pools'!G129,IF('Comp Calculator'!$C$159='Champ Pools'!$Y$3,'Champ Pools'!H129,IF('Comp Calculator'!$C$159='Champ Pools'!$Z$3,'Champ Pools'!I129,0))))))))</f>
        <v>0</v>
      </c>
      <c r="D127">
        <f>IF('Comp Calculator'!$C$160='Champ Pools'!$S$3,'Champ Pools'!B129,IF('Comp Calculator'!$C$160='Champ Pools'!$T$3,'Champ Pools'!C129,IF('Comp Calculator'!$C$160='Champ Pools'!$U$3,'Champ Pools'!D129,IF('Comp Calculator'!$C$160='Champ Pools'!$V$3,'Champ Pools'!E129,IF('Comp Calculator'!$C$160='Champ Pools'!$W$3,'Champ Pools'!F129,IF('Comp Calculator'!$C$160='Champ Pools'!$X$3,'Champ Pools'!G129,IF('Comp Calculator'!$C$160='Champ Pools'!$Y$3,'Champ Pools'!H129,IF('Comp Calculator'!$C$160='Champ Pools'!$Z$3,'Champ Pools'!I129,0))))))))</f>
        <v>2</v>
      </c>
      <c r="E127">
        <f>IF('Comp Calculator'!$C$161='Champ Pools'!$S$3,'Champ Pools'!B129,IF('Comp Calculator'!$C$161='Champ Pools'!$T$3,'Champ Pools'!C129,IF('Comp Calculator'!$C$161='Champ Pools'!$U$3,'Champ Pools'!D129,IF('Comp Calculator'!$C$161='Champ Pools'!$V$3,'Champ Pools'!E129,IF('Comp Calculator'!$C$161='Champ Pools'!$W$3,'Champ Pools'!F129,IF('Comp Calculator'!$C$161='Champ Pools'!$X$3,'Champ Pools'!G129,IF('Comp Calculator'!$C$161='Champ Pools'!$Y$3,'Champ Pools'!H129,IF('Comp Calculator'!$C$161='Champ Pools'!$Z$3,'Champ Pools'!I129,0))))))))</f>
        <v>0</v>
      </c>
      <c r="F127">
        <f>IF('Comp Calculator'!$C$162='Champ Pools'!$S$3,'Champ Pools'!B129,IF('Comp Calculator'!$C$162='Champ Pools'!$T$3,'Champ Pools'!C129,IF('Comp Calculator'!$C$162='Champ Pools'!$U$3,'Champ Pools'!D129,IF('Comp Calculator'!$C$162='Champ Pools'!$V$3,'Champ Pools'!E129,IF('Comp Calculator'!$C$162='Champ Pools'!$W$3,'Champ Pools'!F129,IF('Comp Calculator'!$C$162='Champ Pools'!$X$3,'Champ Pools'!G129,IF('Comp Calculator'!$C$162='Champ Pools'!$Y$3,'Champ Pools'!H129,IF('Comp Calculator'!$C$162='Champ Pools'!$Z$3,'Champ Pools'!I129,0))))))))</f>
        <v>0</v>
      </c>
      <c r="H127">
        <f>B127*B127*'Champ Pools'!AC129</f>
        <v>0</v>
      </c>
      <c r="I127">
        <f>C127*C127*'Champ Pools'!AD129</f>
        <v>0</v>
      </c>
      <c r="J127">
        <f>D127*D127*'Champ Pools'!AE129</f>
        <v>12</v>
      </c>
      <c r="K127">
        <f>E127*E127*'Champ Pools'!AF129</f>
        <v>0</v>
      </c>
      <c r="L127">
        <f>F127*F127*'Champ Pools'!AG129</f>
        <v>0</v>
      </c>
      <c r="N127">
        <f>'Champ Scores'!Y130</f>
        <v>1534</v>
      </c>
      <c r="O127">
        <f>'Champ Scores'!Z130</f>
        <v>1861</v>
      </c>
      <c r="P127">
        <f>'Champ Scores'!AA130</f>
        <v>2437</v>
      </c>
      <c r="Q127">
        <f>'Champ Scores'!AB130</f>
        <v>2845</v>
      </c>
      <c r="R127">
        <f>'Champ Scores'!AC130</f>
        <v>2846</v>
      </c>
      <c r="T127" s="60">
        <f t="shared" si="42"/>
        <v>2409.813334613531</v>
      </c>
      <c r="U127">
        <f>'(CC) Team Data'!W$43+'(CC) Enemy Champ Data'!N127</f>
        <v>1534</v>
      </c>
      <c r="V127">
        <f>'(CC) Team Data'!X$43+'(CC) Enemy Champ Data'!O127</f>
        <v>1861</v>
      </c>
      <c r="W127">
        <f>'(CC) Team Data'!Y$43+'(CC) Enemy Champ Data'!P127</f>
        <v>2437</v>
      </c>
      <c r="X127">
        <f>'(CC) Team Data'!Z$43+'(CC) Enemy Champ Data'!Q127</f>
        <v>2845</v>
      </c>
      <c r="Y127">
        <f>'(CC) Team Data'!AA$43+'(CC) Enemy Champ Data'!R127</f>
        <v>2846</v>
      </c>
      <c r="AA127">
        <f>ABS('Champ Scores'!AG130-33.3-'Comp Calculator'!H$164-'Comp Calculator'!H$163)</f>
        <v>1.1081720244338129</v>
      </c>
      <c r="AB127">
        <f>ABS('Champ Scores'!AH130-33.3-'Comp Calculator'!I$164-'Comp Calculator'!I$163)</f>
        <v>0.95844792113890875</v>
      </c>
      <c r="AC127">
        <f>ABS('Champ Scores'!AI130-33.3-'Comp Calculator'!J$164-'Comp Calculator'!J$163)</f>
        <v>2.0666199455727217</v>
      </c>
      <c r="AD127">
        <f t="shared" si="30"/>
        <v>4.1332398911454433</v>
      </c>
      <c r="AF127" s="60">
        <f>(IF('Comp Calculator'!$C$167='(CC) Enemy Champ Data'!$N$3,'(CC) Enemy Champ Data'!$N127,IF('Comp Calculator'!$C$167='(CC) Enemy Champ Data'!$O$3,'(CC) Enemy Champ Data'!$O127,IF('Comp Calculator'!$C$167='(CC) Enemy Champ Data'!$P$3,'(CC) Enemy Champ Data'!$P127,IF('Comp Calculator'!$C$167='(CC) Enemy Champ Data'!$Q$3,'(CC) Enemy Champ Data'!$Q127,IF('Comp Calculator'!$C$167='(CC) Enemy Champ Data'!$R$3,'(CC) Enemy Champ Data'!$R127,IF('Comp Calculator'!$C$167='(CC) Enemy Champ Data'!$T$3,'(CC) Enemy Champ Data'!$T127,1000))))))*H127*(100-$AD127))/1000</f>
        <v>0</v>
      </c>
      <c r="AG127" s="60">
        <f>(IF('Comp Calculator'!$C$167='(CC) Enemy Champ Data'!$N$3,'(CC) Enemy Champ Data'!$N127,IF('Comp Calculator'!$C$167='(CC) Enemy Champ Data'!$O$3,'(CC) Enemy Champ Data'!$O127,IF('Comp Calculator'!$C$167='(CC) Enemy Champ Data'!$P$3,'(CC) Enemy Champ Data'!$P127,IF('Comp Calculator'!$C$167='(CC) Enemy Champ Data'!$Q$3,'(CC) Enemy Champ Data'!$Q127,IF('Comp Calculator'!$C$167='(CC) Enemy Champ Data'!$R$3,'(CC) Enemy Champ Data'!$R127,IF('Comp Calculator'!$C$167='(CC) Enemy Champ Data'!$T$3,'(CC) Enemy Champ Data'!$T127,1000))))))*I127*(100-$AD127))/1000</f>
        <v>0</v>
      </c>
      <c r="AH127" s="60">
        <f>(IF('Comp Calculator'!$C$167='(CC) Enemy Champ Data'!$N$3,'(CC) Enemy Champ Data'!$N127,IF('Comp Calculator'!$C$167='(CC) Enemy Champ Data'!$O$3,'(CC) Enemy Champ Data'!$O127,IF('Comp Calculator'!$C$167='(CC) Enemy Champ Data'!$P$3,'(CC) Enemy Champ Data'!$P127,IF('Comp Calculator'!$C$167='(CC) Enemy Champ Data'!$Q$3,'(CC) Enemy Champ Data'!$Q127,IF('Comp Calculator'!$C$167='(CC) Enemy Champ Data'!$R$3,'(CC) Enemy Champ Data'!$R127,IF('Comp Calculator'!$C$167='(CC) Enemy Champ Data'!$T$3,'(CC) Enemy Champ Data'!$T127,1000))))))*J127*(100-$AD127))/1000</f>
        <v>2772.2519622781706</v>
      </c>
      <c r="AI127" s="60">
        <f>(IF('Comp Calculator'!$C$167='(CC) Enemy Champ Data'!$N$3,'(CC) Enemy Champ Data'!$N127,IF('Comp Calculator'!$C$167='(CC) Enemy Champ Data'!$O$3,'(CC) Enemy Champ Data'!$O127,IF('Comp Calculator'!$C$167='(CC) Enemy Champ Data'!$P$3,'(CC) Enemy Champ Data'!$P127,IF('Comp Calculator'!$C$167='(CC) Enemy Champ Data'!$Q$3,'(CC) Enemy Champ Data'!$Q127,IF('Comp Calculator'!$C$167='(CC) Enemy Champ Data'!$R$3,'(CC) Enemy Champ Data'!$R127,IF('Comp Calculator'!$C$167='(CC) Enemy Champ Data'!$T$3,'(CC) Enemy Champ Data'!$T127,1000))))))*K127*(100-$AD127))/1000</f>
        <v>0</v>
      </c>
      <c r="AJ127" s="60">
        <f>(IF('Comp Calculator'!$C$167='(CC) Enemy Champ Data'!$N$3,'(CC) Enemy Champ Data'!$N127,IF('Comp Calculator'!$C$167='(CC) Enemy Champ Data'!$O$3,'(CC) Enemy Champ Data'!$O127,IF('Comp Calculator'!$C$167='(CC) Enemy Champ Data'!$P$3,'(CC) Enemy Champ Data'!$P127,IF('Comp Calculator'!$C$167='(CC) Enemy Champ Data'!$Q$3,'(CC) Enemy Champ Data'!$Q127,IF('Comp Calculator'!$C$167='(CC) Enemy Champ Data'!$R$3,'(CC) Enemy Champ Data'!$R127,IF('Comp Calculator'!$C$167='(CC) Enemy Champ Data'!$T$3,'(CC) Enemy Champ Data'!$T127,1000))))))*L127*(100-$AD127))/1000</f>
        <v>0</v>
      </c>
      <c r="AL127">
        <f>RANK(AF127,AF$4:AF$157,0)+COUNTIF(AF$4:AF127,AF127)-1</f>
        <v>130</v>
      </c>
      <c r="AM127" t="str">
        <f t="shared" si="31"/>
        <v>Tristana</v>
      </c>
      <c r="AN127">
        <f>RANK(AG127,AG$4:AG$157,0)+COUNTIF(AG$4:AG127,AG127)-1</f>
        <v>132</v>
      </c>
      <c r="AO127" t="str">
        <f t="shared" si="32"/>
        <v>Tristana</v>
      </c>
      <c r="AP127">
        <f>RANK(AH127,AH$4:AH$157,0)+COUNTIF(AH$4:AH127,AH127)-1</f>
        <v>88</v>
      </c>
      <c r="AQ127" t="str">
        <f t="shared" si="33"/>
        <v>Tristana</v>
      </c>
      <c r="AR127">
        <f>RANK(AI127,AI$4:AI$157,0)+COUNTIF(AI$4:AI127,AI127)-1</f>
        <v>129</v>
      </c>
      <c r="AS127" t="str">
        <f t="shared" si="34"/>
        <v>Tristana</v>
      </c>
      <c r="AT127">
        <f>RANK(AJ127,AJ$4:AJ$157,0)+COUNTIF(AJ$4:AJ127,AJ127)-1</f>
        <v>130</v>
      </c>
      <c r="AU127" t="str">
        <f t="shared" si="35"/>
        <v>Tristana</v>
      </c>
      <c r="AW127">
        <v>125</v>
      </c>
      <c r="AX127" s="61">
        <f t="shared" si="36"/>
        <v>3.3329824930670195</v>
      </c>
      <c r="AY127">
        <f>'Champ Scores'!B130</f>
        <v>1</v>
      </c>
      <c r="AZ127">
        <f>'Champ Scores'!C130</f>
        <v>5</v>
      </c>
      <c r="BA127">
        <f>'Champ Scores'!D130</f>
        <v>5</v>
      </c>
      <c r="BB127">
        <f>'Champ Scores'!E130</f>
        <v>3</v>
      </c>
      <c r="BC127">
        <f>'Champ Scores'!F130</f>
        <v>3</v>
      </c>
      <c r="BD127">
        <f>'Champ Scores'!G130</f>
        <v>5</v>
      </c>
      <c r="BE127">
        <f>'Champ Scores'!H130</f>
        <v>4</v>
      </c>
      <c r="BF127">
        <f>'Champ Scores'!I130</f>
        <v>5</v>
      </c>
      <c r="BG127">
        <f>'Champ Scores'!J130</f>
        <v>1</v>
      </c>
      <c r="BH127">
        <f>'Champ Scores'!K130</f>
        <v>1</v>
      </c>
      <c r="BI127">
        <f>'Champ Scores'!L130</f>
        <v>1</v>
      </c>
      <c r="BJ127">
        <f>'Champ Scores'!M130</f>
        <v>2</v>
      </c>
      <c r="BK127">
        <f>'Champ Scores'!N130</f>
        <v>1</v>
      </c>
      <c r="BL127">
        <f>'Champ Scores'!O130</f>
        <v>1</v>
      </c>
      <c r="BM127">
        <f>'Champ Scores'!P130</f>
        <v>1</v>
      </c>
      <c r="BN127">
        <f>'Champ Scores'!Q130</f>
        <v>4</v>
      </c>
      <c r="BO127">
        <f>'Champ Scores'!R130</f>
        <v>3</v>
      </c>
      <c r="BP127">
        <f>'Champ Scores'!S130</f>
        <v>1</v>
      </c>
      <c r="BQ127">
        <f>'Champ Scores'!T130</f>
        <v>1</v>
      </c>
      <c r="BR127">
        <f>'Champ Scores'!U130</f>
        <v>4</v>
      </c>
      <c r="BT127" s="61">
        <f>INDEX($AX$3:BR127,AW127,MATCH('Comp Calculator'!$C$168,'(CC) Enemy Champ Data'!$AX$3:$BR$3,0))</f>
        <v>3.3329824930670195</v>
      </c>
      <c r="BV127" s="60">
        <f t="shared" si="43"/>
        <v>0</v>
      </c>
      <c r="BW127" s="60">
        <f t="shared" si="44"/>
        <v>0</v>
      </c>
      <c r="BX127" s="60">
        <f t="shared" si="45"/>
        <v>3834.2667973184152</v>
      </c>
      <c r="BY127" s="60">
        <f t="shared" si="46"/>
        <v>0</v>
      </c>
      <c r="BZ127" s="60">
        <f t="shared" si="47"/>
        <v>0</v>
      </c>
      <c r="CB127">
        <f>RANK(BV127,BV$4:BV$157,0)+COUNTIF(BV$4:BV127,BV127)-1</f>
        <v>130</v>
      </c>
      <c r="CC127" t="str">
        <f t="shared" si="37"/>
        <v>Tristana</v>
      </c>
      <c r="CD127">
        <f>RANK(BW127,BW$4:BW$157,0)+COUNTIF(BW$4:BW127,BW127)-1</f>
        <v>132</v>
      </c>
      <c r="CE127" t="str">
        <f t="shared" si="38"/>
        <v>Tristana</v>
      </c>
      <c r="CF127">
        <f>RANK(BX127,BX$4:BX$157,0)+COUNTIF(BX$4:BX127,BX127)-1</f>
        <v>88</v>
      </c>
      <c r="CG127" t="str">
        <f t="shared" si="39"/>
        <v>Tristana</v>
      </c>
      <c r="CH127">
        <f>RANK(BY127,BY$4:BY$157,0)+COUNTIF(BY$4:BY127,BY127)-1</f>
        <v>129</v>
      </c>
      <c r="CI127" t="str">
        <f t="shared" si="40"/>
        <v>Tristana</v>
      </c>
      <c r="CJ127">
        <f>RANK(BZ127,BZ$4:BZ$157,0)+COUNTIF(BZ$4:BZ127,BZ127)-1</f>
        <v>130</v>
      </c>
      <c r="CK127" t="str">
        <f t="shared" si="41"/>
        <v>Tristana</v>
      </c>
      <c r="CM127">
        <f>'Champ Scores'!B130+'(CC) Team Data'!B$43-'(CC) Team Data'!$B$28</f>
        <v>5</v>
      </c>
      <c r="CN127">
        <f>'Champ Scores'!C130+'(CC) Team Data'!C$43-'(CC) Team Data'!$B$28</f>
        <v>9</v>
      </c>
      <c r="CO127">
        <f>'Champ Scores'!D130+'(CC) Team Data'!D$43-'(CC) Team Data'!$B$28</f>
        <v>9</v>
      </c>
      <c r="CP127">
        <f>'Champ Scores'!E130+'(CC) Team Data'!E$43-'(CC) Team Data'!$B$28</f>
        <v>7</v>
      </c>
      <c r="CQ127">
        <f>'Champ Scores'!F130+'(CC) Team Data'!F$43-'(CC) Team Data'!$B$28</f>
        <v>7</v>
      </c>
      <c r="CR127">
        <f>'Champ Scores'!G130+'(CC) Team Data'!G$43-'(CC) Team Data'!$B$28</f>
        <v>9</v>
      </c>
      <c r="CS127">
        <f>'Champ Scores'!H130+'(CC) Team Data'!H$43-'(CC) Team Data'!$B$28</f>
        <v>8</v>
      </c>
      <c r="CT127">
        <f>'Champ Scores'!I130+'(CC) Team Data'!I$43-'(CC) Team Data'!$B$28</f>
        <v>9</v>
      </c>
      <c r="CU127">
        <f>'Champ Scores'!J130+'(CC) Team Data'!J$43-'(CC) Team Data'!$B$28</f>
        <v>5</v>
      </c>
      <c r="CV127">
        <f>'Champ Scores'!K130+'(CC) Team Data'!K$43-'(CC) Team Data'!$B$28</f>
        <v>5</v>
      </c>
      <c r="CW127">
        <f>'Champ Scores'!L130+'(CC) Team Data'!L$43-'(CC) Team Data'!$B$28</f>
        <v>5</v>
      </c>
      <c r="CX127">
        <f>'Champ Scores'!M130+'(CC) Team Data'!M$43-'(CC) Team Data'!$B$28</f>
        <v>6</v>
      </c>
      <c r="CY127">
        <f>'Champ Scores'!N130+'(CC) Team Data'!N$43-'(CC) Team Data'!$B$28</f>
        <v>5</v>
      </c>
      <c r="CZ127">
        <f>'Champ Scores'!O130+'(CC) Team Data'!O$43-'(CC) Team Data'!$B$28</f>
        <v>5</v>
      </c>
      <c r="DA127">
        <f>'Champ Scores'!P130+'(CC) Team Data'!P$43-'(CC) Team Data'!$B$28</f>
        <v>5</v>
      </c>
      <c r="DB127">
        <f>'Champ Scores'!Q130+'(CC) Team Data'!Q$43-'(CC) Team Data'!$B$28</f>
        <v>8</v>
      </c>
      <c r="DC127">
        <f>'Champ Scores'!R130+'(CC) Team Data'!R$43-'(CC) Team Data'!$B$28</f>
        <v>7</v>
      </c>
      <c r="DD127">
        <f>'Champ Scores'!S130+'(CC) Team Data'!S$43-'(CC) Team Data'!$B$28</f>
        <v>5</v>
      </c>
      <c r="DE127">
        <f>'Champ Scores'!T130+'(CC) Team Data'!T$43-'(CC) Team Data'!$B$28</f>
        <v>5</v>
      </c>
      <c r="DF127">
        <f>'Champ Scores'!U130+'(CC) Team Data'!U$43-'(CC) Team Data'!$B$28</f>
        <v>8</v>
      </c>
    </row>
    <row r="128" spans="1:110" x14ac:dyDescent="0.25">
      <c r="A128" t="str">
        <f>'Champ Scores'!A131</f>
        <v>Trundle</v>
      </c>
      <c r="B128">
        <f>IF('Comp Calculator'!$C$158='Champ Pools'!$S$3,'Champ Pools'!B130,IF('Comp Calculator'!$C$158='Champ Pools'!$T$3,'Champ Pools'!C130,IF('Comp Calculator'!$C$158='Champ Pools'!$U$3,'Champ Pools'!D130,IF('Comp Calculator'!$C$158='Champ Pools'!$V$3,'Champ Pools'!E130,IF('Comp Calculator'!$C$158='Champ Pools'!$W$3,'Champ Pools'!F130,IF('Comp Calculator'!$C$158='Champ Pools'!$X$3,'Champ Pools'!G130,IF('Comp Calculator'!$C$158='Champ Pools'!$Y$3,'Champ Pools'!H130,IF('Comp Calculator'!$C$158='Champ Pools'!$Z$3,'Champ Pools'!I130,0))))))))</f>
        <v>0</v>
      </c>
      <c r="C128">
        <f>IF('Comp Calculator'!$C$159='Champ Pools'!$S$3,'Champ Pools'!B130,IF('Comp Calculator'!$C$159='Champ Pools'!$T$3,'Champ Pools'!C130,IF('Comp Calculator'!$C$159='Champ Pools'!$U$3,'Champ Pools'!D130,IF('Comp Calculator'!$C$159='Champ Pools'!$V$3,'Champ Pools'!E130,IF('Comp Calculator'!$C$159='Champ Pools'!$W$3,'Champ Pools'!F130,IF('Comp Calculator'!$C$159='Champ Pools'!$X$3,'Champ Pools'!G130,IF('Comp Calculator'!$C$159='Champ Pools'!$Y$3,'Champ Pools'!H130,IF('Comp Calculator'!$C$159='Champ Pools'!$Z$3,'Champ Pools'!I130,0))))))))</f>
        <v>0</v>
      </c>
      <c r="D128">
        <f>IF('Comp Calculator'!$C$160='Champ Pools'!$S$3,'Champ Pools'!B130,IF('Comp Calculator'!$C$160='Champ Pools'!$T$3,'Champ Pools'!C130,IF('Comp Calculator'!$C$160='Champ Pools'!$U$3,'Champ Pools'!D130,IF('Comp Calculator'!$C$160='Champ Pools'!$V$3,'Champ Pools'!E130,IF('Comp Calculator'!$C$160='Champ Pools'!$W$3,'Champ Pools'!F130,IF('Comp Calculator'!$C$160='Champ Pools'!$X$3,'Champ Pools'!G130,IF('Comp Calculator'!$C$160='Champ Pools'!$Y$3,'Champ Pools'!H130,IF('Comp Calculator'!$C$160='Champ Pools'!$Z$3,'Champ Pools'!I130,0))))))))</f>
        <v>0</v>
      </c>
      <c r="E128">
        <f>IF('Comp Calculator'!$C$161='Champ Pools'!$S$3,'Champ Pools'!B130,IF('Comp Calculator'!$C$161='Champ Pools'!$T$3,'Champ Pools'!C130,IF('Comp Calculator'!$C$161='Champ Pools'!$U$3,'Champ Pools'!D130,IF('Comp Calculator'!$C$161='Champ Pools'!$V$3,'Champ Pools'!E130,IF('Comp Calculator'!$C$161='Champ Pools'!$W$3,'Champ Pools'!F130,IF('Comp Calculator'!$C$161='Champ Pools'!$X$3,'Champ Pools'!G130,IF('Comp Calculator'!$C$161='Champ Pools'!$Y$3,'Champ Pools'!H130,IF('Comp Calculator'!$C$161='Champ Pools'!$Z$3,'Champ Pools'!I130,0))))))))</f>
        <v>0</v>
      </c>
      <c r="F128">
        <f>IF('Comp Calculator'!$C$162='Champ Pools'!$S$3,'Champ Pools'!B130,IF('Comp Calculator'!$C$162='Champ Pools'!$T$3,'Champ Pools'!C130,IF('Comp Calculator'!$C$162='Champ Pools'!$U$3,'Champ Pools'!D130,IF('Comp Calculator'!$C$162='Champ Pools'!$V$3,'Champ Pools'!E130,IF('Comp Calculator'!$C$162='Champ Pools'!$W$3,'Champ Pools'!F130,IF('Comp Calculator'!$C$162='Champ Pools'!$X$3,'Champ Pools'!G130,IF('Comp Calculator'!$C$162='Champ Pools'!$Y$3,'Champ Pools'!H130,IF('Comp Calculator'!$C$162='Champ Pools'!$Z$3,'Champ Pools'!I130,0))))))))</f>
        <v>3</v>
      </c>
      <c r="H128">
        <f>B128*B128*'Champ Pools'!AC130</f>
        <v>0</v>
      </c>
      <c r="I128">
        <f>C128*C128*'Champ Pools'!AD130</f>
        <v>0</v>
      </c>
      <c r="J128">
        <f>D128*D128*'Champ Pools'!AE130</f>
        <v>0</v>
      </c>
      <c r="K128">
        <f>E128*E128*'Champ Pools'!AF130</f>
        <v>0</v>
      </c>
      <c r="L128">
        <f>F128*F128*'Champ Pools'!AG130</f>
        <v>27</v>
      </c>
      <c r="N128">
        <f>'Champ Scores'!Y131</f>
        <v>1632</v>
      </c>
      <c r="O128">
        <f>'Champ Scores'!Z131</f>
        <v>1960</v>
      </c>
      <c r="P128">
        <f>'Champ Scores'!AA131</f>
        <v>2349</v>
      </c>
      <c r="Q128">
        <f>'Champ Scores'!AB131</f>
        <v>1845</v>
      </c>
      <c r="R128">
        <f>'Champ Scores'!AC131</f>
        <v>2063</v>
      </c>
      <c r="T128" s="60">
        <f t="shared" si="42"/>
        <v>2734.3598298449569</v>
      </c>
      <c r="U128">
        <f>'(CC) Team Data'!W$43+'(CC) Enemy Champ Data'!N128</f>
        <v>1632</v>
      </c>
      <c r="V128">
        <f>'(CC) Team Data'!X$43+'(CC) Enemy Champ Data'!O128</f>
        <v>1960</v>
      </c>
      <c r="W128">
        <f>'(CC) Team Data'!Y$43+'(CC) Enemy Champ Data'!P128</f>
        <v>2349</v>
      </c>
      <c r="X128">
        <f>'(CC) Team Data'!Z$43+'(CC) Enemy Champ Data'!Q128</f>
        <v>1845</v>
      </c>
      <c r="Y128">
        <f>'(CC) Team Data'!AA$43+'(CC) Enemy Champ Data'!R128</f>
        <v>2063</v>
      </c>
      <c r="AA128">
        <f>ABS('Champ Scores'!AG131-33.3-'Comp Calculator'!H$164-'Comp Calculator'!H$163)</f>
        <v>29.998955878175227</v>
      </c>
      <c r="AB128">
        <f>ABS('Champ Scores'!AH131-33.3-'Comp Calculator'!I$164-'Comp Calculator'!I$163)</f>
        <v>3.8842934996256702</v>
      </c>
      <c r="AC128">
        <f>ABS('Champ Scores'!AI131-33.3-'Comp Calculator'!J$164-'Comp Calculator'!J$163)</f>
        <v>26.114662378549557</v>
      </c>
      <c r="AD128">
        <f t="shared" si="30"/>
        <v>59.997911756350447</v>
      </c>
      <c r="AF128" s="60">
        <f>(IF('Comp Calculator'!$C$167='(CC) Enemy Champ Data'!$N$3,'(CC) Enemy Champ Data'!$N128,IF('Comp Calculator'!$C$167='(CC) Enemy Champ Data'!$O$3,'(CC) Enemy Champ Data'!$O128,IF('Comp Calculator'!$C$167='(CC) Enemy Champ Data'!$P$3,'(CC) Enemy Champ Data'!$P128,IF('Comp Calculator'!$C$167='(CC) Enemy Champ Data'!$Q$3,'(CC) Enemy Champ Data'!$Q128,IF('Comp Calculator'!$C$167='(CC) Enemy Champ Data'!$R$3,'(CC) Enemy Champ Data'!$R128,IF('Comp Calculator'!$C$167='(CC) Enemy Champ Data'!$T$3,'(CC) Enemy Champ Data'!$T128,1000))))))*H128*(100-$AD128))/1000</f>
        <v>0</v>
      </c>
      <c r="AG128" s="60">
        <f>(IF('Comp Calculator'!$C$167='(CC) Enemy Champ Data'!$N$3,'(CC) Enemy Champ Data'!$N128,IF('Comp Calculator'!$C$167='(CC) Enemy Champ Data'!$O$3,'(CC) Enemy Champ Data'!$O128,IF('Comp Calculator'!$C$167='(CC) Enemy Champ Data'!$P$3,'(CC) Enemy Champ Data'!$P128,IF('Comp Calculator'!$C$167='(CC) Enemy Champ Data'!$Q$3,'(CC) Enemy Champ Data'!$Q128,IF('Comp Calculator'!$C$167='(CC) Enemy Champ Data'!$R$3,'(CC) Enemy Champ Data'!$R128,IF('Comp Calculator'!$C$167='(CC) Enemy Champ Data'!$T$3,'(CC) Enemy Champ Data'!$T128,1000))))))*I128*(100-$AD128))/1000</f>
        <v>0</v>
      </c>
      <c r="AH128" s="60">
        <f>(IF('Comp Calculator'!$C$167='(CC) Enemy Champ Data'!$N$3,'(CC) Enemy Champ Data'!$N128,IF('Comp Calculator'!$C$167='(CC) Enemy Champ Data'!$O$3,'(CC) Enemy Champ Data'!$O128,IF('Comp Calculator'!$C$167='(CC) Enemy Champ Data'!$P$3,'(CC) Enemy Champ Data'!$P128,IF('Comp Calculator'!$C$167='(CC) Enemy Champ Data'!$Q$3,'(CC) Enemy Champ Data'!$Q128,IF('Comp Calculator'!$C$167='(CC) Enemy Champ Data'!$R$3,'(CC) Enemy Champ Data'!$R128,IF('Comp Calculator'!$C$167='(CC) Enemy Champ Data'!$T$3,'(CC) Enemy Champ Data'!$T128,1000))))))*J128*(100-$AD128))/1000</f>
        <v>0</v>
      </c>
      <c r="AI128" s="60">
        <f>(IF('Comp Calculator'!$C$167='(CC) Enemy Champ Data'!$N$3,'(CC) Enemy Champ Data'!$N128,IF('Comp Calculator'!$C$167='(CC) Enemy Champ Data'!$O$3,'(CC) Enemy Champ Data'!$O128,IF('Comp Calculator'!$C$167='(CC) Enemy Champ Data'!$P$3,'(CC) Enemy Champ Data'!$P128,IF('Comp Calculator'!$C$167='(CC) Enemy Champ Data'!$Q$3,'(CC) Enemy Champ Data'!$Q128,IF('Comp Calculator'!$C$167='(CC) Enemy Champ Data'!$R$3,'(CC) Enemy Champ Data'!$R128,IF('Comp Calculator'!$C$167='(CC) Enemy Champ Data'!$T$3,'(CC) Enemy Champ Data'!$T128,1000))))))*K128*(100-$AD128))/1000</f>
        <v>0</v>
      </c>
      <c r="AJ128" s="60">
        <f>(IF('Comp Calculator'!$C$167='(CC) Enemy Champ Data'!$N$3,'(CC) Enemy Champ Data'!$N128,IF('Comp Calculator'!$C$167='(CC) Enemy Champ Data'!$O$3,'(CC) Enemy Champ Data'!$O128,IF('Comp Calculator'!$C$167='(CC) Enemy Champ Data'!$P$3,'(CC) Enemy Champ Data'!$P128,IF('Comp Calculator'!$C$167='(CC) Enemy Champ Data'!$Q$3,'(CC) Enemy Champ Data'!$Q128,IF('Comp Calculator'!$C$167='(CC) Enemy Champ Data'!$R$3,'(CC) Enemy Champ Data'!$R128,IF('Comp Calculator'!$C$167='(CC) Enemy Champ Data'!$T$3,'(CC) Enemy Champ Data'!$T128,1000))))))*L128*(100-$AD128))/1000</f>
        <v>2953.2627864904107</v>
      </c>
      <c r="AL128">
        <f>RANK(AF128,AF$4:AF$157,0)+COUNTIF(AF$4:AF128,AF128)-1</f>
        <v>131</v>
      </c>
      <c r="AM128" t="str">
        <f t="shared" si="31"/>
        <v>Trundle</v>
      </c>
      <c r="AN128">
        <f>RANK(AG128,AG$4:AG$157,0)+COUNTIF(AG$4:AG128,AG128)-1</f>
        <v>133</v>
      </c>
      <c r="AO128" t="str">
        <f t="shared" si="32"/>
        <v>Trundle</v>
      </c>
      <c r="AP128">
        <f>RANK(AH128,AH$4:AH$157,0)+COUNTIF(AH$4:AH128,AH128)-1</f>
        <v>147</v>
      </c>
      <c r="AQ128" t="str">
        <f t="shared" si="33"/>
        <v>Trundle</v>
      </c>
      <c r="AR128">
        <f>RANK(AI128,AI$4:AI$157,0)+COUNTIF(AI$4:AI128,AI128)-1</f>
        <v>130</v>
      </c>
      <c r="AS128" t="str">
        <f t="shared" si="34"/>
        <v>Trundle</v>
      </c>
      <c r="AT128">
        <f>RANK(AJ128,AJ$4:AJ$157,0)+COUNTIF(AJ$4:AJ128,AJ128)-1</f>
        <v>50</v>
      </c>
      <c r="AU128" t="str">
        <f t="shared" si="35"/>
        <v>Trundle</v>
      </c>
      <c r="AW128">
        <v>126</v>
      </c>
      <c r="AX128" s="61">
        <f t="shared" si="36"/>
        <v>3.5709775148172467</v>
      </c>
      <c r="AY128">
        <f>'Champ Scores'!B131</f>
        <v>2</v>
      </c>
      <c r="AZ128">
        <f>'Champ Scores'!C131</f>
        <v>4</v>
      </c>
      <c r="BA128">
        <f>'Champ Scores'!D131</f>
        <v>4</v>
      </c>
      <c r="BB128">
        <f>'Champ Scores'!E131</f>
        <v>1</v>
      </c>
      <c r="BC128">
        <f>'Champ Scores'!F131</f>
        <v>4</v>
      </c>
      <c r="BD128">
        <f>'Champ Scores'!G131</f>
        <v>1</v>
      </c>
      <c r="BE128">
        <f>'Champ Scores'!H131</f>
        <v>1</v>
      </c>
      <c r="BF128">
        <f>'Champ Scores'!I131</f>
        <v>1</v>
      </c>
      <c r="BG128">
        <f>'Champ Scores'!J131</f>
        <v>3</v>
      </c>
      <c r="BH128">
        <f>'Champ Scores'!K131</f>
        <v>3</v>
      </c>
      <c r="BI128">
        <f>'Champ Scores'!L131</f>
        <v>5</v>
      </c>
      <c r="BJ128">
        <f>'Champ Scores'!M131</f>
        <v>1</v>
      </c>
      <c r="BK128">
        <f>'Champ Scores'!N131</f>
        <v>2</v>
      </c>
      <c r="BL128">
        <f>'Champ Scores'!O131</f>
        <v>4</v>
      </c>
      <c r="BM128">
        <f>'Champ Scores'!P131</f>
        <v>3</v>
      </c>
      <c r="BN128">
        <f>'Champ Scores'!Q131</f>
        <v>3</v>
      </c>
      <c r="BO128">
        <f>'Champ Scores'!R131</f>
        <v>1</v>
      </c>
      <c r="BP128">
        <f>'Champ Scores'!S131</f>
        <v>1</v>
      </c>
      <c r="BQ128">
        <f>'Champ Scores'!T131</f>
        <v>5</v>
      </c>
      <c r="BR128">
        <f>'Champ Scores'!U131</f>
        <v>3</v>
      </c>
      <c r="BT128" s="61">
        <f>INDEX($AX$3:BR128,AW128,MATCH('Comp Calculator'!$C$168,'(CC) Enemy Champ Data'!$AX$3:$BR$3,0))</f>
        <v>3.5709775148172467</v>
      </c>
      <c r="BV128" s="60">
        <f t="shared" si="43"/>
        <v>0</v>
      </c>
      <c r="BW128" s="60">
        <f t="shared" si="44"/>
        <v>0</v>
      </c>
      <c r="BX128" s="60">
        <f t="shared" si="45"/>
        <v>0</v>
      </c>
      <c r="BY128" s="60">
        <f t="shared" si="46"/>
        <v>0</v>
      </c>
      <c r="BZ128" s="60">
        <f t="shared" si="47"/>
        <v>3856.8570569228127</v>
      </c>
      <c r="CB128">
        <f>RANK(BV128,BV$4:BV$157,0)+COUNTIF(BV$4:BV128,BV128)-1</f>
        <v>131</v>
      </c>
      <c r="CC128" t="str">
        <f t="shared" si="37"/>
        <v>Trundle</v>
      </c>
      <c r="CD128">
        <f>RANK(BW128,BW$4:BW$157,0)+COUNTIF(BW$4:BW128,BW128)-1</f>
        <v>133</v>
      </c>
      <c r="CE128" t="str">
        <f t="shared" si="38"/>
        <v>Trundle</v>
      </c>
      <c r="CF128">
        <f>RANK(BX128,BX$4:BX$157,0)+COUNTIF(BX$4:BX128,BX128)-1</f>
        <v>147</v>
      </c>
      <c r="CG128" t="str">
        <f t="shared" si="39"/>
        <v>Trundle</v>
      </c>
      <c r="CH128">
        <f>RANK(BY128,BY$4:BY$157,0)+COUNTIF(BY$4:BY128,BY128)-1</f>
        <v>130</v>
      </c>
      <c r="CI128" t="str">
        <f t="shared" si="40"/>
        <v>Trundle</v>
      </c>
      <c r="CJ128">
        <f>RANK(BZ128,BZ$4:BZ$157,0)+COUNTIF(BZ$4:BZ128,BZ128)-1</f>
        <v>51</v>
      </c>
      <c r="CK128" t="str">
        <f t="shared" si="41"/>
        <v>Trundle</v>
      </c>
      <c r="CM128">
        <f>'Champ Scores'!B131+'(CC) Team Data'!B$43-'(CC) Team Data'!$B$28</f>
        <v>6</v>
      </c>
      <c r="CN128">
        <f>'Champ Scores'!C131+'(CC) Team Data'!C$43-'(CC) Team Data'!$B$28</f>
        <v>8</v>
      </c>
      <c r="CO128">
        <f>'Champ Scores'!D131+'(CC) Team Data'!D$43-'(CC) Team Data'!$B$28</f>
        <v>8</v>
      </c>
      <c r="CP128">
        <f>'Champ Scores'!E131+'(CC) Team Data'!E$43-'(CC) Team Data'!$B$28</f>
        <v>5</v>
      </c>
      <c r="CQ128">
        <f>'Champ Scores'!F131+'(CC) Team Data'!F$43-'(CC) Team Data'!$B$28</f>
        <v>8</v>
      </c>
      <c r="CR128">
        <f>'Champ Scores'!G131+'(CC) Team Data'!G$43-'(CC) Team Data'!$B$28</f>
        <v>5</v>
      </c>
      <c r="CS128">
        <f>'Champ Scores'!H131+'(CC) Team Data'!H$43-'(CC) Team Data'!$B$28</f>
        <v>5</v>
      </c>
      <c r="CT128">
        <f>'Champ Scores'!I131+'(CC) Team Data'!I$43-'(CC) Team Data'!$B$28</f>
        <v>5</v>
      </c>
      <c r="CU128">
        <f>'Champ Scores'!J131+'(CC) Team Data'!J$43-'(CC) Team Data'!$B$28</f>
        <v>7</v>
      </c>
      <c r="CV128">
        <f>'Champ Scores'!K131+'(CC) Team Data'!K$43-'(CC) Team Data'!$B$28</f>
        <v>7</v>
      </c>
      <c r="CW128">
        <f>'Champ Scores'!L131+'(CC) Team Data'!L$43-'(CC) Team Data'!$B$28</f>
        <v>9</v>
      </c>
      <c r="CX128">
        <f>'Champ Scores'!M131+'(CC) Team Data'!M$43-'(CC) Team Data'!$B$28</f>
        <v>5</v>
      </c>
      <c r="CY128">
        <f>'Champ Scores'!N131+'(CC) Team Data'!N$43-'(CC) Team Data'!$B$28</f>
        <v>6</v>
      </c>
      <c r="CZ128">
        <f>'Champ Scores'!O131+'(CC) Team Data'!O$43-'(CC) Team Data'!$B$28</f>
        <v>8</v>
      </c>
      <c r="DA128">
        <f>'Champ Scores'!P131+'(CC) Team Data'!P$43-'(CC) Team Data'!$B$28</f>
        <v>7</v>
      </c>
      <c r="DB128">
        <f>'Champ Scores'!Q131+'(CC) Team Data'!Q$43-'(CC) Team Data'!$B$28</f>
        <v>7</v>
      </c>
      <c r="DC128">
        <f>'Champ Scores'!R131+'(CC) Team Data'!R$43-'(CC) Team Data'!$B$28</f>
        <v>5</v>
      </c>
      <c r="DD128">
        <f>'Champ Scores'!S131+'(CC) Team Data'!S$43-'(CC) Team Data'!$B$28</f>
        <v>5</v>
      </c>
      <c r="DE128">
        <f>'Champ Scores'!T131+'(CC) Team Data'!T$43-'(CC) Team Data'!$B$28</f>
        <v>9</v>
      </c>
      <c r="DF128">
        <f>'Champ Scores'!U131+'(CC) Team Data'!U$43-'(CC) Team Data'!$B$28</f>
        <v>7</v>
      </c>
    </row>
    <row r="129" spans="1:110" x14ac:dyDescent="0.25">
      <c r="A129" t="str">
        <f>'Champ Scores'!A132</f>
        <v>Tryndamere</v>
      </c>
      <c r="B129">
        <f>IF('Comp Calculator'!$C$158='Champ Pools'!$S$3,'Champ Pools'!B131,IF('Comp Calculator'!$C$158='Champ Pools'!$T$3,'Champ Pools'!C131,IF('Comp Calculator'!$C$158='Champ Pools'!$U$3,'Champ Pools'!D131,IF('Comp Calculator'!$C$158='Champ Pools'!$V$3,'Champ Pools'!E131,IF('Comp Calculator'!$C$158='Champ Pools'!$W$3,'Champ Pools'!F131,IF('Comp Calculator'!$C$158='Champ Pools'!$X$3,'Champ Pools'!G131,IF('Comp Calculator'!$C$158='Champ Pools'!$Y$3,'Champ Pools'!H131,IF('Comp Calculator'!$C$158='Champ Pools'!$Z$3,'Champ Pools'!I131,0))))))))</f>
        <v>0</v>
      </c>
      <c r="C129">
        <f>IF('Comp Calculator'!$C$159='Champ Pools'!$S$3,'Champ Pools'!B131,IF('Comp Calculator'!$C$159='Champ Pools'!$T$3,'Champ Pools'!C131,IF('Comp Calculator'!$C$159='Champ Pools'!$U$3,'Champ Pools'!D131,IF('Comp Calculator'!$C$159='Champ Pools'!$V$3,'Champ Pools'!E131,IF('Comp Calculator'!$C$159='Champ Pools'!$W$3,'Champ Pools'!F131,IF('Comp Calculator'!$C$159='Champ Pools'!$X$3,'Champ Pools'!G131,IF('Comp Calculator'!$C$159='Champ Pools'!$Y$3,'Champ Pools'!H131,IF('Comp Calculator'!$C$159='Champ Pools'!$Z$3,'Champ Pools'!I131,0))))))))</f>
        <v>0</v>
      </c>
      <c r="D129">
        <f>IF('Comp Calculator'!$C$160='Champ Pools'!$S$3,'Champ Pools'!B131,IF('Comp Calculator'!$C$160='Champ Pools'!$T$3,'Champ Pools'!C131,IF('Comp Calculator'!$C$160='Champ Pools'!$U$3,'Champ Pools'!D131,IF('Comp Calculator'!$C$160='Champ Pools'!$V$3,'Champ Pools'!E131,IF('Comp Calculator'!$C$160='Champ Pools'!$W$3,'Champ Pools'!F131,IF('Comp Calculator'!$C$160='Champ Pools'!$X$3,'Champ Pools'!G131,IF('Comp Calculator'!$C$160='Champ Pools'!$Y$3,'Champ Pools'!H131,IF('Comp Calculator'!$C$160='Champ Pools'!$Z$3,'Champ Pools'!I131,0))))))))</f>
        <v>4</v>
      </c>
      <c r="E129">
        <f>IF('Comp Calculator'!$C$161='Champ Pools'!$S$3,'Champ Pools'!B131,IF('Comp Calculator'!$C$161='Champ Pools'!$T$3,'Champ Pools'!C131,IF('Comp Calculator'!$C$161='Champ Pools'!$U$3,'Champ Pools'!D131,IF('Comp Calculator'!$C$161='Champ Pools'!$V$3,'Champ Pools'!E131,IF('Comp Calculator'!$C$161='Champ Pools'!$W$3,'Champ Pools'!F131,IF('Comp Calculator'!$C$161='Champ Pools'!$X$3,'Champ Pools'!G131,IF('Comp Calculator'!$C$161='Champ Pools'!$Y$3,'Champ Pools'!H131,IF('Comp Calculator'!$C$161='Champ Pools'!$Z$3,'Champ Pools'!I131,0))))))))</f>
        <v>5</v>
      </c>
      <c r="F129">
        <f>IF('Comp Calculator'!$C$162='Champ Pools'!$S$3,'Champ Pools'!B131,IF('Comp Calculator'!$C$162='Champ Pools'!$T$3,'Champ Pools'!C131,IF('Comp Calculator'!$C$162='Champ Pools'!$U$3,'Champ Pools'!D131,IF('Comp Calculator'!$C$162='Champ Pools'!$V$3,'Champ Pools'!E131,IF('Comp Calculator'!$C$162='Champ Pools'!$W$3,'Champ Pools'!F131,IF('Comp Calculator'!$C$162='Champ Pools'!$X$3,'Champ Pools'!G131,IF('Comp Calculator'!$C$162='Champ Pools'!$Y$3,'Champ Pools'!H131,IF('Comp Calculator'!$C$162='Champ Pools'!$Z$3,'Champ Pools'!I131,0))))))))</f>
        <v>0</v>
      </c>
      <c r="H129">
        <f>B129*B129*'Champ Pools'!AC131</f>
        <v>0</v>
      </c>
      <c r="I129">
        <f>C129*C129*'Champ Pools'!AD131</f>
        <v>0</v>
      </c>
      <c r="J129">
        <f>D129*D129*'Champ Pools'!AE131</f>
        <v>48</v>
      </c>
      <c r="K129">
        <f>E129*E129*'Champ Pools'!AF131</f>
        <v>75</v>
      </c>
      <c r="L129">
        <f>F129*F129*'Champ Pools'!AG131</f>
        <v>0</v>
      </c>
      <c r="N129">
        <f>'Champ Scores'!Y132</f>
        <v>1792</v>
      </c>
      <c r="O129">
        <f>'Champ Scores'!Z132</f>
        <v>2519</v>
      </c>
      <c r="P129">
        <f>'Champ Scores'!AA132</f>
        <v>1870</v>
      </c>
      <c r="Q129">
        <f>'Champ Scores'!AB132</f>
        <v>1290</v>
      </c>
      <c r="R129">
        <f>'Champ Scores'!AC132</f>
        <v>2540</v>
      </c>
      <c r="T129" s="60">
        <f t="shared" si="42"/>
        <v>2469.622587207939</v>
      </c>
      <c r="U129">
        <f>'(CC) Team Data'!W$43+'(CC) Enemy Champ Data'!N129</f>
        <v>1792</v>
      </c>
      <c r="V129">
        <f>'(CC) Team Data'!X$43+'(CC) Enemy Champ Data'!O129</f>
        <v>2519</v>
      </c>
      <c r="W129">
        <f>'(CC) Team Data'!Y$43+'(CC) Enemy Champ Data'!P129</f>
        <v>1870</v>
      </c>
      <c r="X129">
        <f>'(CC) Team Data'!Z$43+'(CC) Enemy Champ Data'!Q129</f>
        <v>1290</v>
      </c>
      <c r="Y129">
        <f>'(CC) Team Data'!AA$43+'(CC) Enemy Champ Data'!R129</f>
        <v>2540</v>
      </c>
      <c r="AA129">
        <f>ABS('Champ Scores'!AG132-33.3-'Comp Calculator'!H$164-'Comp Calculator'!H$163)</f>
        <v>0.69097529991119444</v>
      </c>
      <c r="AB129">
        <f>ABS('Champ Scores'!AH132-33.3-'Comp Calculator'!I$164-'Comp Calculator'!I$163)</f>
        <v>2.3219177071362687</v>
      </c>
      <c r="AC129">
        <f>ABS('Champ Scores'!AI132-33.3-'Comp Calculator'!J$164-'Comp Calculator'!J$163)</f>
        <v>1.6309424072250849</v>
      </c>
      <c r="AD129">
        <f t="shared" si="30"/>
        <v>4.643835414272548</v>
      </c>
      <c r="AF129" s="60">
        <f>(IF('Comp Calculator'!$C$167='(CC) Enemy Champ Data'!$N$3,'(CC) Enemy Champ Data'!$N129,IF('Comp Calculator'!$C$167='(CC) Enemy Champ Data'!$O$3,'(CC) Enemy Champ Data'!$O129,IF('Comp Calculator'!$C$167='(CC) Enemy Champ Data'!$P$3,'(CC) Enemy Champ Data'!$P129,IF('Comp Calculator'!$C$167='(CC) Enemy Champ Data'!$Q$3,'(CC) Enemy Champ Data'!$Q129,IF('Comp Calculator'!$C$167='(CC) Enemy Champ Data'!$R$3,'(CC) Enemy Champ Data'!$R129,IF('Comp Calculator'!$C$167='(CC) Enemy Champ Data'!$T$3,'(CC) Enemy Champ Data'!$T129,1000))))))*H129*(100-$AD129))/1000</f>
        <v>0</v>
      </c>
      <c r="AG129" s="60">
        <f>(IF('Comp Calculator'!$C$167='(CC) Enemy Champ Data'!$N$3,'(CC) Enemy Champ Data'!$N129,IF('Comp Calculator'!$C$167='(CC) Enemy Champ Data'!$O$3,'(CC) Enemy Champ Data'!$O129,IF('Comp Calculator'!$C$167='(CC) Enemy Champ Data'!$P$3,'(CC) Enemy Champ Data'!$P129,IF('Comp Calculator'!$C$167='(CC) Enemy Champ Data'!$Q$3,'(CC) Enemy Champ Data'!$Q129,IF('Comp Calculator'!$C$167='(CC) Enemy Champ Data'!$R$3,'(CC) Enemy Champ Data'!$R129,IF('Comp Calculator'!$C$167='(CC) Enemy Champ Data'!$T$3,'(CC) Enemy Champ Data'!$T129,1000))))))*I129*(100-$AD129))/1000</f>
        <v>0</v>
      </c>
      <c r="AH129" s="60">
        <f>(IF('Comp Calculator'!$C$167='(CC) Enemy Champ Data'!$N$3,'(CC) Enemy Champ Data'!$N129,IF('Comp Calculator'!$C$167='(CC) Enemy Champ Data'!$O$3,'(CC) Enemy Champ Data'!$O129,IF('Comp Calculator'!$C$167='(CC) Enemy Champ Data'!$P$3,'(CC) Enemy Champ Data'!$P129,IF('Comp Calculator'!$C$167='(CC) Enemy Champ Data'!$Q$3,'(CC) Enemy Champ Data'!$Q129,IF('Comp Calculator'!$C$167='(CC) Enemy Champ Data'!$R$3,'(CC) Enemy Champ Data'!$R129,IF('Comp Calculator'!$C$167='(CC) Enemy Champ Data'!$T$3,'(CC) Enemy Champ Data'!$T129,1000))))))*J129*(100-$AD129))/1000</f>
        <v>11303.699418740653</v>
      </c>
      <c r="AI129" s="60">
        <f>(IF('Comp Calculator'!$C$167='(CC) Enemy Champ Data'!$N$3,'(CC) Enemy Champ Data'!$N129,IF('Comp Calculator'!$C$167='(CC) Enemy Champ Data'!$O$3,'(CC) Enemy Champ Data'!$O129,IF('Comp Calculator'!$C$167='(CC) Enemy Champ Data'!$P$3,'(CC) Enemy Champ Data'!$P129,IF('Comp Calculator'!$C$167='(CC) Enemy Champ Data'!$Q$3,'(CC) Enemy Champ Data'!$Q129,IF('Comp Calculator'!$C$167='(CC) Enemy Champ Data'!$R$3,'(CC) Enemy Champ Data'!$R129,IF('Comp Calculator'!$C$167='(CC) Enemy Champ Data'!$T$3,'(CC) Enemy Champ Data'!$T129,1000))))))*K129*(100-$AD129))/1000</f>
        <v>17662.030341782272</v>
      </c>
      <c r="AJ129" s="60">
        <f>(IF('Comp Calculator'!$C$167='(CC) Enemy Champ Data'!$N$3,'(CC) Enemy Champ Data'!$N129,IF('Comp Calculator'!$C$167='(CC) Enemy Champ Data'!$O$3,'(CC) Enemy Champ Data'!$O129,IF('Comp Calculator'!$C$167='(CC) Enemy Champ Data'!$P$3,'(CC) Enemy Champ Data'!$P129,IF('Comp Calculator'!$C$167='(CC) Enemy Champ Data'!$Q$3,'(CC) Enemy Champ Data'!$Q129,IF('Comp Calculator'!$C$167='(CC) Enemy Champ Data'!$R$3,'(CC) Enemy Champ Data'!$R129,IF('Comp Calculator'!$C$167='(CC) Enemy Champ Data'!$T$3,'(CC) Enemy Champ Data'!$T129,1000))))))*L129*(100-$AD129))/1000</f>
        <v>0</v>
      </c>
      <c r="AL129">
        <f>RANK(AF129,AF$4:AF$157,0)+COUNTIF(AF$4:AF129,AF129)-1</f>
        <v>132</v>
      </c>
      <c r="AM129" t="str">
        <f t="shared" si="31"/>
        <v>Tryndamere</v>
      </c>
      <c r="AN129">
        <f>RANK(AG129,AG$4:AG$157,0)+COUNTIF(AG$4:AG129,AG129)-1</f>
        <v>134</v>
      </c>
      <c r="AO129" t="str">
        <f t="shared" si="32"/>
        <v>Tryndamere</v>
      </c>
      <c r="AP129">
        <f>RANK(AH129,AH$4:AH$157,0)+COUNTIF(AH$4:AH129,AH129)-1</f>
        <v>17</v>
      </c>
      <c r="AQ129" t="str">
        <f t="shared" si="33"/>
        <v>Tryndamere</v>
      </c>
      <c r="AR129">
        <f>RANK(AI129,AI$4:AI$157,0)+COUNTIF(AI$4:AI129,AI129)-1</f>
        <v>2</v>
      </c>
      <c r="AS129" t="str">
        <f t="shared" si="34"/>
        <v>Tryndamere</v>
      </c>
      <c r="AT129">
        <f>RANK(AJ129,AJ$4:AJ$157,0)+COUNTIF(AJ$4:AJ129,AJ129)-1</f>
        <v>131</v>
      </c>
      <c r="AU129" t="str">
        <f t="shared" si="35"/>
        <v>Tryndamere</v>
      </c>
      <c r="AW129">
        <v>127</v>
      </c>
      <c r="AX129" s="61">
        <f t="shared" si="36"/>
        <v>3.4305549086582099</v>
      </c>
      <c r="AY129">
        <f>'Champ Scores'!B132</f>
        <v>3</v>
      </c>
      <c r="AZ129">
        <f>'Champ Scores'!C132</f>
        <v>5</v>
      </c>
      <c r="BA129">
        <f>'Champ Scores'!D132</f>
        <v>5</v>
      </c>
      <c r="BB129">
        <f>'Champ Scores'!E132</f>
        <v>2</v>
      </c>
      <c r="BC129">
        <f>'Champ Scores'!F132</f>
        <v>5</v>
      </c>
      <c r="BD129">
        <f>'Champ Scores'!G132</f>
        <v>2</v>
      </c>
      <c r="BE129">
        <f>'Champ Scores'!H132</f>
        <v>1</v>
      </c>
      <c r="BF129">
        <f>'Champ Scores'!I132</f>
        <v>1</v>
      </c>
      <c r="BG129">
        <f>'Champ Scores'!J132</f>
        <v>5</v>
      </c>
      <c r="BH129">
        <f>'Champ Scores'!K132</f>
        <v>4</v>
      </c>
      <c r="BI129">
        <f>'Champ Scores'!L132</f>
        <v>3</v>
      </c>
      <c r="BJ129">
        <f>'Champ Scores'!M132</f>
        <v>1</v>
      </c>
      <c r="BK129">
        <f>'Champ Scores'!N132</f>
        <v>2</v>
      </c>
      <c r="BL129">
        <f>'Champ Scores'!O132</f>
        <v>2</v>
      </c>
      <c r="BM129">
        <f>'Champ Scores'!P132</f>
        <v>1</v>
      </c>
      <c r="BN129">
        <f>'Champ Scores'!Q132</f>
        <v>4</v>
      </c>
      <c r="BO129">
        <f>'Champ Scores'!R132</f>
        <v>3</v>
      </c>
      <c r="BP129">
        <f>'Champ Scores'!S132</f>
        <v>1</v>
      </c>
      <c r="BQ129">
        <f>'Champ Scores'!T132</f>
        <v>1</v>
      </c>
      <c r="BR129">
        <f>'Champ Scores'!U132</f>
        <v>1</v>
      </c>
      <c r="BT129" s="61">
        <f>INDEX($AX$3:BR129,AW129,MATCH('Comp Calculator'!$C$168,'(CC) Enemy Champ Data'!$AX$3:$BR$3,0))</f>
        <v>3.4305549086582099</v>
      </c>
      <c r="BV129" s="60">
        <f t="shared" si="43"/>
        <v>0</v>
      </c>
      <c r="BW129" s="60">
        <f t="shared" si="44"/>
        <v>0</v>
      </c>
      <c r="BX129" s="60">
        <f t="shared" si="45"/>
        <v>15701.9788075386</v>
      </c>
      <c r="BY129" s="60">
        <f t="shared" si="46"/>
        <v>24534.341886779057</v>
      </c>
      <c r="BZ129" s="60">
        <f t="shared" si="47"/>
        <v>0</v>
      </c>
      <c r="CB129">
        <f>RANK(BV129,BV$4:BV$157,0)+COUNTIF(BV$4:BV129,BV129)-1</f>
        <v>132</v>
      </c>
      <c r="CC129" t="str">
        <f t="shared" si="37"/>
        <v>Tryndamere</v>
      </c>
      <c r="CD129">
        <f>RANK(BW129,BW$4:BW$157,0)+COUNTIF(BW$4:BW129,BW129)-1</f>
        <v>134</v>
      </c>
      <c r="CE129" t="str">
        <f t="shared" si="38"/>
        <v>Tryndamere</v>
      </c>
      <c r="CF129">
        <f>RANK(BX129,BX$4:BX$157,0)+COUNTIF(BX$4:BX129,BX129)-1</f>
        <v>18</v>
      </c>
      <c r="CG129" t="str">
        <f t="shared" si="39"/>
        <v>Tryndamere</v>
      </c>
      <c r="CH129">
        <f>RANK(BY129,BY$4:BY$157,0)+COUNTIF(BY$4:BY129,BY129)-1</f>
        <v>2</v>
      </c>
      <c r="CI129" t="str">
        <f t="shared" si="40"/>
        <v>Tryndamere</v>
      </c>
      <c r="CJ129">
        <f>RANK(BZ129,BZ$4:BZ$157,0)+COUNTIF(BZ$4:BZ129,BZ129)-1</f>
        <v>131</v>
      </c>
      <c r="CK129" t="str">
        <f t="shared" si="41"/>
        <v>Tryndamere</v>
      </c>
      <c r="CM129">
        <f>'Champ Scores'!B132+'(CC) Team Data'!B$43-'(CC) Team Data'!$B$28</f>
        <v>7</v>
      </c>
      <c r="CN129">
        <f>'Champ Scores'!C132+'(CC) Team Data'!C$43-'(CC) Team Data'!$B$28</f>
        <v>9</v>
      </c>
      <c r="CO129">
        <f>'Champ Scores'!D132+'(CC) Team Data'!D$43-'(CC) Team Data'!$B$28</f>
        <v>9</v>
      </c>
      <c r="CP129">
        <f>'Champ Scores'!E132+'(CC) Team Data'!E$43-'(CC) Team Data'!$B$28</f>
        <v>6</v>
      </c>
      <c r="CQ129">
        <f>'Champ Scores'!F132+'(CC) Team Data'!F$43-'(CC) Team Data'!$B$28</f>
        <v>9</v>
      </c>
      <c r="CR129">
        <f>'Champ Scores'!G132+'(CC) Team Data'!G$43-'(CC) Team Data'!$B$28</f>
        <v>6</v>
      </c>
      <c r="CS129">
        <f>'Champ Scores'!H132+'(CC) Team Data'!H$43-'(CC) Team Data'!$B$28</f>
        <v>5</v>
      </c>
      <c r="CT129">
        <f>'Champ Scores'!I132+'(CC) Team Data'!I$43-'(CC) Team Data'!$B$28</f>
        <v>5</v>
      </c>
      <c r="CU129">
        <f>'Champ Scores'!J132+'(CC) Team Data'!J$43-'(CC) Team Data'!$B$28</f>
        <v>9</v>
      </c>
      <c r="CV129">
        <f>'Champ Scores'!K132+'(CC) Team Data'!K$43-'(CC) Team Data'!$B$28</f>
        <v>8</v>
      </c>
      <c r="CW129">
        <f>'Champ Scores'!L132+'(CC) Team Data'!L$43-'(CC) Team Data'!$B$28</f>
        <v>7</v>
      </c>
      <c r="CX129">
        <f>'Champ Scores'!M132+'(CC) Team Data'!M$43-'(CC) Team Data'!$B$28</f>
        <v>5</v>
      </c>
      <c r="CY129">
        <f>'Champ Scores'!N132+'(CC) Team Data'!N$43-'(CC) Team Data'!$B$28</f>
        <v>6</v>
      </c>
      <c r="CZ129">
        <f>'Champ Scores'!O132+'(CC) Team Data'!O$43-'(CC) Team Data'!$B$28</f>
        <v>6</v>
      </c>
      <c r="DA129">
        <f>'Champ Scores'!P132+'(CC) Team Data'!P$43-'(CC) Team Data'!$B$28</f>
        <v>5</v>
      </c>
      <c r="DB129">
        <f>'Champ Scores'!Q132+'(CC) Team Data'!Q$43-'(CC) Team Data'!$B$28</f>
        <v>8</v>
      </c>
      <c r="DC129">
        <f>'Champ Scores'!R132+'(CC) Team Data'!R$43-'(CC) Team Data'!$B$28</f>
        <v>7</v>
      </c>
      <c r="DD129">
        <f>'Champ Scores'!S132+'(CC) Team Data'!S$43-'(CC) Team Data'!$B$28</f>
        <v>5</v>
      </c>
      <c r="DE129">
        <f>'Champ Scores'!T132+'(CC) Team Data'!T$43-'(CC) Team Data'!$B$28</f>
        <v>5</v>
      </c>
      <c r="DF129">
        <f>'Champ Scores'!U132+'(CC) Team Data'!U$43-'(CC) Team Data'!$B$28</f>
        <v>5</v>
      </c>
    </row>
    <row r="130" spans="1:110" x14ac:dyDescent="0.25">
      <c r="A130" t="str">
        <f>'Champ Scores'!A133</f>
        <v>Twisted Fate</v>
      </c>
      <c r="B130">
        <f>IF('Comp Calculator'!$C$158='Champ Pools'!$S$3,'Champ Pools'!B132,IF('Comp Calculator'!$C$158='Champ Pools'!$T$3,'Champ Pools'!C132,IF('Comp Calculator'!$C$158='Champ Pools'!$U$3,'Champ Pools'!D132,IF('Comp Calculator'!$C$158='Champ Pools'!$V$3,'Champ Pools'!E132,IF('Comp Calculator'!$C$158='Champ Pools'!$W$3,'Champ Pools'!F132,IF('Comp Calculator'!$C$158='Champ Pools'!$X$3,'Champ Pools'!G132,IF('Comp Calculator'!$C$158='Champ Pools'!$Y$3,'Champ Pools'!H132,IF('Comp Calculator'!$C$158='Champ Pools'!$Z$3,'Champ Pools'!I132,0))))))))</f>
        <v>2</v>
      </c>
      <c r="C130">
        <f>IF('Comp Calculator'!$C$159='Champ Pools'!$S$3,'Champ Pools'!B132,IF('Comp Calculator'!$C$159='Champ Pools'!$T$3,'Champ Pools'!C132,IF('Comp Calculator'!$C$159='Champ Pools'!$U$3,'Champ Pools'!D132,IF('Comp Calculator'!$C$159='Champ Pools'!$V$3,'Champ Pools'!E132,IF('Comp Calculator'!$C$159='Champ Pools'!$W$3,'Champ Pools'!F132,IF('Comp Calculator'!$C$159='Champ Pools'!$X$3,'Champ Pools'!G132,IF('Comp Calculator'!$C$159='Champ Pools'!$Y$3,'Champ Pools'!H132,IF('Comp Calculator'!$C$159='Champ Pools'!$Z$3,'Champ Pools'!I132,0))))))))</f>
        <v>4</v>
      </c>
      <c r="D130">
        <f>IF('Comp Calculator'!$C$160='Champ Pools'!$S$3,'Champ Pools'!B132,IF('Comp Calculator'!$C$160='Champ Pools'!$T$3,'Champ Pools'!C132,IF('Comp Calculator'!$C$160='Champ Pools'!$U$3,'Champ Pools'!D132,IF('Comp Calculator'!$C$160='Champ Pools'!$V$3,'Champ Pools'!E132,IF('Comp Calculator'!$C$160='Champ Pools'!$W$3,'Champ Pools'!F132,IF('Comp Calculator'!$C$160='Champ Pools'!$X$3,'Champ Pools'!G132,IF('Comp Calculator'!$C$160='Champ Pools'!$Y$3,'Champ Pools'!H132,IF('Comp Calculator'!$C$160='Champ Pools'!$Z$3,'Champ Pools'!I132,0))))))))</f>
        <v>3</v>
      </c>
      <c r="E130">
        <f>IF('Comp Calculator'!$C$161='Champ Pools'!$S$3,'Champ Pools'!B132,IF('Comp Calculator'!$C$161='Champ Pools'!$T$3,'Champ Pools'!C132,IF('Comp Calculator'!$C$161='Champ Pools'!$U$3,'Champ Pools'!D132,IF('Comp Calculator'!$C$161='Champ Pools'!$V$3,'Champ Pools'!E132,IF('Comp Calculator'!$C$161='Champ Pools'!$W$3,'Champ Pools'!F132,IF('Comp Calculator'!$C$161='Champ Pools'!$X$3,'Champ Pools'!G132,IF('Comp Calculator'!$C$161='Champ Pools'!$Y$3,'Champ Pools'!H132,IF('Comp Calculator'!$C$161='Champ Pools'!$Z$3,'Champ Pools'!I132,0))))))))</f>
        <v>0</v>
      </c>
      <c r="F130">
        <f>IF('Comp Calculator'!$C$162='Champ Pools'!$S$3,'Champ Pools'!B132,IF('Comp Calculator'!$C$162='Champ Pools'!$T$3,'Champ Pools'!C132,IF('Comp Calculator'!$C$162='Champ Pools'!$U$3,'Champ Pools'!D132,IF('Comp Calculator'!$C$162='Champ Pools'!$V$3,'Champ Pools'!E132,IF('Comp Calculator'!$C$162='Champ Pools'!$W$3,'Champ Pools'!F132,IF('Comp Calculator'!$C$162='Champ Pools'!$X$3,'Champ Pools'!G132,IF('Comp Calculator'!$C$162='Champ Pools'!$Y$3,'Champ Pools'!H132,IF('Comp Calculator'!$C$162='Champ Pools'!$Z$3,'Champ Pools'!I132,0))))))))</f>
        <v>4</v>
      </c>
      <c r="H130">
        <f>B130*B130*'Champ Pools'!AC132</f>
        <v>12</v>
      </c>
      <c r="I130">
        <f>C130*C130*'Champ Pools'!AD132</f>
        <v>48</v>
      </c>
      <c r="J130">
        <f>D130*D130*'Champ Pools'!AE132</f>
        <v>27</v>
      </c>
      <c r="K130">
        <f>E130*E130*'Champ Pools'!AF132</f>
        <v>0</v>
      </c>
      <c r="L130">
        <f>F130*F130*'Champ Pools'!AG132</f>
        <v>48</v>
      </c>
      <c r="N130">
        <f>'Champ Scores'!Y133</f>
        <v>1867</v>
      </c>
      <c r="O130">
        <f>'Champ Scores'!Z133</f>
        <v>2648</v>
      </c>
      <c r="P130">
        <f>'Champ Scores'!AA133</f>
        <v>1376</v>
      </c>
      <c r="Q130">
        <f>'Champ Scores'!AB133</f>
        <v>1781</v>
      </c>
      <c r="R130">
        <f>'Champ Scores'!AC133</f>
        <v>2009</v>
      </c>
      <c r="T130" s="60">
        <f t="shared" si="42"/>
        <v>2537.7612088973924</v>
      </c>
      <c r="U130">
        <f>'(CC) Team Data'!W$43+'(CC) Enemy Champ Data'!N130</f>
        <v>1867</v>
      </c>
      <c r="V130">
        <f>'(CC) Team Data'!X$43+'(CC) Enemy Champ Data'!O130</f>
        <v>2648</v>
      </c>
      <c r="W130">
        <f>'(CC) Team Data'!Y$43+'(CC) Enemy Champ Data'!P130</f>
        <v>1376</v>
      </c>
      <c r="X130">
        <f>'(CC) Team Data'!Z$43+'(CC) Enemy Champ Data'!Q130</f>
        <v>1781</v>
      </c>
      <c r="Y130">
        <f>'(CC) Team Data'!AA$43+'(CC) Enemy Champ Data'!R130</f>
        <v>2009</v>
      </c>
      <c r="AA130">
        <f>ABS('Champ Scores'!AG133-33.3-'Comp Calculator'!H$164-'Comp Calculator'!H$163)</f>
        <v>33.520960460942476</v>
      </c>
      <c r="AB130">
        <f>ABS('Champ Scores'!AH133-33.3-'Comp Calculator'!I$164-'Comp Calculator'!I$163)</f>
        <v>9.1722019208589174</v>
      </c>
      <c r="AC130">
        <f>ABS('Champ Scores'!AI133-33.3-'Comp Calculator'!J$164-'Comp Calculator'!J$163)</f>
        <v>24.348758540083562</v>
      </c>
      <c r="AD130">
        <f t="shared" si="30"/>
        <v>67.041920921884952</v>
      </c>
      <c r="AF130" s="60">
        <f>(IF('Comp Calculator'!$C$167='(CC) Enemy Champ Data'!$N$3,'(CC) Enemy Champ Data'!$N130,IF('Comp Calculator'!$C$167='(CC) Enemy Champ Data'!$O$3,'(CC) Enemy Champ Data'!$O130,IF('Comp Calculator'!$C$167='(CC) Enemy Champ Data'!$P$3,'(CC) Enemy Champ Data'!$P130,IF('Comp Calculator'!$C$167='(CC) Enemy Champ Data'!$Q$3,'(CC) Enemy Champ Data'!$Q130,IF('Comp Calculator'!$C$167='(CC) Enemy Champ Data'!$R$3,'(CC) Enemy Champ Data'!$R130,IF('Comp Calculator'!$C$167='(CC) Enemy Champ Data'!$T$3,'(CC) Enemy Champ Data'!$T130,1000))))))*H130*(100-$AD130))/1000</f>
        <v>1003.6768152505572</v>
      </c>
      <c r="AG130" s="60">
        <f>(IF('Comp Calculator'!$C$167='(CC) Enemy Champ Data'!$N$3,'(CC) Enemy Champ Data'!$N130,IF('Comp Calculator'!$C$167='(CC) Enemy Champ Data'!$O$3,'(CC) Enemy Champ Data'!$O130,IF('Comp Calculator'!$C$167='(CC) Enemy Champ Data'!$P$3,'(CC) Enemy Champ Data'!$P130,IF('Comp Calculator'!$C$167='(CC) Enemy Champ Data'!$Q$3,'(CC) Enemy Champ Data'!$Q130,IF('Comp Calculator'!$C$167='(CC) Enemy Champ Data'!$R$3,'(CC) Enemy Champ Data'!$R130,IF('Comp Calculator'!$C$167='(CC) Enemy Champ Data'!$T$3,'(CC) Enemy Champ Data'!$T130,1000))))))*I130*(100-$AD130))/1000</f>
        <v>4014.7072610022287</v>
      </c>
      <c r="AH130" s="60">
        <f>(IF('Comp Calculator'!$C$167='(CC) Enemy Champ Data'!$N$3,'(CC) Enemy Champ Data'!$N130,IF('Comp Calculator'!$C$167='(CC) Enemy Champ Data'!$O$3,'(CC) Enemy Champ Data'!$O130,IF('Comp Calculator'!$C$167='(CC) Enemy Champ Data'!$P$3,'(CC) Enemy Champ Data'!$P130,IF('Comp Calculator'!$C$167='(CC) Enemy Champ Data'!$Q$3,'(CC) Enemy Champ Data'!$Q130,IF('Comp Calculator'!$C$167='(CC) Enemy Champ Data'!$R$3,'(CC) Enemy Champ Data'!$R130,IF('Comp Calculator'!$C$167='(CC) Enemy Champ Data'!$T$3,'(CC) Enemy Champ Data'!$T130,1000))))))*J130*(100-$AD130))/1000</f>
        <v>2258.2728343137537</v>
      </c>
      <c r="AI130" s="60">
        <f>(IF('Comp Calculator'!$C$167='(CC) Enemy Champ Data'!$N$3,'(CC) Enemy Champ Data'!$N130,IF('Comp Calculator'!$C$167='(CC) Enemy Champ Data'!$O$3,'(CC) Enemy Champ Data'!$O130,IF('Comp Calculator'!$C$167='(CC) Enemy Champ Data'!$P$3,'(CC) Enemy Champ Data'!$P130,IF('Comp Calculator'!$C$167='(CC) Enemy Champ Data'!$Q$3,'(CC) Enemy Champ Data'!$Q130,IF('Comp Calculator'!$C$167='(CC) Enemy Champ Data'!$R$3,'(CC) Enemy Champ Data'!$R130,IF('Comp Calculator'!$C$167='(CC) Enemy Champ Data'!$T$3,'(CC) Enemy Champ Data'!$T130,1000))))))*K130*(100-$AD130))/1000</f>
        <v>0</v>
      </c>
      <c r="AJ130" s="60">
        <f>(IF('Comp Calculator'!$C$167='(CC) Enemy Champ Data'!$N$3,'(CC) Enemy Champ Data'!$N130,IF('Comp Calculator'!$C$167='(CC) Enemy Champ Data'!$O$3,'(CC) Enemy Champ Data'!$O130,IF('Comp Calculator'!$C$167='(CC) Enemy Champ Data'!$P$3,'(CC) Enemy Champ Data'!$P130,IF('Comp Calculator'!$C$167='(CC) Enemy Champ Data'!$Q$3,'(CC) Enemy Champ Data'!$Q130,IF('Comp Calculator'!$C$167='(CC) Enemy Champ Data'!$R$3,'(CC) Enemy Champ Data'!$R130,IF('Comp Calculator'!$C$167='(CC) Enemy Champ Data'!$T$3,'(CC) Enemy Champ Data'!$T130,1000))))))*L130*(100-$AD130))/1000</f>
        <v>4014.7072610022287</v>
      </c>
      <c r="AL130">
        <f>RANK(AF130,AF$4:AF$157,0)+COUNTIF(AF$4:AF130,AF130)-1</f>
        <v>36</v>
      </c>
      <c r="AM130" t="str">
        <f t="shared" si="31"/>
        <v>Twisted Fate</v>
      </c>
      <c r="AN130">
        <f>RANK(AG130,AG$4:AG$157,0)+COUNTIF(AG$4:AG130,AG130)-1</f>
        <v>10</v>
      </c>
      <c r="AO130" t="str">
        <f t="shared" si="32"/>
        <v>Twisted Fate</v>
      </c>
      <c r="AP130">
        <f>RANK(AH130,AH$4:AH$157,0)+COUNTIF(AH$4:AH130,AH130)-1</f>
        <v>96</v>
      </c>
      <c r="AQ130" t="str">
        <f t="shared" si="33"/>
        <v>Twisted Fate</v>
      </c>
      <c r="AR130">
        <f>RANK(AI130,AI$4:AI$157,0)+COUNTIF(AI$4:AI130,AI130)-1</f>
        <v>131</v>
      </c>
      <c r="AS130" t="str">
        <f t="shared" si="34"/>
        <v>Twisted Fate</v>
      </c>
      <c r="AT130">
        <f>RANK(AJ130,AJ$4:AJ$157,0)+COUNTIF(AJ$4:AJ130,AJ130)-1</f>
        <v>42</v>
      </c>
      <c r="AU130" t="str">
        <f t="shared" si="35"/>
        <v>Twisted Fate</v>
      </c>
      <c r="AW130">
        <v>128</v>
      </c>
      <c r="AX130" s="61">
        <f t="shared" si="36"/>
        <v>3.5346098058699078</v>
      </c>
      <c r="AY130">
        <f>'Champ Scores'!B133</f>
        <v>3</v>
      </c>
      <c r="AZ130">
        <f>'Champ Scores'!C133</f>
        <v>2</v>
      </c>
      <c r="BA130">
        <f>'Champ Scores'!D133</f>
        <v>4</v>
      </c>
      <c r="BB130">
        <f>'Champ Scores'!E133</f>
        <v>2</v>
      </c>
      <c r="BC130">
        <f>'Champ Scores'!F133</f>
        <v>2</v>
      </c>
      <c r="BD130">
        <f>'Champ Scores'!G133</f>
        <v>4</v>
      </c>
      <c r="BE130">
        <f>'Champ Scores'!H133</f>
        <v>4</v>
      </c>
      <c r="BF130">
        <f>'Champ Scores'!I133</f>
        <v>3</v>
      </c>
      <c r="BG130">
        <f>'Champ Scores'!J133</f>
        <v>3</v>
      </c>
      <c r="BH130">
        <f>'Champ Scores'!K133</f>
        <v>1</v>
      </c>
      <c r="BI130">
        <f>'Champ Scores'!L133</f>
        <v>1</v>
      </c>
      <c r="BJ130">
        <f>'Champ Scores'!M133</f>
        <v>5</v>
      </c>
      <c r="BK130">
        <f>'Champ Scores'!N133</f>
        <v>1</v>
      </c>
      <c r="BL130">
        <f>'Champ Scores'!O133</f>
        <v>4</v>
      </c>
      <c r="BM130">
        <f>'Champ Scores'!P133</f>
        <v>4</v>
      </c>
      <c r="BN130">
        <f>'Champ Scores'!Q133</f>
        <v>5</v>
      </c>
      <c r="BO130">
        <f>'Champ Scores'!R133</f>
        <v>1</v>
      </c>
      <c r="BP130">
        <f>'Champ Scores'!S133</f>
        <v>1</v>
      </c>
      <c r="BQ130">
        <f>'Champ Scores'!T133</f>
        <v>1</v>
      </c>
      <c r="BR130">
        <f>'Champ Scores'!U133</f>
        <v>1</v>
      </c>
      <c r="BT130" s="61">
        <f>INDEX($AX$3:BR130,AW130,MATCH('Comp Calculator'!$C$168,'(CC) Enemy Champ Data'!$AX$3:$BR$3,0))</f>
        <v>3.5346098058699078</v>
      </c>
      <c r="BV130" s="60">
        <f t="shared" si="43"/>
        <v>1397.9273939056957</v>
      </c>
      <c r="BW130" s="60">
        <f t="shared" si="44"/>
        <v>5591.7095756227827</v>
      </c>
      <c r="BX130" s="60">
        <f t="shared" si="45"/>
        <v>3145.3366362878151</v>
      </c>
      <c r="BY130" s="60">
        <f t="shared" si="46"/>
        <v>0</v>
      </c>
      <c r="BZ130" s="60">
        <f t="shared" si="47"/>
        <v>5591.7095756227827</v>
      </c>
      <c r="CB130">
        <f>RANK(BV130,BV$4:BV$157,0)+COUNTIF(BV$4:BV130,BV130)-1</f>
        <v>35</v>
      </c>
      <c r="CC130" t="str">
        <f t="shared" si="37"/>
        <v>Twisted Fate</v>
      </c>
      <c r="CD130">
        <f>RANK(BW130,BW$4:BW$157,0)+COUNTIF(BW$4:BW130,BW130)-1</f>
        <v>10</v>
      </c>
      <c r="CE130" t="str">
        <f t="shared" si="38"/>
        <v>Twisted Fate</v>
      </c>
      <c r="CF130">
        <f>RANK(BX130,BX$4:BX$157,0)+COUNTIF(BX$4:BX130,BX130)-1</f>
        <v>95</v>
      </c>
      <c r="CG130" t="str">
        <f t="shared" si="39"/>
        <v>Twisted Fate</v>
      </c>
      <c r="CH130">
        <f>RANK(BY130,BY$4:BY$157,0)+COUNTIF(BY$4:BY130,BY130)-1</f>
        <v>131</v>
      </c>
      <c r="CI130" t="str">
        <f t="shared" si="40"/>
        <v>Twisted Fate</v>
      </c>
      <c r="CJ130">
        <f>RANK(BZ130,BZ$4:BZ$157,0)+COUNTIF(BZ$4:BZ130,BZ130)-1</f>
        <v>40</v>
      </c>
      <c r="CK130" t="str">
        <f t="shared" si="41"/>
        <v>Twisted Fate</v>
      </c>
      <c r="CM130">
        <f>'Champ Scores'!B133+'(CC) Team Data'!B$43-'(CC) Team Data'!$B$28</f>
        <v>7</v>
      </c>
      <c r="CN130">
        <f>'Champ Scores'!C133+'(CC) Team Data'!C$43-'(CC) Team Data'!$B$28</f>
        <v>6</v>
      </c>
      <c r="CO130">
        <f>'Champ Scores'!D133+'(CC) Team Data'!D$43-'(CC) Team Data'!$B$28</f>
        <v>8</v>
      </c>
      <c r="CP130">
        <f>'Champ Scores'!E133+'(CC) Team Data'!E$43-'(CC) Team Data'!$B$28</f>
        <v>6</v>
      </c>
      <c r="CQ130">
        <f>'Champ Scores'!F133+'(CC) Team Data'!F$43-'(CC) Team Data'!$B$28</f>
        <v>6</v>
      </c>
      <c r="CR130">
        <f>'Champ Scores'!G133+'(CC) Team Data'!G$43-'(CC) Team Data'!$B$28</f>
        <v>8</v>
      </c>
      <c r="CS130">
        <f>'Champ Scores'!H133+'(CC) Team Data'!H$43-'(CC) Team Data'!$B$28</f>
        <v>8</v>
      </c>
      <c r="CT130">
        <f>'Champ Scores'!I133+'(CC) Team Data'!I$43-'(CC) Team Data'!$B$28</f>
        <v>7</v>
      </c>
      <c r="CU130">
        <f>'Champ Scores'!J133+'(CC) Team Data'!J$43-'(CC) Team Data'!$B$28</f>
        <v>7</v>
      </c>
      <c r="CV130">
        <f>'Champ Scores'!K133+'(CC) Team Data'!K$43-'(CC) Team Data'!$B$28</f>
        <v>5</v>
      </c>
      <c r="CW130">
        <f>'Champ Scores'!L133+'(CC) Team Data'!L$43-'(CC) Team Data'!$B$28</f>
        <v>5</v>
      </c>
      <c r="CX130">
        <f>'Champ Scores'!M133+'(CC) Team Data'!M$43-'(CC) Team Data'!$B$28</f>
        <v>9</v>
      </c>
      <c r="CY130">
        <f>'Champ Scores'!N133+'(CC) Team Data'!N$43-'(CC) Team Data'!$B$28</f>
        <v>5</v>
      </c>
      <c r="CZ130">
        <f>'Champ Scores'!O133+'(CC) Team Data'!O$43-'(CC) Team Data'!$B$28</f>
        <v>8</v>
      </c>
      <c r="DA130">
        <f>'Champ Scores'!P133+'(CC) Team Data'!P$43-'(CC) Team Data'!$B$28</f>
        <v>8</v>
      </c>
      <c r="DB130">
        <f>'Champ Scores'!Q133+'(CC) Team Data'!Q$43-'(CC) Team Data'!$B$28</f>
        <v>9</v>
      </c>
      <c r="DC130">
        <f>'Champ Scores'!R133+'(CC) Team Data'!R$43-'(CC) Team Data'!$B$28</f>
        <v>5</v>
      </c>
      <c r="DD130">
        <f>'Champ Scores'!S133+'(CC) Team Data'!S$43-'(CC) Team Data'!$B$28</f>
        <v>5</v>
      </c>
      <c r="DE130">
        <f>'Champ Scores'!T133+'(CC) Team Data'!T$43-'(CC) Team Data'!$B$28</f>
        <v>5</v>
      </c>
      <c r="DF130">
        <f>'Champ Scores'!U133+'(CC) Team Data'!U$43-'(CC) Team Data'!$B$28</f>
        <v>5</v>
      </c>
    </row>
    <row r="131" spans="1:110" x14ac:dyDescent="0.25">
      <c r="A131" t="str">
        <f>'Champ Scores'!A134</f>
        <v>Twitch</v>
      </c>
      <c r="B131">
        <f>IF('Comp Calculator'!$C$158='Champ Pools'!$S$3,'Champ Pools'!B133,IF('Comp Calculator'!$C$158='Champ Pools'!$T$3,'Champ Pools'!C133,IF('Comp Calculator'!$C$158='Champ Pools'!$U$3,'Champ Pools'!D133,IF('Comp Calculator'!$C$158='Champ Pools'!$V$3,'Champ Pools'!E133,IF('Comp Calculator'!$C$158='Champ Pools'!$W$3,'Champ Pools'!F133,IF('Comp Calculator'!$C$158='Champ Pools'!$X$3,'Champ Pools'!G133,IF('Comp Calculator'!$C$158='Champ Pools'!$Y$3,'Champ Pools'!H133,IF('Comp Calculator'!$C$158='Champ Pools'!$Z$3,'Champ Pools'!I133,0))))))))</f>
        <v>0</v>
      </c>
      <c r="C131">
        <f>IF('Comp Calculator'!$C$159='Champ Pools'!$S$3,'Champ Pools'!B133,IF('Comp Calculator'!$C$159='Champ Pools'!$T$3,'Champ Pools'!C133,IF('Comp Calculator'!$C$159='Champ Pools'!$U$3,'Champ Pools'!D133,IF('Comp Calculator'!$C$159='Champ Pools'!$V$3,'Champ Pools'!E133,IF('Comp Calculator'!$C$159='Champ Pools'!$W$3,'Champ Pools'!F133,IF('Comp Calculator'!$C$159='Champ Pools'!$X$3,'Champ Pools'!G133,IF('Comp Calculator'!$C$159='Champ Pools'!$Y$3,'Champ Pools'!H133,IF('Comp Calculator'!$C$159='Champ Pools'!$Z$3,'Champ Pools'!I133,0))))))))</f>
        <v>0</v>
      </c>
      <c r="D131">
        <f>IF('Comp Calculator'!$C$160='Champ Pools'!$S$3,'Champ Pools'!B133,IF('Comp Calculator'!$C$160='Champ Pools'!$T$3,'Champ Pools'!C133,IF('Comp Calculator'!$C$160='Champ Pools'!$U$3,'Champ Pools'!D133,IF('Comp Calculator'!$C$160='Champ Pools'!$V$3,'Champ Pools'!E133,IF('Comp Calculator'!$C$160='Champ Pools'!$W$3,'Champ Pools'!F133,IF('Comp Calculator'!$C$160='Champ Pools'!$X$3,'Champ Pools'!G133,IF('Comp Calculator'!$C$160='Champ Pools'!$Y$3,'Champ Pools'!H133,IF('Comp Calculator'!$C$160='Champ Pools'!$Z$3,'Champ Pools'!I133,0))))))))</f>
        <v>4</v>
      </c>
      <c r="E131">
        <f>IF('Comp Calculator'!$C$161='Champ Pools'!$S$3,'Champ Pools'!B133,IF('Comp Calculator'!$C$161='Champ Pools'!$T$3,'Champ Pools'!C133,IF('Comp Calculator'!$C$161='Champ Pools'!$U$3,'Champ Pools'!D133,IF('Comp Calculator'!$C$161='Champ Pools'!$V$3,'Champ Pools'!E133,IF('Comp Calculator'!$C$161='Champ Pools'!$W$3,'Champ Pools'!F133,IF('Comp Calculator'!$C$161='Champ Pools'!$X$3,'Champ Pools'!G133,IF('Comp Calculator'!$C$161='Champ Pools'!$Y$3,'Champ Pools'!H133,IF('Comp Calculator'!$C$161='Champ Pools'!$Z$3,'Champ Pools'!I133,0))))))))</f>
        <v>0</v>
      </c>
      <c r="F131">
        <f>IF('Comp Calculator'!$C$162='Champ Pools'!$S$3,'Champ Pools'!B133,IF('Comp Calculator'!$C$162='Champ Pools'!$T$3,'Champ Pools'!C133,IF('Comp Calculator'!$C$162='Champ Pools'!$U$3,'Champ Pools'!D133,IF('Comp Calculator'!$C$162='Champ Pools'!$V$3,'Champ Pools'!E133,IF('Comp Calculator'!$C$162='Champ Pools'!$W$3,'Champ Pools'!F133,IF('Comp Calculator'!$C$162='Champ Pools'!$X$3,'Champ Pools'!G133,IF('Comp Calculator'!$C$162='Champ Pools'!$Y$3,'Champ Pools'!H133,IF('Comp Calculator'!$C$162='Champ Pools'!$Z$3,'Champ Pools'!I133,0))))))))</f>
        <v>0</v>
      </c>
      <c r="H131">
        <f>B131*B131*'Champ Pools'!AC133</f>
        <v>0</v>
      </c>
      <c r="I131">
        <f>C131*C131*'Champ Pools'!AD133</f>
        <v>0</v>
      </c>
      <c r="J131">
        <f>D131*D131*'Champ Pools'!AE133</f>
        <v>48</v>
      </c>
      <c r="K131">
        <f>E131*E131*'Champ Pools'!AF133</f>
        <v>0</v>
      </c>
      <c r="L131">
        <f>F131*F131*'Champ Pools'!AG133</f>
        <v>0</v>
      </c>
      <c r="N131">
        <f>'Champ Scores'!Y134</f>
        <v>1787</v>
      </c>
      <c r="O131">
        <f>'Champ Scores'!Z134</f>
        <v>2058</v>
      </c>
      <c r="P131">
        <f>'Champ Scores'!AA134</f>
        <v>2043</v>
      </c>
      <c r="Q131">
        <f>'Champ Scores'!AB134</f>
        <v>2132</v>
      </c>
      <c r="R131">
        <f>'Champ Scores'!AC134</f>
        <v>2358</v>
      </c>
      <c r="T131" s="60">
        <f t="shared" si="42"/>
        <v>2795.309257659268</v>
      </c>
      <c r="U131">
        <f>'(CC) Team Data'!W$43+'(CC) Enemy Champ Data'!N131</f>
        <v>1787</v>
      </c>
      <c r="V131">
        <f>'(CC) Team Data'!X$43+'(CC) Enemy Champ Data'!O131</f>
        <v>2058</v>
      </c>
      <c r="W131">
        <f>'(CC) Team Data'!Y$43+'(CC) Enemy Champ Data'!P131</f>
        <v>2043</v>
      </c>
      <c r="X131">
        <f>'(CC) Team Data'!Z$43+'(CC) Enemy Champ Data'!Q131</f>
        <v>2132</v>
      </c>
      <c r="Y131">
        <f>'(CC) Team Data'!AA$43+'(CC) Enemy Champ Data'!R131</f>
        <v>2358</v>
      </c>
      <c r="AA131">
        <f>ABS('Champ Scores'!AG134-33.3-'Comp Calculator'!H$164-'Comp Calculator'!H$163)</f>
        <v>9.3319892948362551</v>
      </c>
      <c r="AB131">
        <f>ABS('Champ Scores'!AH134-33.3-'Comp Calculator'!I$164-'Comp Calculator'!I$163)</f>
        <v>6.458949019136643</v>
      </c>
      <c r="AC131">
        <f>ABS('Champ Scores'!AI134-33.3-'Comp Calculator'!J$164-'Comp Calculator'!J$163)</f>
        <v>15.790938313972905</v>
      </c>
      <c r="AD131">
        <f t="shared" si="30"/>
        <v>31.581876627945803</v>
      </c>
      <c r="AF131" s="60">
        <f>(IF('Comp Calculator'!$C$167='(CC) Enemy Champ Data'!$N$3,'(CC) Enemy Champ Data'!$N131,IF('Comp Calculator'!$C$167='(CC) Enemy Champ Data'!$O$3,'(CC) Enemy Champ Data'!$O131,IF('Comp Calculator'!$C$167='(CC) Enemy Champ Data'!$P$3,'(CC) Enemy Champ Data'!$P131,IF('Comp Calculator'!$C$167='(CC) Enemy Champ Data'!$Q$3,'(CC) Enemy Champ Data'!$Q131,IF('Comp Calculator'!$C$167='(CC) Enemy Champ Data'!$R$3,'(CC) Enemy Champ Data'!$R131,IF('Comp Calculator'!$C$167='(CC) Enemy Champ Data'!$T$3,'(CC) Enemy Champ Data'!$T131,1000))))))*H131*(100-$AD131))/1000</f>
        <v>0</v>
      </c>
      <c r="AG131" s="60">
        <f>(IF('Comp Calculator'!$C$167='(CC) Enemy Champ Data'!$N$3,'(CC) Enemy Champ Data'!$N131,IF('Comp Calculator'!$C$167='(CC) Enemy Champ Data'!$O$3,'(CC) Enemy Champ Data'!$O131,IF('Comp Calculator'!$C$167='(CC) Enemy Champ Data'!$P$3,'(CC) Enemy Champ Data'!$P131,IF('Comp Calculator'!$C$167='(CC) Enemy Champ Data'!$Q$3,'(CC) Enemy Champ Data'!$Q131,IF('Comp Calculator'!$C$167='(CC) Enemy Champ Data'!$R$3,'(CC) Enemy Champ Data'!$R131,IF('Comp Calculator'!$C$167='(CC) Enemy Champ Data'!$T$3,'(CC) Enemy Champ Data'!$T131,1000))))))*I131*(100-$AD131))/1000</f>
        <v>0</v>
      </c>
      <c r="AH131" s="60">
        <f>(IF('Comp Calculator'!$C$167='(CC) Enemy Champ Data'!$N$3,'(CC) Enemy Champ Data'!$N131,IF('Comp Calculator'!$C$167='(CC) Enemy Champ Data'!$O$3,'(CC) Enemy Champ Data'!$O131,IF('Comp Calculator'!$C$167='(CC) Enemy Champ Data'!$P$3,'(CC) Enemy Champ Data'!$P131,IF('Comp Calculator'!$C$167='(CC) Enemy Champ Data'!$Q$3,'(CC) Enemy Champ Data'!$Q131,IF('Comp Calculator'!$C$167='(CC) Enemy Champ Data'!$R$3,'(CC) Enemy Champ Data'!$R131,IF('Comp Calculator'!$C$167='(CC) Enemy Champ Data'!$T$3,'(CC) Enemy Champ Data'!$T131,1000))))))*J131*(100-$AD131))/1000</f>
        <v>9179.9910553716982</v>
      </c>
      <c r="AI131" s="60">
        <f>(IF('Comp Calculator'!$C$167='(CC) Enemy Champ Data'!$N$3,'(CC) Enemy Champ Data'!$N131,IF('Comp Calculator'!$C$167='(CC) Enemy Champ Data'!$O$3,'(CC) Enemy Champ Data'!$O131,IF('Comp Calculator'!$C$167='(CC) Enemy Champ Data'!$P$3,'(CC) Enemy Champ Data'!$P131,IF('Comp Calculator'!$C$167='(CC) Enemy Champ Data'!$Q$3,'(CC) Enemy Champ Data'!$Q131,IF('Comp Calculator'!$C$167='(CC) Enemy Champ Data'!$R$3,'(CC) Enemy Champ Data'!$R131,IF('Comp Calculator'!$C$167='(CC) Enemy Champ Data'!$T$3,'(CC) Enemy Champ Data'!$T131,1000))))))*K131*(100-$AD131))/1000</f>
        <v>0</v>
      </c>
      <c r="AJ131" s="60">
        <f>(IF('Comp Calculator'!$C$167='(CC) Enemy Champ Data'!$N$3,'(CC) Enemy Champ Data'!$N131,IF('Comp Calculator'!$C$167='(CC) Enemy Champ Data'!$O$3,'(CC) Enemy Champ Data'!$O131,IF('Comp Calculator'!$C$167='(CC) Enemy Champ Data'!$P$3,'(CC) Enemy Champ Data'!$P131,IF('Comp Calculator'!$C$167='(CC) Enemy Champ Data'!$Q$3,'(CC) Enemy Champ Data'!$Q131,IF('Comp Calculator'!$C$167='(CC) Enemy Champ Data'!$R$3,'(CC) Enemy Champ Data'!$R131,IF('Comp Calculator'!$C$167='(CC) Enemy Champ Data'!$T$3,'(CC) Enemy Champ Data'!$T131,1000))))))*L131*(100-$AD131))/1000</f>
        <v>0</v>
      </c>
      <c r="AL131">
        <f>RANK(AF131,AF$4:AF$157,0)+COUNTIF(AF$4:AF131,AF131)-1</f>
        <v>133</v>
      </c>
      <c r="AM131" t="str">
        <f t="shared" si="31"/>
        <v>Twitch</v>
      </c>
      <c r="AN131">
        <f>RANK(AG131,AG$4:AG$157,0)+COUNTIF(AG$4:AG131,AG131)-1</f>
        <v>135</v>
      </c>
      <c r="AO131" t="str">
        <f t="shared" si="32"/>
        <v>Twitch</v>
      </c>
      <c r="AP131">
        <f>RANK(AH131,AH$4:AH$157,0)+COUNTIF(AH$4:AH131,AH131)-1</f>
        <v>27</v>
      </c>
      <c r="AQ131" t="str">
        <f t="shared" si="33"/>
        <v>Twitch</v>
      </c>
      <c r="AR131">
        <f>RANK(AI131,AI$4:AI$157,0)+COUNTIF(AI$4:AI131,AI131)-1</f>
        <v>132</v>
      </c>
      <c r="AS131" t="str">
        <f t="shared" si="34"/>
        <v>Twitch</v>
      </c>
      <c r="AT131">
        <f>RANK(AJ131,AJ$4:AJ$157,0)+COUNTIF(AJ$4:AJ131,AJ131)-1</f>
        <v>132</v>
      </c>
      <c r="AU131" t="str">
        <f t="shared" si="35"/>
        <v>Twitch</v>
      </c>
      <c r="AW131">
        <v>129</v>
      </c>
      <c r="AX131" s="61">
        <f t="shared" si="36"/>
        <v>3.464456208100172</v>
      </c>
      <c r="AY131">
        <f>'Champ Scores'!B134</f>
        <v>1</v>
      </c>
      <c r="AZ131">
        <f>'Champ Scores'!C134</f>
        <v>5</v>
      </c>
      <c r="BA131">
        <f>'Champ Scores'!D134</f>
        <v>5</v>
      </c>
      <c r="BB131">
        <f>'Champ Scores'!E134</f>
        <v>4</v>
      </c>
      <c r="BC131">
        <f>'Champ Scores'!F134</f>
        <v>4</v>
      </c>
      <c r="BD131">
        <f>'Champ Scores'!G134</f>
        <v>4</v>
      </c>
      <c r="BE131">
        <f>'Champ Scores'!H134</f>
        <v>3</v>
      </c>
      <c r="BF131">
        <f>'Champ Scores'!I134</f>
        <v>4</v>
      </c>
      <c r="BG131">
        <f>'Champ Scores'!J134</f>
        <v>2</v>
      </c>
      <c r="BH131">
        <f>'Champ Scores'!K134</f>
        <v>1</v>
      </c>
      <c r="BI131">
        <f>'Champ Scores'!L134</f>
        <v>1</v>
      </c>
      <c r="BJ131">
        <f>'Champ Scores'!M134</f>
        <v>1</v>
      </c>
      <c r="BK131">
        <f>'Champ Scores'!N134</f>
        <v>3</v>
      </c>
      <c r="BL131">
        <f>'Champ Scores'!O134</f>
        <v>4</v>
      </c>
      <c r="BM131">
        <f>'Champ Scores'!P134</f>
        <v>2</v>
      </c>
      <c r="BN131">
        <f>'Champ Scores'!Q134</f>
        <v>4</v>
      </c>
      <c r="BO131">
        <f>'Champ Scores'!R134</f>
        <v>1</v>
      </c>
      <c r="BP131">
        <f>'Champ Scores'!S134</f>
        <v>1</v>
      </c>
      <c r="BQ131">
        <f>'Champ Scores'!T134</f>
        <v>1</v>
      </c>
      <c r="BR131">
        <f>'Champ Scores'!U134</f>
        <v>1</v>
      </c>
      <c r="BT131" s="61">
        <f>INDEX($AX$3:BR131,AW131,MATCH('Comp Calculator'!$C$168,'(CC) Enemy Champ Data'!$AX$3:$BR$3,0))</f>
        <v>3.464456208100172</v>
      </c>
      <c r="BV131" s="60">
        <f t="shared" si="43"/>
        <v>0</v>
      </c>
      <c r="BW131" s="60">
        <f t="shared" si="44"/>
        <v>0</v>
      </c>
      <c r="BX131" s="60">
        <f t="shared" si="45"/>
        <v>11377.516428618079</v>
      </c>
      <c r="BY131" s="60">
        <f t="shared" si="46"/>
        <v>0</v>
      </c>
      <c r="BZ131" s="60">
        <f t="shared" si="47"/>
        <v>0</v>
      </c>
      <c r="CB131">
        <f>RANK(BV131,BV$4:BV$157,0)+COUNTIF(BV$4:BV131,BV131)-1</f>
        <v>133</v>
      </c>
      <c r="CC131" t="str">
        <f t="shared" si="37"/>
        <v>Twitch</v>
      </c>
      <c r="CD131">
        <f>RANK(BW131,BW$4:BW$157,0)+COUNTIF(BW$4:BW131,BW131)-1</f>
        <v>135</v>
      </c>
      <c r="CE131" t="str">
        <f t="shared" si="38"/>
        <v>Twitch</v>
      </c>
      <c r="CF131">
        <f>RANK(BX131,BX$4:BX$157,0)+COUNTIF(BX$4:BX131,BX131)-1</f>
        <v>33</v>
      </c>
      <c r="CG131" t="str">
        <f t="shared" si="39"/>
        <v>Twitch</v>
      </c>
      <c r="CH131">
        <f>RANK(BY131,BY$4:BY$157,0)+COUNTIF(BY$4:BY131,BY131)-1</f>
        <v>132</v>
      </c>
      <c r="CI131" t="str">
        <f t="shared" si="40"/>
        <v>Twitch</v>
      </c>
      <c r="CJ131">
        <f>RANK(BZ131,BZ$4:BZ$157,0)+COUNTIF(BZ$4:BZ131,BZ131)-1</f>
        <v>132</v>
      </c>
      <c r="CK131" t="str">
        <f t="shared" si="41"/>
        <v>Twitch</v>
      </c>
      <c r="CM131">
        <f>'Champ Scores'!B134+'(CC) Team Data'!B$43-'(CC) Team Data'!$B$28</f>
        <v>5</v>
      </c>
      <c r="CN131">
        <f>'Champ Scores'!C134+'(CC) Team Data'!C$43-'(CC) Team Data'!$B$28</f>
        <v>9</v>
      </c>
      <c r="CO131">
        <f>'Champ Scores'!D134+'(CC) Team Data'!D$43-'(CC) Team Data'!$B$28</f>
        <v>9</v>
      </c>
      <c r="CP131">
        <f>'Champ Scores'!E134+'(CC) Team Data'!E$43-'(CC) Team Data'!$B$28</f>
        <v>8</v>
      </c>
      <c r="CQ131">
        <f>'Champ Scores'!F134+'(CC) Team Data'!F$43-'(CC) Team Data'!$B$28</f>
        <v>8</v>
      </c>
      <c r="CR131">
        <f>'Champ Scores'!G134+'(CC) Team Data'!G$43-'(CC) Team Data'!$B$28</f>
        <v>8</v>
      </c>
      <c r="CS131">
        <f>'Champ Scores'!H134+'(CC) Team Data'!H$43-'(CC) Team Data'!$B$28</f>
        <v>7</v>
      </c>
      <c r="CT131">
        <f>'Champ Scores'!I134+'(CC) Team Data'!I$43-'(CC) Team Data'!$B$28</f>
        <v>8</v>
      </c>
      <c r="CU131">
        <f>'Champ Scores'!J134+'(CC) Team Data'!J$43-'(CC) Team Data'!$B$28</f>
        <v>6</v>
      </c>
      <c r="CV131">
        <f>'Champ Scores'!K134+'(CC) Team Data'!K$43-'(CC) Team Data'!$B$28</f>
        <v>5</v>
      </c>
      <c r="CW131">
        <f>'Champ Scores'!L134+'(CC) Team Data'!L$43-'(CC) Team Data'!$B$28</f>
        <v>5</v>
      </c>
      <c r="CX131">
        <f>'Champ Scores'!M134+'(CC) Team Data'!M$43-'(CC) Team Data'!$B$28</f>
        <v>5</v>
      </c>
      <c r="CY131">
        <f>'Champ Scores'!N134+'(CC) Team Data'!N$43-'(CC) Team Data'!$B$28</f>
        <v>7</v>
      </c>
      <c r="CZ131">
        <f>'Champ Scores'!O134+'(CC) Team Data'!O$43-'(CC) Team Data'!$B$28</f>
        <v>8</v>
      </c>
      <c r="DA131">
        <f>'Champ Scores'!P134+'(CC) Team Data'!P$43-'(CC) Team Data'!$B$28</f>
        <v>6</v>
      </c>
      <c r="DB131">
        <f>'Champ Scores'!Q134+'(CC) Team Data'!Q$43-'(CC) Team Data'!$B$28</f>
        <v>8</v>
      </c>
      <c r="DC131">
        <f>'Champ Scores'!R134+'(CC) Team Data'!R$43-'(CC) Team Data'!$B$28</f>
        <v>5</v>
      </c>
      <c r="DD131">
        <f>'Champ Scores'!S134+'(CC) Team Data'!S$43-'(CC) Team Data'!$B$28</f>
        <v>5</v>
      </c>
      <c r="DE131">
        <f>'Champ Scores'!T134+'(CC) Team Data'!T$43-'(CC) Team Data'!$B$28</f>
        <v>5</v>
      </c>
      <c r="DF131">
        <f>'Champ Scores'!U134+'(CC) Team Data'!U$43-'(CC) Team Data'!$B$28</f>
        <v>5</v>
      </c>
    </row>
    <row r="132" spans="1:110" x14ac:dyDescent="0.25">
      <c r="A132" t="str">
        <f>'Champ Scores'!A135</f>
        <v>Udyr</v>
      </c>
      <c r="B132">
        <f>IF('Comp Calculator'!$C$158='Champ Pools'!$S$3,'Champ Pools'!B134,IF('Comp Calculator'!$C$158='Champ Pools'!$T$3,'Champ Pools'!C134,IF('Comp Calculator'!$C$158='Champ Pools'!$U$3,'Champ Pools'!D134,IF('Comp Calculator'!$C$158='Champ Pools'!$V$3,'Champ Pools'!E134,IF('Comp Calculator'!$C$158='Champ Pools'!$W$3,'Champ Pools'!F134,IF('Comp Calculator'!$C$158='Champ Pools'!$X$3,'Champ Pools'!G134,IF('Comp Calculator'!$C$158='Champ Pools'!$Y$3,'Champ Pools'!H134,IF('Comp Calculator'!$C$158='Champ Pools'!$Z$3,'Champ Pools'!I134,0))))))))</f>
        <v>0</v>
      </c>
      <c r="C132">
        <f>IF('Comp Calculator'!$C$159='Champ Pools'!$S$3,'Champ Pools'!B134,IF('Comp Calculator'!$C$159='Champ Pools'!$T$3,'Champ Pools'!C134,IF('Comp Calculator'!$C$159='Champ Pools'!$U$3,'Champ Pools'!D134,IF('Comp Calculator'!$C$159='Champ Pools'!$V$3,'Champ Pools'!E134,IF('Comp Calculator'!$C$159='Champ Pools'!$W$3,'Champ Pools'!F134,IF('Comp Calculator'!$C$159='Champ Pools'!$X$3,'Champ Pools'!G134,IF('Comp Calculator'!$C$159='Champ Pools'!$Y$3,'Champ Pools'!H134,IF('Comp Calculator'!$C$159='Champ Pools'!$Z$3,'Champ Pools'!I134,0))))))))</f>
        <v>0</v>
      </c>
      <c r="D132">
        <f>IF('Comp Calculator'!$C$160='Champ Pools'!$S$3,'Champ Pools'!B134,IF('Comp Calculator'!$C$160='Champ Pools'!$T$3,'Champ Pools'!C134,IF('Comp Calculator'!$C$160='Champ Pools'!$U$3,'Champ Pools'!D134,IF('Comp Calculator'!$C$160='Champ Pools'!$V$3,'Champ Pools'!E134,IF('Comp Calculator'!$C$160='Champ Pools'!$W$3,'Champ Pools'!F134,IF('Comp Calculator'!$C$160='Champ Pools'!$X$3,'Champ Pools'!G134,IF('Comp Calculator'!$C$160='Champ Pools'!$Y$3,'Champ Pools'!H134,IF('Comp Calculator'!$C$160='Champ Pools'!$Z$3,'Champ Pools'!I134,0))))))))</f>
        <v>3</v>
      </c>
      <c r="E132">
        <f>IF('Comp Calculator'!$C$161='Champ Pools'!$S$3,'Champ Pools'!B134,IF('Comp Calculator'!$C$161='Champ Pools'!$T$3,'Champ Pools'!C134,IF('Comp Calculator'!$C$161='Champ Pools'!$U$3,'Champ Pools'!D134,IF('Comp Calculator'!$C$161='Champ Pools'!$V$3,'Champ Pools'!E134,IF('Comp Calculator'!$C$161='Champ Pools'!$W$3,'Champ Pools'!F134,IF('Comp Calculator'!$C$161='Champ Pools'!$X$3,'Champ Pools'!G134,IF('Comp Calculator'!$C$161='Champ Pools'!$Y$3,'Champ Pools'!H134,IF('Comp Calculator'!$C$161='Champ Pools'!$Z$3,'Champ Pools'!I134,0))))))))</f>
        <v>0</v>
      </c>
      <c r="F132">
        <f>IF('Comp Calculator'!$C$162='Champ Pools'!$S$3,'Champ Pools'!B134,IF('Comp Calculator'!$C$162='Champ Pools'!$T$3,'Champ Pools'!C134,IF('Comp Calculator'!$C$162='Champ Pools'!$U$3,'Champ Pools'!D134,IF('Comp Calculator'!$C$162='Champ Pools'!$V$3,'Champ Pools'!E134,IF('Comp Calculator'!$C$162='Champ Pools'!$W$3,'Champ Pools'!F134,IF('Comp Calculator'!$C$162='Champ Pools'!$X$3,'Champ Pools'!G134,IF('Comp Calculator'!$C$162='Champ Pools'!$Y$3,'Champ Pools'!H134,IF('Comp Calculator'!$C$162='Champ Pools'!$Z$3,'Champ Pools'!I134,0))))))))</f>
        <v>0</v>
      </c>
      <c r="H132">
        <f>B132*B132*'Champ Pools'!AC134</f>
        <v>0</v>
      </c>
      <c r="I132">
        <f>C132*C132*'Champ Pools'!AD134</f>
        <v>0</v>
      </c>
      <c r="J132">
        <f>D132*D132*'Champ Pools'!AE134</f>
        <v>27</v>
      </c>
      <c r="K132">
        <f>E132*E132*'Champ Pools'!AF134</f>
        <v>0</v>
      </c>
      <c r="L132">
        <f>F132*F132*'Champ Pools'!AG134</f>
        <v>0</v>
      </c>
      <c r="N132">
        <f>'Champ Scores'!Y135</f>
        <v>2012</v>
      </c>
      <c r="O132">
        <f>'Champ Scores'!Z135</f>
        <v>2296</v>
      </c>
      <c r="P132">
        <f>'Champ Scores'!AA135</f>
        <v>2089</v>
      </c>
      <c r="Q132">
        <f>'Champ Scores'!AB135</f>
        <v>1529</v>
      </c>
      <c r="R132">
        <f>'Champ Scores'!AC135</f>
        <v>2323</v>
      </c>
      <c r="T132" s="60">
        <f t="shared" ref="T132:T157" si="48">(3000-STDEV(U132:Y132))</f>
        <v>2680.0582865583165</v>
      </c>
      <c r="U132">
        <f>'(CC) Team Data'!W$43+'(CC) Enemy Champ Data'!N132</f>
        <v>2012</v>
      </c>
      <c r="V132">
        <f>'(CC) Team Data'!X$43+'(CC) Enemy Champ Data'!O132</f>
        <v>2296</v>
      </c>
      <c r="W132">
        <f>'(CC) Team Data'!Y$43+'(CC) Enemy Champ Data'!P132</f>
        <v>2089</v>
      </c>
      <c r="X132">
        <f>'(CC) Team Data'!Z$43+'(CC) Enemy Champ Data'!Q132</f>
        <v>1529</v>
      </c>
      <c r="Y132">
        <f>'(CC) Team Data'!AA$43+'(CC) Enemy Champ Data'!R132</f>
        <v>2323</v>
      </c>
      <c r="AA132">
        <f>ABS('Champ Scores'!AG135-33.3-'Comp Calculator'!H$164-'Comp Calculator'!H$163)</f>
        <v>0.84209073686572822</v>
      </c>
      <c r="AB132">
        <f>ABS('Champ Scores'!AH135-33.3-'Comp Calculator'!I$164-'Comp Calculator'!I$163)</f>
        <v>2.9978285439756291</v>
      </c>
      <c r="AC132">
        <f>ABS('Champ Scores'!AI135-33.3-'Comp Calculator'!J$164-'Comp Calculator'!J$163)</f>
        <v>3.8399192808413467</v>
      </c>
      <c r="AD132">
        <f t="shared" si="30"/>
        <v>7.6798385616827041</v>
      </c>
      <c r="AF132" s="60">
        <f>(IF('Comp Calculator'!$C$167='(CC) Enemy Champ Data'!$N$3,'(CC) Enemy Champ Data'!$N132,IF('Comp Calculator'!$C$167='(CC) Enemy Champ Data'!$O$3,'(CC) Enemy Champ Data'!$O132,IF('Comp Calculator'!$C$167='(CC) Enemy Champ Data'!$P$3,'(CC) Enemy Champ Data'!$P132,IF('Comp Calculator'!$C$167='(CC) Enemy Champ Data'!$Q$3,'(CC) Enemy Champ Data'!$Q132,IF('Comp Calculator'!$C$167='(CC) Enemy Champ Data'!$R$3,'(CC) Enemy Champ Data'!$R132,IF('Comp Calculator'!$C$167='(CC) Enemy Champ Data'!$T$3,'(CC) Enemy Champ Data'!$T132,1000))))))*H132*(100-$AD132))/1000</f>
        <v>0</v>
      </c>
      <c r="AG132" s="60">
        <f>(IF('Comp Calculator'!$C$167='(CC) Enemy Champ Data'!$N$3,'(CC) Enemy Champ Data'!$N132,IF('Comp Calculator'!$C$167='(CC) Enemy Champ Data'!$O$3,'(CC) Enemy Champ Data'!$O132,IF('Comp Calculator'!$C$167='(CC) Enemy Champ Data'!$P$3,'(CC) Enemy Champ Data'!$P132,IF('Comp Calculator'!$C$167='(CC) Enemy Champ Data'!$Q$3,'(CC) Enemy Champ Data'!$Q132,IF('Comp Calculator'!$C$167='(CC) Enemy Champ Data'!$R$3,'(CC) Enemy Champ Data'!$R132,IF('Comp Calculator'!$C$167='(CC) Enemy Champ Data'!$T$3,'(CC) Enemy Champ Data'!$T132,1000))))))*I132*(100-$AD132))/1000</f>
        <v>0</v>
      </c>
      <c r="AH132" s="60">
        <f>(IF('Comp Calculator'!$C$167='(CC) Enemy Champ Data'!$N$3,'(CC) Enemy Champ Data'!$N132,IF('Comp Calculator'!$C$167='(CC) Enemy Champ Data'!$O$3,'(CC) Enemy Champ Data'!$O132,IF('Comp Calculator'!$C$167='(CC) Enemy Champ Data'!$P$3,'(CC) Enemy Champ Data'!$P132,IF('Comp Calculator'!$C$167='(CC) Enemy Champ Data'!$Q$3,'(CC) Enemy Champ Data'!$Q132,IF('Comp Calculator'!$C$167='(CC) Enemy Champ Data'!$R$3,'(CC) Enemy Champ Data'!$R132,IF('Comp Calculator'!$C$167='(CC) Enemy Champ Data'!$T$3,'(CC) Enemy Champ Data'!$T132,1000))))))*J132*(100-$AD132))/1000</f>
        <v>6680.4321693374231</v>
      </c>
      <c r="AI132" s="60">
        <f>(IF('Comp Calculator'!$C$167='(CC) Enemy Champ Data'!$N$3,'(CC) Enemy Champ Data'!$N132,IF('Comp Calculator'!$C$167='(CC) Enemy Champ Data'!$O$3,'(CC) Enemy Champ Data'!$O132,IF('Comp Calculator'!$C$167='(CC) Enemy Champ Data'!$P$3,'(CC) Enemy Champ Data'!$P132,IF('Comp Calculator'!$C$167='(CC) Enemy Champ Data'!$Q$3,'(CC) Enemy Champ Data'!$Q132,IF('Comp Calculator'!$C$167='(CC) Enemy Champ Data'!$R$3,'(CC) Enemy Champ Data'!$R132,IF('Comp Calculator'!$C$167='(CC) Enemy Champ Data'!$T$3,'(CC) Enemy Champ Data'!$T132,1000))))))*K132*(100-$AD132))/1000</f>
        <v>0</v>
      </c>
      <c r="AJ132" s="60">
        <f>(IF('Comp Calculator'!$C$167='(CC) Enemy Champ Data'!$N$3,'(CC) Enemy Champ Data'!$N132,IF('Comp Calculator'!$C$167='(CC) Enemy Champ Data'!$O$3,'(CC) Enemy Champ Data'!$O132,IF('Comp Calculator'!$C$167='(CC) Enemy Champ Data'!$P$3,'(CC) Enemy Champ Data'!$P132,IF('Comp Calculator'!$C$167='(CC) Enemy Champ Data'!$Q$3,'(CC) Enemy Champ Data'!$Q132,IF('Comp Calculator'!$C$167='(CC) Enemy Champ Data'!$R$3,'(CC) Enemy Champ Data'!$R132,IF('Comp Calculator'!$C$167='(CC) Enemy Champ Data'!$T$3,'(CC) Enemy Champ Data'!$T132,1000))))))*L132*(100-$AD132))/1000</f>
        <v>0</v>
      </c>
      <c r="AL132">
        <f>RANK(AF132,AF$4:AF$157,0)+COUNTIF(AF$4:AF132,AF132)-1</f>
        <v>134</v>
      </c>
      <c r="AM132" t="str">
        <f t="shared" si="31"/>
        <v>Udyr</v>
      </c>
      <c r="AN132">
        <f>RANK(AG132,AG$4:AG$157,0)+COUNTIF(AG$4:AG132,AG132)-1</f>
        <v>136</v>
      </c>
      <c r="AO132" t="str">
        <f t="shared" si="32"/>
        <v>Udyr</v>
      </c>
      <c r="AP132">
        <f>RANK(AH132,AH$4:AH$157,0)+COUNTIF(AH$4:AH132,AH132)-1</f>
        <v>44</v>
      </c>
      <c r="AQ132" t="str">
        <f t="shared" si="33"/>
        <v>Udyr</v>
      </c>
      <c r="AR132">
        <f>RANK(AI132,AI$4:AI$157,0)+COUNTIF(AI$4:AI132,AI132)-1</f>
        <v>133</v>
      </c>
      <c r="AS132" t="str">
        <f t="shared" si="34"/>
        <v>Udyr</v>
      </c>
      <c r="AT132">
        <f>RANK(AJ132,AJ$4:AJ$157,0)+COUNTIF(AJ$4:AJ132,AJ132)-1</f>
        <v>133</v>
      </c>
      <c r="AU132" t="str">
        <f t="shared" si="35"/>
        <v>Udyr</v>
      </c>
      <c r="AW132">
        <v>130</v>
      </c>
      <c r="AX132" s="61">
        <f t="shared" si="36"/>
        <v>3.4305549086582099</v>
      </c>
      <c r="AY132">
        <f>'Champ Scores'!B135</f>
        <v>2</v>
      </c>
      <c r="AZ132">
        <f>'Champ Scores'!C135</f>
        <v>4</v>
      </c>
      <c r="BA132">
        <f>'Champ Scores'!D135</f>
        <v>3</v>
      </c>
      <c r="BB132">
        <f>'Champ Scores'!E135</f>
        <v>4</v>
      </c>
      <c r="BC132">
        <f>'Champ Scores'!F135</f>
        <v>5</v>
      </c>
      <c r="BD132">
        <f>'Champ Scores'!G135</f>
        <v>1</v>
      </c>
      <c r="BE132">
        <f>'Champ Scores'!H135</f>
        <v>1</v>
      </c>
      <c r="BF132">
        <f>'Champ Scores'!I135</f>
        <v>1</v>
      </c>
      <c r="BG132">
        <f>'Champ Scores'!J135</f>
        <v>4</v>
      </c>
      <c r="BH132">
        <f>'Champ Scores'!K135</f>
        <v>4</v>
      </c>
      <c r="BI132">
        <f>'Champ Scores'!L135</f>
        <v>5</v>
      </c>
      <c r="BJ132">
        <f>'Champ Scores'!M135</f>
        <v>3</v>
      </c>
      <c r="BK132">
        <f>'Champ Scores'!N135</f>
        <v>1</v>
      </c>
      <c r="BL132">
        <f>'Champ Scores'!O135</f>
        <v>1</v>
      </c>
      <c r="BM132">
        <f>'Champ Scores'!P135</f>
        <v>2</v>
      </c>
      <c r="BN132">
        <f>'Champ Scores'!Q135</f>
        <v>5</v>
      </c>
      <c r="BO132">
        <f>'Champ Scores'!R135</f>
        <v>1</v>
      </c>
      <c r="BP132">
        <f>'Champ Scores'!S135</f>
        <v>1</v>
      </c>
      <c r="BQ132">
        <f>'Champ Scores'!T135</f>
        <v>3</v>
      </c>
      <c r="BR132">
        <f>'Champ Scores'!U135</f>
        <v>1</v>
      </c>
      <c r="BT132" s="61">
        <f>INDEX($AX$3:BR132,AW132,MATCH('Comp Calculator'!$C$168,'(CC) Enemy Champ Data'!$AX$3:$BR$3,0))</f>
        <v>3.4305549086582099</v>
      </c>
      <c r="BV132" s="60">
        <f t="shared" ref="BV132:BV157" si="49">$BT132*H132*(100-$AD132)</f>
        <v>0</v>
      </c>
      <c r="BW132" s="60">
        <f t="shared" ref="BW132:BW157" si="50">$BT132*I132*(100-$AD132)</f>
        <v>0</v>
      </c>
      <c r="BX132" s="60">
        <f t="shared" ref="BX132:BX157" si="51">$BT132*J132*(100-$AD132)</f>
        <v>8551.1533407391216</v>
      </c>
      <c r="BY132" s="60">
        <f t="shared" ref="BY132:BY157" si="52">$BT132*K132*(100-$AD132)</f>
        <v>0</v>
      </c>
      <c r="BZ132" s="60">
        <f t="shared" ref="BZ132:BZ157" si="53">$BT132*L132*(100-$AD132)</f>
        <v>0</v>
      </c>
      <c r="CB132">
        <f>RANK(BV132,BV$4:BV$157,0)+COUNTIF(BV$4:BV132,BV132)-1</f>
        <v>134</v>
      </c>
      <c r="CC132" t="str">
        <f t="shared" si="37"/>
        <v>Udyr</v>
      </c>
      <c r="CD132">
        <f>RANK(BW132,BW$4:BW$157,0)+COUNTIF(BW$4:BW132,BW132)-1</f>
        <v>136</v>
      </c>
      <c r="CE132" t="str">
        <f t="shared" si="38"/>
        <v>Udyr</v>
      </c>
      <c r="CF132">
        <f>RANK(BX132,BX$4:BX$157,0)+COUNTIF(BX$4:BX132,BX132)-1</f>
        <v>52</v>
      </c>
      <c r="CG132" t="str">
        <f t="shared" si="39"/>
        <v>Udyr</v>
      </c>
      <c r="CH132">
        <f>RANK(BY132,BY$4:BY$157,0)+COUNTIF(BY$4:BY132,BY132)-1</f>
        <v>133</v>
      </c>
      <c r="CI132" t="str">
        <f t="shared" si="40"/>
        <v>Udyr</v>
      </c>
      <c r="CJ132">
        <f>RANK(BZ132,BZ$4:BZ$157,0)+COUNTIF(BZ$4:BZ132,BZ132)-1</f>
        <v>133</v>
      </c>
      <c r="CK132" t="str">
        <f t="shared" si="41"/>
        <v>Udyr</v>
      </c>
      <c r="CM132">
        <f>'Champ Scores'!B135+'(CC) Team Data'!B$43-'(CC) Team Data'!$B$28</f>
        <v>6</v>
      </c>
      <c r="CN132">
        <f>'Champ Scores'!C135+'(CC) Team Data'!C$43-'(CC) Team Data'!$B$28</f>
        <v>8</v>
      </c>
      <c r="CO132">
        <f>'Champ Scores'!D135+'(CC) Team Data'!D$43-'(CC) Team Data'!$B$28</f>
        <v>7</v>
      </c>
      <c r="CP132">
        <f>'Champ Scores'!E135+'(CC) Team Data'!E$43-'(CC) Team Data'!$B$28</f>
        <v>8</v>
      </c>
      <c r="CQ132">
        <f>'Champ Scores'!F135+'(CC) Team Data'!F$43-'(CC) Team Data'!$B$28</f>
        <v>9</v>
      </c>
      <c r="CR132">
        <f>'Champ Scores'!G135+'(CC) Team Data'!G$43-'(CC) Team Data'!$B$28</f>
        <v>5</v>
      </c>
      <c r="CS132">
        <f>'Champ Scores'!H135+'(CC) Team Data'!H$43-'(CC) Team Data'!$B$28</f>
        <v>5</v>
      </c>
      <c r="CT132">
        <f>'Champ Scores'!I135+'(CC) Team Data'!I$43-'(CC) Team Data'!$B$28</f>
        <v>5</v>
      </c>
      <c r="CU132">
        <f>'Champ Scores'!J135+'(CC) Team Data'!J$43-'(CC) Team Data'!$B$28</f>
        <v>8</v>
      </c>
      <c r="CV132">
        <f>'Champ Scores'!K135+'(CC) Team Data'!K$43-'(CC) Team Data'!$B$28</f>
        <v>8</v>
      </c>
      <c r="CW132">
        <f>'Champ Scores'!L135+'(CC) Team Data'!L$43-'(CC) Team Data'!$B$28</f>
        <v>9</v>
      </c>
      <c r="CX132">
        <f>'Champ Scores'!M135+'(CC) Team Data'!M$43-'(CC) Team Data'!$B$28</f>
        <v>7</v>
      </c>
      <c r="CY132">
        <f>'Champ Scores'!N135+'(CC) Team Data'!N$43-'(CC) Team Data'!$B$28</f>
        <v>5</v>
      </c>
      <c r="CZ132">
        <f>'Champ Scores'!O135+'(CC) Team Data'!O$43-'(CC) Team Data'!$B$28</f>
        <v>5</v>
      </c>
      <c r="DA132">
        <f>'Champ Scores'!P135+'(CC) Team Data'!P$43-'(CC) Team Data'!$B$28</f>
        <v>6</v>
      </c>
      <c r="DB132">
        <f>'Champ Scores'!Q135+'(CC) Team Data'!Q$43-'(CC) Team Data'!$B$28</f>
        <v>9</v>
      </c>
      <c r="DC132">
        <f>'Champ Scores'!R135+'(CC) Team Data'!R$43-'(CC) Team Data'!$B$28</f>
        <v>5</v>
      </c>
      <c r="DD132">
        <f>'Champ Scores'!S135+'(CC) Team Data'!S$43-'(CC) Team Data'!$B$28</f>
        <v>5</v>
      </c>
      <c r="DE132">
        <f>'Champ Scores'!T135+'(CC) Team Data'!T$43-'(CC) Team Data'!$B$28</f>
        <v>7</v>
      </c>
      <c r="DF132">
        <f>'Champ Scores'!U135+'(CC) Team Data'!U$43-'(CC) Team Data'!$B$28</f>
        <v>5</v>
      </c>
    </row>
    <row r="133" spans="1:110" x14ac:dyDescent="0.25">
      <c r="A133" t="str">
        <f>'Champ Scores'!A136</f>
        <v>Urgot</v>
      </c>
      <c r="B133">
        <f>IF('Comp Calculator'!$C$158='Champ Pools'!$S$3,'Champ Pools'!B135,IF('Comp Calculator'!$C$158='Champ Pools'!$T$3,'Champ Pools'!C135,IF('Comp Calculator'!$C$158='Champ Pools'!$U$3,'Champ Pools'!D135,IF('Comp Calculator'!$C$158='Champ Pools'!$V$3,'Champ Pools'!E135,IF('Comp Calculator'!$C$158='Champ Pools'!$W$3,'Champ Pools'!F135,IF('Comp Calculator'!$C$158='Champ Pools'!$X$3,'Champ Pools'!G135,IF('Comp Calculator'!$C$158='Champ Pools'!$Y$3,'Champ Pools'!H135,IF('Comp Calculator'!$C$158='Champ Pools'!$Z$3,'Champ Pools'!I135,0))))))))</f>
        <v>0</v>
      </c>
      <c r="C133">
        <f>IF('Comp Calculator'!$C$159='Champ Pools'!$S$3,'Champ Pools'!B135,IF('Comp Calculator'!$C$159='Champ Pools'!$T$3,'Champ Pools'!C135,IF('Comp Calculator'!$C$159='Champ Pools'!$U$3,'Champ Pools'!D135,IF('Comp Calculator'!$C$159='Champ Pools'!$V$3,'Champ Pools'!E135,IF('Comp Calculator'!$C$159='Champ Pools'!$W$3,'Champ Pools'!F135,IF('Comp Calculator'!$C$159='Champ Pools'!$X$3,'Champ Pools'!G135,IF('Comp Calculator'!$C$159='Champ Pools'!$Y$3,'Champ Pools'!H135,IF('Comp Calculator'!$C$159='Champ Pools'!$Z$3,'Champ Pools'!I135,0))))))))</f>
        <v>0</v>
      </c>
      <c r="D133">
        <f>IF('Comp Calculator'!$C$160='Champ Pools'!$S$3,'Champ Pools'!B135,IF('Comp Calculator'!$C$160='Champ Pools'!$T$3,'Champ Pools'!C135,IF('Comp Calculator'!$C$160='Champ Pools'!$U$3,'Champ Pools'!D135,IF('Comp Calculator'!$C$160='Champ Pools'!$V$3,'Champ Pools'!E135,IF('Comp Calculator'!$C$160='Champ Pools'!$W$3,'Champ Pools'!F135,IF('Comp Calculator'!$C$160='Champ Pools'!$X$3,'Champ Pools'!G135,IF('Comp Calculator'!$C$160='Champ Pools'!$Y$3,'Champ Pools'!H135,IF('Comp Calculator'!$C$160='Champ Pools'!$Z$3,'Champ Pools'!I135,0))))))))</f>
        <v>3</v>
      </c>
      <c r="E133">
        <f>IF('Comp Calculator'!$C$161='Champ Pools'!$S$3,'Champ Pools'!B135,IF('Comp Calculator'!$C$161='Champ Pools'!$T$3,'Champ Pools'!C135,IF('Comp Calculator'!$C$161='Champ Pools'!$U$3,'Champ Pools'!D135,IF('Comp Calculator'!$C$161='Champ Pools'!$V$3,'Champ Pools'!E135,IF('Comp Calculator'!$C$161='Champ Pools'!$W$3,'Champ Pools'!F135,IF('Comp Calculator'!$C$161='Champ Pools'!$X$3,'Champ Pools'!G135,IF('Comp Calculator'!$C$161='Champ Pools'!$Y$3,'Champ Pools'!H135,IF('Comp Calculator'!$C$161='Champ Pools'!$Z$3,'Champ Pools'!I135,0))))))))</f>
        <v>4</v>
      </c>
      <c r="F133">
        <f>IF('Comp Calculator'!$C$162='Champ Pools'!$S$3,'Champ Pools'!B135,IF('Comp Calculator'!$C$162='Champ Pools'!$T$3,'Champ Pools'!C135,IF('Comp Calculator'!$C$162='Champ Pools'!$U$3,'Champ Pools'!D135,IF('Comp Calculator'!$C$162='Champ Pools'!$V$3,'Champ Pools'!E135,IF('Comp Calculator'!$C$162='Champ Pools'!$W$3,'Champ Pools'!F135,IF('Comp Calculator'!$C$162='Champ Pools'!$X$3,'Champ Pools'!G135,IF('Comp Calculator'!$C$162='Champ Pools'!$Y$3,'Champ Pools'!H135,IF('Comp Calculator'!$C$162='Champ Pools'!$Z$3,'Champ Pools'!I135,0))))))))</f>
        <v>0</v>
      </c>
      <c r="H133">
        <f>B133*B133*'Champ Pools'!AC135</f>
        <v>0</v>
      </c>
      <c r="I133">
        <f>C133*C133*'Champ Pools'!AD135</f>
        <v>0</v>
      </c>
      <c r="J133">
        <f>D133*D133*'Champ Pools'!AE135</f>
        <v>27</v>
      </c>
      <c r="K133">
        <f>E133*E133*'Champ Pools'!AF135</f>
        <v>48</v>
      </c>
      <c r="L133">
        <f>F133*F133*'Champ Pools'!AG135</f>
        <v>0</v>
      </c>
      <c r="N133">
        <f>'Champ Scores'!Y136</f>
        <v>1492</v>
      </c>
      <c r="O133">
        <f>'Champ Scores'!Z136</f>
        <v>1841</v>
      </c>
      <c r="P133">
        <f>'Champ Scores'!AA136</f>
        <v>1768</v>
      </c>
      <c r="Q133">
        <f>'Champ Scores'!AB136</f>
        <v>1639</v>
      </c>
      <c r="R133">
        <f>'Champ Scores'!AC136</f>
        <v>2355</v>
      </c>
      <c r="T133" s="60">
        <f t="shared" si="48"/>
        <v>2672.2386538958567</v>
      </c>
      <c r="U133">
        <f>'(CC) Team Data'!W$43+'(CC) Enemy Champ Data'!N133</f>
        <v>1492</v>
      </c>
      <c r="V133">
        <f>'(CC) Team Data'!X$43+'(CC) Enemy Champ Data'!O133</f>
        <v>1841</v>
      </c>
      <c r="W133">
        <f>'(CC) Team Data'!Y$43+'(CC) Enemy Champ Data'!P133</f>
        <v>1768</v>
      </c>
      <c r="X133">
        <f>'(CC) Team Data'!Z$43+'(CC) Enemy Champ Data'!Q133</f>
        <v>1639</v>
      </c>
      <c r="Y133">
        <f>'(CC) Team Data'!AA$43+'(CC) Enemy Champ Data'!R133</f>
        <v>2355</v>
      </c>
      <c r="AA133">
        <f>ABS('Champ Scores'!AG136-33.3-'Comp Calculator'!H$164-'Comp Calculator'!H$163)</f>
        <v>8.1694509142133427</v>
      </c>
      <c r="AB133">
        <f>ABS('Champ Scores'!AH136-33.3-'Comp Calculator'!I$164-'Comp Calculator'!I$163)</f>
        <v>16.046522279253182</v>
      </c>
      <c r="AC133">
        <f>ABS('Champ Scores'!AI136-33.3-'Comp Calculator'!J$164-'Comp Calculator'!J$163)</f>
        <v>7.8770713650398392</v>
      </c>
      <c r="AD133">
        <f t="shared" ref="AD133:AD157" si="54">SUM(AA133:AC133)</f>
        <v>32.093044558506364</v>
      </c>
      <c r="AF133" s="60">
        <f>(IF('Comp Calculator'!$C$167='(CC) Enemy Champ Data'!$N$3,'(CC) Enemy Champ Data'!$N133,IF('Comp Calculator'!$C$167='(CC) Enemy Champ Data'!$O$3,'(CC) Enemy Champ Data'!$O133,IF('Comp Calculator'!$C$167='(CC) Enemy Champ Data'!$P$3,'(CC) Enemy Champ Data'!$P133,IF('Comp Calculator'!$C$167='(CC) Enemy Champ Data'!$Q$3,'(CC) Enemy Champ Data'!$Q133,IF('Comp Calculator'!$C$167='(CC) Enemy Champ Data'!$R$3,'(CC) Enemy Champ Data'!$R133,IF('Comp Calculator'!$C$167='(CC) Enemy Champ Data'!$T$3,'(CC) Enemy Champ Data'!$T133,1000))))))*H133*(100-$AD133))/1000</f>
        <v>0</v>
      </c>
      <c r="AG133" s="60">
        <f>(IF('Comp Calculator'!$C$167='(CC) Enemy Champ Data'!$N$3,'(CC) Enemy Champ Data'!$N133,IF('Comp Calculator'!$C$167='(CC) Enemy Champ Data'!$O$3,'(CC) Enemy Champ Data'!$O133,IF('Comp Calculator'!$C$167='(CC) Enemy Champ Data'!$P$3,'(CC) Enemy Champ Data'!$P133,IF('Comp Calculator'!$C$167='(CC) Enemy Champ Data'!$Q$3,'(CC) Enemy Champ Data'!$Q133,IF('Comp Calculator'!$C$167='(CC) Enemy Champ Data'!$R$3,'(CC) Enemy Champ Data'!$R133,IF('Comp Calculator'!$C$167='(CC) Enemy Champ Data'!$T$3,'(CC) Enemy Champ Data'!$T133,1000))))))*I133*(100-$AD133))/1000</f>
        <v>0</v>
      </c>
      <c r="AH133" s="60">
        <f>(IF('Comp Calculator'!$C$167='(CC) Enemy Champ Data'!$N$3,'(CC) Enemy Champ Data'!$N133,IF('Comp Calculator'!$C$167='(CC) Enemy Champ Data'!$O$3,'(CC) Enemy Champ Data'!$O133,IF('Comp Calculator'!$C$167='(CC) Enemy Champ Data'!$P$3,'(CC) Enemy Champ Data'!$P133,IF('Comp Calculator'!$C$167='(CC) Enemy Champ Data'!$Q$3,'(CC) Enemy Champ Data'!$Q133,IF('Comp Calculator'!$C$167='(CC) Enemy Champ Data'!$R$3,'(CC) Enemy Champ Data'!$R133,IF('Comp Calculator'!$C$167='(CC) Enemy Champ Data'!$T$3,'(CC) Enemy Champ Data'!$T133,1000))))))*J133*(100-$AD133))/1000</f>
        <v>4899.5169623768579</v>
      </c>
      <c r="AI133" s="60">
        <f>(IF('Comp Calculator'!$C$167='(CC) Enemy Champ Data'!$N$3,'(CC) Enemy Champ Data'!$N133,IF('Comp Calculator'!$C$167='(CC) Enemy Champ Data'!$O$3,'(CC) Enemy Champ Data'!$O133,IF('Comp Calculator'!$C$167='(CC) Enemy Champ Data'!$P$3,'(CC) Enemy Champ Data'!$P133,IF('Comp Calculator'!$C$167='(CC) Enemy Champ Data'!$Q$3,'(CC) Enemy Champ Data'!$Q133,IF('Comp Calculator'!$C$167='(CC) Enemy Champ Data'!$R$3,'(CC) Enemy Champ Data'!$R133,IF('Comp Calculator'!$C$167='(CC) Enemy Champ Data'!$T$3,'(CC) Enemy Champ Data'!$T133,1000))))))*K133*(100-$AD133))/1000</f>
        <v>8710.2523775588597</v>
      </c>
      <c r="AJ133" s="60">
        <f>(IF('Comp Calculator'!$C$167='(CC) Enemy Champ Data'!$N$3,'(CC) Enemy Champ Data'!$N133,IF('Comp Calculator'!$C$167='(CC) Enemy Champ Data'!$O$3,'(CC) Enemy Champ Data'!$O133,IF('Comp Calculator'!$C$167='(CC) Enemy Champ Data'!$P$3,'(CC) Enemy Champ Data'!$P133,IF('Comp Calculator'!$C$167='(CC) Enemy Champ Data'!$Q$3,'(CC) Enemy Champ Data'!$Q133,IF('Comp Calculator'!$C$167='(CC) Enemy Champ Data'!$R$3,'(CC) Enemy Champ Data'!$R133,IF('Comp Calculator'!$C$167='(CC) Enemy Champ Data'!$T$3,'(CC) Enemy Champ Data'!$T133,1000))))))*L133*(100-$AD133))/1000</f>
        <v>0</v>
      </c>
      <c r="AL133">
        <f>RANK(AF133,AF$4:AF$157,0)+COUNTIF(AF$4:AF133,AF133)-1</f>
        <v>135</v>
      </c>
      <c r="AM133" t="str">
        <f t="shared" ref="AM133:AM157" si="55">$A133</f>
        <v>Urgot</v>
      </c>
      <c r="AN133">
        <f>RANK(AG133,AG$4:AG$157,0)+COUNTIF(AG$4:AG133,AG133)-1</f>
        <v>137</v>
      </c>
      <c r="AO133" t="str">
        <f t="shared" ref="AO133:AO157" si="56">$A133</f>
        <v>Urgot</v>
      </c>
      <c r="AP133">
        <f>RANK(AH133,AH$4:AH$157,0)+COUNTIF(AH$4:AH133,AH133)-1</f>
        <v>70</v>
      </c>
      <c r="AQ133" t="str">
        <f t="shared" ref="AQ133:AQ157" si="57">$A133</f>
        <v>Urgot</v>
      </c>
      <c r="AR133">
        <f>RANK(AI133,AI$4:AI$157,0)+COUNTIF(AI$4:AI133,AI133)-1</f>
        <v>7</v>
      </c>
      <c r="AS133" t="str">
        <f t="shared" ref="AS133:AS157" si="58">$A133</f>
        <v>Urgot</v>
      </c>
      <c r="AT133">
        <f>RANK(AJ133,AJ$4:AJ$157,0)+COUNTIF(AJ$4:AJ133,AJ133)-1</f>
        <v>134</v>
      </c>
      <c r="AU133" t="str">
        <f t="shared" ref="AU133:AU157" si="59">$A133</f>
        <v>Urgot</v>
      </c>
      <c r="AW133">
        <v>131</v>
      </c>
      <c r="AX133" s="61">
        <f t="shared" ref="AX133:AX157" si="60">5-STDEV(CM133:DF133)</f>
        <v>3.7688259774978161</v>
      </c>
      <c r="AY133">
        <f>'Champ Scores'!B136</f>
        <v>2</v>
      </c>
      <c r="AZ133">
        <f>'Champ Scores'!C136</f>
        <v>4</v>
      </c>
      <c r="BA133">
        <f>'Champ Scores'!D136</f>
        <v>4</v>
      </c>
      <c r="BB133">
        <f>'Champ Scores'!E136</f>
        <v>3</v>
      </c>
      <c r="BC133">
        <f>'Champ Scores'!F136</f>
        <v>4</v>
      </c>
      <c r="BD133">
        <f>'Champ Scores'!G136</f>
        <v>3</v>
      </c>
      <c r="BE133">
        <f>'Champ Scores'!H136</f>
        <v>3</v>
      </c>
      <c r="BF133">
        <f>'Champ Scores'!I136</f>
        <v>3</v>
      </c>
      <c r="BG133">
        <f>'Champ Scores'!J136</f>
        <v>5</v>
      </c>
      <c r="BH133">
        <f>'Champ Scores'!K136</f>
        <v>4</v>
      </c>
      <c r="BI133">
        <f>'Champ Scores'!L136</f>
        <v>1</v>
      </c>
      <c r="BJ133">
        <f>'Champ Scores'!M136</f>
        <v>2</v>
      </c>
      <c r="BK133">
        <f>'Champ Scores'!N136</f>
        <v>1</v>
      </c>
      <c r="BL133">
        <f>'Champ Scores'!O136</f>
        <v>1</v>
      </c>
      <c r="BM133">
        <f>'Champ Scores'!P136</f>
        <v>2</v>
      </c>
      <c r="BN133">
        <f>'Champ Scores'!Q136</f>
        <v>1</v>
      </c>
      <c r="BO133">
        <f>'Champ Scores'!R136</f>
        <v>3</v>
      </c>
      <c r="BP133">
        <f>'Champ Scores'!S136</f>
        <v>1</v>
      </c>
      <c r="BQ133">
        <f>'Champ Scores'!T136</f>
        <v>3</v>
      </c>
      <c r="BR133">
        <f>'Champ Scores'!U136</f>
        <v>2</v>
      </c>
      <c r="BT133" s="61">
        <f>INDEX($AX$3:BR133,AW133,MATCH('Comp Calculator'!$C$168,'(CC) Enemy Champ Data'!$AX$3:$BR$3,0))</f>
        <v>3.7688259774978161</v>
      </c>
      <c r="BV133" s="60">
        <f t="shared" si="49"/>
        <v>0</v>
      </c>
      <c r="BW133" s="60">
        <f t="shared" si="50"/>
        <v>0</v>
      </c>
      <c r="BX133" s="60">
        <f t="shared" si="51"/>
        <v>6910.0964384585732</v>
      </c>
      <c r="BY133" s="60">
        <f t="shared" si="52"/>
        <v>12284.615890593019</v>
      </c>
      <c r="BZ133" s="60">
        <f t="shared" si="53"/>
        <v>0</v>
      </c>
      <c r="CB133">
        <f>RANK(BV133,BV$4:BV$157,0)+COUNTIF(BV$4:BV133,BV133)-1</f>
        <v>135</v>
      </c>
      <c r="CC133" t="str">
        <f t="shared" ref="CC133:CC157" si="61">$A133</f>
        <v>Urgot</v>
      </c>
      <c r="CD133">
        <f>RANK(BW133,BW$4:BW$157,0)+COUNTIF(BW$4:BW133,BW133)-1</f>
        <v>137</v>
      </c>
      <c r="CE133" t="str">
        <f t="shared" ref="CE133:CE157" si="62">$A133</f>
        <v>Urgot</v>
      </c>
      <c r="CF133">
        <f>RANK(BX133,BX$4:BX$157,0)+COUNTIF(BX$4:BX133,BX133)-1</f>
        <v>69</v>
      </c>
      <c r="CG133" t="str">
        <f t="shared" ref="CG133:CG157" si="63">$A133</f>
        <v>Urgot</v>
      </c>
      <c r="CH133">
        <f>RANK(BY133,BY$4:BY$157,0)+COUNTIF(BY$4:BY133,BY133)-1</f>
        <v>7</v>
      </c>
      <c r="CI133" t="str">
        <f t="shared" ref="CI133:CI157" si="64">$A133</f>
        <v>Urgot</v>
      </c>
      <c r="CJ133">
        <f>RANK(BZ133,BZ$4:BZ$157,0)+COUNTIF(BZ$4:BZ133,BZ133)-1</f>
        <v>134</v>
      </c>
      <c r="CK133" t="str">
        <f t="shared" ref="CK133:CK157" si="65">$A133</f>
        <v>Urgot</v>
      </c>
      <c r="CM133">
        <f>'Champ Scores'!B136+'(CC) Team Data'!B$43-'(CC) Team Data'!$B$28</f>
        <v>6</v>
      </c>
      <c r="CN133">
        <f>'Champ Scores'!C136+'(CC) Team Data'!C$43-'(CC) Team Data'!$B$28</f>
        <v>8</v>
      </c>
      <c r="CO133">
        <f>'Champ Scores'!D136+'(CC) Team Data'!D$43-'(CC) Team Data'!$B$28</f>
        <v>8</v>
      </c>
      <c r="CP133">
        <f>'Champ Scores'!E136+'(CC) Team Data'!E$43-'(CC) Team Data'!$B$28</f>
        <v>7</v>
      </c>
      <c r="CQ133">
        <f>'Champ Scores'!F136+'(CC) Team Data'!F$43-'(CC) Team Data'!$B$28</f>
        <v>8</v>
      </c>
      <c r="CR133">
        <f>'Champ Scores'!G136+'(CC) Team Data'!G$43-'(CC) Team Data'!$B$28</f>
        <v>7</v>
      </c>
      <c r="CS133">
        <f>'Champ Scores'!H136+'(CC) Team Data'!H$43-'(CC) Team Data'!$B$28</f>
        <v>7</v>
      </c>
      <c r="CT133">
        <f>'Champ Scores'!I136+'(CC) Team Data'!I$43-'(CC) Team Data'!$B$28</f>
        <v>7</v>
      </c>
      <c r="CU133">
        <f>'Champ Scores'!J136+'(CC) Team Data'!J$43-'(CC) Team Data'!$B$28</f>
        <v>9</v>
      </c>
      <c r="CV133">
        <f>'Champ Scores'!K136+'(CC) Team Data'!K$43-'(CC) Team Data'!$B$28</f>
        <v>8</v>
      </c>
      <c r="CW133">
        <f>'Champ Scores'!L136+'(CC) Team Data'!L$43-'(CC) Team Data'!$B$28</f>
        <v>5</v>
      </c>
      <c r="CX133">
        <f>'Champ Scores'!M136+'(CC) Team Data'!M$43-'(CC) Team Data'!$B$28</f>
        <v>6</v>
      </c>
      <c r="CY133">
        <f>'Champ Scores'!N136+'(CC) Team Data'!N$43-'(CC) Team Data'!$B$28</f>
        <v>5</v>
      </c>
      <c r="CZ133">
        <f>'Champ Scores'!O136+'(CC) Team Data'!O$43-'(CC) Team Data'!$B$28</f>
        <v>5</v>
      </c>
      <c r="DA133">
        <f>'Champ Scores'!P136+'(CC) Team Data'!P$43-'(CC) Team Data'!$B$28</f>
        <v>6</v>
      </c>
      <c r="DB133">
        <f>'Champ Scores'!Q136+'(CC) Team Data'!Q$43-'(CC) Team Data'!$B$28</f>
        <v>5</v>
      </c>
      <c r="DC133">
        <f>'Champ Scores'!R136+'(CC) Team Data'!R$43-'(CC) Team Data'!$B$28</f>
        <v>7</v>
      </c>
      <c r="DD133">
        <f>'Champ Scores'!S136+'(CC) Team Data'!S$43-'(CC) Team Data'!$B$28</f>
        <v>5</v>
      </c>
      <c r="DE133">
        <f>'Champ Scores'!T136+'(CC) Team Data'!T$43-'(CC) Team Data'!$B$28</f>
        <v>7</v>
      </c>
      <c r="DF133">
        <f>'Champ Scores'!U136+'(CC) Team Data'!U$43-'(CC) Team Data'!$B$28</f>
        <v>6</v>
      </c>
    </row>
    <row r="134" spans="1:110" x14ac:dyDescent="0.25">
      <c r="A134" t="str">
        <f>'Champ Scores'!A137</f>
        <v>Varus</v>
      </c>
      <c r="B134">
        <f>IF('Comp Calculator'!$C$158='Champ Pools'!$S$3,'Champ Pools'!B136,IF('Comp Calculator'!$C$158='Champ Pools'!$T$3,'Champ Pools'!C136,IF('Comp Calculator'!$C$158='Champ Pools'!$U$3,'Champ Pools'!D136,IF('Comp Calculator'!$C$158='Champ Pools'!$V$3,'Champ Pools'!E136,IF('Comp Calculator'!$C$158='Champ Pools'!$W$3,'Champ Pools'!F136,IF('Comp Calculator'!$C$158='Champ Pools'!$X$3,'Champ Pools'!G136,IF('Comp Calculator'!$C$158='Champ Pools'!$Y$3,'Champ Pools'!H136,IF('Comp Calculator'!$C$158='Champ Pools'!$Z$3,'Champ Pools'!I136,0))))))))</f>
        <v>0</v>
      </c>
      <c r="C134">
        <f>IF('Comp Calculator'!$C$159='Champ Pools'!$S$3,'Champ Pools'!B136,IF('Comp Calculator'!$C$159='Champ Pools'!$T$3,'Champ Pools'!C136,IF('Comp Calculator'!$C$159='Champ Pools'!$U$3,'Champ Pools'!D136,IF('Comp Calculator'!$C$159='Champ Pools'!$V$3,'Champ Pools'!E136,IF('Comp Calculator'!$C$159='Champ Pools'!$W$3,'Champ Pools'!F136,IF('Comp Calculator'!$C$159='Champ Pools'!$X$3,'Champ Pools'!G136,IF('Comp Calculator'!$C$159='Champ Pools'!$Y$3,'Champ Pools'!H136,IF('Comp Calculator'!$C$159='Champ Pools'!$Z$3,'Champ Pools'!I136,0))))))))</f>
        <v>0</v>
      </c>
      <c r="D134">
        <f>IF('Comp Calculator'!$C$160='Champ Pools'!$S$3,'Champ Pools'!B136,IF('Comp Calculator'!$C$160='Champ Pools'!$T$3,'Champ Pools'!C136,IF('Comp Calculator'!$C$160='Champ Pools'!$U$3,'Champ Pools'!D136,IF('Comp Calculator'!$C$160='Champ Pools'!$V$3,'Champ Pools'!E136,IF('Comp Calculator'!$C$160='Champ Pools'!$W$3,'Champ Pools'!F136,IF('Comp Calculator'!$C$160='Champ Pools'!$X$3,'Champ Pools'!G136,IF('Comp Calculator'!$C$160='Champ Pools'!$Y$3,'Champ Pools'!H136,IF('Comp Calculator'!$C$160='Champ Pools'!$Z$3,'Champ Pools'!I136,0))))))))</f>
        <v>0</v>
      </c>
      <c r="E134">
        <f>IF('Comp Calculator'!$C$161='Champ Pools'!$S$3,'Champ Pools'!B136,IF('Comp Calculator'!$C$161='Champ Pools'!$T$3,'Champ Pools'!C136,IF('Comp Calculator'!$C$161='Champ Pools'!$U$3,'Champ Pools'!D136,IF('Comp Calculator'!$C$161='Champ Pools'!$V$3,'Champ Pools'!E136,IF('Comp Calculator'!$C$161='Champ Pools'!$W$3,'Champ Pools'!F136,IF('Comp Calculator'!$C$161='Champ Pools'!$X$3,'Champ Pools'!G136,IF('Comp Calculator'!$C$161='Champ Pools'!$Y$3,'Champ Pools'!H136,IF('Comp Calculator'!$C$161='Champ Pools'!$Z$3,'Champ Pools'!I136,0))))))))</f>
        <v>0</v>
      </c>
      <c r="F134">
        <f>IF('Comp Calculator'!$C$162='Champ Pools'!$S$3,'Champ Pools'!B136,IF('Comp Calculator'!$C$162='Champ Pools'!$T$3,'Champ Pools'!C136,IF('Comp Calculator'!$C$162='Champ Pools'!$U$3,'Champ Pools'!D136,IF('Comp Calculator'!$C$162='Champ Pools'!$V$3,'Champ Pools'!E136,IF('Comp Calculator'!$C$162='Champ Pools'!$W$3,'Champ Pools'!F136,IF('Comp Calculator'!$C$162='Champ Pools'!$X$3,'Champ Pools'!G136,IF('Comp Calculator'!$C$162='Champ Pools'!$Y$3,'Champ Pools'!H136,IF('Comp Calculator'!$C$162='Champ Pools'!$Z$3,'Champ Pools'!I136,0))))))))</f>
        <v>0</v>
      </c>
      <c r="H134">
        <f>B134*B134*'Champ Pools'!AC136</f>
        <v>0</v>
      </c>
      <c r="I134">
        <f>C134*C134*'Champ Pools'!AD136</f>
        <v>0</v>
      </c>
      <c r="J134">
        <f>D134*D134*'Champ Pools'!AE136</f>
        <v>0</v>
      </c>
      <c r="K134">
        <f>E134*E134*'Champ Pools'!AF136</f>
        <v>0</v>
      </c>
      <c r="L134">
        <f>F134*F134*'Champ Pools'!AG136</f>
        <v>0</v>
      </c>
      <c r="N134">
        <f>'Champ Scores'!Y137</f>
        <v>1908</v>
      </c>
      <c r="O134">
        <f>'Champ Scores'!Z137</f>
        <v>1812</v>
      </c>
      <c r="P134">
        <f>'Champ Scores'!AA137</f>
        <v>2280</v>
      </c>
      <c r="Q134">
        <f>'Champ Scores'!AB137</f>
        <v>2832</v>
      </c>
      <c r="R134">
        <f>'Champ Scores'!AC137</f>
        <v>2220</v>
      </c>
      <c r="T134" s="60">
        <f t="shared" si="48"/>
        <v>2599.5342711292265</v>
      </c>
      <c r="U134">
        <f>'(CC) Team Data'!W$43+'(CC) Enemy Champ Data'!N134</f>
        <v>1908</v>
      </c>
      <c r="V134">
        <f>'(CC) Team Data'!X$43+'(CC) Enemy Champ Data'!O134</f>
        <v>1812</v>
      </c>
      <c r="W134">
        <f>'(CC) Team Data'!Y$43+'(CC) Enemy Champ Data'!P134</f>
        <v>2280</v>
      </c>
      <c r="X134">
        <f>'(CC) Team Data'!Z$43+'(CC) Enemy Champ Data'!Q134</f>
        <v>2832</v>
      </c>
      <c r="Y134">
        <f>'(CC) Team Data'!AA$43+'(CC) Enemy Champ Data'!R134</f>
        <v>2220</v>
      </c>
      <c r="AA134">
        <f>ABS('Champ Scores'!AG137-33.3-'Comp Calculator'!H$164-'Comp Calculator'!H$163)</f>
        <v>0.72418247806699299</v>
      </c>
      <c r="AB134">
        <f>ABS('Champ Scores'!AH137-33.3-'Comp Calculator'!I$164-'Comp Calculator'!I$163)</f>
        <v>1.037475208314163</v>
      </c>
      <c r="AC134">
        <f>ABS('Champ Scores'!AI137-33.3-'Comp Calculator'!J$164-'Comp Calculator'!J$163)</f>
        <v>1.7616576863811524</v>
      </c>
      <c r="AD134">
        <f t="shared" si="54"/>
        <v>3.5233153727623083</v>
      </c>
      <c r="AF134" s="60">
        <f>(IF('Comp Calculator'!$C$167='(CC) Enemy Champ Data'!$N$3,'(CC) Enemy Champ Data'!$N134,IF('Comp Calculator'!$C$167='(CC) Enemy Champ Data'!$O$3,'(CC) Enemy Champ Data'!$O134,IF('Comp Calculator'!$C$167='(CC) Enemy Champ Data'!$P$3,'(CC) Enemy Champ Data'!$P134,IF('Comp Calculator'!$C$167='(CC) Enemy Champ Data'!$Q$3,'(CC) Enemy Champ Data'!$Q134,IF('Comp Calculator'!$C$167='(CC) Enemy Champ Data'!$R$3,'(CC) Enemy Champ Data'!$R134,IF('Comp Calculator'!$C$167='(CC) Enemy Champ Data'!$T$3,'(CC) Enemy Champ Data'!$T134,1000))))))*H134*(100-$AD134))/1000</f>
        <v>0</v>
      </c>
      <c r="AG134" s="60">
        <f>(IF('Comp Calculator'!$C$167='(CC) Enemy Champ Data'!$N$3,'(CC) Enemy Champ Data'!$N134,IF('Comp Calculator'!$C$167='(CC) Enemy Champ Data'!$O$3,'(CC) Enemy Champ Data'!$O134,IF('Comp Calculator'!$C$167='(CC) Enemy Champ Data'!$P$3,'(CC) Enemy Champ Data'!$P134,IF('Comp Calculator'!$C$167='(CC) Enemy Champ Data'!$Q$3,'(CC) Enemy Champ Data'!$Q134,IF('Comp Calculator'!$C$167='(CC) Enemy Champ Data'!$R$3,'(CC) Enemy Champ Data'!$R134,IF('Comp Calculator'!$C$167='(CC) Enemy Champ Data'!$T$3,'(CC) Enemy Champ Data'!$T134,1000))))))*I134*(100-$AD134))/1000</f>
        <v>0</v>
      </c>
      <c r="AH134" s="60">
        <f>(IF('Comp Calculator'!$C$167='(CC) Enemy Champ Data'!$N$3,'(CC) Enemy Champ Data'!$N134,IF('Comp Calculator'!$C$167='(CC) Enemy Champ Data'!$O$3,'(CC) Enemy Champ Data'!$O134,IF('Comp Calculator'!$C$167='(CC) Enemy Champ Data'!$P$3,'(CC) Enemy Champ Data'!$P134,IF('Comp Calculator'!$C$167='(CC) Enemy Champ Data'!$Q$3,'(CC) Enemy Champ Data'!$Q134,IF('Comp Calculator'!$C$167='(CC) Enemy Champ Data'!$R$3,'(CC) Enemy Champ Data'!$R134,IF('Comp Calculator'!$C$167='(CC) Enemy Champ Data'!$T$3,'(CC) Enemy Champ Data'!$T134,1000))))))*J134*(100-$AD134))/1000</f>
        <v>0</v>
      </c>
      <c r="AI134" s="60">
        <f>(IF('Comp Calculator'!$C$167='(CC) Enemy Champ Data'!$N$3,'(CC) Enemy Champ Data'!$N134,IF('Comp Calculator'!$C$167='(CC) Enemy Champ Data'!$O$3,'(CC) Enemy Champ Data'!$O134,IF('Comp Calculator'!$C$167='(CC) Enemy Champ Data'!$P$3,'(CC) Enemy Champ Data'!$P134,IF('Comp Calculator'!$C$167='(CC) Enemy Champ Data'!$Q$3,'(CC) Enemy Champ Data'!$Q134,IF('Comp Calculator'!$C$167='(CC) Enemy Champ Data'!$R$3,'(CC) Enemy Champ Data'!$R134,IF('Comp Calculator'!$C$167='(CC) Enemy Champ Data'!$T$3,'(CC) Enemy Champ Data'!$T134,1000))))))*K134*(100-$AD134))/1000</f>
        <v>0</v>
      </c>
      <c r="AJ134" s="60">
        <f>(IF('Comp Calculator'!$C$167='(CC) Enemy Champ Data'!$N$3,'(CC) Enemy Champ Data'!$N134,IF('Comp Calculator'!$C$167='(CC) Enemy Champ Data'!$O$3,'(CC) Enemy Champ Data'!$O134,IF('Comp Calculator'!$C$167='(CC) Enemy Champ Data'!$P$3,'(CC) Enemy Champ Data'!$P134,IF('Comp Calculator'!$C$167='(CC) Enemy Champ Data'!$Q$3,'(CC) Enemy Champ Data'!$Q134,IF('Comp Calculator'!$C$167='(CC) Enemy Champ Data'!$R$3,'(CC) Enemy Champ Data'!$R134,IF('Comp Calculator'!$C$167='(CC) Enemy Champ Data'!$T$3,'(CC) Enemy Champ Data'!$T134,1000))))))*L134*(100-$AD134))/1000</f>
        <v>0</v>
      </c>
      <c r="AL134">
        <f>RANK(AF134,AF$4:AF$157,0)+COUNTIF(AF$4:AF134,AF134)-1</f>
        <v>136</v>
      </c>
      <c r="AM134" t="str">
        <f t="shared" si="55"/>
        <v>Varus</v>
      </c>
      <c r="AN134">
        <f>RANK(AG134,AG$4:AG$157,0)+COUNTIF(AG$4:AG134,AG134)-1</f>
        <v>138</v>
      </c>
      <c r="AO134" t="str">
        <f t="shared" si="56"/>
        <v>Varus</v>
      </c>
      <c r="AP134">
        <f>RANK(AH134,AH$4:AH$157,0)+COUNTIF(AH$4:AH134,AH134)-1</f>
        <v>148</v>
      </c>
      <c r="AQ134" t="str">
        <f t="shared" si="57"/>
        <v>Varus</v>
      </c>
      <c r="AR134">
        <f>RANK(AI134,AI$4:AI$157,0)+COUNTIF(AI$4:AI134,AI134)-1</f>
        <v>134</v>
      </c>
      <c r="AS134" t="str">
        <f t="shared" si="58"/>
        <v>Varus</v>
      </c>
      <c r="AT134">
        <f>RANK(AJ134,AJ$4:AJ$157,0)+COUNTIF(AJ$4:AJ134,AJ134)-1</f>
        <v>135</v>
      </c>
      <c r="AU134" t="str">
        <f t="shared" si="59"/>
        <v>Varus</v>
      </c>
      <c r="AW134">
        <v>132</v>
      </c>
      <c r="AX134" s="61">
        <f t="shared" si="60"/>
        <v>3.211145618000169</v>
      </c>
      <c r="AY134">
        <f>'Champ Scores'!B137</f>
        <v>1</v>
      </c>
      <c r="AZ134">
        <f>'Champ Scores'!C137</f>
        <v>5</v>
      </c>
      <c r="BA134">
        <f>'Champ Scores'!D137</f>
        <v>5</v>
      </c>
      <c r="BB134">
        <f>'Champ Scores'!E137</f>
        <v>2</v>
      </c>
      <c r="BC134">
        <f>'Champ Scores'!F137</f>
        <v>1</v>
      </c>
      <c r="BD134">
        <f>'Champ Scores'!G137</f>
        <v>5</v>
      </c>
      <c r="BE134">
        <f>'Champ Scores'!H137</f>
        <v>5</v>
      </c>
      <c r="BF134">
        <f>'Champ Scores'!I137</f>
        <v>5</v>
      </c>
      <c r="BG134">
        <f>'Champ Scores'!J137</f>
        <v>1</v>
      </c>
      <c r="BH134">
        <f>'Champ Scores'!K137</f>
        <v>1</v>
      </c>
      <c r="BI134">
        <f>'Champ Scores'!L137</f>
        <v>1</v>
      </c>
      <c r="BJ134">
        <f>'Champ Scores'!M137</f>
        <v>1</v>
      </c>
      <c r="BK134">
        <f>'Champ Scores'!N137</f>
        <v>4</v>
      </c>
      <c r="BL134">
        <f>'Champ Scores'!O137</f>
        <v>4</v>
      </c>
      <c r="BM134">
        <f>'Champ Scores'!P137</f>
        <v>4</v>
      </c>
      <c r="BN134">
        <f>'Champ Scores'!Q137</f>
        <v>1</v>
      </c>
      <c r="BO134">
        <f>'Champ Scores'!R137</f>
        <v>1</v>
      </c>
      <c r="BP134">
        <f>'Champ Scores'!S137</f>
        <v>1</v>
      </c>
      <c r="BQ134">
        <f>'Champ Scores'!T137</f>
        <v>3</v>
      </c>
      <c r="BR134">
        <f>'Champ Scores'!U137</f>
        <v>1</v>
      </c>
      <c r="BT134" s="61">
        <f>INDEX($AX$3:BR134,AW134,MATCH('Comp Calculator'!$C$168,'(CC) Enemy Champ Data'!$AX$3:$BR$3,0))</f>
        <v>3.211145618000169</v>
      </c>
      <c r="BV134" s="60">
        <f t="shared" si="49"/>
        <v>0</v>
      </c>
      <c r="BW134" s="60">
        <f t="shared" si="50"/>
        <v>0</v>
      </c>
      <c r="BX134" s="60">
        <f t="shared" si="51"/>
        <v>0</v>
      </c>
      <c r="BY134" s="60">
        <f t="shared" si="52"/>
        <v>0</v>
      </c>
      <c r="BZ134" s="60">
        <f t="shared" si="53"/>
        <v>0</v>
      </c>
      <c r="CB134">
        <f>RANK(BV134,BV$4:BV$157,0)+COUNTIF(BV$4:BV134,BV134)-1</f>
        <v>136</v>
      </c>
      <c r="CC134" t="str">
        <f t="shared" si="61"/>
        <v>Varus</v>
      </c>
      <c r="CD134">
        <f>RANK(BW134,BW$4:BW$157,0)+COUNTIF(BW$4:BW134,BW134)-1</f>
        <v>138</v>
      </c>
      <c r="CE134" t="str">
        <f t="shared" si="62"/>
        <v>Varus</v>
      </c>
      <c r="CF134">
        <f>RANK(BX134,BX$4:BX$157,0)+COUNTIF(BX$4:BX134,BX134)-1</f>
        <v>148</v>
      </c>
      <c r="CG134" t="str">
        <f t="shared" si="63"/>
        <v>Varus</v>
      </c>
      <c r="CH134">
        <f>RANK(BY134,BY$4:BY$157,0)+COUNTIF(BY$4:BY134,BY134)-1</f>
        <v>134</v>
      </c>
      <c r="CI134" t="str">
        <f t="shared" si="64"/>
        <v>Varus</v>
      </c>
      <c r="CJ134">
        <f>RANK(BZ134,BZ$4:BZ$157,0)+COUNTIF(BZ$4:BZ134,BZ134)-1</f>
        <v>135</v>
      </c>
      <c r="CK134" t="str">
        <f t="shared" si="65"/>
        <v>Varus</v>
      </c>
      <c r="CM134">
        <f>'Champ Scores'!B137+'(CC) Team Data'!B$43-'(CC) Team Data'!$B$28</f>
        <v>5</v>
      </c>
      <c r="CN134">
        <f>'Champ Scores'!C137+'(CC) Team Data'!C$43-'(CC) Team Data'!$B$28</f>
        <v>9</v>
      </c>
      <c r="CO134">
        <f>'Champ Scores'!D137+'(CC) Team Data'!D$43-'(CC) Team Data'!$B$28</f>
        <v>9</v>
      </c>
      <c r="CP134">
        <f>'Champ Scores'!E137+'(CC) Team Data'!E$43-'(CC) Team Data'!$B$28</f>
        <v>6</v>
      </c>
      <c r="CQ134">
        <f>'Champ Scores'!F137+'(CC) Team Data'!F$43-'(CC) Team Data'!$B$28</f>
        <v>5</v>
      </c>
      <c r="CR134">
        <f>'Champ Scores'!G137+'(CC) Team Data'!G$43-'(CC) Team Data'!$B$28</f>
        <v>9</v>
      </c>
      <c r="CS134">
        <f>'Champ Scores'!H137+'(CC) Team Data'!H$43-'(CC) Team Data'!$B$28</f>
        <v>9</v>
      </c>
      <c r="CT134">
        <f>'Champ Scores'!I137+'(CC) Team Data'!I$43-'(CC) Team Data'!$B$28</f>
        <v>9</v>
      </c>
      <c r="CU134">
        <f>'Champ Scores'!J137+'(CC) Team Data'!J$43-'(CC) Team Data'!$B$28</f>
        <v>5</v>
      </c>
      <c r="CV134">
        <f>'Champ Scores'!K137+'(CC) Team Data'!K$43-'(CC) Team Data'!$B$28</f>
        <v>5</v>
      </c>
      <c r="CW134">
        <f>'Champ Scores'!L137+'(CC) Team Data'!L$43-'(CC) Team Data'!$B$28</f>
        <v>5</v>
      </c>
      <c r="CX134">
        <f>'Champ Scores'!M137+'(CC) Team Data'!M$43-'(CC) Team Data'!$B$28</f>
        <v>5</v>
      </c>
      <c r="CY134">
        <f>'Champ Scores'!N137+'(CC) Team Data'!N$43-'(CC) Team Data'!$B$28</f>
        <v>8</v>
      </c>
      <c r="CZ134">
        <f>'Champ Scores'!O137+'(CC) Team Data'!O$43-'(CC) Team Data'!$B$28</f>
        <v>8</v>
      </c>
      <c r="DA134">
        <f>'Champ Scores'!P137+'(CC) Team Data'!P$43-'(CC) Team Data'!$B$28</f>
        <v>8</v>
      </c>
      <c r="DB134">
        <f>'Champ Scores'!Q137+'(CC) Team Data'!Q$43-'(CC) Team Data'!$B$28</f>
        <v>5</v>
      </c>
      <c r="DC134">
        <f>'Champ Scores'!R137+'(CC) Team Data'!R$43-'(CC) Team Data'!$B$28</f>
        <v>5</v>
      </c>
      <c r="DD134">
        <f>'Champ Scores'!S137+'(CC) Team Data'!S$43-'(CC) Team Data'!$B$28</f>
        <v>5</v>
      </c>
      <c r="DE134">
        <f>'Champ Scores'!T137+'(CC) Team Data'!T$43-'(CC) Team Data'!$B$28</f>
        <v>7</v>
      </c>
      <c r="DF134">
        <f>'Champ Scores'!U137+'(CC) Team Data'!U$43-'(CC) Team Data'!$B$28</f>
        <v>5</v>
      </c>
    </row>
    <row r="135" spans="1:110" x14ac:dyDescent="0.25">
      <c r="A135" t="str">
        <f>'Champ Scores'!A138</f>
        <v>Vayne</v>
      </c>
      <c r="B135">
        <f>IF('Comp Calculator'!$C$158='Champ Pools'!$S$3,'Champ Pools'!B137,IF('Comp Calculator'!$C$158='Champ Pools'!$T$3,'Champ Pools'!C137,IF('Comp Calculator'!$C$158='Champ Pools'!$U$3,'Champ Pools'!D137,IF('Comp Calculator'!$C$158='Champ Pools'!$V$3,'Champ Pools'!E137,IF('Comp Calculator'!$C$158='Champ Pools'!$W$3,'Champ Pools'!F137,IF('Comp Calculator'!$C$158='Champ Pools'!$X$3,'Champ Pools'!G137,IF('Comp Calculator'!$C$158='Champ Pools'!$Y$3,'Champ Pools'!H137,IF('Comp Calculator'!$C$158='Champ Pools'!$Z$3,'Champ Pools'!I137,0))))))))</f>
        <v>2</v>
      </c>
      <c r="C135">
        <f>IF('Comp Calculator'!$C$159='Champ Pools'!$S$3,'Champ Pools'!B137,IF('Comp Calculator'!$C$159='Champ Pools'!$T$3,'Champ Pools'!C137,IF('Comp Calculator'!$C$159='Champ Pools'!$U$3,'Champ Pools'!D137,IF('Comp Calculator'!$C$159='Champ Pools'!$V$3,'Champ Pools'!E137,IF('Comp Calculator'!$C$159='Champ Pools'!$W$3,'Champ Pools'!F137,IF('Comp Calculator'!$C$159='Champ Pools'!$X$3,'Champ Pools'!G137,IF('Comp Calculator'!$C$159='Champ Pools'!$Y$3,'Champ Pools'!H137,IF('Comp Calculator'!$C$159='Champ Pools'!$Z$3,'Champ Pools'!I137,0))))))))</f>
        <v>0</v>
      </c>
      <c r="D135">
        <f>IF('Comp Calculator'!$C$160='Champ Pools'!$S$3,'Champ Pools'!B137,IF('Comp Calculator'!$C$160='Champ Pools'!$T$3,'Champ Pools'!C137,IF('Comp Calculator'!$C$160='Champ Pools'!$U$3,'Champ Pools'!D137,IF('Comp Calculator'!$C$160='Champ Pools'!$V$3,'Champ Pools'!E137,IF('Comp Calculator'!$C$160='Champ Pools'!$W$3,'Champ Pools'!F137,IF('Comp Calculator'!$C$160='Champ Pools'!$X$3,'Champ Pools'!G137,IF('Comp Calculator'!$C$160='Champ Pools'!$Y$3,'Champ Pools'!H137,IF('Comp Calculator'!$C$160='Champ Pools'!$Z$3,'Champ Pools'!I137,0))))))))</f>
        <v>4</v>
      </c>
      <c r="E135">
        <f>IF('Comp Calculator'!$C$161='Champ Pools'!$S$3,'Champ Pools'!B137,IF('Comp Calculator'!$C$161='Champ Pools'!$T$3,'Champ Pools'!C137,IF('Comp Calculator'!$C$161='Champ Pools'!$U$3,'Champ Pools'!D137,IF('Comp Calculator'!$C$161='Champ Pools'!$V$3,'Champ Pools'!E137,IF('Comp Calculator'!$C$161='Champ Pools'!$W$3,'Champ Pools'!F137,IF('Comp Calculator'!$C$161='Champ Pools'!$X$3,'Champ Pools'!G137,IF('Comp Calculator'!$C$161='Champ Pools'!$Y$3,'Champ Pools'!H137,IF('Comp Calculator'!$C$161='Champ Pools'!$Z$3,'Champ Pools'!I137,0))))))))</f>
        <v>0</v>
      </c>
      <c r="F135">
        <f>IF('Comp Calculator'!$C$162='Champ Pools'!$S$3,'Champ Pools'!B137,IF('Comp Calculator'!$C$162='Champ Pools'!$T$3,'Champ Pools'!C137,IF('Comp Calculator'!$C$162='Champ Pools'!$U$3,'Champ Pools'!D137,IF('Comp Calculator'!$C$162='Champ Pools'!$V$3,'Champ Pools'!E137,IF('Comp Calculator'!$C$162='Champ Pools'!$W$3,'Champ Pools'!F137,IF('Comp Calculator'!$C$162='Champ Pools'!$X$3,'Champ Pools'!G137,IF('Comp Calculator'!$C$162='Champ Pools'!$Y$3,'Champ Pools'!H137,IF('Comp Calculator'!$C$162='Champ Pools'!$Z$3,'Champ Pools'!I137,0))))))))</f>
        <v>0</v>
      </c>
      <c r="H135">
        <f>B135*B135*'Champ Pools'!AC137</f>
        <v>12</v>
      </c>
      <c r="I135">
        <f>C135*C135*'Champ Pools'!AD137</f>
        <v>0</v>
      </c>
      <c r="J135">
        <f>D135*D135*'Champ Pools'!AE137</f>
        <v>48</v>
      </c>
      <c r="K135">
        <f>E135*E135*'Champ Pools'!AF137</f>
        <v>0</v>
      </c>
      <c r="L135">
        <f>F135*F135*'Champ Pools'!AG137</f>
        <v>0</v>
      </c>
      <c r="N135">
        <f>'Champ Scores'!Y138</f>
        <v>1261</v>
      </c>
      <c r="O135">
        <f>'Champ Scores'!Z138</f>
        <v>2082</v>
      </c>
      <c r="P135">
        <f>'Champ Scores'!AA138</f>
        <v>2325</v>
      </c>
      <c r="Q135">
        <f>'Champ Scores'!AB138</f>
        <v>2302</v>
      </c>
      <c r="R135">
        <f>'Champ Scores'!AC138</f>
        <v>2840</v>
      </c>
      <c r="T135" s="60">
        <f t="shared" si="48"/>
        <v>2424.6622730951844</v>
      </c>
      <c r="U135">
        <f>'(CC) Team Data'!W$43+'(CC) Enemy Champ Data'!N135</f>
        <v>1261</v>
      </c>
      <c r="V135">
        <f>'(CC) Team Data'!X$43+'(CC) Enemy Champ Data'!O135</f>
        <v>2082</v>
      </c>
      <c r="W135">
        <f>'(CC) Team Data'!Y$43+'(CC) Enemy Champ Data'!P135</f>
        <v>2325</v>
      </c>
      <c r="X135">
        <f>'(CC) Team Data'!Z$43+'(CC) Enemy Champ Data'!Q135</f>
        <v>2302</v>
      </c>
      <c r="Y135">
        <f>'(CC) Team Data'!AA$43+'(CC) Enemy Champ Data'!R135</f>
        <v>2840</v>
      </c>
      <c r="AA135">
        <f>ABS('Champ Scores'!AG138-33.3-'Comp Calculator'!H$164-'Comp Calculator'!H$163)</f>
        <v>28.611406140040053</v>
      </c>
      <c r="AB135">
        <f>ABS('Champ Scores'!AH138-33.3-'Comp Calculator'!I$164-'Comp Calculator'!I$163)</f>
        <v>0.60627813132880704</v>
      </c>
      <c r="AC135">
        <f>ABS('Champ Scores'!AI138-33.3-'Comp Calculator'!J$164-'Comp Calculator'!J$163)</f>
        <v>28.00512800871125</v>
      </c>
      <c r="AD135">
        <f t="shared" si="54"/>
        <v>57.222812280080106</v>
      </c>
      <c r="AF135" s="60">
        <f>(IF('Comp Calculator'!$C$167='(CC) Enemy Champ Data'!$N$3,'(CC) Enemy Champ Data'!$N135,IF('Comp Calculator'!$C$167='(CC) Enemy Champ Data'!$O$3,'(CC) Enemy Champ Data'!$O135,IF('Comp Calculator'!$C$167='(CC) Enemy Champ Data'!$P$3,'(CC) Enemy Champ Data'!$P135,IF('Comp Calculator'!$C$167='(CC) Enemy Champ Data'!$Q$3,'(CC) Enemy Champ Data'!$Q135,IF('Comp Calculator'!$C$167='(CC) Enemy Champ Data'!$R$3,'(CC) Enemy Champ Data'!$R135,IF('Comp Calculator'!$C$167='(CC) Enemy Champ Data'!$T$3,'(CC) Enemy Champ Data'!$T135,1000))))))*H135*(100-$AD135))/1000</f>
        <v>1244.6427985632047</v>
      </c>
      <c r="AG135" s="60">
        <f>(IF('Comp Calculator'!$C$167='(CC) Enemy Champ Data'!$N$3,'(CC) Enemy Champ Data'!$N135,IF('Comp Calculator'!$C$167='(CC) Enemy Champ Data'!$O$3,'(CC) Enemy Champ Data'!$O135,IF('Comp Calculator'!$C$167='(CC) Enemy Champ Data'!$P$3,'(CC) Enemy Champ Data'!$P135,IF('Comp Calculator'!$C$167='(CC) Enemy Champ Data'!$Q$3,'(CC) Enemy Champ Data'!$Q135,IF('Comp Calculator'!$C$167='(CC) Enemy Champ Data'!$R$3,'(CC) Enemy Champ Data'!$R135,IF('Comp Calculator'!$C$167='(CC) Enemy Champ Data'!$T$3,'(CC) Enemy Champ Data'!$T135,1000))))))*I135*(100-$AD135))/1000</f>
        <v>0</v>
      </c>
      <c r="AH135" s="60">
        <f>(IF('Comp Calculator'!$C$167='(CC) Enemy Champ Data'!$N$3,'(CC) Enemy Champ Data'!$N135,IF('Comp Calculator'!$C$167='(CC) Enemy Champ Data'!$O$3,'(CC) Enemy Champ Data'!$O135,IF('Comp Calculator'!$C$167='(CC) Enemy Champ Data'!$P$3,'(CC) Enemy Champ Data'!$P135,IF('Comp Calculator'!$C$167='(CC) Enemy Champ Data'!$Q$3,'(CC) Enemy Champ Data'!$Q135,IF('Comp Calculator'!$C$167='(CC) Enemy Champ Data'!$R$3,'(CC) Enemy Champ Data'!$R135,IF('Comp Calculator'!$C$167='(CC) Enemy Champ Data'!$T$3,'(CC) Enemy Champ Data'!$T135,1000))))))*J135*(100-$AD135))/1000</f>
        <v>4978.5711942528187</v>
      </c>
      <c r="AI135" s="60">
        <f>(IF('Comp Calculator'!$C$167='(CC) Enemy Champ Data'!$N$3,'(CC) Enemy Champ Data'!$N135,IF('Comp Calculator'!$C$167='(CC) Enemy Champ Data'!$O$3,'(CC) Enemy Champ Data'!$O135,IF('Comp Calculator'!$C$167='(CC) Enemy Champ Data'!$P$3,'(CC) Enemy Champ Data'!$P135,IF('Comp Calculator'!$C$167='(CC) Enemy Champ Data'!$Q$3,'(CC) Enemy Champ Data'!$Q135,IF('Comp Calculator'!$C$167='(CC) Enemy Champ Data'!$R$3,'(CC) Enemy Champ Data'!$R135,IF('Comp Calculator'!$C$167='(CC) Enemy Champ Data'!$T$3,'(CC) Enemy Champ Data'!$T135,1000))))))*K135*(100-$AD135))/1000</f>
        <v>0</v>
      </c>
      <c r="AJ135" s="60">
        <f>(IF('Comp Calculator'!$C$167='(CC) Enemy Champ Data'!$N$3,'(CC) Enemy Champ Data'!$N135,IF('Comp Calculator'!$C$167='(CC) Enemy Champ Data'!$O$3,'(CC) Enemy Champ Data'!$O135,IF('Comp Calculator'!$C$167='(CC) Enemy Champ Data'!$P$3,'(CC) Enemy Champ Data'!$P135,IF('Comp Calculator'!$C$167='(CC) Enemy Champ Data'!$Q$3,'(CC) Enemy Champ Data'!$Q135,IF('Comp Calculator'!$C$167='(CC) Enemy Champ Data'!$R$3,'(CC) Enemy Champ Data'!$R135,IF('Comp Calculator'!$C$167='(CC) Enemy Champ Data'!$T$3,'(CC) Enemy Champ Data'!$T135,1000))))))*L135*(100-$AD135))/1000</f>
        <v>0</v>
      </c>
      <c r="AL135">
        <f>RANK(AF135,AF$4:AF$157,0)+COUNTIF(AF$4:AF135,AF135)-1</f>
        <v>32</v>
      </c>
      <c r="AM135" t="str">
        <f t="shared" si="55"/>
        <v>Vayne</v>
      </c>
      <c r="AN135">
        <f>RANK(AG135,AG$4:AG$157,0)+COUNTIF(AG$4:AG135,AG135)-1</f>
        <v>139</v>
      </c>
      <c r="AO135" t="str">
        <f t="shared" si="56"/>
        <v>Vayne</v>
      </c>
      <c r="AP135">
        <f>RANK(AH135,AH$4:AH$157,0)+COUNTIF(AH$4:AH135,AH135)-1</f>
        <v>67</v>
      </c>
      <c r="AQ135" t="str">
        <f t="shared" si="57"/>
        <v>Vayne</v>
      </c>
      <c r="AR135">
        <f>RANK(AI135,AI$4:AI$157,0)+COUNTIF(AI$4:AI135,AI135)-1</f>
        <v>135</v>
      </c>
      <c r="AS135" t="str">
        <f t="shared" si="58"/>
        <v>Vayne</v>
      </c>
      <c r="AT135">
        <f>RANK(AJ135,AJ$4:AJ$157,0)+COUNTIF(AJ$4:AJ135,AJ135)-1</f>
        <v>136</v>
      </c>
      <c r="AU135" t="str">
        <f t="shared" si="59"/>
        <v>Vayne</v>
      </c>
      <c r="AW135">
        <v>133</v>
      </c>
      <c r="AX135" s="61">
        <f t="shared" si="60"/>
        <v>3.4305549086582099</v>
      </c>
      <c r="AY135">
        <f>'Champ Scores'!B138</f>
        <v>1</v>
      </c>
      <c r="AZ135">
        <f>'Champ Scores'!C138</f>
        <v>5</v>
      </c>
      <c r="BA135">
        <f>'Champ Scores'!D138</f>
        <v>5</v>
      </c>
      <c r="BB135">
        <f>'Champ Scores'!E138</f>
        <v>1</v>
      </c>
      <c r="BC135">
        <f>'Champ Scores'!F138</f>
        <v>4</v>
      </c>
      <c r="BD135">
        <f>'Champ Scores'!G138</f>
        <v>4</v>
      </c>
      <c r="BE135">
        <f>'Champ Scores'!H138</f>
        <v>3</v>
      </c>
      <c r="BF135">
        <f>'Champ Scores'!I138</f>
        <v>3</v>
      </c>
      <c r="BG135">
        <f>'Champ Scores'!J138</f>
        <v>3</v>
      </c>
      <c r="BH135">
        <f>'Champ Scores'!K138</f>
        <v>1</v>
      </c>
      <c r="BI135">
        <f>'Champ Scores'!L138</f>
        <v>1</v>
      </c>
      <c r="BJ135">
        <f>'Champ Scores'!M138</f>
        <v>2</v>
      </c>
      <c r="BK135">
        <f>'Champ Scores'!N138</f>
        <v>1</v>
      </c>
      <c r="BL135">
        <f>'Champ Scores'!O138</f>
        <v>4</v>
      </c>
      <c r="BM135">
        <f>'Champ Scores'!P138</f>
        <v>2</v>
      </c>
      <c r="BN135">
        <f>'Champ Scores'!Q138</f>
        <v>4</v>
      </c>
      <c r="BO135">
        <f>'Champ Scores'!R138</f>
        <v>1</v>
      </c>
      <c r="BP135">
        <f>'Champ Scores'!S138</f>
        <v>1</v>
      </c>
      <c r="BQ135">
        <f>'Champ Scores'!T138</f>
        <v>1</v>
      </c>
      <c r="BR135">
        <f>'Champ Scores'!U138</f>
        <v>5</v>
      </c>
      <c r="BT135" s="61">
        <f>INDEX($AX$3:BR135,AW135,MATCH('Comp Calculator'!$C$168,'(CC) Enemy Champ Data'!$AX$3:$BR$3,0))</f>
        <v>3.4305549086582099</v>
      </c>
      <c r="BV135" s="60">
        <f t="shared" si="49"/>
        <v>1760.9938957339789</v>
      </c>
      <c r="BW135" s="60">
        <f t="shared" si="50"/>
        <v>0</v>
      </c>
      <c r="BX135" s="60">
        <f t="shared" si="51"/>
        <v>7043.9755829359156</v>
      </c>
      <c r="BY135" s="60">
        <f t="shared" si="52"/>
        <v>0</v>
      </c>
      <c r="BZ135" s="60">
        <f t="shared" si="53"/>
        <v>0</v>
      </c>
      <c r="CB135">
        <f>RANK(BV135,BV$4:BV$157,0)+COUNTIF(BV$4:BV135,BV135)-1</f>
        <v>32</v>
      </c>
      <c r="CC135" t="str">
        <f t="shared" si="61"/>
        <v>Vayne</v>
      </c>
      <c r="CD135">
        <f>RANK(BW135,BW$4:BW$157,0)+COUNTIF(BW$4:BW135,BW135)-1</f>
        <v>139</v>
      </c>
      <c r="CE135" t="str">
        <f t="shared" si="62"/>
        <v>Vayne</v>
      </c>
      <c r="CF135">
        <f>RANK(BX135,BX$4:BX$157,0)+COUNTIF(BX$4:BX135,BX135)-1</f>
        <v>66</v>
      </c>
      <c r="CG135" t="str">
        <f t="shared" si="63"/>
        <v>Vayne</v>
      </c>
      <c r="CH135">
        <f>RANK(BY135,BY$4:BY$157,0)+COUNTIF(BY$4:BY135,BY135)-1</f>
        <v>135</v>
      </c>
      <c r="CI135" t="str">
        <f t="shared" si="64"/>
        <v>Vayne</v>
      </c>
      <c r="CJ135">
        <f>RANK(BZ135,BZ$4:BZ$157,0)+COUNTIF(BZ$4:BZ135,BZ135)-1</f>
        <v>136</v>
      </c>
      <c r="CK135" t="str">
        <f t="shared" si="65"/>
        <v>Vayne</v>
      </c>
      <c r="CM135">
        <f>'Champ Scores'!B138+'(CC) Team Data'!B$43-'(CC) Team Data'!$B$28</f>
        <v>5</v>
      </c>
      <c r="CN135">
        <f>'Champ Scores'!C138+'(CC) Team Data'!C$43-'(CC) Team Data'!$B$28</f>
        <v>9</v>
      </c>
      <c r="CO135">
        <f>'Champ Scores'!D138+'(CC) Team Data'!D$43-'(CC) Team Data'!$B$28</f>
        <v>9</v>
      </c>
      <c r="CP135">
        <f>'Champ Scores'!E138+'(CC) Team Data'!E$43-'(CC) Team Data'!$B$28</f>
        <v>5</v>
      </c>
      <c r="CQ135">
        <f>'Champ Scores'!F138+'(CC) Team Data'!F$43-'(CC) Team Data'!$B$28</f>
        <v>8</v>
      </c>
      <c r="CR135">
        <f>'Champ Scores'!G138+'(CC) Team Data'!G$43-'(CC) Team Data'!$B$28</f>
        <v>8</v>
      </c>
      <c r="CS135">
        <f>'Champ Scores'!H138+'(CC) Team Data'!H$43-'(CC) Team Data'!$B$28</f>
        <v>7</v>
      </c>
      <c r="CT135">
        <f>'Champ Scores'!I138+'(CC) Team Data'!I$43-'(CC) Team Data'!$B$28</f>
        <v>7</v>
      </c>
      <c r="CU135">
        <f>'Champ Scores'!J138+'(CC) Team Data'!J$43-'(CC) Team Data'!$B$28</f>
        <v>7</v>
      </c>
      <c r="CV135">
        <f>'Champ Scores'!K138+'(CC) Team Data'!K$43-'(CC) Team Data'!$B$28</f>
        <v>5</v>
      </c>
      <c r="CW135">
        <f>'Champ Scores'!L138+'(CC) Team Data'!L$43-'(CC) Team Data'!$B$28</f>
        <v>5</v>
      </c>
      <c r="CX135">
        <f>'Champ Scores'!M138+'(CC) Team Data'!M$43-'(CC) Team Data'!$B$28</f>
        <v>6</v>
      </c>
      <c r="CY135">
        <f>'Champ Scores'!N138+'(CC) Team Data'!N$43-'(CC) Team Data'!$B$28</f>
        <v>5</v>
      </c>
      <c r="CZ135">
        <f>'Champ Scores'!O138+'(CC) Team Data'!O$43-'(CC) Team Data'!$B$28</f>
        <v>8</v>
      </c>
      <c r="DA135">
        <f>'Champ Scores'!P138+'(CC) Team Data'!P$43-'(CC) Team Data'!$B$28</f>
        <v>6</v>
      </c>
      <c r="DB135">
        <f>'Champ Scores'!Q138+'(CC) Team Data'!Q$43-'(CC) Team Data'!$B$28</f>
        <v>8</v>
      </c>
      <c r="DC135">
        <f>'Champ Scores'!R138+'(CC) Team Data'!R$43-'(CC) Team Data'!$B$28</f>
        <v>5</v>
      </c>
      <c r="DD135">
        <f>'Champ Scores'!S138+'(CC) Team Data'!S$43-'(CC) Team Data'!$B$28</f>
        <v>5</v>
      </c>
      <c r="DE135">
        <f>'Champ Scores'!T138+'(CC) Team Data'!T$43-'(CC) Team Data'!$B$28</f>
        <v>5</v>
      </c>
      <c r="DF135">
        <f>'Champ Scores'!U138+'(CC) Team Data'!U$43-'(CC) Team Data'!$B$28</f>
        <v>9</v>
      </c>
    </row>
    <row r="136" spans="1:110" x14ac:dyDescent="0.25">
      <c r="A136" t="str">
        <f>'Champ Scores'!A139</f>
        <v>Veigar</v>
      </c>
      <c r="B136">
        <f>IF('Comp Calculator'!$C$158='Champ Pools'!$S$3,'Champ Pools'!B138,IF('Comp Calculator'!$C$158='Champ Pools'!$T$3,'Champ Pools'!C138,IF('Comp Calculator'!$C$158='Champ Pools'!$U$3,'Champ Pools'!D138,IF('Comp Calculator'!$C$158='Champ Pools'!$V$3,'Champ Pools'!E138,IF('Comp Calculator'!$C$158='Champ Pools'!$W$3,'Champ Pools'!F138,IF('Comp Calculator'!$C$158='Champ Pools'!$X$3,'Champ Pools'!G138,IF('Comp Calculator'!$C$158='Champ Pools'!$Y$3,'Champ Pools'!H138,IF('Comp Calculator'!$C$158='Champ Pools'!$Z$3,'Champ Pools'!I138,0))))))))</f>
        <v>0</v>
      </c>
      <c r="C136">
        <f>IF('Comp Calculator'!$C$159='Champ Pools'!$S$3,'Champ Pools'!B138,IF('Comp Calculator'!$C$159='Champ Pools'!$T$3,'Champ Pools'!C138,IF('Comp Calculator'!$C$159='Champ Pools'!$U$3,'Champ Pools'!D138,IF('Comp Calculator'!$C$159='Champ Pools'!$V$3,'Champ Pools'!E138,IF('Comp Calculator'!$C$159='Champ Pools'!$W$3,'Champ Pools'!F138,IF('Comp Calculator'!$C$159='Champ Pools'!$X$3,'Champ Pools'!G138,IF('Comp Calculator'!$C$159='Champ Pools'!$Y$3,'Champ Pools'!H138,IF('Comp Calculator'!$C$159='Champ Pools'!$Z$3,'Champ Pools'!I138,0))))))))</f>
        <v>0</v>
      </c>
      <c r="D136">
        <f>IF('Comp Calculator'!$C$160='Champ Pools'!$S$3,'Champ Pools'!B138,IF('Comp Calculator'!$C$160='Champ Pools'!$T$3,'Champ Pools'!C138,IF('Comp Calculator'!$C$160='Champ Pools'!$U$3,'Champ Pools'!D138,IF('Comp Calculator'!$C$160='Champ Pools'!$V$3,'Champ Pools'!E138,IF('Comp Calculator'!$C$160='Champ Pools'!$W$3,'Champ Pools'!F138,IF('Comp Calculator'!$C$160='Champ Pools'!$X$3,'Champ Pools'!G138,IF('Comp Calculator'!$C$160='Champ Pools'!$Y$3,'Champ Pools'!H138,IF('Comp Calculator'!$C$160='Champ Pools'!$Z$3,'Champ Pools'!I138,0))))))))</f>
        <v>5</v>
      </c>
      <c r="E136">
        <f>IF('Comp Calculator'!$C$161='Champ Pools'!$S$3,'Champ Pools'!B138,IF('Comp Calculator'!$C$161='Champ Pools'!$T$3,'Champ Pools'!C138,IF('Comp Calculator'!$C$161='Champ Pools'!$U$3,'Champ Pools'!D138,IF('Comp Calculator'!$C$161='Champ Pools'!$V$3,'Champ Pools'!E138,IF('Comp Calculator'!$C$161='Champ Pools'!$W$3,'Champ Pools'!F138,IF('Comp Calculator'!$C$161='Champ Pools'!$X$3,'Champ Pools'!G138,IF('Comp Calculator'!$C$161='Champ Pools'!$Y$3,'Champ Pools'!H138,IF('Comp Calculator'!$C$161='Champ Pools'!$Z$3,'Champ Pools'!I138,0))))))))</f>
        <v>3</v>
      </c>
      <c r="F136">
        <f>IF('Comp Calculator'!$C$162='Champ Pools'!$S$3,'Champ Pools'!B138,IF('Comp Calculator'!$C$162='Champ Pools'!$T$3,'Champ Pools'!C138,IF('Comp Calculator'!$C$162='Champ Pools'!$U$3,'Champ Pools'!D138,IF('Comp Calculator'!$C$162='Champ Pools'!$V$3,'Champ Pools'!E138,IF('Comp Calculator'!$C$162='Champ Pools'!$W$3,'Champ Pools'!F138,IF('Comp Calculator'!$C$162='Champ Pools'!$X$3,'Champ Pools'!G138,IF('Comp Calculator'!$C$162='Champ Pools'!$Y$3,'Champ Pools'!H138,IF('Comp Calculator'!$C$162='Champ Pools'!$Z$3,'Champ Pools'!I138,0))))))))</f>
        <v>0</v>
      </c>
      <c r="H136">
        <f>B136*B136*'Champ Pools'!AC138</f>
        <v>0</v>
      </c>
      <c r="I136">
        <f>C136*C136*'Champ Pools'!AD138</f>
        <v>0</v>
      </c>
      <c r="J136">
        <f>D136*D136*'Champ Pools'!AE138</f>
        <v>75</v>
      </c>
      <c r="K136">
        <f>E136*E136*'Champ Pools'!AF138</f>
        <v>27</v>
      </c>
      <c r="L136">
        <f>F136*F136*'Champ Pools'!AG138</f>
        <v>0</v>
      </c>
      <c r="N136">
        <f>'Champ Scores'!Y139</f>
        <v>2306</v>
      </c>
      <c r="O136">
        <f>'Champ Scores'!Z139</f>
        <v>2352</v>
      </c>
      <c r="P136">
        <f>'Champ Scores'!AA139</f>
        <v>1914</v>
      </c>
      <c r="Q136">
        <f>'Champ Scores'!AB139</f>
        <v>2411</v>
      </c>
      <c r="R136">
        <f>'Champ Scores'!AC139</f>
        <v>2017</v>
      </c>
      <c r="T136" s="60">
        <f t="shared" si="48"/>
        <v>2779.6899911488358</v>
      </c>
      <c r="U136">
        <f>'(CC) Team Data'!W$43+'(CC) Enemy Champ Data'!N136</f>
        <v>2306</v>
      </c>
      <c r="V136">
        <f>'(CC) Team Data'!X$43+'(CC) Enemy Champ Data'!O136</f>
        <v>2352</v>
      </c>
      <c r="W136">
        <f>'(CC) Team Data'!Y$43+'(CC) Enemy Champ Data'!P136</f>
        <v>1914</v>
      </c>
      <c r="X136">
        <f>'(CC) Team Data'!Z$43+'(CC) Enemy Champ Data'!Q136</f>
        <v>2411</v>
      </c>
      <c r="Y136">
        <f>'(CC) Team Data'!AA$43+'(CC) Enemy Champ Data'!R136</f>
        <v>2017</v>
      </c>
      <c r="AA136">
        <f>ABS('Champ Scores'!AG139-33.3-'Comp Calculator'!H$164-'Comp Calculator'!H$163)</f>
        <v>31.349214164218598</v>
      </c>
      <c r="AB136">
        <f>ABS('Champ Scores'!AH139-33.3-'Comp Calculator'!I$164-'Comp Calculator'!I$163)</f>
        <v>2.9942036717281226</v>
      </c>
      <c r="AC136">
        <f>ABS('Champ Scores'!AI139-33.3-'Comp Calculator'!J$164-'Comp Calculator'!J$163)</f>
        <v>28.355010492490475</v>
      </c>
      <c r="AD136">
        <f t="shared" si="54"/>
        <v>62.698428328437203</v>
      </c>
      <c r="AF136" s="60">
        <f>(IF('Comp Calculator'!$C$167='(CC) Enemy Champ Data'!$N$3,'(CC) Enemy Champ Data'!$N136,IF('Comp Calculator'!$C$167='(CC) Enemy Champ Data'!$O$3,'(CC) Enemy Champ Data'!$O136,IF('Comp Calculator'!$C$167='(CC) Enemy Champ Data'!$P$3,'(CC) Enemy Champ Data'!$P136,IF('Comp Calculator'!$C$167='(CC) Enemy Champ Data'!$Q$3,'(CC) Enemy Champ Data'!$Q136,IF('Comp Calculator'!$C$167='(CC) Enemy Champ Data'!$R$3,'(CC) Enemy Champ Data'!$R136,IF('Comp Calculator'!$C$167='(CC) Enemy Champ Data'!$T$3,'(CC) Enemy Champ Data'!$T136,1000))))))*H136*(100-$AD136))/1000</f>
        <v>0</v>
      </c>
      <c r="AG136" s="60">
        <f>(IF('Comp Calculator'!$C$167='(CC) Enemy Champ Data'!$N$3,'(CC) Enemy Champ Data'!$N136,IF('Comp Calculator'!$C$167='(CC) Enemy Champ Data'!$O$3,'(CC) Enemy Champ Data'!$O136,IF('Comp Calculator'!$C$167='(CC) Enemy Champ Data'!$P$3,'(CC) Enemy Champ Data'!$P136,IF('Comp Calculator'!$C$167='(CC) Enemy Champ Data'!$Q$3,'(CC) Enemy Champ Data'!$Q136,IF('Comp Calculator'!$C$167='(CC) Enemy Champ Data'!$R$3,'(CC) Enemy Champ Data'!$R136,IF('Comp Calculator'!$C$167='(CC) Enemy Champ Data'!$T$3,'(CC) Enemy Champ Data'!$T136,1000))))))*I136*(100-$AD136))/1000</f>
        <v>0</v>
      </c>
      <c r="AH136" s="60">
        <f>(IF('Comp Calculator'!$C$167='(CC) Enemy Champ Data'!$N$3,'(CC) Enemy Champ Data'!$N136,IF('Comp Calculator'!$C$167='(CC) Enemy Champ Data'!$O$3,'(CC) Enemy Champ Data'!$O136,IF('Comp Calculator'!$C$167='(CC) Enemy Champ Data'!$P$3,'(CC) Enemy Champ Data'!$P136,IF('Comp Calculator'!$C$167='(CC) Enemy Champ Data'!$Q$3,'(CC) Enemy Champ Data'!$Q136,IF('Comp Calculator'!$C$167='(CC) Enemy Champ Data'!$R$3,'(CC) Enemy Champ Data'!$R136,IF('Comp Calculator'!$C$167='(CC) Enemy Champ Data'!$T$3,'(CC) Enemy Champ Data'!$T136,1000))))))*J136*(100-$AD136))/1000</f>
        <v>7776.5104072173053</v>
      </c>
      <c r="AI136" s="60">
        <f>(IF('Comp Calculator'!$C$167='(CC) Enemy Champ Data'!$N$3,'(CC) Enemy Champ Data'!$N136,IF('Comp Calculator'!$C$167='(CC) Enemy Champ Data'!$O$3,'(CC) Enemy Champ Data'!$O136,IF('Comp Calculator'!$C$167='(CC) Enemy Champ Data'!$P$3,'(CC) Enemy Champ Data'!$P136,IF('Comp Calculator'!$C$167='(CC) Enemy Champ Data'!$Q$3,'(CC) Enemy Champ Data'!$Q136,IF('Comp Calculator'!$C$167='(CC) Enemy Champ Data'!$R$3,'(CC) Enemy Champ Data'!$R136,IF('Comp Calculator'!$C$167='(CC) Enemy Champ Data'!$T$3,'(CC) Enemy Champ Data'!$T136,1000))))))*K136*(100-$AD136))/1000</f>
        <v>2799.5437465982295</v>
      </c>
      <c r="AJ136" s="60">
        <f>(IF('Comp Calculator'!$C$167='(CC) Enemy Champ Data'!$N$3,'(CC) Enemy Champ Data'!$N136,IF('Comp Calculator'!$C$167='(CC) Enemy Champ Data'!$O$3,'(CC) Enemy Champ Data'!$O136,IF('Comp Calculator'!$C$167='(CC) Enemy Champ Data'!$P$3,'(CC) Enemy Champ Data'!$P136,IF('Comp Calculator'!$C$167='(CC) Enemy Champ Data'!$Q$3,'(CC) Enemy Champ Data'!$Q136,IF('Comp Calculator'!$C$167='(CC) Enemy Champ Data'!$R$3,'(CC) Enemy Champ Data'!$R136,IF('Comp Calculator'!$C$167='(CC) Enemy Champ Data'!$T$3,'(CC) Enemy Champ Data'!$T136,1000))))))*L136*(100-$AD136))/1000</f>
        <v>0</v>
      </c>
      <c r="AL136">
        <f>RANK(AF136,AF$4:AF$157,0)+COUNTIF(AF$4:AF136,AF136)-1</f>
        <v>137</v>
      </c>
      <c r="AM136" t="str">
        <f t="shared" si="55"/>
        <v>Veigar</v>
      </c>
      <c r="AN136">
        <f>RANK(AG136,AG$4:AG$157,0)+COUNTIF(AG$4:AG136,AG136)-1</f>
        <v>140</v>
      </c>
      <c r="AO136" t="str">
        <f t="shared" si="56"/>
        <v>Veigar</v>
      </c>
      <c r="AP136">
        <f>RANK(AH136,AH$4:AH$157,0)+COUNTIF(AH$4:AH136,AH136)-1</f>
        <v>33</v>
      </c>
      <c r="AQ136" t="str">
        <f t="shared" si="57"/>
        <v>Veigar</v>
      </c>
      <c r="AR136">
        <f>RANK(AI136,AI$4:AI$157,0)+COUNTIF(AI$4:AI136,AI136)-1</f>
        <v>15</v>
      </c>
      <c r="AS136" t="str">
        <f t="shared" si="58"/>
        <v>Veigar</v>
      </c>
      <c r="AT136">
        <f>RANK(AJ136,AJ$4:AJ$157,0)+COUNTIF(AJ$4:AJ136,AJ136)-1</f>
        <v>137</v>
      </c>
      <c r="AU136" t="str">
        <f t="shared" si="59"/>
        <v>Veigar</v>
      </c>
      <c r="AW136">
        <v>134</v>
      </c>
      <c r="AX136" s="61">
        <f t="shared" si="60"/>
        <v>3.2709905482587658</v>
      </c>
      <c r="AY136">
        <f>'Champ Scores'!B139</f>
        <v>5</v>
      </c>
      <c r="AZ136">
        <f>'Champ Scores'!C139</f>
        <v>1</v>
      </c>
      <c r="BA136">
        <f>'Champ Scores'!D139</f>
        <v>5</v>
      </c>
      <c r="BB136">
        <f>'Champ Scores'!E139</f>
        <v>3</v>
      </c>
      <c r="BC136">
        <f>'Champ Scores'!F139</f>
        <v>1</v>
      </c>
      <c r="BD136">
        <f>'Champ Scores'!G139</f>
        <v>4</v>
      </c>
      <c r="BE136">
        <f>'Champ Scores'!H139</f>
        <v>3</v>
      </c>
      <c r="BF136">
        <f>'Champ Scores'!I139</f>
        <v>4</v>
      </c>
      <c r="BG136">
        <f>'Champ Scores'!J139</f>
        <v>1</v>
      </c>
      <c r="BH136">
        <f>'Champ Scores'!K139</f>
        <v>1</v>
      </c>
      <c r="BI136">
        <f>'Champ Scores'!L139</f>
        <v>1</v>
      </c>
      <c r="BJ136">
        <f>'Champ Scores'!M139</f>
        <v>1</v>
      </c>
      <c r="BK136">
        <f>'Champ Scores'!N139</f>
        <v>4</v>
      </c>
      <c r="BL136">
        <f>'Champ Scores'!O139</f>
        <v>4</v>
      </c>
      <c r="BM136">
        <f>'Champ Scores'!P139</f>
        <v>5</v>
      </c>
      <c r="BN136">
        <f>'Champ Scores'!Q139</f>
        <v>1</v>
      </c>
      <c r="BO136">
        <f>'Champ Scores'!R139</f>
        <v>1</v>
      </c>
      <c r="BP136">
        <f>'Champ Scores'!S139</f>
        <v>1</v>
      </c>
      <c r="BQ136">
        <f>'Champ Scores'!T139</f>
        <v>5</v>
      </c>
      <c r="BR136">
        <f>'Champ Scores'!U139</f>
        <v>1</v>
      </c>
      <c r="BT136" s="61">
        <f>INDEX($AX$3:BR136,AW136,MATCH('Comp Calculator'!$C$168,'(CC) Enemy Champ Data'!$AX$3:$BR$3,0))</f>
        <v>3.2709905482587658</v>
      </c>
      <c r="BV136" s="60">
        <f t="shared" si="49"/>
        <v>0</v>
      </c>
      <c r="BW136" s="60">
        <f t="shared" si="50"/>
        <v>0</v>
      </c>
      <c r="BX136" s="60">
        <f t="shared" si="51"/>
        <v>9150.9816279659135</v>
      </c>
      <c r="BY136" s="60">
        <f t="shared" si="52"/>
        <v>3294.3533860677289</v>
      </c>
      <c r="BZ136" s="60">
        <f t="shared" si="53"/>
        <v>0</v>
      </c>
      <c r="CB136">
        <f>RANK(BV136,BV$4:BV$157,0)+COUNTIF(BV$4:BV136,BV136)-1</f>
        <v>137</v>
      </c>
      <c r="CC136" t="str">
        <f t="shared" si="61"/>
        <v>Veigar</v>
      </c>
      <c r="CD136">
        <f>RANK(BW136,BW$4:BW$157,0)+COUNTIF(BW$4:BW136,BW136)-1</f>
        <v>140</v>
      </c>
      <c r="CE136" t="str">
        <f t="shared" si="62"/>
        <v>Veigar</v>
      </c>
      <c r="CF136">
        <f>RANK(BX136,BX$4:BX$157,0)+COUNTIF(BX$4:BX136,BX136)-1</f>
        <v>42</v>
      </c>
      <c r="CG136" t="str">
        <f t="shared" si="63"/>
        <v>Veigar</v>
      </c>
      <c r="CH136">
        <f>RANK(BY136,BY$4:BY$157,0)+COUNTIF(BY$4:BY136,BY136)-1</f>
        <v>15</v>
      </c>
      <c r="CI136" t="str">
        <f t="shared" si="64"/>
        <v>Veigar</v>
      </c>
      <c r="CJ136">
        <f>RANK(BZ136,BZ$4:BZ$157,0)+COUNTIF(BZ$4:BZ136,BZ136)-1</f>
        <v>137</v>
      </c>
      <c r="CK136" t="str">
        <f t="shared" si="65"/>
        <v>Veigar</v>
      </c>
      <c r="CM136">
        <f>'Champ Scores'!B139+'(CC) Team Data'!B$43-'(CC) Team Data'!$B$28</f>
        <v>9</v>
      </c>
      <c r="CN136">
        <f>'Champ Scores'!C139+'(CC) Team Data'!C$43-'(CC) Team Data'!$B$28</f>
        <v>5</v>
      </c>
      <c r="CO136">
        <f>'Champ Scores'!D139+'(CC) Team Data'!D$43-'(CC) Team Data'!$B$28</f>
        <v>9</v>
      </c>
      <c r="CP136">
        <f>'Champ Scores'!E139+'(CC) Team Data'!E$43-'(CC) Team Data'!$B$28</f>
        <v>7</v>
      </c>
      <c r="CQ136">
        <f>'Champ Scores'!F139+'(CC) Team Data'!F$43-'(CC) Team Data'!$B$28</f>
        <v>5</v>
      </c>
      <c r="CR136">
        <f>'Champ Scores'!G139+'(CC) Team Data'!G$43-'(CC) Team Data'!$B$28</f>
        <v>8</v>
      </c>
      <c r="CS136">
        <f>'Champ Scores'!H139+'(CC) Team Data'!H$43-'(CC) Team Data'!$B$28</f>
        <v>7</v>
      </c>
      <c r="CT136">
        <f>'Champ Scores'!I139+'(CC) Team Data'!I$43-'(CC) Team Data'!$B$28</f>
        <v>8</v>
      </c>
      <c r="CU136">
        <f>'Champ Scores'!J139+'(CC) Team Data'!J$43-'(CC) Team Data'!$B$28</f>
        <v>5</v>
      </c>
      <c r="CV136">
        <f>'Champ Scores'!K139+'(CC) Team Data'!K$43-'(CC) Team Data'!$B$28</f>
        <v>5</v>
      </c>
      <c r="CW136">
        <f>'Champ Scores'!L139+'(CC) Team Data'!L$43-'(CC) Team Data'!$B$28</f>
        <v>5</v>
      </c>
      <c r="CX136">
        <f>'Champ Scores'!M139+'(CC) Team Data'!M$43-'(CC) Team Data'!$B$28</f>
        <v>5</v>
      </c>
      <c r="CY136">
        <f>'Champ Scores'!N139+'(CC) Team Data'!N$43-'(CC) Team Data'!$B$28</f>
        <v>8</v>
      </c>
      <c r="CZ136">
        <f>'Champ Scores'!O139+'(CC) Team Data'!O$43-'(CC) Team Data'!$B$28</f>
        <v>8</v>
      </c>
      <c r="DA136">
        <f>'Champ Scores'!P139+'(CC) Team Data'!P$43-'(CC) Team Data'!$B$28</f>
        <v>9</v>
      </c>
      <c r="DB136">
        <f>'Champ Scores'!Q139+'(CC) Team Data'!Q$43-'(CC) Team Data'!$B$28</f>
        <v>5</v>
      </c>
      <c r="DC136">
        <f>'Champ Scores'!R139+'(CC) Team Data'!R$43-'(CC) Team Data'!$B$28</f>
        <v>5</v>
      </c>
      <c r="DD136">
        <f>'Champ Scores'!S139+'(CC) Team Data'!S$43-'(CC) Team Data'!$B$28</f>
        <v>5</v>
      </c>
      <c r="DE136">
        <f>'Champ Scores'!T139+'(CC) Team Data'!T$43-'(CC) Team Data'!$B$28</f>
        <v>9</v>
      </c>
      <c r="DF136">
        <f>'Champ Scores'!U139+'(CC) Team Data'!U$43-'(CC) Team Data'!$B$28</f>
        <v>5</v>
      </c>
    </row>
    <row r="137" spans="1:110" x14ac:dyDescent="0.25">
      <c r="A137" t="str">
        <f>'Champ Scores'!A140</f>
        <v>Vel'Koz</v>
      </c>
      <c r="B137">
        <f>IF('Comp Calculator'!$C$158='Champ Pools'!$S$3,'Champ Pools'!B139,IF('Comp Calculator'!$C$158='Champ Pools'!$T$3,'Champ Pools'!C139,IF('Comp Calculator'!$C$158='Champ Pools'!$U$3,'Champ Pools'!D139,IF('Comp Calculator'!$C$158='Champ Pools'!$V$3,'Champ Pools'!E139,IF('Comp Calculator'!$C$158='Champ Pools'!$W$3,'Champ Pools'!F139,IF('Comp Calculator'!$C$158='Champ Pools'!$X$3,'Champ Pools'!G139,IF('Comp Calculator'!$C$158='Champ Pools'!$Y$3,'Champ Pools'!H139,IF('Comp Calculator'!$C$158='Champ Pools'!$Z$3,'Champ Pools'!I139,0))))))))</f>
        <v>3</v>
      </c>
      <c r="C137">
        <f>IF('Comp Calculator'!$C$159='Champ Pools'!$S$3,'Champ Pools'!B139,IF('Comp Calculator'!$C$159='Champ Pools'!$T$3,'Champ Pools'!C139,IF('Comp Calculator'!$C$159='Champ Pools'!$U$3,'Champ Pools'!D139,IF('Comp Calculator'!$C$159='Champ Pools'!$V$3,'Champ Pools'!E139,IF('Comp Calculator'!$C$159='Champ Pools'!$W$3,'Champ Pools'!F139,IF('Comp Calculator'!$C$159='Champ Pools'!$X$3,'Champ Pools'!G139,IF('Comp Calculator'!$C$159='Champ Pools'!$Y$3,'Champ Pools'!H139,IF('Comp Calculator'!$C$159='Champ Pools'!$Z$3,'Champ Pools'!I139,0))))))))</f>
        <v>0</v>
      </c>
      <c r="D137">
        <f>IF('Comp Calculator'!$C$160='Champ Pools'!$S$3,'Champ Pools'!B139,IF('Comp Calculator'!$C$160='Champ Pools'!$T$3,'Champ Pools'!C139,IF('Comp Calculator'!$C$160='Champ Pools'!$U$3,'Champ Pools'!D139,IF('Comp Calculator'!$C$160='Champ Pools'!$V$3,'Champ Pools'!E139,IF('Comp Calculator'!$C$160='Champ Pools'!$W$3,'Champ Pools'!F139,IF('Comp Calculator'!$C$160='Champ Pools'!$X$3,'Champ Pools'!G139,IF('Comp Calculator'!$C$160='Champ Pools'!$Y$3,'Champ Pools'!H139,IF('Comp Calculator'!$C$160='Champ Pools'!$Z$3,'Champ Pools'!I139,0))))))))</f>
        <v>4</v>
      </c>
      <c r="E137">
        <f>IF('Comp Calculator'!$C$161='Champ Pools'!$S$3,'Champ Pools'!B139,IF('Comp Calculator'!$C$161='Champ Pools'!$T$3,'Champ Pools'!C139,IF('Comp Calculator'!$C$161='Champ Pools'!$U$3,'Champ Pools'!D139,IF('Comp Calculator'!$C$161='Champ Pools'!$V$3,'Champ Pools'!E139,IF('Comp Calculator'!$C$161='Champ Pools'!$W$3,'Champ Pools'!F139,IF('Comp Calculator'!$C$161='Champ Pools'!$X$3,'Champ Pools'!G139,IF('Comp Calculator'!$C$161='Champ Pools'!$Y$3,'Champ Pools'!H139,IF('Comp Calculator'!$C$161='Champ Pools'!$Z$3,'Champ Pools'!I139,0))))))))</f>
        <v>4</v>
      </c>
      <c r="F137">
        <f>IF('Comp Calculator'!$C$162='Champ Pools'!$S$3,'Champ Pools'!B139,IF('Comp Calculator'!$C$162='Champ Pools'!$T$3,'Champ Pools'!C139,IF('Comp Calculator'!$C$162='Champ Pools'!$U$3,'Champ Pools'!D139,IF('Comp Calculator'!$C$162='Champ Pools'!$V$3,'Champ Pools'!E139,IF('Comp Calculator'!$C$162='Champ Pools'!$W$3,'Champ Pools'!F139,IF('Comp Calculator'!$C$162='Champ Pools'!$X$3,'Champ Pools'!G139,IF('Comp Calculator'!$C$162='Champ Pools'!$Y$3,'Champ Pools'!H139,IF('Comp Calculator'!$C$162='Champ Pools'!$Z$3,'Champ Pools'!I139,0))))))))</f>
        <v>0</v>
      </c>
      <c r="H137">
        <f>B137*B137*'Champ Pools'!AC139</f>
        <v>27</v>
      </c>
      <c r="I137">
        <f>C137*C137*'Champ Pools'!AD139</f>
        <v>0</v>
      </c>
      <c r="J137">
        <f>D137*D137*'Champ Pools'!AE139</f>
        <v>48</v>
      </c>
      <c r="K137">
        <f>E137*E137*'Champ Pools'!AF139</f>
        <v>48</v>
      </c>
      <c r="L137">
        <f>F137*F137*'Champ Pools'!AG139</f>
        <v>0</v>
      </c>
      <c r="N137">
        <f>'Champ Scores'!Y140</f>
        <v>2129</v>
      </c>
      <c r="O137">
        <f>'Champ Scores'!Z140</f>
        <v>1736</v>
      </c>
      <c r="P137">
        <f>'Champ Scores'!AA140</f>
        <v>1925</v>
      </c>
      <c r="Q137">
        <f>'Champ Scores'!AB140</f>
        <v>2825</v>
      </c>
      <c r="R137">
        <f>'Champ Scores'!AC140</f>
        <v>2042</v>
      </c>
      <c r="T137" s="60">
        <f t="shared" si="48"/>
        <v>2585.2647832652742</v>
      </c>
      <c r="U137">
        <f>'(CC) Team Data'!W$43+'(CC) Enemy Champ Data'!N137</f>
        <v>2129</v>
      </c>
      <c r="V137">
        <f>'(CC) Team Data'!X$43+'(CC) Enemy Champ Data'!O137</f>
        <v>1736</v>
      </c>
      <c r="W137">
        <f>'(CC) Team Data'!Y$43+'(CC) Enemy Champ Data'!P137</f>
        <v>1925</v>
      </c>
      <c r="X137">
        <f>'(CC) Team Data'!Z$43+'(CC) Enemy Champ Data'!Q137</f>
        <v>2825</v>
      </c>
      <c r="Y137">
        <f>'(CC) Team Data'!AA$43+'(CC) Enemy Champ Data'!R137</f>
        <v>2042</v>
      </c>
      <c r="AA137">
        <f>ABS('Champ Scores'!AG140-33.3-'Comp Calculator'!H$164-'Comp Calculator'!H$163)</f>
        <v>8.8339114645786907</v>
      </c>
      <c r="AB137">
        <f>ABS('Champ Scores'!AH140-33.3-'Comp Calculator'!I$164-'Comp Calculator'!I$163)</f>
        <v>8.5273815384793821</v>
      </c>
      <c r="AC137">
        <f>ABS('Champ Scores'!AI140-33.3-'Comp Calculator'!J$164-'Comp Calculator'!J$163)</f>
        <v>0.30652992609930862</v>
      </c>
      <c r="AD137">
        <f t="shared" si="54"/>
        <v>17.667822929157381</v>
      </c>
      <c r="AF137" s="60">
        <f>(IF('Comp Calculator'!$C$167='(CC) Enemy Champ Data'!$N$3,'(CC) Enemy Champ Data'!$N137,IF('Comp Calculator'!$C$167='(CC) Enemy Champ Data'!$O$3,'(CC) Enemy Champ Data'!$O137,IF('Comp Calculator'!$C$167='(CC) Enemy Champ Data'!$P$3,'(CC) Enemy Champ Data'!$P137,IF('Comp Calculator'!$C$167='(CC) Enemy Champ Data'!$Q$3,'(CC) Enemy Champ Data'!$Q137,IF('Comp Calculator'!$C$167='(CC) Enemy Champ Data'!$R$3,'(CC) Enemy Champ Data'!$R137,IF('Comp Calculator'!$C$167='(CC) Enemy Champ Data'!$T$3,'(CC) Enemy Champ Data'!$T137,1000))))))*H137*(100-$AD137))/1000</f>
        <v>5746.9629035918742</v>
      </c>
      <c r="AG137" s="60">
        <f>(IF('Comp Calculator'!$C$167='(CC) Enemy Champ Data'!$N$3,'(CC) Enemy Champ Data'!$N137,IF('Comp Calculator'!$C$167='(CC) Enemy Champ Data'!$O$3,'(CC) Enemy Champ Data'!$O137,IF('Comp Calculator'!$C$167='(CC) Enemy Champ Data'!$P$3,'(CC) Enemy Champ Data'!$P137,IF('Comp Calculator'!$C$167='(CC) Enemy Champ Data'!$Q$3,'(CC) Enemy Champ Data'!$Q137,IF('Comp Calculator'!$C$167='(CC) Enemy Champ Data'!$R$3,'(CC) Enemy Champ Data'!$R137,IF('Comp Calculator'!$C$167='(CC) Enemy Champ Data'!$T$3,'(CC) Enemy Champ Data'!$T137,1000))))))*I137*(100-$AD137))/1000</f>
        <v>0</v>
      </c>
      <c r="AH137" s="60">
        <f>(IF('Comp Calculator'!$C$167='(CC) Enemy Champ Data'!$N$3,'(CC) Enemy Champ Data'!$N137,IF('Comp Calculator'!$C$167='(CC) Enemy Champ Data'!$O$3,'(CC) Enemy Champ Data'!$O137,IF('Comp Calculator'!$C$167='(CC) Enemy Champ Data'!$P$3,'(CC) Enemy Champ Data'!$P137,IF('Comp Calculator'!$C$167='(CC) Enemy Champ Data'!$Q$3,'(CC) Enemy Champ Data'!$Q137,IF('Comp Calculator'!$C$167='(CC) Enemy Champ Data'!$R$3,'(CC) Enemy Champ Data'!$R137,IF('Comp Calculator'!$C$167='(CC) Enemy Champ Data'!$T$3,'(CC) Enemy Champ Data'!$T137,1000))))))*J137*(100-$AD137))/1000</f>
        <v>10216.822939718886</v>
      </c>
      <c r="AI137" s="60">
        <f>(IF('Comp Calculator'!$C$167='(CC) Enemy Champ Data'!$N$3,'(CC) Enemy Champ Data'!$N137,IF('Comp Calculator'!$C$167='(CC) Enemy Champ Data'!$O$3,'(CC) Enemy Champ Data'!$O137,IF('Comp Calculator'!$C$167='(CC) Enemy Champ Data'!$P$3,'(CC) Enemy Champ Data'!$P137,IF('Comp Calculator'!$C$167='(CC) Enemy Champ Data'!$Q$3,'(CC) Enemy Champ Data'!$Q137,IF('Comp Calculator'!$C$167='(CC) Enemy Champ Data'!$R$3,'(CC) Enemy Champ Data'!$R137,IF('Comp Calculator'!$C$167='(CC) Enemy Champ Data'!$T$3,'(CC) Enemy Champ Data'!$T137,1000))))))*K137*(100-$AD137))/1000</f>
        <v>10216.822939718886</v>
      </c>
      <c r="AJ137" s="60">
        <f>(IF('Comp Calculator'!$C$167='(CC) Enemy Champ Data'!$N$3,'(CC) Enemy Champ Data'!$N137,IF('Comp Calculator'!$C$167='(CC) Enemy Champ Data'!$O$3,'(CC) Enemy Champ Data'!$O137,IF('Comp Calculator'!$C$167='(CC) Enemy Champ Data'!$P$3,'(CC) Enemy Champ Data'!$P137,IF('Comp Calculator'!$C$167='(CC) Enemy Champ Data'!$Q$3,'(CC) Enemy Champ Data'!$Q137,IF('Comp Calculator'!$C$167='(CC) Enemy Champ Data'!$R$3,'(CC) Enemy Champ Data'!$R137,IF('Comp Calculator'!$C$167='(CC) Enemy Champ Data'!$T$3,'(CC) Enemy Champ Data'!$T137,1000))))))*L137*(100-$AD137))/1000</f>
        <v>0</v>
      </c>
      <c r="AL137">
        <f>RANK(AF137,AF$4:AF$157,0)+COUNTIF(AF$4:AF137,AF137)-1</f>
        <v>13</v>
      </c>
      <c r="AM137" t="str">
        <f t="shared" si="55"/>
        <v>Vel'Koz</v>
      </c>
      <c r="AN137">
        <f>RANK(AG137,AG$4:AG$157,0)+COUNTIF(AG$4:AG137,AG137)-1</f>
        <v>141</v>
      </c>
      <c r="AO137" t="str">
        <f t="shared" si="56"/>
        <v>Vel'Koz</v>
      </c>
      <c r="AP137">
        <f>RANK(AH137,AH$4:AH$157,0)+COUNTIF(AH$4:AH137,AH137)-1</f>
        <v>21</v>
      </c>
      <c r="AQ137" t="str">
        <f t="shared" si="57"/>
        <v>Vel'Koz</v>
      </c>
      <c r="AR137">
        <f>RANK(AI137,AI$4:AI$157,0)+COUNTIF(AI$4:AI137,AI137)-1</f>
        <v>5</v>
      </c>
      <c r="AS137" t="str">
        <f t="shared" si="58"/>
        <v>Vel'Koz</v>
      </c>
      <c r="AT137">
        <f>RANK(AJ137,AJ$4:AJ$157,0)+COUNTIF(AJ$4:AJ137,AJ137)-1</f>
        <v>138</v>
      </c>
      <c r="AU137" t="str">
        <f t="shared" si="59"/>
        <v>Vel'Koz</v>
      </c>
      <c r="AW137">
        <v>135</v>
      </c>
      <c r="AX137" s="61">
        <f t="shared" si="60"/>
        <v>3.2709905482587658</v>
      </c>
      <c r="AY137">
        <f>'Champ Scores'!B140</f>
        <v>4</v>
      </c>
      <c r="AZ137">
        <f>'Champ Scores'!C140</f>
        <v>4</v>
      </c>
      <c r="BA137">
        <f>'Champ Scores'!D140</f>
        <v>2</v>
      </c>
      <c r="BB137">
        <f>'Champ Scores'!E140</f>
        <v>5</v>
      </c>
      <c r="BC137">
        <f>'Champ Scores'!F140</f>
        <v>1</v>
      </c>
      <c r="BD137">
        <f>'Champ Scores'!G140</f>
        <v>5</v>
      </c>
      <c r="BE137">
        <f>'Champ Scores'!H140</f>
        <v>5</v>
      </c>
      <c r="BF137">
        <f>'Champ Scores'!I140</f>
        <v>5</v>
      </c>
      <c r="BG137">
        <f>'Champ Scores'!J140</f>
        <v>1</v>
      </c>
      <c r="BH137">
        <f>'Champ Scores'!K140</f>
        <v>1</v>
      </c>
      <c r="BI137">
        <f>'Champ Scores'!L140</f>
        <v>1</v>
      </c>
      <c r="BJ137">
        <f>'Champ Scores'!M140</f>
        <v>1</v>
      </c>
      <c r="BK137">
        <f>'Champ Scores'!N140</f>
        <v>3</v>
      </c>
      <c r="BL137">
        <f>'Champ Scores'!O140</f>
        <v>5</v>
      </c>
      <c r="BM137">
        <f>'Champ Scores'!P140</f>
        <v>3</v>
      </c>
      <c r="BN137">
        <f>'Champ Scores'!Q140</f>
        <v>1</v>
      </c>
      <c r="BO137">
        <f>'Champ Scores'!R140</f>
        <v>1</v>
      </c>
      <c r="BP137">
        <f>'Champ Scores'!S140</f>
        <v>1</v>
      </c>
      <c r="BQ137">
        <f>'Champ Scores'!T140</f>
        <v>2</v>
      </c>
      <c r="BR137">
        <f>'Champ Scores'!U140</f>
        <v>1</v>
      </c>
      <c r="BT137" s="61">
        <f>INDEX($AX$3:BR137,AW137,MATCH('Comp Calculator'!$C$168,'(CC) Enemy Champ Data'!$AX$3:$BR$3,0))</f>
        <v>3.2709905482587658</v>
      </c>
      <c r="BV137" s="60">
        <f t="shared" si="49"/>
        <v>7271.3098714399184</v>
      </c>
      <c r="BW137" s="60">
        <f t="shared" si="50"/>
        <v>0</v>
      </c>
      <c r="BX137" s="60">
        <f t="shared" si="51"/>
        <v>12926.773104782078</v>
      </c>
      <c r="BY137" s="60">
        <f t="shared" si="52"/>
        <v>12926.773104782078</v>
      </c>
      <c r="BZ137" s="60">
        <f t="shared" si="53"/>
        <v>0</v>
      </c>
      <c r="CB137">
        <f>RANK(BV137,BV$4:BV$157,0)+COUNTIF(BV$4:BV137,BV137)-1</f>
        <v>15</v>
      </c>
      <c r="CC137" t="str">
        <f t="shared" si="61"/>
        <v>Vel'Koz</v>
      </c>
      <c r="CD137">
        <f>RANK(BW137,BW$4:BW$157,0)+COUNTIF(BW$4:BW137,BW137)-1</f>
        <v>141</v>
      </c>
      <c r="CE137" t="str">
        <f t="shared" si="62"/>
        <v>Vel'Koz</v>
      </c>
      <c r="CF137">
        <f>RANK(BX137,BX$4:BX$157,0)+COUNTIF(BX$4:BX137,BX137)-1</f>
        <v>26</v>
      </c>
      <c r="CG137" t="str">
        <f t="shared" si="63"/>
        <v>Vel'Koz</v>
      </c>
      <c r="CH137">
        <f>RANK(BY137,BY$4:BY$157,0)+COUNTIF(BY$4:BY137,BY137)-1</f>
        <v>5</v>
      </c>
      <c r="CI137" t="str">
        <f t="shared" si="64"/>
        <v>Vel'Koz</v>
      </c>
      <c r="CJ137">
        <f>RANK(BZ137,BZ$4:BZ$157,0)+COUNTIF(BZ$4:BZ137,BZ137)-1</f>
        <v>138</v>
      </c>
      <c r="CK137" t="str">
        <f t="shared" si="65"/>
        <v>Vel'Koz</v>
      </c>
      <c r="CM137">
        <f>'Champ Scores'!B140+'(CC) Team Data'!B$43-'(CC) Team Data'!$B$28</f>
        <v>8</v>
      </c>
      <c r="CN137">
        <f>'Champ Scores'!C140+'(CC) Team Data'!C$43-'(CC) Team Data'!$B$28</f>
        <v>8</v>
      </c>
      <c r="CO137">
        <f>'Champ Scores'!D140+'(CC) Team Data'!D$43-'(CC) Team Data'!$B$28</f>
        <v>6</v>
      </c>
      <c r="CP137">
        <f>'Champ Scores'!E140+'(CC) Team Data'!E$43-'(CC) Team Data'!$B$28</f>
        <v>9</v>
      </c>
      <c r="CQ137">
        <f>'Champ Scores'!F140+'(CC) Team Data'!F$43-'(CC) Team Data'!$B$28</f>
        <v>5</v>
      </c>
      <c r="CR137">
        <f>'Champ Scores'!G140+'(CC) Team Data'!G$43-'(CC) Team Data'!$B$28</f>
        <v>9</v>
      </c>
      <c r="CS137">
        <f>'Champ Scores'!H140+'(CC) Team Data'!H$43-'(CC) Team Data'!$B$28</f>
        <v>9</v>
      </c>
      <c r="CT137">
        <f>'Champ Scores'!I140+'(CC) Team Data'!I$43-'(CC) Team Data'!$B$28</f>
        <v>9</v>
      </c>
      <c r="CU137">
        <f>'Champ Scores'!J140+'(CC) Team Data'!J$43-'(CC) Team Data'!$B$28</f>
        <v>5</v>
      </c>
      <c r="CV137">
        <f>'Champ Scores'!K140+'(CC) Team Data'!K$43-'(CC) Team Data'!$B$28</f>
        <v>5</v>
      </c>
      <c r="CW137">
        <f>'Champ Scores'!L140+'(CC) Team Data'!L$43-'(CC) Team Data'!$B$28</f>
        <v>5</v>
      </c>
      <c r="CX137">
        <f>'Champ Scores'!M140+'(CC) Team Data'!M$43-'(CC) Team Data'!$B$28</f>
        <v>5</v>
      </c>
      <c r="CY137">
        <f>'Champ Scores'!N140+'(CC) Team Data'!N$43-'(CC) Team Data'!$B$28</f>
        <v>7</v>
      </c>
      <c r="CZ137">
        <f>'Champ Scores'!O140+'(CC) Team Data'!O$43-'(CC) Team Data'!$B$28</f>
        <v>9</v>
      </c>
      <c r="DA137">
        <f>'Champ Scores'!P140+'(CC) Team Data'!P$43-'(CC) Team Data'!$B$28</f>
        <v>7</v>
      </c>
      <c r="DB137">
        <f>'Champ Scores'!Q140+'(CC) Team Data'!Q$43-'(CC) Team Data'!$B$28</f>
        <v>5</v>
      </c>
      <c r="DC137">
        <f>'Champ Scores'!R140+'(CC) Team Data'!R$43-'(CC) Team Data'!$B$28</f>
        <v>5</v>
      </c>
      <c r="DD137">
        <f>'Champ Scores'!S140+'(CC) Team Data'!S$43-'(CC) Team Data'!$B$28</f>
        <v>5</v>
      </c>
      <c r="DE137">
        <f>'Champ Scores'!T140+'(CC) Team Data'!T$43-'(CC) Team Data'!$B$28</f>
        <v>6</v>
      </c>
      <c r="DF137">
        <f>'Champ Scores'!U140+'(CC) Team Data'!U$43-'(CC) Team Data'!$B$28</f>
        <v>5</v>
      </c>
    </row>
    <row r="138" spans="1:110" x14ac:dyDescent="0.25">
      <c r="A138" t="str">
        <f>'Champ Scores'!A142</f>
        <v>Vi</v>
      </c>
      <c r="B138">
        <f>IF('Comp Calculator'!$C$158='Champ Pools'!$S$3,'Champ Pools'!B140,IF('Comp Calculator'!$C$158='Champ Pools'!$T$3,'Champ Pools'!C140,IF('Comp Calculator'!$C$158='Champ Pools'!$U$3,'Champ Pools'!D140,IF('Comp Calculator'!$C$158='Champ Pools'!$V$3,'Champ Pools'!E140,IF('Comp Calculator'!$C$158='Champ Pools'!$W$3,'Champ Pools'!F140,IF('Comp Calculator'!$C$158='Champ Pools'!$X$3,'Champ Pools'!G140,IF('Comp Calculator'!$C$158='Champ Pools'!$Y$3,'Champ Pools'!H140,IF('Comp Calculator'!$C$158='Champ Pools'!$Z$3,'Champ Pools'!I140,0))))))))</f>
        <v>0</v>
      </c>
      <c r="C138">
        <f>IF('Comp Calculator'!$C$159='Champ Pools'!$S$3,'Champ Pools'!B140,IF('Comp Calculator'!$C$159='Champ Pools'!$T$3,'Champ Pools'!C140,IF('Comp Calculator'!$C$159='Champ Pools'!$U$3,'Champ Pools'!D140,IF('Comp Calculator'!$C$159='Champ Pools'!$V$3,'Champ Pools'!E140,IF('Comp Calculator'!$C$159='Champ Pools'!$W$3,'Champ Pools'!F140,IF('Comp Calculator'!$C$159='Champ Pools'!$X$3,'Champ Pools'!G140,IF('Comp Calculator'!$C$159='Champ Pools'!$Y$3,'Champ Pools'!H140,IF('Comp Calculator'!$C$159='Champ Pools'!$Z$3,'Champ Pools'!I140,0))))))))</f>
        <v>0</v>
      </c>
      <c r="D138">
        <f>IF('Comp Calculator'!$C$160='Champ Pools'!$S$3,'Champ Pools'!B140,IF('Comp Calculator'!$C$160='Champ Pools'!$T$3,'Champ Pools'!C140,IF('Comp Calculator'!$C$160='Champ Pools'!$U$3,'Champ Pools'!D140,IF('Comp Calculator'!$C$160='Champ Pools'!$V$3,'Champ Pools'!E140,IF('Comp Calculator'!$C$160='Champ Pools'!$W$3,'Champ Pools'!F140,IF('Comp Calculator'!$C$160='Champ Pools'!$X$3,'Champ Pools'!G140,IF('Comp Calculator'!$C$160='Champ Pools'!$Y$3,'Champ Pools'!H140,IF('Comp Calculator'!$C$160='Champ Pools'!$Z$3,'Champ Pools'!I140,0))))))))</f>
        <v>5</v>
      </c>
      <c r="E138">
        <f>IF('Comp Calculator'!$C$161='Champ Pools'!$S$3,'Champ Pools'!B140,IF('Comp Calculator'!$C$161='Champ Pools'!$T$3,'Champ Pools'!C140,IF('Comp Calculator'!$C$161='Champ Pools'!$U$3,'Champ Pools'!D140,IF('Comp Calculator'!$C$161='Champ Pools'!$V$3,'Champ Pools'!E140,IF('Comp Calculator'!$C$161='Champ Pools'!$W$3,'Champ Pools'!F140,IF('Comp Calculator'!$C$161='Champ Pools'!$X$3,'Champ Pools'!G140,IF('Comp Calculator'!$C$161='Champ Pools'!$Y$3,'Champ Pools'!H140,IF('Comp Calculator'!$C$161='Champ Pools'!$Z$3,'Champ Pools'!I140,0))))))))</f>
        <v>0</v>
      </c>
      <c r="F138">
        <f>IF('Comp Calculator'!$C$162='Champ Pools'!$S$3,'Champ Pools'!B140,IF('Comp Calculator'!$C$162='Champ Pools'!$T$3,'Champ Pools'!C140,IF('Comp Calculator'!$C$162='Champ Pools'!$U$3,'Champ Pools'!D140,IF('Comp Calculator'!$C$162='Champ Pools'!$V$3,'Champ Pools'!E140,IF('Comp Calculator'!$C$162='Champ Pools'!$W$3,'Champ Pools'!F140,IF('Comp Calculator'!$C$162='Champ Pools'!$X$3,'Champ Pools'!G140,IF('Comp Calculator'!$C$162='Champ Pools'!$Y$3,'Champ Pools'!H140,IF('Comp Calculator'!$C$162='Champ Pools'!$Z$3,'Champ Pools'!I140,0))))))))</f>
        <v>4</v>
      </c>
      <c r="H138">
        <f>B138*B138*'Champ Pools'!AC140</f>
        <v>0</v>
      </c>
      <c r="I138">
        <f>C138*C138*'Champ Pools'!AD140</f>
        <v>0</v>
      </c>
      <c r="J138">
        <f>D138*D138*'Champ Pools'!AE140</f>
        <v>75</v>
      </c>
      <c r="K138">
        <f>E138*E138*'Champ Pools'!AF140</f>
        <v>0</v>
      </c>
      <c r="L138">
        <f>F138*F138*'Champ Pools'!AG140</f>
        <v>48</v>
      </c>
      <c r="N138">
        <f>'Champ Scores'!Y142</f>
        <v>2627</v>
      </c>
      <c r="O138">
        <f>'Champ Scores'!Z142</f>
        <v>2718</v>
      </c>
      <c r="P138">
        <f>'Champ Scores'!AA142</f>
        <v>1444</v>
      </c>
      <c r="Q138">
        <f>'Champ Scores'!AB142</f>
        <v>1106</v>
      </c>
      <c r="R138">
        <f>'Champ Scores'!AC142</f>
        <v>1424</v>
      </c>
      <c r="T138" s="60">
        <f t="shared" si="48"/>
        <v>2248.9925433126509</v>
      </c>
      <c r="U138">
        <f>'(CC) Team Data'!W$43+'(CC) Enemy Champ Data'!N138</f>
        <v>2627</v>
      </c>
      <c r="V138">
        <f>'(CC) Team Data'!X$43+'(CC) Enemy Champ Data'!O138</f>
        <v>2718</v>
      </c>
      <c r="W138">
        <f>'(CC) Team Data'!Y$43+'(CC) Enemy Champ Data'!P138</f>
        <v>1444</v>
      </c>
      <c r="X138">
        <f>'(CC) Team Data'!Z$43+'(CC) Enemy Champ Data'!Q138</f>
        <v>1106</v>
      </c>
      <c r="Y138">
        <f>'(CC) Team Data'!AA$43+'(CC) Enemy Champ Data'!R138</f>
        <v>1424</v>
      </c>
      <c r="AA138">
        <f>ABS('Champ Scores'!AG142-33.3-'Comp Calculator'!H$164-'Comp Calculator'!H$163)</f>
        <v>34.3037691707801</v>
      </c>
      <c r="AB138">
        <f>ABS('Champ Scores'!AH142-33.3-'Comp Calculator'!I$164-'Comp Calculator'!I$163)</f>
        <v>10.089008419631391</v>
      </c>
      <c r="AC138">
        <f>ABS('Champ Scores'!AI142-33.3-'Comp Calculator'!J$164-'Comp Calculator'!J$163)</f>
        <v>24.214760751148706</v>
      </c>
      <c r="AD138">
        <f t="shared" si="54"/>
        <v>68.6075383415602</v>
      </c>
      <c r="AF138" s="60">
        <f>(IF('Comp Calculator'!$C$167='(CC) Enemy Champ Data'!$N$3,'(CC) Enemy Champ Data'!$N138,IF('Comp Calculator'!$C$167='(CC) Enemy Champ Data'!$O$3,'(CC) Enemy Champ Data'!$O138,IF('Comp Calculator'!$C$167='(CC) Enemy Champ Data'!$P$3,'(CC) Enemy Champ Data'!$P138,IF('Comp Calculator'!$C$167='(CC) Enemy Champ Data'!$Q$3,'(CC) Enemy Champ Data'!$Q138,IF('Comp Calculator'!$C$167='(CC) Enemy Champ Data'!$R$3,'(CC) Enemy Champ Data'!$R138,IF('Comp Calculator'!$C$167='(CC) Enemy Champ Data'!$T$3,'(CC) Enemy Champ Data'!$T138,1000))))))*H138*(100-$AD138))/1000</f>
        <v>0</v>
      </c>
      <c r="AG138" s="60">
        <f>(IF('Comp Calculator'!$C$167='(CC) Enemy Champ Data'!$N$3,'(CC) Enemy Champ Data'!$N138,IF('Comp Calculator'!$C$167='(CC) Enemy Champ Data'!$O$3,'(CC) Enemy Champ Data'!$O138,IF('Comp Calculator'!$C$167='(CC) Enemy Champ Data'!$P$3,'(CC) Enemy Champ Data'!$P138,IF('Comp Calculator'!$C$167='(CC) Enemy Champ Data'!$Q$3,'(CC) Enemy Champ Data'!$Q138,IF('Comp Calculator'!$C$167='(CC) Enemy Champ Data'!$R$3,'(CC) Enemy Champ Data'!$R138,IF('Comp Calculator'!$C$167='(CC) Enemy Champ Data'!$T$3,'(CC) Enemy Champ Data'!$T138,1000))))))*I138*(100-$AD138))/1000</f>
        <v>0</v>
      </c>
      <c r="AH138" s="60">
        <f>(IF('Comp Calculator'!$C$167='(CC) Enemy Champ Data'!$N$3,'(CC) Enemy Champ Data'!$N138,IF('Comp Calculator'!$C$167='(CC) Enemy Champ Data'!$O$3,'(CC) Enemy Champ Data'!$O138,IF('Comp Calculator'!$C$167='(CC) Enemy Champ Data'!$P$3,'(CC) Enemy Champ Data'!$P138,IF('Comp Calculator'!$C$167='(CC) Enemy Champ Data'!$Q$3,'(CC) Enemy Champ Data'!$Q138,IF('Comp Calculator'!$C$167='(CC) Enemy Champ Data'!$R$3,'(CC) Enemy Champ Data'!$R138,IF('Comp Calculator'!$C$167='(CC) Enemy Champ Data'!$T$3,'(CC) Enemy Champ Data'!$T138,1000))))))*J138*(100-$AD138))/1000</f>
        <v>5295.105913954455</v>
      </c>
      <c r="AI138" s="60">
        <f>(IF('Comp Calculator'!$C$167='(CC) Enemy Champ Data'!$N$3,'(CC) Enemy Champ Data'!$N138,IF('Comp Calculator'!$C$167='(CC) Enemy Champ Data'!$O$3,'(CC) Enemy Champ Data'!$O138,IF('Comp Calculator'!$C$167='(CC) Enemy Champ Data'!$P$3,'(CC) Enemy Champ Data'!$P138,IF('Comp Calculator'!$C$167='(CC) Enemy Champ Data'!$Q$3,'(CC) Enemy Champ Data'!$Q138,IF('Comp Calculator'!$C$167='(CC) Enemy Champ Data'!$R$3,'(CC) Enemy Champ Data'!$R138,IF('Comp Calculator'!$C$167='(CC) Enemy Champ Data'!$T$3,'(CC) Enemy Champ Data'!$T138,1000))))))*K138*(100-$AD138))/1000</f>
        <v>0</v>
      </c>
      <c r="AJ138" s="60">
        <f>(IF('Comp Calculator'!$C$167='(CC) Enemy Champ Data'!$N$3,'(CC) Enemy Champ Data'!$N138,IF('Comp Calculator'!$C$167='(CC) Enemy Champ Data'!$O$3,'(CC) Enemy Champ Data'!$O138,IF('Comp Calculator'!$C$167='(CC) Enemy Champ Data'!$P$3,'(CC) Enemy Champ Data'!$P138,IF('Comp Calculator'!$C$167='(CC) Enemy Champ Data'!$Q$3,'(CC) Enemy Champ Data'!$Q138,IF('Comp Calculator'!$C$167='(CC) Enemy Champ Data'!$R$3,'(CC) Enemy Champ Data'!$R138,IF('Comp Calculator'!$C$167='(CC) Enemy Champ Data'!$T$3,'(CC) Enemy Champ Data'!$T138,1000))))))*L138*(100-$AD138))/1000</f>
        <v>3388.8677849308515</v>
      </c>
      <c r="AL138">
        <f>RANK(AF138,AF$4:AF$157,0)+COUNTIF(AF$4:AF138,AF138)-1</f>
        <v>138</v>
      </c>
      <c r="AM138" t="str">
        <f t="shared" si="55"/>
        <v>Vi</v>
      </c>
      <c r="AN138">
        <f>RANK(AG138,AG$4:AG$157,0)+COUNTIF(AG$4:AG138,AG138)-1</f>
        <v>142</v>
      </c>
      <c r="AO138" t="str">
        <f t="shared" si="56"/>
        <v>Vi</v>
      </c>
      <c r="AP138">
        <f>RANK(AH138,AH$4:AH$157,0)+COUNTIF(AH$4:AH138,AH138)-1</f>
        <v>62</v>
      </c>
      <c r="AQ138" t="str">
        <f t="shared" si="57"/>
        <v>Vi</v>
      </c>
      <c r="AR138">
        <f>RANK(AI138,AI$4:AI$157,0)+COUNTIF(AI$4:AI138,AI138)-1</f>
        <v>136</v>
      </c>
      <c r="AS138" t="str">
        <f t="shared" si="58"/>
        <v>Vi</v>
      </c>
      <c r="AT138">
        <f>RANK(AJ138,AJ$4:AJ$157,0)+COUNTIF(AJ$4:AJ138,AJ138)-1</f>
        <v>46</v>
      </c>
      <c r="AU138" t="str">
        <f t="shared" si="59"/>
        <v>Vi</v>
      </c>
      <c r="AW138">
        <v>136</v>
      </c>
      <c r="AX138" s="61">
        <f t="shared" si="60"/>
        <v>3.6082952521230824</v>
      </c>
      <c r="AY138">
        <f>'Champ Scores'!B142</f>
        <v>3</v>
      </c>
      <c r="AZ138">
        <f>'Champ Scores'!C142</f>
        <v>3</v>
      </c>
      <c r="BA138">
        <f>'Champ Scores'!D142</f>
        <v>4</v>
      </c>
      <c r="BB138">
        <f>'Champ Scores'!E142</f>
        <v>1</v>
      </c>
      <c r="BC138">
        <f>'Champ Scores'!F142</f>
        <v>3</v>
      </c>
      <c r="BD138">
        <f>'Champ Scores'!G142</f>
        <v>2</v>
      </c>
      <c r="BE138">
        <f>'Champ Scores'!H142</f>
        <v>1</v>
      </c>
      <c r="BF138">
        <f>'Champ Scores'!I142</f>
        <v>1</v>
      </c>
      <c r="BG138">
        <f>'Champ Scores'!J142</f>
        <v>2</v>
      </c>
      <c r="BH138">
        <f>'Champ Scores'!K142</f>
        <v>4</v>
      </c>
      <c r="BI138">
        <f>'Champ Scores'!L142</f>
        <v>2</v>
      </c>
      <c r="BJ138">
        <f>'Champ Scores'!M142</f>
        <v>5</v>
      </c>
      <c r="BK138">
        <f>'Champ Scores'!N142</f>
        <v>2</v>
      </c>
      <c r="BL138">
        <f>'Champ Scores'!O142</f>
        <v>1</v>
      </c>
      <c r="BM138">
        <f>'Champ Scores'!P142</f>
        <v>5</v>
      </c>
      <c r="BN138">
        <f>'Champ Scores'!Q142</f>
        <v>3</v>
      </c>
      <c r="BO138">
        <f>'Champ Scores'!R142</f>
        <v>5</v>
      </c>
      <c r="BP138">
        <f>'Champ Scores'!S142</f>
        <v>1</v>
      </c>
      <c r="BQ138">
        <f>'Champ Scores'!T142</f>
        <v>2</v>
      </c>
      <c r="BR138">
        <f>'Champ Scores'!U142</f>
        <v>2</v>
      </c>
      <c r="BT138" s="61">
        <f>INDEX($AX$3:BR138,AW138,MATCH('Comp Calculator'!$C$168,'(CC) Enemy Champ Data'!$AX$3:$BR$3,0))</f>
        <v>3.6082952521230824</v>
      </c>
      <c r="BV138" s="60">
        <f t="shared" si="49"/>
        <v>0</v>
      </c>
      <c r="BW138" s="60">
        <f t="shared" si="50"/>
        <v>0</v>
      </c>
      <c r="BX138" s="60">
        <f t="shared" si="51"/>
        <v>8495.4952765953167</v>
      </c>
      <c r="BY138" s="60">
        <f t="shared" si="52"/>
        <v>0</v>
      </c>
      <c r="BZ138" s="60">
        <f t="shared" si="53"/>
        <v>5437.1169770210035</v>
      </c>
      <c r="CB138">
        <f>RANK(BV138,BV$4:BV$157,0)+COUNTIF(BV$4:BV138,BV138)-1</f>
        <v>138</v>
      </c>
      <c r="CC138" t="str">
        <f t="shared" si="61"/>
        <v>Vi</v>
      </c>
      <c r="CD138">
        <f>RANK(BW138,BW$4:BW$157,0)+COUNTIF(BW$4:BW138,BW138)-1</f>
        <v>142</v>
      </c>
      <c r="CE138" t="str">
        <f t="shared" si="62"/>
        <v>Vi</v>
      </c>
      <c r="CF138">
        <f>RANK(BX138,BX$4:BX$157,0)+COUNTIF(BX$4:BX138,BX138)-1</f>
        <v>54</v>
      </c>
      <c r="CG138" t="str">
        <f t="shared" si="63"/>
        <v>Vi</v>
      </c>
      <c r="CH138">
        <f>RANK(BY138,BY$4:BY$157,0)+COUNTIF(BY$4:BY138,BY138)-1</f>
        <v>136</v>
      </c>
      <c r="CI138" t="str">
        <f t="shared" si="64"/>
        <v>Vi</v>
      </c>
      <c r="CJ138">
        <f>RANK(BZ138,BZ$4:BZ$157,0)+COUNTIF(BZ$4:BZ138,BZ138)-1</f>
        <v>41</v>
      </c>
      <c r="CK138" t="str">
        <f t="shared" si="65"/>
        <v>Vi</v>
      </c>
      <c r="CM138">
        <f>'Champ Scores'!B142+'(CC) Team Data'!B$43-'(CC) Team Data'!$B$28</f>
        <v>7</v>
      </c>
      <c r="CN138">
        <f>'Champ Scores'!C142+'(CC) Team Data'!C$43-'(CC) Team Data'!$B$28</f>
        <v>7</v>
      </c>
      <c r="CO138">
        <f>'Champ Scores'!D142+'(CC) Team Data'!D$43-'(CC) Team Data'!$B$28</f>
        <v>8</v>
      </c>
      <c r="CP138">
        <f>'Champ Scores'!E142+'(CC) Team Data'!E$43-'(CC) Team Data'!$B$28</f>
        <v>5</v>
      </c>
      <c r="CQ138">
        <f>'Champ Scores'!F142+'(CC) Team Data'!F$43-'(CC) Team Data'!$B$28</f>
        <v>7</v>
      </c>
      <c r="CR138">
        <f>'Champ Scores'!G142+'(CC) Team Data'!G$43-'(CC) Team Data'!$B$28</f>
        <v>6</v>
      </c>
      <c r="CS138">
        <f>'Champ Scores'!H142+'(CC) Team Data'!H$43-'(CC) Team Data'!$B$28</f>
        <v>5</v>
      </c>
      <c r="CT138">
        <f>'Champ Scores'!I142+'(CC) Team Data'!I$43-'(CC) Team Data'!$B$28</f>
        <v>5</v>
      </c>
      <c r="CU138">
        <f>'Champ Scores'!J142+'(CC) Team Data'!J$43-'(CC) Team Data'!$B$28</f>
        <v>6</v>
      </c>
      <c r="CV138">
        <f>'Champ Scores'!K142+'(CC) Team Data'!K$43-'(CC) Team Data'!$B$28</f>
        <v>8</v>
      </c>
      <c r="CW138">
        <f>'Champ Scores'!L142+'(CC) Team Data'!L$43-'(CC) Team Data'!$B$28</f>
        <v>6</v>
      </c>
      <c r="CX138">
        <f>'Champ Scores'!M142+'(CC) Team Data'!M$43-'(CC) Team Data'!$B$28</f>
        <v>9</v>
      </c>
      <c r="CY138">
        <f>'Champ Scores'!N142+'(CC) Team Data'!N$43-'(CC) Team Data'!$B$28</f>
        <v>6</v>
      </c>
      <c r="CZ138">
        <f>'Champ Scores'!O142+'(CC) Team Data'!O$43-'(CC) Team Data'!$B$28</f>
        <v>5</v>
      </c>
      <c r="DA138">
        <f>'Champ Scores'!P142+'(CC) Team Data'!P$43-'(CC) Team Data'!$B$28</f>
        <v>9</v>
      </c>
      <c r="DB138">
        <f>'Champ Scores'!Q142+'(CC) Team Data'!Q$43-'(CC) Team Data'!$B$28</f>
        <v>7</v>
      </c>
      <c r="DC138">
        <f>'Champ Scores'!R142+'(CC) Team Data'!R$43-'(CC) Team Data'!$B$28</f>
        <v>9</v>
      </c>
      <c r="DD138">
        <f>'Champ Scores'!S142+'(CC) Team Data'!S$43-'(CC) Team Data'!$B$28</f>
        <v>5</v>
      </c>
      <c r="DE138">
        <f>'Champ Scores'!T142+'(CC) Team Data'!T$43-'(CC) Team Data'!$B$28</f>
        <v>6</v>
      </c>
      <c r="DF138">
        <f>'Champ Scores'!U142+'(CC) Team Data'!U$43-'(CC) Team Data'!$B$28</f>
        <v>6</v>
      </c>
    </row>
    <row r="139" spans="1:110" x14ac:dyDescent="0.25">
      <c r="A139" t="str">
        <f>'Champ Scores'!A143</f>
        <v>Viego</v>
      </c>
      <c r="B139">
        <f>IF('Comp Calculator'!$C$158='Champ Pools'!$S$3,'Champ Pools'!B141,IF('Comp Calculator'!$C$158='Champ Pools'!$T$3,'Champ Pools'!C141,IF('Comp Calculator'!$C$158='Champ Pools'!$U$3,'Champ Pools'!D141,IF('Comp Calculator'!$C$158='Champ Pools'!$V$3,'Champ Pools'!E141,IF('Comp Calculator'!$C$158='Champ Pools'!$W$3,'Champ Pools'!F141,IF('Comp Calculator'!$C$158='Champ Pools'!$X$3,'Champ Pools'!G141,IF('Comp Calculator'!$C$158='Champ Pools'!$Y$3,'Champ Pools'!H141,IF('Comp Calculator'!$C$158='Champ Pools'!$Z$3,'Champ Pools'!I141,0))))))))</f>
        <v>0</v>
      </c>
      <c r="C139">
        <f>IF('Comp Calculator'!$C$159='Champ Pools'!$S$3,'Champ Pools'!B141,IF('Comp Calculator'!$C$159='Champ Pools'!$T$3,'Champ Pools'!C141,IF('Comp Calculator'!$C$159='Champ Pools'!$U$3,'Champ Pools'!D141,IF('Comp Calculator'!$C$159='Champ Pools'!$V$3,'Champ Pools'!E141,IF('Comp Calculator'!$C$159='Champ Pools'!$W$3,'Champ Pools'!F141,IF('Comp Calculator'!$C$159='Champ Pools'!$X$3,'Champ Pools'!G141,IF('Comp Calculator'!$C$159='Champ Pools'!$Y$3,'Champ Pools'!H141,IF('Comp Calculator'!$C$159='Champ Pools'!$Z$3,'Champ Pools'!I141,0))))))))</f>
        <v>0</v>
      </c>
      <c r="D139">
        <f>IF('Comp Calculator'!$C$160='Champ Pools'!$S$3,'Champ Pools'!B141,IF('Comp Calculator'!$C$160='Champ Pools'!$T$3,'Champ Pools'!C141,IF('Comp Calculator'!$C$160='Champ Pools'!$U$3,'Champ Pools'!D141,IF('Comp Calculator'!$C$160='Champ Pools'!$V$3,'Champ Pools'!E141,IF('Comp Calculator'!$C$160='Champ Pools'!$W$3,'Champ Pools'!F141,IF('Comp Calculator'!$C$160='Champ Pools'!$X$3,'Champ Pools'!G141,IF('Comp Calculator'!$C$160='Champ Pools'!$Y$3,'Champ Pools'!H141,IF('Comp Calculator'!$C$160='Champ Pools'!$Z$3,'Champ Pools'!I141,0))))))))</f>
        <v>3</v>
      </c>
      <c r="E139">
        <f>IF('Comp Calculator'!$C$161='Champ Pools'!$S$3,'Champ Pools'!B141,IF('Comp Calculator'!$C$161='Champ Pools'!$T$3,'Champ Pools'!C141,IF('Comp Calculator'!$C$161='Champ Pools'!$U$3,'Champ Pools'!D141,IF('Comp Calculator'!$C$161='Champ Pools'!$V$3,'Champ Pools'!E141,IF('Comp Calculator'!$C$161='Champ Pools'!$W$3,'Champ Pools'!F141,IF('Comp Calculator'!$C$161='Champ Pools'!$X$3,'Champ Pools'!G141,IF('Comp Calculator'!$C$161='Champ Pools'!$Y$3,'Champ Pools'!H141,IF('Comp Calculator'!$C$161='Champ Pools'!$Z$3,'Champ Pools'!I141,0))))))))</f>
        <v>0</v>
      </c>
      <c r="F139">
        <f>IF('Comp Calculator'!$C$162='Champ Pools'!$S$3,'Champ Pools'!B141,IF('Comp Calculator'!$C$162='Champ Pools'!$T$3,'Champ Pools'!C141,IF('Comp Calculator'!$C$162='Champ Pools'!$U$3,'Champ Pools'!D141,IF('Comp Calculator'!$C$162='Champ Pools'!$V$3,'Champ Pools'!E141,IF('Comp Calculator'!$C$162='Champ Pools'!$W$3,'Champ Pools'!F141,IF('Comp Calculator'!$C$162='Champ Pools'!$X$3,'Champ Pools'!G141,IF('Comp Calculator'!$C$162='Champ Pools'!$Y$3,'Champ Pools'!H141,IF('Comp Calculator'!$C$162='Champ Pools'!$Z$3,'Champ Pools'!I141,0))))))))</f>
        <v>4</v>
      </c>
      <c r="H139">
        <f>B139*B139*'Champ Pools'!AC141</f>
        <v>0</v>
      </c>
      <c r="I139">
        <f>C139*C139*'Champ Pools'!AD141</f>
        <v>0</v>
      </c>
      <c r="J139">
        <f>D139*D139*'Champ Pools'!AE141</f>
        <v>27</v>
      </c>
      <c r="K139">
        <f>E139*E139*'Champ Pools'!AF141</f>
        <v>0</v>
      </c>
      <c r="L139">
        <f>F139*F139*'Champ Pools'!AG141</f>
        <v>48</v>
      </c>
      <c r="N139">
        <f>'Champ Scores'!Y143</f>
        <v>1856</v>
      </c>
      <c r="O139">
        <f>'Champ Scores'!Z143</f>
        <v>2324</v>
      </c>
      <c r="P139">
        <f>'Champ Scores'!AA143</f>
        <v>1808</v>
      </c>
      <c r="Q139">
        <f>'Champ Scores'!AB143</f>
        <v>1325</v>
      </c>
      <c r="R139">
        <f>'Champ Scores'!AC143</f>
        <v>2131</v>
      </c>
      <c r="T139" s="60">
        <f t="shared" si="48"/>
        <v>2621.3395980565169</v>
      </c>
      <c r="U139">
        <f>'(CC) Team Data'!W$43+'(CC) Enemy Champ Data'!N139</f>
        <v>1856</v>
      </c>
      <c r="V139">
        <f>'(CC) Team Data'!X$43+'(CC) Enemy Champ Data'!O139</f>
        <v>2324</v>
      </c>
      <c r="W139">
        <f>'(CC) Team Data'!Y$43+'(CC) Enemy Champ Data'!P139</f>
        <v>1808</v>
      </c>
      <c r="X139">
        <f>'(CC) Team Data'!Z$43+'(CC) Enemy Champ Data'!Q139</f>
        <v>1325</v>
      </c>
      <c r="Y139">
        <f>'(CC) Team Data'!AA$43+'(CC) Enemy Champ Data'!R139</f>
        <v>2131</v>
      </c>
      <c r="AA139">
        <f>ABS('Champ Scores'!AG143-33.3-'Comp Calculator'!H$164-'Comp Calculator'!H$163)</f>
        <v>8.7114757005968002</v>
      </c>
      <c r="AB139">
        <f>ABS('Champ Scores'!AH143-33.3-'Comp Calculator'!I$164-'Comp Calculator'!I$163)</f>
        <v>5.7990766411888757</v>
      </c>
      <c r="AC139">
        <f>ABS('Champ Scores'!AI143-33.3-'Comp Calculator'!J$164-'Comp Calculator'!J$163)</f>
        <v>14.510552341785687</v>
      </c>
      <c r="AD139">
        <f t="shared" si="54"/>
        <v>29.021104683571362</v>
      </c>
      <c r="AF139" s="60">
        <f>(IF('Comp Calculator'!$C$167='(CC) Enemy Champ Data'!$N$3,'(CC) Enemy Champ Data'!$N139,IF('Comp Calculator'!$C$167='(CC) Enemy Champ Data'!$O$3,'(CC) Enemy Champ Data'!$O139,IF('Comp Calculator'!$C$167='(CC) Enemy Champ Data'!$P$3,'(CC) Enemy Champ Data'!$P139,IF('Comp Calculator'!$C$167='(CC) Enemy Champ Data'!$Q$3,'(CC) Enemy Champ Data'!$Q139,IF('Comp Calculator'!$C$167='(CC) Enemy Champ Data'!$R$3,'(CC) Enemy Champ Data'!$R139,IF('Comp Calculator'!$C$167='(CC) Enemy Champ Data'!$T$3,'(CC) Enemy Champ Data'!$T139,1000))))))*H139*(100-$AD139))/1000</f>
        <v>0</v>
      </c>
      <c r="AG139" s="60">
        <f>(IF('Comp Calculator'!$C$167='(CC) Enemy Champ Data'!$N$3,'(CC) Enemy Champ Data'!$N139,IF('Comp Calculator'!$C$167='(CC) Enemy Champ Data'!$O$3,'(CC) Enemy Champ Data'!$O139,IF('Comp Calculator'!$C$167='(CC) Enemy Champ Data'!$P$3,'(CC) Enemy Champ Data'!$P139,IF('Comp Calculator'!$C$167='(CC) Enemy Champ Data'!$Q$3,'(CC) Enemy Champ Data'!$Q139,IF('Comp Calculator'!$C$167='(CC) Enemy Champ Data'!$R$3,'(CC) Enemy Champ Data'!$R139,IF('Comp Calculator'!$C$167='(CC) Enemy Champ Data'!$T$3,'(CC) Enemy Champ Data'!$T139,1000))))))*I139*(100-$AD139))/1000</f>
        <v>0</v>
      </c>
      <c r="AH139" s="60">
        <f>(IF('Comp Calculator'!$C$167='(CC) Enemy Champ Data'!$N$3,'(CC) Enemy Champ Data'!$N139,IF('Comp Calculator'!$C$167='(CC) Enemy Champ Data'!$O$3,'(CC) Enemy Champ Data'!$O139,IF('Comp Calculator'!$C$167='(CC) Enemy Champ Data'!$P$3,'(CC) Enemy Champ Data'!$P139,IF('Comp Calculator'!$C$167='(CC) Enemy Champ Data'!$Q$3,'(CC) Enemy Champ Data'!$Q139,IF('Comp Calculator'!$C$167='(CC) Enemy Champ Data'!$R$3,'(CC) Enemy Champ Data'!$R139,IF('Comp Calculator'!$C$167='(CC) Enemy Champ Data'!$T$3,'(CC) Enemy Champ Data'!$T139,1000))))))*J139*(100-$AD139))/1000</f>
        <v>5023.6143008200906</v>
      </c>
      <c r="AI139" s="60">
        <f>(IF('Comp Calculator'!$C$167='(CC) Enemy Champ Data'!$N$3,'(CC) Enemy Champ Data'!$N139,IF('Comp Calculator'!$C$167='(CC) Enemy Champ Data'!$O$3,'(CC) Enemy Champ Data'!$O139,IF('Comp Calculator'!$C$167='(CC) Enemy Champ Data'!$P$3,'(CC) Enemy Champ Data'!$P139,IF('Comp Calculator'!$C$167='(CC) Enemy Champ Data'!$Q$3,'(CC) Enemy Champ Data'!$Q139,IF('Comp Calculator'!$C$167='(CC) Enemy Champ Data'!$R$3,'(CC) Enemy Champ Data'!$R139,IF('Comp Calculator'!$C$167='(CC) Enemy Champ Data'!$T$3,'(CC) Enemy Champ Data'!$T139,1000))))))*K139*(100-$AD139))/1000</f>
        <v>0</v>
      </c>
      <c r="AJ139" s="60">
        <f>(IF('Comp Calculator'!$C$167='(CC) Enemy Champ Data'!$N$3,'(CC) Enemy Champ Data'!$N139,IF('Comp Calculator'!$C$167='(CC) Enemy Champ Data'!$O$3,'(CC) Enemy Champ Data'!$O139,IF('Comp Calculator'!$C$167='(CC) Enemy Champ Data'!$P$3,'(CC) Enemy Champ Data'!$P139,IF('Comp Calculator'!$C$167='(CC) Enemy Champ Data'!$Q$3,'(CC) Enemy Champ Data'!$Q139,IF('Comp Calculator'!$C$167='(CC) Enemy Champ Data'!$R$3,'(CC) Enemy Champ Data'!$R139,IF('Comp Calculator'!$C$167='(CC) Enemy Champ Data'!$T$3,'(CC) Enemy Champ Data'!$T139,1000))))))*L139*(100-$AD139))/1000</f>
        <v>8930.869868124606</v>
      </c>
      <c r="AL139">
        <f>RANK(AF139,AF$4:AF$157,0)+COUNTIF(AF$4:AF139,AF139)-1</f>
        <v>139</v>
      </c>
      <c r="AM139" t="str">
        <f t="shared" si="55"/>
        <v>Viego</v>
      </c>
      <c r="AN139">
        <f>RANK(AG139,AG$4:AG$157,0)+COUNTIF(AG$4:AG139,AG139)-1</f>
        <v>143</v>
      </c>
      <c r="AO139" t="str">
        <f t="shared" si="56"/>
        <v>Viego</v>
      </c>
      <c r="AP139">
        <f>RANK(AH139,AH$4:AH$157,0)+COUNTIF(AH$4:AH139,AH139)-1</f>
        <v>66</v>
      </c>
      <c r="AQ139" t="str">
        <f t="shared" si="57"/>
        <v>Viego</v>
      </c>
      <c r="AR139">
        <f>RANK(AI139,AI$4:AI$157,0)+COUNTIF(AI$4:AI139,AI139)-1</f>
        <v>137</v>
      </c>
      <c r="AS139" t="str">
        <f t="shared" si="58"/>
        <v>Viego</v>
      </c>
      <c r="AT139">
        <f>RANK(AJ139,AJ$4:AJ$157,0)+COUNTIF(AJ$4:AJ139,AJ139)-1</f>
        <v>23</v>
      </c>
      <c r="AU139" t="str">
        <f t="shared" si="59"/>
        <v>Viego</v>
      </c>
      <c r="AW139">
        <v>137</v>
      </c>
      <c r="AX139" s="61">
        <f t="shared" si="60"/>
        <v>3.6466416042420917</v>
      </c>
      <c r="AY139">
        <f>'Champ Scores'!B143</f>
        <v>2</v>
      </c>
      <c r="AZ139">
        <f>'Champ Scores'!C143</f>
        <v>4</v>
      </c>
      <c r="BA139">
        <f>'Champ Scores'!D143</f>
        <v>4</v>
      </c>
      <c r="BB139">
        <f>'Champ Scores'!E143</f>
        <v>2</v>
      </c>
      <c r="BC139">
        <f>'Champ Scores'!F143</f>
        <v>5</v>
      </c>
      <c r="BD139">
        <f>'Champ Scores'!G143</f>
        <v>2</v>
      </c>
      <c r="BE139">
        <f>'Champ Scores'!H143</f>
        <v>1</v>
      </c>
      <c r="BF139">
        <f>'Champ Scores'!I143</f>
        <v>1</v>
      </c>
      <c r="BG139">
        <f>'Champ Scores'!J143</f>
        <v>4</v>
      </c>
      <c r="BH139">
        <f>'Champ Scores'!K143</f>
        <v>3</v>
      </c>
      <c r="BI139">
        <f>'Champ Scores'!L143</f>
        <v>5</v>
      </c>
      <c r="BJ139">
        <f>'Champ Scores'!M143</f>
        <v>3</v>
      </c>
      <c r="BK139">
        <f>'Champ Scores'!N143</f>
        <v>1</v>
      </c>
      <c r="BL139">
        <f>'Champ Scores'!O143</f>
        <v>1</v>
      </c>
      <c r="BM139">
        <f>'Champ Scores'!P143</f>
        <v>3</v>
      </c>
      <c r="BN139">
        <f>'Champ Scores'!Q143</f>
        <v>3</v>
      </c>
      <c r="BO139">
        <f>'Champ Scores'!R143</f>
        <v>3</v>
      </c>
      <c r="BP139">
        <f>'Champ Scores'!S143</f>
        <v>1</v>
      </c>
      <c r="BQ139">
        <f>'Champ Scores'!T143</f>
        <v>3</v>
      </c>
      <c r="BR139">
        <f>'Champ Scores'!U143</f>
        <v>1</v>
      </c>
      <c r="BT139" s="61">
        <f>INDEX($AX$3:BR139,AW139,MATCH('Comp Calculator'!$C$168,'(CC) Enemy Champ Data'!$AX$3:$BR$3,0))</f>
        <v>3.6466416042420917</v>
      </c>
      <c r="BV139" s="60">
        <f t="shared" si="49"/>
        <v>0</v>
      </c>
      <c r="BW139" s="60">
        <f t="shared" si="50"/>
        <v>0</v>
      </c>
      <c r="BX139" s="60">
        <f t="shared" si="51"/>
        <v>6988.5340024688858</v>
      </c>
      <c r="BY139" s="60">
        <f t="shared" si="52"/>
        <v>0</v>
      </c>
      <c r="BZ139" s="60">
        <f t="shared" si="53"/>
        <v>12424.060448833574</v>
      </c>
      <c r="CB139">
        <f>RANK(BV139,BV$4:BV$157,0)+COUNTIF(BV$4:BV139,BV139)-1</f>
        <v>139</v>
      </c>
      <c r="CC139" t="str">
        <f t="shared" si="61"/>
        <v>Viego</v>
      </c>
      <c r="CD139">
        <f>RANK(BW139,BW$4:BW$157,0)+COUNTIF(BW$4:BW139,BW139)-1</f>
        <v>143</v>
      </c>
      <c r="CE139" t="str">
        <f t="shared" si="62"/>
        <v>Viego</v>
      </c>
      <c r="CF139">
        <f>RANK(BX139,BX$4:BX$157,0)+COUNTIF(BX$4:BX139,BX139)-1</f>
        <v>67</v>
      </c>
      <c r="CG139" t="str">
        <f t="shared" si="63"/>
        <v>Viego</v>
      </c>
      <c r="CH139">
        <f>RANK(BY139,BY$4:BY$157,0)+COUNTIF(BY$4:BY139,BY139)-1</f>
        <v>137</v>
      </c>
      <c r="CI139" t="str">
        <f t="shared" si="64"/>
        <v>Viego</v>
      </c>
      <c r="CJ139">
        <f>RANK(BZ139,BZ$4:BZ$157,0)+COUNTIF(BZ$4:BZ139,BZ139)-1</f>
        <v>24</v>
      </c>
      <c r="CK139" t="str">
        <f t="shared" si="65"/>
        <v>Viego</v>
      </c>
      <c r="CM139">
        <f>'Champ Scores'!B143+'(CC) Team Data'!B$43-'(CC) Team Data'!$B$28</f>
        <v>6</v>
      </c>
      <c r="CN139">
        <f>'Champ Scores'!C143+'(CC) Team Data'!C$43-'(CC) Team Data'!$B$28</f>
        <v>8</v>
      </c>
      <c r="CO139">
        <f>'Champ Scores'!D143+'(CC) Team Data'!D$43-'(CC) Team Data'!$B$28</f>
        <v>8</v>
      </c>
      <c r="CP139">
        <f>'Champ Scores'!E143+'(CC) Team Data'!E$43-'(CC) Team Data'!$B$28</f>
        <v>6</v>
      </c>
      <c r="CQ139">
        <f>'Champ Scores'!F143+'(CC) Team Data'!F$43-'(CC) Team Data'!$B$28</f>
        <v>9</v>
      </c>
      <c r="CR139">
        <f>'Champ Scores'!G143+'(CC) Team Data'!G$43-'(CC) Team Data'!$B$28</f>
        <v>6</v>
      </c>
      <c r="CS139">
        <f>'Champ Scores'!H143+'(CC) Team Data'!H$43-'(CC) Team Data'!$B$28</f>
        <v>5</v>
      </c>
      <c r="CT139">
        <f>'Champ Scores'!I143+'(CC) Team Data'!I$43-'(CC) Team Data'!$B$28</f>
        <v>5</v>
      </c>
      <c r="CU139">
        <f>'Champ Scores'!J143+'(CC) Team Data'!J$43-'(CC) Team Data'!$B$28</f>
        <v>8</v>
      </c>
      <c r="CV139">
        <f>'Champ Scores'!K143+'(CC) Team Data'!K$43-'(CC) Team Data'!$B$28</f>
        <v>7</v>
      </c>
      <c r="CW139">
        <f>'Champ Scores'!L143+'(CC) Team Data'!L$43-'(CC) Team Data'!$B$28</f>
        <v>9</v>
      </c>
      <c r="CX139">
        <f>'Champ Scores'!M143+'(CC) Team Data'!M$43-'(CC) Team Data'!$B$28</f>
        <v>7</v>
      </c>
      <c r="CY139">
        <f>'Champ Scores'!N143+'(CC) Team Data'!N$43-'(CC) Team Data'!$B$28</f>
        <v>5</v>
      </c>
      <c r="CZ139">
        <f>'Champ Scores'!O143+'(CC) Team Data'!O$43-'(CC) Team Data'!$B$28</f>
        <v>5</v>
      </c>
      <c r="DA139">
        <f>'Champ Scores'!P143+'(CC) Team Data'!P$43-'(CC) Team Data'!$B$28</f>
        <v>7</v>
      </c>
      <c r="DB139">
        <f>'Champ Scores'!Q143+'(CC) Team Data'!Q$43-'(CC) Team Data'!$B$28</f>
        <v>7</v>
      </c>
      <c r="DC139">
        <f>'Champ Scores'!R143+'(CC) Team Data'!R$43-'(CC) Team Data'!$B$28</f>
        <v>7</v>
      </c>
      <c r="DD139">
        <f>'Champ Scores'!S143+'(CC) Team Data'!S$43-'(CC) Team Data'!$B$28</f>
        <v>5</v>
      </c>
      <c r="DE139">
        <f>'Champ Scores'!T143+'(CC) Team Data'!T$43-'(CC) Team Data'!$B$28</f>
        <v>7</v>
      </c>
      <c r="DF139">
        <f>'Champ Scores'!U143+'(CC) Team Data'!U$43-'(CC) Team Data'!$B$28</f>
        <v>5</v>
      </c>
    </row>
    <row r="140" spans="1:110" x14ac:dyDescent="0.25">
      <c r="A140" t="str">
        <f>'Champ Scores'!A144</f>
        <v>Viktor</v>
      </c>
      <c r="B140">
        <f>IF('Comp Calculator'!$C$158='Champ Pools'!$S$3,'Champ Pools'!B142,IF('Comp Calculator'!$C$158='Champ Pools'!$T$3,'Champ Pools'!C142,IF('Comp Calculator'!$C$158='Champ Pools'!$U$3,'Champ Pools'!D142,IF('Comp Calculator'!$C$158='Champ Pools'!$V$3,'Champ Pools'!E142,IF('Comp Calculator'!$C$158='Champ Pools'!$W$3,'Champ Pools'!F142,IF('Comp Calculator'!$C$158='Champ Pools'!$X$3,'Champ Pools'!G142,IF('Comp Calculator'!$C$158='Champ Pools'!$Y$3,'Champ Pools'!H142,IF('Comp Calculator'!$C$158='Champ Pools'!$Z$3,'Champ Pools'!I142,0))))))))</f>
        <v>0</v>
      </c>
      <c r="C140">
        <f>IF('Comp Calculator'!$C$159='Champ Pools'!$S$3,'Champ Pools'!B142,IF('Comp Calculator'!$C$159='Champ Pools'!$T$3,'Champ Pools'!C142,IF('Comp Calculator'!$C$159='Champ Pools'!$U$3,'Champ Pools'!D142,IF('Comp Calculator'!$C$159='Champ Pools'!$V$3,'Champ Pools'!E142,IF('Comp Calculator'!$C$159='Champ Pools'!$W$3,'Champ Pools'!F142,IF('Comp Calculator'!$C$159='Champ Pools'!$X$3,'Champ Pools'!G142,IF('Comp Calculator'!$C$159='Champ Pools'!$Y$3,'Champ Pools'!H142,IF('Comp Calculator'!$C$159='Champ Pools'!$Z$3,'Champ Pools'!I142,0))))))))</f>
        <v>0</v>
      </c>
      <c r="D140">
        <f>IF('Comp Calculator'!$C$160='Champ Pools'!$S$3,'Champ Pools'!B142,IF('Comp Calculator'!$C$160='Champ Pools'!$T$3,'Champ Pools'!C142,IF('Comp Calculator'!$C$160='Champ Pools'!$U$3,'Champ Pools'!D142,IF('Comp Calculator'!$C$160='Champ Pools'!$V$3,'Champ Pools'!E142,IF('Comp Calculator'!$C$160='Champ Pools'!$W$3,'Champ Pools'!F142,IF('Comp Calculator'!$C$160='Champ Pools'!$X$3,'Champ Pools'!G142,IF('Comp Calculator'!$C$160='Champ Pools'!$Y$3,'Champ Pools'!H142,IF('Comp Calculator'!$C$160='Champ Pools'!$Z$3,'Champ Pools'!I142,0))))))))</f>
        <v>5</v>
      </c>
      <c r="E140">
        <f>IF('Comp Calculator'!$C$161='Champ Pools'!$S$3,'Champ Pools'!B142,IF('Comp Calculator'!$C$161='Champ Pools'!$T$3,'Champ Pools'!C142,IF('Comp Calculator'!$C$161='Champ Pools'!$U$3,'Champ Pools'!D142,IF('Comp Calculator'!$C$161='Champ Pools'!$V$3,'Champ Pools'!E142,IF('Comp Calculator'!$C$161='Champ Pools'!$W$3,'Champ Pools'!F142,IF('Comp Calculator'!$C$161='Champ Pools'!$X$3,'Champ Pools'!G142,IF('Comp Calculator'!$C$161='Champ Pools'!$Y$3,'Champ Pools'!H142,IF('Comp Calculator'!$C$161='Champ Pools'!$Z$3,'Champ Pools'!I142,0))))))))</f>
        <v>0</v>
      </c>
      <c r="F140">
        <f>IF('Comp Calculator'!$C$162='Champ Pools'!$S$3,'Champ Pools'!B142,IF('Comp Calculator'!$C$162='Champ Pools'!$T$3,'Champ Pools'!C142,IF('Comp Calculator'!$C$162='Champ Pools'!$U$3,'Champ Pools'!D142,IF('Comp Calculator'!$C$162='Champ Pools'!$V$3,'Champ Pools'!E142,IF('Comp Calculator'!$C$162='Champ Pools'!$W$3,'Champ Pools'!F142,IF('Comp Calculator'!$C$162='Champ Pools'!$X$3,'Champ Pools'!G142,IF('Comp Calculator'!$C$162='Champ Pools'!$Y$3,'Champ Pools'!H142,IF('Comp Calculator'!$C$162='Champ Pools'!$Z$3,'Champ Pools'!I142,0))))))))</f>
        <v>0</v>
      </c>
      <c r="H140">
        <f>B140*B140*'Champ Pools'!AC142</f>
        <v>0</v>
      </c>
      <c r="I140">
        <f>C140*C140*'Champ Pools'!AD142</f>
        <v>0</v>
      </c>
      <c r="J140">
        <f>D140*D140*'Champ Pools'!AE142</f>
        <v>75</v>
      </c>
      <c r="K140">
        <f>E140*E140*'Champ Pools'!AF142</f>
        <v>0</v>
      </c>
      <c r="L140">
        <f>F140*F140*'Champ Pools'!AG142</f>
        <v>0</v>
      </c>
      <c r="N140">
        <f>'Champ Scores'!Y144</f>
        <v>2255</v>
      </c>
      <c r="O140">
        <f>'Champ Scores'!Z144</f>
        <v>1586</v>
      </c>
      <c r="P140">
        <f>'Champ Scores'!AA144</f>
        <v>2034</v>
      </c>
      <c r="Q140">
        <f>'Champ Scores'!AB144</f>
        <v>2485</v>
      </c>
      <c r="R140">
        <f>'Champ Scores'!AC144</f>
        <v>1968</v>
      </c>
      <c r="T140" s="60">
        <f t="shared" si="48"/>
        <v>2663.7303165612461</v>
      </c>
      <c r="U140">
        <f>'(CC) Team Data'!W$43+'(CC) Enemy Champ Data'!N140</f>
        <v>2255</v>
      </c>
      <c r="V140">
        <f>'(CC) Team Data'!X$43+'(CC) Enemy Champ Data'!O140</f>
        <v>1586</v>
      </c>
      <c r="W140">
        <f>'(CC) Team Data'!Y$43+'(CC) Enemy Champ Data'!P140</f>
        <v>2034</v>
      </c>
      <c r="X140">
        <f>'(CC) Team Data'!Z$43+'(CC) Enemy Champ Data'!Q140</f>
        <v>2485</v>
      </c>
      <c r="Y140">
        <f>'(CC) Team Data'!AA$43+'(CC) Enemy Champ Data'!R140</f>
        <v>1968</v>
      </c>
      <c r="AA140">
        <f>ABS('Champ Scores'!AG144-33.3-'Comp Calculator'!H$164-'Comp Calculator'!H$163)</f>
        <v>33.503028943227889</v>
      </c>
      <c r="AB140">
        <f>ABS('Champ Scores'!AH144-33.3-'Comp Calculator'!I$164-'Comp Calculator'!I$163)</f>
        <v>12.174186565004199</v>
      </c>
      <c r="AC140">
        <f>ABS('Champ Scores'!AI144-33.3-'Comp Calculator'!J$164-'Comp Calculator'!J$163)</f>
        <v>21.328842378223694</v>
      </c>
      <c r="AD140">
        <f t="shared" si="54"/>
        <v>67.006057886455778</v>
      </c>
      <c r="AF140" s="60">
        <f>(IF('Comp Calculator'!$C$167='(CC) Enemy Champ Data'!$N$3,'(CC) Enemy Champ Data'!$N140,IF('Comp Calculator'!$C$167='(CC) Enemy Champ Data'!$O$3,'(CC) Enemy Champ Data'!$O140,IF('Comp Calculator'!$C$167='(CC) Enemy Champ Data'!$P$3,'(CC) Enemy Champ Data'!$P140,IF('Comp Calculator'!$C$167='(CC) Enemy Champ Data'!$Q$3,'(CC) Enemy Champ Data'!$Q140,IF('Comp Calculator'!$C$167='(CC) Enemy Champ Data'!$R$3,'(CC) Enemy Champ Data'!$R140,IF('Comp Calculator'!$C$167='(CC) Enemy Champ Data'!$T$3,'(CC) Enemy Champ Data'!$T140,1000))))))*H140*(100-$AD140))/1000</f>
        <v>0</v>
      </c>
      <c r="AG140" s="60">
        <f>(IF('Comp Calculator'!$C$167='(CC) Enemy Champ Data'!$N$3,'(CC) Enemy Champ Data'!$N140,IF('Comp Calculator'!$C$167='(CC) Enemy Champ Data'!$O$3,'(CC) Enemy Champ Data'!$O140,IF('Comp Calculator'!$C$167='(CC) Enemy Champ Data'!$P$3,'(CC) Enemy Champ Data'!$P140,IF('Comp Calculator'!$C$167='(CC) Enemy Champ Data'!$Q$3,'(CC) Enemy Champ Data'!$Q140,IF('Comp Calculator'!$C$167='(CC) Enemy Champ Data'!$R$3,'(CC) Enemy Champ Data'!$R140,IF('Comp Calculator'!$C$167='(CC) Enemy Champ Data'!$T$3,'(CC) Enemy Champ Data'!$T140,1000))))))*I140*(100-$AD140))/1000</f>
        <v>0</v>
      </c>
      <c r="AH140" s="60">
        <f>(IF('Comp Calculator'!$C$167='(CC) Enemy Champ Data'!$N$3,'(CC) Enemy Champ Data'!$N140,IF('Comp Calculator'!$C$167='(CC) Enemy Champ Data'!$O$3,'(CC) Enemy Champ Data'!$O140,IF('Comp Calculator'!$C$167='(CC) Enemy Champ Data'!$P$3,'(CC) Enemy Champ Data'!$P140,IF('Comp Calculator'!$C$167='(CC) Enemy Champ Data'!$Q$3,'(CC) Enemy Champ Data'!$Q140,IF('Comp Calculator'!$C$167='(CC) Enemy Champ Data'!$R$3,'(CC) Enemy Champ Data'!$R140,IF('Comp Calculator'!$C$167='(CC) Enemy Champ Data'!$T$3,'(CC) Enemy Champ Data'!$T140,1000))))))*J140*(100-$AD140))/1000</f>
        <v>6591.5222903035938</v>
      </c>
      <c r="AI140" s="60">
        <f>(IF('Comp Calculator'!$C$167='(CC) Enemy Champ Data'!$N$3,'(CC) Enemy Champ Data'!$N140,IF('Comp Calculator'!$C$167='(CC) Enemy Champ Data'!$O$3,'(CC) Enemy Champ Data'!$O140,IF('Comp Calculator'!$C$167='(CC) Enemy Champ Data'!$P$3,'(CC) Enemy Champ Data'!$P140,IF('Comp Calculator'!$C$167='(CC) Enemy Champ Data'!$Q$3,'(CC) Enemy Champ Data'!$Q140,IF('Comp Calculator'!$C$167='(CC) Enemy Champ Data'!$R$3,'(CC) Enemy Champ Data'!$R140,IF('Comp Calculator'!$C$167='(CC) Enemy Champ Data'!$T$3,'(CC) Enemy Champ Data'!$T140,1000))))))*K140*(100-$AD140))/1000</f>
        <v>0</v>
      </c>
      <c r="AJ140" s="60">
        <f>(IF('Comp Calculator'!$C$167='(CC) Enemy Champ Data'!$N$3,'(CC) Enemy Champ Data'!$N140,IF('Comp Calculator'!$C$167='(CC) Enemy Champ Data'!$O$3,'(CC) Enemy Champ Data'!$O140,IF('Comp Calculator'!$C$167='(CC) Enemy Champ Data'!$P$3,'(CC) Enemy Champ Data'!$P140,IF('Comp Calculator'!$C$167='(CC) Enemy Champ Data'!$Q$3,'(CC) Enemy Champ Data'!$Q140,IF('Comp Calculator'!$C$167='(CC) Enemy Champ Data'!$R$3,'(CC) Enemy Champ Data'!$R140,IF('Comp Calculator'!$C$167='(CC) Enemy Champ Data'!$T$3,'(CC) Enemy Champ Data'!$T140,1000))))))*L140*(100-$AD140))/1000</f>
        <v>0</v>
      </c>
      <c r="AL140">
        <f>RANK(AF140,AF$4:AF$157,0)+COUNTIF(AF$4:AF140,AF140)-1</f>
        <v>140</v>
      </c>
      <c r="AM140" t="str">
        <f t="shared" si="55"/>
        <v>Viktor</v>
      </c>
      <c r="AN140">
        <f>RANK(AG140,AG$4:AG$157,0)+COUNTIF(AG$4:AG140,AG140)-1</f>
        <v>144</v>
      </c>
      <c r="AO140" t="str">
        <f t="shared" si="56"/>
        <v>Viktor</v>
      </c>
      <c r="AP140">
        <f>RANK(AH140,AH$4:AH$157,0)+COUNTIF(AH$4:AH140,AH140)-1</f>
        <v>46</v>
      </c>
      <c r="AQ140" t="str">
        <f t="shared" si="57"/>
        <v>Viktor</v>
      </c>
      <c r="AR140">
        <f>RANK(AI140,AI$4:AI$157,0)+COUNTIF(AI$4:AI140,AI140)-1</f>
        <v>138</v>
      </c>
      <c r="AS140" t="str">
        <f t="shared" si="58"/>
        <v>Viktor</v>
      </c>
      <c r="AT140">
        <f>RANK(AJ140,AJ$4:AJ$157,0)+COUNTIF(AJ$4:AJ140,AJ140)-1</f>
        <v>139</v>
      </c>
      <c r="AU140" t="str">
        <f t="shared" si="59"/>
        <v>Viktor</v>
      </c>
      <c r="AW140">
        <v>138</v>
      </c>
      <c r="AX140" s="61">
        <f t="shared" si="60"/>
        <v>3.4305549086582099</v>
      </c>
      <c r="AY140">
        <f>'Champ Scores'!B144</f>
        <v>4</v>
      </c>
      <c r="AZ140">
        <f>'Champ Scores'!C144</f>
        <v>3</v>
      </c>
      <c r="BA140">
        <f>'Champ Scores'!D144</f>
        <v>2</v>
      </c>
      <c r="BB140">
        <f>'Champ Scores'!E144</f>
        <v>5</v>
      </c>
      <c r="BC140">
        <f>'Champ Scores'!F144</f>
        <v>1</v>
      </c>
      <c r="BD140">
        <f>'Champ Scores'!G144</f>
        <v>5</v>
      </c>
      <c r="BE140">
        <f>'Champ Scores'!H144</f>
        <v>3</v>
      </c>
      <c r="BF140">
        <f>'Champ Scores'!I144</f>
        <v>3</v>
      </c>
      <c r="BG140">
        <f>'Champ Scores'!J144</f>
        <v>1</v>
      </c>
      <c r="BH140">
        <f>'Champ Scores'!K144</f>
        <v>1</v>
      </c>
      <c r="BI140">
        <f>'Champ Scores'!L144</f>
        <v>1</v>
      </c>
      <c r="BJ140">
        <f>'Champ Scores'!M144</f>
        <v>1</v>
      </c>
      <c r="BK140">
        <f>'Champ Scores'!N144</f>
        <v>4</v>
      </c>
      <c r="BL140">
        <f>'Champ Scores'!O144</f>
        <v>4</v>
      </c>
      <c r="BM140">
        <f>'Champ Scores'!P144</f>
        <v>4</v>
      </c>
      <c r="BN140">
        <f>'Champ Scores'!Q144</f>
        <v>2</v>
      </c>
      <c r="BO140">
        <f>'Champ Scores'!R144</f>
        <v>1</v>
      </c>
      <c r="BP140">
        <f>'Champ Scores'!S144</f>
        <v>1</v>
      </c>
      <c r="BQ140">
        <f>'Champ Scores'!T144</f>
        <v>5</v>
      </c>
      <c r="BR140">
        <f>'Champ Scores'!U144</f>
        <v>1</v>
      </c>
      <c r="BT140" s="61">
        <f>INDEX($AX$3:BR140,AW140,MATCH('Comp Calculator'!$C$168,'(CC) Enemy Champ Data'!$AX$3:$BR$3,0))</f>
        <v>3.4305549086582099</v>
      </c>
      <c r="BV140" s="60">
        <f t="shared" si="49"/>
        <v>0</v>
      </c>
      <c r="BW140" s="60">
        <f t="shared" si="50"/>
        <v>0</v>
      </c>
      <c r="BX140" s="60">
        <f t="shared" si="51"/>
        <v>8489.0647555202959</v>
      </c>
      <c r="BY140" s="60">
        <f t="shared" si="52"/>
        <v>0</v>
      </c>
      <c r="BZ140" s="60">
        <f t="shared" si="53"/>
        <v>0</v>
      </c>
      <c r="CB140">
        <f>RANK(BV140,BV$4:BV$157,0)+COUNTIF(BV$4:BV140,BV140)-1</f>
        <v>140</v>
      </c>
      <c r="CC140" t="str">
        <f t="shared" si="61"/>
        <v>Viktor</v>
      </c>
      <c r="CD140">
        <f>RANK(BW140,BW$4:BW$157,0)+COUNTIF(BW$4:BW140,BW140)-1</f>
        <v>144</v>
      </c>
      <c r="CE140" t="str">
        <f t="shared" si="62"/>
        <v>Viktor</v>
      </c>
      <c r="CF140">
        <f>RANK(BX140,BX$4:BX$157,0)+COUNTIF(BX$4:BX140,BX140)-1</f>
        <v>55</v>
      </c>
      <c r="CG140" t="str">
        <f t="shared" si="63"/>
        <v>Viktor</v>
      </c>
      <c r="CH140">
        <f>RANK(BY140,BY$4:BY$157,0)+COUNTIF(BY$4:BY140,BY140)-1</f>
        <v>138</v>
      </c>
      <c r="CI140" t="str">
        <f t="shared" si="64"/>
        <v>Viktor</v>
      </c>
      <c r="CJ140">
        <f>RANK(BZ140,BZ$4:BZ$157,0)+COUNTIF(BZ$4:BZ140,BZ140)-1</f>
        <v>139</v>
      </c>
      <c r="CK140" t="str">
        <f t="shared" si="65"/>
        <v>Viktor</v>
      </c>
      <c r="CM140">
        <f>'Champ Scores'!B144+'(CC) Team Data'!B$43-'(CC) Team Data'!$B$28</f>
        <v>8</v>
      </c>
      <c r="CN140">
        <f>'Champ Scores'!C144+'(CC) Team Data'!C$43-'(CC) Team Data'!$B$28</f>
        <v>7</v>
      </c>
      <c r="CO140">
        <f>'Champ Scores'!D144+'(CC) Team Data'!D$43-'(CC) Team Data'!$B$28</f>
        <v>6</v>
      </c>
      <c r="CP140">
        <f>'Champ Scores'!E144+'(CC) Team Data'!E$43-'(CC) Team Data'!$B$28</f>
        <v>9</v>
      </c>
      <c r="CQ140">
        <f>'Champ Scores'!F144+'(CC) Team Data'!F$43-'(CC) Team Data'!$B$28</f>
        <v>5</v>
      </c>
      <c r="CR140">
        <f>'Champ Scores'!G144+'(CC) Team Data'!G$43-'(CC) Team Data'!$B$28</f>
        <v>9</v>
      </c>
      <c r="CS140">
        <f>'Champ Scores'!H144+'(CC) Team Data'!H$43-'(CC) Team Data'!$B$28</f>
        <v>7</v>
      </c>
      <c r="CT140">
        <f>'Champ Scores'!I144+'(CC) Team Data'!I$43-'(CC) Team Data'!$B$28</f>
        <v>7</v>
      </c>
      <c r="CU140">
        <f>'Champ Scores'!J144+'(CC) Team Data'!J$43-'(CC) Team Data'!$B$28</f>
        <v>5</v>
      </c>
      <c r="CV140">
        <f>'Champ Scores'!K144+'(CC) Team Data'!K$43-'(CC) Team Data'!$B$28</f>
        <v>5</v>
      </c>
      <c r="CW140">
        <f>'Champ Scores'!L144+'(CC) Team Data'!L$43-'(CC) Team Data'!$B$28</f>
        <v>5</v>
      </c>
      <c r="CX140">
        <f>'Champ Scores'!M144+'(CC) Team Data'!M$43-'(CC) Team Data'!$B$28</f>
        <v>5</v>
      </c>
      <c r="CY140">
        <f>'Champ Scores'!N144+'(CC) Team Data'!N$43-'(CC) Team Data'!$B$28</f>
        <v>8</v>
      </c>
      <c r="CZ140">
        <f>'Champ Scores'!O144+'(CC) Team Data'!O$43-'(CC) Team Data'!$B$28</f>
        <v>8</v>
      </c>
      <c r="DA140">
        <f>'Champ Scores'!P144+'(CC) Team Data'!P$43-'(CC) Team Data'!$B$28</f>
        <v>8</v>
      </c>
      <c r="DB140">
        <f>'Champ Scores'!Q144+'(CC) Team Data'!Q$43-'(CC) Team Data'!$B$28</f>
        <v>6</v>
      </c>
      <c r="DC140">
        <f>'Champ Scores'!R144+'(CC) Team Data'!R$43-'(CC) Team Data'!$B$28</f>
        <v>5</v>
      </c>
      <c r="DD140">
        <f>'Champ Scores'!S144+'(CC) Team Data'!S$43-'(CC) Team Data'!$B$28</f>
        <v>5</v>
      </c>
      <c r="DE140">
        <f>'Champ Scores'!T144+'(CC) Team Data'!T$43-'(CC) Team Data'!$B$28</f>
        <v>9</v>
      </c>
      <c r="DF140">
        <f>'Champ Scores'!U144+'(CC) Team Data'!U$43-'(CC) Team Data'!$B$28</f>
        <v>5</v>
      </c>
    </row>
    <row r="141" spans="1:110" x14ac:dyDescent="0.25">
      <c r="A141" t="str">
        <f>'Champ Scores'!A145</f>
        <v>Vladimir</v>
      </c>
      <c r="B141">
        <f>IF('Comp Calculator'!$C$158='Champ Pools'!$S$3,'Champ Pools'!B143,IF('Comp Calculator'!$C$158='Champ Pools'!$T$3,'Champ Pools'!C143,IF('Comp Calculator'!$C$158='Champ Pools'!$U$3,'Champ Pools'!D143,IF('Comp Calculator'!$C$158='Champ Pools'!$V$3,'Champ Pools'!E143,IF('Comp Calculator'!$C$158='Champ Pools'!$W$3,'Champ Pools'!F143,IF('Comp Calculator'!$C$158='Champ Pools'!$X$3,'Champ Pools'!G143,IF('Comp Calculator'!$C$158='Champ Pools'!$Y$3,'Champ Pools'!H143,IF('Comp Calculator'!$C$158='Champ Pools'!$Z$3,'Champ Pools'!I143,0))))))))</f>
        <v>0</v>
      </c>
      <c r="C141">
        <f>IF('Comp Calculator'!$C$159='Champ Pools'!$S$3,'Champ Pools'!B143,IF('Comp Calculator'!$C$159='Champ Pools'!$T$3,'Champ Pools'!C143,IF('Comp Calculator'!$C$159='Champ Pools'!$U$3,'Champ Pools'!D143,IF('Comp Calculator'!$C$159='Champ Pools'!$V$3,'Champ Pools'!E143,IF('Comp Calculator'!$C$159='Champ Pools'!$W$3,'Champ Pools'!F143,IF('Comp Calculator'!$C$159='Champ Pools'!$X$3,'Champ Pools'!G143,IF('Comp Calculator'!$C$159='Champ Pools'!$Y$3,'Champ Pools'!H143,IF('Comp Calculator'!$C$159='Champ Pools'!$Z$3,'Champ Pools'!I143,0))))))))</f>
        <v>2</v>
      </c>
      <c r="D141">
        <f>IF('Comp Calculator'!$C$160='Champ Pools'!$S$3,'Champ Pools'!B143,IF('Comp Calculator'!$C$160='Champ Pools'!$T$3,'Champ Pools'!C143,IF('Comp Calculator'!$C$160='Champ Pools'!$U$3,'Champ Pools'!D143,IF('Comp Calculator'!$C$160='Champ Pools'!$V$3,'Champ Pools'!E143,IF('Comp Calculator'!$C$160='Champ Pools'!$W$3,'Champ Pools'!F143,IF('Comp Calculator'!$C$160='Champ Pools'!$X$3,'Champ Pools'!G143,IF('Comp Calculator'!$C$160='Champ Pools'!$Y$3,'Champ Pools'!H143,IF('Comp Calculator'!$C$160='Champ Pools'!$Z$3,'Champ Pools'!I143,0))))))))</f>
        <v>2</v>
      </c>
      <c r="E141">
        <f>IF('Comp Calculator'!$C$161='Champ Pools'!$S$3,'Champ Pools'!B143,IF('Comp Calculator'!$C$161='Champ Pools'!$T$3,'Champ Pools'!C143,IF('Comp Calculator'!$C$161='Champ Pools'!$U$3,'Champ Pools'!D143,IF('Comp Calculator'!$C$161='Champ Pools'!$V$3,'Champ Pools'!E143,IF('Comp Calculator'!$C$161='Champ Pools'!$W$3,'Champ Pools'!F143,IF('Comp Calculator'!$C$161='Champ Pools'!$X$3,'Champ Pools'!G143,IF('Comp Calculator'!$C$161='Champ Pools'!$Y$3,'Champ Pools'!H143,IF('Comp Calculator'!$C$161='Champ Pools'!$Z$3,'Champ Pools'!I143,0))))))))</f>
        <v>0</v>
      </c>
      <c r="F141">
        <f>IF('Comp Calculator'!$C$162='Champ Pools'!$S$3,'Champ Pools'!B143,IF('Comp Calculator'!$C$162='Champ Pools'!$T$3,'Champ Pools'!C143,IF('Comp Calculator'!$C$162='Champ Pools'!$U$3,'Champ Pools'!D143,IF('Comp Calculator'!$C$162='Champ Pools'!$V$3,'Champ Pools'!E143,IF('Comp Calculator'!$C$162='Champ Pools'!$W$3,'Champ Pools'!F143,IF('Comp Calculator'!$C$162='Champ Pools'!$X$3,'Champ Pools'!G143,IF('Comp Calculator'!$C$162='Champ Pools'!$Y$3,'Champ Pools'!H143,IF('Comp Calculator'!$C$162='Champ Pools'!$Z$3,'Champ Pools'!I143,0))))))))</f>
        <v>0</v>
      </c>
      <c r="H141">
        <f>B141*B141*'Champ Pools'!AC143</f>
        <v>0</v>
      </c>
      <c r="I141">
        <f>C141*C141*'Champ Pools'!AD143</f>
        <v>12</v>
      </c>
      <c r="J141">
        <f>D141*D141*'Champ Pools'!AE143</f>
        <v>12</v>
      </c>
      <c r="K141">
        <f>E141*E141*'Champ Pools'!AF143</f>
        <v>0</v>
      </c>
      <c r="L141">
        <f>F141*F141*'Champ Pools'!AG143</f>
        <v>0</v>
      </c>
      <c r="N141">
        <f>'Champ Scores'!Y145</f>
        <v>2079</v>
      </c>
      <c r="O141">
        <f>'Champ Scores'!Z145</f>
        <v>2002</v>
      </c>
      <c r="P141">
        <f>'Champ Scores'!AA145</f>
        <v>1809</v>
      </c>
      <c r="Q141">
        <f>'Champ Scores'!AB145</f>
        <v>1823</v>
      </c>
      <c r="R141">
        <f>'Champ Scores'!AC145</f>
        <v>2107</v>
      </c>
      <c r="T141" s="60">
        <f t="shared" si="48"/>
        <v>2859.4439613534873</v>
      </c>
      <c r="U141">
        <f>'(CC) Team Data'!W$43+'(CC) Enemy Champ Data'!N141</f>
        <v>2079</v>
      </c>
      <c r="V141">
        <f>'(CC) Team Data'!X$43+'(CC) Enemy Champ Data'!O141</f>
        <v>2002</v>
      </c>
      <c r="W141">
        <f>'(CC) Team Data'!Y$43+'(CC) Enemy Champ Data'!P141</f>
        <v>1809</v>
      </c>
      <c r="X141">
        <f>'(CC) Team Data'!Z$43+'(CC) Enemy Champ Data'!Q141</f>
        <v>1823</v>
      </c>
      <c r="Y141">
        <f>'(CC) Team Data'!AA$43+'(CC) Enemy Champ Data'!R141</f>
        <v>2107</v>
      </c>
      <c r="AA141">
        <f>ABS('Champ Scores'!AG145-33.3-'Comp Calculator'!H$164-'Comp Calculator'!H$163)</f>
        <v>25.772213230415048</v>
      </c>
      <c r="AB141">
        <f>ABS('Champ Scores'!AH145-33.3-'Comp Calculator'!I$164-'Comp Calculator'!I$163)</f>
        <v>1.5726286521421855</v>
      </c>
      <c r="AC141">
        <f>ABS('Champ Scores'!AI145-33.3-'Comp Calculator'!J$164-'Comp Calculator'!J$163)</f>
        <v>27.34484188255723</v>
      </c>
      <c r="AD141">
        <f t="shared" si="54"/>
        <v>54.689683765114466</v>
      </c>
      <c r="AF141" s="60">
        <f>(IF('Comp Calculator'!$C$167='(CC) Enemy Champ Data'!$N$3,'(CC) Enemy Champ Data'!$N141,IF('Comp Calculator'!$C$167='(CC) Enemy Champ Data'!$O$3,'(CC) Enemy Champ Data'!$O141,IF('Comp Calculator'!$C$167='(CC) Enemy Champ Data'!$P$3,'(CC) Enemy Champ Data'!$P141,IF('Comp Calculator'!$C$167='(CC) Enemy Champ Data'!$Q$3,'(CC) Enemy Champ Data'!$Q141,IF('Comp Calculator'!$C$167='(CC) Enemy Champ Data'!$R$3,'(CC) Enemy Champ Data'!$R141,IF('Comp Calculator'!$C$167='(CC) Enemy Champ Data'!$T$3,'(CC) Enemy Champ Data'!$T141,1000))))))*H141*(100-$AD141))/1000</f>
        <v>0</v>
      </c>
      <c r="AG141" s="60">
        <f>(IF('Comp Calculator'!$C$167='(CC) Enemy Champ Data'!$N$3,'(CC) Enemy Champ Data'!$N141,IF('Comp Calculator'!$C$167='(CC) Enemy Champ Data'!$O$3,'(CC) Enemy Champ Data'!$O141,IF('Comp Calculator'!$C$167='(CC) Enemy Champ Data'!$P$3,'(CC) Enemy Champ Data'!$P141,IF('Comp Calculator'!$C$167='(CC) Enemy Champ Data'!$Q$3,'(CC) Enemy Champ Data'!$Q141,IF('Comp Calculator'!$C$167='(CC) Enemy Champ Data'!$R$3,'(CC) Enemy Champ Data'!$R141,IF('Comp Calculator'!$C$167='(CC) Enemy Champ Data'!$T$3,'(CC) Enemy Champ Data'!$T141,1000))))))*I141*(100-$AD141))/1000</f>
        <v>1554.7477217383239</v>
      </c>
      <c r="AH141" s="60">
        <f>(IF('Comp Calculator'!$C$167='(CC) Enemy Champ Data'!$N$3,'(CC) Enemy Champ Data'!$N141,IF('Comp Calculator'!$C$167='(CC) Enemy Champ Data'!$O$3,'(CC) Enemy Champ Data'!$O141,IF('Comp Calculator'!$C$167='(CC) Enemy Champ Data'!$P$3,'(CC) Enemy Champ Data'!$P141,IF('Comp Calculator'!$C$167='(CC) Enemy Champ Data'!$Q$3,'(CC) Enemy Champ Data'!$Q141,IF('Comp Calculator'!$C$167='(CC) Enemy Champ Data'!$R$3,'(CC) Enemy Champ Data'!$R141,IF('Comp Calculator'!$C$167='(CC) Enemy Champ Data'!$T$3,'(CC) Enemy Champ Data'!$T141,1000))))))*J141*(100-$AD141))/1000</f>
        <v>1554.7477217383239</v>
      </c>
      <c r="AI141" s="60">
        <f>(IF('Comp Calculator'!$C$167='(CC) Enemy Champ Data'!$N$3,'(CC) Enemy Champ Data'!$N141,IF('Comp Calculator'!$C$167='(CC) Enemy Champ Data'!$O$3,'(CC) Enemy Champ Data'!$O141,IF('Comp Calculator'!$C$167='(CC) Enemy Champ Data'!$P$3,'(CC) Enemy Champ Data'!$P141,IF('Comp Calculator'!$C$167='(CC) Enemy Champ Data'!$Q$3,'(CC) Enemy Champ Data'!$Q141,IF('Comp Calculator'!$C$167='(CC) Enemy Champ Data'!$R$3,'(CC) Enemy Champ Data'!$R141,IF('Comp Calculator'!$C$167='(CC) Enemy Champ Data'!$T$3,'(CC) Enemy Champ Data'!$T141,1000))))))*K141*(100-$AD141))/1000</f>
        <v>0</v>
      </c>
      <c r="AJ141" s="60">
        <f>(IF('Comp Calculator'!$C$167='(CC) Enemy Champ Data'!$N$3,'(CC) Enemy Champ Data'!$N141,IF('Comp Calculator'!$C$167='(CC) Enemy Champ Data'!$O$3,'(CC) Enemy Champ Data'!$O141,IF('Comp Calculator'!$C$167='(CC) Enemy Champ Data'!$P$3,'(CC) Enemy Champ Data'!$P141,IF('Comp Calculator'!$C$167='(CC) Enemy Champ Data'!$Q$3,'(CC) Enemy Champ Data'!$Q141,IF('Comp Calculator'!$C$167='(CC) Enemy Champ Data'!$R$3,'(CC) Enemy Champ Data'!$R141,IF('Comp Calculator'!$C$167='(CC) Enemy Champ Data'!$T$3,'(CC) Enemy Champ Data'!$T141,1000))))))*L141*(100-$AD141))/1000</f>
        <v>0</v>
      </c>
      <c r="AL141">
        <f>RANK(AF141,AF$4:AF$157,0)+COUNTIF(AF$4:AF141,AF141)-1</f>
        <v>141</v>
      </c>
      <c r="AM141" t="str">
        <f t="shared" si="55"/>
        <v>Vladimir</v>
      </c>
      <c r="AN141">
        <f>RANK(AG141,AG$4:AG$157,0)+COUNTIF(AG$4:AG141,AG141)-1</f>
        <v>15</v>
      </c>
      <c r="AO141" t="str">
        <f t="shared" si="56"/>
        <v>Vladimir</v>
      </c>
      <c r="AP141">
        <f>RANK(AH141,AH$4:AH$157,0)+COUNTIF(AH$4:AH141,AH141)-1</f>
        <v>101</v>
      </c>
      <c r="AQ141" t="str">
        <f t="shared" si="57"/>
        <v>Vladimir</v>
      </c>
      <c r="AR141">
        <f>RANK(AI141,AI$4:AI$157,0)+COUNTIF(AI$4:AI141,AI141)-1</f>
        <v>139</v>
      </c>
      <c r="AS141" t="str">
        <f t="shared" si="58"/>
        <v>Vladimir</v>
      </c>
      <c r="AT141">
        <f>RANK(AJ141,AJ$4:AJ$157,0)+COUNTIF(AJ$4:AJ141,AJ141)-1</f>
        <v>140</v>
      </c>
      <c r="AU141" t="str">
        <f t="shared" si="59"/>
        <v>Vladimir</v>
      </c>
      <c r="AW141">
        <v>139</v>
      </c>
      <c r="AX141" s="61">
        <f t="shared" si="60"/>
        <v>3.5346098058699078</v>
      </c>
      <c r="AY141">
        <f>'Champ Scores'!B145</f>
        <v>5</v>
      </c>
      <c r="AZ141">
        <f>'Champ Scores'!C145</f>
        <v>4</v>
      </c>
      <c r="BA141">
        <f>'Champ Scores'!D145</f>
        <v>1</v>
      </c>
      <c r="BB141">
        <f>'Champ Scores'!E145</f>
        <v>5</v>
      </c>
      <c r="BC141">
        <f>'Champ Scores'!F145</f>
        <v>4</v>
      </c>
      <c r="BD141">
        <f>'Champ Scores'!G145</f>
        <v>3</v>
      </c>
      <c r="BE141">
        <f>'Champ Scores'!H145</f>
        <v>2</v>
      </c>
      <c r="BF141">
        <f>'Champ Scores'!I145</f>
        <v>2</v>
      </c>
      <c r="BG141">
        <f>'Champ Scores'!J145</f>
        <v>4</v>
      </c>
      <c r="BH141">
        <f>'Champ Scores'!K145</f>
        <v>1</v>
      </c>
      <c r="BI141">
        <f>'Champ Scores'!L145</f>
        <v>5</v>
      </c>
      <c r="BJ141">
        <f>'Champ Scores'!M145</f>
        <v>1</v>
      </c>
      <c r="BK141">
        <f>'Champ Scores'!N145</f>
        <v>2</v>
      </c>
      <c r="BL141">
        <f>'Champ Scores'!O145</f>
        <v>3</v>
      </c>
      <c r="BM141">
        <f>'Champ Scores'!P145</f>
        <v>1</v>
      </c>
      <c r="BN141">
        <f>'Champ Scores'!Q145</f>
        <v>3</v>
      </c>
      <c r="BO141">
        <f>'Champ Scores'!R145</f>
        <v>1</v>
      </c>
      <c r="BP141">
        <f>'Champ Scores'!S145</f>
        <v>2</v>
      </c>
      <c r="BQ141">
        <f>'Champ Scores'!T145</f>
        <v>2</v>
      </c>
      <c r="BR141">
        <f>'Champ Scores'!U145</f>
        <v>1</v>
      </c>
      <c r="BT141" s="61">
        <f>INDEX($AX$3:BR141,AW141,MATCH('Comp Calculator'!$C$168,'(CC) Enemy Champ Data'!$AX$3:$BR$3,0))</f>
        <v>3.5346098058699078</v>
      </c>
      <c r="BV141" s="60">
        <f t="shared" si="49"/>
        <v>0</v>
      </c>
      <c r="BW141" s="60">
        <f t="shared" si="50"/>
        <v>1921.8514568507148</v>
      </c>
      <c r="BX141" s="60">
        <f t="shared" si="51"/>
        <v>1921.8514568507148</v>
      </c>
      <c r="BY141" s="60">
        <f t="shared" si="52"/>
        <v>0</v>
      </c>
      <c r="BZ141" s="60">
        <f t="shared" si="53"/>
        <v>0</v>
      </c>
      <c r="CB141">
        <f>RANK(BV141,BV$4:BV$157,0)+COUNTIF(BV$4:BV141,BV141)-1</f>
        <v>141</v>
      </c>
      <c r="CC141" t="str">
        <f t="shared" si="61"/>
        <v>Vladimir</v>
      </c>
      <c r="CD141">
        <f>RANK(BW141,BW$4:BW$157,0)+COUNTIF(BW$4:BW141,BW141)-1</f>
        <v>15</v>
      </c>
      <c r="CE141" t="str">
        <f t="shared" si="62"/>
        <v>Vladimir</v>
      </c>
      <c r="CF141">
        <f>RANK(BX141,BX$4:BX$157,0)+COUNTIF(BX$4:BX141,BX141)-1</f>
        <v>103</v>
      </c>
      <c r="CG141" t="str">
        <f t="shared" si="63"/>
        <v>Vladimir</v>
      </c>
      <c r="CH141">
        <f>RANK(BY141,BY$4:BY$157,0)+COUNTIF(BY$4:BY141,BY141)-1</f>
        <v>139</v>
      </c>
      <c r="CI141" t="str">
        <f t="shared" si="64"/>
        <v>Vladimir</v>
      </c>
      <c r="CJ141">
        <f>RANK(BZ141,BZ$4:BZ$157,0)+COUNTIF(BZ$4:BZ141,BZ141)-1</f>
        <v>140</v>
      </c>
      <c r="CK141" t="str">
        <f t="shared" si="65"/>
        <v>Vladimir</v>
      </c>
      <c r="CM141">
        <f>'Champ Scores'!B145+'(CC) Team Data'!B$43-'(CC) Team Data'!$B$28</f>
        <v>9</v>
      </c>
      <c r="CN141">
        <f>'Champ Scores'!C145+'(CC) Team Data'!C$43-'(CC) Team Data'!$B$28</f>
        <v>8</v>
      </c>
      <c r="CO141">
        <f>'Champ Scores'!D145+'(CC) Team Data'!D$43-'(CC) Team Data'!$B$28</f>
        <v>5</v>
      </c>
      <c r="CP141">
        <f>'Champ Scores'!E145+'(CC) Team Data'!E$43-'(CC) Team Data'!$B$28</f>
        <v>9</v>
      </c>
      <c r="CQ141">
        <f>'Champ Scores'!F145+'(CC) Team Data'!F$43-'(CC) Team Data'!$B$28</f>
        <v>8</v>
      </c>
      <c r="CR141">
        <f>'Champ Scores'!G145+'(CC) Team Data'!G$43-'(CC) Team Data'!$B$28</f>
        <v>7</v>
      </c>
      <c r="CS141">
        <f>'Champ Scores'!H145+'(CC) Team Data'!H$43-'(CC) Team Data'!$B$28</f>
        <v>6</v>
      </c>
      <c r="CT141">
        <f>'Champ Scores'!I145+'(CC) Team Data'!I$43-'(CC) Team Data'!$B$28</f>
        <v>6</v>
      </c>
      <c r="CU141">
        <f>'Champ Scores'!J145+'(CC) Team Data'!J$43-'(CC) Team Data'!$B$28</f>
        <v>8</v>
      </c>
      <c r="CV141">
        <f>'Champ Scores'!K145+'(CC) Team Data'!K$43-'(CC) Team Data'!$B$28</f>
        <v>5</v>
      </c>
      <c r="CW141">
        <f>'Champ Scores'!L145+'(CC) Team Data'!L$43-'(CC) Team Data'!$B$28</f>
        <v>9</v>
      </c>
      <c r="CX141">
        <f>'Champ Scores'!M145+'(CC) Team Data'!M$43-'(CC) Team Data'!$B$28</f>
        <v>5</v>
      </c>
      <c r="CY141">
        <f>'Champ Scores'!N145+'(CC) Team Data'!N$43-'(CC) Team Data'!$B$28</f>
        <v>6</v>
      </c>
      <c r="CZ141">
        <f>'Champ Scores'!O145+'(CC) Team Data'!O$43-'(CC) Team Data'!$B$28</f>
        <v>7</v>
      </c>
      <c r="DA141">
        <f>'Champ Scores'!P145+'(CC) Team Data'!P$43-'(CC) Team Data'!$B$28</f>
        <v>5</v>
      </c>
      <c r="DB141">
        <f>'Champ Scores'!Q145+'(CC) Team Data'!Q$43-'(CC) Team Data'!$B$28</f>
        <v>7</v>
      </c>
      <c r="DC141">
        <f>'Champ Scores'!R145+'(CC) Team Data'!R$43-'(CC) Team Data'!$B$28</f>
        <v>5</v>
      </c>
      <c r="DD141">
        <f>'Champ Scores'!S145+'(CC) Team Data'!S$43-'(CC) Team Data'!$B$28</f>
        <v>6</v>
      </c>
      <c r="DE141">
        <f>'Champ Scores'!T145+'(CC) Team Data'!T$43-'(CC) Team Data'!$B$28</f>
        <v>6</v>
      </c>
      <c r="DF141">
        <f>'Champ Scores'!U145+'(CC) Team Data'!U$43-'(CC) Team Data'!$B$28</f>
        <v>5</v>
      </c>
    </row>
    <row r="142" spans="1:110" x14ac:dyDescent="0.25">
      <c r="A142" t="str">
        <f>'Champ Scores'!A146</f>
        <v>Volibear</v>
      </c>
      <c r="B142">
        <f>IF('Comp Calculator'!$C$158='Champ Pools'!$S$3,'Champ Pools'!B144,IF('Comp Calculator'!$C$158='Champ Pools'!$T$3,'Champ Pools'!C144,IF('Comp Calculator'!$C$158='Champ Pools'!$U$3,'Champ Pools'!D144,IF('Comp Calculator'!$C$158='Champ Pools'!$V$3,'Champ Pools'!E144,IF('Comp Calculator'!$C$158='Champ Pools'!$W$3,'Champ Pools'!F144,IF('Comp Calculator'!$C$158='Champ Pools'!$X$3,'Champ Pools'!G144,IF('Comp Calculator'!$C$158='Champ Pools'!$Y$3,'Champ Pools'!H144,IF('Comp Calculator'!$C$158='Champ Pools'!$Z$3,'Champ Pools'!I144,0))))))))</f>
        <v>0</v>
      </c>
      <c r="C142">
        <f>IF('Comp Calculator'!$C$159='Champ Pools'!$S$3,'Champ Pools'!B144,IF('Comp Calculator'!$C$159='Champ Pools'!$T$3,'Champ Pools'!C144,IF('Comp Calculator'!$C$159='Champ Pools'!$U$3,'Champ Pools'!D144,IF('Comp Calculator'!$C$159='Champ Pools'!$V$3,'Champ Pools'!E144,IF('Comp Calculator'!$C$159='Champ Pools'!$W$3,'Champ Pools'!F144,IF('Comp Calculator'!$C$159='Champ Pools'!$X$3,'Champ Pools'!G144,IF('Comp Calculator'!$C$159='Champ Pools'!$Y$3,'Champ Pools'!H144,IF('Comp Calculator'!$C$159='Champ Pools'!$Z$3,'Champ Pools'!I144,0))))))))</f>
        <v>5</v>
      </c>
      <c r="D142">
        <f>IF('Comp Calculator'!$C$160='Champ Pools'!$S$3,'Champ Pools'!B144,IF('Comp Calculator'!$C$160='Champ Pools'!$T$3,'Champ Pools'!C144,IF('Comp Calculator'!$C$160='Champ Pools'!$U$3,'Champ Pools'!D144,IF('Comp Calculator'!$C$160='Champ Pools'!$V$3,'Champ Pools'!E144,IF('Comp Calculator'!$C$160='Champ Pools'!$W$3,'Champ Pools'!F144,IF('Comp Calculator'!$C$160='Champ Pools'!$X$3,'Champ Pools'!G144,IF('Comp Calculator'!$C$160='Champ Pools'!$Y$3,'Champ Pools'!H144,IF('Comp Calculator'!$C$160='Champ Pools'!$Z$3,'Champ Pools'!I144,0))))))))</f>
        <v>5</v>
      </c>
      <c r="E142">
        <f>IF('Comp Calculator'!$C$161='Champ Pools'!$S$3,'Champ Pools'!B144,IF('Comp Calculator'!$C$161='Champ Pools'!$T$3,'Champ Pools'!C144,IF('Comp Calculator'!$C$161='Champ Pools'!$U$3,'Champ Pools'!D144,IF('Comp Calculator'!$C$161='Champ Pools'!$V$3,'Champ Pools'!E144,IF('Comp Calculator'!$C$161='Champ Pools'!$W$3,'Champ Pools'!F144,IF('Comp Calculator'!$C$161='Champ Pools'!$X$3,'Champ Pools'!G144,IF('Comp Calculator'!$C$161='Champ Pools'!$Y$3,'Champ Pools'!H144,IF('Comp Calculator'!$C$161='Champ Pools'!$Z$3,'Champ Pools'!I144,0))))))))</f>
        <v>0</v>
      </c>
      <c r="F142">
        <f>IF('Comp Calculator'!$C$162='Champ Pools'!$S$3,'Champ Pools'!B144,IF('Comp Calculator'!$C$162='Champ Pools'!$T$3,'Champ Pools'!C144,IF('Comp Calculator'!$C$162='Champ Pools'!$U$3,'Champ Pools'!D144,IF('Comp Calculator'!$C$162='Champ Pools'!$V$3,'Champ Pools'!E144,IF('Comp Calculator'!$C$162='Champ Pools'!$W$3,'Champ Pools'!F144,IF('Comp Calculator'!$C$162='Champ Pools'!$X$3,'Champ Pools'!G144,IF('Comp Calculator'!$C$162='Champ Pools'!$Y$3,'Champ Pools'!H144,IF('Comp Calculator'!$C$162='Champ Pools'!$Z$3,'Champ Pools'!I144,0))))))))</f>
        <v>0</v>
      </c>
      <c r="H142">
        <f>B142*B142*'Champ Pools'!AC144</f>
        <v>0</v>
      </c>
      <c r="I142">
        <f>C142*C142*'Champ Pools'!AD144</f>
        <v>75</v>
      </c>
      <c r="J142">
        <f>D142*D142*'Champ Pools'!AE144</f>
        <v>75</v>
      </c>
      <c r="K142">
        <f>E142*E142*'Champ Pools'!AF144</f>
        <v>0</v>
      </c>
      <c r="L142">
        <f>F142*F142*'Champ Pools'!AG144</f>
        <v>0</v>
      </c>
      <c r="N142">
        <f>'Champ Scores'!Y146</f>
        <v>1663</v>
      </c>
      <c r="O142">
        <f>'Champ Scores'!Z146</f>
        <v>1933</v>
      </c>
      <c r="P142">
        <f>'Champ Scores'!AA146</f>
        <v>1826</v>
      </c>
      <c r="Q142">
        <f>'Champ Scores'!AB146</f>
        <v>1519</v>
      </c>
      <c r="R142">
        <f>'Champ Scores'!AC146</f>
        <v>2221</v>
      </c>
      <c r="T142" s="60">
        <f t="shared" si="48"/>
        <v>2731.631223872821</v>
      </c>
      <c r="U142">
        <f>'(CC) Team Data'!W$43+'(CC) Enemy Champ Data'!N142</f>
        <v>1663</v>
      </c>
      <c r="V142">
        <f>'(CC) Team Data'!X$43+'(CC) Enemy Champ Data'!O142</f>
        <v>1933</v>
      </c>
      <c r="W142">
        <f>'(CC) Team Data'!Y$43+'(CC) Enemy Champ Data'!P142</f>
        <v>1826</v>
      </c>
      <c r="X142">
        <f>'(CC) Team Data'!Z$43+'(CC) Enemy Champ Data'!Q142</f>
        <v>1519</v>
      </c>
      <c r="Y142">
        <f>'(CC) Team Data'!AA$43+'(CC) Enemy Champ Data'!R142</f>
        <v>2221</v>
      </c>
      <c r="AA142">
        <f>ABS('Champ Scores'!AG146-33.3-'Comp Calculator'!H$164-'Comp Calculator'!H$163)</f>
        <v>0.62653150501252952</v>
      </c>
      <c r="AB142">
        <f>ABS('Champ Scores'!AH146-33.3-'Comp Calculator'!I$164-'Comp Calculator'!I$163)</f>
        <v>1.2587456471497269</v>
      </c>
      <c r="AC142">
        <f>ABS('Champ Scores'!AI146-33.3-'Comp Calculator'!J$164-'Comp Calculator'!J$163)</f>
        <v>0.63221414213718674</v>
      </c>
      <c r="AD142">
        <f t="shared" si="54"/>
        <v>2.5174912942994432</v>
      </c>
      <c r="AF142" s="60">
        <f>(IF('Comp Calculator'!$C$167='(CC) Enemy Champ Data'!$N$3,'(CC) Enemy Champ Data'!$N142,IF('Comp Calculator'!$C$167='(CC) Enemy Champ Data'!$O$3,'(CC) Enemy Champ Data'!$O142,IF('Comp Calculator'!$C$167='(CC) Enemy Champ Data'!$P$3,'(CC) Enemy Champ Data'!$P142,IF('Comp Calculator'!$C$167='(CC) Enemy Champ Data'!$Q$3,'(CC) Enemy Champ Data'!$Q142,IF('Comp Calculator'!$C$167='(CC) Enemy Champ Data'!$R$3,'(CC) Enemy Champ Data'!$R142,IF('Comp Calculator'!$C$167='(CC) Enemy Champ Data'!$T$3,'(CC) Enemy Champ Data'!$T142,1000))))))*H142*(100-$AD142))/1000</f>
        <v>0</v>
      </c>
      <c r="AG142" s="60">
        <f>(IF('Comp Calculator'!$C$167='(CC) Enemy Champ Data'!$N$3,'(CC) Enemy Champ Data'!$N142,IF('Comp Calculator'!$C$167='(CC) Enemy Champ Data'!$O$3,'(CC) Enemy Champ Data'!$O142,IF('Comp Calculator'!$C$167='(CC) Enemy Champ Data'!$P$3,'(CC) Enemy Champ Data'!$P142,IF('Comp Calculator'!$C$167='(CC) Enemy Champ Data'!$Q$3,'(CC) Enemy Champ Data'!$Q142,IF('Comp Calculator'!$C$167='(CC) Enemy Champ Data'!$R$3,'(CC) Enemy Champ Data'!$R142,IF('Comp Calculator'!$C$167='(CC) Enemy Champ Data'!$T$3,'(CC) Enemy Champ Data'!$T142,1000))))))*I142*(100-$AD142))/1000</f>
        <v>19971.469842145929</v>
      </c>
      <c r="AH142" s="60">
        <f>(IF('Comp Calculator'!$C$167='(CC) Enemy Champ Data'!$N$3,'(CC) Enemy Champ Data'!$N142,IF('Comp Calculator'!$C$167='(CC) Enemy Champ Data'!$O$3,'(CC) Enemy Champ Data'!$O142,IF('Comp Calculator'!$C$167='(CC) Enemy Champ Data'!$P$3,'(CC) Enemy Champ Data'!$P142,IF('Comp Calculator'!$C$167='(CC) Enemy Champ Data'!$Q$3,'(CC) Enemy Champ Data'!$Q142,IF('Comp Calculator'!$C$167='(CC) Enemy Champ Data'!$R$3,'(CC) Enemy Champ Data'!$R142,IF('Comp Calculator'!$C$167='(CC) Enemy Champ Data'!$T$3,'(CC) Enemy Champ Data'!$T142,1000))))))*J142*(100-$AD142))/1000</f>
        <v>19971.469842145929</v>
      </c>
      <c r="AI142" s="60">
        <f>(IF('Comp Calculator'!$C$167='(CC) Enemy Champ Data'!$N$3,'(CC) Enemy Champ Data'!$N142,IF('Comp Calculator'!$C$167='(CC) Enemy Champ Data'!$O$3,'(CC) Enemy Champ Data'!$O142,IF('Comp Calculator'!$C$167='(CC) Enemy Champ Data'!$P$3,'(CC) Enemy Champ Data'!$P142,IF('Comp Calculator'!$C$167='(CC) Enemy Champ Data'!$Q$3,'(CC) Enemy Champ Data'!$Q142,IF('Comp Calculator'!$C$167='(CC) Enemy Champ Data'!$R$3,'(CC) Enemy Champ Data'!$R142,IF('Comp Calculator'!$C$167='(CC) Enemy Champ Data'!$T$3,'(CC) Enemy Champ Data'!$T142,1000))))))*K142*(100-$AD142))/1000</f>
        <v>0</v>
      </c>
      <c r="AJ142" s="60">
        <f>(IF('Comp Calculator'!$C$167='(CC) Enemy Champ Data'!$N$3,'(CC) Enemy Champ Data'!$N142,IF('Comp Calculator'!$C$167='(CC) Enemy Champ Data'!$O$3,'(CC) Enemy Champ Data'!$O142,IF('Comp Calculator'!$C$167='(CC) Enemy Champ Data'!$P$3,'(CC) Enemy Champ Data'!$P142,IF('Comp Calculator'!$C$167='(CC) Enemy Champ Data'!$Q$3,'(CC) Enemy Champ Data'!$Q142,IF('Comp Calculator'!$C$167='(CC) Enemy Champ Data'!$R$3,'(CC) Enemy Champ Data'!$R142,IF('Comp Calculator'!$C$167='(CC) Enemy Champ Data'!$T$3,'(CC) Enemy Champ Data'!$T142,1000))))))*L142*(100-$AD142))/1000</f>
        <v>0</v>
      </c>
      <c r="AL142">
        <f>RANK(AF142,AF$4:AF$157,0)+COUNTIF(AF$4:AF142,AF142)-1</f>
        <v>142</v>
      </c>
      <c r="AM142" t="str">
        <f t="shared" si="55"/>
        <v>Volibear</v>
      </c>
      <c r="AN142">
        <f>RANK(AG142,AG$4:AG$157,0)+COUNTIF(AG$4:AG142,AG142)-1</f>
        <v>1</v>
      </c>
      <c r="AO142" t="str">
        <f t="shared" si="56"/>
        <v>Volibear</v>
      </c>
      <c r="AP142">
        <f>RANK(AH142,AH$4:AH$157,0)+COUNTIF(AH$4:AH142,AH142)-1</f>
        <v>3</v>
      </c>
      <c r="AQ142" t="str">
        <f t="shared" si="57"/>
        <v>Volibear</v>
      </c>
      <c r="AR142">
        <f>RANK(AI142,AI$4:AI$157,0)+COUNTIF(AI$4:AI142,AI142)-1</f>
        <v>140</v>
      </c>
      <c r="AS142" t="str">
        <f t="shared" si="58"/>
        <v>Volibear</v>
      </c>
      <c r="AT142">
        <f>RANK(AJ142,AJ$4:AJ$157,0)+COUNTIF(AJ$4:AJ142,AJ142)-1</f>
        <v>141</v>
      </c>
      <c r="AU142" t="str">
        <f t="shared" si="59"/>
        <v>Volibear</v>
      </c>
      <c r="AW142">
        <v>140</v>
      </c>
      <c r="AX142" s="61">
        <f t="shared" si="60"/>
        <v>3.7267943482771742</v>
      </c>
      <c r="AY142">
        <f>'Champ Scores'!B146</f>
        <v>2</v>
      </c>
      <c r="AZ142">
        <f>'Champ Scores'!C146</f>
        <v>4</v>
      </c>
      <c r="BA142">
        <f>'Champ Scores'!D146</f>
        <v>4</v>
      </c>
      <c r="BB142">
        <f>'Champ Scores'!E146</f>
        <v>3</v>
      </c>
      <c r="BC142">
        <f>'Champ Scores'!F146</f>
        <v>4</v>
      </c>
      <c r="BD142">
        <f>'Champ Scores'!G146</f>
        <v>2</v>
      </c>
      <c r="BE142">
        <f>'Champ Scores'!H146</f>
        <v>2</v>
      </c>
      <c r="BF142">
        <f>'Champ Scores'!I146</f>
        <v>3</v>
      </c>
      <c r="BG142">
        <f>'Champ Scores'!J146</f>
        <v>5</v>
      </c>
      <c r="BH142">
        <f>'Champ Scores'!K146</f>
        <v>3</v>
      </c>
      <c r="BI142">
        <f>'Champ Scores'!L146</f>
        <v>5</v>
      </c>
      <c r="BJ142">
        <f>'Champ Scores'!M146</f>
        <v>2</v>
      </c>
      <c r="BK142">
        <f>'Champ Scores'!N146</f>
        <v>2</v>
      </c>
      <c r="BL142">
        <f>'Champ Scores'!O146</f>
        <v>1</v>
      </c>
      <c r="BM142">
        <f>'Champ Scores'!P146</f>
        <v>2</v>
      </c>
      <c r="BN142">
        <f>'Champ Scores'!Q146</f>
        <v>3</v>
      </c>
      <c r="BO142">
        <f>'Champ Scores'!R146</f>
        <v>1</v>
      </c>
      <c r="BP142">
        <f>'Champ Scores'!S146</f>
        <v>1</v>
      </c>
      <c r="BQ142">
        <f>'Champ Scores'!T146</f>
        <v>2</v>
      </c>
      <c r="BR142">
        <f>'Champ Scores'!U146</f>
        <v>1</v>
      </c>
      <c r="BT142" s="61">
        <f>INDEX($AX$3:BR142,AW142,MATCH('Comp Calculator'!$C$168,'(CC) Enemy Champ Data'!$AX$3:$BR$3,0))</f>
        <v>3.7267943482771742</v>
      </c>
      <c r="BV142" s="60">
        <f t="shared" si="49"/>
        <v>0</v>
      </c>
      <c r="BW142" s="60">
        <f t="shared" si="50"/>
        <v>27247.294687521393</v>
      </c>
      <c r="BX142" s="60">
        <f t="shared" si="51"/>
        <v>27247.294687521393</v>
      </c>
      <c r="BY142" s="60">
        <f t="shared" si="52"/>
        <v>0</v>
      </c>
      <c r="BZ142" s="60">
        <f t="shared" si="53"/>
        <v>0</v>
      </c>
      <c r="CB142">
        <f>RANK(BV142,BV$4:BV$157,0)+COUNTIF(BV$4:BV142,BV142)-1</f>
        <v>142</v>
      </c>
      <c r="CC142" t="str">
        <f t="shared" si="61"/>
        <v>Volibear</v>
      </c>
      <c r="CD142">
        <f>RANK(BW142,BW$4:BW$157,0)+COUNTIF(BW$4:BW142,BW142)-1</f>
        <v>1</v>
      </c>
      <c r="CE142" t="str">
        <f t="shared" si="62"/>
        <v>Volibear</v>
      </c>
      <c r="CF142">
        <f>RANK(BX142,BX$4:BX$157,0)+COUNTIF(BX$4:BX142,BX142)-1</f>
        <v>3</v>
      </c>
      <c r="CG142" t="str">
        <f t="shared" si="63"/>
        <v>Volibear</v>
      </c>
      <c r="CH142">
        <f>RANK(BY142,BY$4:BY$157,0)+COUNTIF(BY$4:BY142,BY142)-1</f>
        <v>140</v>
      </c>
      <c r="CI142" t="str">
        <f t="shared" si="64"/>
        <v>Volibear</v>
      </c>
      <c r="CJ142">
        <f>RANK(BZ142,BZ$4:BZ$157,0)+COUNTIF(BZ$4:BZ142,BZ142)-1</f>
        <v>141</v>
      </c>
      <c r="CK142" t="str">
        <f t="shared" si="65"/>
        <v>Volibear</v>
      </c>
      <c r="CM142">
        <f>'Champ Scores'!B146+'(CC) Team Data'!B$43-'(CC) Team Data'!$B$28</f>
        <v>6</v>
      </c>
      <c r="CN142">
        <f>'Champ Scores'!C146+'(CC) Team Data'!C$43-'(CC) Team Data'!$B$28</f>
        <v>8</v>
      </c>
      <c r="CO142">
        <f>'Champ Scores'!D146+'(CC) Team Data'!D$43-'(CC) Team Data'!$B$28</f>
        <v>8</v>
      </c>
      <c r="CP142">
        <f>'Champ Scores'!E146+'(CC) Team Data'!E$43-'(CC) Team Data'!$B$28</f>
        <v>7</v>
      </c>
      <c r="CQ142">
        <f>'Champ Scores'!F146+'(CC) Team Data'!F$43-'(CC) Team Data'!$B$28</f>
        <v>8</v>
      </c>
      <c r="CR142">
        <f>'Champ Scores'!G146+'(CC) Team Data'!G$43-'(CC) Team Data'!$B$28</f>
        <v>6</v>
      </c>
      <c r="CS142">
        <f>'Champ Scores'!H146+'(CC) Team Data'!H$43-'(CC) Team Data'!$B$28</f>
        <v>6</v>
      </c>
      <c r="CT142">
        <f>'Champ Scores'!I146+'(CC) Team Data'!I$43-'(CC) Team Data'!$B$28</f>
        <v>7</v>
      </c>
      <c r="CU142">
        <f>'Champ Scores'!J146+'(CC) Team Data'!J$43-'(CC) Team Data'!$B$28</f>
        <v>9</v>
      </c>
      <c r="CV142">
        <f>'Champ Scores'!K146+'(CC) Team Data'!K$43-'(CC) Team Data'!$B$28</f>
        <v>7</v>
      </c>
      <c r="CW142">
        <f>'Champ Scores'!L146+'(CC) Team Data'!L$43-'(CC) Team Data'!$B$28</f>
        <v>9</v>
      </c>
      <c r="CX142">
        <f>'Champ Scores'!M146+'(CC) Team Data'!M$43-'(CC) Team Data'!$B$28</f>
        <v>6</v>
      </c>
      <c r="CY142">
        <f>'Champ Scores'!N146+'(CC) Team Data'!N$43-'(CC) Team Data'!$B$28</f>
        <v>6</v>
      </c>
      <c r="CZ142">
        <f>'Champ Scores'!O146+'(CC) Team Data'!O$43-'(CC) Team Data'!$B$28</f>
        <v>5</v>
      </c>
      <c r="DA142">
        <f>'Champ Scores'!P146+'(CC) Team Data'!P$43-'(CC) Team Data'!$B$28</f>
        <v>6</v>
      </c>
      <c r="DB142">
        <f>'Champ Scores'!Q146+'(CC) Team Data'!Q$43-'(CC) Team Data'!$B$28</f>
        <v>7</v>
      </c>
      <c r="DC142">
        <f>'Champ Scores'!R146+'(CC) Team Data'!R$43-'(CC) Team Data'!$B$28</f>
        <v>5</v>
      </c>
      <c r="DD142">
        <f>'Champ Scores'!S146+'(CC) Team Data'!S$43-'(CC) Team Data'!$B$28</f>
        <v>5</v>
      </c>
      <c r="DE142">
        <f>'Champ Scores'!T146+'(CC) Team Data'!T$43-'(CC) Team Data'!$B$28</f>
        <v>6</v>
      </c>
      <c r="DF142">
        <f>'Champ Scores'!U146+'(CC) Team Data'!U$43-'(CC) Team Data'!$B$28</f>
        <v>5</v>
      </c>
    </row>
    <row r="143" spans="1:110" x14ac:dyDescent="0.25">
      <c r="A143" t="str">
        <f>'Champ Scores'!A147</f>
        <v>Warwick</v>
      </c>
      <c r="B143">
        <f>IF('Comp Calculator'!$C$158='Champ Pools'!$S$3,'Champ Pools'!B145,IF('Comp Calculator'!$C$158='Champ Pools'!$T$3,'Champ Pools'!C145,IF('Comp Calculator'!$C$158='Champ Pools'!$U$3,'Champ Pools'!D145,IF('Comp Calculator'!$C$158='Champ Pools'!$V$3,'Champ Pools'!E145,IF('Comp Calculator'!$C$158='Champ Pools'!$W$3,'Champ Pools'!F145,IF('Comp Calculator'!$C$158='Champ Pools'!$X$3,'Champ Pools'!G145,IF('Comp Calculator'!$C$158='Champ Pools'!$Y$3,'Champ Pools'!H145,IF('Comp Calculator'!$C$158='Champ Pools'!$Z$3,'Champ Pools'!I145,0))))))))</f>
        <v>0</v>
      </c>
      <c r="C143">
        <f>IF('Comp Calculator'!$C$159='Champ Pools'!$S$3,'Champ Pools'!B145,IF('Comp Calculator'!$C$159='Champ Pools'!$T$3,'Champ Pools'!C145,IF('Comp Calculator'!$C$159='Champ Pools'!$U$3,'Champ Pools'!D145,IF('Comp Calculator'!$C$159='Champ Pools'!$V$3,'Champ Pools'!E145,IF('Comp Calculator'!$C$159='Champ Pools'!$W$3,'Champ Pools'!F145,IF('Comp Calculator'!$C$159='Champ Pools'!$X$3,'Champ Pools'!G145,IF('Comp Calculator'!$C$159='Champ Pools'!$Y$3,'Champ Pools'!H145,IF('Comp Calculator'!$C$159='Champ Pools'!$Z$3,'Champ Pools'!I145,0))))))))</f>
        <v>0</v>
      </c>
      <c r="D143">
        <f>IF('Comp Calculator'!$C$160='Champ Pools'!$S$3,'Champ Pools'!B145,IF('Comp Calculator'!$C$160='Champ Pools'!$T$3,'Champ Pools'!C145,IF('Comp Calculator'!$C$160='Champ Pools'!$U$3,'Champ Pools'!D145,IF('Comp Calculator'!$C$160='Champ Pools'!$V$3,'Champ Pools'!E145,IF('Comp Calculator'!$C$160='Champ Pools'!$W$3,'Champ Pools'!F145,IF('Comp Calculator'!$C$160='Champ Pools'!$X$3,'Champ Pools'!G145,IF('Comp Calculator'!$C$160='Champ Pools'!$Y$3,'Champ Pools'!H145,IF('Comp Calculator'!$C$160='Champ Pools'!$Z$3,'Champ Pools'!I145,0))))))))</f>
        <v>5</v>
      </c>
      <c r="E143">
        <f>IF('Comp Calculator'!$C$161='Champ Pools'!$S$3,'Champ Pools'!B145,IF('Comp Calculator'!$C$161='Champ Pools'!$T$3,'Champ Pools'!C145,IF('Comp Calculator'!$C$161='Champ Pools'!$U$3,'Champ Pools'!D145,IF('Comp Calculator'!$C$161='Champ Pools'!$V$3,'Champ Pools'!E145,IF('Comp Calculator'!$C$161='Champ Pools'!$W$3,'Champ Pools'!F145,IF('Comp Calculator'!$C$161='Champ Pools'!$X$3,'Champ Pools'!G145,IF('Comp Calculator'!$C$161='Champ Pools'!$Y$3,'Champ Pools'!H145,IF('Comp Calculator'!$C$161='Champ Pools'!$Z$3,'Champ Pools'!I145,0))))))))</f>
        <v>0</v>
      </c>
      <c r="F143">
        <f>IF('Comp Calculator'!$C$162='Champ Pools'!$S$3,'Champ Pools'!B145,IF('Comp Calculator'!$C$162='Champ Pools'!$T$3,'Champ Pools'!C145,IF('Comp Calculator'!$C$162='Champ Pools'!$U$3,'Champ Pools'!D145,IF('Comp Calculator'!$C$162='Champ Pools'!$V$3,'Champ Pools'!E145,IF('Comp Calculator'!$C$162='Champ Pools'!$W$3,'Champ Pools'!F145,IF('Comp Calculator'!$C$162='Champ Pools'!$X$3,'Champ Pools'!G145,IF('Comp Calculator'!$C$162='Champ Pools'!$Y$3,'Champ Pools'!H145,IF('Comp Calculator'!$C$162='Champ Pools'!$Z$3,'Champ Pools'!I145,0))))))))</f>
        <v>0</v>
      </c>
      <c r="H143">
        <f>B143*B143*'Champ Pools'!AC145</f>
        <v>0</v>
      </c>
      <c r="I143">
        <f>C143*C143*'Champ Pools'!AD145</f>
        <v>0</v>
      </c>
      <c r="J143">
        <f>D143*D143*'Champ Pools'!AE145</f>
        <v>75</v>
      </c>
      <c r="K143">
        <f>E143*E143*'Champ Pools'!AF145</f>
        <v>0</v>
      </c>
      <c r="L143">
        <f>F143*F143*'Champ Pools'!AG145</f>
        <v>0</v>
      </c>
      <c r="N143">
        <f>'Champ Scores'!Y147</f>
        <v>2722</v>
      </c>
      <c r="O143">
        <f>'Champ Scores'!Z147</f>
        <v>2902</v>
      </c>
      <c r="P143">
        <f>'Champ Scores'!AA147</f>
        <v>1310</v>
      </c>
      <c r="Q143">
        <f>'Champ Scores'!AB147</f>
        <v>1021</v>
      </c>
      <c r="R143">
        <f>'Champ Scores'!AC147</f>
        <v>1546</v>
      </c>
      <c r="T143" s="60">
        <f t="shared" si="48"/>
        <v>2144.7595659698964</v>
      </c>
      <c r="U143">
        <f>'(CC) Team Data'!W$43+'(CC) Enemy Champ Data'!N143</f>
        <v>2722</v>
      </c>
      <c r="V143">
        <f>'(CC) Team Data'!X$43+'(CC) Enemy Champ Data'!O143</f>
        <v>2902</v>
      </c>
      <c r="W143">
        <f>'(CC) Team Data'!Y$43+'(CC) Enemy Champ Data'!P143</f>
        <v>1310</v>
      </c>
      <c r="X143">
        <f>'(CC) Team Data'!Z$43+'(CC) Enemy Champ Data'!Q143</f>
        <v>1021</v>
      </c>
      <c r="Y143">
        <f>'(CC) Team Data'!AA$43+'(CC) Enemy Champ Data'!R143</f>
        <v>1546</v>
      </c>
      <c r="AA143">
        <f>ABS('Champ Scores'!AG147-33.3-'Comp Calculator'!H$164-'Comp Calculator'!H$163)</f>
        <v>11.689794390804607</v>
      </c>
      <c r="AB143">
        <f>ABS('Champ Scores'!AH147-33.3-'Comp Calculator'!I$164-'Comp Calculator'!I$163)</f>
        <v>1.9378761474211323</v>
      </c>
      <c r="AC143">
        <f>ABS('Champ Scores'!AI147-33.3-'Comp Calculator'!J$164-'Comp Calculator'!J$163)</f>
        <v>13.62767053822574</v>
      </c>
      <c r="AD143">
        <f t="shared" si="54"/>
        <v>27.255341076451479</v>
      </c>
      <c r="AF143" s="60">
        <f>(IF('Comp Calculator'!$C$167='(CC) Enemy Champ Data'!$N$3,'(CC) Enemy Champ Data'!$N143,IF('Comp Calculator'!$C$167='(CC) Enemy Champ Data'!$O$3,'(CC) Enemy Champ Data'!$O143,IF('Comp Calculator'!$C$167='(CC) Enemy Champ Data'!$P$3,'(CC) Enemy Champ Data'!$P143,IF('Comp Calculator'!$C$167='(CC) Enemy Champ Data'!$Q$3,'(CC) Enemy Champ Data'!$Q143,IF('Comp Calculator'!$C$167='(CC) Enemy Champ Data'!$R$3,'(CC) Enemy Champ Data'!$R143,IF('Comp Calculator'!$C$167='(CC) Enemy Champ Data'!$T$3,'(CC) Enemy Champ Data'!$T143,1000))))))*H143*(100-$AD143))/1000</f>
        <v>0</v>
      </c>
      <c r="AG143" s="60">
        <f>(IF('Comp Calculator'!$C$167='(CC) Enemy Champ Data'!$N$3,'(CC) Enemy Champ Data'!$N143,IF('Comp Calculator'!$C$167='(CC) Enemy Champ Data'!$O$3,'(CC) Enemy Champ Data'!$O143,IF('Comp Calculator'!$C$167='(CC) Enemy Champ Data'!$P$3,'(CC) Enemy Champ Data'!$P143,IF('Comp Calculator'!$C$167='(CC) Enemy Champ Data'!$Q$3,'(CC) Enemy Champ Data'!$Q143,IF('Comp Calculator'!$C$167='(CC) Enemy Champ Data'!$R$3,'(CC) Enemy Champ Data'!$R143,IF('Comp Calculator'!$C$167='(CC) Enemy Champ Data'!$T$3,'(CC) Enemy Champ Data'!$T143,1000))))))*I143*(100-$AD143))/1000</f>
        <v>0</v>
      </c>
      <c r="AH143" s="60">
        <f>(IF('Comp Calculator'!$C$167='(CC) Enemy Champ Data'!$N$3,'(CC) Enemy Champ Data'!$N143,IF('Comp Calculator'!$C$167='(CC) Enemy Champ Data'!$O$3,'(CC) Enemy Champ Data'!$O143,IF('Comp Calculator'!$C$167='(CC) Enemy Champ Data'!$P$3,'(CC) Enemy Champ Data'!$P143,IF('Comp Calculator'!$C$167='(CC) Enemy Champ Data'!$Q$3,'(CC) Enemy Champ Data'!$Q143,IF('Comp Calculator'!$C$167='(CC) Enemy Champ Data'!$R$3,'(CC) Enemy Champ Data'!$R143,IF('Comp Calculator'!$C$167='(CC) Enemy Champ Data'!$T$3,'(CC) Enemy Champ Data'!$T143,1000))))))*J143*(100-$AD143))/1000</f>
        <v>11701.485232462355</v>
      </c>
      <c r="AI143" s="60">
        <f>(IF('Comp Calculator'!$C$167='(CC) Enemy Champ Data'!$N$3,'(CC) Enemy Champ Data'!$N143,IF('Comp Calculator'!$C$167='(CC) Enemy Champ Data'!$O$3,'(CC) Enemy Champ Data'!$O143,IF('Comp Calculator'!$C$167='(CC) Enemy Champ Data'!$P$3,'(CC) Enemy Champ Data'!$P143,IF('Comp Calculator'!$C$167='(CC) Enemy Champ Data'!$Q$3,'(CC) Enemy Champ Data'!$Q143,IF('Comp Calculator'!$C$167='(CC) Enemy Champ Data'!$R$3,'(CC) Enemy Champ Data'!$R143,IF('Comp Calculator'!$C$167='(CC) Enemy Champ Data'!$T$3,'(CC) Enemy Champ Data'!$T143,1000))))))*K143*(100-$AD143))/1000</f>
        <v>0</v>
      </c>
      <c r="AJ143" s="60">
        <f>(IF('Comp Calculator'!$C$167='(CC) Enemy Champ Data'!$N$3,'(CC) Enemy Champ Data'!$N143,IF('Comp Calculator'!$C$167='(CC) Enemy Champ Data'!$O$3,'(CC) Enemy Champ Data'!$O143,IF('Comp Calculator'!$C$167='(CC) Enemy Champ Data'!$P$3,'(CC) Enemy Champ Data'!$P143,IF('Comp Calculator'!$C$167='(CC) Enemy Champ Data'!$Q$3,'(CC) Enemy Champ Data'!$Q143,IF('Comp Calculator'!$C$167='(CC) Enemy Champ Data'!$R$3,'(CC) Enemy Champ Data'!$R143,IF('Comp Calculator'!$C$167='(CC) Enemy Champ Data'!$T$3,'(CC) Enemy Champ Data'!$T143,1000))))))*L143*(100-$AD143))/1000</f>
        <v>0</v>
      </c>
      <c r="AL143">
        <f>RANK(AF143,AF$4:AF$157,0)+COUNTIF(AF$4:AF143,AF143)-1</f>
        <v>143</v>
      </c>
      <c r="AM143" t="str">
        <f t="shared" si="55"/>
        <v>Warwick</v>
      </c>
      <c r="AN143">
        <f>RANK(AG143,AG$4:AG$157,0)+COUNTIF(AG$4:AG143,AG143)-1</f>
        <v>145</v>
      </c>
      <c r="AO143" t="str">
        <f t="shared" si="56"/>
        <v>Warwick</v>
      </c>
      <c r="AP143">
        <f>RANK(AH143,AH$4:AH$157,0)+COUNTIF(AH$4:AH143,AH143)-1</f>
        <v>12</v>
      </c>
      <c r="AQ143" t="str">
        <f t="shared" si="57"/>
        <v>Warwick</v>
      </c>
      <c r="AR143">
        <f>RANK(AI143,AI$4:AI$157,0)+COUNTIF(AI$4:AI143,AI143)-1</f>
        <v>141</v>
      </c>
      <c r="AS143" t="str">
        <f t="shared" si="58"/>
        <v>Warwick</v>
      </c>
      <c r="AT143">
        <f>RANK(AJ143,AJ$4:AJ$157,0)+COUNTIF(AJ$4:AJ143,AJ143)-1</f>
        <v>142</v>
      </c>
      <c r="AU143" t="str">
        <f t="shared" si="59"/>
        <v>Warwick</v>
      </c>
      <c r="AW143">
        <v>141</v>
      </c>
      <c r="AX143" s="61">
        <f t="shared" si="60"/>
        <v>3.464456208100172</v>
      </c>
      <c r="AY143">
        <f>'Champ Scores'!B147</f>
        <v>3</v>
      </c>
      <c r="AZ143">
        <f>'Champ Scores'!C147</f>
        <v>3</v>
      </c>
      <c r="BA143">
        <f>'Champ Scores'!D147</f>
        <v>3</v>
      </c>
      <c r="BB143">
        <f>'Champ Scores'!E147</f>
        <v>1</v>
      </c>
      <c r="BC143">
        <f>'Champ Scores'!F147</f>
        <v>4</v>
      </c>
      <c r="BD143">
        <f>'Champ Scores'!G147</f>
        <v>1</v>
      </c>
      <c r="BE143">
        <f>'Champ Scores'!H147</f>
        <v>1</v>
      </c>
      <c r="BF143">
        <f>'Champ Scores'!I147</f>
        <v>1</v>
      </c>
      <c r="BG143">
        <f>'Champ Scores'!J147</f>
        <v>3</v>
      </c>
      <c r="BH143">
        <f>'Champ Scores'!K147</f>
        <v>3</v>
      </c>
      <c r="BI143">
        <f>'Champ Scores'!L147</f>
        <v>4</v>
      </c>
      <c r="BJ143">
        <f>'Champ Scores'!M147</f>
        <v>5</v>
      </c>
      <c r="BK143">
        <f>'Champ Scores'!N147</f>
        <v>2</v>
      </c>
      <c r="BL143">
        <f>'Champ Scores'!O147</f>
        <v>1</v>
      </c>
      <c r="BM143">
        <f>'Champ Scores'!P147</f>
        <v>5</v>
      </c>
      <c r="BN143">
        <f>'Champ Scores'!Q147</f>
        <v>4</v>
      </c>
      <c r="BO143">
        <f>'Champ Scores'!R147</f>
        <v>5</v>
      </c>
      <c r="BP143">
        <f>'Champ Scores'!S147</f>
        <v>1</v>
      </c>
      <c r="BQ143">
        <f>'Champ Scores'!T147</f>
        <v>1</v>
      </c>
      <c r="BR143">
        <f>'Champ Scores'!U147</f>
        <v>1</v>
      </c>
      <c r="BT143" s="61">
        <f>INDEX($AX$3:BR143,AW143,MATCH('Comp Calculator'!$C$168,'(CC) Enemy Champ Data'!$AX$3:$BR$3,0))</f>
        <v>3.464456208100172</v>
      </c>
      <c r="BV143" s="60">
        <f t="shared" si="49"/>
        <v>0</v>
      </c>
      <c r="BW143" s="60">
        <f t="shared" si="50"/>
        <v>0</v>
      </c>
      <c r="BX143" s="60">
        <f t="shared" si="51"/>
        <v>18901.55139103629</v>
      </c>
      <c r="BY143" s="60">
        <f t="shared" si="52"/>
        <v>0</v>
      </c>
      <c r="BZ143" s="60">
        <f t="shared" si="53"/>
        <v>0</v>
      </c>
      <c r="CB143">
        <f>RANK(BV143,BV$4:BV$157,0)+COUNTIF(BV$4:BV143,BV143)-1</f>
        <v>143</v>
      </c>
      <c r="CC143" t="str">
        <f t="shared" si="61"/>
        <v>Warwick</v>
      </c>
      <c r="CD143">
        <f>RANK(BW143,BW$4:BW$157,0)+COUNTIF(BW$4:BW143,BW143)-1</f>
        <v>145</v>
      </c>
      <c r="CE143" t="str">
        <f t="shared" si="62"/>
        <v>Warwick</v>
      </c>
      <c r="CF143">
        <f>RANK(BX143,BX$4:BX$157,0)+COUNTIF(BX$4:BX143,BX143)-1</f>
        <v>9</v>
      </c>
      <c r="CG143" t="str">
        <f t="shared" si="63"/>
        <v>Warwick</v>
      </c>
      <c r="CH143">
        <f>RANK(BY143,BY$4:BY$157,0)+COUNTIF(BY$4:BY143,BY143)-1</f>
        <v>141</v>
      </c>
      <c r="CI143" t="str">
        <f t="shared" si="64"/>
        <v>Warwick</v>
      </c>
      <c r="CJ143">
        <f>RANK(BZ143,BZ$4:BZ$157,0)+COUNTIF(BZ$4:BZ143,BZ143)-1</f>
        <v>142</v>
      </c>
      <c r="CK143" t="str">
        <f t="shared" si="65"/>
        <v>Warwick</v>
      </c>
      <c r="CM143">
        <f>'Champ Scores'!B147+'(CC) Team Data'!B$43-'(CC) Team Data'!$B$28</f>
        <v>7</v>
      </c>
      <c r="CN143">
        <f>'Champ Scores'!C147+'(CC) Team Data'!C$43-'(CC) Team Data'!$B$28</f>
        <v>7</v>
      </c>
      <c r="CO143">
        <f>'Champ Scores'!D147+'(CC) Team Data'!D$43-'(CC) Team Data'!$B$28</f>
        <v>7</v>
      </c>
      <c r="CP143">
        <f>'Champ Scores'!E147+'(CC) Team Data'!E$43-'(CC) Team Data'!$B$28</f>
        <v>5</v>
      </c>
      <c r="CQ143">
        <f>'Champ Scores'!F147+'(CC) Team Data'!F$43-'(CC) Team Data'!$B$28</f>
        <v>8</v>
      </c>
      <c r="CR143">
        <f>'Champ Scores'!G147+'(CC) Team Data'!G$43-'(CC) Team Data'!$B$28</f>
        <v>5</v>
      </c>
      <c r="CS143">
        <f>'Champ Scores'!H147+'(CC) Team Data'!H$43-'(CC) Team Data'!$B$28</f>
        <v>5</v>
      </c>
      <c r="CT143">
        <f>'Champ Scores'!I147+'(CC) Team Data'!I$43-'(CC) Team Data'!$B$28</f>
        <v>5</v>
      </c>
      <c r="CU143">
        <f>'Champ Scores'!J147+'(CC) Team Data'!J$43-'(CC) Team Data'!$B$28</f>
        <v>7</v>
      </c>
      <c r="CV143">
        <f>'Champ Scores'!K147+'(CC) Team Data'!K$43-'(CC) Team Data'!$B$28</f>
        <v>7</v>
      </c>
      <c r="CW143">
        <f>'Champ Scores'!L147+'(CC) Team Data'!L$43-'(CC) Team Data'!$B$28</f>
        <v>8</v>
      </c>
      <c r="CX143">
        <f>'Champ Scores'!M147+'(CC) Team Data'!M$43-'(CC) Team Data'!$B$28</f>
        <v>9</v>
      </c>
      <c r="CY143">
        <f>'Champ Scores'!N147+'(CC) Team Data'!N$43-'(CC) Team Data'!$B$28</f>
        <v>6</v>
      </c>
      <c r="CZ143">
        <f>'Champ Scores'!O147+'(CC) Team Data'!O$43-'(CC) Team Data'!$B$28</f>
        <v>5</v>
      </c>
      <c r="DA143">
        <f>'Champ Scores'!P147+'(CC) Team Data'!P$43-'(CC) Team Data'!$B$28</f>
        <v>9</v>
      </c>
      <c r="DB143">
        <f>'Champ Scores'!Q147+'(CC) Team Data'!Q$43-'(CC) Team Data'!$B$28</f>
        <v>8</v>
      </c>
      <c r="DC143">
        <f>'Champ Scores'!R147+'(CC) Team Data'!R$43-'(CC) Team Data'!$B$28</f>
        <v>9</v>
      </c>
      <c r="DD143">
        <f>'Champ Scores'!S147+'(CC) Team Data'!S$43-'(CC) Team Data'!$B$28</f>
        <v>5</v>
      </c>
      <c r="DE143">
        <f>'Champ Scores'!T147+'(CC) Team Data'!T$43-'(CC) Team Data'!$B$28</f>
        <v>5</v>
      </c>
      <c r="DF143">
        <f>'Champ Scores'!U147+'(CC) Team Data'!U$43-'(CC) Team Data'!$B$28</f>
        <v>5</v>
      </c>
    </row>
    <row r="144" spans="1:110" x14ac:dyDescent="0.25">
      <c r="A144" t="str">
        <f>'Champ Scores'!A148</f>
        <v>Wukong</v>
      </c>
      <c r="B144">
        <f>IF('Comp Calculator'!$C$158='Champ Pools'!$S$3,'Champ Pools'!B146,IF('Comp Calculator'!$C$158='Champ Pools'!$T$3,'Champ Pools'!C146,IF('Comp Calculator'!$C$158='Champ Pools'!$U$3,'Champ Pools'!D146,IF('Comp Calculator'!$C$158='Champ Pools'!$V$3,'Champ Pools'!E146,IF('Comp Calculator'!$C$158='Champ Pools'!$W$3,'Champ Pools'!F146,IF('Comp Calculator'!$C$158='Champ Pools'!$X$3,'Champ Pools'!G146,IF('Comp Calculator'!$C$158='Champ Pools'!$Y$3,'Champ Pools'!H146,IF('Comp Calculator'!$C$158='Champ Pools'!$Z$3,'Champ Pools'!I146,0))))))))</f>
        <v>0</v>
      </c>
      <c r="C144">
        <f>IF('Comp Calculator'!$C$159='Champ Pools'!$S$3,'Champ Pools'!B146,IF('Comp Calculator'!$C$159='Champ Pools'!$T$3,'Champ Pools'!C146,IF('Comp Calculator'!$C$159='Champ Pools'!$U$3,'Champ Pools'!D146,IF('Comp Calculator'!$C$159='Champ Pools'!$V$3,'Champ Pools'!E146,IF('Comp Calculator'!$C$159='Champ Pools'!$W$3,'Champ Pools'!F146,IF('Comp Calculator'!$C$159='Champ Pools'!$X$3,'Champ Pools'!G146,IF('Comp Calculator'!$C$159='Champ Pools'!$Y$3,'Champ Pools'!H146,IF('Comp Calculator'!$C$159='Champ Pools'!$Z$3,'Champ Pools'!I146,0))))))))</f>
        <v>0</v>
      </c>
      <c r="D144">
        <f>IF('Comp Calculator'!$C$160='Champ Pools'!$S$3,'Champ Pools'!B146,IF('Comp Calculator'!$C$160='Champ Pools'!$T$3,'Champ Pools'!C146,IF('Comp Calculator'!$C$160='Champ Pools'!$U$3,'Champ Pools'!D146,IF('Comp Calculator'!$C$160='Champ Pools'!$V$3,'Champ Pools'!E146,IF('Comp Calculator'!$C$160='Champ Pools'!$W$3,'Champ Pools'!F146,IF('Comp Calculator'!$C$160='Champ Pools'!$X$3,'Champ Pools'!G146,IF('Comp Calculator'!$C$160='Champ Pools'!$Y$3,'Champ Pools'!H146,IF('Comp Calculator'!$C$160='Champ Pools'!$Z$3,'Champ Pools'!I146,0))))))))</f>
        <v>5</v>
      </c>
      <c r="E144">
        <f>IF('Comp Calculator'!$C$161='Champ Pools'!$S$3,'Champ Pools'!B146,IF('Comp Calculator'!$C$161='Champ Pools'!$T$3,'Champ Pools'!C146,IF('Comp Calculator'!$C$161='Champ Pools'!$U$3,'Champ Pools'!D146,IF('Comp Calculator'!$C$161='Champ Pools'!$V$3,'Champ Pools'!E146,IF('Comp Calculator'!$C$161='Champ Pools'!$W$3,'Champ Pools'!F146,IF('Comp Calculator'!$C$161='Champ Pools'!$X$3,'Champ Pools'!G146,IF('Comp Calculator'!$C$161='Champ Pools'!$Y$3,'Champ Pools'!H146,IF('Comp Calculator'!$C$161='Champ Pools'!$Z$3,'Champ Pools'!I146,0))))))))</f>
        <v>0</v>
      </c>
      <c r="F144">
        <f>IF('Comp Calculator'!$C$162='Champ Pools'!$S$3,'Champ Pools'!B146,IF('Comp Calculator'!$C$162='Champ Pools'!$T$3,'Champ Pools'!C146,IF('Comp Calculator'!$C$162='Champ Pools'!$U$3,'Champ Pools'!D146,IF('Comp Calculator'!$C$162='Champ Pools'!$V$3,'Champ Pools'!E146,IF('Comp Calculator'!$C$162='Champ Pools'!$W$3,'Champ Pools'!F146,IF('Comp Calculator'!$C$162='Champ Pools'!$X$3,'Champ Pools'!G146,IF('Comp Calculator'!$C$162='Champ Pools'!$Y$3,'Champ Pools'!H146,IF('Comp Calculator'!$C$162='Champ Pools'!$Z$3,'Champ Pools'!I146,0))))))))</f>
        <v>0</v>
      </c>
      <c r="H144">
        <f>B144*B144*'Champ Pools'!AC146</f>
        <v>0</v>
      </c>
      <c r="I144">
        <f>C144*C144*'Champ Pools'!AD146</f>
        <v>0</v>
      </c>
      <c r="J144">
        <f>D144*D144*'Champ Pools'!AE146</f>
        <v>75</v>
      </c>
      <c r="K144">
        <f>E144*E144*'Champ Pools'!AF146</f>
        <v>0</v>
      </c>
      <c r="L144">
        <f>F144*F144*'Champ Pools'!AG146</f>
        <v>0</v>
      </c>
      <c r="N144">
        <f>'Champ Scores'!Y148</f>
        <v>2424</v>
      </c>
      <c r="O144">
        <f>'Champ Scores'!Z148</f>
        <v>2489</v>
      </c>
      <c r="P144">
        <f>'Champ Scores'!AA148</f>
        <v>1381</v>
      </c>
      <c r="Q144">
        <f>'Champ Scores'!AB148</f>
        <v>1113</v>
      </c>
      <c r="R144">
        <f>'Champ Scores'!AC148</f>
        <v>1448</v>
      </c>
      <c r="T144" s="60">
        <f t="shared" si="48"/>
        <v>2361.3831352054663</v>
      </c>
      <c r="U144">
        <f>'(CC) Team Data'!W$43+'(CC) Enemy Champ Data'!N144</f>
        <v>2424</v>
      </c>
      <c r="V144">
        <f>'(CC) Team Data'!X$43+'(CC) Enemy Champ Data'!O144</f>
        <v>2489</v>
      </c>
      <c r="W144">
        <f>'(CC) Team Data'!Y$43+'(CC) Enemy Champ Data'!P144</f>
        <v>1381</v>
      </c>
      <c r="X144">
        <f>'(CC) Team Data'!Z$43+'(CC) Enemy Champ Data'!Q144</f>
        <v>1113</v>
      </c>
      <c r="Y144">
        <f>'(CC) Team Data'!AA$43+'(CC) Enemy Champ Data'!R144</f>
        <v>1448</v>
      </c>
      <c r="AA144">
        <f>ABS('Champ Scores'!AG148-33.3-'Comp Calculator'!H$164-'Comp Calculator'!H$163)</f>
        <v>17.710130930451314</v>
      </c>
      <c r="AB144">
        <f>ABS('Champ Scores'!AH148-33.3-'Comp Calculator'!I$164-'Comp Calculator'!I$163)</f>
        <v>10.220203277562227</v>
      </c>
      <c r="AC144">
        <f>ABS('Champ Scores'!AI148-33.3-'Comp Calculator'!J$164-'Comp Calculator'!J$163)</f>
        <v>7.4899276528890972</v>
      </c>
      <c r="AD144">
        <f t="shared" si="54"/>
        <v>35.420261860902642</v>
      </c>
      <c r="AF144" s="60">
        <f>(IF('Comp Calculator'!$C$167='(CC) Enemy Champ Data'!$N$3,'(CC) Enemy Champ Data'!$N144,IF('Comp Calculator'!$C$167='(CC) Enemy Champ Data'!$O$3,'(CC) Enemy Champ Data'!$O144,IF('Comp Calculator'!$C$167='(CC) Enemy Champ Data'!$P$3,'(CC) Enemy Champ Data'!$P144,IF('Comp Calculator'!$C$167='(CC) Enemy Champ Data'!$Q$3,'(CC) Enemy Champ Data'!$Q144,IF('Comp Calculator'!$C$167='(CC) Enemy Champ Data'!$R$3,'(CC) Enemy Champ Data'!$R144,IF('Comp Calculator'!$C$167='(CC) Enemy Champ Data'!$T$3,'(CC) Enemy Champ Data'!$T144,1000))))))*H144*(100-$AD144))/1000</f>
        <v>0</v>
      </c>
      <c r="AG144" s="60">
        <f>(IF('Comp Calculator'!$C$167='(CC) Enemy Champ Data'!$N$3,'(CC) Enemy Champ Data'!$N144,IF('Comp Calculator'!$C$167='(CC) Enemy Champ Data'!$O$3,'(CC) Enemy Champ Data'!$O144,IF('Comp Calculator'!$C$167='(CC) Enemy Champ Data'!$P$3,'(CC) Enemy Champ Data'!$P144,IF('Comp Calculator'!$C$167='(CC) Enemy Champ Data'!$Q$3,'(CC) Enemy Champ Data'!$Q144,IF('Comp Calculator'!$C$167='(CC) Enemy Champ Data'!$R$3,'(CC) Enemy Champ Data'!$R144,IF('Comp Calculator'!$C$167='(CC) Enemy Champ Data'!$T$3,'(CC) Enemy Champ Data'!$T144,1000))))))*I144*(100-$AD144))/1000</f>
        <v>0</v>
      </c>
      <c r="AH144" s="60">
        <f>(IF('Comp Calculator'!$C$167='(CC) Enemy Champ Data'!$N$3,'(CC) Enemy Champ Data'!$N144,IF('Comp Calculator'!$C$167='(CC) Enemy Champ Data'!$O$3,'(CC) Enemy Champ Data'!$O144,IF('Comp Calculator'!$C$167='(CC) Enemy Champ Data'!$P$3,'(CC) Enemy Champ Data'!$P144,IF('Comp Calculator'!$C$167='(CC) Enemy Champ Data'!$Q$3,'(CC) Enemy Champ Data'!$Q144,IF('Comp Calculator'!$C$167='(CC) Enemy Champ Data'!$R$3,'(CC) Enemy Champ Data'!$R144,IF('Comp Calculator'!$C$167='(CC) Enemy Champ Data'!$T$3,'(CC) Enemy Champ Data'!$T144,1000))))))*J144*(100-$AD144))/1000</f>
        <v>11437.312838823731</v>
      </c>
      <c r="AI144" s="60">
        <f>(IF('Comp Calculator'!$C$167='(CC) Enemy Champ Data'!$N$3,'(CC) Enemy Champ Data'!$N144,IF('Comp Calculator'!$C$167='(CC) Enemy Champ Data'!$O$3,'(CC) Enemy Champ Data'!$O144,IF('Comp Calculator'!$C$167='(CC) Enemy Champ Data'!$P$3,'(CC) Enemy Champ Data'!$P144,IF('Comp Calculator'!$C$167='(CC) Enemy Champ Data'!$Q$3,'(CC) Enemy Champ Data'!$Q144,IF('Comp Calculator'!$C$167='(CC) Enemy Champ Data'!$R$3,'(CC) Enemy Champ Data'!$R144,IF('Comp Calculator'!$C$167='(CC) Enemy Champ Data'!$T$3,'(CC) Enemy Champ Data'!$T144,1000))))))*K144*(100-$AD144))/1000</f>
        <v>0</v>
      </c>
      <c r="AJ144" s="60">
        <f>(IF('Comp Calculator'!$C$167='(CC) Enemy Champ Data'!$N$3,'(CC) Enemy Champ Data'!$N144,IF('Comp Calculator'!$C$167='(CC) Enemy Champ Data'!$O$3,'(CC) Enemy Champ Data'!$O144,IF('Comp Calculator'!$C$167='(CC) Enemy Champ Data'!$P$3,'(CC) Enemy Champ Data'!$P144,IF('Comp Calculator'!$C$167='(CC) Enemy Champ Data'!$Q$3,'(CC) Enemy Champ Data'!$Q144,IF('Comp Calculator'!$C$167='(CC) Enemy Champ Data'!$R$3,'(CC) Enemy Champ Data'!$R144,IF('Comp Calculator'!$C$167='(CC) Enemy Champ Data'!$T$3,'(CC) Enemy Champ Data'!$T144,1000))))))*L144*(100-$AD144))/1000</f>
        <v>0</v>
      </c>
      <c r="AL144">
        <f>RANK(AF144,AF$4:AF$157,0)+COUNTIF(AF$4:AF144,AF144)-1</f>
        <v>144</v>
      </c>
      <c r="AM144" t="str">
        <f t="shared" si="55"/>
        <v>Wukong</v>
      </c>
      <c r="AN144">
        <f>RANK(AG144,AG$4:AG$157,0)+COUNTIF(AG$4:AG144,AG144)-1</f>
        <v>146</v>
      </c>
      <c r="AO144" t="str">
        <f t="shared" si="56"/>
        <v>Wukong</v>
      </c>
      <c r="AP144">
        <f>RANK(AH144,AH$4:AH$157,0)+COUNTIF(AH$4:AH144,AH144)-1</f>
        <v>15</v>
      </c>
      <c r="AQ144" t="str">
        <f t="shared" si="57"/>
        <v>Wukong</v>
      </c>
      <c r="AR144">
        <f>RANK(AI144,AI$4:AI$157,0)+COUNTIF(AI$4:AI144,AI144)-1</f>
        <v>142</v>
      </c>
      <c r="AS144" t="str">
        <f t="shared" si="58"/>
        <v>Wukong</v>
      </c>
      <c r="AT144">
        <f>RANK(AJ144,AJ$4:AJ$157,0)+COUNTIF(AJ$4:AJ144,AJ144)-1</f>
        <v>143</v>
      </c>
      <c r="AU144" t="str">
        <f t="shared" si="59"/>
        <v>Wukong</v>
      </c>
      <c r="AW144">
        <v>142</v>
      </c>
      <c r="AX144" s="61">
        <f t="shared" si="60"/>
        <v>3.7267943482771742</v>
      </c>
      <c r="AY144">
        <f>'Champ Scores'!B148</f>
        <v>3</v>
      </c>
      <c r="AZ144">
        <f>'Champ Scores'!C148</f>
        <v>3</v>
      </c>
      <c r="BA144">
        <f>'Champ Scores'!D148</f>
        <v>3</v>
      </c>
      <c r="BB144">
        <f>'Champ Scores'!E148</f>
        <v>1</v>
      </c>
      <c r="BC144">
        <f>'Champ Scores'!F148</f>
        <v>3</v>
      </c>
      <c r="BD144">
        <f>'Champ Scores'!G148</f>
        <v>2</v>
      </c>
      <c r="BE144">
        <f>'Champ Scores'!H148</f>
        <v>1</v>
      </c>
      <c r="BF144">
        <f>'Champ Scores'!I148</f>
        <v>1</v>
      </c>
      <c r="BG144">
        <f>'Champ Scores'!J148</f>
        <v>3</v>
      </c>
      <c r="BH144">
        <f>'Champ Scores'!K148</f>
        <v>3</v>
      </c>
      <c r="BI144">
        <f>'Champ Scores'!L148</f>
        <v>4</v>
      </c>
      <c r="BJ144">
        <f>'Champ Scores'!M148</f>
        <v>5</v>
      </c>
      <c r="BK144">
        <f>'Champ Scores'!N148</f>
        <v>2</v>
      </c>
      <c r="BL144">
        <f>'Champ Scores'!O148</f>
        <v>1</v>
      </c>
      <c r="BM144">
        <f>'Champ Scores'!P148</f>
        <v>4</v>
      </c>
      <c r="BN144">
        <f>'Champ Scores'!Q148</f>
        <v>3</v>
      </c>
      <c r="BO144">
        <f>'Champ Scores'!R148</f>
        <v>5</v>
      </c>
      <c r="BP144">
        <f>'Champ Scores'!S148</f>
        <v>1</v>
      </c>
      <c r="BQ144">
        <f>'Champ Scores'!T148</f>
        <v>2</v>
      </c>
      <c r="BR144">
        <f>'Champ Scores'!U148</f>
        <v>2</v>
      </c>
      <c r="BT144" s="61">
        <f>INDEX($AX$3:BR144,AW144,MATCH('Comp Calculator'!$C$168,'(CC) Enemy Champ Data'!$AX$3:$BR$3,0))</f>
        <v>3.7267943482771742</v>
      </c>
      <c r="BV144" s="60">
        <f t="shared" si="49"/>
        <v>0</v>
      </c>
      <c r="BW144" s="60">
        <f t="shared" si="50"/>
        <v>0</v>
      </c>
      <c r="BX144" s="60">
        <f t="shared" si="51"/>
        <v>18050.655233250593</v>
      </c>
      <c r="BY144" s="60">
        <f t="shared" si="52"/>
        <v>0</v>
      </c>
      <c r="BZ144" s="60">
        <f t="shared" si="53"/>
        <v>0</v>
      </c>
      <c r="CB144">
        <f>RANK(BV144,BV$4:BV$157,0)+COUNTIF(BV$4:BV144,BV144)-1</f>
        <v>144</v>
      </c>
      <c r="CC144" t="str">
        <f t="shared" si="61"/>
        <v>Wukong</v>
      </c>
      <c r="CD144">
        <f>RANK(BW144,BW$4:BW$157,0)+COUNTIF(BW$4:BW144,BW144)-1</f>
        <v>146</v>
      </c>
      <c r="CE144" t="str">
        <f t="shared" si="62"/>
        <v>Wukong</v>
      </c>
      <c r="CF144">
        <f>RANK(BX144,BX$4:BX$157,0)+COUNTIF(BX$4:BX144,BX144)-1</f>
        <v>10</v>
      </c>
      <c r="CG144" t="str">
        <f t="shared" si="63"/>
        <v>Wukong</v>
      </c>
      <c r="CH144">
        <f>RANK(BY144,BY$4:BY$157,0)+COUNTIF(BY$4:BY144,BY144)-1</f>
        <v>142</v>
      </c>
      <c r="CI144" t="str">
        <f t="shared" si="64"/>
        <v>Wukong</v>
      </c>
      <c r="CJ144">
        <f>RANK(BZ144,BZ$4:BZ$157,0)+COUNTIF(BZ$4:BZ144,BZ144)-1</f>
        <v>143</v>
      </c>
      <c r="CK144" t="str">
        <f t="shared" si="65"/>
        <v>Wukong</v>
      </c>
      <c r="CM144">
        <f>'Champ Scores'!B148+'(CC) Team Data'!B$43-'(CC) Team Data'!$B$28</f>
        <v>7</v>
      </c>
      <c r="CN144">
        <f>'Champ Scores'!C148+'(CC) Team Data'!C$43-'(CC) Team Data'!$B$28</f>
        <v>7</v>
      </c>
      <c r="CO144">
        <f>'Champ Scores'!D148+'(CC) Team Data'!D$43-'(CC) Team Data'!$B$28</f>
        <v>7</v>
      </c>
      <c r="CP144">
        <f>'Champ Scores'!E148+'(CC) Team Data'!E$43-'(CC) Team Data'!$B$28</f>
        <v>5</v>
      </c>
      <c r="CQ144">
        <f>'Champ Scores'!F148+'(CC) Team Data'!F$43-'(CC) Team Data'!$B$28</f>
        <v>7</v>
      </c>
      <c r="CR144">
        <f>'Champ Scores'!G148+'(CC) Team Data'!G$43-'(CC) Team Data'!$B$28</f>
        <v>6</v>
      </c>
      <c r="CS144">
        <f>'Champ Scores'!H148+'(CC) Team Data'!H$43-'(CC) Team Data'!$B$28</f>
        <v>5</v>
      </c>
      <c r="CT144">
        <f>'Champ Scores'!I148+'(CC) Team Data'!I$43-'(CC) Team Data'!$B$28</f>
        <v>5</v>
      </c>
      <c r="CU144">
        <f>'Champ Scores'!J148+'(CC) Team Data'!J$43-'(CC) Team Data'!$B$28</f>
        <v>7</v>
      </c>
      <c r="CV144">
        <f>'Champ Scores'!K148+'(CC) Team Data'!K$43-'(CC) Team Data'!$B$28</f>
        <v>7</v>
      </c>
      <c r="CW144">
        <f>'Champ Scores'!L148+'(CC) Team Data'!L$43-'(CC) Team Data'!$B$28</f>
        <v>8</v>
      </c>
      <c r="CX144">
        <f>'Champ Scores'!M148+'(CC) Team Data'!M$43-'(CC) Team Data'!$B$28</f>
        <v>9</v>
      </c>
      <c r="CY144">
        <f>'Champ Scores'!N148+'(CC) Team Data'!N$43-'(CC) Team Data'!$B$28</f>
        <v>6</v>
      </c>
      <c r="CZ144">
        <f>'Champ Scores'!O148+'(CC) Team Data'!O$43-'(CC) Team Data'!$B$28</f>
        <v>5</v>
      </c>
      <c r="DA144">
        <f>'Champ Scores'!P148+'(CC) Team Data'!P$43-'(CC) Team Data'!$B$28</f>
        <v>8</v>
      </c>
      <c r="DB144">
        <f>'Champ Scores'!Q148+'(CC) Team Data'!Q$43-'(CC) Team Data'!$B$28</f>
        <v>7</v>
      </c>
      <c r="DC144">
        <f>'Champ Scores'!R148+'(CC) Team Data'!R$43-'(CC) Team Data'!$B$28</f>
        <v>9</v>
      </c>
      <c r="DD144">
        <f>'Champ Scores'!S148+'(CC) Team Data'!S$43-'(CC) Team Data'!$B$28</f>
        <v>5</v>
      </c>
      <c r="DE144">
        <f>'Champ Scores'!T148+'(CC) Team Data'!T$43-'(CC) Team Data'!$B$28</f>
        <v>6</v>
      </c>
      <c r="DF144">
        <f>'Champ Scores'!U148+'(CC) Team Data'!U$43-'(CC) Team Data'!$B$28</f>
        <v>6</v>
      </c>
    </row>
    <row r="145" spans="1:110" x14ac:dyDescent="0.25">
      <c r="A145" t="str">
        <f>'Champ Scores'!A149</f>
        <v>Xayah</v>
      </c>
      <c r="B145">
        <f>IF('Comp Calculator'!$C$158='Champ Pools'!$S$3,'Champ Pools'!B147,IF('Comp Calculator'!$C$158='Champ Pools'!$T$3,'Champ Pools'!C147,IF('Comp Calculator'!$C$158='Champ Pools'!$U$3,'Champ Pools'!D147,IF('Comp Calculator'!$C$158='Champ Pools'!$V$3,'Champ Pools'!E147,IF('Comp Calculator'!$C$158='Champ Pools'!$W$3,'Champ Pools'!F147,IF('Comp Calculator'!$C$158='Champ Pools'!$X$3,'Champ Pools'!G147,IF('Comp Calculator'!$C$158='Champ Pools'!$Y$3,'Champ Pools'!H147,IF('Comp Calculator'!$C$158='Champ Pools'!$Z$3,'Champ Pools'!I147,0))))))))</f>
        <v>3</v>
      </c>
      <c r="C145">
        <f>IF('Comp Calculator'!$C$159='Champ Pools'!$S$3,'Champ Pools'!B147,IF('Comp Calculator'!$C$159='Champ Pools'!$T$3,'Champ Pools'!C147,IF('Comp Calculator'!$C$159='Champ Pools'!$U$3,'Champ Pools'!D147,IF('Comp Calculator'!$C$159='Champ Pools'!$V$3,'Champ Pools'!E147,IF('Comp Calculator'!$C$159='Champ Pools'!$W$3,'Champ Pools'!F147,IF('Comp Calculator'!$C$159='Champ Pools'!$X$3,'Champ Pools'!G147,IF('Comp Calculator'!$C$159='Champ Pools'!$Y$3,'Champ Pools'!H147,IF('Comp Calculator'!$C$159='Champ Pools'!$Z$3,'Champ Pools'!I147,0))))))))</f>
        <v>2</v>
      </c>
      <c r="D145">
        <f>IF('Comp Calculator'!$C$160='Champ Pools'!$S$3,'Champ Pools'!B147,IF('Comp Calculator'!$C$160='Champ Pools'!$T$3,'Champ Pools'!C147,IF('Comp Calculator'!$C$160='Champ Pools'!$U$3,'Champ Pools'!D147,IF('Comp Calculator'!$C$160='Champ Pools'!$V$3,'Champ Pools'!E147,IF('Comp Calculator'!$C$160='Champ Pools'!$W$3,'Champ Pools'!F147,IF('Comp Calculator'!$C$160='Champ Pools'!$X$3,'Champ Pools'!G147,IF('Comp Calculator'!$C$160='Champ Pools'!$Y$3,'Champ Pools'!H147,IF('Comp Calculator'!$C$160='Champ Pools'!$Z$3,'Champ Pools'!I147,0))))))))</f>
        <v>3</v>
      </c>
      <c r="E145">
        <f>IF('Comp Calculator'!$C$161='Champ Pools'!$S$3,'Champ Pools'!B147,IF('Comp Calculator'!$C$161='Champ Pools'!$T$3,'Champ Pools'!C147,IF('Comp Calculator'!$C$161='Champ Pools'!$U$3,'Champ Pools'!D147,IF('Comp Calculator'!$C$161='Champ Pools'!$V$3,'Champ Pools'!E147,IF('Comp Calculator'!$C$161='Champ Pools'!$W$3,'Champ Pools'!F147,IF('Comp Calculator'!$C$161='Champ Pools'!$X$3,'Champ Pools'!G147,IF('Comp Calculator'!$C$161='Champ Pools'!$Y$3,'Champ Pools'!H147,IF('Comp Calculator'!$C$161='Champ Pools'!$Z$3,'Champ Pools'!I147,0))))))))</f>
        <v>0</v>
      </c>
      <c r="F145">
        <f>IF('Comp Calculator'!$C$162='Champ Pools'!$S$3,'Champ Pools'!B147,IF('Comp Calculator'!$C$162='Champ Pools'!$T$3,'Champ Pools'!C147,IF('Comp Calculator'!$C$162='Champ Pools'!$U$3,'Champ Pools'!D147,IF('Comp Calculator'!$C$162='Champ Pools'!$V$3,'Champ Pools'!E147,IF('Comp Calculator'!$C$162='Champ Pools'!$W$3,'Champ Pools'!F147,IF('Comp Calculator'!$C$162='Champ Pools'!$X$3,'Champ Pools'!G147,IF('Comp Calculator'!$C$162='Champ Pools'!$Y$3,'Champ Pools'!H147,IF('Comp Calculator'!$C$162='Champ Pools'!$Z$3,'Champ Pools'!I147,0))))))))</f>
        <v>0</v>
      </c>
      <c r="H145">
        <f>B145*B145*'Champ Pools'!AC147</f>
        <v>27</v>
      </c>
      <c r="I145">
        <f>C145*C145*'Champ Pools'!AD147</f>
        <v>12</v>
      </c>
      <c r="J145">
        <f>D145*D145*'Champ Pools'!AE147</f>
        <v>27</v>
      </c>
      <c r="K145">
        <f>E145*E145*'Champ Pools'!AF147</f>
        <v>0</v>
      </c>
      <c r="L145">
        <f>F145*F145*'Champ Pools'!AG147</f>
        <v>0</v>
      </c>
      <c r="N145">
        <f>'Champ Scores'!Y149</f>
        <v>1623</v>
      </c>
      <c r="O145">
        <f>'Champ Scores'!Z149</f>
        <v>1720</v>
      </c>
      <c r="P145">
        <f>'Champ Scores'!AA149</f>
        <v>2287</v>
      </c>
      <c r="Q145">
        <f>'Champ Scores'!AB149</f>
        <v>2439</v>
      </c>
      <c r="R145">
        <f>'Champ Scores'!AC149</f>
        <v>2363</v>
      </c>
      <c r="T145" s="60">
        <f t="shared" si="48"/>
        <v>2615.922143309459</v>
      </c>
      <c r="U145">
        <f>'(CC) Team Data'!W$43+'(CC) Enemy Champ Data'!N145</f>
        <v>1623</v>
      </c>
      <c r="V145">
        <f>'(CC) Team Data'!X$43+'(CC) Enemy Champ Data'!O145</f>
        <v>1720</v>
      </c>
      <c r="W145">
        <f>'(CC) Team Data'!Y$43+'(CC) Enemy Champ Data'!P145</f>
        <v>2287</v>
      </c>
      <c r="X145">
        <f>'(CC) Team Data'!Z$43+'(CC) Enemy Champ Data'!Q145</f>
        <v>2439</v>
      </c>
      <c r="Y145">
        <f>'(CC) Team Data'!AA$43+'(CC) Enemy Champ Data'!R145</f>
        <v>2363</v>
      </c>
      <c r="AA145">
        <f>ABS('Champ Scores'!AG149-33.3-'Comp Calculator'!H$164-'Comp Calculator'!H$163)</f>
        <v>18.448350376062471</v>
      </c>
      <c r="AB145">
        <f>ABS('Champ Scores'!AH149-33.3-'Comp Calculator'!I$164-'Comp Calculator'!I$163)</f>
        <v>2.8438239760953117</v>
      </c>
      <c r="AC145">
        <f>ABS('Champ Scores'!AI149-33.3-'Comp Calculator'!J$164-'Comp Calculator'!J$163)</f>
        <v>21.292174352157783</v>
      </c>
      <c r="AD145">
        <f t="shared" si="54"/>
        <v>42.584348704315566</v>
      </c>
      <c r="AF145" s="60">
        <f>(IF('Comp Calculator'!$C$167='(CC) Enemy Champ Data'!$N$3,'(CC) Enemy Champ Data'!$N145,IF('Comp Calculator'!$C$167='(CC) Enemy Champ Data'!$O$3,'(CC) Enemy Champ Data'!$O145,IF('Comp Calculator'!$C$167='(CC) Enemy Champ Data'!$P$3,'(CC) Enemy Champ Data'!$P145,IF('Comp Calculator'!$C$167='(CC) Enemy Champ Data'!$Q$3,'(CC) Enemy Champ Data'!$Q145,IF('Comp Calculator'!$C$167='(CC) Enemy Champ Data'!$R$3,'(CC) Enemy Champ Data'!$R145,IF('Comp Calculator'!$C$167='(CC) Enemy Champ Data'!$T$3,'(CC) Enemy Champ Data'!$T145,1000))))))*H145*(100-$AD145))/1000</f>
        <v>4055.2615871167141</v>
      </c>
      <c r="AG145" s="60">
        <f>(IF('Comp Calculator'!$C$167='(CC) Enemy Champ Data'!$N$3,'(CC) Enemy Champ Data'!$N145,IF('Comp Calculator'!$C$167='(CC) Enemy Champ Data'!$O$3,'(CC) Enemy Champ Data'!$O145,IF('Comp Calculator'!$C$167='(CC) Enemy Champ Data'!$P$3,'(CC) Enemy Champ Data'!$P145,IF('Comp Calculator'!$C$167='(CC) Enemy Champ Data'!$Q$3,'(CC) Enemy Champ Data'!$Q145,IF('Comp Calculator'!$C$167='(CC) Enemy Champ Data'!$R$3,'(CC) Enemy Champ Data'!$R145,IF('Comp Calculator'!$C$167='(CC) Enemy Champ Data'!$T$3,'(CC) Enemy Champ Data'!$T145,1000))))))*I145*(100-$AD145))/1000</f>
        <v>1802.3384831629839</v>
      </c>
      <c r="AH145" s="60">
        <f>(IF('Comp Calculator'!$C$167='(CC) Enemy Champ Data'!$N$3,'(CC) Enemy Champ Data'!$N145,IF('Comp Calculator'!$C$167='(CC) Enemy Champ Data'!$O$3,'(CC) Enemy Champ Data'!$O145,IF('Comp Calculator'!$C$167='(CC) Enemy Champ Data'!$P$3,'(CC) Enemy Champ Data'!$P145,IF('Comp Calculator'!$C$167='(CC) Enemy Champ Data'!$Q$3,'(CC) Enemy Champ Data'!$Q145,IF('Comp Calculator'!$C$167='(CC) Enemy Champ Data'!$R$3,'(CC) Enemy Champ Data'!$R145,IF('Comp Calculator'!$C$167='(CC) Enemy Champ Data'!$T$3,'(CC) Enemy Champ Data'!$T145,1000))))))*J145*(100-$AD145))/1000</f>
        <v>4055.2615871167141</v>
      </c>
      <c r="AI145" s="60">
        <f>(IF('Comp Calculator'!$C$167='(CC) Enemy Champ Data'!$N$3,'(CC) Enemy Champ Data'!$N145,IF('Comp Calculator'!$C$167='(CC) Enemy Champ Data'!$O$3,'(CC) Enemy Champ Data'!$O145,IF('Comp Calculator'!$C$167='(CC) Enemy Champ Data'!$P$3,'(CC) Enemy Champ Data'!$P145,IF('Comp Calculator'!$C$167='(CC) Enemy Champ Data'!$Q$3,'(CC) Enemy Champ Data'!$Q145,IF('Comp Calculator'!$C$167='(CC) Enemy Champ Data'!$R$3,'(CC) Enemy Champ Data'!$R145,IF('Comp Calculator'!$C$167='(CC) Enemy Champ Data'!$T$3,'(CC) Enemy Champ Data'!$T145,1000))))))*K145*(100-$AD145))/1000</f>
        <v>0</v>
      </c>
      <c r="AJ145" s="60">
        <f>(IF('Comp Calculator'!$C$167='(CC) Enemy Champ Data'!$N$3,'(CC) Enemy Champ Data'!$N145,IF('Comp Calculator'!$C$167='(CC) Enemy Champ Data'!$O$3,'(CC) Enemy Champ Data'!$O145,IF('Comp Calculator'!$C$167='(CC) Enemy Champ Data'!$P$3,'(CC) Enemy Champ Data'!$P145,IF('Comp Calculator'!$C$167='(CC) Enemy Champ Data'!$Q$3,'(CC) Enemy Champ Data'!$Q145,IF('Comp Calculator'!$C$167='(CC) Enemy Champ Data'!$R$3,'(CC) Enemy Champ Data'!$R145,IF('Comp Calculator'!$C$167='(CC) Enemy Champ Data'!$T$3,'(CC) Enemy Champ Data'!$T145,1000))))))*L145*(100-$AD145))/1000</f>
        <v>0</v>
      </c>
      <c r="AL145">
        <f>RANK(AF145,AF$4:AF$157,0)+COUNTIF(AF$4:AF145,AF145)-1</f>
        <v>18</v>
      </c>
      <c r="AM145" t="str">
        <f t="shared" si="55"/>
        <v>Xayah</v>
      </c>
      <c r="AN145">
        <f>RANK(AG145,AG$4:AG$157,0)+COUNTIF(AG$4:AG145,AG145)-1</f>
        <v>14</v>
      </c>
      <c r="AO145" t="str">
        <f t="shared" si="56"/>
        <v>Xayah</v>
      </c>
      <c r="AP145">
        <f>RANK(AH145,AH$4:AH$157,0)+COUNTIF(AH$4:AH145,AH145)-1</f>
        <v>75</v>
      </c>
      <c r="AQ145" t="str">
        <f t="shared" si="57"/>
        <v>Xayah</v>
      </c>
      <c r="AR145">
        <f>RANK(AI145,AI$4:AI$157,0)+COUNTIF(AI$4:AI145,AI145)-1</f>
        <v>143</v>
      </c>
      <c r="AS145" t="str">
        <f t="shared" si="58"/>
        <v>Xayah</v>
      </c>
      <c r="AT145">
        <f>RANK(AJ145,AJ$4:AJ$157,0)+COUNTIF(AJ$4:AJ145,AJ145)-1</f>
        <v>144</v>
      </c>
      <c r="AU145" t="str">
        <f t="shared" si="59"/>
        <v>Xayah</v>
      </c>
      <c r="AW145">
        <v>143</v>
      </c>
      <c r="AX145" s="61">
        <f t="shared" si="60"/>
        <v>3.4991230633568366</v>
      </c>
      <c r="AY145">
        <f>'Champ Scores'!B149</f>
        <v>1</v>
      </c>
      <c r="AZ145">
        <f>'Champ Scores'!C149</f>
        <v>5</v>
      </c>
      <c r="BA145">
        <f>'Champ Scores'!D149</f>
        <v>5</v>
      </c>
      <c r="BB145">
        <f>'Champ Scores'!E149</f>
        <v>3</v>
      </c>
      <c r="BC145">
        <f>'Champ Scores'!F149</f>
        <v>3</v>
      </c>
      <c r="BD145">
        <f>'Champ Scores'!G149</f>
        <v>5</v>
      </c>
      <c r="BE145">
        <f>'Champ Scores'!H149</f>
        <v>3</v>
      </c>
      <c r="BF145">
        <f>'Champ Scores'!I149</f>
        <v>4</v>
      </c>
      <c r="BG145">
        <f>'Champ Scores'!J149</f>
        <v>1</v>
      </c>
      <c r="BH145">
        <f>'Champ Scores'!K149</f>
        <v>1</v>
      </c>
      <c r="BI145">
        <f>'Champ Scores'!L149</f>
        <v>1</v>
      </c>
      <c r="BJ145">
        <f>'Champ Scores'!M149</f>
        <v>1</v>
      </c>
      <c r="BK145">
        <f>'Champ Scores'!N149</f>
        <v>3</v>
      </c>
      <c r="BL145">
        <f>'Champ Scores'!O149</f>
        <v>4</v>
      </c>
      <c r="BM145">
        <f>'Champ Scores'!P149</f>
        <v>3</v>
      </c>
      <c r="BN145">
        <f>'Champ Scores'!Q149</f>
        <v>1</v>
      </c>
      <c r="BO145">
        <f>'Champ Scores'!R149</f>
        <v>1</v>
      </c>
      <c r="BP145">
        <f>'Champ Scores'!S149</f>
        <v>1</v>
      </c>
      <c r="BQ145">
        <f>'Champ Scores'!T149</f>
        <v>3</v>
      </c>
      <c r="BR145">
        <f>'Champ Scores'!U149</f>
        <v>3</v>
      </c>
      <c r="BT145" s="61">
        <f>INDEX($AX$3:BR145,AW145,MATCH('Comp Calculator'!$C$168,'(CC) Enemy Champ Data'!$AX$3:$BR$3,0))</f>
        <v>3.4991230633568366</v>
      </c>
      <c r="BV145" s="60">
        <f t="shared" si="49"/>
        <v>5424.4196004523474</v>
      </c>
      <c r="BW145" s="60">
        <f t="shared" si="50"/>
        <v>2410.8531557565989</v>
      </c>
      <c r="BX145" s="60">
        <f t="shared" si="51"/>
        <v>5424.4196004523474</v>
      </c>
      <c r="BY145" s="60">
        <f t="shared" si="52"/>
        <v>0</v>
      </c>
      <c r="BZ145" s="60">
        <f t="shared" si="53"/>
        <v>0</v>
      </c>
      <c r="CB145">
        <f>RANK(BV145,BV$4:BV$157,0)+COUNTIF(BV$4:BV145,BV145)-1</f>
        <v>19</v>
      </c>
      <c r="CC145" t="str">
        <f t="shared" si="61"/>
        <v>Xayah</v>
      </c>
      <c r="CD145">
        <f>RANK(BW145,BW$4:BW$157,0)+COUNTIF(BW$4:BW145,BW145)-1</f>
        <v>14</v>
      </c>
      <c r="CE145" t="str">
        <f t="shared" si="62"/>
        <v>Xayah</v>
      </c>
      <c r="CF145">
        <f>RANK(BX145,BX$4:BX$157,0)+COUNTIF(BX$4:BX145,BX145)-1</f>
        <v>76</v>
      </c>
      <c r="CG145" t="str">
        <f t="shared" si="63"/>
        <v>Xayah</v>
      </c>
      <c r="CH145">
        <f>RANK(BY145,BY$4:BY$157,0)+COUNTIF(BY$4:BY145,BY145)-1</f>
        <v>143</v>
      </c>
      <c r="CI145" t="str">
        <f t="shared" si="64"/>
        <v>Xayah</v>
      </c>
      <c r="CJ145">
        <f>RANK(BZ145,BZ$4:BZ$157,0)+COUNTIF(BZ$4:BZ145,BZ145)-1</f>
        <v>144</v>
      </c>
      <c r="CK145" t="str">
        <f t="shared" si="65"/>
        <v>Xayah</v>
      </c>
      <c r="CM145">
        <f>'Champ Scores'!B149+'(CC) Team Data'!B$43-'(CC) Team Data'!$B$28</f>
        <v>5</v>
      </c>
      <c r="CN145">
        <f>'Champ Scores'!C149+'(CC) Team Data'!C$43-'(CC) Team Data'!$B$28</f>
        <v>9</v>
      </c>
      <c r="CO145">
        <f>'Champ Scores'!D149+'(CC) Team Data'!D$43-'(CC) Team Data'!$B$28</f>
        <v>9</v>
      </c>
      <c r="CP145">
        <f>'Champ Scores'!E149+'(CC) Team Data'!E$43-'(CC) Team Data'!$B$28</f>
        <v>7</v>
      </c>
      <c r="CQ145">
        <f>'Champ Scores'!F149+'(CC) Team Data'!F$43-'(CC) Team Data'!$B$28</f>
        <v>7</v>
      </c>
      <c r="CR145">
        <f>'Champ Scores'!G149+'(CC) Team Data'!G$43-'(CC) Team Data'!$B$28</f>
        <v>9</v>
      </c>
      <c r="CS145">
        <f>'Champ Scores'!H149+'(CC) Team Data'!H$43-'(CC) Team Data'!$B$28</f>
        <v>7</v>
      </c>
      <c r="CT145">
        <f>'Champ Scores'!I149+'(CC) Team Data'!I$43-'(CC) Team Data'!$B$28</f>
        <v>8</v>
      </c>
      <c r="CU145">
        <f>'Champ Scores'!J149+'(CC) Team Data'!J$43-'(CC) Team Data'!$B$28</f>
        <v>5</v>
      </c>
      <c r="CV145">
        <f>'Champ Scores'!K149+'(CC) Team Data'!K$43-'(CC) Team Data'!$B$28</f>
        <v>5</v>
      </c>
      <c r="CW145">
        <f>'Champ Scores'!L149+'(CC) Team Data'!L$43-'(CC) Team Data'!$B$28</f>
        <v>5</v>
      </c>
      <c r="CX145">
        <f>'Champ Scores'!M149+'(CC) Team Data'!M$43-'(CC) Team Data'!$B$28</f>
        <v>5</v>
      </c>
      <c r="CY145">
        <f>'Champ Scores'!N149+'(CC) Team Data'!N$43-'(CC) Team Data'!$B$28</f>
        <v>7</v>
      </c>
      <c r="CZ145">
        <f>'Champ Scores'!O149+'(CC) Team Data'!O$43-'(CC) Team Data'!$B$28</f>
        <v>8</v>
      </c>
      <c r="DA145">
        <f>'Champ Scores'!P149+'(CC) Team Data'!P$43-'(CC) Team Data'!$B$28</f>
        <v>7</v>
      </c>
      <c r="DB145">
        <f>'Champ Scores'!Q149+'(CC) Team Data'!Q$43-'(CC) Team Data'!$B$28</f>
        <v>5</v>
      </c>
      <c r="DC145">
        <f>'Champ Scores'!R149+'(CC) Team Data'!R$43-'(CC) Team Data'!$B$28</f>
        <v>5</v>
      </c>
      <c r="DD145">
        <f>'Champ Scores'!S149+'(CC) Team Data'!S$43-'(CC) Team Data'!$B$28</f>
        <v>5</v>
      </c>
      <c r="DE145">
        <f>'Champ Scores'!T149+'(CC) Team Data'!T$43-'(CC) Team Data'!$B$28</f>
        <v>7</v>
      </c>
      <c r="DF145">
        <f>'Champ Scores'!U149+'(CC) Team Data'!U$43-'(CC) Team Data'!$B$28</f>
        <v>7</v>
      </c>
    </row>
    <row r="146" spans="1:110" x14ac:dyDescent="0.25">
      <c r="A146" t="str">
        <f>'Champ Scores'!A150</f>
        <v>Xerath</v>
      </c>
      <c r="B146">
        <f>IF('Comp Calculator'!$C$158='Champ Pools'!$S$3,'Champ Pools'!B148,IF('Comp Calculator'!$C$158='Champ Pools'!$T$3,'Champ Pools'!C148,IF('Comp Calculator'!$C$158='Champ Pools'!$U$3,'Champ Pools'!D148,IF('Comp Calculator'!$C$158='Champ Pools'!$V$3,'Champ Pools'!E148,IF('Comp Calculator'!$C$158='Champ Pools'!$W$3,'Champ Pools'!F148,IF('Comp Calculator'!$C$158='Champ Pools'!$X$3,'Champ Pools'!G148,IF('Comp Calculator'!$C$158='Champ Pools'!$Y$3,'Champ Pools'!H148,IF('Comp Calculator'!$C$158='Champ Pools'!$Z$3,'Champ Pools'!I148,0))))))))</f>
        <v>2</v>
      </c>
      <c r="C146">
        <f>IF('Comp Calculator'!$C$159='Champ Pools'!$S$3,'Champ Pools'!B148,IF('Comp Calculator'!$C$159='Champ Pools'!$T$3,'Champ Pools'!C148,IF('Comp Calculator'!$C$159='Champ Pools'!$U$3,'Champ Pools'!D148,IF('Comp Calculator'!$C$159='Champ Pools'!$V$3,'Champ Pools'!E148,IF('Comp Calculator'!$C$159='Champ Pools'!$W$3,'Champ Pools'!F148,IF('Comp Calculator'!$C$159='Champ Pools'!$X$3,'Champ Pools'!G148,IF('Comp Calculator'!$C$159='Champ Pools'!$Y$3,'Champ Pools'!H148,IF('Comp Calculator'!$C$159='Champ Pools'!$Z$3,'Champ Pools'!I148,0))))))))</f>
        <v>1</v>
      </c>
      <c r="D146">
        <f>IF('Comp Calculator'!$C$160='Champ Pools'!$S$3,'Champ Pools'!B148,IF('Comp Calculator'!$C$160='Champ Pools'!$T$3,'Champ Pools'!C148,IF('Comp Calculator'!$C$160='Champ Pools'!$U$3,'Champ Pools'!D148,IF('Comp Calculator'!$C$160='Champ Pools'!$V$3,'Champ Pools'!E148,IF('Comp Calculator'!$C$160='Champ Pools'!$W$3,'Champ Pools'!F148,IF('Comp Calculator'!$C$160='Champ Pools'!$X$3,'Champ Pools'!G148,IF('Comp Calculator'!$C$160='Champ Pools'!$Y$3,'Champ Pools'!H148,IF('Comp Calculator'!$C$160='Champ Pools'!$Z$3,'Champ Pools'!I148,0))))))))</f>
        <v>0</v>
      </c>
      <c r="E146">
        <f>IF('Comp Calculator'!$C$161='Champ Pools'!$S$3,'Champ Pools'!B148,IF('Comp Calculator'!$C$161='Champ Pools'!$T$3,'Champ Pools'!C148,IF('Comp Calculator'!$C$161='Champ Pools'!$U$3,'Champ Pools'!D148,IF('Comp Calculator'!$C$161='Champ Pools'!$V$3,'Champ Pools'!E148,IF('Comp Calculator'!$C$161='Champ Pools'!$W$3,'Champ Pools'!F148,IF('Comp Calculator'!$C$161='Champ Pools'!$X$3,'Champ Pools'!G148,IF('Comp Calculator'!$C$161='Champ Pools'!$Y$3,'Champ Pools'!H148,IF('Comp Calculator'!$C$161='Champ Pools'!$Z$3,'Champ Pools'!I148,0))))))))</f>
        <v>0</v>
      </c>
      <c r="F146">
        <f>IF('Comp Calculator'!$C$162='Champ Pools'!$S$3,'Champ Pools'!B148,IF('Comp Calculator'!$C$162='Champ Pools'!$T$3,'Champ Pools'!C148,IF('Comp Calculator'!$C$162='Champ Pools'!$U$3,'Champ Pools'!D148,IF('Comp Calculator'!$C$162='Champ Pools'!$V$3,'Champ Pools'!E148,IF('Comp Calculator'!$C$162='Champ Pools'!$W$3,'Champ Pools'!F148,IF('Comp Calculator'!$C$162='Champ Pools'!$X$3,'Champ Pools'!G148,IF('Comp Calculator'!$C$162='Champ Pools'!$Y$3,'Champ Pools'!H148,IF('Comp Calculator'!$C$162='Champ Pools'!$Z$3,'Champ Pools'!I148,0))))))))</f>
        <v>0</v>
      </c>
      <c r="H146">
        <f>B146*B146*'Champ Pools'!AC148</f>
        <v>12</v>
      </c>
      <c r="I146">
        <f>C146*C146*'Champ Pools'!AD148</f>
        <v>3</v>
      </c>
      <c r="J146">
        <f>D146*D146*'Champ Pools'!AE148</f>
        <v>0</v>
      </c>
      <c r="K146">
        <f>E146*E146*'Champ Pools'!AF148</f>
        <v>0</v>
      </c>
      <c r="L146">
        <f>F146*F146*'Champ Pools'!AG148</f>
        <v>0</v>
      </c>
      <c r="N146">
        <f>'Champ Scores'!Y150</f>
        <v>2210</v>
      </c>
      <c r="O146">
        <f>'Champ Scores'!Z150</f>
        <v>2131</v>
      </c>
      <c r="P146">
        <f>'Champ Scores'!AA150</f>
        <v>1696</v>
      </c>
      <c r="Q146">
        <f>'Champ Scores'!AB150</f>
        <v>2731</v>
      </c>
      <c r="R146">
        <f>'Champ Scores'!AC150</f>
        <v>2039</v>
      </c>
      <c r="T146" s="60">
        <f t="shared" si="48"/>
        <v>2626.0651126198577</v>
      </c>
      <c r="U146">
        <f>'(CC) Team Data'!W$43+'(CC) Enemy Champ Data'!N146</f>
        <v>2210</v>
      </c>
      <c r="V146">
        <f>'(CC) Team Data'!X$43+'(CC) Enemy Champ Data'!O146</f>
        <v>2131</v>
      </c>
      <c r="W146">
        <f>'(CC) Team Data'!Y$43+'(CC) Enemy Champ Data'!P146</f>
        <v>1696</v>
      </c>
      <c r="X146">
        <f>'(CC) Team Data'!Z$43+'(CC) Enemy Champ Data'!Q146</f>
        <v>2731</v>
      </c>
      <c r="Y146">
        <f>'(CC) Team Data'!AA$43+'(CC) Enemy Champ Data'!R146</f>
        <v>2039</v>
      </c>
      <c r="AA146">
        <f>ABS('Champ Scores'!AG150-33.3-'Comp Calculator'!H$164-'Comp Calculator'!H$163)</f>
        <v>1.2846204173612819E-2</v>
      </c>
      <c r="AB146">
        <f>ABS('Champ Scores'!AH150-33.3-'Comp Calculator'!I$164-'Comp Calculator'!I$163)</f>
        <v>0.71302016247155819</v>
      </c>
      <c r="AC146">
        <f>ABS('Champ Scores'!AI150-33.3-'Comp Calculator'!J$164-'Comp Calculator'!J$163)</f>
        <v>0.70017395829794893</v>
      </c>
      <c r="AD146">
        <f t="shared" si="54"/>
        <v>1.4260403249431199</v>
      </c>
      <c r="AF146" s="60">
        <f>(IF('Comp Calculator'!$C$167='(CC) Enemy Champ Data'!$N$3,'(CC) Enemy Champ Data'!$N146,IF('Comp Calculator'!$C$167='(CC) Enemy Champ Data'!$O$3,'(CC) Enemy Champ Data'!$O146,IF('Comp Calculator'!$C$167='(CC) Enemy Champ Data'!$P$3,'(CC) Enemy Champ Data'!$P146,IF('Comp Calculator'!$C$167='(CC) Enemy Champ Data'!$Q$3,'(CC) Enemy Champ Data'!$Q146,IF('Comp Calculator'!$C$167='(CC) Enemy Champ Data'!$R$3,'(CC) Enemy Champ Data'!$R146,IF('Comp Calculator'!$C$167='(CC) Enemy Champ Data'!$T$3,'(CC) Enemy Champ Data'!$T146,1000))))))*H146*(100-$AD146))/1000</f>
        <v>3106.3396381855632</v>
      </c>
      <c r="AG146" s="60">
        <f>(IF('Comp Calculator'!$C$167='(CC) Enemy Champ Data'!$N$3,'(CC) Enemy Champ Data'!$N146,IF('Comp Calculator'!$C$167='(CC) Enemy Champ Data'!$O$3,'(CC) Enemy Champ Data'!$O146,IF('Comp Calculator'!$C$167='(CC) Enemy Champ Data'!$P$3,'(CC) Enemy Champ Data'!$P146,IF('Comp Calculator'!$C$167='(CC) Enemy Champ Data'!$Q$3,'(CC) Enemy Champ Data'!$Q146,IF('Comp Calculator'!$C$167='(CC) Enemy Champ Data'!$R$3,'(CC) Enemy Champ Data'!$R146,IF('Comp Calculator'!$C$167='(CC) Enemy Champ Data'!$T$3,'(CC) Enemy Champ Data'!$T146,1000))))))*I146*(100-$AD146))/1000</f>
        <v>776.5849095463908</v>
      </c>
      <c r="AH146" s="60">
        <f>(IF('Comp Calculator'!$C$167='(CC) Enemy Champ Data'!$N$3,'(CC) Enemy Champ Data'!$N146,IF('Comp Calculator'!$C$167='(CC) Enemy Champ Data'!$O$3,'(CC) Enemy Champ Data'!$O146,IF('Comp Calculator'!$C$167='(CC) Enemy Champ Data'!$P$3,'(CC) Enemy Champ Data'!$P146,IF('Comp Calculator'!$C$167='(CC) Enemy Champ Data'!$Q$3,'(CC) Enemy Champ Data'!$Q146,IF('Comp Calculator'!$C$167='(CC) Enemy Champ Data'!$R$3,'(CC) Enemy Champ Data'!$R146,IF('Comp Calculator'!$C$167='(CC) Enemy Champ Data'!$T$3,'(CC) Enemy Champ Data'!$T146,1000))))))*J146*(100-$AD146))/1000</f>
        <v>0</v>
      </c>
      <c r="AI146" s="60">
        <f>(IF('Comp Calculator'!$C$167='(CC) Enemy Champ Data'!$N$3,'(CC) Enemy Champ Data'!$N146,IF('Comp Calculator'!$C$167='(CC) Enemy Champ Data'!$O$3,'(CC) Enemy Champ Data'!$O146,IF('Comp Calculator'!$C$167='(CC) Enemy Champ Data'!$P$3,'(CC) Enemy Champ Data'!$P146,IF('Comp Calculator'!$C$167='(CC) Enemy Champ Data'!$Q$3,'(CC) Enemy Champ Data'!$Q146,IF('Comp Calculator'!$C$167='(CC) Enemy Champ Data'!$R$3,'(CC) Enemy Champ Data'!$R146,IF('Comp Calculator'!$C$167='(CC) Enemy Champ Data'!$T$3,'(CC) Enemy Champ Data'!$T146,1000))))))*K146*(100-$AD146))/1000</f>
        <v>0</v>
      </c>
      <c r="AJ146" s="60">
        <f>(IF('Comp Calculator'!$C$167='(CC) Enemy Champ Data'!$N$3,'(CC) Enemy Champ Data'!$N146,IF('Comp Calculator'!$C$167='(CC) Enemy Champ Data'!$O$3,'(CC) Enemy Champ Data'!$O146,IF('Comp Calculator'!$C$167='(CC) Enemy Champ Data'!$P$3,'(CC) Enemy Champ Data'!$P146,IF('Comp Calculator'!$C$167='(CC) Enemy Champ Data'!$Q$3,'(CC) Enemy Champ Data'!$Q146,IF('Comp Calculator'!$C$167='(CC) Enemy Champ Data'!$R$3,'(CC) Enemy Champ Data'!$R146,IF('Comp Calculator'!$C$167='(CC) Enemy Champ Data'!$T$3,'(CC) Enemy Champ Data'!$T146,1000))))))*L146*(100-$AD146))/1000</f>
        <v>0</v>
      </c>
      <c r="AL146">
        <f>RANK(AF146,AF$4:AF$157,0)+COUNTIF(AF$4:AF146,AF146)-1</f>
        <v>22</v>
      </c>
      <c r="AM146" t="str">
        <f t="shared" si="55"/>
        <v>Xerath</v>
      </c>
      <c r="AN146">
        <f>RANK(AG146,AG$4:AG$157,0)+COUNTIF(AG$4:AG146,AG146)-1</f>
        <v>17</v>
      </c>
      <c r="AO146" t="str">
        <f t="shared" si="56"/>
        <v>Xerath</v>
      </c>
      <c r="AP146">
        <f>RANK(AH146,AH$4:AH$157,0)+COUNTIF(AH$4:AH146,AH146)-1</f>
        <v>149</v>
      </c>
      <c r="AQ146" t="str">
        <f t="shared" si="57"/>
        <v>Xerath</v>
      </c>
      <c r="AR146">
        <f>RANK(AI146,AI$4:AI$157,0)+COUNTIF(AI$4:AI146,AI146)-1</f>
        <v>144</v>
      </c>
      <c r="AS146" t="str">
        <f t="shared" si="58"/>
        <v>Xerath</v>
      </c>
      <c r="AT146">
        <f>RANK(AJ146,AJ$4:AJ$157,0)+COUNTIF(AJ$4:AJ146,AJ146)-1</f>
        <v>145</v>
      </c>
      <c r="AU146" t="str">
        <f t="shared" si="59"/>
        <v>Xerath</v>
      </c>
      <c r="AW146">
        <v>144</v>
      </c>
      <c r="AX146" s="61">
        <f t="shared" si="60"/>
        <v>3.2408135851748794</v>
      </c>
      <c r="AY146">
        <f>'Champ Scores'!B150</f>
        <v>5</v>
      </c>
      <c r="AZ146">
        <f>'Champ Scores'!C150</f>
        <v>3</v>
      </c>
      <c r="BA146">
        <f>'Champ Scores'!D150</f>
        <v>2</v>
      </c>
      <c r="BB146">
        <f>'Champ Scores'!E150</f>
        <v>5</v>
      </c>
      <c r="BC146">
        <f>'Champ Scores'!F150</f>
        <v>1</v>
      </c>
      <c r="BD146">
        <f>'Champ Scores'!G150</f>
        <v>5</v>
      </c>
      <c r="BE146">
        <f>'Champ Scores'!H150</f>
        <v>5</v>
      </c>
      <c r="BF146">
        <f>'Champ Scores'!I150</f>
        <v>5</v>
      </c>
      <c r="BG146">
        <f>'Champ Scores'!J150</f>
        <v>1</v>
      </c>
      <c r="BH146">
        <f>'Champ Scores'!K150</f>
        <v>1</v>
      </c>
      <c r="BI146">
        <f>'Champ Scores'!L150</f>
        <v>1</v>
      </c>
      <c r="BJ146">
        <f>'Champ Scores'!M150</f>
        <v>3</v>
      </c>
      <c r="BK146">
        <f>'Champ Scores'!N150</f>
        <v>2</v>
      </c>
      <c r="BL146">
        <f>'Champ Scores'!O150</f>
        <v>5</v>
      </c>
      <c r="BM146">
        <f>'Champ Scores'!P150</f>
        <v>3</v>
      </c>
      <c r="BN146">
        <f>'Champ Scores'!Q150</f>
        <v>1</v>
      </c>
      <c r="BO146">
        <f>'Champ Scores'!R150</f>
        <v>1</v>
      </c>
      <c r="BP146">
        <f>'Champ Scores'!S150</f>
        <v>1</v>
      </c>
      <c r="BQ146">
        <f>'Champ Scores'!T150</f>
        <v>1</v>
      </c>
      <c r="BR146">
        <f>'Champ Scores'!U150</f>
        <v>1</v>
      </c>
      <c r="BT146" s="61">
        <f>INDEX($AX$3:BR146,AW146,MATCH('Comp Calculator'!$C$168,'(CC) Enemy Champ Data'!$AX$3:$BR$3,0))</f>
        <v>3.2408135851748794</v>
      </c>
      <c r="BV146" s="60">
        <f t="shared" si="49"/>
        <v>3833.5179319128606</v>
      </c>
      <c r="BW146" s="60">
        <f t="shared" si="50"/>
        <v>958.37948297821515</v>
      </c>
      <c r="BX146" s="60">
        <f t="shared" si="51"/>
        <v>0</v>
      </c>
      <c r="BY146" s="60">
        <f t="shared" si="52"/>
        <v>0</v>
      </c>
      <c r="BZ146" s="60">
        <f t="shared" si="53"/>
        <v>0</v>
      </c>
      <c r="CB146">
        <f>RANK(BV146,BV$4:BV$157,0)+COUNTIF(BV$4:BV146,BV146)-1</f>
        <v>26</v>
      </c>
      <c r="CC146" t="str">
        <f t="shared" si="61"/>
        <v>Xerath</v>
      </c>
      <c r="CD146">
        <f>RANK(BW146,BW$4:BW$157,0)+COUNTIF(BW$4:BW146,BW146)-1</f>
        <v>18</v>
      </c>
      <c r="CE146" t="str">
        <f t="shared" si="62"/>
        <v>Xerath</v>
      </c>
      <c r="CF146">
        <f>RANK(BX146,BX$4:BX$157,0)+COUNTIF(BX$4:BX146,BX146)-1</f>
        <v>149</v>
      </c>
      <c r="CG146" t="str">
        <f t="shared" si="63"/>
        <v>Xerath</v>
      </c>
      <c r="CH146">
        <f>RANK(BY146,BY$4:BY$157,0)+COUNTIF(BY$4:BY146,BY146)-1</f>
        <v>144</v>
      </c>
      <c r="CI146" t="str">
        <f t="shared" si="64"/>
        <v>Xerath</v>
      </c>
      <c r="CJ146">
        <f>RANK(BZ146,BZ$4:BZ$157,0)+COUNTIF(BZ$4:BZ146,BZ146)-1</f>
        <v>145</v>
      </c>
      <c r="CK146" t="str">
        <f t="shared" si="65"/>
        <v>Xerath</v>
      </c>
      <c r="CM146">
        <f>'Champ Scores'!B150+'(CC) Team Data'!B$43-'(CC) Team Data'!$B$28</f>
        <v>9</v>
      </c>
      <c r="CN146">
        <f>'Champ Scores'!C150+'(CC) Team Data'!C$43-'(CC) Team Data'!$B$28</f>
        <v>7</v>
      </c>
      <c r="CO146">
        <f>'Champ Scores'!D150+'(CC) Team Data'!D$43-'(CC) Team Data'!$B$28</f>
        <v>6</v>
      </c>
      <c r="CP146">
        <f>'Champ Scores'!E150+'(CC) Team Data'!E$43-'(CC) Team Data'!$B$28</f>
        <v>9</v>
      </c>
      <c r="CQ146">
        <f>'Champ Scores'!F150+'(CC) Team Data'!F$43-'(CC) Team Data'!$B$28</f>
        <v>5</v>
      </c>
      <c r="CR146">
        <f>'Champ Scores'!G150+'(CC) Team Data'!G$43-'(CC) Team Data'!$B$28</f>
        <v>9</v>
      </c>
      <c r="CS146">
        <f>'Champ Scores'!H150+'(CC) Team Data'!H$43-'(CC) Team Data'!$B$28</f>
        <v>9</v>
      </c>
      <c r="CT146">
        <f>'Champ Scores'!I150+'(CC) Team Data'!I$43-'(CC) Team Data'!$B$28</f>
        <v>9</v>
      </c>
      <c r="CU146">
        <f>'Champ Scores'!J150+'(CC) Team Data'!J$43-'(CC) Team Data'!$B$28</f>
        <v>5</v>
      </c>
      <c r="CV146">
        <f>'Champ Scores'!K150+'(CC) Team Data'!K$43-'(CC) Team Data'!$B$28</f>
        <v>5</v>
      </c>
      <c r="CW146">
        <f>'Champ Scores'!L150+'(CC) Team Data'!L$43-'(CC) Team Data'!$B$28</f>
        <v>5</v>
      </c>
      <c r="CX146">
        <f>'Champ Scores'!M150+'(CC) Team Data'!M$43-'(CC) Team Data'!$B$28</f>
        <v>7</v>
      </c>
      <c r="CY146">
        <f>'Champ Scores'!N150+'(CC) Team Data'!N$43-'(CC) Team Data'!$B$28</f>
        <v>6</v>
      </c>
      <c r="CZ146">
        <f>'Champ Scores'!O150+'(CC) Team Data'!O$43-'(CC) Team Data'!$B$28</f>
        <v>9</v>
      </c>
      <c r="DA146">
        <f>'Champ Scores'!P150+'(CC) Team Data'!P$43-'(CC) Team Data'!$B$28</f>
        <v>7</v>
      </c>
      <c r="DB146">
        <f>'Champ Scores'!Q150+'(CC) Team Data'!Q$43-'(CC) Team Data'!$B$28</f>
        <v>5</v>
      </c>
      <c r="DC146">
        <f>'Champ Scores'!R150+'(CC) Team Data'!R$43-'(CC) Team Data'!$B$28</f>
        <v>5</v>
      </c>
      <c r="DD146">
        <f>'Champ Scores'!S150+'(CC) Team Data'!S$43-'(CC) Team Data'!$B$28</f>
        <v>5</v>
      </c>
      <c r="DE146">
        <f>'Champ Scores'!T150+'(CC) Team Data'!T$43-'(CC) Team Data'!$B$28</f>
        <v>5</v>
      </c>
      <c r="DF146">
        <f>'Champ Scores'!U150+'(CC) Team Data'!U$43-'(CC) Team Data'!$B$28</f>
        <v>5</v>
      </c>
    </row>
    <row r="147" spans="1:110" x14ac:dyDescent="0.25">
      <c r="A147" t="str">
        <f>'Champ Scores'!A151</f>
        <v>Xin Zhao</v>
      </c>
      <c r="B147">
        <f>IF('Comp Calculator'!$C$158='Champ Pools'!$S$3,'Champ Pools'!B149,IF('Comp Calculator'!$C$158='Champ Pools'!$T$3,'Champ Pools'!C149,IF('Comp Calculator'!$C$158='Champ Pools'!$U$3,'Champ Pools'!D149,IF('Comp Calculator'!$C$158='Champ Pools'!$V$3,'Champ Pools'!E149,IF('Comp Calculator'!$C$158='Champ Pools'!$W$3,'Champ Pools'!F149,IF('Comp Calculator'!$C$158='Champ Pools'!$X$3,'Champ Pools'!G149,IF('Comp Calculator'!$C$158='Champ Pools'!$Y$3,'Champ Pools'!H149,IF('Comp Calculator'!$C$158='Champ Pools'!$Z$3,'Champ Pools'!I149,0))))))))</f>
        <v>4</v>
      </c>
      <c r="C147">
        <f>IF('Comp Calculator'!$C$159='Champ Pools'!$S$3,'Champ Pools'!B149,IF('Comp Calculator'!$C$159='Champ Pools'!$T$3,'Champ Pools'!C149,IF('Comp Calculator'!$C$159='Champ Pools'!$U$3,'Champ Pools'!D149,IF('Comp Calculator'!$C$159='Champ Pools'!$V$3,'Champ Pools'!E149,IF('Comp Calculator'!$C$159='Champ Pools'!$W$3,'Champ Pools'!F149,IF('Comp Calculator'!$C$159='Champ Pools'!$X$3,'Champ Pools'!G149,IF('Comp Calculator'!$C$159='Champ Pools'!$Y$3,'Champ Pools'!H149,IF('Comp Calculator'!$C$159='Champ Pools'!$Z$3,'Champ Pools'!I149,0))))))))</f>
        <v>1</v>
      </c>
      <c r="D147">
        <f>IF('Comp Calculator'!$C$160='Champ Pools'!$S$3,'Champ Pools'!B149,IF('Comp Calculator'!$C$160='Champ Pools'!$T$3,'Champ Pools'!C149,IF('Comp Calculator'!$C$160='Champ Pools'!$U$3,'Champ Pools'!D149,IF('Comp Calculator'!$C$160='Champ Pools'!$V$3,'Champ Pools'!E149,IF('Comp Calculator'!$C$160='Champ Pools'!$W$3,'Champ Pools'!F149,IF('Comp Calculator'!$C$160='Champ Pools'!$X$3,'Champ Pools'!G149,IF('Comp Calculator'!$C$160='Champ Pools'!$Y$3,'Champ Pools'!H149,IF('Comp Calculator'!$C$160='Champ Pools'!$Z$3,'Champ Pools'!I149,0))))))))</f>
        <v>3</v>
      </c>
      <c r="E147">
        <f>IF('Comp Calculator'!$C$161='Champ Pools'!$S$3,'Champ Pools'!B149,IF('Comp Calculator'!$C$161='Champ Pools'!$T$3,'Champ Pools'!C149,IF('Comp Calculator'!$C$161='Champ Pools'!$U$3,'Champ Pools'!D149,IF('Comp Calculator'!$C$161='Champ Pools'!$V$3,'Champ Pools'!E149,IF('Comp Calculator'!$C$161='Champ Pools'!$W$3,'Champ Pools'!F149,IF('Comp Calculator'!$C$161='Champ Pools'!$X$3,'Champ Pools'!G149,IF('Comp Calculator'!$C$161='Champ Pools'!$Y$3,'Champ Pools'!H149,IF('Comp Calculator'!$C$161='Champ Pools'!$Z$3,'Champ Pools'!I149,0))))))))</f>
        <v>0</v>
      </c>
      <c r="F147">
        <f>IF('Comp Calculator'!$C$162='Champ Pools'!$S$3,'Champ Pools'!B149,IF('Comp Calculator'!$C$162='Champ Pools'!$T$3,'Champ Pools'!C149,IF('Comp Calculator'!$C$162='Champ Pools'!$U$3,'Champ Pools'!D149,IF('Comp Calculator'!$C$162='Champ Pools'!$V$3,'Champ Pools'!E149,IF('Comp Calculator'!$C$162='Champ Pools'!$W$3,'Champ Pools'!F149,IF('Comp Calculator'!$C$162='Champ Pools'!$X$3,'Champ Pools'!G149,IF('Comp Calculator'!$C$162='Champ Pools'!$Y$3,'Champ Pools'!H149,IF('Comp Calculator'!$C$162='Champ Pools'!$Z$3,'Champ Pools'!I149,0))))))))</f>
        <v>0</v>
      </c>
      <c r="H147">
        <f>B147*B147*'Champ Pools'!AC149</f>
        <v>48</v>
      </c>
      <c r="I147">
        <f>C147*C147*'Champ Pools'!AD149</f>
        <v>3</v>
      </c>
      <c r="J147">
        <f>D147*D147*'Champ Pools'!AE149</f>
        <v>27</v>
      </c>
      <c r="K147">
        <f>E147*E147*'Champ Pools'!AF149</f>
        <v>0</v>
      </c>
      <c r="L147">
        <f>F147*F147*'Champ Pools'!AG149</f>
        <v>0</v>
      </c>
      <c r="N147">
        <f>'Champ Scores'!Y151</f>
        <v>2301</v>
      </c>
      <c r="O147">
        <f>'Champ Scores'!Z151</f>
        <v>2432</v>
      </c>
      <c r="P147">
        <f>'Champ Scores'!AA151</f>
        <v>1450</v>
      </c>
      <c r="Q147">
        <f>'Champ Scores'!AB151</f>
        <v>1161</v>
      </c>
      <c r="R147">
        <f>'Champ Scores'!AC151</f>
        <v>1637</v>
      </c>
      <c r="T147" s="60">
        <f t="shared" si="48"/>
        <v>2450.5132394679558</v>
      </c>
      <c r="U147">
        <f>'(CC) Team Data'!W$43+'(CC) Enemy Champ Data'!N147</f>
        <v>2301</v>
      </c>
      <c r="V147">
        <f>'(CC) Team Data'!X$43+'(CC) Enemy Champ Data'!O147</f>
        <v>2432</v>
      </c>
      <c r="W147">
        <f>'(CC) Team Data'!Y$43+'(CC) Enemy Champ Data'!P147</f>
        <v>1450</v>
      </c>
      <c r="X147">
        <f>'(CC) Team Data'!Z$43+'(CC) Enemy Champ Data'!Q147</f>
        <v>1161</v>
      </c>
      <c r="Y147">
        <f>'(CC) Team Data'!AA$43+'(CC) Enemy Champ Data'!R147</f>
        <v>1637</v>
      </c>
      <c r="AA147">
        <f>ABS('Champ Scores'!AG151-33.3-'Comp Calculator'!H$164-'Comp Calculator'!H$163)</f>
        <v>12.812036016349971</v>
      </c>
      <c r="AB147">
        <f>ABS('Champ Scores'!AH151-33.3-'Comp Calculator'!I$164-'Comp Calculator'!I$163)</f>
        <v>4.8580970721393939</v>
      </c>
      <c r="AC147">
        <f>ABS('Champ Scores'!AI151-33.3-'Comp Calculator'!J$164-'Comp Calculator'!J$163)</f>
        <v>7.9539389442105843</v>
      </c>
      <c r="AD147">
        <f t="shared" si="54"/>
        <v>25.624072032699949</v>
      </c>
      <c r="AF147" s="60">
        <f>(IF('Comp Calculator'!$C$167='(CC) Enemy Champ Data'!$N$3,'(CC) Enemy Champ Data'!$N147,IF('Comp Calculator'!$C$167='(CC) Enemy Champ Data'!$O$3,'(CC) Enemy Champ Data'!$O147,IF('Comp Calculator'!$C$167='(CC) Enemy Champ Data'!$P$3,'(CC) Enemy Champ Data'!$P147,IF('Comp Calculator'!$C$167='(CC) Enemy Champ Data'!$Q$3,'(CC) Enemy Champ Data'!$Q147,IF('Comp Calculator'!$C$167='(CC) Enemy Champ Data'!$R$3,'(CC) Enemy Champ Data'!$R147,IF('Comp Calculator'!$C$167='(CC) Enemy Champ Data'!$T$3,'(CC) Enemy Champ Data'!$T147,1000))))))*H147*(100-$AD147))/1000</f>
        <v>8748.4414167160212</v>
      </c>
      <c r="AG147" s="60">
        <f>(IF('Comp Calculator'!$C$167='(CC) Enemy Champ Data'!$N$3,'(CC) Enemy Champ Data'!$N147,IF('Comp Calculator'!$C$167='(CC) Enemy Champ Data'!$O$3,'(CC) Enemy Champ Data'!$O147,IF('Comp Calculator'!$C$167='(CC) Enemy Champ Data'!$P$3,'(CC) Enemy Champ Data'!$P147,IF('Comp Calculator'!$C$167='(CC) Enemy Champ Data'!$Q$3,'(CC) Enemy Champ Data'!$Q147,IF('Comp Calculator'!$C$167='(CC) Enemy Champ Data'!$R$3,'(CC) Enemy Champ Data'!$R147,IF('Comp Calculator'!$C$167='(CC) Enemy Champ Data'!$T$3,'(CC) Enemy Champ Data'!$T147,1000))))))*I147*(100-$AD147))/1000</f>
        <v>546.77758854475132</v>
      </c>
      <c r="AH147" s="60">
        <f>(IF('Comp Calculator'!$C$167='(CC) Enemy Champ Data'!$N$3,'(CC) Enemy Champ Data'!$N147,IF('Comp Calculator'!$C$167='(CC) Enemy Champ Data'!$O$3,'(CC) Enemy Champ Data'!$O147,IF('Comp Calculator'!$C$167='(CC) Enemy Champ Data'!$P$3,'(CC) Enemy Champ Data'!$P147,IF('Comp Calculator'!$C$167='(CC) Enemy Champ Data'!$Q$3,'(CC) Enemy Champ Data'!$Q147,IF('Comp Calculator'!$C$167='(CC) Enemy Champ Data'!$R$3,'(CC) Enemy Champ Data'!$R147,IF('Comp Calculator'!$C$167='(CC) Enemy Champ Data'!$T$3,'(CC) Enemy Champ Data'!$T147,1000))))))*J147*(100-$AD147))/1000</f>
        <v>4920.9982969027615</v>
      </c>
      <c r="AI147" s="60">
        <f>(IF('Comp Calculator'!$C$167='(CC) Enemy Champ Data'!$N$3,'(CC) Enemy Champ Data'!$N147,IF('Comp Calculator'!$C$167='(CC) Enemy Champ Data'!$O$3,'(CC) Enemy Champ Data'!$O147,IF('Comp Calculator'!$C$167='(CC) Enemy Champ Data'!$P$3,'(CC) Enemy Champ Data'!$P147,IF('Comp Calculator'!$C$167='(CC) Enemy Champ Data'!$Q$3,'(CC) Enemy Champ Data'!$Q147,IF('Comp Calculator'!$C$167='(CC) Enemy Champ Data'!$R$3,'(CC) Enemy Champ Data'!$R147,IF('Comp Calculator'!$C$167='(CC) Enemy Champ Data'!$T$3,'(CC) Enemy Champ Data'!$T147,1000))))))*K147*(100-$AD147))/1000</f>
        <v>0</v>
      </c>
      <c r="AJ147" s="60">
        <f>(IF('Comp Calculator'!$C$167='(CC) Enemy Champ Data'!$N$3,'(CC) Enemy Champ Data'!$N147,IF('Comp Calculator'!$C$167='(CC) Enemy Champ Data'!$O$3,'(CC) Enemy Champ Data'!$O147,IF('Comp Calculator'!$C$167='(CC) Enemy Champ Data'!$P$3,'(CC) Enemy Champ Data'!$P147,IF('Comp Calculator'!$C$167='(CC) Enemy Champ Data'!$Q$3,'(CC) Enemy Champ Data'!$Q147,IF('Comp Calculator'!$C$167='(CC) Enemy Champ Data'!$R$3,'(CC) Enemy Champ Data'!$R147,IF('Comp Calculator'!$C$167='(CC) Enemy Champ Data'!$T$3,'(CC) Enemy Champ Data'!$T147,1000))))))*L147*(100-$AD147))/1000</f>
        <v>0</v>
      </c>
      <c r="AL147">
        <f>RANK(AF147,AF$4:AF$157,0)+COUNTIF(AF$4:AF147,AF147)-1</f>
        <v>7</v>
      </c>
      <c r="AM147" t="str">
        <f t="shared" si="55"/>
        <v>Xin Zhao</v>
      </c>
      <c r="AN147">
        <f>RANK(AG147,AG$4:AG$157,0)+COUNTIF(AG$4:AG147,AG147)-1</f>
        <v>21</v>
      </c>
      <c r="AO147" t="str">
        <f t="shared" si="56"/>
        <v>Xin Zhao</v>
      </c>
      <c r="AP147">
        <f>RANK(AH147,AH$4:AH$157,0)+COUNTIF(AH$4:AH147,AH147)-1</f>
        <v>69</v>
      </c>
      <c r="AQ147" t="str">
        <f t="shared" si="57"/>
        <v>Xin Zhao</v>
      </c>
      <c r="AR147">
        <f>RANK(AI147,AI$4:AI$157,0)+COUNTIF(AI$4:AI147,AI147)-1</f>
        <v>145</v>
      </c>
      <c r="AS147" t="str">
        <f t="shared" si="58"/>
        <v>Xin Zhao</v>
      </c>
      <c r="AT147">
        <f>RANK(AJ147,AJ$4:AJ$157,0)+COUNTIF(AJ$4:AJ147,AJ147)-1</f>
        <v>146</v>
      </c>
      <c r="AU147" t="str">
        <f t="shared" si="59"/>
        <v>Xin Zhao</v>
      </c>
      <c r="AW147">
        <v>145</v>
      </c>
      <c r="AX147" s="61">
        <f t="shared" si="60"/>
        <v>3.7267943482771742</v>
      </c>
      <c r="AY147">
        <f>'Champ Scores'!B151</f>
        <v>3</v>
      </c>
      <c r="AZ147">
        <f>'Champ Scores'!C151</f>
        <v>3</v>
      </c>
      <c r="BA147">
        <f>'Champ Scores'!D151</f>
        <v>3</v>
      </c>
      <c r="BB147">
        <f>'Champ Scores'!E151</f>
        <v>1</v>
      </c>
      <c r="BC147">
        <f>'Champ Scores'!F151</f>
        <v>4</v>
      </c>
      <c r="BD147">
        <f>'Champ Scores'!G151</f>
        <v>1</v>
      </c>
      <c r="BE147">
        <f>'Champ Scores'!H151</f>
        <v>1</v>
      </c>
      <c r="BF147">
        <f>'Champ Scores'!I151</f>
        <v>1</v>
      </c>
      <c r="BG147">
        <f>'Champ Scores'!J151</f>
        <v>3</v>
      </c>
      <c r="BH147">
        <f>'Champ Scores'!K151</f>
        <v>3</v>
      </c>
      <c r="BI147">
        <f>'Champ Scores'!L151</f>
        <v>4</v>
      </c>
      <c r="BJ147">
        <f>'Champ Scores'!M151</f>
        <v>4</v>
      </c>
      <c r="BK147">
        <f>'Champ Scores'!N151</f>
        <v>2</v>
      </c>
      <c r="BL147">
        <f>'Champ Scores'!O151</f>
        <v>1</v>
      </c>
      <c r="BM147">
        <f>'Champ Scores'!P151</f>
        <v>4</v>
      </c>
      <c r="BN147">
        <f>'Champ Scores'!Q151</f>
        <v>3</v>
      </c>
      <c r="BO147">
        <f>'Champ Scores'!R151</f>
        <v>5</v>
      </c>
      <c r="BP147">
        <f>'Champ Scores'!S151</f>
        <v>1</v>
      </c>
      <c r="BQ147">
        <f>'Champ Scores'!T151</f>
        <v>2</v>
      </c>
      <c r="BR147">
        <f>'Champ Scores'!U151</f>
        <v>3</v>
      </c>
      <c r="BT147" s="61">
        <f>INDEX($AX$3:BR147,AW147,MATCH('Comp Calculator'!$C$168,'(CC) Enemy Champ Data'!$AX$3:$BR$3,0))</f>
        <v>3.7267943482771742</v>
      </c>
      <c r="BV147" s="60">
        <f t="shared" si="49"/>
        <v>13304.821823827393</v>
      </c>
      <c r="BW147" s="60">
        <f t="shared" si="50"/>
        <v>831.55136398921206</v>
      </c>
      <c r="BX147" s="60">
        <f t="shared" si="51"/>
        <v>7483.9622759029089</v>
      </c>
      <c r="BY147" s="60">
        <f t="shared" si="52"/>
        <v>0</v>
      </c>
      <c r="BZ147" s="60">
        <f t="shared" si="53"/>
        <v>0</v>
      </c>
      <c r="CB147">
        <f>RANK(BV147,BV$4:BV$157,0)+COUNTIF(BV$4:BV147,BV147)-1</f>
        <v>6</v>
      </c>
      <c r="CC147" t="str">
        <f t="shared" si="61"/>
        <v>Xin Zhao</v>
      </c>
      <c r="CD147">
        <f>RANK(BW147,BW$4:BW$157,0)+COUNTIF(BW$4:BW147,BW147)-1</f>
        <v>20</v>
      </c>
      <c r="CE147" t="str">
        <f t="shared" si="62"/>
        <v>Xin Zhao</v>
      </c>
      <c r="CF147">
        <f>RANK(BX147,BX$4:BX$157,0)+COUNTIF(BX$4:BX147,BX147)-1</f>
        <v>63</v>
      </c>
      <c r="CG147" t="str">
        <f t="shared" si="63"/>
        <v>Xin Zhao</v>
      </c>
      <c r="CH147">
        <f>RANK(BY147,BY$4:BY$157,0)+COUNTIF(BY$4:BY147,BY147)-1</f>
        <v>145</v>
      </c>
      <c r="CI147" t="str">
        <f t="shared" si="64"/>
        <v>Xin Zhao</v>
      </c>
      <c r="CJ147">
        <f>RANK(BZ147,BZ$4:BZ$157,0)+COUNTIF(BZ$4:BZ147,BZ147)-1</f>
        <v>146</v>
      </c>
      <c r="CK147" t="str">
        <f t="shared" si="65"/>
        <v>Xin Zhao</v>
      </c>
      <c r="CM147">
        <f>'Champ Scores'!B151+'(CC) Team Data'!B$43-'(CC) Team Data'!$B$28</f>
        <v>7</v>
      </c>
      <c r="CN147">
        <f>'Champ Scores'!C151+'(CC) Team Data'!C$43-'(CC) Team Data'!$B$28</f>
        <v>7</v>
      </c>
      <c r="CO147">
        <f>'Champ Scores'!D151+'(CC) Team Data'!D$43-'(CC) Team Data'!$B$28</f>
        <v>7</v>
      </c>
      <c r="CP147">
        <f>'Champ Scores'!E151+'(CC) Team Data'!E$43-'(CC) Team Data'!$B$28</f>
        <v>5</v>
      </c>
      <c r="CQ147">
        <f>'Champ Scores'!F151+'(CC) Team Data'!F$43-'(CC) Team Data'!$B$28</f>
        <v>8</v>
      </c>
      <c r="CR147">
        <f>'Champ Scores'!G151+'(CC) Team Data'!G$43-'(CC) Team Data'!$B$28</f>
        <v>5</v>
      </c>
      <c r="CS147">
        <f>'Champ Scores'!H151+'(CC) Team Data'!H$43-'(CC) Team Data'!$B$28</f>
        <v>5</v>
      </c>
      <c r="CT147">
        <f>'Champ Scores'!I151+'(CC) Team Data'!I$43-'(CC) Team Data'!$B$28</f>
        <v>5</v>
      </c>
      <c r="CU147">
        <f>'Champ Scores'!J151+'(CC) Team Data'!J$43-'(CC) Team Data'!$B$28</f>
        <v>7</v>
      </c>
      <c r="CV147">
        <f>'Champ Scores'!K151+'(CC) Team Data'!K$43-'(CC) Team Data'!$B$28</f>
        <v>7</v>
      </c>
      <c r="CW147">
        <f>'Champ Scores'!L151+'(CC) Team Data'!L$43-'(CC) Team Data'!$B$28</f>
        <v>8</v>
      </c>
      <c r="CX147">
        <f>'Champ Scores'!M151+'(CC) Team Data'!M$43-'(CC) Team Data'!$B$28</f>
        <v>8</v>
      </c>
      <c r="CY147">
        <f>'Champ Scores'!N151+'(CC) Team Data'!N$43-'(CC) Team Data'!$B$28</f>
        <v>6</v>
      </c>
      <c r="CZ147">
        <f>'Champ Scores'!O151+'(CC) Team Data'!O$43-'(CC) Team Data'!$B$28</f>
        <v>5</v>
      </c>
      <c r="DA147">
        <f>'Champ Scores'!P151+'(CC) Team Data'!P$43-'(CC) Team Data'!$B$28</f>
        <v>8</v>
      </c>
      <c r="DB147">
        <f>'Champ Scores'!Q151+'(CC) Team Data'!Q$43-'(CC) Team Data'!$B$28</f>
        <v>7</v>
      </c>
      <c r="DC147">
        <f>'Champ Scores'!R151+'(CC) Team Data'!R$43-'(CC) Team Data'!$B$28</f>
        <v>9</v>
      </c>
      <c r="DD147">
        <f>'Champ Scores'!S151+'(CC) Team Data'!S$43-'(CC) Team Data'!$B$28</f>
        <v>5</v>
      </c>
      <c r="DE147">
        <f>'Champ Scores'!T151+'(CC) Team Data'!T$43-'(CC) Team Data'!$B$28</f>
        <v>6</v>
      </c>
      <c r="DF147">
        <f>'Champ Scores'!U151+'(CC) Team Data'!U$43-'(CC) Team Data'!$B$28</f>
        <v>7</v>
      </c>
    </row>
    <row r="148" spans="1:110" x14ac:dyDescent="0.25">
      <c r="A148" t="str">
        <f>'Champ Scores'!A152</f>
        <v>Yasuo</v>
      </c>
      <c r="B148">
        <f>IF('Comp Calculator'!$C$158='Champ Pools'!$S$3,'Champ Pools'!B150,IF('Comp Calculator'!$C$158='Champ Pools'!$T$3,'Champ Pools'!C150,IF('Comp Calculator'!$C$158='Champ Pools'!$U$3,'Champ Pools'!D150,IF('Comp Calculator'!$C$158='Champ Pools'!$V$3,'Champ Pools'!E150,IF('Comp Calculator'!$C$158='Champ Pools'!$W$3,'Champ Pools'!F150,IF('Comp Calculator'!$C$158='Champ Pools'!$X$3,'Champ Pools'!G150,IF('Comp Calculator'!$C$158='Champ Pools'!$Y$3,'Champ Pools'!H150,IF('Comp Calculator'!$C$158='Champ Pools'!$Z$3,'Champ Pools'!I150,0))))))))</f>
        <v>0</v>
      </c>
      <c r="C148">
        <f>IF('Comp Calculator'!$C$159='Champ Pools'!$S$3,'Champ Pools'!B150,IF('Comp Calculator'!$C$159='Champ Pools'!$T$3,'Champ Pools'!C150,IF('Comp Calculator'!$C$159='Champ Pools'!$U$3,'Champ Pools'!D150,IF('Comp Calculator'!$C$159='Champ Pools'!$V$3,'Champ Pools'!E150,IF('Comp Calculator'!$C$159='Champ Pools'!$W$3,'Champ Pools'!F150,IF('Comp Calculator'!$C$159='Champ Pools'!$X$3,'Champ Pools'!G150,IF('Comp Calculator'!$C$159='Champ Pools'!$Y$3,'Champ Pools'!H150,IF('Comp Calculator'!$C$159='Champ Pools'!$Z$3,'Champ Pools'!I150,0))))))))</f>
        <v>0</v>
      </c>
      <c r="D148">
        <f>IF('Comp Calculator'!$C$160='Champ Pools'!$S$3,'Champ Pools'!B150,IF('Comp Calculator'!$C$160='Champ Pools'!$T$3,'Champ Pools'!C150,IF('Comp Calculator'!$C$160='Champ Pools'!$U$3,'Champ Pools'!D150,IF('Comp Calculator'!$C$160='Champ Pools'!$V$3,'Champ Pools'!E150,IF('Comp Calculator'!$C$160='Champ Pools'!$W$3,'Champ Pools'!F150,IF('Comp Calculator'!$C$160='Champ Pools'!$X$3,'Champ Pools'!G150,IF('Comp Calculator'!$C$160='Champ Pools'!$Y$3,'Champ Pools'!H150,IF('Comp Calculator'!$C$160='Champ Pools'!$Z$3,'Champ Pools'!I150,0))))))))</f>
        <v>0</v>
      </c>
      <c r="E148">
        <f>IF('Comp Calculator'!$C$161='Champ Pools'!$S$3,'Champ Pools'!B150,IF('Comp Calculator'!$C$161='Champ Pools'!$T$3,'Champ Pools'!C150,IF('Comp Calculator'!$C$161='Champ Pools'!$U$3,'Champ Pools'!D150,IF('Comp Calculator'!$C$161='Champ Pools'!$V$3,'Champ Pools'!E150,IF('Comp Calculator'!$C$161='Champ Pools'!$W$3,'Champ Pools'!F150,IF('Comp Calculator'!$C$161='Champ Pools'!$X$3,'Champ Pools'!G150,IF('Comp Calculator'!$C$161='Champ Pools'!$Y$3,'Champ Pools'!H150,IF('Comp Calculator'!$C$161='Champ Pools'!$Z$3,'Champ Pools'!I150,0))))))))</f>
        <v>0</v>
      </c>
      <c r="F148">
        <f>IF('Comp Calculator'!$C$162='Champ Pools'!$S$3,'Champ Pools'!B150,IF('Comp Calculator'!$C$162='Champ Pools'!$T$3,'Champ Pools'!C150,IF('Comp Calculator'!$C$162='Champ Pools'!$U$3,'Champ Pools'!D150,IF('Comp Calculator'!$C$162='Champ Pools'!$V$3,'Champ Pools'!E150,IF('Comp Calculator'!$C$162='Champ Pools'!$W$3,'Champ Pools'!F150,IF('Comp Calculator'!$C$162='Champ Pools'!$X$3,'Champ Pools'!G150,IF('Comp Calculator'!$C$162='Champ Pools'!$Y$3,'Champ Pools'!H150,IF('Comp Calculator'!$C$162='Champ Pools'!$Z$3,'Champ Pools'!I150,0))))))))</f>
        <v>0</v>
      </c>
      <c r="H148">
        <f>B148*B148*'Champ Pools'!AC150</f>
        <v>0</v>
      </c>
      <c r="I148">
        <f>C148*C148*'Champ Pools'!AD150</f>
        <v>0</v>
      </c>
      <c r="J148">
        <f>D148*D148*'Champ Pools'!AE150</f>
        <v>0</v>
      </c>
      <c r="K148">
        <f>E148*E148*'Champ Pools'!AF150</f>
        <v>0</v>
      </c>
      <c r="L148">
        <f>F148*F148*'Champ Pools'!AG150</f>
        <v>0</v>
      </c>
      <c r="N148">
        <f>'Champ Scores'!Y152</f>
        <v>1773</v>
      </c>
      <c r="O148">
        <f>'Champ Scores'!Z152</f>
        <v>2294</v>
      </c>
      <c r="P148">
        <f>'Champ Scores'!AA152</f>
        <v>1678</v>
      </c>
      <c r="Q148">
        <f>'Champ Scores'!AB152</f>
        <v>1329</v>
      </c>
      <c r="R148">
        <f>'Champ Scores'!AC152</f>
        <v>2406</v>
      </c>
      <c r="T148" s="60">
        <f t="shared" si="48"/>
        <v>2552.0474355470215</v>
      </c>
      <c r="U148">
        <f>'(CC) Team Data'!W$43+'(CC) Enemy Champ Data'!N148</f>
        <v>1773</v>
      </c>
      <c r="V148">
        <f>'(CC) Team Data'!X$43+'(CC) Enemy Champ Data'!O148</f>
        <v>2294</v>
      </c>
      <c r="W148">
        <f>'(CC) Team Data'!Y$43+'(CC) Enemy Champ Data'!P148</f>
        <v>1678</v>
      </c>
      <c r="X148">
        <f>'(CC) Team Data'!Z$43+'(CC) Enemy Champ Data'!Q148</f>
        <v>1329</v>
      </c>
      <c r="Y148">
        <f>'(CC) Team Data'!AA$43+'(CC) Enemy Champ Data'!R148</f>
        <v>2406</v>
      </c>
      <c r="AA148">
        <f>ABS('Champ Scores'!AG152-33.3-'Comp Calculator'!H$164-'Comp Calculator'!H$163)</f>
        <v>22.525532510747169</v>
      </c>
      <c r="AB148">
        <f>ABS('Champ Scores'!AH152-33.3-'Comp Calculator'!I$164-'Comp Calculator'!I$163)</f>
        <v>7.1903959938897728</v>
      </c>
      <c r="AC148">
        <f>ABS('Champ Scores'!AI152-33.3-'Comp Calculator'!J$164-'Comp Calculator'!J$163)</f>
        <v>15.3351365168574</v>
      </c>
      <c r="AD148">
        <f t="shared" si="54"/>
        <v>45.051065021494338</v>
      </c>
      <c r="AF148" s="60">
        <f>(IF('Comp Calculator'!$C$167='(CC) Enemy Champ Data'!$N$3,'(CC) Enemy Champ Data'!$N148,IF('Comp Calculator'!$C$167='(CC) Enemy Champ Data'!$O$3,'(CC) Enemy Champ Data'!$O148,IF('Comp Calculator'!$C$167='(CC) Enemy Champ Data'!$P$3,'(CC) Enemy Champ Data'!$P148,IF('Comp Calculator'!$C$167='(CC) Enemy Champ Data'!$Q$3,'(CC) Enemy Champ Data'!$Q148,IF('Comp Calculator'!$C$167='(CC) Enemy Champ Data'!$R$3,'(CC) Enemy Champ Data'!$R148,IF('Comp Calculator'!$C$167='(CC) Enemy Champ Data'!$T$3,'(CC) Enemy Champ Data'!$T148,1000))))))*H148*(100-$AD148))/1000</f>
        <v>0</v>
      </c>
      <c r="AG148" s="60">
        <f>(IF('Comp Calculator'!$C$167='(CC) Enemy Champ Data'!$N$3,'(CC) Enemy Champ Data'!$N148,IF('Comp Calculator'!$C$167='(CC) Enemy Champ Data'!$O$3,'(CC) Enemy Champ Data'!$O148,IF('Comp Calculator'!$C$167='(CC) Enemy Champ Data'!$P$3,'(CC) Enemy Champ Data'!$P148,IF('Comp Calculator'!$C$167='(CC) Enemy Champ Data'!$Q$3,'(CC) Enemy Champ Data'!$Q148,IF('Comp Calculator'!$C$167='(CC) Enemy Champ Data'!$R$3,'(CC) Enemy Champ Data'!$R148,IF('Comp Calculator'!$C$167='(CC) Enemy Champ Data'!$T$3,'(CC) Enemy Champ Data'!$T148,1000))))))*I148*(100-$AD148))/1000</f>
        <v>0</v>
      </c>
      <c r="AH148" s="60">
        <f>(IF('Comp Calculator'!$C$167='(CC) Enemy Champ Data'!$N$3,'(CC) Enemy Champ Data'!$N148,IF('Comp Calculator'!$C$167='(CC) Enemy Champ Data'!$O$3,'(CC) Enemy Champ Data'!$O148,IF('Comp Calculator'!$C$167='(CC) Enemy Champ Data'!$P$3,'(CC) Enemy Champ Data'!$P148,IF('Comp Calculator'!$C$167='(CC) Enemy Champ Data'!$Q$3,'(CC) Enemy Champ Data'!$Q148,IF('Comp Calculator'!$C$167='(CC) Enemy Champ Data'!$R$3,'(CC) Enemy Champ Data'!$R148,IF('Comp Calculator'!$C$167='(CC) Enemy Champ Data'!$T$3,'(CC) Enemy Champ Data'!$T148,1000))))))*J148*(100-$AD148))/1000</f>
        <v>0</v>
      </c>
      <c r="AI148" s="60">
        <f>(IF('Comp Calculator'!$C$167='(CC) Enemy Champ Data'!$N$3,'(CC) Enemy Champ Data'!$N148,IF('Comp Calculator'!$C$167='(CC) Enemy Champ Data'!$O$3,'(CC) Enemy Champ Data'!$O148,IF('Comp Calculator'!$C$167='(CC) Enemy Champ Data'!$P$3,'(CC) Enemy Champ Data'!$P148,IF('Comp Calculator'!$C$167='(CC) Enemy Champ Data'!$Q$3,'(CC) Enemy Champ Data'!$Q148,IF('Comp Calculator'!$C$167='(CC) Enemy Champ Data'!$R$3,'(CC) Enemy Champ Data'!$R148,IF('Comp Calculator'!$C$167='(CC) Enemy Champ Data'!$T$3,'(CC) Enemy Champ Data'!$T148,1000))))))*K148*(100-$AD148))/1000</f>
        <v>0</v>
      </c>
      <c r="AJ148" s="60">
        <f>(IF('Comp Calculator'!$C$167='(CC) Enemy Champ Data'!$N$3,'(CC) Enemy Champ Data'!$N148,IF('Comp Calculator'!$C$167='(CC) Enemy Champ Data'!$O$3,'(CC) Enemy Champ Data'!$O148,IF('Comp Calculator'!$C$167='(CC) Enemy Champ Data'!$P$3,'(CC) Enemy Champ Data'!$P148,IF('Comp Calculator'!$C$167='(CC) Enemy Champ Data'!$Q$3,'(CC) Enemy Champ Data'!$Q148,IF('Comp Calculator'!$C$167='(CC) Enemy Champ Data'!$R$3,'(CC) Enemy Champ Data'!$R148,IF('Comp Calculator'!$C$167='(CC) Enemy Champ Data'!$T$3,'(CC) Enemy Champ Data'!$T148,1000))))))*L148*(100-$AD148))/1000</f>
        <v>0</v>
      </c>
      <c r="AL148">
        <f>RANK(AF148,AF$4:AF$157,0)+COUNTIF(AF$4:AF148,AF148)-1</f>
        <v>145</v>
      </c>
      <c r="AM148" t="str">
        <f t="shared" si="55"/>
        <v>Yasuo</v>
      </c>
      <c r="AN148">
        <f>RANK(AG148,AG$4:AG$157,0)+COUNTIF(AG$4:AG148,AG148)-1</f>
        <v>147</v>
      </c>
      <c r="AO148" t="str">
        <f t="shared" si="56"/>
        <v>Yasuo</v>
      </c>
      <c r="AP148">
        <f>RANK(AH148,AH$4:AH$157,0)+COUNTIF(AH$4:AH148,AH148)-1</f>
        <v>150</v>
      </c>
      <c r="AQ148" t="str">
        <f t="shared" si="57"/>
        <v>Yasuo</v>
      </c>
      <c r="AR148">
        <f>RANK(AI148,AI$4:AI$157,0)+COUNTIF(AI$4:AI148,AI148)-1</f>
        <v>146</v>
      </c>
      <c r="AS148" t="str">
        <f t="shared" si="58"/>
        <v>Yasuo</v>
      </c>
      <c r="AT148">
        <f>RANK(AJ148,AJ$4:AJ$157,0)+COUNTIF(AJ$4:AJ148,AJ148)-1</f>
        <v>147</v>
      </c>
      <c r="AU148" t="str">
        <f t="shared" si="59"/>
        <v>Yasuo</v>
      </c>
      <c r="AW148">
        <v>146</v>
      </c>
      <c r="AX148" s="61">
        <f t="shared" si="60"/>
        <v>3.5346098058699078</v>
      </c>
      <c r="AY148">
        <f>'Champ Scores'!B152</f>
        <v>3</v>
      </c>
      <c r="AZ148">
        <f>'Champ Scores'!C152</f>
        <v>5</v>
      </c>
      <c r="BA148">
        <f>'Champ Scores'!D152</f>
        <v>3</v>
      </c>
      <c r="BB148">
        <f>'Champ Scores'!E152</f>
        <v>3</v>
      </c>
      <c r="BC148">
        <f>'Champ Scores'!F152</f>
        <v>5</v>
      </c>
      <c r="BD148">
        <f>'Champ Scores'!G152</f>
        <v>1</v>
      </c>
      <c r="BE148">
        <f>'Champ Scores'!H152</f>
        <v>1</v>
      </c>
      <c r="BF148">
        <f>'Champ Scores'!I152</f>
        <v>1</v>
      </c>
      <c r="BG148">
        <f>'Champ Scores'!J152</f>
        <v>5</v>
      </c>
      <c r="BH148">
        <f>'Champ Scores'!K152</f>
        <v>3</v>
      </c>
      <c r="BI148">
        <f>'Champ Scores'!L152</f>
        <v>2</v>
      </c>
      <c r="BJ148">
        <f>'Champ Scores'!M152</f>
        <v>1</v>
      </c>
      <c r="BK148">
        <f>'Champ Scores'!N152</f>
        <v>2</v>
      </c>
      <c r="BL148">
        <f>'Champ Scores'!O152</f>
        <v>3</v>
      </c>
      <c r="BM148">
        <f>'Champ Scores'!P152</f>
        <v>3</v>
      </c>
      <c r="BN148">
        <f>'Champ Scores'!Q152</f>
        <v>5</v>
      </c>
      <c r="BO148">
        <f>'Champ Scores'!R152</f>
        <v>2</v>
      </c>
      <c r="BP148">
        <f>'Champ Scores'!S152</f>
        <v>1</v>
      </c>
      <c r="BQ148">
        <f>'Champ Scores'!T152</f>
        <v>2</v>
      </c>
      <c r="BR148">
        <f>'Champ Scores'!U152</f>
        <v>1</v>
      </c>
      <c r="BT148" s="61">
        <f>INDEX($AX$3:BR148,AW148,MATCH('Comp Calculator'!$C$168,'(CC) Enemy Champ Data'!$AX$3:$BR$3,0))</f>
        <v>3.5346098058699078</v>
      </c>
      <c r="BV148" s="60">
        <f t="shared" si="49"/>
        <v>0</v>
      </c>
      <c r="BW148" s="60">
        <f t="shared" si="50"/>
        <v>0</v>
      </c>
      <c r="BX148" s="60">
        <f t="shared" si="51"/>
        <v>0</v>
      </c>
      <c r="BY148" s="60">
        <f t="shared" si="52"/>
        <v>0</v>
      </c>
      <c r="BZ148" s="60">
        <f t="shared" si="53"/>
        <v>0</v>
      </c>
      <c r="CB148">
        <f>RANK(BV148,BV$4:BV$157,0)+COUNTIF(BV$4:BV148,BV148)-1</f>
        <v>145</v>
      </c>
      <c r="CC148" t="str">
        <f t="shared" si="61"/>
        <v>Yasuo</v>
      </c>
      <c r="CD148">
        <f>RANK(BW148,BW$4:BW$157,0)+COUNTIF(BW$4:BW148,BW148)-1</f>
        <v>147</v>
      </c>
      <c r="CE148" t="str">
        <f t="shared" si="62"/>
        <v>Yasuo</v>
      </c>
      <c r="CF148">
        <f>RANK(BX148,BX$4:BX$157,0)+COUNTIF(BX$4:BX148,BX148)-1</f>
        <v>150</v>
      </c>
      <c r="CG148" t="str">
        <f t="shared" si="63"/>
        <v>Yasuo</v>
      </c>
      <c r="CH148">
        <f>RANK(BY148,BY$4:BY$157,0)+COUNTIF(BY$4:BY148,BY148)-1</f>
        <v>146</v>
      </c>
      <c r="CI148" t="str">
        <f t="shared" si="64"/>
        <v>Yasuo</v>
      </c>
      <c r="CJ148">
        <f>RANK(BZ148,BZ$4:BZ$157,0)+COUNTIF(BZ$4:BZ148,BZ148)-1</f>
        <v>147</v>
      </c>
      <c r="CK148" t="str">
        <f t="shared" si="65"/>
        <v>Yasuo</v>
      </c>
      <c r="CM148">
        <f>'Champ Scores'!B152+'(CC) Team Data'!B$43-'(CC) Team Data'!$B$28</f>
        <v>7</v>
      </c>
      <c r="CN148">
        <f>'Champ Scores'!C152+'(CC) Team Data'!C$43-'(CC) Team Data'!$B$28</f>
        <v>9</v>
      </c>
      <c r="CO148">
        <f>'Champ Scores'!D152+'(CC) Team Data'!D$43-'(CC) Team Data'!$B$28</f>
        <v>7</v>
      </c>
      <c r="CP148">
        <f>'Champ Scores'!E152+'(CC) Team Data'!E$43-'(CC) Team Data'!$B$28</f>
        <v>7</v>
      </c>
      <c r="CQ148">
        <f>'Champ Scores'!F152+'(CC) Team Data'!F$43-'(CC) Team Data'!$B$28</f>
        <v>9</v>
      </c>
      <c r="CR148">
        <f>'Champ Scores'!G152+'(CC) Team Data'!G$43-'(CC) Team Data'!$B$28</f>
        <v>5</v>
      </c>
      <c r="CS148">
        <f>'Champ Scores'!H152+'(CC) Team Data'!H$43-'(CC) Team Data'!$B$28</f>
        <v>5</v>
      </c>
      <c r="CT148">
        <f>'Champ Scores'!I152+'(CC) Team Data'!I$43-'(CC) Team Data'!$B$28</f>
        <v>5</v>
      </c>
      <c r="CU148">
        <f>'Champ Scores'!J152+'(CC) Team Data'!J$43-'(CC) Team Data'!$B$28</f>
        <v>9</v>
      </c>
      <c r="CV148">
        <f>'Champ Scores'!K152+'(CC) Team Data'!K$43-'(CC) Team Data'!$B$28</f>
        <v>7</v>
      </c>
      <c r="CW148">
        <f>'Champ Scores'!L152+'(CC) Team Data'!L$43-'(CC) Team Data'!$B$28</f>
        <v>6</v>
      </c>
      <c r="CX148">
        <f>'Champ Scores'!M152+'(CC) Team Data'!M$43-'(CC) Team Data'!$B$28</f>
        <v>5</v>
      </c>
      <c r="CY148">
        <f>'Champ Scores'!N152+'(CC) Team Data'!N$43-'(CC) Team Data'!$B$28</f>
        <v>6</v>
      </c>
      <c r="CZ148">
        <f>'Champ Scores'!O152+'(CC) Team Data'!O$43-'(CC) Team Data'!$B$28</f>
        <v>7</v>
      </c>
      <c r="DA148">
        <f>'Champ Scores'!P152+'(CC) Team Data'!P$43-'(CC) Team Data'!$B$28</f>
        <v>7</v>
      </c>
      <c r="DB148">
        <f>'Champ Scores'!Q152+'(CC) Team Data'!Q$43-'(CC) Team Data'!$B$28</f>
        <v>9</v>
      </c>
      <c r="DC148">
        <f>'Champ Scores'!R152+'(CC) Team Data'!R$43-'(CC) Team Data'!$B$28</f>
        <v>6</v>
      </c>
      <c r="DD148">
        <f>'Champ Scores'!S152+'(CC) Team Data'!S$43-'(CC) Team Data'!$B$28</f>
        <v>5</v>
      </c>
      <c r="DE148">
        <f>'Champ Scores'!T152+'(CC) Team Data'!T$43-'(CC) Team Data'!$B$28</f>
        <v>6</v>
      </c>
      <c r="DF148">
        <f>'Champ Scores'!U152+'(CC) Team Data'!U$43-'(CC) Team Data'!$B$28</f>
        <v>5</v>
      </c>
    </row>
    <row r="149" spans="1:110" x14ac:dyDescent="0.25">
      <c r="A149" t="str">
        <f>'Champ Scores'!A153</f>
        <v>Yone</v>
      </c>
      <c r="B149">
        <f>IF('Comp Calculator'!$C$158='Champ Pools'!$S$3,'Champ Pools'!B151,IF('Comp Calculator'!$C$158='Champ Pools'!$T$3,'Champ Pools'!C151,IF('Comp Calculator'!$C$158='Champ Pools'!$U$3,'Champ Pools'!D151,IF('Comp Calculator'!$C$158='Champ Pools'!$V$3,'Champ Pools'!E151,IF('Comp Calculator'!$C$158='Champ Pools'!$W$3,'Champ Pools'!F151,IF('Comp Calculator'!$C$158='Champ Pools'!$X$3,'Champ Pools'!G151,IF('Comp Calculator'!$C$158='Champ Pools'!$Y$3,'Champ Pools'!H151,IF('Comp Calculator'!$C$158='Champ Pools'!$Z$3,'Champ Pools'!I151,0))))))))</f>
        <v>0</v>
      </c>
      <c r="C149">
        <f>IF('Comp Calculator'!$C$159='Champ Pools'!$S$3,'Champ Pools'!B151,IF('Comp Calculator'!$C$159='Champ Pools'!$T$3,'Champ Pools'!C151,IF('Comp Calculator'!$C$159='Champ Pools'!$U$3,'Champ Pools'!D151,IF('Comp Calculator'!$C$159='Champ Pools'!$V$3,'Champ Pools'!E151,IF('Comp Calculator'!$C$159='Champ Pools'!$W$3,'Champ Pools'!F151,IF('Comp Calculator'!$C$159='Champ Pools'!$X$3,'Champ Pools'!G151,IF('Comp Calculator'!$C$159='Champ Pools'!$Y$3,'Champ Pools'!H151,IF('Comp Calculator'!$C$159='Champ Pools'!$Z$3,'Champ Pools'!I151,0))))))))</f>
        <v>0</v>
      </c>
      <c r="D149">
        <f>IF('Comp Calculator'!$C$160='Champ Pools'!$S$3,'Champ Pools'!B151,IF('Comp Calculator'!$C$160='Champ Pools'!$T$3,'Champ Pools'!C151,IF('Comp Calculator'!$C$160='Champ Pools'!$U$3,'Champ Pools'!D151,IF('Comp Calculator'!$C$160='Champ Pools'!$V$3,'Champ Pools'!E151,IF('Comp Calculator'!$C$160='Champ Pools'!$W$3,'Champ Pools'!F151,IF('Comp Calculator'!$C$160='Champ Pools'!$X$3,'Champ Pools'!G151,IF('Comp Calculator'!$C$160='Champ Pools'!$Y$3,'Champ Pools'!H151,IF('Comp Calculator'!$C$160='Champ Pools'!$Z$3,'Champ Pools'!I151,0))))))))</f>
        <v>5</v>
      </c>
      <c r="E149">
        <f>IF('Comp Calculator'!$C$161='Champ Pools'!$S$3,'Champ Pools'!B151,IF('Comp Calculator'!$C$161='Champ Pools'!$T$3,'Champ Pools'!C151,IF('Comp Calculator'!$C$161='Champ Pools'!$U$3,'Champ Pools'!D151,IF('Comp Calculator'!$C$161='Champ Pools'!$V$3,'Champ Pools'!E151,IF('Comp Calculator'!$C$161='Champ Pools'!$W$3,'Champ Pools'!F151,IF('Comp Calculator'!$C$161='Champ Pools'!$X$3,'Champ Pools'!G151,IF('Comp Calculator'!$C$161='Champ Pools'!$Y$3,'Champ Pools'!H151,IF('Comp Calculator'!$C$161='Champ Pools'!$Z$3,'Champ Pools'!I151,0))))))))</f>
        <v>0</v>
      </c>
      <c r="F149">
        <f>IF('Comp Calculator'!$C$162='Champ Pools'!$S$3,'Champ Pools'!B151,IF('Comp Calculator'!$C$162='Champ Pools'!$T$3,'Champ Pools'!C151,IF('Comp Calculator'!$C$162='Champ Pools'!$U$3,'Champ Pools'!D151,IF('Comp Calculator'!$C$162='Champ Pools'!$V$3,'Champ Pools'!E151,IF('Comp Calculator'!$C$162='Champ Pools'!$W$3,'Champ Pools'!F151,IF('Comp Calculator'!$C$162='Champ Pools'!$X$3,'Champ Pools'!G151,IF('Comp Calculator'!$C$162='Champ Pools'!$Y$3,'Champ Pools'!H151,IF('Comp Calculator'!$C$162='Champ Pools'!$Z$3,'Champ Pools'!I151,0))))))))</f>
        <v>4</v>
      </c>
      <c r="H149">
        <f>B149*B149*'Champ Pools'!AC151</f>
        <v>0</v>
      </c>
      <c r="I149">
        <f>C149*C149*'Champ Pools'!AD151</f>
        <v>0</v>
      </c>
      <c r="J149">
        <f>D149*D149*'Champ Pools'!AE151</f>
        <v>75</v>
      </c>
      <c r="K149">
        <f>E149*E149*'Champ Pools'!AF151</f>
        <v>0</v>
      </c>
      <c r="L149">
        <f>F149*F149*'Champ Pools'!AG151</f>
        <v>48</v>
      </c>
      <c r="N149">
        <f>'Champ Scores'!Y153</f>
        <v>2112</v>
      </c>
      <c r="O149">
        <f>'Champ Scores'!Z153</f>
        <v>2802</v>
      </c>
      <c r="P149">
        <f>'Champ Scores'!AA153</f>
        <v>1707</v>
      </c>
      <c r="Q149">
        <f>'Champ Scores'!AB153</f>
        <v>1321</v>
      </c>
      <c r="R149">
        <f>'Champ Scores'!AC153</f>
        <v>2560</v>
      </c>
      <c r="T149" s="60">
        <f t="shared" si="48"/>
        <v>2394.6411807861391</v>
      </c>
      <c r="U149">
        <f>'(CC) Team Data'!W$43+'(CC) Enemy Champ Data'!N149</f>
        <v>2112</v>
      </c>
      <c r="V149">
        <f>'(CC) Team Data'!X$43+'(CC) Enemy Champ Data'!O149</f>
        <v>2802</v>
      </c>
      <c r="W149">
        <f>'(CC) Team Data'!Y$43+'(CC) Enemy Champ Data'!P149</f>
        <v>1707</v>
      </c>
      <c r="X149">
        <f>'(CC) Team Data'!Z$43+'(CC) Enemy Champ Data'!Q149</f>
        <v>1321</v>
      </c>
      <c r="Y149">
        <f>'(CC) Team Data'!AA$43+'(CC) Enemy Champ Data'!R149</f>
        <v>2560</v>
      </c>
      <c r="AA149">
        <f>ABS('Champ Scores'!AG153-33.3-'Comp Calculator'!H$164-'Comp Calculator'!H$163)</f>
        <v>32.920954481281015</v>
      </c>
      <c r="AB149">
        <f>ABS('Champ Scores'!AH153-33.3-'Comp Calculator'!I$164-'Comp Calculator'!I$163)</f>
        <v>9.2803845452980411</v>
      </c>
      <c r="AC149">
        <f>ABS('Champ Scores'!AI153-33.3-'Comp Calculator'!J$164-'Comp Calculator'!J$163)</f>
        <v>23.640569935982978</v>
      </c>
      <c r="AD149">
        <f t="shared" si="54"/>
        <v>65.84190896256203</v>
      </c>
      <c r="AF149" s="60">
        <f>(IF('Comp Calculator'!$C$167='(CC) Enemy Champ Data'!$N$3,'(CC) Enemy Champ Data'!$N149,IF('Comp Calculator'!$C$167='(CC) Enemy Champ Data'!$O$3,'(CC) Enemy Champ Data'!$O149,IF('Comp Calculator'!$C$167='(CC) Enemy Champ Data'!$P$3,'(CC) Enemy Champ Data'!$P149,IF('Comp Calculator'!$C$167='(CC) Enemy Champ Data'!$Q$3,'(CC) Enemy Champ Data'!$Q149,IF('Comp Calculator'!$C$167='(CC) Enemy Champ Data'!$R$3,'(CC) Enemy Champ Data'!$R149,IF('Comp Calculator'!$C$167='(CC) Enemy Champ Data'!$T$3,'(CC) Enemy Champ Data'!$T149,1000))))))*H149*(100-$AD149))/1000</f>
        <v>0</v>
      </c>
      <c r="AG149" s="60">
        <f>(IF('Comp Calculator'!$C$167='(CC) Enemy Champ Data'!$N$3,'(CC) Enemy Champ Data'!$N149,IF('Comp Calculator'!$C$167='(CC) Enemy Champ Data'!$O$3,'(CC) Enemy Champ Data'!$O149,IF('Comp Calculator'!$C$167='(CC) Enemy Champ Data'!$P$3,'(CC) Enemy Champ Data'!$P149,IF('Comp Calculator'!$C$167='(CC) Enemy Champ Data'!$Q$3,'(CC) Enemy Champ Data'!$Q149,IF('Comp Calculator'!$C$167='(CC) Enemy Champ Data'!$R$3,'(CC) Enemy Champ Data'!$R149,IF('Comp Calculator'!$C$167='(CC) Enemy Champ Data'!$T$3,'(CC) Enemy Champ Data'!$T149,1000))))))*I149*(100-$AD149))/1000</f>
        <v>0</v>
      </c>
      <c r="AH149" s="60">
        <f>(IF('Comp Calculator'!$C$167='(CC) Enemy Champ Data'!$N$3,'(CC) Enemy Champ Data'!$N149,IF('Comp Calculator'!$C$167='(CC) Enemy Champ Data'!$O$3,'(CC) Enemy Champ Data'!$O149,IF('Comp Calculator'!$C$167='(CC) Enemy Champ Data'!$P$3,'(CC) Enemy Champ Data'!$P149,IF('Comp Calculator'!$C$167='(CC) Enemy Champ Data'!$Q$3,'(CC) Enemy Champ Data'!$Q149,IF('Comp Calculator'!$C$167='(CC) Enemy Champ Data'!$R$3,'(CC) Enemy Champ Data'!$R149,IF('Comp Calculator'!$C$167='(CC) Enemy Champ Data'!$T$3,'(CC) Enemy Champ Data'!$T149,1000))))))*J149*(100-$AD149))/1000</f>
        <v>6134.7278591468175</v>
      </c>
      <c r="AI149" s="60">
        <f>(IF('Comp Calculator'!$C$167='(CC) Enemy Champ Data'!$N$3,'(CC) Enemy Champ Data'!$N149,IF('Comp Calculator'!$C$167='(CC) Enemy Champ Data'!$O$3,'(CC) Enemy Champ Data'!$O149,IF('Comp Calculator'!$C$167='(CC) Enemy Champ Data'!$P$3,'(CC) Enemy Champ Data'!$P149,IF('Comp Calculator'!$C$167='(CC) Enemy Champ Data'!$Q$3,'(CC) Enemy Champ Data'!$Q149,IF('Comp Calculator'!$C$167='(CC) Enemy Champ Data'!$R$3,'(CC) Enemy Champ Data'!$R149,IF('Comp Calculator'!$C$167='(CC) Enemy Champ Data'!$T$3,'(CC) Enemy Champ Data'!$T149,1000))))))*K149*(100-$AD149))/1000</f>
        <v>0</v>
      </c>
      <c r="AJ149" s="60">
        <f>(IF('Comp Calculator'!$C$167='(CC) Enemy Champ Data'!$N$3,'(CC) Enemy Champ Data'!$N149,IF('Comp Calculator'!$C$167='(CC) Enemy Champ Data'!$O$3,'(CC) Enemy Champ Data'!$O149,IF('Comp Calculator'!$C$167='(CC) Enemy Champ Data'!$P$3,'(CC) Enemy Champ Data'!$P149,IF('Comp Calculator'!$C$167='(CC) Enemy Champ Data'!$Q$3,'(CC) Enemy Champ Data'!$Q149,IF('Comp Calculator'!$C$167='(CC) Enemy Champ Data'!$R$3,'(CC) Enemy Champ Data'!$R149,IF('Comp Calculator'!$C$167='(CC) Enemy Champ Data'!$T$3,'(CC) Enemy Champ Data'!$T149,1000))))))*L149*(100-$AD149))/1000</f>
        <v>3926.2258298539632</v>
      </c>
      <c r="AL149">
        <f>RANK(AF149,AF$4:AF$157,0)+COUNTIF(AF$4:AF149,AF149)-1</f>
        <v>146</v>
      </c>
      <c r="AM149" t="str">
        <f t="shared" si="55"/>
        <v>Yone</v>
      </c>
      <c r="AN149">
        <f>RANK(AG149,AG$4:AG$157,0)+COUNTIF(AG$4:AG149,AG149)-1</f>
        <v>148</v>
      </c>
      <c r="AO149" t="str">
        <f t="shared" si="56"/>
        <v>Yone</v>
      </c>
      <c r="AP149">
        <f>RANK(AH149,AH$4:AH$157,0)+COUNTIF(AH$4:AH149,AH149)-1</f>
        <v>50</v>
      </c>
      <c r="AQ149" t="str">
        <f t="shared" si="57"/>
        <v>Yone</v>
      </c>
      <c r="AR149">
        <f>RANK(AI149,AI$4:AI$157,0)+COUNTIF(AI$4:AI149,AI149)-1</f>
        <v>147</v>
      </c>
      <c r="AS149" t="str">
        <f t="shared" si="58"/>
        <v>Yone</v>
      </c>
      <c r="AT149">
        <f>RANK(AJ149,AJ$4:AJ$157,0)+COUNTIF(AJ$4:AJ149,AJ149)-1</f>
        <v>43</v>
      </c>
      <c r="AU149" t="str">
        <f t="shared" si="59"/>
        <v>Yone</v>
      </c>
      <c r="AW149">
        <v>147</v>
      </c>
      <c r="AX149" s="61">
        <f t="shared" si="60"/>
        <v>3.3017036400216284</v>
      </c>
      <c r="AY149">
        <f>'Champ Scores'!B153</f>
        <v>3</v>
      </c>
      <c r="AZ149">
        <f>'Champ Scores'!C153</f>
        <v>5</v>
      </c>
      <c r="BA149">
        <f>'Champ Scores'!D153</f>
        <v>5</v>
      </c>
      <c r="BB149">
        <f>'Champ Scores'!E153</f>
        <v>2</v>
      </c>
      <c r="BC149">
        <f>'Champ Scores'!F153</f>
        <v>5</v>
      </c>
      <c r="BD149">
        <f>'Champ Scores'!G153</f>
        <v>1</v>
      </c>
      <c r="BE149">
        <f>'Champ Scores'!H153</f>
        <v>1</v>
      </c>
      <c r="BF149">
        <f>'Champ Scores'!I153</f>
        <v>1</v>
      </c>
      <c r="BG149">
        <f>'Champ Scores'!J153</f>
        <v>5</v>
      </c>
      <c r="BH149">
        <f>'Champ Scores'!K153</f>
        <v>2</v>
      </c>
      <c r="BI149">
        <f>'Champ Scores'!L153</f>
        <v>2</v>
      </c>
      <c r="BJ149">
        <f>'Champ Scores'!M153</f>
        <v>1</v>
      </c>
      <c r="BK149">
        <f>'Champ Scores'!N153</f>
        <v>2</v>
      </c>
      <c r="BL149">
        <f>'Champ Scores'!O153</f>
        <v>1</v>
      </c>
      <c r="BM149">
        <f>'Champ Scores'!P153</f>
        <v>4</v>
      </c>
      <c r="BN149">
        <f>'Champ Scores'!Q153</f>
        <v>5</v>
      </c>
      <c r="BO149">
        <f>'Champ Scores'!R153</f>
        <v>4</v>
      </c>
      <c r="BP149">
        <f>'Champ Scores'!S153</f>
        <v>1</v>
      </c>
      <c r="BQ149">
        <f>'Champ Scores'!T153</f>
        <v>1</v>
      </c>
      <c r="BR149">
        <f>'Champ Scores'!U153</f>
        <v>1</v>
      </c>
      <c r="BT149" s="61">
        <f>INDEX($AX$3:BR149,AW149,MATCH('Comp Calculator'!$C$168,'(CC) Enemy Champ Data'!$AX$3:$BR$3,0))</f>
        <v>3.3017036400216284</v>
      </c>
      <c r="BV149" s="60">
        <f t="shared" si="49"/>
        <v>0</v>
      </c>
      <c r="BW149" s="60">
        <f t="shared" si="50"/>
        <v>0</v>
      </c>
      <c r="BX149" s="60">
        <f t="shared" si="51"/>
        <v>8458.4920135874327</v>
      </c>
      <c r="BY149" s="60">
        <f t="shared" si="52"/>
        <v>0</v>
      </c>
      <c r="BZ149" s="60">
        <f t="shared" si="53"/>
        <v>5413.4348886959569</v>
      </c>
      <c r="CB149">
        <f>RANK(BV149,BV$4:BV$157,0)+COUNTIF(BV$4:BV149,BV149)-1</f>
        <v>146</v>
      </c>
      <c r="CC149" t="str">
        <f t="shared" si="61"/>
        <v>Yone</v>
      </c>
      <c r="CD149">
        <f>RANK(BW149,BW$4:BW$157,0)+COUNTIF(BW$4:BW149,BW149)-1</f>
        <v>148</v>
      </c>
      <c r="CE149" t="str">
        <f t="shared" si="62"/>
        <v>Yone</v>
      </c>
      <c r="CF149">
        <f>RANK(BX149,BX$4:BX$157,0)+COUNTIF(BX$4:BX149,BX149)-1</f>
        <v>56</v>
      </c>
      <c r="CG149" t="str">
        <f t="shared" si="63"/>
        <v>Yone</v>
      </c>
      <c r="CH149">
        <f>RANK(BY149,BY$4:BY$157,0)+COUNTIF(BY$4:BY149,BY149)-1</f>
        <v>147</v>
      </c>
      <c r="CI149" t="str">
        <f t="shared" si="64"/>
        <v>Yone</v>
      </c>
      <c r="CJ149">
        <f>RANK(BZ149,BZ$4:BZ$157,0)+COUNTIF(BZ$4:BZ149,BZ149)-1</f>
        <v>43</v>
      </c>
      <c r="CK149" t="str">
        <f t="shared" si="65"/>
        <v>Yone</v>
      </c>
      <c r="CM149">
        <f>'Champ Scores'!B153+'(CC) Team Data'!B$43-'(CC) Team Data'!$B$28</f>
        <v>7</v>
      </c>
      <c r="CN149">
        <f>'Champ Scores'!C153+'(CC) Team Data'!C$43-'(CC) Team Data'!$B$28</f>
        <v>9</v>
      </c>
      <c r="CO149">
        <f>'Champ Scores'!D153+'(CC) Team Data'!D$43-'(CC) Team Data'!$B$28</f>
        <v>9</v>
      </c>
      <c r="CP149">
        <f>'Champ Scores'!E153+'(CC) Team Data'!E$43-'(CC) Team Data'!$B$28</f>
        <v>6</v>
      </c>
      <c r="CQ149">
        <f>'Champ Scores'!F153+'(CC) Team Data'!F$43-'(CC) Team Data'!$B$28</f>
        <v>9</v>
      </c>
      <c r="CR149">
        <f>'Champ Scores'!G153+'(CC) Team Data'!G$43-'(CC) Team Data'!$B$28</f>
        <v>5</v>
      </c>
      <c r="CS149">
        <f>'Champ Scores'!H153+'(CC) Team Data'!H$43-'(CC) Team Data'!$B$28</f>
        <v>5</v>
      </c>
      <c r="CT149">
        <f>'Champ Scores'!I153+'(CC) Team Data'!I$43-'(CC) Team Data'!$B$28</f>
        <v>5</v>
      </c>
      <c r="CU149">
        <f>'Champ Scores'!J153+'(CC) Team Data'!J$43-'(CC) Team Data'!$B$28</f>
        <v>9</v>
      </c>
      <c r="CV149">
        <f>'Champ Scores'!K153+'(CC) Team Data'!K$43-'(CC) Team Data'!$B$28</f>
        <v>6</v>
      </c>
      <c r="CW149">
        <f>'Champ Scores'!L153+'(CC) Team Data'!L$43-'(CC) Team Data'!$B$28</f>
        <v>6</v>
      </c>
      <c r="CX149">
        <f>'Champ Scores'!M153+'(CC) Team Data'!M$43-'(CC) Team Data'!$B$28</f>
        <v>5</v>
      </c>
      <c r="CY149">
        <f>'Champ Scores'!N153+'(CC) Team Data'!N$43-'(CC) Team Data'!$B$28</f>
        <v>6</v>
      </c>
      <c r="CZ149">
        <f>'Champ Scores'!O153+'(CC) Team Data'!O$43-'(CC) Team Data'!$B$28</f>
        <v>5</v>
      </c>
      <c r="DA149">
        <f>'Champ Scores'!P153+'(CC) Team Data'!P$43-'(CC) Team Data'!$B$28</f>
        <v>8</v>
      </c>
      <c r="DB149">
        <f>'Champ Scores'!Q153+'(CC) Team Data'!Q$43-'(CC) Team Data'!$B$28</f>
        <v>9</v>
      </c>
      <c r="DC149">
        <f>'Champ Scores'!R153+'(CC) Team Data'!R$43-'(CC) Team Data'!$B$28</f>
        <v>8</v>
      </c>
      <c r="DD149">
        <f>'Champ Scores'!S153+'(CC) Team Data'!S$43-'(CC) Team Data'!$B$28</f>
        <v>5</v>
      </c>
      <c r="DE149">
        <f>'Champ Scores'!T153+'(CC) Team Data'!T$43-'(CC) Team Data'!$B$28</f>
        <v>5</v>
      </c>
      <c r="DF149">
        <f>'Champ Scores'!U153+'(CC) Team Data'!U$43-'(CC) Team Data'!$B$28</f>
        <v>5</v>
      </c>
    </row>
    <row r="150" spans="1:110" x14ac:dyDescent="0.25">
      <c r="A150" t="str">
        <f>'Champ Scores'!A154</f>
        <v>Yorick</v>
      </c>
      <c r="B150">
        <f>IF('Comp Calculator'!$C$158='Champ Pools'!$S$3,'Champ Pools'!B152,IF('Comp Calculator'!$C$158='Champ Pools'!$T$3,'Champ Pools'!C152,IF('Comp Calculator'!$C$158='Champ Pools'!$U$3,'Champ Pools'!D152,IF('Comp Calculator'!$C$158='Champ Pools'!$V$3,'Champ Pools'!E152,IF('Comp Calculator'!$C$158='Champ Pools'!$W$3,'Champ Pools'!F152,IF('Comp Calculator'!$C$158='Champ Pools'!$X$3,'Champ Pools'!G152,IF('Comp Calculator'!$C$158='Champ Pools'!$Y$3,'Champ Pools'!H152,IF('Comp Calculator'!$C$158='Champ Pools'!$Z$3,'Champ Pools'!I152,0))))))))</f>
        <v>0</v>
      </c>
      <c r="C150">
        <f>IF('Comp Calculator'!$C$159='Champ Pools'!$S$3,'Champ Pools'!B152,IF('Comp Calculator'!$C$159='Champ Pools'!$T$3,'Champ Pools'!C152,IF('Comp Calculator'!$C$159='Champ Pools'!$U$3,'Champ Pools'!D152,IF('Comp Calculator'!$C$159='Champ Pools'!$V$3,'Champ Pools'!E152,IF('Comp Calculator'!$C$159='Champ Pools'!$W$3,'Champ Pools'!F152,IF('Comp Calculator'!$C$159='Champ Pools'!$X$3,'Champ Pools'!G152,IF('Comp Calculator'!$C$159='Champ Pools'!$Y$3,'Champ Pools'!H152,IF('Comp Calculator'!$C$159='Champ Pools'!$Z$3,'Champ Pools'!I152,0))))))))</f>
        <v>4</v>
      </c>
      <c r="D150">
        <f>IF('Comp Calculator'!$C$160='Champ Pools'!$S$3,'Champ Pools'!B152,IF('Comp Calculator'!$C$160='Champ Pools'!$T$3,'Champ Pools'!C152,IF('Comp Calculator'!$C$160='Champ Pools'!$U$3,'Champ Pools'!D152,IF('Comp Calculator'!$C$160='Champ Pools'!$V$3,'Champ Pools'!E152,IF('Comp Calculator'!$C$160='Champ Pools'!$W$3,'Champ Pools'!F152,IF('Comp Calculator'!$C$160='Champ Pools'!$X$3,'Champ Pools'!G152,IF('Comp Calculator'!$C$160='Champ Pools'!$Y$3,'Champ Pools'!H152,IF('Comp Calculator'!$C$160='Champ Pools'!$Z$3,'Champ Pools'!I152,0))))))))</f>
        <v>0</v>
      </c>
      <c r="E150">
        <f>IF('Comp Calculator'!$C$161='Champ Pools'!$S$3,'Champ Pools'!B152,IF('Comp Calculator'!$C$161='Champ Pools'!$T$3,'Champ Pools'!C152,IF('Comp Calculator'!$C$161='Champ Pools'!$U$3,'Champ Pools'!D152,IF('Comp Calculator'!$C$161='Champ Pools'!$V$3,'Champ Pools'!E152,IF('Comp Calculator'!$C$161='Champ Pools'!$W$3,'Champ Pools'!F152,IF('Comp Calculator'!$C$161='Champ Pools'!$X$3,'Champ Pools'!G152,IF('Comp Calculator'!$C$161='Champ Pools'!$Y$3,'Champ Pools'!H152,IF('Comp Calculator'!$C$161='Champ Pools'!$Z$3,'Champ Pools'!I152,0))))))))</f>
        <v>0</v>
      </c>
      <c r="F150">
        <f>IF('Comp Calculator'!$C$162='Champ Pools'!$S$3,'Champ Pools'!B152,IF('Comp Calculator'!$C$162='Champ Pools'!$T$3,'Champ Pools'!C152,IF('Comp Calculator'!$C$162='Champ Pools'!$U$3,'Champ Pools'!D152,IF('Comp Calculator'!$C$162='Champ Pools'!$V$3,'Champ Pools'!E152,IF('Comp Calculator'!$C$162='Champ Pools'!$W$3,'Champ Pools'!F152,IF('Comp Calculator'!$C$162='Champ Pools'!$X$3,'Champ Pools'!G152,IF('Comp Calculator'!$C$162='Champ Pools'!$Y$3,'Champ Pools'!H152,IF('Comp Calculator'!$C$162='Champ Pools'!$Z$3,'Champ Pools'!I152,0))))))))</f>
        <v>0</v>
      </c>
      <c r="H150">
        <f>B150*B150*'Champ Pools'!AC152</f>
        <v>0</v>
      </c>
      <c r="I150">
        <f>C150*C150*'Champ Pools'!AD152</f>
        <v>48</v>
      </c>
      <c r="J150">
        <f>D150*D150*'Champ Pools'!AE152</f>
        <v>0</v>
      </c>
      <c r="K150">
        <f>E150*E150*'Champ Pools'!AF152</f>
        <v>0</v>
      </c>
      <c r="L150">
        <f>F150*F150*'Champ Pools'!AG152</f>
        <v>0</v>
      </c>
      <c r="N150">
        <f>'Champ Scores'!Y154</f>
        <v>1639</v>
      </c>
      <c r="O150">
        <f>'Champ Scores'!Z154</f>
        <v>2026</v>
      </c>
      <c r="P150">
        <f>'Champ Scores'!AA154</f>
        <v>1813</v>
      </c>
      <c r="Q150">
        <f>'Champ Scores'!AB154</f>
        <v>1501</v>
      </c>
      <c r="R150">
        <f>'Champ Scores'!AC154</f>
        <v>2374</v>
      </c>
      <c r="T150" s="60">
        <f t="shared" si="48"/>
        <v>2656.808653955261</v>
      </c>
      <c r="U150">
        <f>'(CC) Team Data'!W$43+'(CC) Enemy Champ Data'!N150</f>
        <v>1639</v>
      </c>
      <c r="V150">
        <f>'(CC) Team Data'!X$43+'(CC) Enemy Champ Data'!O150</f>
        <v>2026</v>
      </c>
      <c r="W150">
        <f>'(CC) Team Data'!Y$43+'(CC) Enemy Champ Data'!P150</f>
        <v>1813</v>
      </c>
      <c r="X150">
        <f>'(CC) Team Data'!Z$43+'(CC) Enemy Champ Data'!Q150</f>
        <v>1501</v>
      </c>
      <c r="Y150">
        <f>'(CC) Team Data'!AA$43+'(CC) Enemy Champ Data'!R150</f>
        <v>2374</v>
      </c>
      <c r="AA150">
        <f>ABS('Champ Scores'!AG154-33.3-'Comp Calculator'!H$164-'Comp Calculator'!H$163)</f>
        <v>17.795032074226082</v>
      </c>
      <c r="AB150">
        <f>ABS('Champ Scores'!AH154-33.3-'Comp Calculator'!I$164-'Comp Calculator'!I$163)</f>
        <v>6.7303043673170322</v>
      </c>
      <c r="AC150">
        <f>ABS('Champ Scores'!AI154-33.3-'Comp Calculator'!J$164-'Comp Calculator'!J$163)</f>
        <v>11.064727706909064</v>
      </c>
      <c r="AD150">
        <f t="shared" si="54"/>
        <v>35.590064148452178</v>
      </c>
      <c r="AF150" s="60">
        <f>(IF('Comp Calculator'!$C$167='(CC) Enemy Champ Data'!$N$3,'(CC) Enemy Champ Data'!$N150,IF('Comp Calculator'!$C$167='(CC) Enemy Champ Data'!$O$3,'(CC) Enemy Champ Data'!$O150,IF('Comp Calculator'!$C$167='(CC) Enemy Champ Data'!$P$3,'(CC) Enemy Champ Data'!$P150,IF('Comp Calculator'!$C$167='(CC) Enemy Champ Data'!$Q$3,'(CC) Enemy Champ Data'!$Q150,IF('Comp Calculator'!$C$167='(CC) Enemy Champ Data'!$R$3,'(CC) Enemy Champ Data'!$R150,IF('Comp Calculator'!$C$167='(CC) Enemy Champ Data'!$T$3,'(CC) Enemy Champ Data'!$T150,1000))))))*H150*(100-$AD150))/1000</f>
        <v>0</v>
      </c>
      <c r="AG150" s="60">
        <f>(IF('Comp Calculator'!$C$167='(CC) Enemy Champ Data'!$N$3,'(CC) Enemy Champ Data'!$N150,IF('Comp Calculator'!$C$167='(CC) Enemy Champ Data'!$O$3,'(CC) Enemy Champ Data'!$O150,IF('Comp Calculator'!$C$167='(CC) Enemy Champ Data'!$P$3,'(CC) Enemy Champ Data'!$P150,IF('Comp Calculator'!$C$167='(CC) Enemy Champ Data'!$Q$3,'(CC) Enemy Champ Data'!$Q150,IF('Comp Calculator'!$C$167='(CC) Enemy Champ Data'!$R$3,'(CC) Enemy Champ Data'!$R150,IF('Comp Calculator'!$C$167='(CC) Enemy Champ Data'!$T$3,'(CC) Enemy Champ Data'!$T150,1000))))))*I150*(100-$AD150))/1000</f>
        <v>8213.9939986125846</v>
      </c>
      <c r="AH150" s="60">
        <f>(IF('Comp Calculator'!$C$167='(CC) Enemy Champ Data'!$N$3,'(CC) Enemy Champ Data'!$N150,IF('Comp Calculator'!$C$167='(CC) Enemy Champ Data'!$O$3,'(CC) Enemy Champ Data'!$O150,IF('Comp Calculator'!$C$167='(CC) Enemy Champ Data'!$P$3,'(CC) Enemy Champ Data'!$P150,IF('Comp Calculator'!$C$167='(CC) Enemy Champ Data'!$Q$3,'(CC) Enemy Champ Data'!$Q150,IF('Comp Calculator'!$C$167='(CC) Enemy Champ Data'!$R$3,'(CC) Enemy Champ Data'!$R150,IF('Comp Calculator'!$C$167='(CC) Enemy Champ Data'!$T$3,'(CC) Enemy Champ Data'!$T150,1000))))))*J150*(100-$AD150))/1000</f>
        <v>0</v>
      </c>
      <c r="AI150" s="60">
        <f>(IF('Comp Calculator'!$C$167='(CC) Enemy Champ Data'!$N$3,'(CC) Enemy Champ Data'!$N150,IF('Comp Calculator'!$C$167='(CC) Enemy Champ Data'!$O$3,'(CC) Enemy Champ Data'!$O150,IF('Comp Calculator'!$C$167='(CC) Enemy Champ Data'!$P$3,'(CC) Enemy Champ Data'!$P150,IF('Comp Calculator'!$C$167='(CC) Enemy Champ Data'!$Q$3,'(CC) Enemy Champ Data'!$Q150,IF('Comp Calculator'!$C$167='(CC) Enemy Champ Data'!$R$3,'(CC) Enemy Champ Data'!$R150,IF('Comp Calculator'!$C$167='(CC) Enemy Champ Data'!$T$3,'(CC) Enemy Champ Data'!$T150,1000))))))*K150*(100-$AD150))/1000</f>
        <v>0</v>
      </c>
      <c r="AJ150" s="60">
        <f>(IF('Comp Calculator'!$C$167='(CC) Enemy Champ Data'!$N$3,'(CC) Enemy Champ Data'!$N150,IF('Comp Calculator'!$C$167='(CC) Enemy Champ Data'!$O$3,'(CC) Enemy Champ Data'!$O150,IF('Comp Calculator'!$C$167='(CC) Enemy Champ Data'!$P$3,'(CC) Enemy Champ Data'!$P150,IF('Comp Calculator'!$C$167='(CC) Enemy Champ Data'!$Q$3,'(CC) Enemy Champ Data'!$Q150,IF('Comp Calculator'!$C$167='(CC) Enemy Champ Data'!$R$3,'(CC) Enemy Champ Data'!$R150,IF('Comp Calculator'!$C$167='(CC) Enemy Champ Data'!$T$3,'(CC) Enemy Champ Data'!$T150,1000))))))*L150*(100-$AD150))/1000</f>
        <v>0</v>
      </c>
      <c r="AL150">
        <f>RANK(AF150,AF$4:AF$157,0)+COUNTIF(AF$4:AF150,AF150)-1</f>
        <v>147</v>
      </c>
      <c r="AM150" t="str">
        <f t="shared" si="55"/>
        <v>Yorick</v>
      </c>
      <c r="AN150">
        <f>RANK(AG150,AG$4:AG$157,0)+COUNTIF(AG$4:AG150,AG150)-1</f>
        <v>5</v>
      </c>
      <c r="AO150" t="str">
        <f t="shared" si="56"/>
        <v>Yorick</v>
      </c>
      <c r="AP150">
        <f>RANK(AH150,AH$4:AH$157,0)+COUNTIF(AH$4:AH150,AH150)-1</f>
        <v>151</v>
      </c>
      <c r="AQ150" t="str">
        <f t="shared" si="57"/>
        <v>Yorick</v>
      </c>
      <c r="AR150">
        <f>RANK(AI150,AI$4:AI$157,0)+COUNTIF(AI$4:AI150,AI150)-1</f>
        <v>148</v>
      </c>
      <c r="AS150" t="str">
        <f t="shared" si="58"/>
        <v>Yorick</v>
      </c>
      <c r="AT150">
        <f>RANK(AJ150,AJ$4:AJ$157,0)+COUNTIF(AJ$4:AJ150,AJ150)-1</f>
        <v>148</v>
      </c>
      <c r="AU150" t="str">
        <f t="shared" si="59"/>
        <v>Yorick</v>
      </c>
      <c r="AW150">
        <v>148</v>
      </c>
      <c r="AX150" s="61">
        <f t="shared" si="60"/>
        <v>3.6466416042420917</v>
      </c>
      <c r="AY150">
        <f>'Champ Scores'!B154</f>
        <v>2</v>
      </c>
      <c r="AZ150">
        <f>'Champ Scores'!C154</f>
        <v>4</v>
      </c>
      <c r="BA150">
        <f>'Champ Scores'!D154</f>
        <v>4</v>
      </c>
      <c r="BB150">
        <f>'Champ Scores'!E154</f>
        <v>2</v>
      </c>
      <c r="BC150">
        <f>'Champ Scores'!F154</f>
        <v>5</v>
      </c>
      <c r="BD150">
        <f>'Champ Scores'!G154</f>
        <v>2</v>
      </c>
      <c r="BE150">
        <f>'Champ Scores'!H154</f>
        <v>2</v>
      </c>
      <c r="BF150">
        <f>'Champ Scores'!I154</f>
        <v>2</v>
      </c>
      <c r="BG150">
        <f>'Champ Scores'!J154</f>
        <v>5</v>
      </c>
      <c r="BH150">
        <f>'Champ Scores'!K154</f>
        <v>2</v>
      </c>
      <c r="BI150">
        <f>'Champ Scores'!L154</f>
        <v>5</v>
      </c>
      <c r="BJ150">
        <f>'Champ Scores'!M154</f>
        <v>1</v>
      </c>
      <c r="BK150">
        <f>'Champ Scores'!N154</f>
        <v>3</v>
      </c>
      <c r="BL150">
        <f>'Champ Scores'!O154</f>
        <v>1</v>
      </c>
      <c r="BM150">
        <f>'Champ Scores'!P154</f>
        <v>3</v>
      </c>
      <c r="BN150">
        <f>'Champ Scores'!Q154</f>
        <v>2</v>
      </c>
      <c r="BO150">
        <f>'Champ Scores'!R154</f>
        <v>1</v>
      </c>
      <c r="BP150">
        <f>'Champ Scores'!S154</f>
        <v>1</v>
      </c>
      <c r="BQ150">
        <f>'Champ Scores'!T154</f>
        <v>3</v>
      </c>
      <c r="BR150">
        <f>'Champ Scores'!U154</f>
        <v>2</v>
      </c>
      <c r="BT150" s="61">
        <f>INDEX($AX$3:BR150,AW150,MATCH('Comp Calculator'!$C$168,'(CC) Enemy Champ Data'!$AX$3:$BR$3,0))</f>
        <v>3.6466416042420917</v>
      </c>
      <c r="BV150" s="60">
        <f t="shared" si="49"/>
        <v>0</v>
      </c>
      <c r="BW150" s="60">
        <f t="shared" si="50"/>
        <v>11274.237686535293</v>
      </c>
      <c r="BX150" s="60">
        <f t="shared" si="51"/>
        <v>0</v>
      </c>
      <c r="BY150" s="60">
        <f t="shared" si="52"/>
        <v>0</v>
      </c>
      <c r="BZ150" s="60">
        <f t="shared" si="53"/>
        <v>0</v>
      </c>
      <c r="CB150">
        <f>RANK(BV150,BV$4:BV$157,0)+COUNTIF(BV$4:BV150,BV150)-1</f>
        <v>147</v>
      </c>
      <c r="CC150" t="str">
        <f t="shared" si="61"/>
        <v>Yorick</v>
      </c>
      <c r="CD150">
        <f>RANK(BW150,BW$4:BW$157,0)+COUNTIF(BW$4:BW150,BW150)-1</f>
        <v>5</v>
      </c>
      <c r="CE150" t="str">
        <f t="shared" si="62"/>
        <v>Yorick</v>
      </c>
      <c r="CF150">
        <f>RANK(BX150,BX$4:BX$157,0)+COUNTIF(BX$4:BX150,BX150)-1</f>
        <v>151</v>
      </c>
      <c r="CG150" t="str">
        <f t="shared" si="63"/>
        <v>Yorick</v>
      </c>
      <c r="CH150">
        <f>RANK(BY150,BY$4:BY$157,0)+COUNTIF(BY$4:BY150,BY150)-1</f>
        <v>148</v>
      </c>
      <c r="CI150" t="str">
        <f t="shared" si="64"/>
        <v>Yorick</v>
      </c>
      <c r="CJ150">
        <f>RANK(BZ150,BZ$4:BZ$157,0)+COUNTIF(BZ$4:BZ150,BZ150)-1</f>
        <v>148</v>
      </c>
      <c r="CK150" t="str">
        <f t="shared" si="65"/>
        <v>Yorick</v>
      </c>
      <c r="CM150">
        <f>'Champ Scores'!B154+'(CC) Team Data'!B$43-'(CC) Team Data'!$B$28</f>
        <v>6</v>
      </c>
      <c r="CN150">
        <f>'Champ Scores'!C154+'(CC) Team Data'!C$43-'(CC) Team Data'!$B$28</f>
        <v>8</v>
      </c>
      <c r="CO150">
        <f>'Champ Scores'!D154+'(CC) Team Data'!D$43-'(CC) Team Data'!$B$28</f>
        <v>8</v>
      </c>
      <c r="CP150">
        <f>'Champ Scores'!E154+'(CC) Team Data'!E$43-'(CC) Team Data'!$B$28</f>
        <v>6</v>
      </c>
      <c r="CQ150">
        <f>'Champ Scores'!F154+'(CC) Team Data'!F$43-'(CC) Team Data'!$B$28</f>
        <v>9</v>
      </c>
      <c r="CR150">
        <f>'Champ Scores'!G154+'(CC) Team Data'!G$43-'(CC) Team Data'!$B$28</f>
        <v>6</v>
      </c>
      <c r="CS150">
        <f>'Champ Scores'!H154+'(CC) Team Data'!H$43-'(CC) Team Data'!$B$28</f>
        <v>6</v>
      </c>
      <c r="CT150">
        <f>'Champ Scores'!I154+'(CC) Team Data'!I$43-'(CC) Team Data'!$B$28</f>
        <v>6</v>
      </c>
      <c r="CU150">
        <f>'Champ Scores'!J154+'(CC) Team Data'!J$43-'(CC) Team Data'!$B$28</f>
        <v>9</v>
      </c>
      <c r="CV150">
        <f>'Champ Scores'!K154+'(CC) Team Data'!K$43-'(CC) Team Data'!$B$28</f>
        <v>6</v>
      </c>
      <c r="CW150">
        <f>'Champ Scores'!L154+'(CC) Team Data'!L$43-'(CC) Team Data'!$B$28</f>
        <v>9</v>
      </c>
      <c r="CX150">
        <f>'Champ Scores'!M154+'(CC) Team Data'!M$43-'(CC) Team Data'!$B$28</f>
        <v>5</v>
      </c>
      <c r="CY150">
        <f>'Champ Scores'!N154+'(CC) Team Data'!N$43-'(CC) Team Data'!$B$28</f>
        <v>7</v>
      </c>
      <c r="CZ150">
        <f>'Champ Scores'!O154+'(CC) Team Data'!O$43-'(CC) Team Data'!$B$28</f>
        <v>5</v>
      </c>
      <c r="DA150">
        <f>'Champ Scores'!P154+'(CC) Team Data'!P$43-'(CC) Team Data'!$B$28</f>
        <v>7</v>
      </c>
      <c r="DB150">
        <f>'Champ Scores'!Q154+'(CC) Team Data'!Q$43-'(CC) Team Data'!$B$28</f>
        <v>6</v>
      </c>
      <c r="DC150">
        <f>'Champ Scores'!R154+'(CC) Team Data'!R$43-'(CC) Team Data'!$B$28</f>
        <v>5</v>
      </c>
      <c r="DD150">
        <f>'Champ Scores'!S154+'(CC) Team Data'!S$43-'(CC) Team Data'!$B$28</f>
        <v>5</v>
      </c>
      <c r="DE150">
        <f>'Champ Scores'!T154+'(CC) Team Data'!T$43-'(CC) Team Data'!$B$28</f>
        <v>7</v>
      </c>
      <c r="DF150">
        <f>'Champ Scores'!U154+'(CC) Team Data'!U$43-'(CC) Team Data'!$B$28</f>
        <v>6</v>
      </c>
    </row>
    <row r="151" spans="1:110" x14ac:dyDescent="0.25">
      <c r="A151" t="str">
        <f>'Champ Scores'!A155</f>
        <v>Yuumi</v>
      </c>
      <c r="B151">
        <f>IF('Comp Calculator'!$C$158='Champ Pools'!$S$3,'Champ Pools'!B153,IF('Comp Calculator'!$C$158='Champ Pools'!$T$3,'Champ Pools'!C153,IF('Comp Calculator'!$C$158='Champ Pools'!$U$3,'Champ Pools'!D153,IF('Comp Calculator'!$C$158='Champ Pools'!$V$3,'Champ Pools'!E153,IF('Comp Calculator'!$C$158='Champ Pools'!$W$3,'Champ Pools'!F153,IF('Comp Calculator'!$C$158='Champ Pools'!$X$3,'Champ Pools'!G153,IF('Comp Calculator'!$C$158='Champ Pools'!$Y$3,'Champ Pools'!H153,IF('Comp Calculator'!$C$158='Champ Pools'!$Z$3,'Champ Pools'!I153,0))))))))</f>
        <v>0</v>
      </c>
      <c r="C151">
        <f>IF('Comp Calculator'!$C$159='Champ Pools'!$S$3,'Champ Pools'!B153,IF('Comp Calculator'!$C$159='Champ Pools'!$T$3,'Champ Pools'!C153,IF('Comp Calculator'!$C$159='Champ Pools'!$U$3,'Champ Pools'!D153,IF('Comp Calculator'!$C$159='Champ Pools'!$V$3,'Champ Pools'!E153,IF('Comp Calculator'!$C$159='Champ Pools'!$W$3,'Champ Pools'!F153,IF('Comp Calculator'!$C$159='Champ Pools'!$X$3,'Champ Pools'!G153,IF('Comp Calculator'!$C$159='Champ Pools'!$Y$3,'Champ Pools'!H153,IF('Comp Calculator'!$C$159='Champ Pools'!$Z$3,'Champ Pools'!I153,0))))))))</f>
        <v>0</v>
      </c>
      <c r="D151">
        <f>IF('Comp Calculator'!$C$160='Champ Pools'!$S$3,'Champ Pools'!B153,IF('Comp Calculator'!$C$160='Champ Pools'!$T$3,'Champ Pools'!C153,IF('Comp Calculator'!$C$160='Champ Pools'!$U$3,'Champ Pools'!D153,IF('Comp Calculator'!$C$160='Champ Pools'!$V$3,'Champ Pools'!E153,IF('Comp Calculator'!$C$160='Champ Pools'!$W$3,'Champ Pools'!F153,IF('Comp Calculator'!$C$160='Champ Pools'!$X$3,'Champ Pools'!G153,IF('Comp Calculator'!$C$160='Champ Pools'!$Y$3,'Champ Pools'!H153,IF('Comp Calculator'!$C$160='Champ Pools'!$Z$3,'Champ Pools'!I153,0))))))))</f>
        <v>5</v>
      </c>
      <c r="E151">
        <f>IF('Comp Calculator'!$C$161='Champ Pools'!$S$3,'Champ Pools'!B153,IF('Comp Calculator'!$C$161='Champ Pools'!$T$3,'Champ Pools'!C153,IF('Comp Calculator'!$C$161='Champ Pools'!$U$3,'Champ Pools'!D153,IF('Comp Calculator'!$C$161='Champ Pools'!$V$3,'Champ Pools'!E153,IF('Comp Calculator'!$C$161='Champ Pools'!$W$3,'Champ Pools'!F153,IF('Comp Calculator'!$C$161='Champ Pools'!$X$3,'Champ Pools'!G153,IF('Comp Calculator'!$C$161='Champ Pools'!$Y$3,'Champ Pools'!H153,IF('Comp Calculator'!$C$161='Champ Pools'!$Z$3,'Champ Pools'!I153,0))))))))</f>
        <v>0</v>
      </c>
      <c r="F151">
        <f>IF('Comp Calculator'!$C$162='Champ Pools'!$S$3,'Champ Pools'!B153,IF('Comp Calculator'!$C$162='Champ Pools'!$T$3,'Champ Pools'!C153,IF('Comp Calculator'!$C$162='Champ Pools'!$U$3,'Champ Pools'!D153,IF('Comp Calculator'!$C$162='Champ Pools'!$V$3,'Champ Pools'!E153,IF('Comp Calculator'!$C$162='Champ Pools'!$W$3,'Champ Pools'!F153,IF('Comp Calculator'!$C$162='Champ Pools'!$X$3,'Champ Pools'!G153,IF('Comp Calculator'!$C$162='Champ Pools'!$Y$3,'Champ Pools'!H153,IF('Comp Calculator'!$C$162='Champ Pools'!$Z$3,'Champ Pools'!I153,0))))))))</f>
        <v>0</v>
      </c>
      <c r="H151">
        <f>B151*B151*'Champ Pools'!AC153</f>
        <v>0</v>
      </c>
      <c r="I151">
        <f>C151*C151*'Champ Pools'!AD153</f>
        <v>0</v>
      </c>
      <c r="J151">
        <f>D151*D151*'Champ Pools'!AE153</f>
        <v>75</v>
      </c>
      <c r="K151">
        <f>E151*E151*'Champ Pools'!AF153</f>
        <v>0</v>
      </c>
      <c r="L151">
        <f>F151*F151*'Champ Pools'!AG153</f>
        <v>0</v>
      </c>
      <c r="N151">
        <f>'Champ Scores'!Y155</f>
        <v>1789</v>
      </c>
      <c r="O151">
        <f>'Champ Scores'!Z155</f>
        <v>1654</v>
      </c>
      <c r="P151">
        <f>'Champ Scores'!AA155</f>
        <v>2710</v>
      </c>
      <c r="Q151">
        <f>'Champ Scores'!AB155</f>
        <v>2851</v>
      </c>
      <c r="R151">
        <f>'Champ Scores'!AC155</f>
        <v>1858</v>
      </c>
      <c r="T151" s="60">
        <f t="shared" si="48"/>
        <v>2437.8405030598524</v>
      </c>
      <c r="U151">
        <f>'(CC) Team Data'!W$43+'(CC) Enemy Champ Data'!N151</f>
        <v>1789</v>
      </c>
      <c r="V151">
        <f>'(CC) Team Data'!X$43+'(CC) Enemy Champ Data'!O151</f>
        <v>1654</v>
      </c>
      <c r="W151">
        <f>'(CC) Team Data'!Y$43+'(CC) Enemy Champ Data'!P151</f>
        <v>2710</v>
      </c>
      <c r="X151">
        <f>'(CC) Team Data'!Z$43+'(CC) Enemy Champ Data'!Q151</f>
        <v>2851</v>
      </c>
      <c r="Y151">
        <f>'(CC) Team Data'!AA$43+'(CC) Enemy Champ Data'!R151</f>
        <v>1858</v>
      </c>
      <c r="AA151">
        <f>ABS('Champ Scores'!AG155-33.3-'Comp Calculator'!H$164-'Comp Calculator'!H$163)</f>
        <v>30.975496753818387</v>
      </c>
      <c r="AB151">
        <f>ABS('Champ Scores'!AH155-33.3-'Comp Calculator'!I$164-'Comp Calculator'!I$163)</f>
        <v>4.4684579797632367</v>
      </c>
      <c r="AC151">
        <f>ABS('Champ Scores'!AI155-33.3-'Comp Calculator'!J$164-'Comp Calculator'!J$163)</f>
        <v>26.507038774055157</v>
      </c>
      <c r="AD151">
        <f t="shared" si="54"/>
        <v>61.950993507636781</v>
      </c>
      <c r="AF151" s="60">
        <f>(IF('Comp Calculator'!$C$167='(CC) Enemy Champ Data'!$N$3,'(CC) Enemy Champ Data'!$N151,IF('Comp Calculator'!$C$167='(CC) Enemy Champ Data'!$O$3,'(CC) Enemy Champ Data'!$O151,IF('Comp Calculator'!$C$167='(CC) Enemy Champ Data'!$P$3,'(CC) Enemy Champ Data'!$P151,IF('Comp Calculator'!$C$167='(CC) Enemy Champ Data'!$Q$3,'(CC) Enemy Champ Data'!$Q151,IF('Comp Calculator'!$C$167='(CC) Enemy Champ Data'!$R$3,'(CC) Enemy Champ Data'!$R151,IF('Comp Calculator'!$C$167='(CC) Enemy Champ Data'!$T$3,'(CC) Enemy Champ Data'!$T151,1000))))))*H151*(100-$AD151))/1000</f>
        <v>0</v>
      </c>
      <c r="AG151" s="60">
        <f>(IF('Comp Calculator'!$C$167='(CC) Enemy Champ Data'!$N$3,'(CC) Enemy Champ Data'!$N151,IF('Comp Calculator'!$C$167='(CC) Enemy Champ Data'!$O$3,'(CC) Enemy Champ Data'!$O151,IF('Comp Calculator'!$C$167='(CC) Enemy Champ Data'!$P$3,'(CC) Enemy Champ Data'!$P151,IF('Comp Calculator'!$C$167='(CC) Enemy Champ Data'!$Q$3,'(CC) Enemy Champ Data'!$Q151,IF('Comp Calculator'!$C$167='(CC) Enemy Champ Data'!$R$3,'(CC) Enemy Champ Data'!$R151,IF('Comp Calculator'!$C$167='(CC) Enemy Champ Data'!$T$3,'(CC) Enemy Champ Data'!$T151,1000))))))*I151*(100-$AD151))/1000</f>
        <v>0</v>
      </c>
      <c r="AH151" s="60">
        <f>(IF('Comp Calculator'!$C$167='(CC) Enemy Champ Data'!$N$3,'(CC) Enemy Champ Data'!$N151,IF('Comp Calculator'!$C$167='(CC) Enemy Champ Data'!$O$3,'(CC) Enemy Champ Data'!$O151,IF('Comp Calculator'!$C$167='(CC) Enemy Champ Data'!$P$3,'(CC) Enemy Champ Data'!$P151,IF('Comp Calculator'!$C$167='(CC) Enemy Champ Data'!$Q$3,'(CC) Enemy Champ Data'!$Q151,IF('Comp Calculator'!$C$167='(CC) Enemy Champ Data'!$R$3,'(CC) Enemy Champ Data'!$R151,IF('Comp Calculator'!$C$167='(CC) Enemy Champ Data'!$T$3,'(CC) Enemy Champ Data'!$T151,1000))))))*J151*(100-$AD151))/1000</f>
        <v>6956.8056846202753</v>
      </c>
      <c r="AI151" s="60">
        <f>(IF('Comp Calculator'!$C$167='(CC) Enemy Champ Data'!$N$3,'(CC) Enemy Champ Data'!$N151,IF('Comp Calculator'!$C$167='(CC) Enemy Champ Data'!$O$3,'(CC) Enemy Champ Data'!$O151,IF('Comp Calculator'!$C$167='(CC) Enemy Champ Data'!$P$3,'(CC) Enemy Champ Data'!$P151,IF('Comp Calculator'!$C$167='(CC) Enemy Champ Data'!$Q$3,'(CC) Enemy Champ Data'!$Q151,IF('Comp Calculator'!$C$167='(CC) Enemy Champ Data'!$R$3,'(CC) Enemy Champ Data'!$R151,IF('Comp Calculator'!$C$167='(CC) Enemy Champ Data'!$T$3,'(CC) Enemy Champ Data'!$T151,1000))))))*K151*(100-$AD151))/1000</f>
        <v>0</v>
      </c>
      <c r="AJ151" s="60">
        <f>(IF('Comp Calculator'!$C$167='(CC) Enemy Champ Data'!$N$3,'(CC) Enemy Champ Data'!$N151,IF('Comp Calculator'!$C$167='(CC) Enemy Champ Data'!$O$3,'(CC) Enemy Champ Data'!$O151,IF('Comp Calculator'!$C$167='(CC) Enemy Champ Data'!$P$3,'(CC) Enemy Champ Data'!$P151,IF('Comp Calculator'!$C$167='(CC) Enemy Champ Data'!$Q$3,'(CC) Enemy Champ Data'!$Q151,IF('Comp Calculator'!$C$167='(CC) Enemy Champ Data'!$R$3,'(CC) Enemy Champ Data'!$R151,IF('Comp Calculator'!$C$167='(CC) Enemy Champ Data'!$T$3,'(CC) Enemy Champ Data'!$T151,1000))))))*L151*(100-$AD151))/1000</f>
        <v>0</v>
      </c>
      <c r="AL151">
        <f>RANK(AF151,AF$4:AF$157,0)+COUNTIF(AF$4:AF151,AF151)-1</f>
        <v>148</v>
      </c>
      <c r="AM151" t="str">
        <f t="shared" si="55"/>
        <v>Yuumi</v>
      </c>
      <c r="AN151">
        <f>RANK(AG151,AG$4:AG$157,0)+COUNTIF(AG$4:AG151,AG151)-1</f>
        <v>149</v>
      </c>
      <c r="AO151" t="str">
        <f t="shared" si="56"/>
        <v>Yuumi</v>
      </c>
      <c r="AP151">
        <f>RANK(AH151,AH$4:AH$157,0)+COUNTIF(AH$4:AH151,AH151)-1</f>
        <v>40</v>
      </c>
      <c r="AQ151" t="str">
        <f t="shared" si="57"/>
        <v>Yuumi</v>
      </c>
      <c r="AR151">
        <f>RANK(AI151,AI$4:AI$157,0)+COUNTIF(AI$4:AI151,AI151)-1</f>
        <v>149</v>
      </c>
      <c r="AS151" t="str">
        <f t="shared" si="58"/>
        <v>Yuumi</v>
      </c>
      <c r="AT151">
        <f>RANK(AJ151,AJ$4:AJ$157,0)+COUNTIF(AJ$4:AJ151,AJ151)-1</f>
        <v>149</v>
      </c>
      <c r="AU151" t="str">
        <f t="shared" si="59"/>
        <v>Yuumi</v>
      </c>
      <c r="AW151">
        <v>149</v>
      </c>
      <c r="AX151" s="61">
        <f t="shared" si="60"/>
        <v>3.1532389662467235</v>
      </c>
      <c r="AY151">
        <f>'Champ Scores'!B155</f>
        <v>1</v>
      </c>
      <c r="AZ151">
        <f>'Champ Scores'!C155</f>
        <v>2</v>
      </c>
      <c r="BA151">
        <f>'Champ Scores'!D155</f>
        <v>1</v>
      </c>
      <c r="BB151">
        <f>'Champ Scores'!E155</f>
        <v>1</v>
      </c>
      <c r="BC151">
        <f>'Champ Scores'!F155</f>
        <v>1</v>
      </c>
      <c r="BD151">
        <f>'Champ Scores'!G155</f>
        <v>1</v>
      </c>
      <c r="BE151">
        <f>'Champ Scores'!H155</f>
        <v>5</v>
      </c>
      <c r="BF151">
        <f>'Champ Scores'!I155</f>
        <v>1</v>
      </c>
      <c r="BG151">
        <f>'Champ Scores'!J155</f>
        <v>1</v>
      </c>
      <c r="BH151">
        <f>'Champ Scores'!K155</f>
        <v>1</v>
      </c>
      <c r="BI151">
        <f>'Champ Scores'!L155</f>
        <v>1</v>
      </c>
      <c r="BJ151">
        <f>'Champ Scores'!M155</f>
        <v>2</v>
      </c>
      <c r="BK151">
        <f>'Champ Scores'!N155</f>
        <v>4</v>
      </c>
      <c r="BL151">
        <f>'Champ Scores'!O155</f>
        <v>5</v>
      </c>
      <c r="BM151">
        <f>'Champ Scores'!P155</f>
        <v>5</v>
      </c>
      <c r="BN151">
        <f>'Champ Scores'!Q155</f>
        <v>4</v>
      </c>
      <c r="BO151">
        <f>'Champ Scores'!R155</f>
        <v>1</v>
      </c>
      <c r="BP151">
        <f>'Champ Scores'!S155</f>
        <v>5</v>
      </c>
      <c r="BQ151">
        <f>'Champ Scores'!T155</f>
        <v>5</v>
      </c>
      <c r="BR151">
        <f>'Champ Scores'!U155</f>
        <v>5</v>
      </c>
      <c r="BT151" s="61">
        <f>INDEX($AX$3:BR151,AW151,MATCH('Comp Calculator'!$C$168,'(CC) Enemy Champ Data'!$AX$3:$BR$3,0))</f>
        <v>3.1532389662467235</v>
      </c>
      <c r="BV151" s="60">
        <f t="shared" si="49"/>
        <v>0</v>
      </c>
      <c r="BW151" s="60">
        <f t="shared" si="50"/>
        <v>0</v>
      </c>
      <c r="BX151" s="60">
        <f t="shared" si="51"/>
        <v>8998.3207424020711</v>
      </c>
      <c r="BY151" s="60">
        <f t="shared" si="52"/>
        <v>0</v>
      </c>
      <c r="BZ151" s="60">
        <f t="shared" si="53"/>
        <v>0</v>
      </c>
      <c r="CB151">
        <f>RANK(BV151,BV$4:BV$157,0)+COUNTIF(BV$4:BV151,BV151)-1</f>
        <v>148</v>
      </c>
      <c r="CC151" t="str">
        <f t="shared" si="61"/>
        <v>Yuumi</v>
      </c>
      <c r="CD151">
        <f>RANK(BW151,BW$4:BW$157,0)+COUNTIF(BW$4:BW151,BW151)-1</f>
        <v>149</v>
      </c>
      <c r="CE151" t="str">
        <f t="shared" si="62"/>
        <v>Yuumi</v>
      </c>
      <c r="CF151">
        <f>RANK(BX151,BX$4:BX$157,0)+COUNTIF(BX$4:BX151,BX151)-1</f>
        <v>43</v>
      </c>
      <c r="CG151" t="str">
        <f t="shared" si="63"/>
        <v>Yuumi</v>
      </c>
      <c r="CH151">
        <f>RANK(BY151,BY$4:BY$157,0)+COUNTIF(BY$4:BY151,BY151)-1</f>
        <v>149</v>
      </c>
      <c r="CI151" t="str">
        <f t="shared" si="64"/>
        <v>Yuumi</v>
      </c>
      <c r="CJ151">
        <f>RANK(BZ151,BZ$4:BZ$157,0)+COUNTIF(BZ$4:BZ151,BZ151)-1</f>
        <v>149</v>
      </c>
      <c r="CK151" t="str">
        <f t="shared" si="65"/>
        <v>Yuumi</v>
      </c>
      <c r="CM151">
        <f>'Champ Scores'!B155+'(CC) Team Data'!B$43-'(CC) Team Data'!$B$28</f>
        <v>5</v>
      </c>
      <c r="CN151">
        <f>'Champ Scores'!C155+'(CC) Team Data'!C$43-'(CC) Team Data'!$B$28</f>
        <v>6</v>
      </c>
      <c r="CO151">
        <f>'Champ Scores'!D155+'(CC) Team Data'!D$43-'(CC) Team Data'!$B$28</f>
        <v>5</v>
      </c>
      <c r="CP151">
        <f>'Champ Scores'!E155+'(CC) Team Data'!E$43-'(CC) Team Data'!$B$28</f>
        <v>5</v>
      </c>
      <c r="CQ151">
        <f>'Champ Scores'!F155+'(CC) Team Data'!F$43-'(CC) Team Data'!$B$28</f>
        <v>5</v>
      </c>
      <c r="CR151">
        <f>'Champ Scores'!G155+'(CC) Team Data'!G$43-'(CC) Team Data'!$B$28</f>
        <v>5</v>
      </c>
      <c r="CS151">
        <f>'Champ Scores'!H155+'(CC) Team Data'!H$43-'(CC) Team Data'!$B$28</f>
        <v>9</v>
      </c>
      <c r="CT151">
        <f>'Champ Scores'!I155+'(CC) Team Data'!I$43-'(CC) Team Data'!$B$28</f>
        <v>5</v>
      </c>
      <c r="CU151">
        <f>'Champ Scores'!J155+'(CC) Team Data'!J$43-'(CC) Team Data'!$B$28</f>
        <v>5</v>
      </c>
      <c r="CV151">
        <f>'Champ Scores'!K155+'(CC) Team Data'!K$43-'(CC) Team Data'!$B$28</f>
        <v>5</v>
      </c>
      <c r="CW151">
        <f>'Champ Scores'!L155+'(CC) Team Data'!L$43-'(CC) Team Data'!$B$28</f>
        <v>5</v>
      </c>
      <c r="CX151">
        <f>'Champ Scores'!M155+'(CC) Team Data'!M$43-'(CC) Team Data'!$B$28</f>
        <v>6</v>
      </c>
      <c r="CY151">
        <f>'Champ Scores'!N155+'(CC) Team Data'!N$43-'(CC) Team Data'!$B$28</f>
        <v>8</v>
      </c>
      <c r="CZ151">
        <f>'Champ Scores'!O155+'(CC) Team Data'!O$43-'(CC) Team Data'!$B$28</f>
        <v>9</v>
      </c>
      <c r="DA151">
        <f>'Champ Scores'!P155+'(CC) Team Data'!P$43-'(CC) Team Data'!$B$28</f>
        <v>9</v>
      </c>
      <c r="DB151">
        <f>'Champ Scores'!Q155+'(CC) Team Data'!Q$43-'(CC) Team Data'!$B$28</f>
        <v>8</v>
      </c>
      <c r="DC151">
        <f>'Champ Scores'!R155+'(CC) Team Data'!R$43-'(CC) Team Data'!$B$28</f>
        <v>5</v>
      </c>
      <c r="DD151">
        <f>'Champ Scores'!S155+'(CC) Team Data'!S$43-'(CC) Team Data'!$B$28</f>
        <v>9</v>
      </c>
      <c r="DE151">
        <f>'Champ Scores'!T155+'(CC) Team Data'!T$43-'(CC) Team Data'!$B$28</f>
        <v>9</v>
      </c>
      <c r="DF151">
        <f>'Champ Scores'!U155+'(CC) Team Data'!U$43-'(CC) Team Data'!$B$28</f>
        <v>9</v>
      </c>
    </row>
    <row r="152" spans="1:110" x14ac:dyDescent="0.25">
      <c r="A152" t="str">
        <f>'Champ Scores'!A156</f>
        <v>Zac</v>
      </c>
      <c r="B152">
        <f>IF('Comp Calculator'!$C$158='Champ Pools'!$S$3,'Champ Pools'!B154,IF('Comp Calculator'!$C$158='Champ Pools'!$T$3,'Champ Pools'!C154,IF('Comp Calculator'!$C$158='Champ Pools'!$U$3,'Champ Pools'!D154,IF('Comp Calculator'!$C$158='Champ Pools'!$V$3,'Champ Pools'!E154,IF('Comp Calculator'!$C$158='Champ Pools'!$W$3,'Champ Pools'!F154,IF('Comp Calculator'!$C$158='Champ Pools'!$X$3,'Champ Pools'!G154,IF('Comp Calculator'!$C$158='Champ Pools'!$Y$3,'Champ Pools'!H154,IF('Comp Calculator'!$C$158='Champ Pools'!$Z$3,'Champ Pools'!I154,0))))))))</f>
        <v>0</v>
      </c>
      <c r="C152">
        <f>IF('Comp Calculator'!$C$159='Champ Pools'!$S$3,'Champ Pools'!B154,IF('Comp Calculator'!$C$159='Champ Pools'!$T$3,'Champ Pools'!C154,IF('Comp Calculator'!$C$159='Champ Pools'!$U$3,'Champ Pools'!D154,IF('Comp Calculator'!$C$159='Champ Pools'!$V$3,'Champ Pools'!E154,IF('Comp Calculator'!$C$159='Champ Pools'!$W$3,'Champ Pools'!F154,IF('Comp Calculator'!$C$159='Champ Pools'!$X$3,'Champ Pools'!G154,IF('Comp Calculator'!$C$159='Champ Pools'!$Y$3,'Champ Pools'!H154,IF('Comp Calculator'!$C$159='Champ Pools'!$Z$3,'Champ Pools'!I154,0))))))))</f>
        <v>0</v>
      </c>
      <c r="D152">
        <f>IF('Comp Calculator'!$C$160='Champ Pools'!$S$3,'Champ Pools'!B154,IF('Comp Calculator'!$C$160='Champ Pools'!$T$3,'Champ Pools'!C154,IF('Comp Calculator'!$C$160='Champ Pools'!$U$3,'Champ Pools'!D154,IF('Comp Calculator'!$C$160='Champ Pools'!$V$3,'Champ Pools'!E154,IF('Comp Calculator'!$C$160='Champ Pools'!$W$3,'Champ Pools'!F154,IF('Comp Calculator'!$C$160='Champ Pools'!$X$3,'Champ Pools'!G154,IF('Comp Calculator'!$C$160='Champ Pools'!$Y$3,'Champ Pools'!H154,IF('Comp Calculator'!$C$160='Champ Pools'!$Z$3,'Champ Pools'!I154,0))))))))</f>
        <v>5</v>
      </c>
      <c r="E152">
        <f>IF('Comp Calculator'!$C$161='Champ Pools'!$S$3,'Champ Pools'!B154,IF('Comp Calculator'!$C$161='Champ Pools'!$T$3,'Champ Pools'!C154,IF('Comp Calculator'!$C$161='Champ Pools'!$U$3,'Champ Pools'!D154,IF('Comp Calculator'!$C$161='Champ Pools'!$V$3,'Champ Pools'!E154,IF('Comp Calculator'!$C$161='Champ Pools'!$W$3,'Champ Pools'!F154,IF('Comp Calculator'!$C$161='Champ Pools'!$X$3,'Champ Pools'!G154,IF('Comp Calculator'!$C$161='Champ Pools'!$Y$3,'Champ Pools'!H154,IF('Comp Calculator'!$C$161='Champ Pools'!$Z$3,'Champ Pools'!I154,0))))))))</f>
        <v>0</v>
      </c>
      <c r="F152">
        <f>IF('Comp Calculator'!$C$162='Champ Pools'!$S$3,'Champ Pools'!B154,IF('Comp Calculator'!$C$162='Champ Pools'!$T$3,'Champ Pools'!C154,IF('Comp Calculator'!$C$162='Champ Pools'!$U$3,'Champ Pools'!D154,IF('Comp Calculator'!$C$162='Champ Pools'!$V$3,'Champ Pools'!E154,IF('Comp Calculator'!$C$162='Champ Pools'!$W$3,'Champ Pools'!F154,IF('Comp Calculator'!$C$162='Champ Pools'!$X$3,'Champ Pools'!G154,IF('Comp Calculator'!$C$162='Champ Pools'!$Y$3,'Champ Pools'!H154,IF('Comp Calculator'!$C$162='Champ Pools'!$Z$3,'Champ Pools'!I154,0))))))))</f>
        <v>0</v>
      </c>
      <c r="H152">
        <f>B152*B152*'Champ Pools'!AC154</f>
        <v>0</v>
      </c>
      <c r="I152">
        <f>C152*C152*'Champ Pools'!AD154</f>
        <v>0</v>
      </c>
      <c r="J152">
        <f>D152*D152*'Champ Pools'!AE154</f>
        <v>75</v>
      </c>
      <c r="K152">
        <f>E152*E152*'Champ Pools'!AF154</f>
        <v>0</v>
      </c>
      <c r="L152">
        <f>F152*F152*'Champ Pools'!AG154</f>
        <v>0</v>
      </c>
      <c r="N152">
        <f>'Champ Scores'!Y156</f>
        <v>3057</v>
      </c>
      <c r="O152">
        <f>'Champ Scores'!Z156</f>
        <v>1881</v>
      </c>
      <c r="P152">
        <f>'Champ Scores'!AA156</f>
        <v>1820</v>
      </c>
      <c r="Q152">
        <f>'Champ Scores'!AB156</f>
        <v>1529</v>
      </c>
      <c r="R152">
        <f>'Champ Scores'!AC156</f>
        <v>1074</v>
      </c>
      <c r="T152" s="60">
        <f t="shared" si="48"/>
        <v>2264.9042919455997</v>
      </c>
      <c r="U152">
        <f>'(CC) Team Data'!W$43+'(CC) Enemy Champ Data'!N152</f>
        <v>3057</v>
      </c>
      <c r="V152">
        <f>'(CC) Team Data'!X$43+'(CC) Enemy Champ Data'!O152</f>
        <v>1881</v>
      </c>
      <c r="W152">
        <f>'(CC) Team Data'!Y$43+'(CC) Enemy Champ Data'!P152</f>
        <v>1820</v>
      </c>
      <c r="X152">
        <f>'(CC) Team Data'!Z$43+'(CC) Enemy Champ Data'!Q152</f>
        <v>1529</v>
      </c>
      <c r="Y152">
        <f>'(CC) Team Data'!AA$43+'(CC) Enemy Champ Data'!R152</f>
        <v>1074</v>
      </c>
      <c r="AA152">
        <f>ABS('Champ Scores'!AG156-33.3-'Comp Calculator'!H$164-'Comp Calculator'!H$163)</f>
        <v>33.841629782956488</v>
      </c>
      <c r="AB152">
        <f>ABS('Champ Scores'!AH156-33.3-'Comp Calculator'!I$164-'Comp Calculator'!I$163)</f>
        <v>8.957627389231213</v>
      </c>
      <c r="AC152">
        <f>ABS('Champ Scores'!AI156-33.3-'Comp Calculator'!J$164-'Comp Calculator'!J$163)</f>
        <v>24.884002393725279</v>
      </c>
      <c r="AD152">
        <f t="shared" si="54"/>
        <v>67.683259565912977</v>
      </c>
      <c r="AF152" s="60">
        <f>(IF('Comp Calculator'!$C$167='(CC) Enemy Champ Data'!$N$3,'(CC) Enemy Champ Data'!$N152,IF('Comp Calculator'!$C$167='(CC) Enemy Champ Data'!$O$3,'(CC) Enemy Champ Data'!$O152,IF('Comp Calculator'!$C$167='(CC) Enemy Champ Data'!$P$3,'(CC) Enemy Champ Data'!$P152,IF('Comp Calculator'!$C$167='(CC) Enemy Champ Data'!$Q$3,'(CC) Enemy Champ Data'!$Q152,IF('Comp Calculator'!$C$167='(CC) Enemy Champ Data'!$R$3,'(CC) Enemy Champ Data'!$R152,IF('Comp Calculator'!$C$167='(CC) Enemy Champ Data'!$T$3,'(CC) Enemy Champ Data'!$T152,1000))))))*H152*(100-$AD152))/1000</f>
        <v>0</v>
      </c>
      <c r="AG152" s="60">
        <f>(IF('Comp Calculator'!$C$167='(CC) Enemy Champ Data'!$N$3,'(CC) Enemy Champ Data'!$N152,IF('Comp Calculator'!$C$167='(CC) Enemy Champ Data'!$O$3,'(CC) Enemy Champ Data'!$O152,IF('Comp Calculator'!$C$167='(CC) Enemy Champ Data'!$P$3,'(CC) Enemy Champ Data'!$P152,IF('Comp Calculator'!$C$167='(CC) Enemy Champ Data'!$Q$3,'(CC) Enemy Champ Data'!$Q152,IF('Comp Calculator'!$C$167='(CC) Enemy Champ Data'!$R$3,'(CC) Enemy Champ Data'!$R152,IF('Comp Calculator'!$C$167='(CC) Enemy Champ Data'!$T$3,'(CC) Enemy Champ Data'!$T152,1000))))))*I152*(100-$AD152))/1000</f>
        <v>0</v>
      </c>
      <c r="AH152" s="60">
        <f>(IF('Comp Calculator'!$C$167='(CC) Enemy Champ Data'!$N$3,'(CC) Enemy Champ Data'!$N152,IF('Comp Calculator'!$C$167='(CC) Enemy Champ Data'!$O$3,'(CC) Enemy Champ Data'!$O152,IF('Comp Calculator'!$C$167='(CC) Enemy Champ Data'!$P$3,'(CC) Enemy Champ Data'!$P152,IF('Comp Calculator'!$C$167='(CC) Enemy Champ Data'!$Q$3,'(CC) Enemy Champ Data'!$Q152,IF('Comp Calculator'!$C$167='(CC) Enemy Champ Data'!$R$3,'(CC) Enemy Champ Data'!$R152,IF('Comp Calculator'!$C$167='(CC) Enemy Champ Data'!$T$3,'(CC) Enemy Champ Data'!$T152,1000))))))*J152*(100-$AD152))/1000</f>
        <v>5489.5743083141697</v>
      </c>
      <c r="AI152" s="60">
        <f>(IF('Comp Calculator'!$C$167='(CC) Enemy Champ Data'!$N$3,'(CC) Enemy Champ Data'!$N152,IF('Comp Calculator'!$C$167='(CC) Enemy Champ Data'!$O$3,'(CC) Enemy Champ Data'!$O152,IF('Comp Calculator'!$C$167='(CC) Enemy Champ Data'!$P$3,'(CC) Enemy Champ Data'!$P152,IF('Comp Calculator'!$C$167='(CC) Enemy Champ Data'!$Q$3,'(CC) Enemy Champ Data'!$Q152,IF('Comp Calculator'!$C$167='(CC) Enemy Champ Data'!$R$3,'(CC) Enemy Champ Data'!$R152,IF('Comp Calculator'!$C$167='(CC) Enemy Champ Data'!$T$3,'(CC) Enemy Champ Data'!$T152,1000))))))*K152*(100-$AD152))/1000</f>
        <v>0</v>
      </c>
      <c r="AJ152" s="60">
        <f>(IF('Comp Calculator'!$C$167='(CC) Enemy Champ Data'!$N$3,'(CC) Enemy Champ Data'!$N152,IF('Comp Calculator'!$C$167='(CC) Enemy Champ Data'!$O$3,'(CC) Enemy Champ Data'!$O152,IF('Comp Calculator'!$C$167='(CC) Enemy Champ Data'!$P$3,'(CC) Enemy Champ Data'!$P152,IF('Comp Calculator'!$C$167='(CC) Enemy Champ Data'!$Q$3,'(CC) Enemy Champ Data'!$Q152,IF('Comp Calculator'!$C$167='(CC) Enemy Champ Data'!$R$3,'(CC) Enemy Champ Data'!$R152,IF('Comp Calculator'!$C$167='(CC) Enemy Champ Data'!$T$3,'(CC) Enemy Champ Data'!$T152,1000))))))*L152*(100-$AD152))/1000</f>
        <v>0</v>
      </c>
      <c r="AL152">
        <f>RANK(AF152,AF$4:AF$157,0)+COUNTIF(AF$4:AF152,AF152)-1</f>
        <v>149</v>
      </c>
      <c r="AM152" t="str">
        <f t="shared" si="55"/>
        <v>Zac</v>
      </c>
      <c r="AN152">
        <f>RANK(AG152,AG$4:AG$157,0)+COUNTIF(AG$4:AG152,AG152)-1</f>
        <v>150</v>
      </c>
      <c r="AO152" t="str">
        <f t="shared" si="56"/>
        <v>Zac</v>
      </c>
      <c r="AP152">
        <f>RANK(AH152,AH$4:AH$157,0)+COUNTIF(AH$4:AH152,AH152)-1</f>
        <v>59</v>
      </c>
      <c r="AQ152" t="str">
        <f t="shared" si="57"/>
        <v>Zac</v>
      </c>
      <c r="AR152">
        <f>RANK(AI152,AI$4:AI$157,0)+COUNTIF(AI$4:AI152,AI152)-1</f>
        <v>150</v>
      </c>
      <c r="AS152" t="str">
        <f t="shared" si="58"/>
        <v>Zac</v>
      </c>
      <c r="AT152">
        <f>RANK(AJ152,AJ$4:AJ$157,0)+COUNTIF(AJ$4:AJ152,AJ152)-1</f>
        <v>150</v>
      </c>
      <c r="AU152" t="str">
        <f t="shared" si="59"/>
        <v>Zac</v>
      </c>
      <c r="AW152">
        <v>150</v>
      </c>
      <c r="AX152" s="61">
        <f t="shared" si="60"/>
        <v>3.464456208100172</v>
      </c>
      <c r="AY152">
        <f>'Champ Scores'!B156</f>
        <v>2</v>
      </c>
      <c r="AZ152">
        <f>'Champ Scores'!C156</f>
        <v>2</v>
      </c>
      <c r="BA152">
        <f>'Champ Scores'!D156</f>
        <v>1</v>
      </c>
      <c r="BB152">
        <f>'Champ Scores'!E156</f>
        <v>3</v>
      </c>
      <c r="BC152">
        <f>'Champ Scores'!F156</f>
        <v>1</v>
      </c>
      <c r="BD152">
        <f>'Champ Scores'!G156</f>
        <v>1</v>
      </c>
      <c r="BE152">
        <f>'Champ Scores'!H156</f>
        <v>1</v>
      </c>
      <c r="BF152">
        <f>'Champ Scores'!I156</f>
        <v>1</v>
      </c>
      <c r="BG152">
        <f>'Champ Scores'!J156</f>
        <v>1</v>
      </c>
      <c r="BH152">
        <f>'Champ Scores'!K156</f>
        <v>3</v>
      </c>
      <c r="BI152">
        <f>'Champ Scores'!L156</f>
        <v>5</v>
      </c>
      <c r="BJ152">
        <f>'Champ Scores'!M156</f>
        <v>3</v>
      </c>
      <c r="BK152">
        <f>'Champ Scores'!N156</f>
        <v>5</v>
      </c>
      <c r="BL152">
        <f>'Champ Scores'!O156</f>
        <v>3</v>
      </c>
      <c r="BM152">
        <f>'Champ Scores'!P156</f>
        <v>5</v>
      </c>
      <c r="BN152">
        <f>'Champ Scores'!Q156</f>
        <v>2</v>
      </c>
      <c r="BO152">
        <f>'Champ Scores'!R156</f>
        <v>5</v>
      </c>
      <c r="BP152">
        <f>'Champ Scores'!S156</f>
        <v>1</v>
      </c>
      <c r="BQ152">
        <f>'Champ Scores'!T156</f>
        <v>4</v>
      </c>
      <c r="BR152">
        <f>'Champ Scores'!U156</f>
        <v>3</v>
      </c>
      <c r="BT152" s="61">
        <f>INDEX($AX$3:BR152,AW152,MATCH('Comp Calculator'!$C$168,'(CC) Enemy Champ Data'!$AX$3:$BR$3,0))</f>
        <v>3.464456208100172</v>
      </c>
      <c r="BV152" s="60">
        <f t="shared" si="49"/>
        <v>0</v>
      </c>
      <c r="BW152" s="60">
        <f t="shared" si="50"/>
        <v>0</v>
      </c>
      <c r="BX152" s="60">
        <f t="shared" si="51"/>
        <v>8396.9949016825976</v>
      </c>
      <c r="BY152" s="60">
        <f t="shared" si="52"/>
        <v>0</v>
      </c>
      <c r="BZ152" s="60">
        <f t="shared" si="53"/>
        <v>0</v>
      </c>
      <c r="CB152">
        <f>RANK(BV152,BV$4:BV$157,0)+COUNTIF(BV$4:BV152,BV152)-1</f>
        <v>149</v>
      </c>
      <c r="CC152" t="str">
        <f t="shared" si="61"/>
        <v>Zac</v>
      </c>
      <c r="CD152">
        <f>RANK(BW152,BW$4:BW$157,0)+COUNTIF(BW$4:BW152,BW152)-1</f>
        <v>150</v>
      </c>
      <c r="CE152" t="str">
        <f t="shared" si="62"/>
        <v>Zac</v>
      </c>
      <c r="CF152">
        <f>RANK(BX152,BX$4:BX$157,0)+COUNTIF(BX$4:BX152,BX152)-1</f>
        <v>57</v>
      </c>
      <c r="CG152" t="str">
        <f t="shared" si="63"/>
        <v>Zac</v>
      </c>
      <c r="CH152">
        <f>RANK(BY152,BY$4:BY$157,0)+COUNTIF(BY$4:BY152,BY152)-1</f>
        <v>150</v>
      </c>
      <c r="CI152" t="str">
        <f t="shared" si="64"/>
        <v>Zac</v>
      </c>
      <c r="CJ152">
        <f>RANK(BZ152,BZ$4:BZ$157,0)+COUNTIF(BZ$4:BZ152,BZ152)-1</f>
        <v>150</v>
      </c>
      <c r="CK152" t="str">
        <f t="shared" si="65"/>
        <v>Zac</v>
      </c>
      <c r="CM152">
        <f>'Champ Scores'!B156+'(CC) Team Data'!B$43-'(CC) Team Data'!$B$28</f>
        <v>6</v>
      </c>
      <c r="CN152">
        <f>'Champ Scores'!C156+'(CC) Team Data'!C$43-'(CC) Team Data'!$B$28</f>
        <v>6</v>
      </c>
      <c r="CO152">
        <f>'Champ Scores'!D156+'(CC) Team Data'!D$43-'(CC) Team Data'!$B$28</f>
        <v>5</v>
      </c>
      <c r="CP152">
        <f>'Champ Scores'!E156+'(CC) Team Data'!E$43-'(CC) Team Data'!$B$28</f>
        <v>7</v>
      </c>
      <c r="CQ152">
        <f>'Champ Scores'!F156+'(CC) Team Data'!F$43-'(CC) Team Data'!$B$28</f>
        <v>5</v>
      </c>
      <c r="CR152">
        <f>'Champ Scores'!G156+'(CC) Team Data'!G$43-'(CC) Team Data'!$B$28</f>
        <v>5</v>
      </c>
      <c r="CS152">
        <f>'Champ Scores'!H156+'(CC) Team Data'!H$43-'(CC) Team Data'!$B$28</f>
        <v>5</v>
      </c>
      <c r="CT152">
        <f>'Champ Scores'!I156+'(CC) Team Data'!I$43-'(CC) Team Data'!$B$28</f>
        <v>5</v>
      </c>
      <c r="CU152">
        <f>'Champ Scores'!J156+'(CC) Team Data'!J$43-'(CC) Team Data'!$B$28</f>
        <v>5</v>
      </c>
      <c r="CV152">
        <f>'Champ Scores'!K156+'(CC) Team Data'!K$43-'(CC) Team Data'!$B$28</f>
        <v>7</v>
      </c>
      <c r="CW152">
        <f>'Champ Scores'!L156+'(CC) Team Data'!L$43-'(CC) Team Data'!$B$28</f>
        <v>9</v>
      </c>
      <c r="CX152">
        <f>'Champ Scores'!M156+'(CC) Team Data'!M$43-'(CC) Team Data'!$B$28</f>
        <v>7</v>
      </c>
      <c r="CY152">
        <f>'Champ Scores'!N156+'(CC) Team Data'!N$43-'(CC) Team Data'!$B$28</f>
        <v>9</v>
      </c>
      <c r="CZ152">
        <f>'Champ Scores'!O156+'(CC) Team Data'!O$43-'(CC) Team Data'!$B$28</f>
        <v>7</v>
      </c>
      <c r="DA152">
        <f>'Champ Scores'!P156+'(CC) Team Data'!P$43-'(CC) Team Data'!$B$28</f>
        <v>9</v>
      </c>
      <c r="DB152">
        <f>'Champ Scores'!Q156+'(CC) Team Data'!Q$43-'(CC) Team Data'!$B$28</f>
        <v>6</v>
      </c>
      <c r="DC152">
        <f>'Champ Scores'!R156+'(CC) Team Data'!R$43-'(CC) Team Data'!$B$28</f>
        <v>9</v>
      </c>
      <c r="DD152">
        <f>'Champ Scores'!S156+'(CC) Team Data'!S$43-'(CC) Team Data'!$B$28</f>
        <v>5</v>
      </c>
      <c r="DE152">
        <f>'Champ Scores'!T156+'(CC) Team Data'!T$43-'(CC) Team Data'!$B$28</f>
        <v>8</v>
      </c>
      <c r="DF152">
        <f>'Champ Scores'!U156+'(CC) Team Data'!U$43-'(CC) Team Data'!$B$28</f>
        <v>7</v>
      </c>
    </row>
    <row r="153" spans="1:110" x14ac:dyDescent="0.25">
      <c r="A153" t="str">
        <f>'Champ Scores'!A157</f>
        <v>Zed</v>
      </c>
      <c r="B153">
        <f>IF('Comp Calculator'!$C$158='Champ Pools'!$S$3,'Champ Pools'!B155,IF('Comp Calculator'!$C$158='Champ Pools'!$T$3,'Champ Pools'!C155,IF('Comp Calculator'!$C$158='Champ Pools'!$U$3,'Champ Pools'!D155,IF('Comp Calculator'!$C$158='Champ Pools'!$V$3,'Champ Pools'!E155,IF('Comp Calculator'!$C$158='Champ Pools'!$W$3,'Champ Pools'!F155,IF('Comp Calculator'!$C$158='Champ Pools'!$X$3,'Champ Pools'!G155,IF('Comp Calculator'!$C$158='Champ Pools'!$Y$3,'Champ Pools'!H155,IF('Comp Calculator'!$C$158='Champ Pools'!$Z$3,'Champ Pools'!I155,0))))))))</f>
        <v>0</v>
      </c>
      <c r="C153">
        <f>IF('Comp Calculator'!$C$159='Champ Pools'!$S$3,'Champ Pools'!B155,IF('Comp Calculator'!$C$159='Champ Pools'!$T$3,'Champ Pools'!C155,IF('Comp Calculator'!$C$159='Champ Pools'!$U$3,'Champ Pools'!D155,IF('Comp Calculator'!$C$159='Champ Pools'!$V$3,'Champ Pools'!E155,IF('Comp Calculator'!$C$159='Champ Pools'!$W$3,'Champ Pools'!F155,IF('Comp Calculator'!$C$159='Champ Pools'!$X$3,'Champ Pools'!G155,IF('Comp Calculator'!$C$159='Champ Pools'!$Y$3,'Champ Pools'!H155,IF('Comp Calculator'!$C$159='Champ Pools'!$Z$3,'Champ Pools'!I155,0))))))))</f>
        <v>0</v>
      </c>
      <c r="D153">
        <f>IF('Comp Calculator'!$C$160='Champ Pools'!$S$3,'Champ Pools'!B155,IF('Comp Calculator'!$C$160='Champ Pools'!$T$3,'Champ Pools'!C155,IF('Comp Calculator'!$C$160='Champ Pools'!$U$3,'Champ Pools'!D155,IF('Comp Calculator'!$C$160='Champ Pools'!$V$3,'Champ Pools'!E155,IF('Comp Calculator'!$C$160='Champ Pools'!$W$3,'Champ Pools'!F155,IF('Comp Calculator'!$C$160='Champ Pools'!$X$3,'Champ Pools'!G155,IF('Comp Calculator'!$C$160='Champ Pools'!$Y$3,'Champ Pools'!H155,IF('Comp Calculator'!$C$160='Champ Pools'!$Z$3,'Champ Pools'!I155,0))))))))</f>
        <v>0</v>
      </c>
      <c r="E153">
        <f>IF('Comp Calculator'!$C$161='Champ Pools'!$S$3,'Champ Pools'!B155,IF('Comp Calculator'!$C$161='Champ Pools'!$T$3,'Champ Pools'!C155,IF('Comp Calculator'!$C$161='Champ Pools'!$U$3,'Champ Pools'!D155,IF('Comp Calculator'!$C$161='Champ Pools'!$V$3,'Champ Pools'!E155,IF('Comp Calculator'!$C$161='Champ Pools'!$W$3,'Champ Pools'!F155,IF('Comp Calculator'!$C$161='Champ Pools'!$X$3,'Champ Pools'!G155,IF('Comp Calculator'!$C$161='Champ Pools'!$Y$3,'Champ Pools'!H155,IF('Comp Calculator'!$C$161='Champ Pools'!$Z$3,'Champ Pools'!I155,0))))))))</f>
        <v>0</v>
      </c>
      <c r="F153">
        <f>IF('Comp Calculator'!$C$162='Champ Pools'!$S$3,'Champ Pools'!B155,IF('Comp Calculator'!$C$162='Champ Pools'!$T$3,'Champ Pools'!C155,IF('Comp Calculator'!$C$162='Champ Pools'!$U$3,'Champ Pools'!D155,IF('Comp Calculator'!$C$162='Champ Pools'!$V$3,'Champ Pools'!E155,IF('Comp Calculator'!$C$162='Champ Pools'!$W$3,'Champ Pools'!F155,IF('Comp Calculator'!$C$162='Champ Pools'!$X$3,'Champ Pools'!G155,IF('Comp Calculator'!$C$162='Champ Pools'!$Y$3,'Champ Pools'!H155,IF('Comp Calculator'!$C$162='Champ Pools'!$Z$3,'Champ Pools'!I155,0))))))))</f>
        <v>0</v>
      </c>
      <c r="H153">
        <f>B153*B153*'Champ Pools'!AC155</f>
        <v>0</v>
      </c>
      <c r="I153">
        <f>C153*C153*'Champ Pools'!AD155</f>
        <v>0</v>
      </c>
      <c r="J153">
        <f>D153*D153*'Champ Pools'!AE155</f>
        <v>0</v>
      </c>
      <c r="K153">
        <f>E153*E153*'Champ Pools'!AF155</f>
        <v>0</v>
      </c>
      <c r="L153">
        <f>F153*F153*'Champ Pools'!AG155</f>
        <v>0</v>
      </c>
      <c r="N153">
        <f>'Champ Scores'!Y157</f>
        <v>2046</v>
      </c>
      <c r="O153">
        <f>'Champ Scores'!Z157</f>
        <v>3053</v>
      </c>
      <c r="P153">
        <f>'Champ Scores'!AA157</f>
        <v>1131</v>
      </c>
      <c r="Q153">
        <f>'Champ Scores'!AB157</f>
        <v>1280</v>
      </c>
      <c r="R153">
        <f>'Champ Scores'!AC157</f>
        <v>2402</v>
      </c>
      <c r="T153" s="60">
        <f t="shared" si="48"/>
        <v>2202.4190950129259</v>
      </c>
      <c r="U153">
        <f>'(CC) Team Data'!W$43+'(CC) Enemy Champ Data'!N153</f>
        <v>2046</v>
      </c>
      <c r="V153">
        <f>'(CC) Team Data'!X$43+'(CC) Enemy Champ Data'!O153</f>
        <v>3053</v>
      </c>
      <c r="W153">
        <f>'(CC) Team Data'!Y$43+'(CC) Enemy Champ Data'!P153</f>
        <v>1131</v>
      </c>
      <c r="X153">
        <f>'(CC) Team Data'!Z$43+'(CC) Enemy Champ Data'!Q153</f>
        <v>1280</v>
      </c>
      <c r="Y153">
        <f>'(CC) Team Data'!AA$43+'(CC) Enemy Champ Data'!R153</f>
        <v>2402</v>
      </c>
      <c r="AA153">
        <f>ABS('Champ Scores'!AG157-33.3-'Comp Calculator'!H$164-'Comp Calculator'!H$163)</f>
        <v>1.0873927120610816</v>
      </c>
      <c r="AB153">
        <f>ABS('Champ Scores'!AH157-33.3-'Comp Calculator'!I$164-'Comp Calculator'!I$163)</f>
        <v>4.0865322384334455</v>
      </c>
      <c r="AC153">
        <f>ABS('Champ Scores'!AI157-33.3-'Comp Calculator'!J$164-'Comp Calculator'!J$163)</f>
        <v>5.1739249504945199</v>
      </c>
      <c r="AD153">
        <f t="shared" si="54"/>
        <v>10.347849900989047</v>
      </c>
      <c r="AF153" s="60">
        <f>(IF('Comp Calculator'!$C$167='(CC) Enemy Champ Data'!$N$3,'(CC) Enemy Champ Data'!$N153,IF('Comp Calculator'!$C$167='(CC) Enemy Champ Data'!$O$3,'(CC) Enemy Champ Data'!$O153,IF('Comp Calculator'!$C$167='(CC) Enemy Champ Data'!$P$3,'(CC) Enemy Champ Data'!$P153,IF('Comp Calculator'!$C$167='(CC) Enemy Champ Data'!$Q$3,'(CC) Enemy Champ Data'!$Q153,IF('Comp Calculator'!$C$167='(CC) Enemy Champ Data'!$R$3,'(CC) Enemy Champ Data'!$R153,IF('Comp Calculator'!$C$167='(CC) Enemy Champ Data'!$T$3,'(CC) Enemy Champ Data'!$T153,1000))))))*H153*(100-$AD153))/1000</f>
        <v>0</v>
      </c>
      <c r="AG153" s="60">
        <f>(IF('Comp Calculator'!$C$167='(CC) Enemy Champ Data'!$N$3,'(CC) Enemy Champ Data'!$N153,IF('Comp Calculator'!$C$167='(CC) Enemy Champ Data'!$O$3,'(CC) Enemy Champ Data'!$O153,IF('Comp Calculator'!$C$167='(CC) Enemy Champ Data'!$P$3,'(CC) Enemy Champ Data'!$P153,IF('Comp Calculator'!$C$167='(CC) Enemy Champ Data'!$Q$3,'(CC) Enemy Champ Data'!$Q153,IF('Comp Calculator'!$C$167='(CC) Enemy Champ Data'!$R$3,'(CC) Enemy Champ Data'!$R153,IF('Comp Calculator'!$C$167='(CC) Enemy Champ Data'!$T$3,'(CC) Enemy Champ Data'!$T153,1000))))))*I153*(100-$AD153))/1000</f>
        <v>0</v>
      </c>
      <c r="AH153" s="60">
        <f>(IF('Comp Calculator'!$C$167='(CC) Enemy Champ Data'!$N$3,'(CC) Enemy Champ Data'!$N153,IF('Comp Calculator'!$C$167='(CC) Enemy Champ Data'!$O$3,'(CC) Enemy Champ Data'!$O153,IF('Comp Calculator'!$C$167='(CC) Enemy Champ Data'!$P$3,'(CC) Enemy Champ Data'!$P153,IF('Comp Calculator'!$C$167='(CC) Enemy Champ Data'!$Q$3,'(CC) Enemy Champ Data'!$Q153,IF('Comp Calculator'!$C$167='(CC) Enemy Champ Data'!$R$3,'(CC) Enemy Champ Data'!$R153,IF('Comp Calculator'!$C$167='(CC) Enemy Champ Data'!$T$3,'(CC) Enemy Champ Data'!$T153,1000))))))*J153*(100-$AD153))/1000</f>
        <v>0</v>
      </c>
      <c r="AI153" s="60">
        <f>(IF('Comp Calculator'!$C$167='(CC) Enemy Champ Data'!$N$3,'(CC) Enemy Champ Data'!$N153,IF('Comp Calculator'!$C$167='(CC) Enemy Champ Data'!$O$3,'(CC) Enemy Champ Data'!$O153,IF('Comp Calculator'!$C$167='(CC) Enemy Champ Data'!$P$3,'(CC) Enemy Champ Data'!$P153,IF('Comp Calculator'!$C$167='(CC) Enemy Champ Data'!$Q$3,'(CC) Enemy Champ Data'!$Q153,IF('Comp Calculator'!$C$167='(CC) Enemy Champ Data'!$R$3,'(CC) Enemy Champ Data'!$R153,IF('Comp Calculator'!$C$167='(CC) Enemy Champ Data'!$T$3,'(CC) Enemy Champ Data'!$T153,1000))))))*K153*(100-$AD153))/1000</f>
        <v>0</v>
      </c>
      <c r="AJ153" s="60">
        <f>(IF('Comp Calculator'!$C$167='(CC) Enemy Champ Data'!$N$3,'(CC) Enemy Champ Data'!$N153,IF('Comp Calculator'!$C$167='(CC) Enemy Champ Data'!$O$3,'(CC) Enemy Champ Data'!$O153,IF('Comp Calculator'!$C$167='(CC) Enemy Champ Data'!$P$3,'(CC) Enemy Champ Data'!$P153,IF('Comp Calculator'!$C$167='(CC) Enemy Champ Data'!$Q$3,'(CC) Enemy Champ Data'!$Q153,IF('Comp Calculator'!$C$167='(CC) Enemy Champ Data'!$R$3,'(CC) Enemy Champ Data'!$R153,IF('Comp Calculator'!$C$167='(CC) Enemy Champ Data'!$T$3,'(CC) Enemy Champ Data'!$T153,1000))))))*L153*(100-$AD153))/1000</f>
        <v>0</v>
      </c>
      <c r="AL153">
        <f>RANK(AF153,AF$4:AF$157,0)+COUNTIF(AF$4:AF153,AF153)-1</f>
        <v>150</v>
      </c>
      <c r="AM153" t="str">
        <f t="shared" si="55"/>
        <v>Zed</v>
      </c>
      <c r="AN153">
        <f>RANK(AG153,AG$4:AG$157,0)+COUNTIF(AG$4:AG153,AG153)-1</f>
        <v>151</v>
      </c>
      <c r="AO153" t="str">
        <f t="shared" si="56"/>
        <v>Zed</v>
      </c>
      <c r="AP153">
        <f>RANK(AH153,AH$4:AH$157,0)+COUNTIF(AH$4:AH153,AH153)-1</f>
        <v>152</v>
      </c>
      <c r="AQ153" t="str">
        <f t="shared" si="57"/>
        <v>Zed</v>
      </c>
      <c r="AR153">
        <f>RANK(AI153,AI$4:AI$157,0)+COUNTIF(AI$4:AI153,AI153)-1</f>
        <v>151</v>
      </c>
      <c r="AS153" t="str">
        <f t="shared" si="58"/>
        <v>Zed</v>
      </c>
      <c r="AT153">
        <f>RANK(AJ153,AJ$4:AJ$157,0)+COUNTIF(AJ$4:AJ153,AJ153)-1</f>
        <v>151</v>
      </c>
      <c r="AU153" t="str">
        <f t="shared" si="59"/>
        <v>Zed</v>
      </c>
      <c r="AW153">
        <v>151</v>
      </c>
      <c r="AX153" s="61">
        <f t="shared" si="60"/>
        <v>3.464456208100172</v>
      </c>
      <c r="AY153">
        <f>'Champ Scores'!B157</f>
        <v>5</v>
      </c>
      <c r="AZ153">
        <f>'Champ Scores'!C157</f>
        <v>2</v>
      </c>
      <c r="BA153">
        <f>'Champ Scores'!D157</f>
        <v>5</v>
      </c>
      <c r="BB153">
        <f>'Champ Scores'!E157</f>
        <v>2</v>
      </c>
      <c r="BC153">
        <f>'Champ Scores'!F157</f>
        <v>5</v>
      </c>
      <c r="BD153">
        <f>'Champ Scores'!G157</f>
        <v>3</v>
      </c>
      <c r="BE153">
        <f>'Champ Scores'!H157</f>
        <v>2</v>
      </c>
      <c r="BF153">
        <f>'Champ Scores'!I157</f>
        <v>2</v>
      </c>
      <c r="BG153">
        <f>'Champ Scores'!J157</f>
        <v>4</v>
      </c>
      <c r="BH153">
        <f>'Champ Scores'!K157</f>
        <v>1</v>
      </c>
      <c r="BI153">
        <f>'Champ Scores'!L157</f>
        <v>1</v>
      </c>
      <c r="BJ153">
        <f>'Champ Scores'!M157</f>
        <v>1</v>
      </c>
      <c r="BK153">
        <f>'Champ Scores'!N157</f>
        <v>2</v>
      </c>
      <c r="BL153">
        <f>'Champ Scores'!O157</f>
        <v>3</v>
      </c>
      <c r="BM153">
        <f>'Champ Scores'!P157</f>
        <v>2</v>
      </c>
      <c r="BN153">
        <f>'Champ Scores'!Q157</f>
        <v>4</v>
      </c>
      <c r="BO153">
        <f>'Champ Scores'!R157</f>
        <v>5</v>
      </c>
      <c r="BP153">
        <f>'Champ Scores'!S157</f>
        <v>1</v>
      </c>
      <c r="BQ153">
        <f>'Champ Scores'!T157</f>
        <v>1</v>
      </c>
      <c r="BR153">
        <f>'Champ Scores'!U157</f>
        <v>1</v>
      </c>
      <c r="BT153" s="61">
        <f>INDEX($AX$3:BR153,AW153,MATCH('Comp Calculator'!$C$168,'(CC) Enemy Champ Data'!$AX$3:$BR$3,0))</f>
        <v>3.464456208100172</v>
      </c>
      <c r="BV153" s="60">
        <f t="shared" si="49"/>
        <v>0</v>
      </c>
      <c r="BW153" s="60">
        <f t="shared" si="50"/>
        <v>0</v>
      </c>
      <c r="BX153" s="60">
        <f t="shared" si="51"/>
        <v>0</v>
      </c>
      <c r="BY153" s="60">
        <f t="shared" si="52"/>
        <v>0</v>
      </c>
      <c r="BZ153" s="60">
        <f t="shared" si="53"/>
        <v>0</v>
      </c>
      <c r="CB153">
        <f>RANK(BV153,BV$4:BV$157,0)+COUNTIF(BV$4:BV153,BV153)-1</f>
        <v>150</v>
      </c>
      <c r="CC153" t="str">
        <f t="shared" si="61"/>
        <v>Zed</v>
      </c>
      <c r="CD153">
        <f>RANK(BW153,BW$4:BW$157,0)+COUNTIF(BW$4:BW153,BW153)-1</f>
        <v>151</v>
      </c>
      <c r="CE153" t="str">
        <f t="shared" si="62"/>
        <v>Zed</v>
      </c>
      <c r="CF153">
        <f>RANK(BX153,BX$4:BX$157,0)+COUNTIF(BX$4:BX153,BX153)-1</f>
        <v>152</v>
      </c>
      <c r="CG153" t="str">
        <f t="shared" si="63"/>
        <v>Zed</v>
      </c>
      <c r="CH153">
        <f>RANK(BY153,BY$4:BY$157,0)+COUNTIF(BY$4:BY153,BY153)-1</f>
        <v>151</v>
      </c>
      <c r="CI153" t="str">
        <f t="shared" si="64"/>
        <v>Zed</v>
      </c>
      <c r="CJ153">
        <f>RANK(BZ153,BZ$4:BZ$157,0)+COUNTIF(BZ$4:BZ153,BZ153)-1</f>
        <v>151</v>
      </c>
      <c r="CK153" t="str">
        <f t="shared" si="65"/>
        <v>Zed</v>
      </c>
      <c r="CM153">
        <f>'Champ Scores'!B157+'(CC) Team Data'!B$43-'(CC) Team Data'!$B$28</f>
        <v>9</v>
      </c>
      <c r="CN153">
        <f>'Champ Scores'!C157+'(CC) Team Data'!C$43-'(CC) Team Data'!$B$28</f>
        <v>6</v>
      </c>
      <c r="CO153">
        <f>'Champ Scores'!D157+'(CC) Team Data'!D$43-'(CC) Team Data'!$B$28</f>
        <v>9</v>
      </c>
      <c r="CP153">
        <f>'Champ Scores'!E157+'(CC) Team Data'!E$43-'(CC) Team Data'!$B$28</f>
        <v>6</v>
      </c>
      <c r="CQ153">
        <f>'Champ Scores'!F157+'(CC) Team Data'!F$43-'(CC) Team Data'!$B$28</f>
        <v>9</v>
      </c>
      <c r="CR153">
        <f>'Champ Scores'!G157+'(CC) Team Data'!G$43-'(CC) Team Data'!$B$28</f>
        <v>7</v>
      </c>
      <c r="CS153">
        <f>'Champ Scores'!H157+'(CC) Team Data'!H$43-'(CC) Team Data'!$B$28</f>
        <v>6</v>
      </c>
      <c r="CT153">
        <f>'Champ Scores'!I157+'(CC) Team Data'!I$43-'(CC) Team Data'!$B$28</f>
        <v>6</v>
      </c>
      <c r="CU153">
        <f>'Champ Scores'!J157+'(CC) Team Data'!J$43-'(CC) Team Data'!$B$28</f>
        <v>8</v>
      </c>
      <c r="CV153">
        <f>'Champ Scores'!K157+'(CC) Team Data'!K$43-'(CC) Team Data'!$B$28</f>
        <v>5</v>
      </c>
      <c r="CW153">
        <f>'Champ Scores'!L157+'(CC) Team Data'!L$43-'(CC) Team Data'!$B$28</f>
        <v>5</v>
      </c>
      <c r="CX153">
        <f>'Champ Scores'!M157+'(CC) Team Data'!M$43-'(CC) Team Data'!$B$28</f>
        <v>5</v>
      </c>
      <c r="CY153">
        <f>'Champ Scores'!N157+'(CC) Team Data'!N$43-'(CC) Team Data'!$B$28</f>
        <v>6</v>
      </c>
      <c r="CZ153">
        <f>'Champ Scores'!O157+'(CC) Team Data'!O$43-'(CC) Team Data'!$B$28</f>
        <v>7</v>
      </c>
      <c r="DA153">
        <f>'Champ Scores'!P157+'(CC) Team Data'!P$43-'(CC) Team Data'!$B$28</f>
        <v>6</v>
      </c>
      <c r="DB153">
        <f>'Champ Scores'!Q157+'(CC) Team Data'!Q$43-'(CC) Team Data'!$B$28</f>
        <v>8</v>
      </c>
      <c r="DC153">
        <f>'Champ Scores'!R157+'(CC) Team Data'!R$43-'(CC) Team Data'!$B$28</f>
        <v>9</v>
      </c>
      <c r="DD153">
        <f>'Champ Scores'!S157+'(CC) Team Data'!S$43-'(CC) Team Data'!$B$28</f>
        <v>5</v>
      </c>
      <c r="DE153">
        <f>'Champ Scores'!T157+'(CC) Team Data'!T$43-'(CC) Team Data'!$B$28</f>
        <v>5</v>
      </c>
      <c r="DF153">
        <f>'Champ Scores'!U157+'(CC) Team Data'!U$43-'(CC) Team Data'!$B$28</f>
        <v>5</v>
      </c>
    </row>
    <row r="154" spans="1:110" x14ac:dyDescent="0.25">
      <c r="A154" t="str">
        <f>'Champ Scores'!A159</f>
        <v>Ziggs</v>
      </c>
      <c r="B154">
        <f>IF('Comp Calculator'!$C$158='Champ Pools'!$S$3,'Champ Pools'!B157,IF('Comp Calculator'!$C$158='Champ Pools'!$T$3,'Champ Pools'!C157,IF('Comp Calculator'!$C$158='Champ Pools'!$U$3,'Champ Pools'!D157,IF('Comp Calculator'!$C$158='Champ Pools'!$V$3,'Champ Pools'!E157,IF('Comp Calculator'!$C$158='Champ Pools'!$W$3,'Champ Pools'!F157,IF('Comp Calculator'!$C$158='Champ Pools'!$X$3,'Champ Pools'!G157,IF('Comp Calculator'!$C$158='Champ Pools'!$Y$3,'Champ Pools'!H157,IF('Comp Calculator'!$C$158='Champ Pools'!$Z$3,'Champ Pools'!I157,0))))))))</f>
        <v>0</v>
      </c>
      <c r="C154">
        <f>IF('Comp Calculator'!$C$159='Champ Pools'!$S$3,'Champ Pools'!B157,IF('Comp Calculator'!$C$159='Champ Pools'!$T$3,'Champ Pools'!C157,IF('Comp Calculator'!$C$159='Champ Pools'!$U$3,'Champ Pools'!D157,IF('Comp Calculator'!$C$159='Champ Pools'!$V$3,'Champ Pools'!E157,IF('Comp Calculator'!$C$159='Champ Pools'!$W$3,'Champ Pools'!F157,IF('Comp Calculator'!$C$159='Champ Pools'!$X$3,'Champ Pools'!G157,IF('Comp Calculator'!$C$159='Champ Pools'!$Y$3,'Champ Pools'!H157,IF('Comp Calculator'!$C$159='Champ Pools'!$Z$3,'Champ Pools'!I157,0))))))))</f>
        <v>3</v>
      </c>
      <c r="D154">
        <f>IF('Comp Calculator'!$C$160='Champ Pools'!$S$3,'Champ Pools'!B157,IF('Comp Calculator'!$C$160='Champ Pools'!$T$3,'Champ Pools'!C157,IF('Comp Calculator'!$C$160='Champ Pools'!$U$3,'Champ Pools'!D157,IF('Comp Calculator'!$C$160='Champ Pools'!$V$3,'Champ Pools'!E157,IF('Comp Calculator'!$C$160='Champ Pools'!$W$3,'Champ Pools'!F157,IF('Comp Calculator'!$C$160='Champ Pools'!$X$3,'Champ Pools'!G157,IF('Comp Calculator'!$C$160='Champ Pools'!$Y$3,'Champ Pools'!H157,IF('Comp Calculator'!$C$160='Champ Pools'!$Z$3,'Champ Pools'!I157,0))))))))</f>
        <v>0</v>
      </c>
      <c r="E154">
        <f>IF('Comp Calculator'!$C$161='Champ Pools'!$S$3,'Champ Pools'!B157,IF('Comp Calculator'!$C$161='Champ Pools'!$T$3,'Champ Pools'!C157,IF('Comp Calculator'!$C$161='Champ Pools'!$U$3,'Champ Pools'!D157,IF('Comp Calculator'!$C$161='Champ Pools'!$V$3,'Champ Pools'!E157,IF('Comp Calculator'!$C$161='Champ Pools'!$W$3,'Champ Pools'!F157,IF('Comp Calculator'!$C$161='Champ Pools'!$X$3,'Champ Pools'!G157,IF('Comp Calculator'!$C$161='Champ Pools'!$Y$3,'Champ Pools'!H157,IF('Comp Calculator'!$C$161='Champ Pools'!$Z$3,'Champ Pools'!I157,0))))))))</f>
        <v>0</v>
      </c>
      <c r="F154">
        <f>IF('Comp Calculator'!$C$162='Champ Pools'!$S$3,'Champ Pools'!B157,IF('Comp Calculator'!$C$162='Champ Pools'!$T$3,'Champ Pools'!C157,IF('Comp Calculator'!$C$162='Champ Pools'!$U$3,'Champ Pools'!D157,IF('Comp Calculator'!$C$162='Champ Pools'!$V$3,'Champ Pools'!E157,IF('Comp Calculator'!$C$162='Champ Pools'!$W$3,'Champ Pools'!F157,IF('Comp Calculator'!$C$162='Champ Pools'!$X$3,'Champ Pools'!G157,IF('Comp Calculator'!$C$162='Champ Pools'!$Y$3,'Champ Pools'!H157,IF('Comp Calculator'!$C$162='Champ Pools'!$Z$3,'Champ Pools'!I157,0))))))))</f>
        <v>4</v>
      </c>
      <c r="H154">
        <f>B154*B154*'Champ Pools'!AC157</f>
        <v>0</v>
      </c>
      <c r="I154">
        <f>C154*C154*'Champ Pools'!AD157</f>
        <v>27</v>
      </c>
      <c r="J154">
        <f>D154*D154*'Champ Pools'!AE157</f>
        <v>0</v>
      </c>
      <c r="K154">
        <f>E154*E154*'Champ Pools'!AF157</f>
        <v>0</v>
      </c>
      <c r="L154">
        <f>F154*F154*'Champ Pools'!AG157</f>
        <v>48</v>
      </c>
      <c r="N154">
        <f>'Champ Scores'!Y159</f>
        <v>1953</v>
      </c>
      <c r="O154">
        <f>'Champ Scores'!Z159</f>
        <v>1721</v>
      </c>
      <c r="P154">
        <f>'Champ Scores'!AA159</f>
        <v>2030</v>
      </c>
      <c r="Q154">
        <f>'Champ Scores'!AB159</f>
        <v>2993</v>
      </c>
      <c r="R154">
        <f>'Champ Scores'!AC159</f>
        <v>2166</v>
      </c>
      <c r="T154" s="60">
        <f t="shared" si="48"/>
        <v>2513.789860245593</v>
      </c>
      <c r="U154">
        <f>'(CC) Team Data'!W$43+'(CC) Enemy Champ Data'!N154</f>
        <v>1953</v>
      </c>
      <c r="V154">
        <f>'(CC) Team Data'!X$43+'(CC) Enemy Champ Data'!O154</f>
        <v>1721</v>
      </c>
      <c r="W154">
        <f>'(CC) Team Data'!Y$43+'(CC) Enemy Champ Data'!P154</f>
        <v>2030</v>
      </c>
      <c r="X154">
        <f>'(CC) Team Data'!Z$43+'(CC) Enemy Champ Data'!Q154</f>
        <v>2993</v>
      </c>
      <c r="Y154">
        <f>'(CC) Team Data'!AA$43+'(CC) Enemy Champ Data'!R154</f>
        <v>2166</v>
      </c>
      <c r="AA154">
        <f>ABS('Champ Scores'!AG159-33.3-'Comp Calculator'!H$164-'Comp Calculator'!H$163)</f>
        <v>12.874266868721428</v>
      </c>
      <c r="AB154">
        <f>ABS('Champ Scores'!AH159-33.3-'Comp Calculator'!I$164-'Comp Calculator'!I$163)</f>
        <v>16.388708187230606</v>
      </c>
      <c r="AC154">
        <f>ABS('Champ Scores'!AI159-33.3-'Comp Calculator'!J$164-'Comp Calculator'!J$163)</f>
        <v>3.5144413185091707</v>
      </c>
      <c r="AD154">
        <f t="shared" si="54"/>
        <v>32.777416374461204</v>
      </c>
      <c r="AF154" s="60">
        <f>(IF('Comp Calculator'!$C$167='(CC) Enemy Champ Data'!$N$3,'(CC) Enemy Champ Data'!$N154,IF('Comp Calculator'!$C$167='(CC) Enemy Champ Data'!$O$3,'(CC) Enemy Champ Data'!$O154,IF('Comp Calculator'!$C$167='(CC) Enemy Champ Data'!$P$3,'(CC) Enemy Champ Data'!$P154,IF('Comp Calculator'!$C$167='(CC) Enemy Champ Data'!$Q$3,'(CC) Enemy Champ Data'!$Q154,IF('Comp Calculator'!$C$167='(CC) Enemy Champ Data'!$R$3,'(CC) Enemy Champ Data'!$R154,IF('Comp Calculator'!$C$167='(CC) Enemy Champ Data'!$T$3,'(CC) Enemy Champ Data'!$T154,1000))))))*H154*(100-$AD154))/1000</f>
        <v>0</v>
      </c>
      <c r="AG154" s="60">
        <f>(IF('Comp Calculator'!$C$167='(CC) Enemy Champ Data'!$N$3,'(CC) Enemy Champ Data'!$N154,IF('Comp Calculator'!$C$167='(CC) Enemy Champ Data'!$O$3,'(CC) Enemy Champ Data'!$O154,IF('Comp Calculator'!$C$167='(CC) Enemy Champ Data'!$P$3,'(CC) Enemy Champ Data'!$P154,IF('Comp Calculator'!$C$167='(CC) Enemy Champ Data'!$Q$3,'(CC) Enemy Champ Data'!$Q154,IF('Comp Calculator'!$C$167='(CC) Enemy Champ Data'!$R$3,'(CC) Enemy Champ Data'!$R154,IF('Comp Calculator'!$C$167='(CC) Enemy Champ Data'!$T$3,'(CC) Enemy Champ Data'!$T154,1000))))))*I154*(100-$AD154))/1000</f>
        <v>4562.5531256295526</v>
      </c>
      <c r="AH154" s="60">
        <f>(IF('Comp Calculator'!$C$167='(CC) Enemy Champ Data'!$N$3,'(CC) Enemy Champ Data'!$N154,IF('Comp Calculator'!$C$167='(CC) Enemy Champ Data'!$O$3,'(CC) Enemy Champ Data'!$O154,IF('Comp Calculator'!$C$167='(CC) Enemy Champ Data'!$P$3,'(CC) Enemy Champ Data'!$P154,IF('Comp Calculator'!$C$167='(CC) Enemy Champ Data'!$Q$3,'(CC) Enemy Champ Data'!$Q154,IF('Comp Calculator'!$C$167='(CC) Enemy Champ Data'!$R$3,'(CC) Enemy Champ Data'!$R154,IF('Comp Calculator'!$C$167='(CC) Enemy Champ Data'!$T$3,'(CC) Enemy Champ Data'!$T154,1000))))))*J154*(100-$AD154))/1000</f>
        <v>0</v>
      </c>
      <c r="AI154" s="60">
        <f>(IF('Comp Calculator'!$C$167='(CC) Enemy Champ Data'!$N$3,'(CC) Enemy Champ Data'!$N154,IF('Comp Calculator'!$C$167='(CC) Enemy Champ Data'!$O$3,'(CC) Enemy Champ Data'!$O154,IF('Comp Calculator'!$C$167='(CC) Enemy Champ Data'!$P$3,'(CC) Enemy Champ Data'!$P154,IF('Comp Calculator'!$C$167='(CC) Enemy Champ Data'!$Q$3,'(CC) Enemy Champ Data'!$Q154,IF('Comp Calculator'!$C$167='(CC) Enemy Champ Data'!$R$3,'(CC) Enemy Champ Data'!$R154,IF('Comp Calculator'!$C$167='(CC) Enemy Champ Data'!$T$3,'(CC) Enemy Champ Data'!$T154,1000))))))*K154*(100-$AD154))/1000</f>
        <v>0</v>
      </c>
      <c r="AJ154" s="60">
        <f>(IF('Comp Calculator'!$C$167='(CC) Enemy Champ Data'!$N$3,'(CC) Enemy Champ Data'!$N154,IF('Comp Calculator'!$C$167='(CC) Enemy Champ Data'!$O$3,'(CC) Enemy Champ Data'!$O154,IF('Comp Calculator'!$C$167='(CC) Enemy Champ Data'!$P$3,'(CC) Enemy Champ Data'!$P154,IF('Comp Calculator'!$C$167='(CC) Enemy Champ Data'!$Q$3,'(CC) Enemy Champ Data'!$Q154,IF('Comp Calculator'!$C$167='(CC) Enemy Champ Data'!$R$3,'(CC) Enemy Champ Data'!$R154,IF('Comp Calculator'!$C$167='(CC) Enemy Champ Data'!$T$3,'(CC) Enemy Champ Data'!$T154,1000))))))*L154*(100-$AD154))/1000</f>
        <v>8111.2055566747595</v>
      </c>
      <c r="AL154">
        <f>RANK(AF154,AF$4:AF$157,0)+COUNTIF(AF$4:AF154,AF154)-1</f>
        <v>151</v>
      </c>
      <c r="AM154" t="str">
        <f t="shared" si="55"/>
        <v>Ziggs</v>
      </c>
      <c r="AN154">
        <f>RANK(AG154,AG$4:AG$157,0)+COUNTIF(AG$4:AG154,AG154)-1</f>
        <v>9</v>
      </c>
      <c r="AO154" t="str">
        <f t="shared" si="56"/>
        <v>Ziggs</v>
      </c>
      <c r="AP154">
        <f>RANK(AH154,AH$4:AH$157,0)+COUNTIF(AH$4:AH154,AH154)-1</f>
        <v>153</v>
      </c>
      <c r="AQ154" t="str">
        <f t="shared" si="57"/>
        <v>Ziggs</v>
      </c>
      <c r="AR154">
        <f>RANK(AI154,AI$4:AI$157,0)+COUNTIF(AI$4:AI154,AI154)-1</f>
        <v>152</v>
      </c>
      <c r="AS154" t="str">
        <f t="shared" si="58"/>
        <v>Ziggs</v>
      </c>
      <c r="AT154">
        <f>RANK(AJ154,AJ$4:AJ$157,0)+COUNTIF(AJ$4:AJ154,AJ154)-1</f>
        <v>25</v>
      </c>
      <c r="AU154" t="str">
        <f t="shared" si="59"/>
        <v>Ziggs</v>
      </c>
      <c r="AW154">
        <v>152</v>
      </c>
      <c r="AX154" s="61">
        <f t="shared" si="60"/>
        <v>3.2709905482587658</v>
      </c>
      <c r="AY154">
        <f>'Champ Scores'!B159</f>
        <v>4</v>
      </c>
      <c r="AZ154">
        <f>'Champ Scores'!C159</f>
        <v>3</v>
      </c>
      <c r="BA154">
        <f>'Champ Scores'!D159</f>
        <v>2</v>
      </c>
      <c r="BB154">
        <f>'Champ Scores'!E159</f>
        <v>5</v>
      </c>
      <c r="BC154">
        <f>'Champ Scores'!F159</f>
        <v>1</v>
      </c>
      <c r="BD154">
        <f>'Champ Scores'!G159</f>
        <v>5</v>
      </c>
      <c r="BE154">
        <f>'Champ Scores'!H159</f>
        <v>5</v>
      </c>
      <c r="BF154">
        <f>'Champ Scores'!I159</f>
        <v>5</v>
      </c>
      <c r="BG154">
        <f>'Champ Scores'!J159</f>
        <v>1</v>
      </c>
      <c r="BH154">
        <f>'Champ Scores'!K159</f>
        <v>1</v>
      </c>
      <c r="BI154">
        <f>'Champ Scores'!L159</f>
        <v>1</v>
      </c>
      <c r="BJ154">
        <f>'Champ Scores'!M159</f>
        <v>1</v>
      </c>
      <c r="BK154">
        <f>'Champ Scores'!N159</f>
        <v>2</v>
      </c>
      <c r="BL154">
        <f>'Champ Scores'!O159</f>
        <v>5</v>
      </c>
      <c r="BM154">
        <f>'Champ Scores'!P159</f>
        <v>3</v>
      </c>
      <c r="BN154">
        <f>'Champ Scores'!Q159</f>
        <v>1</v>
      </c>
      <c r="BO154">
        <f>'Champ Scores'!R159</f>
        <v>1</v>
      </c>
      <c r="BP154">
        <f>'Champ Scores'!S159</f>
        <v>1</v>
      </c>
      <c r="BQ154">
        <f>'Champ Scores'!T159</f>
        <v>4</v>
      </c>
      <c r="BR154">
        <f>'Champ Scores'!U159</f>
        <v>1</v>
      </c>
      <c r="BT154" s="61">
        <f>INDEX($AX$3:BR154,AW154,MATCH('Comp Calculator'!$C$168,'(CC) Enemy Champ Data'!$AX$3:$BR$3,0))</f>
        <v>3.2709905482587658</v>
      </c>
      <c r="BV154" s="60">
        <f t="shared" si="49"/>
        <v>0</v>
      </c>
      <c r="BW154" s="60">
        <f t="shared" si="50"/>
        <v>5936.8797630541403</v>
      </c>
      <c r="BX154" s="60">
        <f t="shared" si="51"/>
        <v>0</v>
      </c>
      <c r="BY154" s="60">
        <f t="shared" si="52"/>
        <v>0</v>
      </c>
      <c r="BZ154" s="60">
        <f t="shared" si="53"/>
        <v>10554.452912096249</v>
      </c>
      <c r="CB154">
        <f>RANK(BV154,BV$4:BV$157,0)+COUNTIF(BV$4:BV154,BV154)-1</f>
        <v>151</v>
      </c>
      <c r="CC154" t="str">
        <f t="shared" si="61"/>
        <v>Ziggs</v>
      </c>
      <c r="CD154">
        <f>RANK(BW154,BW$4:BW$157,0)+COUNTIF(BW$4:BW154,BW154)-1</f>
        <v>9</v>
      </c>
      <c r="CE154" t="str">
        <f t="shared" si="62"/>
        <v>Ziggs</v>
      </c>
      <c r="CF154">
        <f>RANK(BX154,BX$4:BX$157,0)+COUNTIF(BX$4:BX154,BX154)-1</f>
        <v>153</v>
      </c>
      <c r="CG154" t="str">
        <f t="shared" si="63"/>
        <v>Ziggs</v>
      </c>
      <c r="CH154">
        <f>RANK(BY154,BY$4:BY$157,0)+COUNTIF(BY$4:BY154,BY154)-1</f>
        <v>152</v>
      </c>
      <c r="CI154" t="str">
        <f t="shared" si="64"/>
        <v>Ziggs</v>
      </c>
      <c r="CJ154">
        <f>RANK(BZ154,BZ$4:BZ$157,0)+COUNTIF(BZ$4:BZ154,BZ154)-1</f>
        <v>25</v>
      </c>
      <c r="CK154" t="str">
        <f t="shared" si="65"/>
        <v>Ziggs</v>
      </c>
      <c r="CM154">
        <f>'Champ Scores'!B159+'(CC) Team Data'!B$43-'(CC) Team Data'!$B$28</f>
        <v>8</v>
      </c>
      <c r="CN154">
        <f>'Champ Scores'!C159+'(CC) Team Data'!C$43-'(CC) Team Data'!$B$28</f>
        <v>7</v>
      </c>
      <c r="CO154">
        <f>'Champ Scores'!D159+'(CC) Team Data'!D$43-'(CC) Team Data'!$B$28</f>
        <v>6</v>
      </c>
      <c r="CP154">
        <f>'Champ Scores'!E159+'(CC) Team Data'!E$43-'(CC) Team Data'!$B$28</f>
        <v>9</v>
      </c>
      <c r="CQ154">
        <f>'Champ Scores'!F159+'(CC) Team Data'!F$43-'(CC) Team Data'!$B$28</f>
        <v>5</v>
      </c>
      <c r="CR154">
        <f>'Champ Scores'!G159+'(CC) Team Data'!G$43-'(CC) Team Data'!$B$28</f>
        <v>9</v>
      </c>
      <c r="CS154">
        <f>'Champ Scores'!H159+'(CC) Team Data'!H$43-'(CC) Team Data'!$B$28</f>
        <v>9</v>
      </c>
      <c r="CT154">
        <f>'Champ Scores'!I159+'(CC) Team Data'!I$43-'(CC) Team Data'!$B$28</f>
        <v>9</v>
      </c>
      <c r="CU154">
        <f>'Champ Scores'!J159+'(CC) Team Data'!J$43-'(CC) Team Data'!$B$28</f>
        <v>5</v>
      </c>
      <c r="CV154">
        <f>'Champ Scores'!K159+'(CC) Team Data'!K$43-'(CC) Team Data'!$B$28</f>
        <v>5</v>
      </c>
      <c r="CW154">
        <f>'Champ Scores'!L159+'(CC) Team Data'!L$43-'(CC) Team Data'!$B$28</f>
        <v>5</v>
      </c>
      <c r="CX154">
        <f>'Champ Scores'!M159+'(CC) Team Data'!M$43-'(CC) Team Data'!$B$28</f>
        <v>5</v>
      </c>
      <c r="CY154">
        <f>'Champ Scores'!N159+'(CC) Team Data'!N$43-'(CC) Team Data'!$B$28</f>
        <v>6</v>
      </c>
      <c r="CZ154">
        <f>'Champ Scores'!O159+'(CC) Team Data'!O$43-'(CC) Team Data'!$B$28</f>
        <v>9</v>
      </c>
      <c r="DA154">
        <f>'Champ Scores'!P159+'(CC) Team Data'!P$43-'(CC) Team Data'!$B$28</f>
        <v>7</v>
      </c>
      <c r="DB154">
        <f>'Champ Scores'!Q159+'(CC) Team Data'!Q$43-'(CC) Team Data'!$B$28</f>
        <v>5</v>
      </c>
      <c r="DC154">
        <f>'Champ Scores'!R159+'(CC) Team Data'!R$43-'(CC) Team Data'!$B$28</f>
        <v>5</v>
      </c>
      <c r="DD154">
        <f>'Champ Scores'!S159+'(CC) Team Data'!S$43-'(CC) Team Data'!$B$28</f>
        <v>5</v>
      </c>
      <c r="DE154">
        <f>'Champ Scores'!T159+'(CC) Team Data'!T$43-'(CC) Team Data'!$B$28</f>
        <v>8</v>
      </c>
      <c r="DF154">
        <f>'Champ Scores'!U159+'(CC) Team Data'!U$43-'(CC) Team Data'!$B$28</f>
        <v>5</v>
      </c>
    </row>
    <row r="155" spans="1:110" x14ac:dyDescent="0.25">
      <c r="A155" t="str">
        <f>'Champ Scores'!A160</f>
        <v>Zilean</v>
      </c>
      <c r="B155">
        <f>IF('Comp Calculator'!$C$158='Champ Pools'!$S$3,'Champ Pools'!B158,IF('Comp Calculator'!$C$158='Champ Pools'!$T$3,'Champ Pools'!C158,IF('Comp Calculator'!$C$158='Champ Pools'!$U$3,'Champ Pools'!D158,IF('Comp Calculator'!$C$158='Champ Pools'!$V$3,'Champ Pools'!E158,IF('Comp Calculator'!$C$158='Champ Pools'!$W$3,'Champ Pools'!F158,IF('Comp Calculator'!$C$158='Champ Pools'!$X$3,'Champ Pools'!G158,IF('Comp Calculator'!$C$158='Champ Pools'!$Y$3,'Champ Pools'!H158,IF('Comp Calculator'!$C$158='Champ Pools'!$Z$3,'Champ Pools'!I158,0))))))))</f>
        <v>0</v>
      </c>
      <c r="C155">
        <f>IF('Comp Calculator'!$C$159='Champ Pools'!$S$3,'Champ Pools'!B158,IF('Comp Calculator'!$C$159='Champ Pools'!$T$3,'Champ Pools'!C158,IF('Comp Calculator'!$C$159='Champ Pools'!$U$3,'Champ Pools'!D158,IF('Comp Calculator'!$C$159='Champ Pools'!$V$3,'Champ Pools'!E158,IF('Comp Calculator'!$C$159='Champ Pools'!$W$3,'Champ Pools'!F158,IF('Comp Calculator'!$C$159='Champ Pools'!$X$3,'Champ Pools'!G158,IF('Comp Calculator'!$C$159='Champ Pools'!$Y$3,'Champ Pools'!H158,IF('Comp Calculator'!$C$159='Champ Pools'!$Z$3,'Champ Pools'!I158,0))))))))</f>
        <v>0</v>
      </c>
      <c r="D155">
        <f>IF('Comp Calculator'!$C$160='Champ Pools'!$S$3,'Champ Pools'!B158,IF('Comp Calculator'!$C$160='Champ Pools'!$T$3,'Champ Pools'!C158,IF('Comp Calculator'!$C$160='Champ Pools'!$U$3,'Champ Pools'!D158,IF('Comp Calculator'!$C$160='Champ Pools'!$V$3,'Champ Pools'!E158,IF('Comp Calculator'!$C$160='Champ Pools'!$W$3,'Champ Pools'!F158,IF('Comp Calculator'!$C$160='Champ Pools'!$X$3,'Champ Pools'!G158,IF('Comp Calculator'!$C$160='Champ Pools'!$Y$3,'Champ Pools'!H158,IF('Comp Calculator'!$C$160='Champ Pools'!$Z$3,'Champ Pools'!I158,0))))))))</f>
        <v>3</v>
      </c>
      <c r="E155">
        <f>IF('Comp Calculator'!$C$161='Champ Pools'!$S$3,'Champ Pools'!B158,IF('Comp Calculator'!$C$161='Champ Pools'!$T$3,'Champ Pools'!C158,IF('Comp Calculator'!$C$161='Champ Pools'!$U$3,'Champ Pools'!D158,IF('Comp Calculator'!$C$161='Champ Pools'!$V$3,'Champ Pools'!E158,IF('Comp Calculator'!$C$161='Champ Pools'!$W$3,'Champ Pools'!F158,IF('Comp Calculator'!$C$161='Champ Pools'!$X$3,'Champ Pools'!G158,IF('Comp Calculator'!$C$161='Champ Pools'!$Y$3,'Champ Pools'!H158,IF('Comp Calculator'!$C$161='Champ Pools'!$Z$3,'Champ Pools'!I158,0))))))))</f>
        <v>0</v>
      </c>
      <c r="F155">
        <f>IF('Comp Calculator'!$C$162='Champ Pools'!$S$3,'Champ Pools'!B158,IF('Comp Calculator'!$C$162='Champ Pools'!$T$3,'Champ Pools'!C158,IF('Comp Calculator'!$C$162='Champ Pools'!$U$3,'Champ Pools'!D158,IF('Comp Calculator'!$C$162='Champ Pools'!$V$3,'Champ Pools'!E158,IF('Comp Calculator'!$C$162='Champ Pools'!$W$3,'Champ Pools'!F158,IF('Comp Calculator'!$C$162='Champ Pools'!$X$3,'Champ Pools'!G158,IF('Comp Calculator'!$C$162='Champ Pools'!$Y$3,'Champ Pools'!H158,IF('Comp Calculator'!$C$162='Champ Pools'!$Z$3,'Champ Pools'!I158,0))))))))</f>
        <v>0</v>
      </c>
      <c r="H155">
        <f>B155*B155*'Champ Pools'!AC158</f>
        <v>0</v>
      </c>
      <c r="I155">
        <f>C155*C155*'Champ Pools'!AD158</f>
        <v>0</v>
      </c>
      <c r="J155">
        <f>D155*D155*'Champ Pools'!AE158</f>
        <v>27</v>
      </c>
      <c r="K155">
        <f>E155*E155*'Champ Pools'!AF158</f>
        <v>0</v>
      </c>
      <c r="L155">
        <f>F155*F155*'Champ Pools'!AG158</f>
        <v>0</v>
      </c>
      <c r="N155">
        <f>'Champ Scores'!Y160</f>
        <v>1537</v>
      </c>
      <c r="O155">
        <f>'Champ Scores'!Z160</f>
        <v>1282</v>
      </c>
      <c r="P155">
        <f>'Champ Scores'!AA160</f>
        <v>2383</v>
      </c>
      <c r="Q155">
        <f>'Champ Scores'!AB160</f>
        <v>2543</v>
      </c>
      <c r="R155">
        <f>'Champ Scores'!AC160</f>
        <v>1797</v>
      </c>
      <c r="T155" s="60">
        <f t="shared" si="48"/>
        <v>2459.0085028394624</v>
      </c>
      <c r="U155">
        <f>'(CC) Team Data'!W$43+'(CC) Enemy Champ Data'!N155</f>
        <v>1537</v>
      </c>
      <c r="V155">
        <f>'(CC) Team Data'!X$43+'(CC) Enemy Champ Data'!O155</f>
        <v>1282</v>
      </c>
      <c r="W155">
        <f>'(CC) Team Data'!Y$43+'(CC) Enemy Champ Data'!P155</f>
        <v>2383</v>
      </c>
      <c r="X155">
        <f>'(CC) Team Data'!Z$43+'(CC) Enemy Champ Data'!Q155</f>
        <v>2543</v>
      </c>
      <c r="Y155">
        <f>'(CC) Team Data'!AA$43+'(CC) Enemy Champ Data'!R155</f>
        <v>1797</v>
      </c>
      <c r="AA155">
        <f>ABS('Champ Scores'!AG160-33.3-'Comp Calculator'!H$164-'Comp Calculator'!H$163)</f>
        <v>23.297163842728899</v>
      </c>
      <c r="AB155">
        <f>ABS('Champ Scores'!AH160-33.3-'Comp Calculator'!I$164-'Comp Calculator'!I$163)</f>
        <v>14.356530120152378</v>
      </c>
      <c r="AC155">
        <f>ABS('Champ Scores'!AI160-33.3-'Comp Calculator'!J$164-'Comp Calculator'!J$163)</f>
        <v>8.9406337225765213</v>
      </c>
      <c r="AD155">
        <f t="shared" si="54"/>
        <v>46.594327685457799</v>
      </c>
      <c r="AF155" s="60">
        <f>(IF('Comp Calculator'!$C$167='(CC) Enemy Champ Data'!$N$3,'(CC) Enemy Champ Data'!$N155,IF('Comp Calculator'!$C$167='(CC) Enemy Champ Data'!$O$3,'(CC) Enemy Champ Data'!$O155,IF('Comp Calculator'!$C$167='(CC) Enemy Champ Data'!$P$3,'(CC) Enemy Champ Data'!$P155,IF('Comp Calculator'!$C$167='(CC) Enemy Champ Data'!$Q$3,'(CC) Enemy Champ Data'!$Q155,IF('Comp Calculator'!$C$167='(CC) Enemy Champ Data'!$R$3,'(CC) Enemy Champ Data'!$R155,IF('Comp Calculator'!$C$167='(CC) Enemy Champ Data'!$T$3,'(CC) Enemy Champ Data'!$T155,1000))))))*H155*(100-$AD155))/1000</f>
        <v>0</v>
      </c>
      <c r="AG155" s="60">
        <f>(IF('Comp Calculator'!$C$167='(CC) Enemy Champ Data'!$N$3,'(CC) Enemy Champ Data'!$N155,IF('Comp Calculator'!$C$167='(CC) Enemy Champ Data'!$O$3,'(CC) Enemy Champ Data'!$O155,IF('Comp Calculator'!$C$167='(CC) Enemy Champ Data'!$P$3,'(CC) Enemy Champ Data'!$P155,IF('Comp Calculator'!$C$167='(CC) Enemy Champ Data'!$Q$3,'(CC) Enemy Champ Data'!$Q155,IF('Comp Calculator'!$C$167='(CC) Enemy Champ Data'!$R$3,'(CC) Enemy Champ Data'!$R155,IF('Comp Calculator'!$C$167='(CC) Enemy Champ Data'!$T$3,'(CC) Enemy Champ Data'!$T155,1000))))))*I155*(100-$AD155))/1000</f>
        <v>0</v>
      </c>
      <c r="AH155" s="60">
        <f>(IF('Comp Calculator'!$C$167='(CC) Enemy Champ Data'!$N$3,'(CC) Enemy Champ Data'!$N155,IF('Comp Calculator'!$C$167='(CC) Enemy Champ Data'!$O$3,'(CC) Enemy Champ Data'!$O155,IF('Comp Calculator'!$C$167='(CC) Enemy Champ Data'!$P$3,'(CC) Enemy Champ Data'!$P155,IF('Comp Calculator'!$C$167='(CC) Enemy Champ Data'!$Q$3,'(CC) Enemy Champ Data'!$Q155,IF('Comp Calculator'!$C$167='(CC) Enemy Champ Data'!$R$3,'(CC) Enemy Champ Data'!$R155,IF('Comp Calculator'!$C$167='(CC) Enemy Champ Data'!$T$3,'(CC) Enemy Champ Data'!$T155,1000))))))*J155*(100-$AD155))/1000</f>
        <v>3545.7750626755683</v>
      </c>
      <c r="AI155" s="60">
        <f>(IF('Comp Calculator'!$C$167='(CC) Enemy Champ Data'!$N$3,'(CC) Enemy Champ Data'!$N155,IF('Comp Calculator'!$C$167='(CC) Enemy Champ Data'!$O$3,'(CC) Enemy Champ Data'!$O155,IF('Comp Calculator'!$C$167='(CC) Enemy Champ Data'!$P$3,'(CC) Enemy Champ Data'!$P155,IF('Comp Calculator'!$C$167='(CC) Enemy Champ Data'!$Q$3,'(CC) Enemy Champ Data'!$Q155,IF('Comp Calculator'!$C$167='(CC) Enemy Champ Data'!$R$3,'(CC) Enemy Champ Data'!$R155,IF('Comp Calculator'!$C$167='(CC) Enemy Champ Data'!$T$3,'(CC) Enemy Champ Data'!$T155,1000))))))*K155*(100-$AD155))/1000</f>
        <v>0</v>
      </c>
      <c r="AJ155" s="60">
        <f>(IF('Comp Calculator'!$C$167='(CC) Enemy Champ Data'!$N$3,'(CC) Enemy Champ Data'!$N155,IF('Comp Calculator'!$C$167='(CC) Enemy Champ Data'!$O$3,'(CC) Enemy Champ Data'!$O155,IF('Comp Calculator'!$C$167='(CC) Enemy Champ Data'!$P$3,'(CC) Enemy Champ Data'!$P155,IF('Comp Calculator'!$C$167='(CC) Enemy Champ Data'!$Q$3,'(CC) Enemy Champ Data'!$Q155,IF('Comp Calculator'!$C$167='(CC) Enemy Champ Data'!$R$3,'(CC) Enemy Champ Data'!$R155,IF('Comp Calculator'!$C$167='(CC) Enemy Champ Data'!$T$3,'(CC) Enemy Champ Data'!$T155,1000))))))*L155*(100-$AD155))/1000</f>
        <v>0</v>
      </c>
      <c r="AL155">
        <f>RANK(AF155,AF$4:AF$157,0)+COUNTIF(AF$4:AF155,AF155)-1</f>
        <v>152</v>
      </c>
      <c r="AM155" t="str">
        <f t="shared" si="55"/>
        <v>Zilean</v>
      </c>
      <c r="AN155">
        <f>RANK(AG155,AG$4:AG$157,0)+COUNTIF(AG$4:AG155,AG155)-1</f>
        <v>152</v>
      </c>
      <c r="AO155" t="str">
        <f t="shared" si="56"/>
        <v>Zilean</v>
      </c>
      <c r="AP155">
        <f>RANK(AH155,AH$4:AH$157,0)+COUNTIF(AH$4:AH155,AH155)-1</f>
        <v>79</v>
      </c>
      <c r="AQ155" t="str">
        <f t="shared" si="57"/>
        <v>Zilean</v>
      </c>
      <c r="AR155">
        <f>RANK(AI155,AI$4:AI$157,0)+COUNTIF(AI$4:AI155,AI155)-1</f>
        <v>153</v>
      </c>
      <c r="AS155" t="str">
        <f t="shared" si="58"/>
        <v>Zilean</v>
      </c>
      <c r="AT155">
        <f>RANK(AJ155,AJ$4:AJ$157,0)+COUNTIF(AJ$4:AJ155,AJ155)-1</f>
        <v>152</v>
      </c>
      <c r="AU155" t="str">
        <f t="shared" si="59"/>
        <v>Zilean</v>
      </c>
      <c r="AW155">
        <v>153</v>
      </c>
      <c r="AX155" s="61">
        <f t="shared" si="60"/>
        <v>3.6082952521230824</v>
      </c>
      <c r="AY155">
        <f>'Champ Scores'!B160</f>
        <v>3</v>
      </c>
      <c r="AZ155">
        <f>'Champ Scores'!C160</f>
        <v>1</v>
      </c>
      <c r="BA155">
        <f>'Champ Scores'!D160</f>
        <v>1</v>
      </c>
      <c r="BB155">
        <f>'Champ Scores'!E160</f>
        <v>3</v>
      </c>
      <c r="BC155">
        <f>'Champ Scores'!F160</f>
        <v>1</v>
      </c>
      <c r="BD155">
        <f>'Champ Scores'!G160</f>
        <v>3</v>
      </c>
      <c r="BE155">
        <f>'Champ Scores'!H160</f>
        <v>3</v>
      </c>
      <c r="BF155">
        <f>'Champ Scores'!I160</f>
        <v>3</v>
      </c>
      <c r="BG155">
        <f>'Champ Scores'!J160</f>
        <v>1</v>
      </c>
      <c r="BH155">
        <f>'Champ Scores'!K160</f>
        <v>1</v>
      </c>
      <c r="BI155">
        <f>'Champ Scores'!L160</f>
        <v>1</v>
      </c>
      <c r="BJ155">
        <f>'Champ Scores'!M160</f>
        <v>2</v>
      </c>
      <c r="BK155">
        <f>'Champ Scores'!N160</f>
        <v>4</v>
      </c>
      <c r="BL155">
        <f>'Champ Scores'!O160</f>
        <v>4</v>
      </c>
      <c r="BM155">
        <f>'Champ Scores'!P160</f>
        <v>3</v>
      </c>
      <c r="BN155">
        <f>'Champ Scores'!Q160</f>
        <v>3</v>
      </c>
      <c r="BO155">
        <f>'Champ Scores'!R160</f>
        <v>1</v>
      </c>
      <c r="BP155">
        <f>'Champ Scores'!S160</f>
        <v>5</v>
      </c>
      <c r="BQ155">
        <f>'Champ Scores'!T160</f>
        <v>5</v>
      </c>
      <c r="BR155">
        <f>'Champ Scores'!U160</f>
        <v>4</v>
      </c>
      <c r="BT155" s="61">
        <f>INDEX($AX$3:BR155,AW155,MATCH('Comp Calculator'!$C$168,'(CC) Enemy Champ Data'!$AX$3:$BR$3,0))</f>
        <v>3.6082952521230824</v>
      </c>
      <c r="BV155" s="60">
        <f t="shared" si="49"/>
        <v>0</v>
      </c>
      <c r="BW155" s="60">
        <f t="shared" si="50"/>
        <v>0</v>
      </c>
      <c r="BX155" s="60">
        <f t="shared" si="51"/>
        <v>5202.9927139231022</v>
      </c>
      <c r="BY155" s="60">
        <f t="shared" si="52"/>
        <v>0</v>
      </c>
      <c r="BZ155" s="60">
        <f t="shared" si="53"/>
        <v>0</v>
      </c>
      <c r="CB155">
        <f>RANK(BV155,BV$4:BV$157,0)+COUNTIF(BV$4:BV155,BV155)-1</f>
        <v>152</v>
      </c>
      <c r="CC155" t="str">
        <f t="shared" si="61"/>
        <v>Zilean</v>
      </c>
      <c r="CD155">
        <f>RANK(BW155,BW$4:BW$157,0)+COUNTIF(BW$4:BW155,BW155)-1</f>
        <v>152</v>
      </c>
      <c r="CE155" t="str">
        <f t="shared" si="62"/>
        <v>Zilean</v>
      </c>
      <c r="CF155">
        <f>RANK(BX155,BX$4:BX$157,0)+COUNTIF(BX$4:BX155,BX155)-1</f>
        <v>77</v>
      </c>
      <c r="CG155" t="str">
        <f t="shared" si="63"/>
        <v>Zilean</v>
      </c>
      <c r="CH155">
        <f>RANK(BY155,BY$4:BY$157,0)+COUNTIF(BY$4:BY155,BY155)-1</f>
        <v>153</v>
      </c>
      <c r="CI155" t="str">
        <f t="shared" si="64"/>
        <v>Zilean</v>
      </c>
      <c r="CJ155">
        <f>RANK(BZ155,BZ$4:BZ$157,0)+COUNTIF(BZ$4:BZ155,BZ155)-1</f>
        <v>152</v>
      </c>
      <c r="CK155" t="str">
        <f t="shared" si="65"/>
        <v>Zilean</v>
      </c>
      <c r="CM155">
        <f>'Champ Scores'!B160+'(CC) Team Data'!B$43-'(CC) Team Data'!$B$28</f>
        <v>7</v>
      </c>
      <c r="CN155">
        <f>'Champ Scores'!C160+'(CC) Team Data'!C$43-'(CC) Team Data'!$B$28</f>
        <v>5</v>
      </c>
      <c r="CO155">
        <f>'Champ Scores'!D160+'(CC) Team Data'!D$43-'(CC) Team Data'!$B$28</f>
        <v>5</v>
      </c>
      <c r="CP155">
        <f>'Champ Scores'!E160+'(CC) Team Data'!E$43-'(CC) Team Data'!$B$28</f>
        <v>7</v>
      </c>
      <c r="CQ155">
        <f>'Champ Scores'!F160+'(CC) Team Data'!F$43-'(CC) Team Data'!$B$28</f>
        <v>5</v>
      </c>
      <c r="CR155">
        <f>'Champ Scores'!G160+'(CC) Team Data'!G$43-'(CC) Team Data'!$B$28</f>
        <v>7</v>
      </c>
      <c r="CS155">
        <f>'Champ Scores'!H160+'(CC) Team Data'!H$43-'(CC) Team Data'!$B$28</f>
        <v>7</v>
      </c>
      <c r="CT155">
        <f>'Champ Scores'!I160+'(CC) Team Data'!I$43-'(CC) Team Data'!$B$28</f>
        <v>7</v>
      </c>
      <c r="CU155">
        <f>'Champ Scores'!J160+'(CC) Team Data'!J$43-'(CC) Team Data'!$B$28</f>
        <v>5</v>
      </c>
      <c r="CV155">
        <f>'Champ Scores'!K160+'(CC) Team Data'!K$43-'(CC) Team Data'!$B$28</f>
        <v>5</v>
      </c>
      <c r="CW155">
        <f>'Champ Scores'!L160+'(CC) Team Data'!L$43-'(CC) Team Data'!$B$28</f>
        <v>5</v>
      </c>
      <c r="CX155">
        <f>'Champ Scores'!M160+'(CC) Team Data'!M$43-'(CC) Team Data'!$B$28</f>
        <v>6</v>
      </c>
      <c r="CY155">
        <f>'Champ Scores'!N160+'(CC) Team Data'!N$43-'(CC) Team Data'!$B$28</f>
        <v>8</v>
      </c>
      <c r="CZ155">
        <f>'Champ Scores'!O160+'(CC) Team Data'!O$43-'(CC) Team Data'!$B$28</f>
        <v>8</v>
      </c>
      <c r="DA155">
        <f>'Champ Scores'!P160+'(CC) Team Data'!P$43-'(CC) Team Data'!$B$28</f>
        <v>7</v>
      </c>
      <c r="DB155">
        <f>'Champ Scores'!Q160+'(CC) Team Data'!Q$43-'(CC) Team Data'!$B$28</f>
        <v>7</v>
      </c>
      <c r="DC155">
        <f>'Champ Scores'!R160+'(CC) Team Data'!R$43-'(CC) Team Data'!$B$28</f>
        <v>5</v>
      </c>
      <c r="DD155">
        <f>'Champ Scores'!S160+'(CC) Team Data'!S$43-'(CC) Team Data'!$B$28</f>
        <v>9</v>
      </c>
      <c r="DE155">
        <f>'Champ Scores'!T160+'(CC) Team Data'!T$43-'(CC) Team Data'!$B$28</f>
        <v>9</v>
      </c>
      <c r="DF155">
        <f>'Champ Scores'!U160+'(CC) Team Data'!U$43-'(CC) Team Data'!$B$28</f>
        <v>8</v>
      </c>
    </row>
    <row r="156" spans="1:110" x14ac:dyDescent="0.25">
      <c r="A156" t="str">
        <f>'Champ Scores'!A161</f>
        <v>Zoe</v>
      </c>
      <c r="B156">
        <f>IF('Comp Calculator'!$C$158='Champ Pools'!$S$3,'Champ Pools'!B159,IF('Comp Calculator'!$C$158='Champ Pools'!$T$3,'Champ Pools'!C159,IF('Comp Calculator'!$C$158='Champ Pools'!$U$3,'Champ Pools'!D159,IF('Comp Calculator'!$C$158='Champ Pools'!$V$3,'Champ Pools'!E159,IF('Comp Calculator'!$C$158='Champ Pools'!$W$3,'Champ Pools'!F159,IF('Comp Calculator'!$C$158='Champ Pools'!$X$3,'Champ Pools'!G159,IF('Comp Calculator'!$C$158='Champ Pools'!$Y$3,'Champ Pools'!H159,IF('Comp Calculator'!$C$158='Champ Pools'!$Z$3,'Champ Pools'!I159,0))))))))</f>
        <v>0</v>
      </c>
      <c r="C156">
        <f>IF('Comp Calculator'!$C$159='Champ Pools'!$S$3,'Champ Pools'!B159,IF('Comp Calculator'!$C$159='Champ Pools'!$T$3,'Champ Pools'!C159,IF('Comp Calculator'!$C$159='Champ Pools'!$U$3,'Champ Pools'!D159,IF('Comp Calculator'!$C$159='Champ Pools'!$V$3,'Champ Pools'!E159,IF('Comp Calculator'!$C$159='Champ Pools'!$W$3,'Champ Pools'!F159,IF('Comp Calculator'!$C$159='Champ Pools'!$X$3,'Champ Pools'!G159,IF('Comp Calculator'!$C$159='Champ Pools'!$Y$3,'Champ Pools'!H159,IF('Comp Calculator'!$C$159='Champ Pools'!$Z$3,'Champ Pools'!I159,0))))))))</f>
        <v>0</v>
      </c>
      <c r="D156">
        <f>IF('Comp Calculator'!$C$160='Champ Pools'!$S$3,'Champ Pools'!B159,IF('Comp Calculator'!$C$160='Champ Pools'!$T$3,'Champ Pools'!C159,IF('Comp Calculator'!$C$160='Champ Pools'!$U$3,'Champ Pools'!D159,IF('Comp Calculator'!$C$160='Champ Pools'!$V$3,'Champ Pools'!E159,IF('Comp Calculator'!$C$160='Champ Pools'!$W$3,'Champ Pools'!F159,IF('Comp Calculator'!$C$160='Champ Pools'!$X$3,'Champ Pools'!G159,IF('Comp Calculator'!$C$160='Champ Pools'!$Y$3,'Champ Pools'!H159,IF('Comp Calculator'!$C$160='Champ Pools'!$Z$3,'Champ Pools'!I159,0))))))))</f>
        <v>0</v>
      </c>
      <c r="E156">
        <f>IF('Comp Calculator'!$C$161='Champ Pools'!$S$3,'Champ Pools'!B159,IF('Comp Calculator'!$C$161='Champ Pools'!$T$3,'Champ Pools'!C159,IF('Comp Calculator'!$C$161='Champ Pools'!$U$3,'Champ Pools'!D159,IF('Comp Calculator'!$C$161='Champ Pools'!$V$3,'Champ Pools'!E159,IF('Comp Calculator'!$C$161='Champ Pools'!$W$3,'Champ Pools'!F159,IF('Comp Calculator'!$C$161='Champ Pools'!$X$3,'Champ Pools'!G159,IF('Comp Calculator'!$C$161='Champ Pools'!$Y$3,'Champ Pools'!H159,IF('Comp Calculator'!$C$161='Champ Pools'!$Z$3,'Champ Pools'!I159,0))))))))</f>
        <v>1</v>
      </c>
      <c r="F156">
        <f>IF('Comp Calculator'!$C$162='Champ Pools'!$S$3,'Champ Pools'!B159,IF('Comp Calculator'!$C$162='Champ Pools'!$T$3,'Champ Pools'!C159,IF('Comp Calculator'!$C$162='Champ Pools'!$U$3,'Champ Pools'!D159,IF('Comp Calculator'!$C$162='Champ Pools'!$V$3,'Champ Pools'!E159,IF('Comp Calculator'!$C$162='Champ Pools'!$W$3,'Champ Pools'!F159,IF('Comp Calculator'!$C$162='Champ Pools'!$X$3,'Champ Pools'!G159,IF('Comp Calculator'!$C$162='Champ Pools'!$Y$3,'Champ Pools'!H159,IF('Comp Calculator'!$C$162='Champ Pools'!$Z$3,'Champ Pools'!I159,0))))))))</f>
        <v>0</v>
      </c>
      <c r="H156">
        <f>B156*B156*'Champ Pools'!AC159</f>
        <v>0</v>
      </c>
      <c r="I156">
        <f>C156*C156*'Champ Pools'!AD159</f>
        <v>0</v>
      </c>
      <c r="J156">
        <f>D156*D156*'Champ Pools'!AE159</f>
        <v>0</v>
      </c>
      <c r="K156">
        <f>E156*E156*'Champ Pools'!AF159</f>
        <v>3</v>
      </c>
      <c r="L156">
        <f>F156*F156*'Champ Pools'!AG159</f>
        <v>0</v>
      </c>
      <c r="N156">
        <f>'Champ Scores'!Y161</f>
        <v>2313</v>
      </c>
      <c r="O156">
        <f>'Champ Scores'!Z161</f>
        <v>2862</v>
      </c>
      <c r="P156">
        <f>'Champ Scores'!AA161</f>
        <v>1305</v>
      </c>
      <c r="Q156">
        <f>'Champ Scores'!AB161</f>
        <v>2121</v>
      </c>
      <c r="R156">
        <f>'Champ Scores'!AC161</f>
        <v>1698</v>
      </c>
      <c r="T156" s="60">
        <f t="shared" si="48"/>
        <v>2405.8613798110746</v>
      </c>
      <c r="U156">
        <f>'(CC) Team Data'!W$43+'(CC) Enemy Champ Data'!N156</f>
        <v>2313</v>
      </c>
      <c r="V156">
        <f>'(CC) Team Data'!X$43+'(CC) Enemy Champ Data'!O156</f>
        <v>2862</v>
      </c>
      <c r="W156">
        <f>'(CC) Team Data'!Y$43+'(CC) Enemy Champ Data'!P156</f>
        <v>1305</v>
      </c>
      <c r="X156">
        <f>'(CC) Team Data'!Z$43+'(CC) Enemy Champ Data'!Q156</f>
        <v>2121</v>
      </c>
      <c r="Y156">
        <f>'(CC) Team Data'!AA$43+'(CC) Enemy Champ Data'!R156</f>
        <v>1698</v>
      </c>
      <c r="AA156">
        <f>ABS('Champ Scores'!AG161-33.3-'Comp Calculator'!H$164-'Comp Calculator'!H$163)</f>
        <v>1.4166301331981472</v>
      </c>
      <c r="AB156">
        <f>ABS('Champ Scores'!AH161-33.3-'Comp Calculator'!I$164-'Comp Calculator'!I$163)</f>
        <v>2.1294558434533215</v>
      </c>
      <c r="AC156">
        <f>ABS('Champ Scores'!AI161-33.3-'Comp Calculator'!J$164-'Comp Calculator'!J$163)</f>
        <v>3.5460859766514652</v>
      </c>
      <c r="AD156">
        <f t="shared" si="54"/>
        <v>7.0921719533029339</v>
      </c>
      <c r="AF156" s="60">
        <f>(IF('Comp Calculator'!$C$167='(CC) Enemy Champ Data'!$N$3,'(CC) Enemy Champ Data'!$N156,IF('Comp Calculator'!$C$167='(CC) Enemy Champ Data'!$O$3,'(CC) Enemy Champ Data'!$O156,IF('Comp Calculator'!$C$167='(CC) Enemy Champ Data'!$P$3,'(CC) Enemy Champ Data'!$P156,IF('Comp Calculator'!$C$167='(CC) Enemy Champ Data'!$Q$3,'(CC) Enemy Champ Data'!$Q156,IF('Comp Calculator'!$C$167='(CC) Enemy Champ Data'!$R$3,'(CC) Enemy Champ Data'!$R156,IF('Comp Calculator'!$C$167='(CC) Enemy Champ Data'!$T$3,'(CC) Enemy Champ Data'!$T156,1000))))))*H156*(100-$AD156))/1000</f>
        <v>0</v>
      </c>
      <c r="AG156" s="60">
        <f>(IF('Comp Calculator'!$C$167='(CC) Enemy Champ Data'!$N$3,'(CC) Enemy Champ Data'!$N156,IF('Comp Calculator'!$C$167='(CC) Enemy Champ Data'!$O$3,'(CC) Enemy Champ Data'!$O156,IF('Comp Calculator'!$C$167='(CC) Enemy Champ Data'!$P$3,'(CC) Enemy Champ Data'!$P156,IF('Comp Calculator'!$C$167='(CC) Enemy Champ Data'!$Q$3,'(CC) Enemy Champ Data'!$Q156,IF('Comp Calculator'!$C$167='(CC) Enemy Champ Data'!$R$3,'(CC) Enemy Champ Data'!$R156,IF('Comp Calculator'!$C$167='(CC) Enemy Champ Data'!$T$3,'(CC) Enemy Champ Data'!$T156,1000))))))*I156*(100-$AD156))/1000</f>
        <v>0</v>
      </c>
      <c r="AH156" s="60">
        <f>(IF('Comp Calculator'!$C$167='(CC) Enemy Champ Data'!$N$3,'(CC) Enemy Champ Data'!$N156,IF('Comp Calculator'!$C$167='(CC) Enemy Champ Data'!$O$3,'(CC) Enemy Champ Data'!$O156,IF('Comp Calculator'!$C$167='(CC) Enemy Champ Data'!$P$3,'(CC) Enemy Champ Data'!$P156,IF('Comp Calculator'!$C$167='(CC) Enemy Champ Data'!$Q$3,'(CC) Enemy Champ Data'!$Q156,IF('Comp Calculator'!$C$167='(CC) Enemy Champ Data'!$R$3,'(CC) Enemy Champ Data'!$R156,IF('Comp Calculator'!$C$167='(CC) Enemy Champ Data'!$T$3,'(CC) Enemy Champ Data'!$T156,1000))))))*J156*(100-$AD156))/1000</f>
        <v>0</v>
      </c>
      <c r="AI156" s="60">
        <f>(IF('Comp Calculator'!$C$167='(CC) Enemy Champ Data'!$N$3,'(CC) Enemy Champ Data'!$N156,IF('Comp Calculator'!$C$167='(CC) Enemy Champ Data'!$O$3,'(CC) Enemy Champ Data'!$O156,IF('Comp Calculator'!$C$167='(CC) Enemy Champ Data'!$P$3,'(CC) Enemy Champ Data'!$P156,IF('Comp Calculator'!$C$167='(CC) Enemy Champ Data'!$Q$3,'(CC) Enemy Champ Data'!$Q156,IF('Comp Calculator'!$C$167='(CC) Enemy Champ Data'!$R$3,'(CC) Enemy Champ Data'!$R156,IF('Comp Calculator'!$C$167='(CC) Enemy Champ Data'!$T$3,'(CC) Enemy Champ Data'!$T156,1000))))))*K156*(100-$AD156))/1000</f>
        <v>670.5700661390299</v>
      </c>
      <c r="AJ156" s="60">
        <f>(IF('Comp Calculator'!$C$167='(CC) Enemy Champ Data'!$N$3,'(CC) Enemy Champ Data'!$N156,IF('Comp Calculator'!$C$167='(CC) Enemy Champ Data'!$O$3,'(CC) Enemy Champ Data'!$O156,IF('Comp Calculator'!$C$167='(CC) Enemy Champ Data'!$P$3,'(CC) Enemy Champ Data'!$P156,IF('Comp Calculator'!$C$167='(CC) Enemy Champ Data'!$Q$3,'(CC) Enemy Champ Data'!$Q156,IF('Comp Calculator'!$C$167='(CC) Enemy Champ Data'!$R$3,'(CC) Enemy Champ Data'!$R156,IF('Comp Calculator'!$C$167='(CC) Enemy Champ Data'!$T$3,'(CC) Enemy Champ Data'!$T156,1000))))))*L156*(100-$AD156))/1000</f>
        <v>0</v>
      </c>
      <c r="AL156">
        <f>RANK(AF156,AF$4:AF$157,0)+COUNTIF(AF$4:AF156,AF156)-1</f>
        <v>153</v>
      </c>
      <c r="AM156" t="str">
        <f t="shared" si="55"/>
        <v>Zoe</v>
      </c>
      <c r="AN156">
        <f>RANK(AG156,AG$4:AG$157,0)+COUNTIF(AG$4:AG156,AG156)-1</f>
        <v>153</v>
      </c>
      <c r="AO156" t="str">
        <f t="shared" si="56"/>
        <v>Zoe</v>
      </c>
      <c r="AP156">
        <f>RANK(AH156,AH$4:AH$157,0)+COUNTIF(AH$4:AH156,AH156)-1</f>
        <v>154</v>
      </c>
      <c r="AQ156" t="str">
        <f t="shared" si="57"/>
        <v>Zoe</v>
      </c>
      <c r="AR156">
        <f>RANK(AI156,AI$4:AI$157,0)+COUNTIF(AI$4:AI156,AI156)-1</f>
        <v>19</v>
      </c>
      <c r="AS156" t="str">
        <f t="shared" si="58"/>
        <v>Zoe</v>
      </c>
      <c r="AT156">
        <f>RANK(AJ156,AJ$4:AJ$157,0)+COUNTIF(AJ$4:AJ156,AJ156)-1</f>
        <v>153</v>
      </c>
      <c r="AU156" t="str">
        <f t="shared" si="59"/>
        <v>Zoe</v>
      </c>
      <c r="AW156">
        <v>154</v>
      </c>
      <c r="AX156" s="61">
        <f t="shared" si="60"/>
        <v>3.3017036400216284</v>
      </c>
      <c r="AY156">
        <f>'Champ Scores'!B161</f>
        <v>5</v>
      </c>
      <c r="AZ156">
        <f>'Champ Scores'!C161</f>
        <v>1</v>
      </c>
      <c r="BA156">
        <f>'Champ Scores'!D161</f>
        <v>4</v>
      </c>
      <c r="BB156">
        <f>'Champ Scores'!E161</f>
        <v>2</v>
      </c>
      <c r="BC156">
        <f>'Champ Scores'!F161</f>
        <v>1</v>
      </c>
      <c r="BD156">
        <f>'Champ Scores'!G161</f>
        <v>4</v>
      </c>
      <c r="BE156">
        <f>'Champ Scores'!H161</f>
        <v>5</v>
      </c>
      <c r="BF156">
        <f>'Champ Scores'!I161</f>
        <v>4</v>
      </c>
      <c r="BG156">
        <f>'Champ Scores'!J161</f>
        <v>1</v>
      </c>
      <c r="BH156">
        <f>'Champ Scores'!K161</f>
        <v>1</v>
      </c>
      <c r="BI156">
        <f>'Champ Scores'!L161</f>
        <v>1</v>
      </c>
      <c r="BJ156">
        <f>'Champ Scores'!M161</f>
        <v>4</v>
      </c>
      <c r="BK156">
        <f>'Champ Scores'!N161</f>
        <v>1</v>
      </c>
      <c r="BL156">
        <f>'Champ Scores'!O161</f>
        <v>5</v>
      </c>
      <c r="BM156">
        <f>'Champ Scores'!P161</f>
        <v>5</v>
      </c>
      <c r="BN156">
        <f>'Champ Scores'!Q161</f>
        <v>2</v>
      </c>
      <c r="BO156">
        <f>'Champ Scores'!R161</f>
        <v>3</v>
      </c>
      <c r="BP156">
        <f>'Champ Scores'!S161</f>
        <v>1</v>
      </c>
      <c r="BQ156">
        <f>'Champ Scores'!T161</f>
        <v>1</v>
      </c>
      <c r="BR156">
        <f>'Champ Scores'!U161</f>
        <v>1</v>
      </c>
      <c r="BT156" s="61">
        <f>INDEX($AX$3:BR156,AW156,MATCH('Comp Calculator'!$C$168,'(CC) Enemy Champ Data'!$AX$3:$BR$3,0))</f>
        <v>3.3017036400216284</v>
      </c>
      <c r="BV156" s="60">
        <f t="shared" si="49"/>
        <v>0</v>
      </c>
      <c r="BW156" s="60">
        <f t="shared" si="50"/>
        <v>0</v>
      </c>
      <c r="BX156" s="60">
        <f t="shared" si="51"/>
        <v>0</v>
      </c>
      <c r="BY156" s="60">
        <f t="shared" si="52"/>
        <v>920.26234214484964</v>
      </c>
      <c r="BZ156" s="60">
        <f t="shared" si="53"/>
        <v>0</v>
      </c>
      <c r="CB156">
        <f>RANK(BV156,BV$4:BV$157,0)+COUNTIF(BV$4:BV156,BV156)-1</f>
        <v>153</v>
      </c>
      <c r="CC156" t="str">
        <f t="shared" si="61"/>
        <v>Zoe</v>
      </c>
      <c r="CD156">
        <f>RANK(BW156,BW$4:BW$157,0)+COUNTIF(BW$4:BW156,BW156)-1</f>
        <v>153</v>
      </c>
      <c r="CE156" t="str">
        <f t="shared" si="62"/>
        <v>Zoe</v>
      </c>
      <c r="CF156">
        <f>RANK(BX156,BX$4:BX$157,0)+COUNTIF(BX$4:BX156,BX156)-1</f>
        <v>154</v>
      </c>
      <c r="CG156" t="str">
        <f t="shared" si="63"/>
        <v>Zoe</v>
      </c>
      <c r="CH156">
        <f>RANK(BY156,BY$4:BY$157,0)+COUNTIF(BY$4:BY156,BY156)-1</f>
        <v>19</v>
      </c>
      <c r="CI156" t="str">
        <f t="shared" si="64"/>
        <v>Zoe</v>
      </c>
      <c r="CJ156">
        <f>RANK(BZ156,BZ$4:BZ$157,0)+COUNTIF(BZ$4:BZ156,BZ156)-1</f>
        <v>153</v>
      </c>
      <c r="CK156" t="str">
        <f t="shared" si="65"/>
        <v>Zoe</v>
      </c>
      <c r="CM156">
        <f>'Champ Scores'!B161+'(CC) Team Data'!B$43-'(CC) Team Data'!$B$28</f>
        <v>9</v>
      </c>
      <c r="CN156">
        <f>'Champ Scores'!C161+'(CC) Team Data'!C$43-'(CC) Team Data'!$B$28</f>
        <v>5</v>
      </c>
      <c r="CO156">
        <f>'Champ Scores'!D161+'(CC) Team Data'!D$43-'(CC) Team Data'!$B$28</f>
        <v>8</v>
      </c>
      <c r="CP156">
        <f>'Champ Scores'!E161+'(CC) Team Data'!E$43-'(CC) Team Data'!$B$28</f>
        <v>6</v>
      </c>
      <c r="CQ156">
        <f>'Champ Scores'!F161+'(CC) Team Data'!F$43-'(CC) Team Data'!$B$28</f>
        <v>5</v>
      </c>
      <c r="CR156">
        <f>'Champ Scores'!G161+'(CC) Team Data'!G$43-'(CC) Team Data'!$B$28</f>
        <v>8</v>
      </c>
      <c r="CS156">
        <f>'Champ Scores'!H161+'(CC) Team Data'!H$43-'(CC) Team Data'!$B$28</f>
        <v>9</v>
      </c>
      <c r="CT156">
        <f>'Champ Scores'!I161+'(CC) Team Data'!I$43-'(CC) Team Data'!$B$28</f>
        <v>8</v>
      </c>
      <c r="CU156">
        <f>'Champ Scores'!J161+'(CC) Team Data'!J$43-'(CC) Team Data'!$B$28</f>
        <v>5</v>
      </c>
      <c r="CV156">
        <f>'Champ Scores'!K161+'(CC) Team Data'!K$43-'(CC) Team Data'!$B$28</f>
        <v>5</v>
      </c>
      <c r="CW156">
        <f>'Champ Scores'!L161+'(CC) Team Data'!L$43-'(CC) Team Data'!$B$28</f>
        <v>5</v>
      </c>
      <c r="CX156">
        <f>'Champ Scores'!M161+'(CC) Team Data'!M$43-'(CC) Team Data'!$B$28</f>
        <v>8</v>
      </c>
      <c r="CY156">
        <f>'Champ Scores'!N161+'(CC) Team Data'!N$43-'(CC) Team Data'!$B$28</f>
        <v>5</v>
      </c>
      <c r="CZ156">
        <f>'Champ Scores'!O161+'(CC) Team Data'!O$43-'(CC) Team Data'!$B$28</f>
        <v>9</v>
      </c>
      <c r="DA156">
        <f>'Champ Scores'!P161+'(CC) Team Data'!P$43-'(CC) Team Data'!$B$28</f>
        <v>9</v>
      </c>
      <c r="DB156">
        <f>'Champ Scores'!Q161+'(CC) Team Data'!Q$43-'(CC) Team Data'!$B$28</f>
        <v>6</v>
      </c>
      <c r="DC156">
        <f>'Champ Scores'!R161+'(CC) Team Data'!R$43-'(CC) Team Data'!$B$28</f>
        <v>7</v>
      </c>
      <c r="DD156">
        <f>'Champ Scores'!S161+'(CC) Team Data'!S$43-'(CC) Team Data'!$B$28</f>
        <v>5</v>
      </c>
      <c r="DE156">
        <f>'Champ Scores'!T161+'(CC) Team Data'!T$43-'(CC) Team Data'!$B$28</f>
        <v>5</v>
      </c>
      <c r="DF156">
        <f>'Champ Scores'!U161+'(CC) Team Data'!U$43-'(CC) Team Data'!$B$28</f>
        <v>5</v>
      </c>
    </row>
    <row r="157" spans="1:110" x14ac:dyDescent="0.25">
      <c r="A157" t="str">
        <f>'Champ Scores'!A162</f>
        <v>Zyra</v>
      </c>
      <c r="B157">
        <f>IF('Comp Calculator'!$C$158='Champ Pools'!$S$3,'Champ Pools'!B160,IF('Comp Calculator'!$C$158='Champ Pools'!$T$3,'Champ Pools'!C160,IF('Comp Calculator'!$C$158='Champ Pools'!$U$3,'Champ Pools'!D160,IF('Comp Calculator'!$C$158='Champ Pools'!$V$3,'Champ Pools'!E160,IF('Comp Calculator'!$C$158='Champ Pools'!$W$3,'Champ Pools'!F160,IF('Comp Calculator'!$C$158='Champ Pools'!$X$3,'Champ Pools'!G160,IF('Comp Calculator'!$C$158='Champ Pools'!$Y$3,'Champ Pools'!H160,IF('Comp Calculator'!$C$158='Champ Pools'!$Z$3,'Champ Pools'!I160,0))))))))</f>
        <v>0</v>
      </c>
      <c r="C157">
        <f>IF('Comp Calculator'!$C$159='Champ Pools'!$S$3,'Champ Pools'!B160,IF('Comp Calculator'!$C$159='Champ Pools'!$T$3,'Champ Pools'!C160,IF('Comp Calculator'!$C$159='Champ Pools'!$U$3,'Champ Pools'!D160,IF('Comp Calculator'!$C$159='Champ Pools'!$V$3,'Champ Pools'!E160,IF('Comp Calculator'!$C$159='Champ Pools'!$W$3,'Champ Pools'!F160,IF('Comp Calculator'!$C$159='Champ Pools'!$X$3,'Champ Pools'!G160,IF('Comp Calculator'!$C$159='Champ Pools'!$Y$3,'Champ Pools'!H160,IF('Comp Calculator'!$C$159='Champ Pools'!$Z$3,'Champ Pools'!I160,0))))))))</f>
        <v>0</v>
      </c>
      <c r="D157">
        <f>IF('Comp Calculator'!$C$160='Champ Pools'!$S$3,'Champ Pools'!B160,IF('Comp Calculator'!$C$160='Champ Pools'!$T$3,'Champ Pools'!C160,IF('Comp Calculator'!$C$160='Champ Pools'!$U$3,'Champ Pools'!D160,IF('Comp Calculator'!$C$160='Champ Pools'!$V$3,'Champ Pools'!E160,IF('Comp Calculator'!$C$160='Champ Pools'!$W$3,'Champ Pools'!F160,IF('Comp Calculator'!$C$160='Champ Pools'!$X$3,'Champ Pools'!G160,IF('Comp Calculator'!$C$160='Champ Pools'!$Y$3,'Champ Pools'!H160,IF('Comp Calculator'!$C$160='Champ Pools'!$Z$3,'Champ Pools'!I160,0))))))))</f>
        <v>4</v>
      </c>
      <c r="E157">
        <f>IF('Comp Calculator'!$C$161='Champ Pools'!$S$3,'Champ Pools'!B160,IF('Comp Calculator'!$C$161='Champ Pools'!$T$3,'Champ Pools'!C160,IF('Comp Calculator'!$C$161='Champ Pools'!$U$3,'Champ Pools'!D160,IF('Comp Calculator'!$C$161='Champ Pools'!$V$3,'Champ Pools'!E160,IF('Comp Calculator'!$C$161='Champ Pools'!$W$3,'Champ Pools'!F160,IF('Comp Calculator'!$C$161='Champ Pools'!$X$3,'Champ Pools'!G160,IF('Comp Calculator'!$C$161='Champ Pools'!$Y$3,'Champ Pools'!H160,IF('Comp Calculator'!$C$161='Champ Pools'!$Z$3,'Champ Pools'!I160,0))))))))</f>
        <v>0</v>
      </c>
      <c r="F157">
        <f>IF('Comp Calculator'!$C$162='Champ Pools'!$S$3,'Champ Pools'!B160,IF('Comp Calculator'!$C$162='Champ Pools'!$T$3,'Champ Pools'!C160,IF('Comp Calculator'!$C$162='Champ Pools'!$U$3,'Champ Pools'!D160,IF('Comp Calculator'!$C$162='Champ Pools'!$V$3,'Champ Pools'!E160,IF('Comp Calculator'!$C$162='Champ Pools'!$W$3,'Champ Pools'!F160,IF('Comp Calculator'!$C$162='Champ Pools'!$X$3,'Champ Pools'!G160,IF('Comp Calculator'!$C$162='Champ Pools'!$Y$3,'Champ Pools'!H160,IF('Comp Calculator'!$C$162='Champ Pools'!$Z$3,'Champ Pools'!I160,0))))))))</f>
        <v>0</v>
      </c>
      <c r="H157">
        <f>B157*B157*'Champ Pools'!AC160</f>
        <v>0</v>
      </c>
      <c r="I157">
        <f>C157*C157*'Champ Pools'!AD160</f>
        <v>0</v>
      </c>
      <c r="J157">
        <f>D157*D157*'Champ Pools'!AE160</f>
        <v>48</v>
      </c>
      <c r="K157">
        <f>E157*E157*'Champ Pools'!AF160</f>
        <v>0</v>
      </c>
      <c r="L157">
        <f>F157*F157*'Champ Pools'!AG160</f>
        <v>0</v>
      </c>
      <c r="N157">
        <f>'Champ Scores'!Y162</f>
        <v>2021</v>
      </c>
      <c r="O157">
        <f>'Champ Scores'!Z162</f>
        <v>1547</v>
      </c>
      <c r="P157">
        <f>'Champ Scores'!AA162</f>
        <v>2238</v>
      </c>
      <c r="Q157">
        <f>'Champ Scores'!AB162</f>
        <v>2535</v>
      </c>
      <c r="R157">
        <f>'Champ Scores'!AC162</f>
        <v>1833</v>
      </c>
      <c r="T157" s="60">
        <f t="shared" si="48"/>
        <v>2622.3914725539157</v>
      </c>
      <c r="U157">
        <f>'(CC) Team Data'!W$43+'(CC) Enemy Champ Data'!N157</f>
        <v>2021</v>
      </c>
      <c r="V157">
        <f>'(CC) Team Data'!X$43+'(CC) Enemy Champ Data'!O157</f>
        <v>1547</v>
      </c>
      <c r="W157">
        <f>'(CC) Team Data'!Y$43+'(CC) Enemy Champ Data'!P157</f>
        <v>2238</v>
      </c>
      <c r="X157">
        <f>'(CC) Team Data'!Z$43+'(CC) Enemy Champ Data'!Q157</f>
        <v>2535</v>
      </c>
      <c r="Y157">
        <f>'(CC) Team Data'!AA$43+'(CC) Enemy Champ Data'!R157</f>
        <v>1833</v>
      </c>
      <c r="AA157">
        <f>ABS('Champ Scores'!AG162-33.3-'Comp Calculator'!H$164-'Comp Calculator'!H$163)</f>
        <v>1.5735670026114406</v>
      </c>
      <c r="AB157">
        <f>ABS('Champ Scores'!AH162-33.3-'Comp Calculator'!I$164-'Comp Calculator'!I$163)</f>
        <v>0.64252750391791125</v>
      </c>
      <c r="AC157">
        <f>ABS('Champ Scores'!AI162-33.3-'Comp Calculator'!J$164-'Comp Calculator'!J$163)</f>
        <v>0.93103949869353642</v>
      </c>
      <c r="AD157">
        <f t="shared" si="54"/>
        <v>3.1471340052228882</v>
      </c>
      <c r="AF157" s="60">
        <f>(IF('Comp Calculator'!$C$167='(CC) Enemy Champ Data'!$N$3,'(CC) Enemy Champ Data'!$N157,IF('Comp Calculator'!$C$167='(CC) Enemy Champ Data'!$O$3,'(CC) Enemy Champ Data'!$O157,IF('Comp Calculator'!$C$167='(CC) Enemy Champ Data'!$P$3,'(CC) Enemy Champ Data'!$P157,IF('Comp Calculator'!$C$167='(CC) Enemy Champ Data'!$Q$3,'(CC) Enemy Champ Data'!$Q157,IF('Comp Calculator'!$C$167='(CC) Enemy Champ Data'!$R$3,'(CC) Enemy Champ Data'!$R157,IF('Comp Calculator'!$C$167='(CC) Enemy Champ Data'!$T$3,'(CC) Enemy Champ Data'!$T157,1000))))))*H157*(100-$AD157))/1000</f>
        <v>0</v>
      </c>
      <c r="AG157" s="60">
        <f>(IF('Comp Calculator'!$C$167='(CC) Enemy Champ Data'!$N$3,'(CC) Enemy Champ Data'!$N157,IF('Comp Calculator'!$C$167='(CC) Enemy Champ Data'!$O$3,'(CC) Enemy Champ Data'!$O157,IF('Comp Calculator'!$C$167='(CC) Enemy Champ Data'!$P$3,'(CC) Enemy Champ Data'!$P157,IF('Comp Calculator'!$C$167='(CC) Enemy Champ Data'!$Q$3,'(CC) Enemy Champ Data'!$Q157,IF('Comp Calculator'!$C$167='(CC) Enemy Champ Data'!$R$3,'(CC) Enemy Champ Data'!$R157,IF('Comp Calculator'!$C$167='(CC) Enemy Champ Data'!$T$3,'(CC) Enemy Champ Data'!$T157,1000))))))*I157*(100-$AD157))/1000</f>
        <v>0</v>
      </c>
      <c r="AH157" s="60">
        <f>(IF('Comp Calculator'!$C$167='(CC) Enemy Champ Data'!$N$3,'(CC) Enemy Champ Data'!$N157,IF('Comp Calculator'!$C$167='(CC) Enemy Champ Data'!$O$3,'(CC) Enemy Champ Data'!$O157,IF('Comp Calculator'!$C$167='(CC) Enemy Champ Data'!$P$3,'(CC) Enemy Champ Data'!$P157,IF('Comp Calculator'!$C$167='(CC) Enemy Champ Data'!$Q$3,'(CC) Enemy Champ Data'!$Q157,IF('Comp Calculator'!$C$167='(CC) Enemy Champ Data'!$R$3,'(CC) Enemy Champ Data'!$R157,IF('Comp Calculator'!$C$167='(CC) Enemy Champ Data'!$T$3,'(CC) Enemy Champ Data'!$T157,1000))))))*J157*(100-$AD157))/1000</f>
        <v>12191.33423410131</v>
      </c>
      <c r="AI157" s="60">
        <f>(IF('Comp Calculator'!$C$167='(CC) Enemy Champ Data'!$N$3,'(CC) Enemy Champ Data'!$N157,IF('Comp Calculator'!$C$167='(CC) Enemy Champ Data'!$O$3,'(CC) Enemy Champ Data'!$O157,IF('Comp Calculator'!$C$167='(CC) Enemy Champ Data'!$P$3,'(CC) Enemy Champ Data'!$P157,IF('Comp Calculator'!$C$167='(CC) Enemy Champ Data'!$Q$3,'(CC) Enemy Champ Data'!$Q157,IF('Comp Calculator'!$C$167='(CC) Enemy Champ Data'!$R$3,'(CC) Enemy Champ Data'!$R157,IF('Comp Calculator'!$C$167='(CC) Enemy Champ Data'!$T$3,'(CC) Enemy Champ Data'!$T157,1000))))))*K157*(100-$AD157))/1000</f>
        <v>0</v>
      </c>
      <c r="AJ157" s="60">
        <f>(IF('Comp Calculator'!$C$167='(CC) Enemy Champ Data'!$N$3,'(CC) Enemy Champ Data'!$N157,IF('Comp Calculator'!$C$167='(CC) Enemy Champ Data'!$O$3,'(CC) Enemy Champ Data'!$O157,IF('Comp Calculator'!$C$167='(CC) Enemy Champ Data'!$P$3,'(CC) Enemy Champ Data'!$P157,IF('Comp Calculator'!$C$167='(CC) Enemy Champ Data'!$Q$3,'(CC) Enemy Champ Data'!$Q157,IF('Comp Calculator'!$C$167='(CC) Enemy Champ Data'!$R$3,'(CC) Enemy Champ Data'!$R157,IF('Comp Calculator'!$C$167='(CC) Enemy Champ Data'!$T$3,'(CC) Enemy Champ Data'!$T157,1000))))))*L157*(100-$AD157))/1000</f>
        <v>0</v>
      </c>
      <c r="AL157">
        <f>RANK(AF157,AF$4:AF$157,0)+COUNTIF(AF$4:AF157,AF157)-1</f>
        <v>154</v>
      </c>
      <c r="AM157" t="str">
        <f t="shared" si="55"/>
        <v>Zyra</v>
      </c>
      <c r="AN157">
        <f>RANK(AG157,AG$4:AG$157,0)+COUNTIF(AG$4:AG157,AG157)-1</f>
        <v>154</v>
      </c>
      <c r="AO157" t="str">
        <f t="shared" si="56"/>
        <v>Zyra</v>
      </c>
      <c r="AP157">
        <f>RANK(AH157,AH$4:AH$157,0)+COUNTIF(AH$4:AH157,AH157)-1</f>
        <v>10</v>
      </c>
      <c r="AQ157" t="str">
        <f t="shared" si="57"/>
        <v>Zyra</v>
      </c>
      <c r="AR157">
        <f>RANK(AI157,AI$4:AI$157,0)+COUNTIF(AI$4:AI157,AI157)-1</f>
        <v>154</v>
      </c>
      <c r="AS157" t="str">
        <f t="shared" si="58"/>
        <v>Zyra</v>
      </c>
      <c r="AT157">
        <f>RANK(AJ157,AJ$4:AJ$157,0)+COUNTIF(AJ$4:AJ157,AJ157)-1</f>
        <v>154</v>
      </c>
      <c r="AU157" t="str">
        <f t="shared" si="59"/>
        <v>Zyra</v>
      </c>
      <c r="AW157">
        <v>155</v>
      </c>
      <c r="AX157" s="61">
        <f t="shared" si="60"/>
        <v>3.5346098058699078</v>
      </c>
      <c r="AY157">
        <f>'Champ Scores'!B162</f>
        <v>3</v>
      </c>
      <c r="AZ157">
        <f>'Champ Scores'!C162</f>
        <v>4</v>
      </c>
      <c r="BA157">
        <f>'Champ Scores'!D162</f>
        <v>3</v>
      </c>
      <c r="BB157">
        <f>'Champ Scores'!E162</f>
        <v>4</v>
      </c>
      <c r="BC157">
        <f>'Champ Scores'!F162</f>
        <v>1</v>
      </c>
      <c r="BD157">
        <f>'Champ Scores'!G162</f>
        <v>3</v>
      </c>
      <c r="BE157">
        <f>'Champ Scores'!H162</f>
        <v>3</v>
      </c>
      <c r="BF157">
        <f>'Champ Scores'!I162</f>
        <v>4</v>
      </c>
      <c r="BG157">
        <f>'Champ Scores'!J162</f>
        <v>1</v>
      </c>
      <c r="BH157">
        <f>'Champ Scores'!K162</f>
        <v>1</v>
      </c>
      <c r="BI157">
        <f>'Champ Scores'!L162</f>
        <v>1</v>
      </c>
      <c r="BJ157">
        <f>'Champ Scores'!M162</f>
        <v>1</v>
      </c>
      <c r="BK157">
        <f>'Champ Scores'!N162</f>
        <v>3</v>
      </c>
      <c r="BL157">
        <f>'Champ Scores'!O162</f>
        <v>4</v>
      </c>
      <c r="BM157">
        <f>'Champ Scores'!P162</f>
        <v>5</v>
      </c>
      <c r="BN157">
        <f>'Champ Scores'!Q162</f>
        <v>1</v>
      </c>
      <c r="BO157">
        <f>'Champ Scores'!R162</f>
        <v>1</v>
      </c>
      <c r="BP157">
        <f>'Champ Scores'!S162</f>
        <v>1</v>
      </c>
      <c r="BQ157">
        <f>'Champ Scores'!T162</f>
        <v>5</v>
      </c>
      <c r="BR157">
        <f>'Champ Scores'!U162</f>
        <v>3</v>
      </c>
      <c r="BT157" s="61">
        <f>INDEX($AX$3:BR157,AW157,MATCH('Comp Calculator'!$C$168,'(CC) Enemy Champ Data'!$AX$3:$BR$3,0))</f>
        <v>3.5346098058699078</v>
      </c>
      <c r="BV157" s="60">
        <f t="shared" si="49"/>
        <v>0</v>
      </c>
      <c r="BW157" s="60">
        <f t="shared" si="50"/>
        <v>0</v>
      </c>
      <c r="BX157" s="60">
        <f t="shared" si="51"/>
        <v>16432.180313843681</v>
      </c>
      <c r="BY157" s="60">
        <f t="shared" si="52"/>
        <v>0</v>
      </c>
      <c r="BZ157" s="60">
        <f t="shared" si="53"/>
        <v>0</v>
      </c>
      <c r="CB157">
        <f>RANK(BV157,BV$4:BV$157,0)+COUNTIF(BV$4:BV157,BV157)-1</f>
        <v>154</v>
      </c>
      <c r="CC157" t="str">
        <f t="shared" si="61"/>
        <v>Zyra</v>
      </c>
      <c r="CD157">
        <f>RANK(BW157,BW$4:BW$157,0)+COUNTIF(BW$4:BW157,BW157)-1</f>
        <v>154</v>
      </c>
      <c r="CE157" t="str">
        <f t="shared" si="62"/>
        <v>Zyra</v>
      </c>
      <c r="CF157">
        <f>RANK(BX157,BX$4:BX$157,0)+COUNTIF(BX$4:BX157,BX157)-1</f>
        <v>11</v>
      </c>
      <c r="CG157" t="str">
        <f t="shared" si="63"/>
        <v>Zyra</v>
      </c>
      <c r="CH157">
        <f>RANK(BY157,BY$4:BY$157,0)+COUNTIF(BY$4:BY157,BY157)-1</f>
        <v>154</v>
      </c>
      <c r="CI157" t="str">
        <f t="shared" si="64"/>
        <v>Zyra</v>
      </c>
      <c r="CJ157">
        <f>RANK(BZ157,BZ$4:BZ$157,0)+COUNTIF(BZ$4:BZ157,BZ157)-1</f>
        <v>154</v>
      </c>
      <c r="CK157" t="str">
        <f t="shared" si="65"/>
        <v>Zyra</v>
      </c>
      <c r="CM157">
        <f>'Champ Scores'!B162+'(CC) Team Data'!B$43-'(CC) Team Data'!$B$28</f>
        <v>7</v>
      </c>
      <c r="CN157">
        <f>'Champ Scores'!C162+'(CC) Team Data'!C$43-'(CC) Team Data'!$B$28</f>
        <v>8</v>
      </c>
      <c r="CO157">
        <f>'Champ Scores'!D162+'(CC) Team Data'!D$43-'(CC) Team Data'!$B$28</f>
        <v>7</v>
      </c>
      <c r="CP157">
        <f>'Champ Scores'!E162+'(CC) Team Data'!E$43-'(CC) Team Data'!$B$28</f>
        <v>8</v>
      </c>
      <c r="CQ157">
        <f>'Champ Scores'!F162+'(CC) Team Data'!F$43-'(CC) Team Data'!$B$28</f>
        <v>5</v>
      </c>
      <c r="CR157">
        <f>'Champ Scores'!G162+'(CC) Team Data'!G$43-'(CC) Team Data'!$B$28</f>
        <v>7</v>
      </c>
      <c r="CS157">
        <f>'Champ Scores'!H162+'(CC) Team Data'!H$43-'(CC) Team Data'!$B$28</f>
        <v>7</v>
      </c>
      <c r="CT157">
        <f>'Champ Scores'!I162+'(CC) Team Data'!I$43-'(CC) Team Data'!$B$28</f>
        <v>8</v>
      </c>
      <c r="CU157">
        <f>'Champ Scores'!J162+'(CC) Team Data'!J$43-'(CC) Team Data'!$B$28</f>
        <v>5</v>
      </c>
      <c r="CV157">
        <f>'Champ Scores'!K162+'(CC) Team Data'!K$43-'(CC) Team Data'!$B$28</f>
        <v>5</v>
      </c>
      <c r="CW157">
        <f>'Champ Scores'!L162+'(CC) Team Data'!L$43-'(CC) Team Data'!$B$28</f>
        <v>5</v>
      </c>
      <c r="CX157">
        <f>'Champ Scores'!M162+'(CC) Team Data'!M$43-'(CC) Team Data'!$B$28</f>
        <v>5</v>
      </c>
      <c r="CY157">
        <f>'Champ Scores'!N162+'(CC) Team Data'!N$43-'(CC) Team Data'!$B$28</f>
        <v>7</v>
      </c>
      <c r="CZ157">
        <f>'Champ Scores'!O162+'(CC) Team Data'!O$43-'(CC) Team Data'!$B$28</f>
        <v>8</v>
      </c>
      <c r="DA157">
        <f>'Champ Scores'!P162+'(CC) Team Data'!P$43-'(CC) Team Data'!$B$28</f>
        <v>9</v>
      </c>
      <c r="DB157">
        <f>'Champ Scores'!Q162+'(CC) Team Data'!Q$43-'(CC) Team Data'!$B$28</f>
        <v>5</v>
      </c>
      <c r="DC157">
        <f>'Champ Scores'!R162+'(CC) Team Data'!R$43-'(CC) Team Data'!$B$28</f>
        <v>5</v>
      </c>
      <c r="DD157">
        <f>'Champ Scores'!S162+'(CC) Team Data'!S$43-'(CC) Team Data'!$B$28</f>
        <v>5</v>
      </c>
      <c r="DE157">
        <f>'Champ Scores'!T162+'(CC) Team Data'!T$43-'(CC) Team Data'!$B$28</f>
        <v>9</v>
      </c>
      <c r="DF157">
        <f>'Champ Scores'!U162+'(CC) Team Data'!U$43-'(CC) Team Data'!$B$28</f>
        <v>7</v>
      </c>
    </row>
  </sheetData>
  <conditionalFormatting sqref="AY159:BR159">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48"/>
  <sheetViews>
    <sheetView topLeftCell="A16" workbookViewId="0">
      <selection activeCell="B52" sqref="B52"/>
    </sheetView>
  </sheetViews>
  <sheetFormatPr defaultRowHeight="15" x14ac:dyDescent="0.25"/>
  <cols>
    <col min="1" max="1" width="11.85546875" bestFit="1" customWidth="1"/>
    <col min="2" max="21" width="8.7109375" style="17"/>
    <col min="22" max="22" width="3.140625" style="35" customWidth="1"/>
    <col min="23" max="23" width="11.85546875" style="17" bestFit="1" customWidth="1"/>
    <col min="24" max="27" width="4.85546875" style="17" customWidth="1"/>
    <col min="28" max="28" width="4.85546875" customWidth="1"/>
    <col min="29" max="29" width="6.140625" customWidth="1"/>
  </cols>
  <sheetData>
    <row r="1" spans="1:31" x14ac:dyDescent="0.25">
      <c r="B1" s="17" t="s">
        <v>289</v>
      </c>
    </row>
    <row r="2" spans="1:31" x14ac:dyDescent="0.25">
      <c r="A2" s="19"/>
      <c r="B2" s="18" t="s">
        <v>162</v>
      </c>
      <c r="C2" s="18" t="s">
        <v>163</v>
      </c>
      <c r="D2" s="18" t="s">
        <v>164</v>
      </c>
      <c r="E2" s="18" t="s">
        <v>165</v>
      </c>
      <c r="F2" s="18" t="s">
        <v>176</v>
      </c>
      <c r="G2" s="18" t="s">
        <v>168</v>
      </c>
      <c r="H2" s="18" t="s">
        <v>167</v>
      </c>
      <c r="I2" s="18" t="s">
        <v>7</v>
      </c>
      <c r="J2" s="18" t="s">
        <v>177</v>
      </c>
      <c r="K2" s="18" t="s">
        <v>1</v>
      </c>
      <c r="L2" s="18" t="s">
        <v>0</v>
      </c>
      <c r="M2" s="18" t="s">
        <v>164</v>
      </c>
      <c r="N2" s="18" t="s">
        <v>165</v>
      </c>
      <c r="O2" s="18" t="s">
        <v>166</v>
      </c>
      <c r="P2" s="18" t="s">
        <v>171</v>
      </c>
      <c r="Q2" s="18" t="s">
        <v>2</v>
      </c>
      <c r="R2" s="18" t="s">
        <v>173</v>
      </c>
      <c r="S2" s="18" t="s">
        <v>175</v>
      </c>
      <c r="T2" s="18" t="s">
        <v>179</v>
      </c>
      <c r="U2" s="18" t="s">
        <v>178</v>
      </c>
      <c r="V2" s="34"/>
      <c r="W2" s="18"/>
      <c r="X2" s="18">
        <v>5</v>
      </c>
      <c r="Y2" s="18">
        <v>4</v>
      </c>
      <c r="Z2" s="18">
        <v>3</v>
      </c>
      <c r="AA2" s="18">
        <v>2</v>
      </c>
      <c r="AB2" s="18">
        <v>1</v>
      </c>
      <c r="AC2" s="34" t="s">
        <v>304</v>
      </c>
      <c r="AD2">
        <v>5</v>
      </c>
      <c r="AE2" s="37" t="s">
        <v>291</v>
      </c>
    </row>
    <row r="3" spans="1:31" x14ac:dyDescent="0.25">
      <c r="A3" t="s">
        <v>162</v>
      </c>
      <c r="B3" s="38">
        <v>3</v>
      </c>
      <c r="C3" s="17">
        <f>6-C26</f>
        <v>3</v>
      </c>
      <c r="D3" s="42">
        <f>6-D26</f>
        <v>3</v>
      </c>
      <c r="E3" s="42">
        <f t="shared" ref="E3:U3" si="0">6-E26</f>
        <v>3</v>
      </c>
      <c r="F3" s="42">
        <f t="shared" si="0"/>
        <v>3</v>
      </c>
      <c r="G3" s="42">
        <f t="shared" si="0"/>
        <v>3</v>
      </c>
      <c r="H3" s="42">
        <f t="shared" si="0"/>
        <v>2</v>
      </c>
      <c r="I3" s="42">
        <f t="shared" si="0"/>
        <v>2</v>
      </c>
      <c r="J3" s="42">
        <f t="shared" si="0"/>
        <v>1</v>
      </c>
      <c r="K3" s="42">
        <f t="shared" si="0"/>
        <v>4</v>
      </c>
      <c r="L3" s="42">
        <f t="shared" si="0"/>
        <v>3</v>
      </c>
      <c r="M3" s="42">
        <f t="shared" si="0"/>
        <v>3</v>
      </c>
      <c r="N3" s="42">
        <f t="shared" si="0"/>
        <v>3</v>
      </c>
      <c r="O3" s="42">
        <f t="shared" si="0"/>
        <v>4</v>
      </c>
      <c r="P3" s="42">
        <f t="shared" si="0"/>
        <v>3</v>
      </c>
      <c r="Q3" s="42">
        <f t="shared" si="0"/>
        <v>3</v>
      </c>
      <c r="R3" s="42">
        <f t="shared" si="0"/>
        <v>2</v>
      </c>
      <c r="S3" s="42">
        <f t="shared" si="0"/>
        <v>5</v>
      </c>
      <c r="T3" s="42">
        <f t="shared" si="0"/>
        <v>2</v>
      </c>
      <c r="U3" s="42">
        <f t="shared" si="0"/>
        <v>5</v>
      </c>
      <c r="W3" s="17" t="str">
        <f>A3</f>
        <v>Burst</v>
      </c>
      <c r="X3" s="17">
        <f>COUNTIF($B3:$U3,X$2)</f>
        <v>2</v>
      </c>
      <c r="Y3" s="17">
        <f>COUNTIF($B3:$U3,Y$2)</f>
        <v>2</v>
      </c>
      <c r="Z3" s="17">
        <f t="shared" ref="Z3:AB18" si="1">COUNTIF($B3:$U3,Z$2)</f>
        <v>11</v>
      </c>
      <c r="AA3" s="17">
        <f t="shared" si="1"/>
        <v>4</v>
      </c>
      <c r="AB3" s="17">
        <f t="shared" si="1"/>
        <v>1</v>
      </c>
      <c r="AC3" s="44">
        <f>SUMPRODUCT($X$2:$AB$2,X3:AB3)/SUM(X3:AB3)</f>
        <v>3</v>
      </c>
      <c r="AD3">
        <v>4</v>
      </c>
      <c r="AE3" t="s">
        <v>292</v>
      </c>
    </row>
    <row r="4" spans="1:31" x14ac:dyDescent="0.25">
      <c r="A4" t="s">
        <v>163</v>
      </c>
      <c r="B4" s="17">
        <f>6-C3</f>
        <v>3</v>
      </c>
      <c r="C4" s="38">
        <v>3</v>
      </c>
      <c r="D4" s="42">
        <f>6-D27</f>
        <v>3</v>
      </c>
      <c r="E4" s="42">
        <f>6-E27</f>
        <v>3</v>
      </c>
      <c r="F4" s="42">
        <f t="shared" ref="F4:U4" si="2">6-F27</f>
        <v>3</v>
      </c>
      <c r="G4" s="42">
        <f t="shared" si="2"/>
        <v>3</v>
      </c>
      <c r="H4" s="42">
        <f t="shared" si="2"/>
        <v>4</v>
      </c>
      <c r="I4" s="42">
        <f t="shared" si="2"/>
        <v>4</v>
      </c>
      <c r="J4" s="42">
        <f t="shared" si="2"/>
        <v>3</v>
      </c>
      <c r="K4" s="42">
        <f t="shared" si="2"/>
        <v>2</v>
      </c>
      <c r="L4" s="42">
        <f t="shared" si="2"/>
        <v>3</v>
      </c>
      <c r="M4" s="42">
        <f t="shared" si="2"/>
        <v>3</v>
      </c>
      <c r="N4" s="42">
        <f t="shared" si="2"/>
        <v>3</v>
      </c>
      <c r="O4" s="42">
        <f t="shared" si="2"/>
        <v>3</v>
      </c>
      <c r="P4" s="42">
        <f t="shared" si="2"/>
        <v>3</v>
      </c>
      <c r="Q4" s="42">
        <f t="shared" si="2"/>
        <v>2</v>
      </c>
      <c r="R4" s="42">
        <f t="shared" si="2"/>
        <v>3</v>
      </c>
      <c r="S4" s="42">
        <f t="shared" si="2"/>
        <v>4</v>
      </c>
      <c r="T4" s="42">
        <f t="shared" si="2"/>
        <v>3</v>
      </c>
      <c r="U4" s="42">
        <f t="shared" si="2"/>
        <v>2</v>
      </c>
      <c r="W4" s="35" t="str">
        <f t="shared" ref="W4:W22" si="3">A4</f>
        <v>DPS</v>
      </c>
      <c r="X4" s="17">
        <f t="shared" ref="X4:AB22" si="4">COUNTIF($B4:$U4,X$2)</f>
        <v>0</v>
      </c>
      <c r="Y4" s="17">
        <f t="shared" si="4"/>
        <v>3</v>
      </c>
      <c r="Z4" s="17">
        <f t="shared" si="1"/>
        <v>14</v>
      </c>
      <c r="AA4" s="17">
        <f t="shared" si="1"/>
        <v>3</v>
      </c>
      <c r="AB4" s="17">
        <f t="shared" si="1"/>
        <v>0</v>
      </c>
      <c r="AC4" s="44">
        <f t="shared" ref="AC4:AC22" si="5">SUMPRODUCT($X$2:$AB$2,X4:AB4)/SUM(X4:AB4)</f>
        <v>3</v>
      </c>
      <c r="AD4">
        <v>3</v>
      </c>
      <c r="AE4" t="s">
        <v>290</v>
      </c>
    </row>
    <row r="5" spans="1:31" x14ac:dyDescent="0.25">
      <c r="A5" t="s">
        <v>164</v>
      </c>
      <c r="B5" s="17">
        <f>6-D3</f>
        <v>3</v>
      </c>
      <c r="C5" s="17">
        <f>6-D4</f>
        <v>3</v>
      </c>
      <c r="D5" s="38">
        <v>3</v>
      </c>
      <c r="E5" s="42">
        <f>6-E28</f>
        <v>3</v>
      </c>
      <c r="F5" s="42">
        <f>6-F28</f>
        <v>2</v>
      </c>
      <c r="G5" s="42">
        <f t="shared" ref="G5:U5" si="6">6-G28</f>
        <v>3</v>
      </c>
      <c r="H5" s="42">
        <f t="shared" si="6"/>
        <v>3</v>
      </c>
      <c r="I5" s="42">
        <f t="shared" si="6"/>
        <v>3</v>
      </c>
      <c r="J5" s="42">
        <f t="shared" si="6"/>
        <v>2</v>
      </c>
      <c r="K5" s="42">
        <f t="shared" si="6"/>
        <v>4</v>
      </c>
      <c r="L5" s="42">
        <f t="shared" si="6"/>
        <v>2</v>
      </c>
      <c r="M5" s="42">
        <f t="shared" si="6"/>
        <v>4</v>
      </c>
      <c r="N5" s="42">
        <f t="shared" si="6"/>
        <v>3</v>
      </c>
      <c r="O5" s="42">
        <f t="shared" si="6"/>
        <v>3</v>
      </c>
      <c r="P5" s="42">
        <f t="shared" si="6"/>
        <v>3</v>
      </c>
      <c r="Q5" s="42">
        <f t="shared" si="6"/>
        <v>3</v>
      </c>
      <c r="R5" s="42">
        <f t="shared" si="6"/>
        <v>3</v>
      </c>
      <c r="S5" s="42">
        <f t="shared" si="6"/>
        <v>4</v>
      </c>
      <c r="T5" s="42">
        <f t="shared" si="6"/>
        <v>3</v>
      </c>
      <c r="U5" s="42">
        <f t="shared" si="6"/>
        <v>4</v>
      </c>
      <c r="W5" s="35" t="str">
        <f t="shared" si="3"/>
        <v>Single</v>
      </c>
      <c r="X5" s="17">
        <f t="shared" si="4"/>
        <v>0</v>
      </c>
      <c r="Y5" s="17">
        <f t="shared" si="4"/>
        <v>4</v>
      </c>
      <c r="Z5" s="17">
        <f t="shared" si="1"/>
        <v>13</v>
      </c>
      <c r="AA5" s="17">
        <f t="shared" si="1"/>
        <v>3</v>
      </c>
      <c r="AB5" s="17">
        <f t="shared" si="1"/>
        <v>0</v>
      </c>
      <c r="AC5" s="44">
        <f t="shared" si="5"/>
        <v>3.05</v>
      </c>
      <c r="AD5">
        <v>2</v>
      </c>
      <c r="AE5" t="s">
        <v>293</v>
      </c>
    </row>
    <row r="6" spans="1:31" x14ac:dyDescent="0.25">
      <c r="A6" t="s">
        <v>165</v>
      </c>
      <c r="B6" s="17">
        <f>6-E3</f>
        <v>3</v>
      </c>
      <c r="C6" s="17">
        <f>6-E4</f>
        <v>3</v>
      </c>
      <c r="D6" s="17">
        <f>6-E5</f>
        <v>3</v>
      </c>
      <c r="E6" s="38">
        <v>3</v>
      </c>
      <c r="F6" s="42">
        <f>6-F29</f>
        <v>4</v>
      </c>
      <c r="G6" s="42">
        <f>6-G29</f>
        <v>2</v>
      </c>
      <c r="H6" s="42">
        <f t="shared" ref="H6:U6" si="7">6-H29</f>
        <v>3</v>
      </c>
      <c r="I6" s="42">
        <f t="shared" si="7"/>
        <v>3</v>
      </c>
      <c r="J6" s="42">
        <f t="shared" si="7"/>
        <v>4</v>
      </c>
      <c r="K6" s="42">
        <f t="shared" si="7"/>
        <v>3</v>
      </c>
      <c r="L6" s="42">
        <f t="shared" si="7"/>
        <v>4</v>
      </c>
      <c r="M6" s="42">
        <f t="shared" si="7"/>
        <v>3</v>
      </c>
      <c r="N6" s="42">
        <f t="shared" si="7"/>
        <v>4</v>
      </c>
      <c r="O6" s="42">
        <f t="shared" si="7"/>
        <v>3</v>
      </c>
      <c r="P6" s="42">
        <f t="shared" si="7"/>
        <v>3</v>
      </c>
      <c r="Q6" s="42">
        <f t="shared" si="7"/>
        <v>3</v>
      </c>
      <c r="R6" s="42">
        <f t="shared" si="7"/>
        <v>2</v>
      </c>
      <c r="S6" s="42">
        <f t="shared" si="7"/>
        <v>4</v>
      </c>
      <c r="T6" s="42">
        <f t="shared" si="7"/>
        <v>3</v>
      </c>
      <c r="U6" s="42">
        <f t="shared" si="7"/>
        <v>2</v>
      </c>
      <c r="W6" s="35" t="str">
        <f t="shared" si="3"/>
        <v>AOE</v>
      </c>
      <c r="X6" s="17">
        <f t="shared" si="4"/>
        <v>0</v>
      </c>
      <c r="Y6" s="17">
        <f t="shared" si="4"/>
        <v>5</v>
      </c>
      <c r="Z6" s="17">
        <f t="shared" si="1"/>
        <v>12</v>
      </c>
      <c r="AA6" s="17">
        <f t="shared" si="1"/>
        <v>3</v>
      </c>
      <c r="AB6" s="17">
        <f t="shared" si="1"/>
        <v>0</v>
      </c>
      <c r="AC6" s="44">
        <f t="shared" si="5"/>
        <v>3.1</v>
      </c>
      <c r="AD6">
        <v>1</v>
      </c>
      <c r="AE6" t="s">
        <v>294</v>
      </c>
    </row>
    <row r="7" spans="1:31" x14ac:dyDescent="0.25">
      <c r="A7" t="s">
        <v>176</v>
      </c>
      <c r="B7" s="17">
        <f>6-F3</f>
        <v>3</v>
      </c>
      <c r="C7" s="17">
        <f>6-F4</f>
        <v>3</v>
      </c>
      <c r="D7" s="17">
        <f>6-F5</f>
        <v>4</v>
      </c>
      <c r="E7" s="17">
        <f>6-F6</f>
        <v>2</v>
      </c>
      <c r="F7" s="38">
        <v>3</v>
      </c>
      <c r="G7" s="42">
        <f>6-G30</f>
        <v>3</v>
      </c>
      <c r="H7" s="42">
        <f>6-H30</f>
        <v>3</v>
      </c>
      <c r="I7" s="42">
        <f t="shared" ref="I7:U7" si="8">6-I30</f>
        <v>2</v>
      </c>
      <c r="J7" s="42">
        <f t="shared" si="8"/>
        <v>3</v>
      </c>
      <c r="K7" s="42">
        <f t="shared" si="8"/>
        <v>2</v>
      </c>
      <c r="L7" s="42">
        <f t="shared" si="8"/>
        <v>2</v>
      </c>
      <c r="M7" s="42">
        <f t="shared" si="8"/>
        <v>5</v>
      </c>
      <c r="N7" s="42">
        <f t="shared" si="8"/>
        <v>2</v>
      </c>
      <c r="O7" s="42">
        <f t="shared" si="8"/>
        <v>3</v>
      </c>
      <c r="P7" s="42">
        <f t="shared" si="8"/>
        <v>3</v>
      </c>
      <c r="Q7" s="42">
        <f t="shared" si="8"/>
        <v>5</v>
      </c>
      <c r="R7" s="42">
        <f t="shared" si="8"/>
        <v>4</v>
      </c>
      <c r="S7" s="42">
        <f t="shared" si="8"/>
        <v>3</v>
      </c>
      <c r="T7" s="42">
        <f t="shared" si="8"/>
        <v>2</v>
      </c>
      <c r="U7" s="42">
        <f t="shared" si="8"/>
        <v>2</v>
      </c>
      <c r="W7" s="35" t="str">
        <f t="shared" si="3"/>
        <v>Skirmishing</v>
      </c>
      <c r="X7" s="17">
        <f t="shared" si="4"/>
        <v>2</v>
      </c>
      <c r="Y7" s="17">
        <f t="shared" si="4"/>
        <v>2</v>
      </c>
      <c r="Z7" s="17">
        <f t="shared" si="1"/>
        <v>9</v>
      </c>
      <c r="AA7" s="17">
        <f t="shared" si="1"/>
        <v>7</v>
      </c>
      <c r="AB7" s="17">
        <f t="shared" si="1"/>
        <v>0</v>
      </c>
      <c r="AC7" s="44">
        <f t="shared" si="5"/>
        <v>2.95</v>
      </c>
    </row>
    <row r="8" spans="1:31" x14ac:dyDescent="0.25">
      <c r="A8" t="s">
        <v>168</v>
      </c>
      <c r="B8" s="17">
        <f>6-G3</f>
        <v>3</v>
      </c>
      <c r="C8" s="17">
        <f>6-G4</f>
        <v>3</v>
      </c>
      <c r="D8" s="17">
        <f>6-G5</f>
        <v>3</v>
      </c>
      <c r="E8" s="17">
        <f>6-G6</f>
        <v>4</v>
      </c>
      <c r="F8" s="17">
        <f>6-G7</f>
        <v>3</v>
      </c>
      <c r="G8" s="38">
        <v>3</v>
      </c>
      <c r="H8" s="42">
        <f>6-H31</f>
        <v>2</v>
      </c>
      <c r="I8" s="42">
        <f>6-I31</f>
        <v>1</v>
      </c>
      <c r="J8" s="42">
        <f t="shared" ref="J8:U8" si="9">6-J31</f>
        <v>1</v>
      </c>
      <c r="K8" s="42">
        <f t="shared" si="9"/>
        <v>3</v>
      </c>
      <c r="L8" s="42">
        <f t="shared" si="9"/>
        <v>3</v>
      </c>
      <c r="M8" s="42">
        <f t="shared" si="9"/>
        <v>3</v>
      </c>
      <c r="N8" s="42">
        <f t="shared" si="9"/>
        <v>3</v>
      </c>
      <c r="O8" s="42">
        <f t="shared" si="9"/>
        <v>4</v>
      </c>
      <c r="P8" s="42">
        <f t="shared" si="9"/>
        <v>3</v>
      </c>
      <c r="Q8" s="42">
        <f t="shared" si="9"/>
        <v>3</v>
      </c>
      <c r="R8" s="42">
        <f t="shared" si="9"/>
        <v>4</v>
      </c>
      <c r="S8" s="42">
        <f t="shared" si="9"/>
        <v>3</v>
      </c>
      <c r="T8" s="42">
        <f t="shared" si="9"/>
        <v>5</v>
      </c>
      <c r="U8" s="42">
        <f t="shared" si="9"/>
        <v>3</v>
      </c>
      <c r="W8" s="35" t="str">
        <f t="shared" si="3"/>
        <v>Wave Clear</v>
      </c>
      <c r="X8" s="17">
        <f t="shared" si="4"/>
        <v>1</v>
      </c>
      <c r="Y8" s="17">
        <f t="shared" si="4"/>
        <v>3</v>
      </c>
      <c r="Z8" s="17">
        <f t="shared" si="1"/>
        <v>13</v>
      </c>
      <c r="AA8" s="17">
        <f t="shared" si="1"/>
        <v>1</v>
      </c>
      <c r="AB8" s="17">
        <f t="shared" si="1"/>
        <v>2</v>
      </c>
      <c r="AC8" s="44">
        <f t="shared" si="5"/>
        <v>3</v>
      </c>
    </row>
    <row r="9" spans="1:31" x14ac:dyDescent="0.25">
      <c r="A9" t="s">
        <v>167</v>
      </c>
      <c r="B9" s="17">
        <f>6-H3</f>
        <v>4</v>
      </c>
      <c r="C9" s="17">
        <f>6-H4</f>
        <v>2</v>
      </c>
      <c r="D9" s="17">
        <f>6-H5</f>
        <v>3</v>
      </c>
      <c r="E9" s="17">
        <f>6-H6</f>
        <v>3</v>
      </c>
      <c r="F9" s="17">
        <f>6-H7</f>
        <v>3</v>
      </c>
      <c r="G9" s="17">
        <f>6-H8</f>
        <v>4</v>
      </c>
      <c r="H9" s="38">
        <v>3</v>
      </c>
      <c r="I9" s="42">
        <f>6-I32</f>
        <v>2</v>
      </c>
      <c r="J9" s="42">
        <f>6-J32</f>
        <v>5</v>
      </c>
      <c r="K9" s="42">
        <f t="shared" ref="K9:U9" si="10">6-K32</f>
        <v>2</v>
      </c>
      <c r="L9" s="42">
        <f t="shared" si="10"/>
        <v>5</v>
      </c>
      <c r="M9" s="42">
        <f t="shared" si="10"/>
        <v>3</v>
      </c>
      <c r="N9" s="42">
        <f t="shared" si="10"/>
        <v>3</v>
      </c>
      <c r="O9" s="42">
        <f t="shared" si="10"/>
        <v>3</v>
      </c>
      <c r="P9" s="42">
        <f t="shared" si="10"/>
        <v>3</v>
      </c>
      <c r="Q9" s="42">
        <f t="shared" si="10"/>
        <v>4</v>
      </c>
      <c r="R9" s="42">
        <f t="shared" si="10"/>
        <v>5</v>
      </c>
      <c r="S9" s="42">
        <f t="shared" si="10"/>
        <v>1</v>
      </c>
      <c r="T9" s="42">
        <f t="shared" si="10"/>
        <v>1</v>
      </c>
      <c r="U9" s="42">
        <f t="shared" si="10"/>
        <v>1</v>
      </c>
      <c r="W9" s="35" t="str">
        <f t="shared" si="3"/>
        <v>Poke</v>
      </c>
      <c r="X9" s="17">
        <f t="shared" si="4"/>
        <v>3</v>
      </c>
      <c r="Y9" s="17">
        <f t="shared" si="4"/>
        <v>3</v>
      </c>
      <c r="Z9" s="17">
        <f t="shared" si="1"/>
        <v>8</v>
      </c>
      <c r="AA9" s="17">
        <f t="shared" si="1"/>
        <v>3</v>
      </c>
      <c r="AB9" s="17">
        <f t="shared" si="1"/>
        <v>3</v>
      </c>
      <c r="AC9" s="44">
        <f t="shared" si="5"/>
        <v>3</v>
      </c>
    </row>
    <row r="10" spans="1:31" x14ac:dyDescent="0.25">
      <c r="A10" t="s">
        <v>7</v>
      </c>
      <c r="B10" s="17">
        <f>6-I3</f>
        <v>4</v>
      </c>
      <c r="C10" s="17">
        <f>6-I4</f>
        <v>2</v>
      </c>
      <c r="D10" s="17">
        <f>6-I5</f>
        <v>3</v>
      </c>
      <c r="E10" s="17">
        <f>6-I6</f>
        <v>3</v>
      </c>
      <c r="F10" s="17">
        <f>6-I7</f>
        <v>4</v>
      </c>
      <c r="G10" s="17">
        <f>6-I8</f>
        <v>5</v>
      </c>
      <c r="H10" s="17">
        <f>6-I9</f>
        <v>4</v>
      </c>
      <c r="I10" s="38">
        <v>3</v>
      </c>
      <c r="J10" s="42">
        <f>6-J33</f>
        <v>5</v>
      </c>
      <c r="K10" s="42">
        <f>6-K33</f>
        <v>2</v>
      </c>
      <c r="L10" s="42">
        <f t="shared" ref="L10:U10" si="11">6-L33</f>
        <v>4</v>
      </c>
      <c r="M10" s="42">
        <f t="shared" si="11"/>
        <v>2</v>
      </c>
      <c r="N10" s="42">
        <f t="shared" si="11"/>
        <v>2</v>
      </c>
      <c r="O10" s="42">
        <f t="shared" si="11"/>
        <v>3</v>
      </c>
      <c r="P10" s="42">
        <f t="shared" si="11"/>
        <v>3</v>
      </c>
      <c r="Q10" s="42">
        <f t="shared" si="11"/>
        <v>4</v>
      </c>
      <c r="R10" s="42">
        <f t="shared" si="11"/>
        <v>5</v>
      </c>
      <c r="S10" s="42">
        <f t="shared" si="11"/>
        <v>1</v>
      </c>
      <c r="T10" s="42">
        <f t="shared" si="11"/>
        <v>1</v>
      </c>
      <c r="U10" s="42">
        <f t="shared" si="11"/>
        <v>1</v>
      </c>
      <c r="W10" s="35" t="str">
        <f t="shared" si="3"/>
        <v>Siege</v>
      </c>
      <c r="X10" s="17">
        <f t="shared" si="4"/>
        <v>3</v>
      </c>
      <c r="Y10" s="17">
        <f t="shared" si="4"/>
        <v>5</v>
      </c>
      <c r="Z10" s="17">
        <f t="shared" si="1"/>
        <v>5</v>
      </c>
      <c r="AA10" s="17">
        <f t="shared" si="1"/>
        <v>4</v>
      </c>
      <c r="AB10" s="17">
        <f t="shared" si="1"/>
        <v>3</v>
      </c>
      <c r="AC10" s="44">
        <f t="shared" si="5"/>
        <v>3.05</v>
      </c>
    </row>
    <row r="11" spans="1:31" x14ac:dyDescent="0.25">
      <c r="A11" t="s">
        <v>177</v>
      </c>
      <c r="B11" s="17">
        <f>6-J3</f>
        <v>5</v>
      </c>
      <c r="C11" s="17">
        <f>6-J4</f>
        <v>3</v>
      </c>
      <c r="D11" s="17">
        <f>6-J5</f>
        <v>4</v>
      </c>
      <c r="E11" s="17">
        <f>6-J6</f>
        <v>2</v>
      </c>
      <c r="F11" s="17">
        <f>6-J7</f>
        <v>3</v>
      </c>
      <c r="G11" s="17">
        <f>6-J8</f>
        <v>5</v>
      </c>
      <c r="H11" s="17">
        <f>6-J9</f>
        <v>1</v>
      </c>
      <c r="I11" s="17">
        <f>6-J10</f>
        <v>1</v>
      </c>
      <c r="J11" s="38">
        <v>3</v>
      </c>
      <c r="K11" s="42">
        <f>6-K34</f>
        <v>2</v>
      </c>
      <c r="L11" s="42">
        <f>6-L34</f>
        <v>2</v>
      </c>
      <c r="M11" s="42">
        <f t="shared" ref="M11:U11" si="12">6-M34</f>
        <v>5</v>
      </c>
      <c r="N11" s="42">
        <f t="shared" si="12"/>
        <v>4</v>
      </c>
      <c r="O11" s="42">
        <f t="shared" si="12"/>
        <v>4</v>
      </c>
      <c r="P11" s="42">
        <f t="shared" si="12"/>
        <v>4</v>
      </c>
      <c r="Q11" s="42">
        <f t="shared" si="12"/>
        <v>4</v>
      </c>
      <c r="R11" s="42">
        <f t="shared" si="12"/>
        <v>5</v>
      </c>
      <c r="S11" s="42">
        <f t="shared" si="12"/>
        <v>1</v>
      </c>
      <c r="T11" s="42">
        <f t="shared" si="12"/>
        <v>1</v>
      </c>
      <c r="U11" s="42">
        <f t="shared" si="12"/>
        <v>1</v>
      </c>
      <c r="W11" s="35" t="str">
        <f t="shared" si="3"/>
        <v>Split Pushing</v>
      </c>
      <c r="X11" s="17">
        <f t="shared" si="4"/>
        <v>4</v>
      </c>
      <c r="Y11" s="17">
        <f t="shared" si="4"/>
        <v>5</v>
      </c>
      <c r="Z11" s="17">
        <f t="shared" si="1"/>
        <v>3</v>
      </c>
      <c r="AA11" s="17">
        <f t="shared" si="1"/>
        <v>3</v>
      </c>
      <c r="AB11" s="17">
        <f t="shared" si="1"/>
        <v>5</v>
      </c>
      <c r="AC11" s="44">
        <f t="shared" si="5"/>
        <v>3</v>
      </c>
    </row>
    <row r="12" spans="1:31" x14ac:dyDescent="0.25">
      <c r="A12" t="s">
        <v>1</v>
      </c>
      <c r="B12" s="17">
        <f>6-K3</f>
        <v>2</v>
      </c>
      <c r="C12" s="17">
        <f>6-K4</f>
        <v>4</v>
      </c>
      <c r="D12" s="17">
        <f>6-K5</f>
        <v>2</v>
      </c>
      <c r="E12" s="17">
        <f>6-K6</f>
        <v>3</v>
      </c>
      <c r="F12" s="17">
        <f>6-K7</f>
        <v>4</v>
      </c>
      <c r="G12" s="17">
        <f>6-K8</f>
        <v>3</v>
      </c>
      <c r="H12" s="17">
        <f>6-K9</f>
        <v>4</v>
      </c>
      <c r="I12" s="17">
        <f>6-K10</f>
        <v>4</v>
      </c>
      <c r="J12" s="17">
        <f>6-K11</f>
        <v>4</v>
      </c>
      <c r="K12" s="39">
        <v>3</v>
      </c>
      <c r="L12" s="42">
        <f>6-L35</f>
        <v>3</v>
      </c>
      <c r="M12" s="42">
        <f>6-M35</f>
        <v>2</v>
      </c>
      <c r="N12" s="42">
        <f t="shared" ref="N12:U12" si="13">6-N35</f>
        <v>3</v>
      </c>
      <c r="O12" s="42">
        <f t="shared" si="13"/>
        <v>2</v>
      </c>
      <c r="P12" s="42">
        <f t="shared" si="13"/>
        <v>2</v>
      </c>
      <c r="Q12" s="42">
        <f t="shared" si="13"/>
        <v>3</v>
      </c>
      <c r="R12" s="42">
        <f t="shared" si="13"/>
        <v>2</v>
      </c>
      <c r="S12" s="42">
        <f t="shared" si="13"/>
        <v>3</v>
      </c>
      <c r="T12" s="42">
        <f t="shared" si="13"/>
        <v>3</v>
      </c>
      <c r="U12" s="42">
        <f t="shared" si="13"/>
        <v>3</v>
      </c>
      <c r="W12" s="35" t="str">
        <f t="shared" si="3"/>
        <v>Mitigation</v>
      </c>
      <c r="X12" s="17">
        <f t="shared" si="4"/>
        <v>0</v>
      </c>
      <c r="Y12" s="17">
        <f t="shared" si="4"/>
        <v>5</v>
      </c>
      <c r="Z12" s="17">
        <f t="shared" si="1"/>
        <v>9</v>
      </c>
      <c r="AA12" s="17">
        <f t="shared" si="1"/>
        <v>6</v>
      </c>
      <c r="AB12" s="17">
        <f t="shared" si="1"/>
        <v>0</v>
      </c>
      <c r="AC12" s="44">
        <f t="shared" si="5"/>
        <v>2.95</v>
      </c>
    </row>
    <row r="13" spans="1:31" x14ac:dyDescent="0.25">
      <c r="A13" t="s">
        <v>0</v>
      </c>
      <c r="B13" s="17">
        <f>6-L3</f>
        <v>3</v>
      </c>
      <c r="C13" s="17">
        <f>6-L4</f>
        <v>3</v>
      </c>
      <c r="D13" s="17">
        <f>6-L5</f>
        <v>4</v>
      </c>
      <c r="E13" s="17">
        <f>6-L6</f>
        <v>2</v>
      </c>
      <c r="F13" s="17">
        <f>6-L7</f>
        <v>4</v>
      </c>
      <c r="G13" s="17">
        <f>6-L8</f>
        <v>3</v>
      </c>
      <c r="H13" s="17">
        <f>6-L9</f>
        <v>1</v>
      </c>
      <c r="I13" s="17">
        <f>6-L10</f>
        <v>2</v>
      </c>
      <c r="J13" s="17">
        <f>6-L11</f>
        <v>4</v>
      </c>
      <c r="K13" s="17">
        <f>6-L12</f>
        <v>3</v>
      </c>
      <c r="L13" s="38">
        <v>3</v>
      </c>
      <c r="M13" s="42">
        <f>6-M36</f>
        <v>3</v>
      </c>
      <c r="N13" s="42">
        <f>6-N36</f>
        <v>3</v>
      </c>
      <c r="O13" s="42">
        <f t="shared" ref="O13:U13" si="14">6-O36</f>
        <v>2</v>
      </c>
      <c r="P13" s="42">
        <f t="shared" si="14"/>
        <v>2</v>
      </c>
      <c r="Q13" s="42">
        <f t="shared" si="14"/>
        <v>2</v>
      </c>
      <c r="R13" s="42">
        <f t="shared" si="14"/>
        <v>3</v>
      </c>
      <c r="S13" s="42">
        <f t="shared" si="14"/>
        <v>3</v>
      </c>
      <c r="T13" s="42">
        <f t="shared" si="14"/>
        <v>5</v>
      </c>
      <c r="U13" s="42">
        <f t="shared" si="14"/>
        <v>4</v>
      </c>
      <c r="W13" s="35" t="str">
        <f t="shared" si="3"/>
        <v>Sustain</v>
      </c>
      <c r="X13" s="17">
        <f t="shared" si="4"/>
        <v>1</v>
      </c>
      <c r="Y13" s="17">
        <f t="shared" si="4"/>
        <v>4</v>
      </c>
      <c r="Z13" s="17">
        <f t="shared" si="1"/>
        <v>9</v>
      </c>
      <c r="AA13" s="17">
        <f t="shared" si="1"/>
        <v>5</v>
      </c>
      <c r="AB13" s="17">
        <f t="shared" si="1"/>
        <v>1</v>
      </c>
      <c r="AC13" s="44">
        <f t="shared" si="5"/>
        <v>2.95</v>
      </c>
    </row>
    <row r="14" spans="1:31" x14ac:dyDescent="0.25">
      <c r="A14" t="s">
        <v>164</v>
      </c>
      <c r="B14" s="17">
        <f>6-M3</f>
        <v>3</v>
      </c>
      <c r="C14" s="17">
        <f>6-M4</f>
        <v>3</v>
      </c>
      <c r="D14" s="17">
        <f>6-M5</f>
        <v>2</v>
      </c>
      <c r="E14" s="17">
        <f>6-M6</f>
        <v>3</v>
      </c>
      <c r="F14" s="17">
        <f>6-M7</f>
        <v>1</v>
      </c>
      <c r="G14" s="17">
        <f>6-M8</f>
        <v>3</v>
      </c>
      <c r="H14" s="17">
        <f>6-M9</f>
        <v>3</v>
      </c>
      <c r="I14" s="17">
        <f>6-M10</f>
        <v>4</v>
      </c>
      <c r="J14" s="17">
        <f>6-M11</f>
        <v>1</v>
      </c>
      <c r="K14" s="17">
        <f>6-M12</f>
        <v>4</v>
      </c>
      <c r="L14" s="17">
        <f>6-M13</f>
        <v>3</v>
      </c>
      <c r="M14" s="38">
        <v>3</v>
      </c>
      <c r="N14" s="42">
        <f>6-N37</f>
        <v>3</v>
      </c>
      <c r="O14" s="42">
        <f>6-O37</f>
        <v>3</v>
      </c>
      <c r="P14" s="42">
        <f t="shared" ref="P14:U14" si="15">6-P37</f>
        <v>3</v>
      </c>
      <c r="Q14" s="42">
        <f t="shared" si="15"/>
        <v>5</v>
      </c>
      <c r="R14" s="42">
        <f t="shared" si="15"/>
        <v>3</v>
      </c>
      <c r="S14" s="42">
        <f t="shared" si="15"/>
        <v>3</v>
      </c>
      <c r="T14" s="42">
        <f t="shared" si="15"/>
        <v>3</v>
      </c>
      <c r="U14" s="42">
        <f t="shared" si="15"/>
        <v>3</v>
      </c>
      <c r="W14" s="35" t="str">
        <f t="shared" si="3"/>
        <v>Single</v>
      </c>
      <c r="X14" s="17">
        <f t="shared" si="4"/>
        <v>1</v>
      </c>
      <c r="Y14" s="17">
        <f t="shared" si="4"/>
        <v>2</v>
      </c>
      <c r="Z14" s="17">
        <f t="shared" si="1"/>
        <v>14</v>
      </c>
      <c r="AA14" s="17">
        <f t="shared" si="1"/>
        <v>1</v>
      </c>
      <c r="AB14" s="17">
        <f t="shared" si="1"/>
        <v>2</v>
      </c>
      <c r="AC14" s="44">
        <f t="shared" si="5"/>
        <v>2.95</v>
      </c>
    </row>
    <row r="15" spans="1:31" x14ac:dyDescent="0.25">
      <c r="A15" t="s">
        <v>165</v>
      </c>
      <c r="B15" s="17">
        <f>6-N3</f>
        <v>3</v>
      </c>
      <c r="C15" s="17">
        <f>6-N4</f>
        <v>3</v>
      </c>
      <c r="D15" s="17">
        <f>6-N5</f>
        <v>3</v>
      </c>
      <c r="E15" s="17">
        <f>6-N6</f>
        <v>2</v>
      </c>
      <c r="F15" s="17">
        <f>6-N7</f>
        <v>4</v>
      </c>
      <c r="G15" s="17">
        <f>6-N8</f>
        <v>3</v>
      </c>
      <c r="H15" s="17">
        <f>6-N9</f>
        <v>3</v>
      </c>
      <c r="I15" s="17">
        <f>6-N10</f>
        <v>4</v>
      </c>
      <c r="J15" s="17">
        <f>6-N11</f>
        <v>2</v>
      </c>
      <c r="K15" s="17">
        <f>6-N12</f>
        <v>3</v>
      </c>
      <c r="L15" s="17">
        <f>6-N13</f>
        <v>3</v>
      </c>
      <c r="M15" s="17">
        <f>6-N14</f>
        <v>3</v>
      </c>
      <c r="N15" s="38">
        <v>3</v>
      </c>
      <c r="O15" s="42">
        <f t="shared" ref="O15:U15" si="16">6-O38</f>
        <v>3</v>
      </c>
      <c r="P15" s="42">
        <f t="shared" si="16"/>
        <v>3</v>
      </c>
      <c r="Q15" s="42">
        <f t="shared" si="16"/>
        <v>1</v>
      </c>
      <c r="R15" s="42">
        <f t="shared" si="16"/>
        <v>3</v>
      </c>
      <c r="S15" s="42">
        <f t="shared" si="16"/>
        <v>3</v>
      </c>
      <c r="T15" s="42">
        <f t="shared" si="16"/>
        <v>4</v>
      </c>
      <c r="U15" s="42">
        <f t="shared" si="16"/>
        <v>3</v>
      </c>
      <c r="W15" s="35" t="str">
        <f t="shared" si="3"/>
        <v>AOE</v>
      </c>
      <c r="X15" s="17">
        <f t="shared" si="4"/>
        <v>0</v>
      </c>
      <c r="Y15" s="17">
        <f t="shared" si="4"/>
        <v>3</v>
      </c>
      <c r="Z15" s="17">
        <f t="shared" si="1"/>
        <v>14</v>
      </c>
      <c r="AA15" s="17">
        <f t="shared" si="1"/>
        <v>2</v>
      </c>
      <c r="AB15" s="17">
        <f t="shared" si="1"/>
        <v>1</v>
      </c>
      <c r="AC15" s="44">
        <f t="shared" si="5"/>
        <v>2.95</v>
      </c>
    </row>
    <row r="16" spans="1:31" x14ac:dyDescent="0.25">
      <c r="A16" t="s">
        <v>166</v>
      </c>
      <c r="B16" s="17">
        <f>6-O3</f>
        <v>2</v>
      </c>
      <c r="C16" s="17">
        <f>6-O4</f>
        <v>3</v>
      </c>
      <c r="D16" s="17">
        <f>6-O5</f>
        <v>3</v>
      </c>
      <c r="E16" s="17">
        <f>6-O6</f>
        <v>3</v>
      </c>
      <c r="F16" s="17">
        <f>6-O7</f>
        <v>3</v>
      </c>
      <c r="G16" s="17">
        <f>6-O8</f>
        <v>2</v>
      </c>
      <c r="H16" s="17">
        <f>6-O9</f>
        <v>3</v>
      </c>
      <c r="I16" s="17">
        <f>6-O10</f>
        <v>3</v>
      </c>
      <c r="J16" s="17">
        <f>6-O11</f>
        <v>2</v>
      </c>
      <c r="K16" s="17">
        <f>6-O12</f>
        <v>4</v>
      </c>
      <c r="L16" s="17">
        <f>6-O13</f>
        <v>4</v>
      </c>
      <c r="M16" s="17">
        <f>6-O14</f>
        <v>3</v>
      </c>
      <c r="N16" s="17">
        <f>6-O15</f>
        <v>3</v>
      </c>
      <c r="O16" s="38">
        <v>3</v>
      </c>
      <c r="P16" s="42">
        <f t="shared" ref="P16:U16" si="17">6-P39</f>
        <v>3</v>
      </c>
      <c r="Q16" s="42">
        <f t="shared" si="17"/>
        <v>3</v>
      </c>
      <c r="R16" s="42">
        <f t="shared" si="17"/>
        <v>2</v>
      </c>
      <c r="S16" s="42">
        <f t="shared" si="17"/>
        <v>3</v>
      </c>
      <c r="T16" s="42">
        <f t="shared" si="17"/>
        <v>2</v>
      </c>
      <c r="U16" s="42">
        <f t="shared" si="17"/>
        <v>5</v>
      </c>
      <c r="W16" s="35" t="str">
        <f t="shared" si="3"/>
        <v>Range</v>
      </c>
      <c r="X16" s="17">
        <f t="shared" si="4"/>
        <v>1</v>
      </c>
      <c r="Y16" s="17">
        <f t="shared" si="4"/>
        <v>2</v>
      </c>
      <c r="Z16" s="17">
        <f t="shared" si="1"/>
        <v>12</v>
      </c>
      <c r="AA16" s="17">
        <f t="shared" si="1"/>
        <v>5</v>
      </c>
      <c r="AB16" s="17">
        <f t="shared" si="1"/>
        <v>0</v>
      </c>
      <c r="AC16" s="44">
        <f t="shared" si="5"/>
        <v>2.95</v>
      </c>
    </row>
    <row r="17" spans="1:31" x14ac:dyDescent="0.25">
      <c r="A17" t="s">
        <v>171</v>
      </c>
      <c r="B17" s="17">
        <f>6-P3</f>
        <v>3</v>
      </c>
      <c r="C17" s="17">
        <f>6-P4</f>
        <v>3</v>
      </c>
      <c r="D17" s="17">
        <f>6-P5</f>
        <v>3</v>
      </c>
      <c r="E17" s="17">
        <f>6-P6</f>
        <v>3</v>
      </c>
      <c r="F17" s="17">
        <f>6-P7</f>
        <v>3</v>
      </c>
      <c r="G17" s="17">
        <f>6-P8</f>
        <v>3</v>
      </c>
      <c r="H17" s="17">
        <f>6-P9</f>
        <v>3</v>
      </c>
      <c r="I17" s="17">
        <f>6-P10</f>
        <v>3</v>
      </c>
      <c r="J17" s="17">
        <f>6-P11</f>
        <v>2</v>
      </c>
      <c r="K17" s="17">
        <f>6-P12</f>
        <v>4</v>
      </c>
      <c r="L17" s="17">
        <f>6-P13</f>
        <v>4</v>
      </c>
      <c r="M17" s="17">
        <f>6-P14</f>
        <v>3</v>
      </c>
      <c r="N17" s="17">
        <f>6-P15</f>
        <v>3</v>
      </c>
      <c r="O17" s="17">
        <f>6-P16</f>
        <v>3</v>
      </c>
      <c r="P17" s="38">
        <v>3</v>
      </c>
      <c r="Q17" s="42">
        <f>6-Q40</f>
        <v>3</v>
      </c>
      <c r="R17" s="42">
        <f>6-R40</f>
        <v>3</v>
      </c>
      <c r="S17" s="42">
        <f>6-S40</f>
        <v>1</v>
      </c>
      <c r="T17" s="42">
        <f>6-T40</f>
        <v>5</v>
      </c>
      <c r="U17" s="42">
        <f>6-U40</f>
        <v>1</v>
      </c>
      <c r="W17" s="35" t="str">
        <f t="shared" si="3"/>
        <v>Impact</v>
      </c>
      <c r="X17" s="17">
        <f t="shared" si="4"/>
        <v>1</v>
      </c>
      <c r="Y17" s="17">
        <f t="shared" si="4"/>
        <v>2</v>
      </c>
      <c r="Z17" s="17">
        <f t="shared" si="1"/>
        <v>14</v>
      </c>
      <c r="AA17" s="17">
        <f t="shared" si="1"/>
        <v>1</v>
      </c>
      <c r="AB17" s="17">
        <f t="shared" si="1"/>
        <v>2</v>
      </c>
      <c r="AC17" s="44">
        <f t="shared" si="5"/>
        <v>2.95</v>
      </c>
    </row>
    <row r="18" spans="1:31" x14ac:dyDescent="0.25">
      <c r="A18" t="s">
        <v>2</v>
      </c>
      <c r="B18" s="17">
        <f>6-Q3</f>
        <v>3</v>
      </c>
      <c r="C18" s="17">
        <f>6-Q4</f>
        <v>4</v>
      </c>
      <c r="D18" s="17">
        <f>6-Q5</f>
        <v>3</v>
      </c>
      <c r="E18" s="17">
        <f>6-Q6</f>
        <v>3</v>
      </c>
      <c r="F18" s="17">
        <f>6-Q7</f>
        <v>1</v>
      </c>
      <c r="G18" s="17">
        <f>6-Q8</f>
        <v>3</v>
      </c>
      <c r="H18" s="17">
        <f>6-Q9</f>
        <v>2</v>
      </c>
      <c r="I18" s="17">
        <f>6-Q10</f>
        <v>2</v>
      </c>
      <c r="J18" s="17">
        <f>6-Q11</f>
        <v>2</v>
      </c>
      <c r="K18" s="17">
        <f>6-Q12</f>
        <v>3</v>
      </c>
      <c r="L18" s="17">
        <f>6-Q13</f>
        <v>4</v>
      </c>
      <c r="M18" s="17">
        <f>6-Q14</f>
        <v>1</v>
      </c>
      <c r="N18" s="17">
        <f>6-Q15</f>
        <v>5</v>
      </c>
      <c r="O18" s="17">
        <f>6-Q16</f>
        <v>3</v>
      </c>
      <c r="P18" s="17">
        <f>6-Q17</f>
        <v>3</v>
      </c>
      <c r="Q18" s="38">
        <v>3</v>
      </c>
      <c r="R18" s="42">
        <f>6-R41</f>
        <v>3</v>
      </c>
      <c r="S18" s="42">
        <f>6-S41</f>
        <v>3</v>
      </c>
      <c r="T18" s="42">
        <f>6-T41</f>
        <v>5</v>
      </c>
      <c r="U18" s="42">
        <f>6-U41</f>
        <v>5</v>
      </c>
      <c r="W18" s="35" t="str">
        <f t="shared" si="3"/>
        <v>Reposition</v>
      </c>
      <c r="X18" s="17">
        <f t="shared" si="4"/>
        <v>3</v>
      </c>
      <c r="Y18" s="17">
        <f t="shared" si="4"/>
        <v>2</v>
      </c>
      <c r="Z18" s="17">
        <f t="shared" si="1"/>
        <v>10</v>
      </c>
      <c r="AA18" s="17">
        <f t="shared" si="1"/>
        <v>3</v>
      </c>
      <c r="AB18" s="17">
        <f t="shared" si="1"/>
        <v>2</v>
      </c>
      <c r="AC18" s="44">
        <f t="shared" si="5"/>
        <v>3.05</v>
      </c>
    </row>
    <row r="19" spans="1:31" x14ac:dyDescent="0.25">
      <c r="A19" t="s">
        <v>173</v>
      </c>
      <c r="B19" s="17">
        <f>6-R3</f>
        <v>4</v>
      </c>
      <c r="C19" s="17">
        <f>6-R4</f>
        <v>3</v>
      </c>
      <c r="D19" s="17">
        <f>6-R5</f>
        <v>3</v>
      </c>
      <c r="E19" s="17">
        <f>6-R6</f>
        <v>4</v>
      </c>
      <c r="F19" s="17">
        <f>6-R7</f>
        <v>2</v>
      </c>
      <c r="G19" s="17">
        <f>6-R8</f>
        <v>2</v>
      </c>
      <c r="H19" s="17">
        <f>6-R9</f>
        <v>1</v>
      </c>
      <c r="I19" s="17">
        <f>6-R10</f>
        <v>1</v>
      </c>
      <c r="J19" s="17">
        <f>6-R11</f>
        <v>1</v>
      </c>
      <c r="K19" s="17">
        <f>6-R12</f>
        <v>4</v>
      </c>
      <c r="L19" s="17">
        <f>6-R13</f>
        <v>3</v>
      </c>
      <c r="M19" s="17">
        <f>6-R14</f>
        <v>3</v>
      </c>
      <c r="N19" s="17">
        <f>6-R15</f>
        <v>3</v>
      </c>
      <c r="O19" s="17">
        <f>6-R16</f>
        <v>4</v>
      </c>
      <c r="P19" s="17">
        <f>6-R17</f>
        <v>3</v>
      </c>
      <c r="Q19" s="17">
        <f>6-R18</f>
        <v>3</v>
      </c>
      <c r="R19" s="38">
        <v>3</v>
      </c>
      <c r="S19" s="42">
        <f>6-S42</f>
        <v>5</v>
      </c>
      <c r="T19" s="42">
        <f>6-T42</f>
        <v>2</v>
      </c>
      <c r="U19" s="42">
        <f>6-U42</f>
        <v>5</v>
      </c>
      <c r="W19" s="35" t="str">
        <f t="shared" si="3"/>
        <v>Engage</v>
      </c>
      <c r="X19" s="17">
        <f t="shared" si="4"/>
        <v>2</v>
      </c>
      <c r="Y19" s="17">
        <f t="shared" si="4"/>
        <v>4</v>
      </c>
      <c r="Z19" s="17">
        <f t="shared" si="4"/>
        <v>8</v>
      </c>
      <c r="AA19" s="17">
        <f t="shared" si="4"/>
        <v>3</v>
      </c>
      <c r="AB19" s="17">
        <f t="shared" si="4"/>
        <v>3</v>
      </c>
      <c r="AC19" s="44">
        <f t="shared" si="5"/>
        <v>2.95</v>
      </c>
    </row>
    <row r="20" spans="1:31" x14ac:dyDescent="0.25">
      <c r="A20" t="s">
        <v>175</v>
      </c>
      <c r="B20" s="17">
        <f>6-S3</f>
        <v>1</v>
      </c>
      <c r="C20" s="17">
        <f>6-S4</f>
        <v>2</v>
      </c>
      <c r="D20" s="17">
        <f>6-S5</f>
        <v>2</v>
      </c>
      <c r="E20" s="17">
        <f>6-S6</f>
        <v>2</v>
      </c>
      <c r="F20" s="17">
        <f>6-S7</f>
        <v>3</v>
      </c>
      <c r="G20" s="17">
        <f>6-S8</f>
        <v>3</v>
      </c>
      <c r="H20" s="17">
        <f>6-S9</f>
        <v>5</v>
      </c>
      <c r="I20" s="17">
        <f>6-S10</f>
        <v>5</v>
      </c>
      <c r="J20" s="17">
        <f>6-S11</f>
        <v>5</v>
      </c>
      <c r="K20" s="17">
        <f>6-S12</f>
        <v>3</v>
      </c>
      <c r="L20" s="17">
        <f>6-S13</f>
        <v>3</v>
      </c>
      <c r="M20" s="17">
        <f>6-S14</f>
        <v>3</v>
      </c>
      <c r="N20" s="17">
        <f>6-S15</f>
        <v>3</v>
      </c>
      <c r="O20" s="17">
        <f>6-S16</f>
        <v>3</v>
      </c>
      <c r="P20" s="17">
        <f>6-S17</f>
        <v>5</v>
      </c>
      <c r="Q20" s="17">
        <f>6-S18</f>
        <v>3</v>
      </c>
      <c r="R20" s="17">
        <f>6-S19</f>
        <v>1</v>
      </c>
      <c r="S20" s="38">
        <v>3</v>
      </c>
      <c r="T20" s="42">
        <f>6-T43</f>
        <v>3</v>
      </c>
      <c r="U20" s="42">
        <f>6-U43</f>
        <v>3</v>
      </c>
      <c r="W20" s="35" t="str">
        <f t="shared" si="3"/>
        <v>Utility</v>
      </c>
      <c r="X20" s="17">
        <f t="shared" si="4"/>
        <v>4</v>
      </c>
      <c r="Y20" s="17">
        <f t="shared" si="4"/>
        <v>0</v>
      </c>
      <c r="Z20" s="17">
        <f t="shared" si="4"/>
        <v>11</v>
      </c>
      <c r="AA20" s="17">
        <f t="shared" si="4"/>
        <v>3</v>
      </c>
      <c r="AB20" s="17">
        <f t="shared" si="4"/>
        <v>2</v>
      </c>
      <c r="AC20" s="44">
        <f t="shared" si="5"/>
        <v>3.05</v>
      </c>
    </row>
    <row r="21" spans="1:31" x14ac:dyDescent="0.25">
      <c r="A21" t="s">
        <v>179</v>
      </c>
      <c r="B21" s="17">
        <f>6-T3</f>
        <v>4</v>
      </c>
      <c r="C21" s="17">
        <f>6-T4</f>
        <v>3</v>
      </c>
      <c r="D21" s="17">
        <f>6-T5</f>
        <v>3</v>
      </c>
      <c r="E21" s="17">
        <f>6-T6</f>
        <v>3</v>
      </c>
      <c r="F21" s="17">
        <f>6-T7</f>
        <v>4</v>
      </c>
      <c r="G21" s="17">
        <f>6-T8</f>
        <v>1</v>
      </c>
      <c r="H21" s="17">
        <f>6-T9</f>
        <v>5</v>
      </c>
      <c r="I21" s="17">
        <f>6-T10</f>
        <v>5</v>
      </c>
      <c r="J21" s="17">
        <f>6-T11</f>
        <v>5</v>
      </c>
      <c r="K21" s="17">
        <f>6-T12</f>
        <v>3</v>
      </c>
      <c r="L21" s="17">
        <f>6-T13</f>
        <v>1</v>
      </c>
      <c r="M21" s="17">
        <f>6-T14</f>
        <v>3</v>
      </c>
      <c r="N21" s="17">
        <f>6-T15</f>
        <v>2</v>
      </c>
      <c r="O21" s="17">
        <f>6-T16</f>
        <v>4</v>
      </c>
      <c r="P21" s="17">
        <f>6-T17</f>
        <v>1</v>
      </c>
      <c r="Q21" s="17">
        <f>6-T18</f>
        <v>1</v>
      </c>
      <c r="R21" s="17">
        <f>6-T19</f>
        <v>4</v>
      </c>
      <c r="S21" s="17">
        <f>6-T20</f>
        <v>3</v>
      </c>
      <c r="T21" s="38">
        <v>3</v>
      </c>
      <c r="U21" s="42">
        <f>6-U44</f>
        <v>3</v>
      </c>
      <c r="W21" s="35" t="str">
        <f t="shared" si="3"/>
        <v>Zone Control</v>
      </c>
      <c r="X21" s="17">
        <f t="shared" si="4"/>
        <v>3</v>
      </c>
      <c r="Y21" s="17">
        <f t="shared" si="4"/>
        <v>4</v>
      </c>
      <c r="Z21" s="17">
        <f t="shared" si="4"/>
        <v>8</v>
      </c>
      <c r="AA21" s="17">
        <f t="shared" si="4"/>
        <v>1</v>
      </c>
      <c r="AB21" s="17">
        <f t="shared" si="4"/>
        <v>4</v>
      </c>
      <c r="AC21" s="44">
        <f t="shared" si="5"/>
        <v>3.05</v>
      </c>
    </row>
    <row r="22" spans="1:31" x14ac:dyDescent="0.25">
      <c r="A22" t="s">
        <v>178</v>
      </c>
      <c r="B22" s="17">
        <f>6-U3</f>
        <v>1</v>
      </c>
      <c r="C22" s="17">
        <f>6-U4</f>
        <v>4</v>
      </c>
      <c r="D22" s="17">
        <f>6-U5</f>
        <v>2</v>
      </c>
      <c r="E22" s="17">
        <f>6-U6</f>
        <v>4</v>
      </c>
      <c r="F22" s="17">
        <f>6-U7</f>
        <v>4</v>
      </c>
      <c r="G22" s="17">
        <f>6-U8</f>
        <v>3</v>
      </c>
      <c r="H22" s="35">
        <f>6-U9</f>
        <v>5</v>
      </c>
      <c r="I22" s="17">
        <f>6-U10</f>
        <v>5</v>
      </c>
      <c r="J22" s="17">
        <f>6-U11</f>
        <v>5</v>
      </c>
      <c r="K22" s="17">
        <f>6-U12</f>
        <v>3</v>
      </c>
      <c r="L22" s="17">
        <f>6-U13</f>
        <v>2</v>
      </c>
      <c r="M22" s="17">
        <f>6-U14</f>
        <v>3</v>
      </c>
      <c r="N22" s="17">
        <f>6-U15</f>
        <v>3</v>
      </c>
      <c r="O22" s="17">
        <f>6-U16</f>
        <v>1</v>
      </c>
      <c r="P22" s="17">
        <f>6-U17</f>
        <v>5</v>
      </c>
      <c r="Q22" s="17">
        <f>6-U18</f>
        <v>1</v>
      </c>
      <c r="R22" s="17">
        <f>6-U19</f>
        <v>1</v>
      </c>
      <c r="S22" s="17">
        <f>6-U20</f>
        <v>3</v>
      </c>
      <c r="T22" s="17">
        <f>6-U21</f>
        <v>3</v>
      </c>
      <c r="U22" s="38">
        <v>3</v>
      </c>
      <c r="V22" s="40"/>
      <c r="W22" s="35" t="str">
        <f t="shared" si="3"/>
        <v>Peel</v>
      </c>
      <c r="X22" s="17">
        <f t="shared" si="4"/>
        <v>4</v>
      </c>
      <c r="Y22" s="17">
        <f t="shared" si="4"/>
        <v>3</v>
      </c>
      <c r="Z22" s="17">
        <f t="shared" si="4"/>
        <v>7</v>
      </c>
      <c r="AA22" s="17">
        <f t="shared" si="4"/>
        <v>2</v>
      </c>
      <c r="AB22" s="17">
        <f t="shared" si="4"/>
        <v>4</v>
      </c>
      <c r="AC22" s="44">
        <f t="shared" si="5"/>
        <v>3.05</v>
      </c>
    </row>
    <row r="25" spans="1:31" x14ac:dyDescent="0.25">
      <c r="A25" s="19"/>
      <c r="B25" s="34" t="s">
        <v>162</v>
      </c>
      <c r="C25" s="34" t="s">
        <v>163</v>
      </c>
      <c r="D25" s="34" t="s">
        <v>164</v>
      </c>
      <c r="E25" s="34" t="s">
        <v>165</v>
      </c>
      <c r="F25" s="34" t="s">
        <v>176</v>
      </c>
      <c r="G25" s="34" t="s">
        <v>168</v>
      </c>
      <c r="H25" s="34" t="s">
        <v>167</v>
      </c>
      <c r="I25" s="34" t="s">
        <v>7</v>
      </c>
      <c r="J25" s="34" t="s">
        <v>177</v>
      </c>
      <c r="K25" s="34" t="s">
        <v>1</v>
      </c>
      <c r="L25" s="34" t="s">
        <v>0</v>
      </c>
      <c r="M25" s="34" t="s">
        <v>164</v>
      </c>
      <c r="N25" s="34" t="s">
        <v>165</v>
      </c>
      <c r="O25" s="34" t="s">
        <v>166</v>
      </c>
      <c r="P25" s="34" t="s">
        <v>171</v>
      </c>
      <c r="Q25" s="34" t="s">
        <v>2</v>
      </c>
      <c r="R25" s="34" t="s">
        <v>173</v>
      </c>
      <c r="S25" s="34" t="s">
        <v>175</v>
      </c>
      <c r="T25" s="34" t="s">
        <v>179</v>
      </c>
      <c r="U25" s="34" t="s">
        <v>178</v>
      </c>
      <c r="V25" s="34"/>
      <c r="W25" s="34"/>
      <c r="X25" s="34">
        <v>5</v>
      </c>
      <c r="Y25" s="34">
        <v>4</v>
      </c>
      <c r="Z25" s="34">
        <v>3</v>
      </c>
      <c r="AA25" s="34">
        <v>2</v>
      </c>
      <c r="AB25" s="34">
        <v>1</v>
      </c>
      <c r="AC25" s="34" t="s">
        <v>304</v>
      </c>
      <c r="AD25">
        <v>5</v>
      </c>
      <c r="AE25" t="s">
        <v>294</v>
      </c>
    </row>
    <row r="26" spans="1:31" x14ac:dyDescent="0.25">
      <c r="A26" t="s">
        <v>162</v>
      </c>
      <c r="B26" s="38">
        <v>3</v>
      </c>
      <c r="C26" s="35">
        <v>3</v>
      </c>
      <c r="D26" s="35">
        <v>3</v>
      </c>
      <c r="E26" s="35">
        <v>3</v>
      </c>
      <c r="F26" s="35">
        <v>3</v>
      </c>
      <c r="G26" s="35">
        <v>3</v>
      </c>
      <c r="H26" s="35">
        <v>4</v>
      </c>
      <c r="I26" s="35">
        <v>4</v>
      </c>
      <c r="J26" s="35">
        <v>5</v>
      </c>
      <c r="K26" s="35">
        <v>2</v>
      </c>
      <c r="L26" s="35">
        <v>3</v>
      </c>
      <c r="M26" s="35">
        <v>3</v>
      </c>
      <c r="N26" s="35">
        <v>3</v>
      </c>
      <c r="O26" s="35">
        <v>2</v>
      </c>
      <c r="P26" s="35">
        <v>3</v>
      </c>
      <c r="Q26" s="35">
        <v>3</v>
      </c>
      <c r="R26" s="35">
        <v>4</v>
      </c>
      <c r="S26" s="35">
        <v>1</v>
      </c>
      <c r="T26" s="35">
        <v>4</v>
      </c>
      <c r="U26" s="35">
        <v>1</v>
      </c>
      <c r="W26" s="35" t="str">
        <f>A26</f>
        <v>Burst</v>
      </c>
      <c r="X26" s="35">
        <f>COUNTIF($B26:$U26,X$2)</f>
        <v>1</v>
      </c>
      <c r="Y26" s="35">
        <f>COUNTIF($B26:$U26,Y$2)</f>
        <v>4</v>
      </c>
      <c r="Z26" s="35">
        <f t="shared" ref="Z26:AB41" si="18">COUNTIF($B26:$U26,Z$2)</f>
        <v>11</v>
      </c>
      <c r="AA26" s="35">
        <f t="shared" si="18"/>
        <v>2</v>
      </c>
      <c r="AB26" s="35">
        <f t="shared" si="18"/>
        <v>2</v>
      </c>
      <c r="AC26" s="44">
        <f>SUMPRODUCT($X$2:$AB$2,X26:AB26)/SUM(X26:AB26)</f>
        <v>3</v>
      </c>
      <c r="AD26">
        <v>4</v>
      </c>
      <c r="AE26" t="s">
        <v>293</v>
      </c>
    </row>
    <row r="27" spans="1:31" x14ac:dyDescent="0.25">
      <c r="A27" t="s">
        <v>163</v>
      </c>
      <c r="B27" s="35">
        <f>6-C26</f>
        <v>3</v>
      </c>
      <c r="C27" s="38">
        <v>3</v>
      </c>
      <c r="D27" s="35">
        <v>3</v>
      </c>
      <c r="E27" s="35">
        <v>3</v>
      </c>
      <c r="F27" s="35">
        <v>3</v>
      </c>
      <c r="G27" s="35">
        <v>3</v>
      </c>
      <c r="H27" s="35">
        <v>2</v>
      </c>
      <c r="I27" s="35">
        <v>2</v>
      </c>
      <c r="J27" s="35">
        <v>3</v>
      </c>
      <c r="K27" s="35">
        <v>4</v>
      </c>
      <c r="L27" s="35">
        <v>3</v>
      </c>
      <c r="M27" s="35">
        <v>3</v>
      </c>
      <c r="N27" s="35">
        <v>3</v>
      </c>
      <c r="O27" s="35">
        <v>3</v>
      </c>
      <c r="P27" s="35">
        <v>3</v>
      </c>
      <c r="Q27" s="35">
        <v>4</v>
      </c>
      <c r="R27" s="35">
        <v>3</v>
      </c>
      <c r="S27" s="35">
        <v>2</v>
      </c>
      <c r="T27" s="35">
        <v>3</v>
      </c>
      <c r="U27" s="35">
        <v>4</v>
      </c>
      <c r="W27" s="35" t="str">
        <f t="shared" ref="W27:W45" si="19">A27</f>
        <v>DPS</v>
      </c>
      <c r="X27" s="35">
        <f t="shared" ref="X27:AB45" si="20">COUNTIF($B27:$U27,X$2)</f>
        <v>0</v>
      </c>
      <c r="Y27" s="35">
        <f t="shared" si="20"/>
        <v>3</v>
      </c>
      <c r="Z27" s="35">
        <f t="shared" si="18"/>
        <v>14</v>
      </c>
      <c r="AA27" s="35">
        <f t="shared" si="18"/>
        <v>3</v>
      </c>
      <c r="AB27" s="35">
        <f t="shared" si="18"/>
        <v>0</v>
      </c>
      <c r="AC27" s="44">
        <f t="shared" ref="AC27:AC45" si="21">SUMPRODUCT($X$2:$AB$2,X27:AB27)/SUM(X27:AB27)</f>
        <v>3</v>
      </c>
      <c r="AD27">
        <v>3</v>
      </c>
      <c r="AE27" t="s">
        <v>290</v>
      </c>
    </row>
    <row r="28" spans="1:31" x14ac:dyDescent="0.25">
      <c r="A28" t="s">
        <v>164</v>
      </c>
      <c r="B28" s="35">
        <f>6-D26</f>
        <v>3</v>
      </c>
      <c r="C28" s="35">
        <f>6-D27</f>
        <v>3</v>
      </c>
      <c r="D28" s="38">
        <v>3</v>
      </c>
      <c r="E28" s="35">
        <v>3</v>
      </c>
      <c r="F28" s="35">
        <v>4</v>
      </c>
      <c r="G28" s="35">
        <v>3</v>
      </c>
      <c r="H28" s="35">
        <v>3</v>
      </c>
      <c r="I28" s="35">
        <v>3</v>
      </c>
      <c r="J28" s="35">
        <v>4</v>
      </c>
      <c r="K28" s="35">
        <v>2</v>
      </c>
      <c r="L28" s="35">
        <v>4</v>
      </c>
      <c r="M28" s="35">
        <v>2</v>
      </c>
      <c r="N28" s="35">
        <v>3</v>
      </c>
      <c r="O28" s="35">
        <v>3</v>
      </c>
      <c r="P28" s="35">
        <v>3</v>
      </c>
      <c r="Q28" s="35">
        <v>3</v>
      </c>
      <c r="R28" s="35">
        <v>3</v>
      </c>
      <c r="S28" s="35">
        <v>2</v>
      </c>
      <c r="T28" s="35">
        <v>3</v>
      </c>
      <c r="U28" s="35">
        <v>2</v>
      </c>
      <c r="W28" s="35" t="str">
        <f t="shared" si="19"/>
        <v>Single</v>
      </c>
      <c r="X28" s="35">
        <f t="shared" si="20"/>
        <v>0</v>
      </c>
      <c r="Y28" s="35">
        <f t="shared" si="20"/>
        <v>3</v>
      </c>
      <c r="Z28" s="35">
        <f t="shared" si="18"/>
        <v>13</v>
      </c>
      <c r="AA28" s="35">
        <f t="shared" si="18"/>
        <v>4</v>
      </c>
      <c r="AB28" s="35">
        <f t="shared" si="18"/>
        <v>0</v>
      </c>
      <c r="AC28" s="44">
        <f t="shared" si="21"/>
        <v>2.95</v>
      </c>
      <c r="AD28">
        <v>2</v>
      </c>
      <c r="AE28" t="s">
        <v>292</v>
      </c>
    </row>
    <row r="29" spans="1:31" x14ac:dyDescent="0.25">
      <c r="A29" t="s">
        <v>165</v>
      </c>
      <c r="B29" s="35">
        <f>6-E26</f>
        <v>3</v>
      </c>
      <c r="C29" s="35">
        <f>6-E27</f>
        <v>3</v>
      </c>
      <c r="D29" s="35">
        <f>6-E28</f>
        <v>3</v>
      </c>
      <c r="E29" s="38">
        <v>3</v>
      </c>
      <c r="F29" s="35">
        <v>2</v>
      </c>
      <c r="G29" s="35">
        <v>4</v>
      </c>
      <c r="H29" s="35">
        <v>3</v>
      </c>
      <c r="I29" s="35">
        <v>3</v>
      </c>
      <c r="J29" s="35">
        <v>2</v>
      </c>
      <c r="K29" s="35">
        <v>3</v>
      </c>
      <c r="L29" s="35">
        <v>2</v>
      </c>
      <c r="M29" s="35">
        <v>3</v>
      </c>
      <c r="N29" s="35">
        <v>2</v>
      </c>
      <c r="O29" s="35">
        <v>3</v>
      </c>
      <c r="P29" s="35">
        <v>3</v>
      </c>
      <c r="Q29" s="35">
        <v>3</v>
      </c>
      <c r="R29" s="35">
        <v>4</v>
      </c>
      <c r="S29" s="35">
        <v>2</v>
      </c>
      <c r="T29" s="35">
        <v>3</v>
      </c>
      <c r="U29" s="35">
        <v>4</v>
      </c>
      <c r="W29" s="35" t="str">
        <f t="shared" si="19"/>
        <v>AOE</v>
      </c>
      <c r="X29" s="35">
        <f t="shared" si="20"/>
        <v>0</v>
      </c>
      <c r="Y29" s="35">
        <f t="shared" si="20"/>
        <v>3</v>
      </c>
      <c r="Z29" s="35">
        <f t="shared" si="18"/>
        <v>12</v>
      </c>
      <c r="AA29" s="35">
        <f t="shared" si="18"/>
        <v>5</v>
      </c>
      <c r="AB29" s="35">
        <f t="shared" si="18"/>
        <v>0</v>
      </c>
      <c r="AC29" s="44">
        <f t="shared" si="21"/>
        <v>2.9</v>
      </c>
      <c r="AD29">
        <v>1</v>
      </c>
      <c r="AE29" s="37" t="s">
        <v>291</v>
      </c>
    </row>
    <row r="30" spans="1:31" x14ac:dyDescent="0.25">
      <c r="A30" t="s">
        <v>176</v>
      </c>
      <c r="B30" s="35">
        <f>6-F26</f>
        <v>3</v>
      </c>
      <c r="C30" s="35">
        <f>6-F27</f>
        <v>3</v>
      </c>
      <c r="D30" s="35">
        <f>6-F28</f>
        <v>2</v>
      </c>
      <c r="E30" s="35">
        <f>6-F29</f>
        <v>4</v>
      </c>
      <c r="F30" s="38">
        <v>3</v>
      </c>
      <c r="G30" s="35">
        <v>3</v>
      </c>
      <c r="H30" s="35">
        <v>3</v>
      </c>
      <c r="I30" s="35">
        <v>4</v>
      </c>
      <c r="J30" s="35">
        <v>3</v>
      </c>
      <c r="K30" s="35">
        <v>4</v>
      </c>
      <c r="L30" s="35">
        <v>4</v>
      </c>
      <c r="M30" s="35">
        <v>1</v>
      </c>
      <c r="N30" s="35">
        <v>4</v>
      </c>
      <c r="O30" s="35">
        <v>3</v>
      </c>
      <c r="P30" s="35">
        <v>3</v>
      </c>
      <c r="Q30" s="35">
        <v>1</v>
      </c>
      <c r="R30" s="35">
        <v>2</v>
      </c>
      <c r="S30" s="35">
        <v>3</v>
      </c>
      <c r="T30" s="35">
        <v>4</v>
      </c>
      <c r="U30" s="35">
        <v>4</v>
      </c>
      <c r="W30" s="35" t="str">
        <f t="shared" si="19"/>
        <v>Skirmishing</v>
      </c>
      <c r="X30" s="35">
        <f t="shared" si="20"/>
        <v>0</v>
      </c>
      <c r="Y30" s="35">
        <f t="shared" si="20"/>
        <v>7</v>
      </c>
      <c r="Z30" s="35">
        <f t="shared" si="18"/>
        <v>9</v>
      </c>
      <c r="AA30" s="35">
        <f t="shared" si="18"/>
        <v>2</v>
      </c>
      <c r="AB30" s="35">
        <f t="shared" si="18"/>
        <v>2</v>
      </c>
      <c r="AC30" s="44">
        <f t="shared" si="21"/>
        <v>3.05</v>
      </c>
    </row>
    <row r="31" spans="1:31" x14ac:dyDescent="0.25">
      <c r="A31" t="s">
        <v>168</v>
      </c>
      <c r="B31" s="35">
        <f>6-G26</f>
        <v>3</v>
      </c>
      <c r="C31" s="35">
        <f>6-G27</f>
        <v>3</v>
      </c>
      <c r="D31" s="35">
        <f>6-G28</f>
        <v>3</v>
      </c>
      <c r="E31" s="35">
        <f>6-G29</f>
        <v>2</v>
      </c>
      <c r="F31" s="35">
        <f>6-G30</f>
        <v>3</v>
      </c>
      <c r="G31" s="38">
        <v>3</v>
      </c>
      <c r="H31" s="35">
        <v>4</v>
      </c>
      <c r="I31" s="35">
        <v>5</v>
      </c>
      <c r="J31" s="35">
        <v>5</v>
      </c>
      <c r="K31" s="35">
        <v>3</v>
      </c>
      <c r="L31" s="35">
        <v>3</v>
      </c>
      <c r="M31" s="35">
        <v>3</v>
      </c>
      <c r="N31" s="35">
        <v>3</v>
      </c>
      <c r="O31" s="35">
        <v>2</v>
      </c>
      <c r="P31" s="35">
        <v>3</v>
      </c>
      <c r="Q31" s="35">
        <v>3</v>
      </c>
      <c r="R31" s="35">
        <v>2</v>
      </c>
      <c r="S31" s="35">
        <v>3</v>
      </c>
      <c r="T31" s="35">
        <v>1</v>
      </c>
      <c r="U31" s="35">
        <v>3</v>
      </c>
      <c r="W31" s="35" t="str">
        <f t="shared" si="19"/>
        <v>Wave Clear</v>
      </c>
      <c r="X31" s="35">
        <f t="shared" si="20"/>
        <v>2</v>
      </c>
      <c r="Y31" s="35">
        <f t="shared" si="20"/>
        <v>1</v>
      </c>
      <c r="Z31" s="35">
        <f t="shared" si="18"/>
        <v>13</v>
      </c>
      <c r="AA31" s="35">
        <f t="shared" si="18"/>
        <v>3</v>
      </c>
      <c r="AB31" s="35">
        <f t="shared" si="18"/>
        <v>1</v>
      </c>
      <c r="AC31" s="44">
        <f t="shared" si="21"/>
        <v>3</v>
      </c>
    </row>
    <row r="32" spans="1:31" x14ac:dyDescent="0.25">
      <c r="A32" t="s">
        <v>167</v>
      </c>
      <c r="B32" s="35">
        <f>6-H26</f>
        <v>2</v>
      </c>
      <c r="C32" s="35">
        <f>6-H27</f>
        <v>4</v>
      </c>
      <c r="D32" s="35">
        <f>6-H28</f>
        <v>3</v>
      </c>
      <c r="E32" s="35">
        <f>6-H29</f>
        <v>3</v>
      </c>
      <c r="F32" s="35">
        <f>6-H30</f>
        <v>3</v>
      </c>
      <c r="G32" s="35">
        <f>6-H31</f>
        <v>2</v>
      </c>
      <c r="H32" s="38">
        <v>3</v>
      </c>
      <c r="I32" s="35">
        <v>4</v>
      </c>
      <c r="J32" s="35">
        <v>1</v>
      </c>
      <c r="K32" s="35">
        <v>4</v>
      </c>
      <c r="L32" s="35">
        <v>1</v>
      </c>
      <c r="M32" s="35">
        <v>3</v>
      </c>
      <c r="N32" s="35">
        <v>3</v>
      </c>
      <c r="O32" s="35">
        <v>3</v>
      </c>
      <c r="P32" s="35">
        <v>3</v>
      </c>
      <c r="Q32" s="35">
        <v>2</v>
      </c>
      <c r="R32" s="35">
        <v>1</v>
      </c>
      <c r="S32" s="35">
        <v>5</v>
      </c>
      <c r="T32" s="35">
        <v>5</v>
      </c>
      <c r="U32" s="35">
        <v>5</v>
      </c>
      <c r="W32" s="35" t="str">
        <f t="shared" si="19"/>
        <v>Poke</v>
      </c>
      <c r="X32" s="35">
        <f t="shared" si="20"/>
        <v>3</v>
      </c>
      <c r="Y32" s="35">
        <f t="shared" si="20"/>
        <v>3</v>
      </c>
      <c r="Z32" s="35">
        <f t="shared" si="18"/>
        <v>8</v>
      </c>
      <c r="AA32" s="35">
        <f t="shared" si="18"/>
        <v>3</v>
      </c>
      <c r="AB32" s="35">
        <f t="shared" si="18"/>
        <v>3</v>
      </c>
      <c r="AC32" s="44">
        <f t="shared" si="21"/>
        <v>3</v>
      </c>
    </row>
    <row r="33" spans="1:29" x14ac:dyDescent="0.25">
      <c r="A33" t="s">
        <v>7</v>
      </c>
      <c r="B33" s="35">
        <f>6-I26</f>
        <v>2</v>
      </c>
      <c r="C33" s="35">
        <f>6-I27</f>
        <v>4</v>
      </c>
      <c r="D33" s="35">
        <f>6-I28</f>
        <v>3</v>
      </c>
      <c r="E33" s="35">
        <f>6-I29</f>
        <v>3</v>
      </c>
      <c r="F33" s="35">
        <f>6-I30</f>
        <v>2</v>
      </c>
      <c r="G33" s="35">
        <f>6-I31</f>
        <v>1</v>
      </c>
      <c r="H33" s="35">
        <f>6-I32</f>
        <v>2</v>
      </c>
      <c r="I33" s="38">
        <v>3</v>
      </c>
      <c r="J33" s="35">
        <v>1</v>
      </c>
      <c r="K33" s="35">
        <v>4</v>
      </c>
      <c r="L33" s="35">
        <v>2</v>
      </c>
      <c r="M33" s="35">
        <v>4</v>
      </c>
      <c r="N33" s="35">
        <v>4</v>
      </c>
      <c r="O33" s="35">
        <v>3</v>
      </c>
      <c r="P33" s="35">
        <v>3</v>
      </c>
      <c r="Q33" s="35">
        <v>2</v>
      </c>
      <c r="R33" s="35">
        <v>1</v>
      </c>
      <c r="S33" s="35">
        <v>5</v>
      </c>
      <c r="T33" s="35">
        <v>5</v>
      </c>
      <c r="U33" s="35">
        <v>5</v>
      </c>
      <c r="W33" s="35" t="str">
        <f t="shared" si="19"/>
        <v>Siege</v>
      </c>
      <c r="X33" s="35">
        <f t="shared" si="20"/>
        <v>3</v>
      </c>
      <c r="Y33" s="35">
        <f t="shared" si="20"/>
        <v>4</v>
      </c>
      <c r="Z33" s="35">
        <f t="shared" si="18"/>
        <v>5</v>
      </c>
      <c r="AA33" s="35">
        <f t="shared" si="18"/>
        <v>5</v>
      </c>
      <c r="AB33" s="35">
        <f t="shared" si="18"/>
        <v>3</v>
      </c>
      <c r="AC33" s="44">
        <f t="shared" si="21"/>
        <v>2.95</v>
      </c>
    </row>
    <row r="34" spans="1:29" x14ac:dyDescent="0.25">
      <c r="A34" t="s">
        <v>177</v>
      </c>
      <c r="B34" s="35">
        <f>6-J26</f>
        <v>1</v>
      </c>
      <c r="C34" s="35">
        <f>6-J27</f>
        <v>3</v>
      </c>
      <c r="D34" s="35">
        <f>6-J28</f>
        <v>2</v>
      </c>
      <c r="E34" s="35">
        <f>6-J29</f>
        <v>4</v>
      </c>
      <c r="F34" s="35">
        <f>6-J30</f>
        <v>3</v>
      </c>
      <c r="G34" s="35">
        <f>6-J31</f>
        <v>1</v>
      </c>
      <c r="H34" s="35">
        <f>6-J32</f>
        <v>5</v>
      </c>
      <c r="I34" s="35">
        <f>6-J33</f>
        <v>5</v>
      </c>
      <c r="J34" s="38">
        <v>3</v>
      </c>
      <c r="K34" s="35">
        <v>4</v>
      </c>
      <c r="L34" s="35">
        <v>4</v>
      </c>
      <c r="M34" s="35">
        <v>1</v>
      </c>
      <c r="N34" s="35">
        <v>2</v>
      </c>
      <c r="O34" s="35">
        <v>2</v>
      </c>
      <c r="P34" s="35">
        <v>2</v>
      </c>
      <c r="Q34" s="35">
        <v>2</v>
      </c>
      <c r="R34" s="35">
        <v>1</v>
      </c>
      <c r="S34" s="35">
        <v>5</v>
      </c>
      <c r="T34" s="35">
        <v>5</v>
      </c>
      <c r="U34" s="35">
        <v>5</v>
      </c>
      <c r="W34" s="35" t="str">
        <f t="shared" si="19"/>
        <v>Split Pushing</v>
      </c>
      <c r="X34" s="35">
        <f t="shared" si="20"/>
        <v>5</v>
      </c>
      <c r="Y34" s="35">
        <f t="shared" si="20"/>
        <v>3</v>
      </c>
      <c r="Z34" s="35">
        <f t="shared" si="18"/>
        <v>3</v>
      </c>
      <c r="AA34" s="35">
        <f t="shared" si="18"/>
        <v>5</v>
      </c>
      <c r="AB34" s="35">
        <f t="shared" si="18"/>
        <v>4</v>
      </c>
      <c r="AC34" s="44">
        <f t="shared" si="21"/>
        <v>3</v>
      </c>
    </row>
    <row r="35" spans="1:29" x14ac:dyDescent="0.25">
      <c r="A35" t="s">
        <v>1</v>
      </c>
      <c r="B35" s="35">
        <f>6-K26</f>
        <v>4</v>
      </c>
      <c r="C35" s="35">
        <f>6-K27</f>
        <v>2</v>
      </c>
      <c r="D35" s="35">
        <f>6-K28</f>
        <v>4</v>
      </c>
      <c r="E35" s="35">
        <f>6-K29</f>
        <v>3</v>
      </c>
      <c r="F35" s="35">
        <f>6-K30</f>
        <v>2</v>
      </c>
      <c r="G35" s="35">
        <f>6-K31</f>
        <v>3</v>
      </c>
      <c r="H35" s="35">
        <f>6-K32</f>
        <v>2</v>
      </c>
      <c r="I35" s="35">
        <f>6-K33</f>
        <v>2</v>
      </c>
      <c r="J35" s="35">
        <f>6-K34</f>
        <v>2</v>
      </c>
      <c r="K35" s="39">
        <v>3</v>
      </c>
      <c r="L35" s="35">
        <v>3</v>
      </c>
      <c r="M35" s="35">
        <v>4</v>
      </c>
      <c r="N35" s="35">
        <v>3</v>
      </c>
      <c r="O35" s="35">
        <v>4</v>
      </c>
      <c r="P35" s="35">
        <v>4</v>
      </c>
      <c r="Q35" s="35">
        <v>3</v>
      </c>
      <c r="R35" s="35">
        <v>4</v>
      </c>
      <c r="S35" s="35">
        <v>3</v>
      </c>
      <c r="T35" s="35">
        <v>3</v>
      </c>
      <c r="U35" s="35">
        <v>3</v>
      </c>
      <c r="W35" s="35" t="str">
        <f t="shared" si="19"/>
        <v>Mitigation</v>
      </c>
      <c r="X35" s="35">
        <f t="shared" si="20"/>
        <v>0</v>
      </c>
      <c r="Y35" s="35">
        <f t="shared" si="20"/>
        <v>6</v>
      </c>
      <c r="Z35" s="35">
        <f t="shared" si="18"/>
        <v>9</v>
      </c>
      <c r="AA35" s="35">
        <f t="shared" si="18"/>
        <v>5</v>
      </c>
      <c r="AB35" s="35">
        <f t="shared" si="18"/>
        <v>0</v>
      </c>
      <c r="AC35" s="44">
        <f t="shared" si="21"/>
        <v>3.05</v>
      </c>
    </row>
    <row r="36" spans="1:29" x14ac:dyDescent="0.25">
      <c r="A36" t="s">
        <v>0</v>
      </c>
      <c r="B36" s="35">
        <f>6-L26</f>
        <v>3</v>
      </c>
      <c r="C36" s="35">
        <f>6-L27</f>
        <v>3</v>
      </c>
      <c r="D36" s="35">
        <f>6-L28</f>
        <v>2</v>
      </c>
      <c r="E36" s="35">
        <f>6-L29</f>
        <v>4</v>
      </c>
      <c r="F36" s="35">
        <f>6-L30</f>
        <v>2</v>
      </c>
      <c r="G36" s="35">
        <f>6-L31</f>
        <v>3</v>
      </c>
      <c r="H36" s="35">
        <f>6-L32</f>
        <v>5</v>
      </c>
      <c r="I36" s="35">
        <f>6-L33</f>
        <v>4</v>
      </c>
      <c r="J36" s="35">
        <f>6-L34</f>
        <v>2</v>
      </c>
      <c r="K36" s="35">
        <f>6-L35</f>
        <v>3</v>
      </c>
      <c r="L36" s="38">
        <v>3</v>
      </c>
      <c r="M36" s="35">
        <v>3</v>
      </c>
      <c r="N36" s="35">
        <v>3</v>
      </c>
      <c r="O36" s="35">
        <v>4</v>
      </c>
      <c r="P36" s="35">
        <v>4</v>
      </c>
      <c r="Q36" s="35">
        <v>4</v>
      </c>
      <c r="R36" s="35">
        <v>3</v>
      </c>
      <c r="S36" s="35">
        <v>3</v>
      </c>
      <c r="T36" s="35">
        <v>1</v>
      </c>
      <c r="U36" s="35">
        <v>2</v>
      </c>
      <c r="W36" s="35" t="str">
        <f t="shared" si="19"/>
        <v>Sustain</v>
      </c>
      <c r="X36" s="35">
        <f t="shared" si="20"/>
        <v>1</v>
      </c>
      <c r="Y36" s="35">
        <f t="shared" si="20"/>
        <v>5</v>
      </c>
      <c r="Z36" s="35">
        <f t="shared" si="18"/>
        <v>9</v>
      </c>
      <c r="AA36" s="35">
        <f t="shared" si="18"/>
        <v>4</v>
      </c>
      <c r="AB36" s="35">
        <f t="shared" si="18"/>
        <v>1</v>
      </c>
      <c r="AC36" s="44">
        <f t="shared" si="21"/>
        <v>3.05</v>
      </c>
    </row>
    <row r="37" spans="1:29" x14ac:dyDescent="0.25">
      <c r="A37" t="s">
        <v>164</v>
      </c>
      <c r="B37" s="35">
        <f>6-M26</f>
        <v>3</v>
      </c>
      <c r="C37" s="35">
        <f>6-M27</f>
        <v>3</v>
      </c>
      <c r="D37" s="35">
        <f>6-M28</f>
        <v>4</v>
      </c>
      <c r="E37" s="35">
        <f>6-M29</f>
        <v>3</v>
      </c>
      <c r="F37" s="35">
        <f>6-M30</f>
        <v>5</v>
      </c>
      <c r="G37" s="35">
        <f>6-M31</f>
        <v>3</v>
      </c>
      <c r="H37" s="35">
        <f>6-M32</f>
        <v>3</v>
      </c>
      <c r="I37" s="35">
        <f>6-M33</f>
        <v>2</v>
      </c>
      <c r="J37" s="35">
        <f>6-M34</f>
        <v>5</v>
      </c>
      <c r="K37" s="35">
        <f>6-M35</f>
        <v>2</v>
      </c>
      <c r="L37" s="35">
        <f>6-M36</f>
        <v>3</v>
      </c>
      <c r="M37" s="38">
        <v>3</v>
      </c>
      <c r="N37" s="35">
        <v>3</v>
      </c>
      <c r="O37" s="35">
        <v>3</v>
      </c>
      <c r="P37" s="35">
        <v>3</v>
      </c>
      <c r="Q37" s="35">
        <v>1</v>
      </c>
      <c r="R37" s="35">
        <v>3</v>
      </c>
      <c r="S37" s="35">
        <v>3</v>
      </c>
      <c r="T37" s="35">
        <v>3</v>
      </c>
      <c r="U37" s="35">
        <v>3</v>
      </c>
      <c r="W37" s="35" t="str">
        <f t="shared" si="19"/>
        <v>Single</v>
      </c>
      <c r="X37" s="35">
        <f t="shared" si="20"/>
        <v>2</v>
      </c>
      <c r="Y37" s="35">
        <f t="shared" si="20"/>
        <v>1</v>
      </c>
      <c r="Z37" s="35">
        <f t="shared" si="18"/>
        <v>14</v>
      </c>
      <c r="AA37" s="35">
        <f t="shared" si="18"/>
        <v>2</v>
      </c>
      <c r="AB37" s="35">
        <f t="shared" si="18"/>
        <v>1</v>
      </c>
      <c r="AC37" s="44">
        <f t="shared" si="21"/>
        <v>3.05</v>
      </c>
    </row>
    <row r="38" spans="1:29" x14ac:dyDescent="0.25">
      <c r="A38" t="s">
        <v>165</v>
      </c>
      <c r="B38" s="35">
        <f>6-N26</f>
        <v>3</v>
      </c>
      <c r="C38" s="35">
        <f>6-N27</f>
        <v>3</v>
      </c>
      <c r="D38" s="35">
        <f>6-N28</f>
        <v>3</v>
      </c>
      <c r="E38" s="35">
        <f>6-N29</f>
        <v>4</v>
      </c>
      <c r="F38" s="35">
        <f>6-N30</f>
        <v>2</v>
      </c>
      <c r="G38" s="35">
        <f>6-N31</f>
        <v>3</v>
      </c>
      <c r="H38" s="35">
        <f>6-N32</f>
        <v>3</v>
      </c>
      <c r="I38" s="35">
        <f>6-N33</f>
        <v>2</v>
      </c>
      <c r="J38" s="35">
        <f>6-N34</f>
        <v>4</v>
      </c>
      <c r="K38" s="35">
        <f>6-N35</f>
        <v>3</v>
      </c>
      <c r="L38" s="35">
        <f>6-N36</f>
        <v>3</v>
      </c>
      <c r="M38" s="35">
        <f>6-N37</f>
        <v>3</v>
      </c>
      <c r="N38" s="38">
        <v>3</v>
      </c>
      <c r="O38" s="35">
        <v>3</v>
      </c>
      <c r="P38" s="35">
        <v>3</v>
      </c>
      <c r="Q38" s="35">
        <v>5</v>
      </c>
      <c r="R38" s="35">
        <v>3</v>
      </c>
      <c r="S38" s="35">
        <v>3</v>
      </c>
      <c r="T38" s="35">
        <v>2</v>
      </c>
      <c r="U38" s="35">
        <v>3</v>
      </c>
      <c r="W38" s="35" t="str">
        <f t="shared" si="19"/>
        <v>AOE</v>
      </c>
      <c r="X38" s="35">
        <f t="shared" si="20"/>
        <v>1</v>
      </c>
      <c r="Y38" s="35">
        <f t="shared" si="20"/>
        <v>2</v>
      </c>
      <c r="Z38" s="35">
        <f t="shared" si="18"/>
        <v>14</v>
      </c>
      <c r="AA38" s="35">
        <f t="shared" si="18"/>
        <v>3</v>
      </c>
      <c r="AB38" s="35">
        <f t="shared" si="18"/>
        <v>0</v>
      </c>
      <c r="AC38" s="44">
        <f t="shared" si="21"/>
        <v>3.05</v>
      </c>
    </row>
    <row r="39" spans="1:29" x14ac:dyDescent="0.25">
      <c r="A39" t="s">
        <v>166</v>
      </c>
      <c r="B39" s="35">
        <f>6-O26</f>
        <v>4</v>
      </c>
      <c r="C39" s="35">
        <f>6-O27</f>
        <v>3</v>
      </c>
      <c r="D39" s="35">
        <f>6-O28</f>
        <v>3</v>
      </c>
      <c r="E39" s="35">
        <f>6-O29</f>
        <v>3</v>
      </c>
      <c r="F39" s="35">
        <f>6-O30</f>
        <v>3</v>
      </c>
      <c r="G39" s="35">
        <f>6-O31</f>
        <v>4</v>
      </c>
      <c r="H39" s="35">
        <f>6-O32</f>
        <v>3</v>
      </c>
      <c r="I39" s="35">
        <f>6-O33</f>
        <v>3</v>
      </c>
      <c r="J39" s="35">
        <f>6-O34</f>
        <v>4</v>
      </c>
      <c r="K39" s="35">
        <f>6-O35</f>
        <v>2</v>
      </c>
      <c r="L39" s="35">
        <f>6-O36</f>
        <v>2</v>
      </c>
      <c r="M39" s="35">
        <f>6-O37</f>
        <v>3</v>
      </c>
      <c r="N39" s="35">
        <f>6-O38</f>
        <v>3</v>
      </c>
      <c r="O39" s="38">
        <v>3</v>
      </c>
      <c r="P39" s="35">
        <v>3</v>
      </c>
      <c r="Q39" s="35">
        <v>3</v>
      </c>
      <c r="R39" s="35">
        <v>4</v>
      </c>
      <c r="S39" s="35">
        <v>3</v>
      </c>
      <c r="T39" s="35">
        <v>4</v>
      </c>
      <c r="U39" s="35">
        <v>1</v>
      </c>
      <c r="W39" s="35" t="str">
        <f t="shared" si="19"/>
        <v>Range</v>
      </c>
      <c r="X39" s="35">
        <f t="shared" si="20"/>
        <v>0</v>
      </c>
      <c r="Y39" s="35">
        <f t="shared" si="20"/>
        <v>5</v>
      </c>
      <c r="Z39" s="35">
        <f t="shared" si="18"/>
        <v>12</v>
      </c>
      <c r="AA39" s="35">
        <f t="shared" si="18"/>
        <v>2</v>
      </c>
      <c r="AB39" s="35">
        <f t="shared" si="18"/>
        <v>1</v>
      </c>
      <c r="AC39" s="44">
        <f t="shared" si="21"/>
        <v>3.05</v>
      </c>
    </row>
    <row r="40" spans="1:29" x14ac:dyDescent="0.25">
      <c r="A40" t="s">
        <v>171</v>
      </c>
      <c r="B40" s="35">
        <f>6-P26</f>
        <v>3</v>
      </c>
      <c r="C40" s="35">
        <f>6-P27</f>
        <v>3</v>
      </c>
      <c r="D40" s="35">
        <f>6-P28</f>
        <v>3</v>
      </c>
      <c r="E40" s="35">
        <f>6-P29</f>
        <v>3</v>
      </c>
      <c r="F40" s="35">
        <f>6-P30</f>
        <v>3</v>
      </c>
      <c r="G40" s="35">
        <f>6-P31</f>
        <v>3</v>
      </c>
      <c r="H40" s="35">
        <f>6-P32</f>
        <v>3</v>
      </c>
      <c r="I40" s="35">
        <f>6-P33</f>
        <v>3</v>
      </c>
      <c r="J40" s="35">
        <f>6-P34</f>
        <v>4</v>
      </c>
      <c r="K40" s="35">
        <f>6-P35</f>
        <v>2</v>
      </c>
      <c r="L40" s="35">
        <f>6-P36</f>
        <v>2</v>
      </c>
      <c r="M40" s="35">
        <f>6-P37</f>
        <v>3</v>
      </c>
      <c r="N40" s="35">
        <f>6-P38</f>
        <v>3</v>
      </c>
      <c r="O40" s="35">
        <f>6-P39</f>
        <v>3</v>
      </c>
      <c r="P40" s="38">
        <v>3</v>
      </c>
      <c r="Q40" s="35">
        <v>3</v>
      </c>
      <c r="R40" s="35">
        <v>3</v>
      </c>
      <c r="S40" s="35">
        <v>5</v>
      </c>
      <c r="T40" s="35">
        <v>1</v>
      </c>
      <c r="U40" s="35">
        <v>5</v>
      </c>
      <c r="W40" s="35" t="str">
        <f t="shared" si="19"/>
        <v>Impact</v>
      </c>
      <c r="X40" s="35">
        <f t="shared" si="20"/>
        <v>2</v>
      </c>
      <c r="Y40" s="35">
        <f t="shared" si="20"/>
        <v>1</v>
      </c>
      <c r="Z40" s="35">
        <f t="shared" si="18"/>
        <v>14</v>
      </c>
      <c r="AA40" s="35">
        <f t="shared" si="18"/>
        <v>2</v>
      </c>
      <c r="AB40" s="35">
        <f t="shared" si="18"/>
        <v>1</v>
      </c>
      <c r="AC40" s="44">
        <f t="shared" si="21"/>
        <v>3.05</v>
      </c>
    </row>
    <row r="41" spans="1:29" x14ac:dyDescent="0.25">
      <c r="A41" t="s">
        <v>2</v>
      </c>
      <c r="B41" s="35">
        <f>6-Q26</f>
        <v>3</v>
      </c>
      <c r="C41" s="35">
        <f>6-Q27</f>
        <v>2</v>
      </c>
      <c r="D41" s="35">
        <f>6-Q28</f>
        <v>3</v>
      </c>
      <c r="E41" s="35">
        <f>6-Q29</f>
        <v>3</v>
      </c>
      <c r="F41" s="35">
        <f>6-Q30</f>
        <v>5</v>
      </c>
      <c r="G41" s="35">
        <f>6-Q31</f>
        <v>3</v>
      </c>
      <c r="H41" s="35">
        <f>6-Q32</f>
        <v>4</v>
      </c>
      <c r="I41" s="35">
        <f>6-Q33</f>
        <v>4</v>
      </c>
      <c r="J41" s="35">
        <f>6-Q34</f>
        <v>4</v>
      </c>
      <c r="K41" s="35">
        <f>6-Q35</f>
        <v>3</v>
      </c>
      <c r="L41" s="35">
        <f>6-Q36</f>
        <v>2</v>
      </c>
      <c r="M41" s="35">
        <f>6-Q37</f>
        <v>5</v>
      </c>
      <c r="N41" s="35">
        <f>6-Q38</f>
        <v>1</v>
      </c>
      <c r="O41" s="35">
        <f>6-Q39</f>
        <v>3</v>
      </c>
      <c r="P41" s="35">
        <f>6-Q40</f>
        <v>3</v>
      </c>
      <c r="Q41" s="38">
        <v>3</v>
      </c>
      <c r="R41" s="35">
        <v>3</v>
      </c>
      <c r="S41" s="35">
        <v>3</v>
      </c>
      <c r="T41" s="35">
        <v>1</v>
      </c>
      <c r="U41" s="35">
        <v>1</v>
      </c>
      <c r="W41" s="35" t="str">
        <f t="shared" si="19"/>
        <v>Reposition</v>
      </c>
      <c r="X41" s="35">
        <f t="shared" si="20"/>
        <v>2</v>
      </c>
      <c r="Y41" s="35">
        <f t="shared" si="20"/>
        <v>3</v>
      </c>
      <c r="Z41" s="35">
        <f t="shared" si="18"/>
        <v>10</v>
      </c>
      <c r="AA41" s="35">
        <f t="shared" si="18"/>
        <v>2</v>
      </c>
      <c r="AB41" s="35">
        <f t="shared" si="18"/>
        <v>3</v>
      </c>
      <c r="AC41" s="44">
        <f t="shared" si="21"/>
        <v>2.95</v>
      </c>
    </row>
    <row r="42" spans="1:29" x14ac:dyDescent="0.25">
      <c r="A42" t="s">
        <v>173</v>
      </c>
      <c r="B42" s="35">
        <f>6-R26</f>
        <v>2</v>
      </c>
      <c r="C42" s="35">
        <f>6-R27</f>
        <v>3</v>
      </c>
      <c r="D42" s="35">
        <f>6-R28</f>
        <v>3</v>
      </c>
      <c r="E42" s="35">
        <f>6-R29</f>
        <v>2</v>
      </c>
      <c r="F42" s="35">
        <f>6-R30</f>
        <v>4</v>
      </c>
      <c r="G42" s="35">
        <f>6-R31</f>
        <v>4</v>
      </c>
      <c r="H42" s="35">
        <f>6-R32</f>
        <v>5</v>
      </c>
      <c r="I42" s="35">
        <f>6-R33</f>
        <v>5</v>
      </c>
      <c r="J42" s="35">
        <f>6-R34</f>
        <v>5</v>
      </c>
      <c r="K42" s="35">
        <f>6-R35</f>
        <v>2</v>
      </c>
      <c r="L42" s="35">
        <f>6-R36</f>
        <v>3</v>
      </c>
      <c r="M42" s="35">
        <f>6-R37</f>
        <v>3</v>
      </c>
      <c r="N42" s="35">
        <f>6-R38</f>
        <v>3</v>
      </c>
      <c r="O42" s="35">
        <f>6-R39</f>
        <v>2</v>
      </c>
      <c r="P42" s="35">
        <f>6-R40</f>
        <v>3</v>
      </c>
      <c r="Q42" s="35">
        <f>6-R41</f>
        <v>3</v>
      </c>
      <c r="R42" s="38">
        <v>3</v>
      </c>
      <c r="S42" s="35">
        <v>1</v>
      </c>
      <c r="T42" s="35">
        <v>4</v>
      </c>
      <c r="U42" s="35">
        <v>1</v>
      </c>
      <c r="W42" s="35" t="str">
        <f t="shared" si="19"/>
        <v>Engage</v>
      </c>
      <c r="X42" s="35">
        <f t="shared" si="20"/>
        <v>3</v>
      </c>
      <c r="Y42" s="35">
        <f t="shared" si="20"/>
        <v>3</v>
      </c>
      <c r="Z42" s="35">
        <f t="shared" si="20"/>
        <v>8</v>
      </c>
      <c r="AA42" s="35">
        <f t="shared" si="20"/>
        <v>4</v>
      </c>
      <c r="AB42" s="35">
        <f t="shared" si="20"/>
        <v>2</v>
      </c>
      <c r="AC42" s="44">
        <f t="shared" si="21"/>
        <v>3.05</v>
      </c>
    </row>
    <row r="43" spans="1:29" x14ac:dyDescent="0.25">
      <c r="A43" t="s">
        <v>175</v>
      </c>
      <c r="B43" s="35">
        <f>6-S26</f>
        <v>5</v>
      </c>
      <c r="C43" s="35">
        <f>6-S27</f>
        <v>4</v>
      </c>
      <c r="D43" s="35">
        <f>6-S28</f>
        <v>4</v>
      </c>
      <c r="E43" s="35">
        <f>6-S29</f>
        <v>4</v>
      </c>
      <c r="F43" s="35">
        <f>6-S30</f>
        <v>3</v>
      </c>
      <c r="G43" s="35">
        <f>6-S31</f>
        <v>3</v>
      </c>
      <c r="H43" s="35">
        <f>6-S32</f>
        <v>1</v>
      </c>
      <c r="I43" s="35">
        <f>6-S33</f>
        <v>1</v>
      </c>
      <c r="J43" s="35">
        <f>6-S34</f>
        <v>1</v>
      </c>
      <c r="K43" s="35">
        <f>6-S35</f>
        <v>3</v>
      </c>
      <c r="L43" s="35">
        <f>6-S36</f>
        <v>3</v>
      </c>
      <c r="M43" s="35">
        <f>6-S37</f>
        <v>3</v>
      </c>
      <c r="N43" s="35">
        <f>6-S38</f>
        <v>3</v>
      </c>
      <c r="O43" s="35">
        <f>6-S39</f>
        <v>3</v>
      </c>
      <c r="P43" s="35">
        <f>6-S40</f>
        <v>1</v>
      </c>
      <c r="Q43" s="35">
        <f>6-S41</f>
        <v>3</v>
      </c>
      <c r="R43" s="35">
        <f>6-S42</f>
        <v>5</v>
      </c>
      <c r="S43" s="38">
        <v>3</v>
      </c>
      <c r="T43" s="35">
        <v>3</v>
      </c>
      <c r="U43" s="35">
        <v>3</v>
      </c>
      <c r="W43" s="35" t="str">
        <f t="shared" si="19"/>
        <v>Utility</v>
      </c>
      <c r="X43" s="35">
        <f t="shared" si="20"/>
        <v>2</v>
      </c>
      <c r="Y43" s="35">
        <f t="shared" si="20"/>
        <v>3</v>
      </c>
      <c r="Z43" s="35">
        <f t="shared" si="20"/>
        <v>11</v>
      </c>
      <c r="AA43" s="35">
        <f t="shared" si="20"/>
        <v>0</v>
      </c>
      <c r="AB43" s="35">
        <f t="shared" si="20"/>
        <v>4</v>
      </c>
      <c r="AC43" s="44">
        <f t="shared" si="21"/>
        <v>2.95</v>
      </c>
    </row>
    <row r="44" spans="1:29" x14ac:dyDescent="0.25">
      <c r="A44" t="s">
        <v>179</v>
      </c>
      <c r="B44" s="35">
        <f>6-T26</f>
        <v>2</v>
      </c>
      <c r="C44" s="35">
        <f>6-T27</f>
        <v>3</v>
      </c>
      <c r="D44" s="35">
        <f>6-T28</f>
        <v>3</v>
      </c>
      <c r="E44" s="35">
        <f>6-T29</f>
        <v>3</v>
      </c>
      <c r="F44" s="35">
        <f>6-T30</f>
        <v>2</v>
      </c>
      <c r="G44" s="35">
        <f>6-T31</f>
        <v>5</v>
      </c>
      <c r="H44" s="35">
        <f>6-T32</f>
        <v>1</v>
      </c>
      <c r="I44" s="35">
        <f>6-T33</f>
        <v>1</v>
      </c>
      <c r="J44" s="35">
        <f>6-T34</f>
        <v>1</v>
      </c>
      <c r="K44" s="35">
        <f>6-T35</f>
        <v>3</v>
      </c>
      <c r="L44" s="35">
        <f>6-T36</f>
        <v>5</v>
      </c>
      <c r="M44" s="35">
        <f>6-T37</f>
        <v>3</v>
      </c>
      <c r="N44" s="35">
        <f>6-T38</f>
        <v>4</v>
      </c>
      <c r="O44" s="35">
        <f>6-T39</f>
        <v>2</v>
      </c>
      <c r="P44" s="35">
        <f>6-T40</f>
        <v>5</v>
      </c>
      <c r="Q44" s="35">
        <f>6-T41</f>
        <v>5</v>
      </c>
      <c r="R44" s="35">
        <f>6-T42</f>
        <v>2</v>
      </c>
      <c r="S44" s="35">
        <f>6-T43</f>
        <v>3</v>
      </c>
      <c r="T44" s="38">
        <v>3</v>
      </c>
      <c r="U44" s="35">
        <v>3</v>
      </c>
      <c r="W44" s="35" t="str">
        <f t="shared" si="19"/>
        <v>Zone Control</v>
      </c>
      <c r="X44" s="35">
        <f t="shared" si="20"/>
        <v>4</v>
      </c>
      <c r="Y44" s="35">
        <f t="shared" si="20"/>
        <v>1</v>
      </c>
      <c r="Z44" s="35">
        <f t="shared" si="20"/>
        <v>8</v>
      </c>
      <c r="AA44" s="35">
        <f t="shared" si="20"/>
        <v>4</v>
      </c>
      <c r="AB44" s="35">
        <f t="shared" si="20"/>
        <v>3</v>
      </c>
      <c r="AC44" s="44">
        <f t="shared" si="21"/>
        <v>2.95</v>
      </c>
    </row>
    <row r="45" spans="1:29" x14ac:dyDescent="0.25">
      <c r="A45" t="s">
        <v>178</v>
      </c>
      <c r="B45" s="35">
        <f>6-U26</f>
        <v>5</v>
      </c>
      <c r="C45" s="35">
        <f>6-U27</f>
        <v>2</v>
      </c>
      <c r="D45" s="35">
        <f>6-U28</f>
        <v>4</v>
      </c>
      <c r="E45" s="35">
        <f>6-U29</f>
        <v>2</v>
      </c>
      <c r="F45" s="35">
        <f>6-U30</f>
        <v>2</v>
      </c>
      <c r="G45" s="35">
        <f>6-U31</f>
        <v>3</v>
      </c>
      <c r="H45" s="35">
        <f>6-U32</f>
        <v>1</v>
      </c>
      <c r="I45" s="35">
        <f>6-U33</f>
        <v>1</v>
      </c>
      <c r="J45" s="35">
        <f>6-U34</f>
        <v>1</v>
      </c>
      <c r="K45" s="35">
        <f>6-U35</f>
        <v>3</v>
      </c>
      <c r="L45" s="35">
        <f>6-U36</f>
        <v>4</v>
      </c>
      <c r="M45" s="35">
        <f>6-U37</f>
        <v>3</v>
      </c>
      <c r="N45" s="35">
        <f>6-U38</f>
        <v>3</v>
      </c>
      <c r="O45" s="35">
        <f>6-U39</f>
        <v>5</v>
      </c>
      <c r="P45" s="35">
        <f>6-U40</f>
        <v>1</v>
      </c>
      <c r="Q45" s="35">
        <f>6-U41</f>
        <v>5</v>
      </c>
      <c r="R45" s="35">
        <f>6-U42</f>
        <v>5</v>
      </c>
      <c r="S45" s="35">
        <f>6-U43</f>
        <v>3</v>
      </c>
      <c r="T45" s="35">
        <f>6-U44</f>
        <v>3</v>
      </c>
      <c r="U45" s="38">
        <v>3</v>
      </c>
      <c r="V45" s="40"/>
      <c r="W45" s="35" t="str">
        <f t="shared" si="19"/>
        <v>Peel</v>
      </c>
      <c r="X45" s="35">
        <f t="shared" si="20"/>
        <v>4</v>
      </c>
      <c r="Y45" s="35">
        <f t="shared" si="20"/>
        <v>2</v>
      </c>
      <c r="Z45" s="35">
        <f t="shared" si="20"/>
        <v>7</v>
      </c>
      <c r="AA45" s="35">
        <f t="shared" si="20"/>
        <v>3</v>
      </c>
      <c r="AB45" s="35">
        <f t="shared" si="20"/>
        <v>4</v>
      </c>
      <c r="AC45" s="44">
        <f t="shared" si="21"/>
        <v>2.95</v>
      </c>
    </row>
    <row r="47" spans="1:29" x14ac:dyDescent="0.25">
      <c r="B47" s="43" t="s">
        <v>162</v>
      </c>
      <c r="C47" s="43" t="s">
        <v>163</v>
      </c>
      <c r="D47" s="43" t="s">
        <v>164</v>
      </c>
      <c r="E47" s="43" t="s">
        <v>165</v>
      </c>
      <c r="F47" s="43" t="s">
        <v>176</v>
      </c>
      <c r="G47" s="43" t="s">
        <v>168</v>
      </c>
      <c r="H47" s="43" t="s">
        <v>167</v>
      </c>
      <c r="I47" s="43" t="s">
        <v>7</v>
      </c>
      <c r="J47" s="43" t="s">
        <v>177</v>
      </c>
      <c r="K47" s="43" t="s">
        <v>1</v>
      </c>
      <c r="L47" s="43" t="s">
        <v>0</v>
      </c>
      <c r="M47" s="43" t="s">
        <v>164</v>
      </c>
      <c r="N47" s="43" t="s">
        <v>165</v>
      </c>
      <c r="O47" s="43" t="s">
        <v>166</v>
      </c>
      <c r="P47" s="43" t="s">
        <v>171</v>
      </c>
      <c r="Q47" s="43" t="s">
        <v>2</v>
      </c>
      <c r="R47" s="43" t="s">
        <v>173</v>
      </c>
      <c r="S47" s="43" t="s">
        <v>175</v>
      </c>
      <c r="T47" s="43" t="s">
        <v>179</v>
      </c>
      <c r="U47" s="43" t="s">
        <v>178</v>
      </c>
    </row>
    <row r="48" spans="1:29" x14ac:dyDescent="0.25">
      <c r="B48" s="17">
        <f>SUMPRODUCT('(CC) Team Data'!$B$14:$U$14,'(CC) Attribute Counter'!$B$26:$U$26)</f>
        <v>791.71875</v>
      </c>
      <c r="C48" s="42">
        <f>SUMPRODUCT('(CC) Team Data'!$B$14:$U$14,'(CC) Attribute Counter'!$B$27:$U$27)</f>
        <v>784.15625</v>
      </c>
      <c r="D48" s="42">
        <f>SUMPRODUCT('(CC) Team Data'!$B$14:$U$14,'(CC) Attribute Counter'!$B$28:$U$28)</f>
        <v>776.125</v>
      </c>
      <c r="E48" s="42">
        <f>SUMPRODUCT('(CC) Team Data'!$B$14:$U$14,'(CC) Attribute Counter'!$B$29:$U$29)</f>
        <v>757.8125</v>
      </c>
      <c r="F48" s="42">
        <f>SUMPRODUCT('(CC) Team Data'!$B$14:$U$14,'(CC) Attribute Counter'!$B$30:$U$30)</f>
        <v>785.0625</v>
      </c>
      <c r="G48" s="42">
        <f>SUMPRODUCT('(CC) Team Data'!$B$14:$U$14,'(CC) Attribute Counter'!$B$31:$U$31)</f>
        <v>772.96875</v>
      </c>
      <c r="H48" s="42">
        <f>SUMPRODUCT('(CC) Team Data'!$B$14:$U$14,'(CC) Attribute Counter'!$B$32:$U$32)</f>
        <v>772.21875</v>
      </c>
      <c r="I48" s="42">
        <f>SUMPRODUCT('(CC) Team Data'!$B$14:$U$14,'(CC) Attribute Counter'!$B$33:$U$33)</f>
        <v>755.21875</v>
      </c>
      <c r="J48" s="42">
        <f>SUMPRODUCT('(CC) Team Data'!$B$14:$U$14,'(CC) Attribute Counter'!$B$34:$U$34)</f>
        <v>753</v>
      </c>
      <c r="K48" s="42">
        <f>SUMPRODUCT('(CC) Team Data'!$B$14:$U$14,'(CC) Attribute Counter'!$B$35:$U$35)</f>
        <v>796.375</v>
      </c>
      <c r="L48" s="42">
        <f>SUMPRODUCT('(CC) Team Data'!$B$14:$U$14,'(CC) Attribute Counter'!$B$36:$U$36)</f>
        <v>794.34375</v>
      </c>
      <c r="M48" s="42">
        <f>SUMPRODUCT('(CC) Team Data'!$B$14:$U$14,'(CC) Attribute Counter'!$B$37:$U$37)</f>
        <v>798.71875</v>
      </c>
      <c r="N48" s="42">
        <f>SUMPRODUCT('(CC) Team Data'!$B$14:$U$14,'(CC) Attribute Counter'!$B$38:$U$38)</f>
        <v>795.375</v>
      </c>
      <c r="O48" s="42">
        <f>SUMPRODUCT('(CC) Team Data'!$B$14:$U$14,'(CC) Attribute Counter'!$B$39:$U$39)</f>
        <v>802.25</v>
      </c>
      <c r="P48" s="42">
        <f>SUMPRODUCT('(CC) Team Data'!$B$14:$U$14,'(CC) Attribute Counter'!$B$40:$U$40)</f>
        <v>782.21875</v>
      </c>
      <c r="Q48" s="42">
        <f>SUMPRODUCT('(CC) Team Data'!$B$14:$U$14,'(CC) Attribute Counter'!$B$41:$U$41)</f>
        <v>766.875</v>
      </c>
      <c r="R48" s="42">
        <f>SUMPRODUCT('(CC) Team Data'!$B$14:$U$14,'(CC) Attribute Counter'!$B$42:$U$42)</f>
        <v>803.625</v>
      </c>
      <c r="S48" s="42">
        <f>SUMPRODUCT('(CC) Team Data'!$B$14:$U$14,'(CC) Attribute Counter'!$B$43:$U$43)</f>
        <v>772.21875</v>
      </c>
      <c r="T48" s="42">
        <f>SUMPRODUCT('(CC) Team Data'!$B$14:$U$14,'(CC) Attribute Counter'!$B$44:$U$44)</f>
        <v>774.6875</v>
      </c>
      <c r="U48" s="42">
        <f>SUMPRODUCT('(CC) Team Data'!$B$14:$U$14,'(CC) Attribute Counter'!$B$45:$U$45)</f>
        <v>764.125</v>
      </c>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45"/>
  <sheetViews>
    <sheetView workbookViewId="0">
      <selection activeCell="Z3" sqref="Z3"/>
    </sheetView>
  </sheetViews>
  <sheetFormatPr defaultRowHeight="15" x14ac:dyDescent="0.25"/>
  <cols>
    <col min="1" max="1" width="11.85546875" bestFit="1" customWidth="1"/>
    <col min="2" max="2" width="9.85546875" bestFit="1" customWidth="1"/>
    <col min="3" max="3" width="10.42578125" bestFit="1" customWidth="1"/>
  </cols>
  <sheetData>
    <row r="1" spans="1:29" x14ac:dyDescent="0.25">
      <c r="E1" t="s">
        <v>333</v>
      </c>
      <c r="Z1">
        <v>1</v>
      </c>
    </row>
    <row r="2" spans="1:29" x14ac:dyDescent="0.25">
      <c r="B2" t="s">
        <v>240</v>
      </c>
      <c r="C2" t="s">
        <v>332</v>
      </c>
      <c r="E2" s="43" t="s">
        <v>162</v>
      </c>
      <c r="F2" s="43" t="s">
        <v>163</v>
      </c>
      <c r="G2" s="43" t="s">
        <v>164</v>
      </c>
      <c r="H2" s="43" t="s">
        <v>165</v>
      </c>
      <c r="I2" s="43" t="s">
        <v>176</v>
      </c>
      <c r="J2" s="43" t="s">
        <v>168</v>
      </c>
      <c r="K2" s="43" t="s">
        <v>167</v>
      </c>
      <c r="L2" s="43" t="s">
        <v>7</v>
      </c>
      <c r="M2" s="43" t="s">
        <v>177</v>
      </c>
      <c r="N2" s="43" t="s">
        <v>1</v>
      </c>
      <c r="O2" s="43" t="s">
        <v>0</v>
      </c>
      <c r="P2" s="43" t="s">
        <v>164</v>
      </c>
      <c r="Q2" s="43" t="s">
        <v>165</v>
      </c>
      <c r="R2" s="43" t="s">
        <v>166</v>
      </c>
      <c r="S2" s="43" t="s">
        <v>171</v>
      </c>
      <c r="T2" s="43" t="s">
        <v>2</v>
      </c>
      <c r="U2" s="43" t="s">
        <v>173</v>
      </c>
      <c r="V2" s="43" t="s">
        <v>175</v>
      </c>
      <c r="W2" s="43" t="s">
        <v>179</v>
      </c>
      <c r="X2" s="43" t="s">
        <v>178</v>
      </c>
      <c r="Y2" s="43" t="s">
        <v>192</v>
      </c>
      <c r="Z2" s="43" t="s">
        <v>334</v>
      </c>
      <c r="AB2" s="43" t="s">
        <v>230</v>
      </c>
      <c r="AC2" s="43" t="s">
        <v>336</v>
      </c>
    </row>
    <row r="3" spans="1:29" x14ac:dyDescent="0.25">
      <c r="A3" t="s">
        <v>309</v>
      </c>
      <c r="B3">
        <f>'(CC) Team Data'!B36</f>
        <v>7</v>
      </c>
      <c r="C3">
        <f>'(CC) Team Data'!B43</f>
        <v>5</v>
      </c>
      <c r="E3" s="32">
        <f>'(CC) Attribute Counter'!B26*'(CC) Team Data'!B$43</f>
        <v>15</v>
      </c>
      <c r="F3" s="32">
        <f>'(CC) Attribute Counter'!C26*'(CC) Team Data'!C$43</f>
        <v>15</v>
      </c>
      <c r="G3" s="32">
        <f>'(CC) Attribute Counter'!D26*'(CC) Team Data'!D$43</f>
        <v>15</v>
      </c>
      <c r="H3" s="32">
        <f>'(CC) Attribute Counter'!E26*'(CC) Team Data'!E$43</f>
        <v>15</v>
      </c>
      <c r="I3" s="32">
        <f>'(CC) Attribute Counter'!F26*'(CC) Team Data'!F$43</f>
        <v>15</v>
      </c>
      <c r="J3" s="32">
        <f>'(CC) Attribute Counter'!G26*'(CC) Team Data'!G$43</f>
        <v>15</v>
      </c>
      <c r="K3" s="32">
        <f>'(CC) Attribute Counter'!H26*'(CC) Team Data'!H$43</f>
        <v>20</v>
      </c>
      <c r="L3" s="32">
        <f>'(CC) Attribute Counter'!I26*'(CC) Team Data'!I$43</f>
        <v>20</v>
      </c>
      <c r="M3" s="32">
        <f>'(CC) Attribute Counter'!J26*'(CC) Team Data'!J$43</f>
        <v>25</v>
      </c>
      <c r="N3" s="32">
        <f>'(CC) Attribute Counter'!K26*'(CC) Team Data'!K$43</f>
        <v>10</v>
      </c>
      <c r="O3" s="32">
        <f>'(CC) Attribute Counter'!L26*'(CC) Team Data'!L$43</f>
        <v>15</v>
      </c>
      <c r="P3" s="32">
        <f>'(CC) Attribute Counter'!M26*'(CC) Team Data'!M$43</f>
        <v>15</v>
      </c>
      <c r="Q3" s="32">
        <f>'(CC) Attribute Counter'!N26*'(CC) Team Data'!N$43</f>
        <v>15</v>
      </c>
      <c r="R3" s="32">
        <f>'(CC) Attribute Counter'!O26*'(CC) Team Data'!O$43</f>
        <v>10</v>
      </c>
      <c r="S3" s="32">
        <f>'(CC) Attribute Counter'!P26*'(CC) Team Data'!P$43</f>
        <v>15</v>
      </c>
      <c r="T3" s="32">
        <f>'(CC) Attribute Counter'!Q26*'(CC) Team Data'!Q$43</f>
        <v>15</v>
      </c>
      <c r="U3" s="32">
        <f>'(CC) Attribute Counter'!R26*'(CC) Team Data'!R$43</f>
        <v>20</v>
      </c>
      <c r="V3" s="32">
        <f>'(CC) Attribute Counter'!S26*'(CC) Team Data'!S$43</f>
        <v>5</v>
      </c>
      <c r="W3" s="32">
        <f>'(CC) Attribute Counter'!T26*'(CC) Team Data'!T$43</f>
        <v>20</v>
      </c>
      <c r="X3" s="32">
        <f>'(CC) Attribute Counter'!U26*'(CC) Team Data'!U$43</f>
        <v>5</v>
      </c>
      <c r="Y3" s="32">
        <f>SUM(E3:X3)</f>
        <v>300</v>
      </c>
      <c r="Z3" s="32">
        <f>Y3-IF(B3&gt;14,$Z$1*B3,0)</f>
        <v>300</v>
      </c>
      <c r="AB3" s="58">
        <f>RANK(Z3,Z$3:Z$22,0)+COUNTIF(Z$3:Z3,Z3)-1</f>
        <v>9</v>
      </c>
      <c r="AC3" t="str">
        <f>A3</f>
        <v>Bur. Dam.</v>
      </c>
    </row>
    <row r="4" spans="1:29" x14ac:dyDescent="0.25">
      <c r="A4" t="s">
        <v>312</v>
      </c>
      <c r="B4">
        <f>'(CC) Team Data'!C36</f>
        <v>8</v>
      </c>
      <c r="C4">
        <f>'(CC) Team Data'!C43</f>
        <v>5</v>
      </c>
      <c r="E4" s="32">
        <f>'(CC) Attribute Counter'!B27*'(CC) Team Data'!B$43</f>
        <v>15</v>
      </c>
      <c r="F4" s="32">
        <f>'(CC) Attribute Counter'!C27*'(CC) Team Data'!C$43</f>
        <v>15</v>
      </c>
      <c r="G4" s="32">
        <f>'(CC) Attribute Counter'!D27*'(CC) Team Data'!D$43</f>
        <v>15</v>
      </c>
      <c r="H4" s="32">
        <f>'(CC) Attribute Counter'!E27*'(CC) Team Data'!E$43</f>
        <v>15</v>
      </c>
      <c r="I4" s="32">
        <f>'(CC) Attribute Counter'!F27*'(CC) Team Data'!F$43</f>
        <v>15</v>
      </c>
      <c r="J4" s="32">
        <f>'(CC) Attribute Counter'!G27*'(CC) Team Data'!G$43</f>
        <v>15</v>
      </c>
      <c r="K4" s="32">
        <f>'(CC) Attribute Counter'!H27*'(CC) Team Data'!H$43</f>
        <v>10</v>
      </c>
      <c r="L4" s="32">
        <f>'(CC) Attribute Counter'!I27*'(CC) Team Data'!I$43</f>
        <v>10</v>
      </c>
      <c r="M4" s="32">
        <f>'(CC) Attribute Counter'!J27*'(CC) Team Data'!J$43</f>
        <v>15</v>
      </c>
      <c r="N4" s="32">
        <f>'(CC) Attribute Counter'!K27*'(CC) Team Data'!K$43</f>
        <v>20</v>
      </c>
      <c r="O4" s="32">
        <f>'(CC) Attribute Counter'!L27*'(CC) Team Data'!L$43</f>
        <v>15</v>
      </c>
      <c r="P4" s="32">
        <f>'(CC) Attribute Counter'!M27*'(CC) Team Data'!M$43</f>
        <v>15</v>
      </c>
      <c r="Q4" s="32">
        <f>'(CC) Attribute Counter'!N27*'(CC) Team Data'!N$43</f>
        <v>15</v>
      </c>
      <c r="R4" s="32">
        <f>'(CC) Attribute Counter'!O27*'(CC) Team Data'!O$43</f>
        <v>15</v>
      </c>
      <c r="S4" s="32">
        <f>'(CC) Attribute Counter'!P27*'(CC) Team Data'!P$43</f>
        <v>15</v>
      </c>
      <c r="T4" s="32">
        <f>'(CC) Attribute Counter'!Q27*'(CC) Team Data'!Q$43</f>
        <v>20</v>
      </c>
      <c r="U4" s="32">
        <f>'(CC) Attribute Counter'!R27*'(CC) Team Data'!R$43</f>
        <v>15</v>
      </c>
      <c r="V4" s="32">
        <f>'(CC) Attribute Counter'!S27*'(CC) Team Data'!S$43</f>
        <v>10</v>
      </c>
      <c r="W4" s="32">
        <f>'(CC) Attribute Counter'!T27*'(CC) Team Data'!T$43</f>
        <v>15</v>
      </c>
      <c r="X4" s="32">
        <f>'(CC) Attribute Counter'!U27*'(CC) Team Data'!U$43</f>
        <v>20</v>
      </c>
      <c r="Y4" s="32">
        <f t="shared" ref="Y4:Y22" si="0">SUM(E4:X4)</f>
        <v>300</v>
      </c>
      <c r="Z4" s="32">
        <f t="shared" ref="Z4:Z22" si="1">Y4-IF(B4&gt;14,$Z$1*B4,0)</f>
        <v>300</v>
      </c>
      <c r="AB4" s="58">
        <f>RANK(Z4,Z$3:Z$22,0)+COUNTIF(Z$3:Z4,Z4)-1</f>
        <v>10</v>
      </c>
      <c r="AC4" t="str">
        <f t="shared" ref="AC4:AC22" si="2">A4</f>
        <v>DPS Dam.</v>
      </c>
    </row>
    <row r="5" spans="1:29" x14ac:dyDescent="0.25">
      <c r="A5" t="s">
        <v>319</v>
      </c>
      <c r="B5">
        <f>'(CC) Team Data'!D36</f>
        <v>5</v>
      </c>
      <c r="C5">
        <f>'(CC) Team Data'!D43</f>
        <v>5</v>
      </c>
      <c r="E5" s="32">
        <f>'(CC) Attribute Counter'!B28*'(CC) Team Data'!B$43</f>
        <v>15</v>
      </c>
      <c r="F5" s="32">
        <f>'(CC) Attribute Counter'!C28*'(CC) Team Data'!C$43</f>
        <v>15</v>
      </c>
      <c r="G5" s="32">
        <f>'(CC) Attribute Counter'!D28*'(CC) Team Data'!D$43</f>
        <v>15</v>
      </c>
      <c r="H5" s="32">
        <f>'(CC) Attribute Counter'!E28*'(CC) Team Data'!E$43</f>
        <v>15</v>
      </c>
      <c r="I5" s="32">
        <f>'(CC) Attribute Counter'!F28*'(CC) Team Data'!F$43</f>
        <v>20</v>
      </c>
      <c r="J5" s="32">
        <f>'(CC) Attribute Counter'!G28*'(CC) Team Data'!G$43</f>
        <v>15</v>
      </c>
      <c r="K5" s="32">
        <f>'(CC) Attribute Counter'!H28*'(CC) Team Data'!H$43</f>
        <v>15</v>
      </c>
      <c r="L5" s="32">
        <f>'(CC) Attribute Counter'!I28*'(CC) Team Data'!I$43</f>
        <v>15</v>
      </c>
      <c r="M5" s="32">
        <f>'(CC) Attribute Counter'!J28*'(CC) Team Data'!J$43</f>
        <v>20</v>
      </c>
      <c r="N5" s="32">
        <f>'(CC) Attribute Counter'!K28*'(CC) Team Data'!K$43</f>
        <v>10</v>
      </c>
      <c r="O5" s="32">
        <f>'(CC) Attribute Counter'!L28*'(CC) Team Data'!L$43</f>
        <v>20</v>
      </c>
      <c r="P5" s="32">
        <f>'(CC) Attribute Counter'!M28*'(CC) Team Data'!M$43</f>
        <v>10</v>
      </c>
      <c r="Q5" s="32">
        <f>'(CC) Attribute Counter'!N28*'(CC) Team Data'!N$43</f>
        <v>15</v>
      </c>
      <c r="R5" s="32">
        <f>'(CC) Attribute Counter'!O28*'(CC) Team Data'!O$43</f>
        <v>15</v>
      </c>
      <c r="S5" s="32">
        <f>'(CC) Attribute Counter'!P28*'(CC) Team Data'!P$43</f>
        <v>15</v>
      </c>
      <c r="T5" s="32">
        <f>'(CC) Attribute Counter'!Q28*'(CC) Team Data'!Q$43</f>
        <v>15</v>
      </c>
      <c r="U5" s="32">
        <f>'(CC) Attribute Counter'!R28*'(CC) Team Data'!R$43</f>
        <v>15</v>
      </c>
      <c r="V5" s="32">
        <f>'(CC) Attribute Counter'!S28*'(CC) Team Data'!S$43</f>
        <v>10</v>
      </c>
      <c r="W5" s="32">
        <f>'(CC) Attribute Counter'!T28*'(CC) Team Data'!T$43</f>
        <v>15</v>
      </c>
      <c r="X5" s="32">
        <f>'(CC) Attribute Counter'!U28*'(CC) Team Data'!U$43</f>
        <v>10</v>
      </c>
      <c r="Y5" s="32">
        <f t="shared" si="0"/>
        <v>295</v>
      </c>
      <c r="Z5" s="32">
        <f t="shared" si="1"/>
        <v>295</v>
      </c>
      <c r="AB5" s="58">
        <f>RANK(Z5,Z$3:Z$22,0)+COUNTIF(Z$3:Z5,Z5)-1</f>
        <v>14</v>
      </c>
      <c r="AC5" t="str">
        <f t="shared" si="2"/>
        <v>ST Dam.</v>
      </c>
    </row>
    <row r="6" spans="1:29" x14ac:dyDescent="0.25">
      <c r="A6" t="s">
        <v>307</v>
      </c>
      <c r="B6">
        <f>'(CC) Team Data'!E36</f>
        <v>8</v>
      </c>
      <c r="C6">
        <f>'(CC) Team Data'!E43</f>
        <v>5</v>
      </c>
      <c r="E6" s="32">
        <f>'(CC) Attribute Counter'!B29*'(CC) Team Data'!B$43</f>
        <v>15</v>
      </c>
      <c r="F6" s="32">
        <f>'(CC) Attribute Counter'!C29*'(CC) Team Data'!C$43</f>
        <v>15</v>
      </c>
      <c r="G6" s="32">
        <f>'(CC) Attribute Counter'!D29*'(CC) Team Data'!D$43</f>
        <v>15</v>
      </c>
      <c r="H6" s="32">
        <f>'(CC) Attribute Counter'!E29*'(CC) Team Data'!E$43</f>
        <v>15</v>
      </c>
      <c r="I6" s="32">
        <f>'(CC) Attribute Counter'!F29*'(CC) Team Data'!F$43</f>
        <v>10</v>
      </c>
      <c r="J6" s="32">
        <f>'(CC) Attribute Counter'!G29*'(CC) Team Data'!G$43</f>
        <v>20</v>
      </c>
      <c r="K6" s="32">
        <f>'(CC) Attribute Counter'!H29*'(CC) Team Data'!H$43</f>
        <v>15</v>
      </c>
      <c r="L6" s="32">
        <f>'(CC) Attribute Counter'!I29*'(CC) Team Data'!I$43</f>
        <v>15</v>
      </c>
      <c r="M6" s="32">
        <f>'(CC) Attribute Counter'!J29*'(CC) Team Data'!J$43</f>
        <v>10</v>
      </c>
      <c r="N6" s="32">
        <f>'(CC) Attribute Counter'!K29*'(CC) Team Data'!K$43</f>
        <v>15</v>
      </c>
      <c r="O6" s="32">
        <f>'(CC) Attribute Counter'!L29*'(CC) Team Data'!L$43</f>
        <v>10</v>
      </c>
      <c r="P6" s="32">
        <f>'(CC) Attribute Counter'!M29*'(CC) Team Data'!M$43</f>
        <v>15</v>
      </c>
      <c r="Q6" s="32">
        <f>'(CC) Attribute Counter'!N29*'(CC) Team Data'!N$43</f>
        <v>10</v>
      </c>
      <c r="R6" s="32">
        <f>'(CC) Attribute Counter'!O29*'(CC) Team Data'!O$43</f>
        <v>15</v>
      </c>
      <c r="S6" s="32">
        <f>'(CC) Attribute Counter'!P29*'(CC) Team Data'!P$43</f>
        <v>15</v>
      </c>
      <c r="T6" s="32">
        <f>'(CC) Attribute Counter'!Q29*'(CC) Team Data'!Q$43</f>
        <v>15</v>
      </c>
      <c r="U6" s="32">
        <f>'(CC) Attribute Counter'!R29*'(CC) Team Data'!R$43</f>
        <v>20</v>
      </c>
      <c r="V6" s="32">
        <f>'(CC) Attribute Counter'!S29*'(CC) Team Data'!S$43</f>
        <v>10</v>
      </c>
      <c r="W6" s="32">
        <f>'(CC) Attribute Counter'!T29*'(CC) Team Data'!T$43</f>
        <v>15</v>
      </c>
      <c r="X6" s="32">
        <f>'(CC) Attribute Counter'!U29*'(CC) Team Data'!U$43</f>
        <v>20</v>
      </c>
      <c r="Y6" s="32">
        <f t="shared" si="0"/>
        <v>290</v>
      </c>
      <c r="Z6" s="32">
        <f t="shared" si="1"/>
        <v>290</v>
      </c>
      <c r="AB6" s="58">
        <f>RANK(Z6,Z$3:Z$22,0)+COUNTIF(Z$3:Z6,Z6)-1</f>
        <v>20</v>
      </c>
      <c r="AC6" t="str">
        <f t="shared" si="2"/>
        <v>AOE Dam.</v>
      </c>
    </row>
    <row r="7" spans="1:29" x14ac:dyDescent="0.25">
      <c r="A7" t="s">
        <v>176</v>
      </c>
      <c r="B7">
        <f>'(CC) Team Data'!F36</f>
        <v>8</v>
      </c>
      <c r="C7">
        <f>'(CC) Team Data'!F43</f>
        <v>5</v>
      </c>
      <c r="E7" s="32">
        <f>'(CC) Attribute Counter'!B30*'(CC) Team Data'!B$43</f>
        <v>15</v>
      </c>
      <c r="F7" s="32">
        <f>'(CC) Attribute Counter'!C30*'(CC) Team Data'!C$43</f>
        <v>15</v>
      </c>
      <c r="G7" s="32">
        <f>'(CC) Attribute Counter'!D30*'(CC) Team Data'!D$43</f>
        <v>10</v>
      </c>
      <c r="H7" s="32">
        <f>'(CC) Attribute Counter'!E30*'(CC) Team Data'!E$43</f>
        <v>20</v>
      </c>
      <c r="I7" s="32">
        <f>'(CC) Attribute Counter'!F30*'(CC) Team Data'!F$43</f>
        <v>15</v>
      </c>
      <c r="J7" s="32">
        <f>'(CC) Attribute Counter'!G30*'(CC) Team Data'!G$43</f>
        <v>15</v>
      </c>
      <c r="K7" s="32">
        <f>'(CC) Attribute Counter'!H30*'(CC) Team Data'!H$43</f>
        <v>15</v>
      </c>
      <c r="L7" s="32">
        <f>'(CC) Attribute Counter'!I30*'(CC) Team Data'!I$43</f>
        <v>20</v>
      </c>
      <c r="M7" s="32">
        <f>'(CC) Attribute Counter'!J30*'(CC) Team Data'!J$43</f>
        <v>15</v>
      </c>
      <c r="N7" s="32">
        <f>'(CC) Attribute Counter'!K30*'(CC) Team Data'!K$43</f>
        <v>20</v>
      </c>
      <c r="O7" s="32">
        <f>'(CC) Attribute Counter'!L30*'(CC) Team Data'!L$43</f>
        <v>20</v>
      </c>
      <c r="P7" s="32">
        <f>'(CC) Attribute Counter'!M30*'(CC) Team Data'!M$43</f>
        <v>5</v>
      </c>
      <c r="Q7" s="32">
        <f>'(CC) Attribute Counter'!N30*'(CC) Team Data'!N$43</f>
        <v>20</v>
      </c>
      <c r="R7" s="32">
        <f>'(CC) Attribute Counter'!O30*'(CC) Team Data'!O$43</f>
        <v>15</v>
      </c>
      <c r="S7" s="32">
        <f>'(CC) Attribute Counter'!P30*'(CC) Team Data'!P$43</f>
        <v>15</v>
      </c>
      <c r="T7" s="32">
        <f>'(CC) Attribute Counter'!Q30*'(CC) Team Data'!Q$43</f>
        <v>5</v>
      </c>
      <c r="U7" s="32">
        <f>'(CC) Attribute Counter'!R30*'(CC) Team Data'!R$43</f>
        <v>10</v>
      </c>
      <c r="V7" s="32">
        <f>'(CC) Attribute Counter'!S30*'(CC) Team Data'!S$43</f>
        <v>15</v>
      </c>
      <c r="W7" s="32">
        <f>'(CC) Attribute Counter'!T30*'(CC) Team Data'!T$43</f>
        <v>20</v>
      </c>
      <c r="X7" s="32">
        <f>'(CC) Attribute Counter'!U30*'(CC) Team Data'!U$43</f>
        <v>20</v>
      </c>
      <c r="Y7" s="32">
        <f t="shared" si="0"/>
        <v>305</v>
      </c>
      <c r="Z7" s="32">
        <f t="shared" si="1"/>
        <v>305</v>
      </c>
      <c r="AB7" s="58">
        <f>RANK(Z7,Z$3:Z$22,0)+COUNTIF(Z$3:Z7,Z7)-1</f>
        <v>1</v>
      </c>
      <c r="AC7" t="str">
        <f t="shared" si="2"/>
        <v>Skirmishing</v>
      </c>
    </row>
    <row r="8" spans="1:29" x14ac:dyDescent="0.25">
      <c r="A8" t="s">
        <v>168</v>
      </c>
      <c r="B8">
        <f>'(CC) Team Data'!G36</f>
        <v>7</v>
      </c>
      <c r="C8">
        <f>'(CC) Team Data'!G43</f>
        <v>5</v>
      </c>
      <c r="E8" s="32">
        <f>'(CC) Attribute Counter'!B31*'(CC) Team Data'!B$43</f>
        <v>15</v>
      </c>
      <c r="F8" s="32">
        <f>'(CC) Attribute Counter'!C31*'(CC) Team Data'!C$43</f>
        <v>15</v>
      </c>
      <c r="G8" s="32">
        <f>'(CC) Attribute Counter'!D31*'(CC) Team Data'!D$43</f>
        <v>15</v>
      </c>
      <c r="H8" s="32">
        <f>'(CC) Attribute Counter'!E31*'(CC) Team Data'!E$43</f>
        <v>10</v>
      </c>
      <c r="I8" s="32">
        <f>'(CC) Attribute Counter'!F31*'(CC) Team Data'!F$43</f>
        <v>15</v>
      </c>
      <c r="J8" s="32">
        <f>'(CC) Attribute Counter'!G31*'(CC) Team Data'!G$43</f>
        <v>15</v>
      </c>
      <c r="K8" s="32">
        <f>'(CC) Attribute Counter'!H31*'(CC) Team Data'!H$43</f>
        <v>20</v>
      </c>
      <c r="L8" s="32">
        <f>'(CC) Attribute Counter'!I31*'(CC) Team Data'!I$43</f>
        <v>25</v>
      </c>
      <c r="M8" s="32">
        <f>'(CC) Attribute Counter'!J31*'(CC) Team Data'!J$43</f>
        <v>25</v>
      </c>
      <c r="N8" s="32">
        <f>'(CC) Attribute Counter'!K31*'(CC) Team Data'!K$43</f>
        <v>15</v>
      </c>
      <c r="O8" s="32">
        <f>'(CC) Attribute Counter'!L31*'(CC) Team Data'!L$43</f>
        <v>15</v>
      </c>
      <c r="P8" s="32">
        <f>'(CC) Attribute Counter'!M31*'(CC) Team Data'!M$43</f>
        <v>15</v>
      </c>
      <c r="Q8" s="32">
        <f>'(CC) Attribute Counter'!N31*'(CC) Team Data'!N$43</f>
        <v>15</v>
      </c>
      <c r="R8" s="32">
        <f>'(CC) Attribute Counter'!O31*'(CC) Team Data'!O$43</f>
        <v>10</v>
      </c>
      <c r="S8" s="32">
        <f>'(CC) Attribute Counter'!P31*'(CC) Team Data'!P$43</f>
        <v>15</v>
      </c>
      <c r="T8" s="32">
        <f>'(CC) Attribute Counter'!Q31*'(CC) Team Data'!Q$43</f>
        <v>15</v>
      </c>
      <c r="U8" s="32">
        <f>'(CC) Attribute Counter'!R31*'(CC) Team Data'!R$43</f>
        <v>10</v>
      </c>
      <c r="V8" s="32">
        <f>'(CC) Attribute Counter'!S31*'(CC) Team Data'!S$43</f>
        <v>15</v>
      </c>
      <c r="W8" s="32">
        <f>'(CC) Attribute Counter'!T31*'(CC) Team Data'!T$43</f>
        <v>5</v>
      </c>
      <c r="X8" s="32">
        <f>'(CC) Attribute Counter'!U31*'(CC) Team Data'!U$43</f>
        <v>15</v>
      </c>
      <c r="Y8" s="32">
        <f t="shared" si="0"/>
        <v>300</v>
      </c>
      <c r="Z8" s="32">
        <f t="shared" si="1"/>
        <v>300</v>
      </c>
      <c r="AB8" s="58">
        <f>RANK(Z8,Z$3:Z$22,0)+COUNTIF(Z$3:Z8,Z8)-1</f>
        <v>11</v>
      </c>
      <c r="AC8" t="str">
        <f t="shared" si="2"/>
        <v>Wave Clear</v>
      </c>
    </row>
    <row r="9" spans="1:29" x14ac:dyDescent="0.25">
      <c r="A9" t="s">
        <v>167</v>
      </c>
      <c r="B9">
        <f>'(CC) Team Data'!H36</f>
        <v>6</v>
      </c>
      <c r="C9">
        <f>'(CC) Team Data'!H43</f>
        <v>5</v>
      </c>
      <c r="E9" s="32">
        <f>'(CC) Attribute Counter'!B32*'(CC) Team Data'!B$43</f>
        <v>10</v>
      </c>
      <c r="F9" s="32">
        <f>'(CC) Attribute Counter'!C32*'(CC) Team Data'!C$43</f>
        <v>20</v>
      </c>
      <c r="G9" s="32">
        <f>'(CC) Attribute Counter'!D32*'(CC) Team Data'!D$43</f>
        <v>15</v>
      </c>
      <c r="H9" s="32">
        <f>'(CC) Attribute Counter'!E32*'(CC) Team Data'!E$43</f>
        <v>15</v>
      </c>
      <c r="I9" s="32">
        <f>'(CC) Attribute Counter'!F32*'(CC) Team Data'!F$43</f>
        <v>15</v>
      </c>
      <c r="J9" s="32">
        <f>'(CC) Attribute Counter'!G32*'(CC) Team Data'!G$43</f>
        <v>10</v>
      </c>
      <c r="K9" s="32">
        <f>'(CC) Attribute Counter'!H32*'(CC) Team Data'!H$43</f>
        <v>15</v>
      </c>
      <c r="L9" s="32">
        <f>'(CC) Attribute Counter'!I32*'(CC) Team Data'!I$43</f>
        <v>20</v>
      </c>
      <c r="M9" s="32">
        <f>'(CC) Attribute Counter'!J32*'(CC) Team Data'!J$43</f>
        <v>5</v>
      </c>
      <c r="N9" s="32">
        <f>'(CC) Attribute Counter'!K32*'(CC) Team Data'!K$43</f>
        <v>20</v>
      </c>
      <c r="O9" s="32">
        <f>'(CC) Attribute Counter'!L32*'(CC) Team Data'!L$43</f>
        <v>5</v>
      </c>
      <c r="P9" s="32">
        <f>'(CC) Attribute Counter'!M32*'(CC) Team Data'!M$43</f>
        <v>15</v>
      </c>
      <c r="Q9" s="32">
        <f>'(CC) Attribute Counter'!N32*'(CC) Team Data'!N$43</f>
        <v>15</v>
      </c>
      <c r="R9" s="32">
        <f>'(CC) Attribute Counter'!O32*'(CC) Team Data'!O$43</f>
        <v>15</v>
      </c>
      <c r="S9" s="32">
        <f>'(CC) Attribute Counter'!P32*'(CC) Team Data'!P$43</f>
        <v>15</v>
      </c>
      <c r="T9" s="32">
        <f>'(CC) Attribute Counter'!Q32*'(CC) Team Data'!Q$43</f>
        <v>10</v>
      </c>
      <c r="U9" s="32">
        <f>'(CC) Attribute Counter'!R32*'(CC) Team Data'!R$43</f>
        <v>5</v>
      </c>
      <c r="V9" s="32">
        <f>'(CC) Attribute Counter'!S32*'(CC) Team Data'!S$43</f>
        <v>25</v>
      </c>
      <c r="W9" s="32">
        <f>'(CC) Attribute Counter'!T32*'(CC) Team Data'!T$43</f>
        <v>25</v>
      </c>
      <c r="X9" s="32">
        <f>'(CC) Attribute Counter'!U32*'(CC) Team Data'!U$43</f>
        <v>25</v>
      </c>
      <c r="Y9" s="32">
        <f t="shared" si="0"/>
        <v>300</v>
      </c>
      <c r="Z9" s="32">
        <f t="shared" si="1"/>
        <v>300</v>
      </c>
      <c r="AB9" s="58">
        <f>RANK(Z9,Z$3:Z$22,0)+COUNTIF(Z$3:Z9,Z9)-1</f>
        <v>12</v>
      </c>
      <c r="AC9" t="str">
        <f t="shared" si="2"/>
        <v>Poke</v>
      </c>
    </row>
    <row r="10" spans="1:29" x14ac:dyDescent="0.25">
      <c r="A10" t="s">
        <v>7</v>
      </c>
      <c r="B10">
        <f>'(CC) Team Data'!I36</f>
        <v>5</v>
      </c>
      <c r="C10">
        <f>'(CC) Team Data'!I43</f>
        <v>5</v>
      </c>
      <c r="E10" s="32">
        <f>'(CC) Attribute Counter'!B33*'(CC) Team Data'!B$43</f>
        <v>10</v>
      </c>
      <c r="F10" s="32">
        <f>'(CC) Attribute Counter'!C33*'(CC) Team Data'!C$43</f>
        <v>20</v>
      </c>
      <c r="G10" s="32">
        <f>'(CC) Attribute Counter'!D33*'(CC) Team Data'!D$43</f>
        <v>15</v>
      </c>
      <c r="H10" s="32">
        <f>'(CC) Attribute Counter'!E33*'(CC) Team Data'!E$43</f>
        <v>15</v>
      </c>
      <c r="I10" s="32">
        <f>'(CC) Attribute Counter'!F33*'(CC) Team Data'!F$43</f>
        <v>10</v>
      </c>
      <c r="J10" s="32">
        <f>'(CC) Attribute Counter'!G33*'(CC) Team Data'!G$43</f>
        <v>5</v>
      </c>
      <c r="K10" s="32">
        <f>'(CC) Attribute Counter'!H33*'(CC) Team Data'!H$43</f>
        <v>10</v>
      </c>
      <c r="L10" s="32">
        <f>'(CC) Attribute Counter'!I33*'(CC) Team Data'!I$43</f>
        <v>15</v>
      </c>
      <c r="M10" s="32">
        <f>'(CC) Attribute Counter'!J33*'(CC) Team Data'!J$43</f>
        <v>5</v>
      </c>
      <c r="N10" s="32">
        <f>'(CC) Attribute Counter'!K33*'(CC) Team Data'!K$43</f>
        <v>20</v>
      </c>
      <c r="O10" s="32">
        <f>'(CC) Attribute Counter'!L33*'(CC) Team Data'!L$43</f>
        <v>10</v>
      </c>
      <c r="P10" s="32">
        <f>'(CC) Attribute Counter'!M33*'(CC) Team Data'!M$43</f>
        <v>20</v>
      </c>
      <c r="Q10" s="32">
        <f>'(CC) Attribute Counter'!N33*'(CC) Team Data'!N$43</f>
        <v>20</v>
      </c>
      <c r="R10" s="32">
        <f>'(CC) Attribute Counter'!O33*'(CC) Team Data'!O$43</f>
        <v>15</v>
      </c>
      <c r="S10" s="32">
        <f>'(CC) Attribute Counter'!P33*'(CC) Team Data'!P$43</f>
        <v>15</v>
      </c>
      <c r="T10" s="32">
        <f>'(CC) Attribute Counter'!Q33*'(CC) Team Data'!Q$43</f>
        <v>10</v>
      </c>
      <c r="U10" s="32">
        <f>'(CC) Attribute Counter'!R33*'(CC) Team Data'!R$43</f>
        <v>5</v>
      </c>
      <c r="V10" s="32">
        <f>'(CC) Attribute Counter'!S33*'(CC) Team Data'!S$43</f>
        <v>25</v>
      </c>
      <c r="W10" s="32">
        <f>'(CC) Attribute Counter'!T33*'(CC) Team Data'!T$43</f>
        <v>25</v>
      </c>
      <c r="X10" s="32">
        <f>'(CC) Attribute Counter'!U33*'(CC) Team Data'!U$43</f>
        <v>25</v>
      </c>
      <c r="Y10" s="32">
        <f t="shared" si="0"/>
        <v>295</v>
      </c>
      <c r="Z10" s="32">
        <f t="shared" si="1"/>
        <v>295</v>
      </c>
      <c r="AB10" s="58">
        <f>RANK(Z10,Z$3:Z$22,0)+COUNTIF(Z$3:Z10,Z10)-1</f>
        <v>15</v>
      </c>
      <c r="AC10" t="str">
        <f t="shared" si="2"/>
        <v>Siege</v>
      </c>
    </row>
    <row r="11" spans="1:29" x14ac:dyDescent="0.25">
      <c r="A11" t="s">
        <v>177</v>
      </c>
      <c r="B11">
        <f>'(CC) Team Data'!J36</f>
        <v>8</v>
      </c>
      <c r="C11">
        <f>'(CC) Team Data'!J43</f>
        <v>5</v>
      </c>
      <c r="E11" s="32">
        <f>'(CC) Attribute Counter'!B34*'(CC) Team Data'!B$43</f>
        <v>5</v>
      </c>
      <c r="F11" s="32">
        <f>'(CC) Attribute Counter'!C34*'(CC) Team Data'!C$43</f>
        <v>15</v>
      </c>
      <c r="G11" s="32">
        <f>'(CC) Attribute Counter'!D34*'(CC) Team Data'!D$43</f>
        <v>10</v>
      </c>
      <c r="H11" s="32">
        <f>'(CC) Attribute Counter'!E34*'(CC) Team Data'!E$43</f>
        <v>20</v>
      </c>
      <c r="I11" s="32">
        <f>'(CC) Attribute Counter'!F34*'(CC) Team Data'!F$43</f>
        <v>15</v>
      </c>
      <c r="J11" s="32">
        <f>'(CC) Attribute Counter'!G34*'(CC) Team Data'!G$43</f>
        <v>5</v>
      </c>
      <c r="K11" s="32">
        <f>'(CC) Attribute Counter'!H34*'(CC) Team Data'!H$43</f>
        <v>25</v>
      </c>
      <c r="L11" s="32">
        <f>'(CC) Attribute Counter'!I34*'(CC) Team Data'!I$43</f>
        <v>25</v>
      </c>
      <c r="M11" s="32">
        <f>'(CC) Attribute Counter'!J34*'(CC) Team Data'!J$43</f>
        <v>15</v>
      </c>
      <c r="N11" s="32">
        <f>'(CC) Attribute Counter'!K34*'(CC) Team Data'!K$43</f>
        <v>20</v>
      </c>
      <c r="O11" s="32">
        <f>'(CC) Attribute Counter'!L34*'(CC) Team Data'!L$43</f>
        <v>20</v>
      </c>
      <c r="P11" s="32">
        <f>'(CC) Attribute Counter'!M34*'(CC) Team Data'!M$43</f>
        <v>5</v>
      </c>
      <c r="Q11" s="32">
        <f>'(CC) Attribute Counter'!N34*'(CC) Team Data'!N$43</f>
        <v>10</v>
      </c>
      <c r="R11" s="32">
        <f>'(CC) Attribute Counter'!O34*'(CC) Team Data'!O$43</f>
        <v>10</v>
      </c>
      <c r="S11" s="32">
        <f>'(CC) Attribute Counter'!P34*'(CC) Team Data'!P$43</f>
        <v>10</v>
      </c>
      <c r="T11" s="32">
        <f>'(CC) Attribute Counter'!Q34*'(CC) Team Data'!Q$43</f>
        <v>10</v>
      </c>
      <c r="U11" s="32">
        <f>'(CC) Attribute Counter'!R34*'(CC) Team Data'!R$43</f>
        <v>5</v>
      </c>
      <c r="V11" s="32">
        <f>'(CC) Attribute Counter'!S34*'(CC) Team Data'!S$43</f>
        <v>25</v>
      </c>
      <c r="W11" s="32">
        <f>'(CC) Attribute Counter'!T34*'(CC) Team Data'!T$43</f>
        <v>25</v>
      </c>
      <c r="X11" s="32">
        <f>'(CC) Attribute Counter'!U34*'(CC) Team Data'!U$43</f>
        <v>25</v>
      </c>
      <c r="Y11" s="32">
        <f t="shared" si="0"/>
        <v>300</v>
      </c>
      <c r="Z11" s="32">
        <f t="shared" si="1"/>
        <v>300</v>
      </c>
      <c r="AB11" s="58">
        <f>RANK(Z11,Z$3:Z$22,0)+COUNTIF(Z$3:Z11,Z11)-1</f>
        <v>13</v>
      </c>
      <c r="AC11" t="str">
        <f t="shared" si="2"/>
        <v>Split Pushing</v>
      </c>
    </row>
    <row r="12" spans="1:29" x14ac:dyDescent="0.25">
      <c r="A12" t="s">
        <v>310</v>
      </c>
      <c r="B12">
        <f>'(CC) Team Data'!K36</f>
        <v>5</v>
      </c>
      <c r="C12">
        <f>'(CC) Team Data'!K43</f>
        <v>5</v>
      </c>
      <c r="E12" s="32">
        <f>'(CC) Attribute Counter'!B35*'(CC) Team Data'!B$43</f>
        <v>20</v>
      </c>
      <c r="F12" s="32">
        <f>'(CC) Attribute Counter'!C35*'(CC) Team Data'!C$43</f>
        <v>10</v>
      </c>
      <c r="G12" s="32">
        <f>'(CC) Attribute Counter'!D35*'(CC) Team Data'!D$43</f>
        <v>20</v>
      </c>
      <c r="H12" s="32">
        <f>'(CC) Attribute Counter'!E35*'(CC) Team Data'!E$43</f>
        <v>15</v>
      </c>
      <c r="I12" s="32">
        <f>'(CC) Attribute Counter'!F35*'(CC) Team Data'!F$43</f>
        <v>10</v>
      </c>
      <c r="J12" s="32">
        <f>'(CC) Attribute Counter'!G35*'(CC) Team Data'!G$43</f>
        <v>15</v>
      </c>
      <c r="K12" s="32">
        <f>'(CC) Attribute Counter'!H35*'(CC) Team Data'!H$43</f>
        <v>10</v>
      </c>
      <c r="L12" s="32">
        <f>'(CC) Attribute Counter'!I35*'(CC) Team Data'!I$43</f>
        <v>10</v>
      </c>
      <c r="M12" s="32">
        <f>'(CC) Attribute Counter'!J35*'(CC) Team Data'!J$43</f>
        <v>10</v>
      </c>
      <c r="N12" s="32">
        <f>'(CC) Attribute Counter'!K35*'(CC) Team Data'!K$43</f>
        <v>15</v>
      </c>
      <c r="O12" s="32">
        <f>'(CC) Attribute Counter'!L35*'(CC) Team Data'!L$43</f>
        <v>15</v>
      </c>
      <c r="P12" s="32">
        <f>'(CC) Attribute Counter'!M35*'(CC) Team Data'!M$43</f>
        <v>20</v>
      </c>
      <c r="Q12" s="32">
        <f>'(CC) Attribute Counter'!N35*'(CC) Team Data'!N$43</f>
        <v>15</v>
      </c>
      <c r="R12" s="32">
        <f>'(CC) Attribute Counter'!O35*'(CC) Team Data'!O$43</f>
        <v>20</v>
      </c>
      <c r="S12" s="32">
        <f>'(CC) Attribute Counter'!P35*'(CC) Team Data'!P$43</f>
        <v>20</v>
      </c>
      <c r="T12" s="32">
        <f>'(CC) Attribute Counter'!Q35*'(CC) Team Data'!Q$43</f>
        <v>15</v>
      </c>
      <c r="U12" s="32">
        <f>'(CC) Attribute Counter'!R35*'(CC) Team Data'!R$43</f>
        <v>20</v>
      </c>
      <c r="V12" s="32">
        <f>'(CC) Attribute Counter'!S35*'(CC) Team Data'!S$43</f>
        <v>15</v>
      </c>
      <c r="W12" s="32">
        <f>'(CC) Attribute Counter'!T35*'(CC) Team Data'!T$43</f>
        <v>15</v>
      </c>
      <c r="X12" s="32">
        <f>'(CC) Attribute Counter'!U35*'(CC) Team Data'!U$43</f>
        <v>15</v>
      </c>
      <c r="Y12" s="32">
        <f t="shared" si="0"/>
        <v>305</v>
      </c>
      <c r="Z12" s="32">
        <f t="shared" si="1"/>
        <v>305</v>
      </c>
      <c r="AB12" s="58">
        <f>RANK(Z12,Z$3:Z$22,0)+COUNTIF(Z$3:Z12,Z12)-1</f>
        <v>2</v>
      </c>
      <c r="AC12" t="str">
        <f t="shared" si="2"/>
        <v>Mit. Tough.</v>
      </c>
    </row>
    <row r="13" spans="1:29" x14ac:dyDescent="0.25">
      <c r="A13" t="s">
        <v>311</v>
      </c>
      <c r="B13">
        <f>'(CC) Team Data'!L36</f>
        <v>9</v>
      </c>
      <c r="C13">
        <f>'(CC) Team Data'!L43</f>
        <v>5</v>
      </c>
      <c r="E13" s="32">
        <f>'(CC) Attribute Counter'!B36*'(CC) Team Data'!B$43</f>
        <v>15</v>
      </c>
      <c r="F13" s="32">
        <f>'(CC) Attribute Counter'!C36*'(CC) Team Data'!C$43</f>
        <v>15</v>
      </c>
      <c r="G13" s="32">
        <f>'(CC) Attribute Counter'!D36*'(CC) Team Data'!D$43</f>
        <v>10</v>
      </c>
      <c r="H13" s="32">
        <f>'(CC) Attribute Counter'!E36*'(CC) Team Data'!E$43</f>
        <v>20</v>
      </c>
      <c r="I13" s="32">
        <f>'(CC) Attribute Counter'!F36*'(CC) Team Data'!F$43</f>
        <v>10</v>
      </c>
      <c r="J13" s="32">
        <f>'(CC) Attribute Counter'!G36*'(CC) Team Data'!G$43</f>
        <v>15</v>
      </c>
      <c r="K13" s="32">
        <f>'(CC) Attribute Counter'!H36*'(CC) Team Data'!H$43</f>
        <v>25</v>
      </c>
      <c r="L13" s="32">
        <f>'(CC) Attribute Counter'!I36*'(CC) Team Data'!I$43</f>
        <v>20</v>
      </c>
      <c r="M13" s="32">
        <f>'(CC) Attribute Counter'!J36*'(CC) Team Data'!J$43</f>
        <v>10</v>
      </c>
      <c r="N13" s="32">
        <f>'(CC) Attribute Counter'!K36*'(CC) Team Data'!K$43</f>
        <v>15</v>
      </c>
      <c r="O13" s="32">
        <f>'(CC) Attribute Counter'!L36*'(CC) Team Data'!L$43</f>
        <v>15</v>
      </c>
      <c r="P13" s="32">
        <f>'(CC) Attribute Counter'!M36*'(CC) Team Data'!M$43</f>
        <v>15</v>
      </c>
      <c r="Q13" s="32">
        <f>'(CC) Attribute Counter'!N36*'(CC) Team Data'!N$43</f>
        <v>15</v>
      </c>
      <c r="R13" s="32">
        <f>'(CC) Attribute Counter'!O36*'(CC) Team Data'!O$43</f>
        <v>20</v>
      </c>
      <c r="S13" s="32">
        <f>'(CC) Attribute Counter'!P36*'(CC) Team Data'!P$43</f>
        <v>20</v>
      </c>
      <c r="T13" s="32">
        <f>'(CC) Attribute Counter'!Q36*'(CC) Team Data'!Q$43</f>
        <v>20</v>
      </c>
      <c r="U13" s="32">
        <f>'(CC) Attribute Counter'!R36*'(CC) Team Data'!R$43</f>
        <v>15</v>
      </c>
      <c r="V13" s="32">
        <f>'(CC) Attribute Counter'!S36*'(CC) Team Data'!S$43</f>
        <v>15</v>
      </c>
      <c r="W13" s="32">
        <f>'(CC) Attribute Counter'!T36*'(CC) Team Data'!T$43</f>
        <v>5</v>
      </c>
      <c r="X13" s="32">
        <f>'(CC) Attribute Counter'!U36*'(CC) Team Data'!U$43</f>
        <v>10</v>
      </c>
      <c r="Y13" s="32">
        <f t="shared" si="0"/>
        <v>305</v>
      </c>
      <c r="Z13" s="32">
        <f t="shared" si="1"/>
        <v>305</v>
      </c>
      <c r="AB13" s="58">
        <f>RANK(Z13,Z$3:Z$22,0)+COUNTIF(Z$3:Z13,Z13)-1</f>
        <v>3</v>
      </c>
      <c r="AC13" t="str">
        <f t="shared" si="2"/>
        <v>Sus. Tough.</v>
      </c>
    </row>
    <row r="14" spans="1:29" x14ac:dyDescent="0.25">
      <c r="A14" t="s">
        <v>317</v>
      </c>
      <c r="B14">
        <f>'(CC) Team Data'!M36</f>
        <v>5</v>
      </c>
      <c r="C14">
        <f>'(CC) Team Data'!M43</f>
        <v>5</v>
      </c>
      <c r="E14" s="32">
        <f>'(CC) Attribute Counter'!B37*'(CC) Team Data'!B$43</f>
        <v>15</v>
      </c>
      <c r="F14" s="32">
        <f>'(CC) Attribute Counter'!C37*'(CC) Team Data'!C$43</f>
        <v>15</v>
      </c>
      <c r="G14" s="32">
        <f>'(CC) Attribute Counter'!D37*'(CC) Team Data'!D$43</f>
        <v>20</v>
      </c>
      <c r="H14" s="32">
        <f>'(CC) Attribute Counter'!E37*'(CC) Team Data'!E$43</f>
        <v>15</v>
      </c>
      <c r="I14" s="32">
        <f>'(CC) Attribute Counter'!F37*'(CC) Team Data'!F$43</f>
        <v>25</v>
      </c>
      <c r="J14" s="32">
        <f>'(CC) Attribute Counter'!G37*'(CC) Team Data'!G$43</f>
        <v>15</v>
      </c>
      <c r="K14" s="32">
        <f>'(CC) Attribute Counter'!H37*'(CC) Team Data'!H$43</f>
        <v>15</v>
      </c>
      <c r="L14" s="32">
        <f>'(CC) Attribute Counter'!I37*'(CC) Team Data'!I$43</f>
        <v>10</v>
      </c>
      <c r="M14" s="32">
        <f>'(CC) Attribute Counter'!J37*'(CC) Team Data'!J$43</f>
        <v>25</v>
      </c>
      <c r="N14" s="32">
        <f>'(CC) Attribute Counter'!K37*'(CC) Team Data'!K$43</f>
        <v>10</v>
      </c>
      <c r="O14" s="32">
        <f>'(CC) Attribute Counter'!L37*'(CC) Team Data'!L$43</f>
        <v>15</v>
      </c>
      <c r="P14" s="32">
        <f>'(CC) Attribute Counter'!M37*'(CC) Team Data'!M$43</f>
        <v>15</v>
      </c>
      <c r="Q14" s="32">
        <f>'(CC) Attribute Counter'!N37*'(CC) Team Data'!N$43</f>
        <v>15</v>
      </c>
      <c r="R14" s="32">
        <f>'(CC) Attribute Counter'!O37*'(CC) Team Data'!O$43</f>
        <v>15</v>
      </c>
      <c r="S14" s="32">
        <f>'(CC) Attribute Counter'!P37*'(CC) Team Data'!P$43</f>
        <v>15</v>
      </c>
      <c r="T14" s="32">
        <f>'(CC) Attribute Counter'!Q37*'(CC) Team Data'!Q$43</f>
        <v>5</v>
      </c>
      <c r="U14" s="32">
        <f>'(CC) Attribute Counter'!R37*'(CC) Team Data'!R$43</f>
        <v>15</v>
      </c>
      <c r="V14" s="32">
        <f>'(CC) Attribute Counter'!S37*'(CC) Team Data'!S$43</f>
        <v>15</v>
      </c>
      <c r="W14" s="32">
        <f>'(CC) Attribute Counter'!T37*'(CC) Team Data'!T$43</f>
        <v>15</v>
      </c>
      <c r="X14" s="32">
        <f>'(CC) Attribute Counter'!U37*'(CC) Team Data'!U$43</f>
        <v>15</v>
      </c>
      <c r="Y14" s="32">
        <f t="shared" si="0"/>
        <v>305</v>
      </c>
      <c r="Z14" s="32">
        <f t="shared" si="1"/>
        <v>305</v>
      </c>
      <c r="AB14" s="58">
        <f>RANK(Z14,Z$3:Z$22,0)+COUNTIF(Z$3:Z14,Z14)-1</f>
        <v>4</v>
      </c>
      <c r="AC14" t="str">
        <f t="shared" si="2"/>
        <v>ST CC</v>
      </c>
    </row>
    <row r="15" spans="1:29" x14ac:dyDescent="0.25">
      <c r="A15" t="s">
        <v>286</v>
      </c>
      <c r="B15">
        <f>'(CC) Team Data'!N36</f>
        <v>8</v>
      </c>
      <c r="C15">
        <f>'(CC) Team Data'!N43</f>
        <v>5</v>
      </c>
      <c r="E15" s="32">
        <f>'(CC) Attribute Counter'!B38*'(CC) Team Data'!B$43</f>
        <v>15</v>
      </c>
      <c r="F15" s="32">
        <f>'(CC) Attribute Counter'!C38*'(CC) Team Data'!C$43</f>
        <v>15</v>
      </c>
      <c r="G15" s="32">
        <f>'(CC) Attribute Counter'!D38*'(CC) Team Data'!D$43</f>
        <v>15</v>
      </c>
      <c r="H15" s="32">
        <f>'(CC) Attribute Counter'!E38*'(CC) Team Data'!E$43</f>
        <v>20</v>
      </c>
      <c r="I15" s="32">
        <f>'(CC) Attribute Counter'!F38*'(CC) Team Data'!F$43</f>
        <v>10</v>
      </c>
      <c r="J15" s="32">
        <f>'(CC) Attribute Counter'!G38*'(CC) Team Data'!G$43</f>
        <v>15</v>
      </c>
      <c r="K15" s="32">
        <f>'(CC) Attribute Counter'!H38*'(CC) Team Data'!H$43</f>
        <v>15</v>
      </c>
      <c r="L15" s="32">
        <f>'(CC) Attribute Counter'!I38*'(CC) Team Data'!I$43</f>
        <v>10</v>
      </c>
      <c r="M15" s="32">
        <f>'(CC) Attribute Counter'!J38*'(CC) Team Data'!J$43</f>
        <v>20</v>
      </c>
      <c r="N15" s="32">
        <f>'(CC) Attribute Counter'!K38*'(CC) Team Data'!K$43</f>
        <v>15</v>
      </c>
      <c r="O15" s="32">
        <f>'(CC) Attribute Counter'!L38*'(CC) Team Data'!L$43</f>
        <v>15</v>
      </c>
      <c r="P15" s="32">
        <f>'(CC) Attribute Counter'!M38*'(CC) Team Data'!M$43</f>
        <v>15</v>
      </c>
      <c r="Q15" s="32">
        <f>'(CC) Attribute Counter'!N38*'(CC) Team Data'!N$43</f>
        <v>15</v>
      </c>
      <c r="R15" s="32">
        <f>'(CC) Attribute Counter'!O38*'(CC) Team Data'!O$43</f>
        <v>15</v>
      </c>
      <c r="S15" s="32">
        <f>'(CC) Attribute Counter'!P38*'(CC) Team Data'!P$43</f>
        <v>15</v>
      </c>
      <c r="T15" s="32">
        <f>'(CC) Attribute Counter'!Q38*'(CC) Team Data'!Q$43</f>
        <v>25</v>
      </c>
      <c r="U15" s="32">
        <f>'(CC) Attribute Counter'!R38*'(CC) Team Data'!R$43</f>
        <v>15</v>
      </c>
      <c r="V15" s="32">
        <f>'(CC) Attribute Counter'!S38*'(CC) Team Data'!S$43</f>
        <v>15</v>
      </c>
      <c r="W15" s="32">
        <f>'(CC) Attribute Counter'!T38*'(CC) Team Data'!T$43</f>
        <v>10</v>
      </c>
      <c r="X15" s="32">
        <f>'(CC) Attribute Counter'!U38*'(CC) Team Data'!U$43</f>
        <v>15</v>
      </c>
      <c r="Y15" s="32">
        <f t="shared" si="0"/>
        <v>305</v>
      </c>
      <c r="Z15" s="32">
        <f t="shared" si="1"/>
        <v>305</v>
      </c>
      <c r="AB15" s="58">
        <f>RANK(Z15,Z$3:Z$22,0)+COUNTIF(Z$3:Z15,Z15)-1</f>
        <v>5</v>
      </c>
      <c r="AC15" t="str">
        <f t="shared" si="2"/>
        <v>AOE CC</v>
      </c>
    </row>
    <row r="16" spans="1:29" x14ac:dyDescent="0.25">
      <c r="A16" t="s">
        <v>287</v>
      </c>
      <c r="B16">
        <f>'(CC) Team Data'!O36</f>
        <v>7</v>
      </c>
      <c r="C16">
        <f>'(CC) Team Data'!O43</f>
        <v>5</v>
      </c>
      <c r="E16" s="32">
        <f>'(CC) Attribute Counter'!B39*'(CC) Team Data'!B$43</f>
        <v>20</v>
      </c>
      <c r="F16" s="32">
        <f>'(CC) Attribute Counter'!C39*'(CC) Team Data'!C$43</f>
        <v>15</v>
      </c>
      <c r="G16" s="32">
        <f>'(CC) Attribute Counter'!D39*'(CC) Team Data'!D$43</f>
        <v>15</v>
      </c>
      <c r="H16" s="32">
        <f>'(CC) Attribute Counter'!E39*'(CC) Team Data'!E$43</f>
        <v>15</v>
      </c>
      <c r="I16" s="32">
        <f>'(CC) Attribute Counter'!F39*'(CC) Team Data'!F$43</f>
        <v>15</v>
      </c>
      <c r="J16" s="32">
        <f>'(CC) Attribute Counter'!G39*'(CC) Team Data'!G$43</f>
        <v>20</v>
      </c>
      <c r="K16" s="32">
        <f>'(CC) Attribute Counter'!H39*'(CC) Team Data'!H$43</f>
        <v>15</v>
      </c>
      <c r="L16" s="32">
        <f>'(CC) Attribute Counter'!I39*'(CC) Team Data'!I$43</f>
        <v>15</v>
      </c>
      <c r="M16" s="32">
        <f>'(CC) Attribute Counter'!J39*'(CC) Team Data'!J$43</f>
        <v>20</v>
      </c>
      <c r="N16" s="32">
        <f>'(CC) Attribute Counter'!K39*'(CC) Team Data'!K$43</f>
        <v>10</v>
      </c>
      <c r="O16" s="32">
        <f>'(CC) Attribute Counter'!L39*'(CC) Team Data'!L$43</f>
        <v>10</v>
      </c>
      <c r="P16" s="32">
        <f>'(CC) Attribute Counter'!M39*'(CC) Team Data'!M$43</f>
        <v>15</v>
      </c>
      <c r="Q16" s="32">
        <f>'(CC) Attribute Counter'!N39*'(CC) Team Data'!N$43</f>
        <v>15</v>
      </c>
      <c r="R16" s="32">
        <f>'(CC) Attribute Counter'!O39*'(CC) Team Data'!O$43</f>
        <v>15</v>
      </c>
      <c r="S16" s="32">
        <f>'(CC) Attribute Counter'!P39*'(CC) Team Data'!P$43</f>
        <v>15</v>
      </c>
      <c r="T16" s="32">
        <f>'(CC) Attribute Counter'!Q39*'(CC) Team Data'!Q$43</f>
        <v>15</v>
      </c>
      <c r="U16" s="32">
        <f>'(CC) Attribute Counter'!R39*'(CC) Team Data'!R$43</f>
        <v>20</v>
      </c>
      <c r="V16" s="32">
        <f>'(CC) Attribute Counter'!S39*'(CC) Team Data'!S$43</f>
        <v>15</v>
      </c>
      <c r="W16" s="32">
        <f>'(CC) Attribute Counter'!T39*'(CC) Team Data'!T$43</f>
        <v>20</v>
      </c>
      <c r="X16" s="32">
        <f>'(CC) Attribute Counter'!U39*'(CC) Team Data'!U$43</f>
        <v>5</v>
      </c>
      <c r="Y16" s="32">
        <f t="shared" si="0"/>
        <v>305</v>
      </c>
      <c r="Z16" s="32">
        <f t="shared" si="1"/>
        <v>305</v>
      </c>
      <c r="AB16" s="58">
        <f>RANK(Z16,Z$3:Z$22,0)+COUNTIF(Z$3:Z16,Z16)-1</f>
        <v>6</v>
      </c>
      <c r="AC16" t="str">
        <f t="shared" si="2"/>
        <v>CC Range</v>
      </c>
    </row>
    <row r="17" spans="1:29" x14ac:dyDescent="0.25">
      <c r="A17" t="s">
        <v>3</v>
      </c>
      <c r="B17">
        <f>'(CC) Team Data'!P36</f>
        <v>7</v>
      </c>
      <c r="C17">
        <f>'(CC) Team Data'!P43</f>
        <v>5</v>
      </c>
      <c r="E17" s="32">
        <f>'(CC) Attribute Counter'!B40*'(CC) Team Data'!B$43</f>
        <v>15</v>
      </c>
      <c r="F17" s="32">
        <f>'(CC) Attribute Counter'!C40*'(CC) Team Data'!C$43</f>
        <v>15</v>
      </c>
      <c r="G17" s="32">
        <f>'(CC) Attribute Counter'!D40*'(CC) Team Data'!D$43</f>
        <v>15</v>
      </c>
      <c r="H17" s="32">
        <f>'(CC) Attribute Counter'!E40*'(CC) Team Data'!E$43</f>
        <v>15</v>
      </c>
      <c r="I17" s="32">
        <f>'(CC) Attribute Counter'!F40*'(CC) Team Data'!F$43</f>
        <v>15</v>
      </c>
      <c r="J17" s="32">
        <f>'(CC) Attribute Counter'!G40*'(CC) Team Data'!G$43</f>
        <v>15</v>
      </c>
      <c r="K17" s="32">
        <f>'(CC) Attribute Counter'!H40*'(CC) Team Data'!H$43</f>
        <v>15</v>
      </c>
      <c r="L17" s="32">
        <f>'(CC) Attribute Counter'!I40*'(CC) Team Data'!I$43</f>
        <v>15</v>
      </c>
      <c r="M17" s="32">
        <f>'(CC) Attribute Counter'!J40*'(CC) Team Data'!J$43</f>
        <v>20</v>
      </c>
      <c r="N17" s="32">
        <f>'(CC) Attribute Counter'!K40*'(CC) Team Data'!K$43</f>
        <v>10</v>
      </c>
      <c r="O17" s="32">
        <f>'(CC) Attribute Counter'!L40*'(CC) Team Data'!L$43</f>
        <v>10</v>
      </c>
      <c r="P17" s="32">
        <f>'(CC) Attribute Counter'!M40*'(CC) Team Data'!M$43</f>
        <v>15</v>
      </c>
      <c r="Q17" s="32">
        <f>'(CC) Attribute Counter'!N40*'(CC) Team Data'!N$43</f>
        <v>15</v>
      </c>
      <c r="R17" s="32">
        <f>'(CC) Attribute Counter'!O40*'(CC) Team Data'!O$43</f>
        <v>15</v>
      </c>
      <c r="S17" s="32">
        <f>'(CC) Attribute Counter'!P40*'(CC) Team Data'!P$43</f>
        <v>15</v>
      </c>
      <c r="T17" s="32">
        <f>'(CC) Attribute Counter'!Q40*'(CC) Team Data'!Q$43</f>
        <v>15</v>
      </c>
      <c r="U17" s="32">
        <f>'(CC) Attribute Counter'!R40*'(CC) Team Data'!R$43</f>
        <v>15</v>
      </c>
      <c r="V17" s="32">
        <f>'(CC) Attribute Counter'!S40*'(CC) Team Data'!S$43</f>
        <v>25</v>
      </c>
      <c r="W17" s="32">
        <f>'(CC) Attribute Counter'!T40*'(CC) Team Data'!T$43</f>
        <v>5</v>
      </c>
      <c r="X17" s="32">
        <f>'(CC) Attribute Counter'!U40*'(CC) Team Data'!U$43</f>
        <v>25</v>
      </c>
      <c r="Y17" s="32">
        <f t="shared" si="0"/>
        <v>305</v>
      </c>
      <c r="Z17" s="32">
        <f t="shared" si="1"/>
        <v>305</v>
      </c>
      <c r="AB17" s="58">
        <f>RANK(Z17,Z$3:Z$22,0)+COUNTIF(Z$3:Z17,Z17)-1</f>
        <v>7</v>
      </c>
      <c r="AC17" t="str">
        <f t="shared" si="2"/>
        <v>CC Impact</v>
      </c>
    </row>
    <row r="18" spans="1:29" x14ac:dyDescent="0.25">
      <c r="A18" t="s">
        <v>313</v>
      </c>
      <c r="B18">
        <f>'(CC) Team Data'!Q36</f>
        <v>7</v>
      </c>
      <c r="C18">
        <f>'(CC) Team Data'!Q43</f>
        <v>5</v>
      </c>
      <c r="E18" s="32">
        <f>'(CC) Attribute Counter'!B41*'(CC) Team Data'!B$43</f>
        <v>15</v>
      </c>
      <c r="F18" s="32">
        <f>'(CC) Attribute Counter'!C41*'(CC) Team Data'!C$43</f>
        <v>10</v>
      </c>
      <c r="G18" s="32">
        <f>'(CC) Attribute Counter'!D41*'(CC) Team Data'!D$43</f>
        <v>15</v>
      </c>
      <c r="H18" s="32">
        <f>'(CC) Attribute Counter'!E41*'(CC) Team Data'!E$43</f>
        <v>15</v>
      </c>
      <c r="I18" s="32">
        <f>'(CC) Attribute Counter'!F41*'(CC) Team Data'!F$43</f>
        <v>25</v>
      </c>
      <c r="J18" s="32">
        <f>'(CC) Attribute Counter'!G41*'(CC) Team Data'!G$43</f>
        <v>15</v>
      </c>
      <c r="K18" s="32">
        <f>'(CC) Attribute Counter'!H41*'(CC) Team Data'!H$43</f>
        <v>20</v>
      </c>
      <c r="L18" s="32">
        <f>'(CC) Attribute Counter'!I41*'(CC) Team Data'!I$43</f>
        <v>20</v>
      </c>
      <c r="M18" s="32">
        <f>'(CC) Attribute Counter'!J41*'(CC) Team Data'!J$43</f>
        <v>20</v>
      </c>
      <c r="N18" s="32">
        <f>'(CC) Attribute Counter'!K41*'(CC) Team Data'!K$43</f>
        <v>15</v>
      </c>
      <c r="O18" s="32">
        <f>'(CC) Attribute Counter'!L41*'(CC) Team Data'!L$43</f>
        <v>10</v>
      </c>
      <c r="P18" s="32">
        <f>'(CC) Attribute Counter'!M41*'(CC) Team Data'!M$43</f>
        <v>25</v>
      </c>
      <c r="Q18" s="32">
        <f>'(CC) Attribute Counter'!N41*'(CC) Team Data'!N$43</f>
        <v>5</v>
      </c>
      <c r="R18" s="32">
        <f>'(CC) Attribute Counter'!O41*'(CC) Team Data'!O$43</f>
        <v>15</v>
      </c>
      <c r="S18" s="32">
        <f>'(CC) Attribute Counter'!P41*'(CC) Team Data'!P$43</f>
        <v>15</v>
      </c>
      <c r="T18" s="32">
        <f>'(CC) Attribute Counter'!Q41*'(CC) Team Data'!Q$43</f>
        <v>15</v>
      </c>
      <c r="U18" s="32">
        <f>'(CC) Attribute Counter'!R41*'(CC) Team Data'!R$43</f>
        <v>15</v>
      </c>
      <c r="V18" s="32">
        <f>'(CC) Attribute Counter'!S41*'(CC) Team Data'!S$43</f>
        <v>15</v>
      </c>
      <c r="W18" s="32">
        <f>'(CC) Attribute Counter'!T41*'(CC) Team Data'!T$43</f>
        <v>5</v>
      </c>
      <c r="X18" s="32">
        <f>'(CC) Attribute Counter'!U41*'(CC) Team Data'!U$43</f>
        <v>5</v>
      </c>
      <c r="Y18" s="32">
        <f t="shared" si="0"/>
        <v>295</v>
      </c>
      <c r="Z18" s="32">
        <f t="shared" si="1"/>
        <v>295</v>
      </c>
      <c r="AB18" s="58">
        <f>RANK(Z18,Z$3:Z$22,0)+COUNTIF(Z$3:Z18,Z18)-1</f>
        <v>16</v>
      </c>
      <c r="AC18" t="str">
        <f t="shared" si="2"/>
        <v>Repo. Mob.</v>
      </c>
    </row>
    <row r="19" spans="1:29" x14ac:dyDescent="0.25">
      <c r="A19" t="s">
        <v>306</v>
      </c>
      <c r="B19">
        <f>'(CC) Team Data'!R36</f>
        <v>5</v>
      </c>
      <c r="C19">
        <f>'(CC) Team Data'!R43</f>
        <v>5</v>
      </c>
      <c r="E19" s="32">
        <f>'(CC) Attribute Counter'!B42*'(CC) Team Data'!B$43</f>
        <v>10</v>
      </c>
      <c r="F19" s="32">
        <f>'(CC) Attribute Counter'!C42*'(CC) Team Data'!C$43</f>
        <v>15</v>
      </c>
      <c r="G19" s="32">
        <f>'(CC) Attribute Counter'!D42*'(CC) Team Data'!D$43</f>
        <v>15</v>
      </c>
      <c r="H19" s="32">
        <f>'(CC) Attribute Counter'!E42*'(CC) Team Data'!E$43</f>
        <v>10</v>
      </c>
      <c r="I19" s="32">
        <f>'(CC) Attribute Counter'!F42*'(CC) Team Data'!F$43</f>
        <v>20</v>
      </c>
      <c r="J19" s="32">
        <f>'(CC) Attribute Counter'!G42*'(CC) Team Data'!G$43</f>
        <v>20</v>
      </c>
      <c r="K19" s="32">
        <f>'(CC) Attribute Counter'!H42*'(CC) Team Data'!H$43</f>
        <v>25</v>
      </c>
      <c r="L19" s="32">
        <f>'(CC) Attribute Counter'!I42*'(CC) Team Data'!I$43</f>
        <v>25</v>
      </c>
      <c r="M19" s="32">
        <f>'(CC) Attribute Counter'!J42*'(CC) Team Data'!J$43</f>
        <v>25</v>
      </c>
      <c r="N19" s="32">
        <f>'(CC) Attribute Counter'!K42*'(CC) Team Data'!K$43</f>
        <v>10</v>
      </c>
      <c r="O19" s="32">
        <f>'(CC) Attribute Counter'!L42*'(CC) Team Data'!L$43</f>
        <v>15</v>
      </c>
      <c r="P19" s="32">
        <f>'(CC) Attribute Counter'!M42*'(CC) Team Data'!M$43</f>
        <v>15</v>
      </c>
      <c r="Q19" s="32">
        <f>'(CC) Attribute Counter'!N42*'(CC) Team Data'!N$43</f>
        <v>15</v>
      </c>
      <c r="R19" s="32">
        <f>'(CC) Attribute Counter'!O42*'(CC) Team Data'!O$43</f>
        <v>10</v>
      </c>
      <c r="S19" s="32">
        <f>'(CC) Attribute Counter'!P42*'(CC) Team Data'!P$43</f>
        <v>15</v>
      </c>
      <c r="T19" s="32">
        <f>'(CC) Attribute Counter'!Q42*'(CC) Team Data'!Q$43</f>
        <v>15</v>
      </c>
      <c r="U19" s="32">
        <f>'(CC) Attribute Counter'!R42*'(CC) Team Data'!R$43</f>
        <v>15</v>
      </c>
      <c r="V19" s="32">
        <f>'(CC) Attribute Counter'!S42*'(CC) Team Data'!S$43</f>
        <v>5</v>
      </c>
      <c r="W19" s="32">
        <f>'(CC) Attribute Counter'!T42*'(CC) Team Data'!T$43</f>
        <v>20</v>
      </c>
      <c r="X19" s="32">
        <f>'(CC) Attribute Counter'!U42*'(CC) Team Data'!U$43</f>
        <v>5</v>
      </c>
      <c r="Y19" s="32">
        <f t="shared" si="0"/>
        <v>305</v>
      </c>
      <c r="Z19" s="32">
        <f t="shared" si="1"/>
        <v>305</v>
      </c>
      <c r="AB19" s="58">
        <f>RANK(Z19,Z$3:Z$22,0)+COUNTIF(Z$3:Z19,Z19)-1</f>
        <v>8</v>
      </c>
      <c r="AC19" t="str">
        <f t="shared" si="2"/>
        <v>Eng. Mob.</v>
      </c>
    </row>
    <row r="20" spans="1:29" x14ac:dyDescent="0.25">
      <c r="A20" t="s">
        <v>175</v>
      </c>
      <c r="B20">
        <f>'(CC) Team Data'!S36</f>
        <v>5</v>
      </c>
      <c r="C20">
        <f>'(CC) Team Data'!S43</f>
        <v>5</v>
      </c>
      <c r="E20" s="32">
        <f>'(CC) Attribute Counter'!B43*'(CC) Team Data'!B$43</f>
        <v>25</v>
      </c>
      <c r="F20" s="32">
        <f>'(CC) Attribute Counter'!C43*'(CC) Team Data'!C$43</f>
        <v>20</v>
      </c>
      <c r="G20" s="32">
        <f>'(CC) Attribute Counter'!D43*'(CC) Team Data'!D$43</f>
        <v>20</v>
      </c>
      <c r="H20" s="32">
        <f>'(CC) Attribute Counter'!E43*'(CC) Team Data'!E$43</f>
        <v>20</v>
      </c>
      <c r="I20" s="32">
        <f>'(CC) Attribute Counter'!F43*'(CC) Team Data'!F$43</f>
        <v>15</v>
      </c>
      <c r="J20" s="32">
        <f>'(CC) Attribute Counter'!G43*'(CC) Team Data'!G$43</f>
        <v>15</v>
      </c>
      <c r="K20" s="32">
        <f>'(CC) Attribute Counter'!H43*'(CC) Team Data'!H$43</f>
        <v>5</v>
      </c>
      <c r="L20" s="32">
        <f>'(CC) Attribute Counter'!I43*'(CC) Team Data'!I$43</f>
        <v>5</v>
      </c>
      <c r="M20" s="32">
        <f>'(CC) Attribute Counter'!J43*'(CC) Team Data'!J$43</f>
        <v>5</v>
      </c>
      <c r="N20" s="32">
        <f>'(CC) Attribute Counter'!K43*'(CC) Team Data'!K$43</f>
        <v>15</v>
      </c>
      <c r="O20" s="32">
        <f>'(CC) Attribute Counter'!L43*'(CC) Team Data'!L$43</f>
        <v>15</v>
      </c>
      <c r="P20" s="32">
        <f>'(CC) Attribute Counter'!M43*'(CC) Team Data'!M$43</f>
        <v>15</v>
      </c>
      <c r="Q20" s="32">
        <f>'(CC) Attribute Counter'!N43*'(CC) Team Data'!N$43</f>
        <v>15</v>
      </c>
      <c r="R20" s="32">
        <f>'(CC) Attribute Counter'!O43*'(CC) Team Data'!O$43</f>
        <v>15</v>
      </c>
      <c r="S20" s="32">
        <f>'(CC) Attribute Counter'!P43*'(CC) Team Data'!P$43</f>
        <v>5</v>
      </c>
      <c r="T20" s="32">
        <f>'(CC) Attribute Counter'!Q43*'(CC) Team Data'!Q$43</f>
        <v>15</v>
      </c>
      <c r="U20" s="32">
        <f>'(CC) Attribute Counter'!R43*'(CC) Team Data'!R$43</f>
        <v>25</v>
      </c>
      <c r="V20" s="32">
        <f>'(CC) Attribute Counter'!S43*'(CC) Team Data'!S$43</f>
        <v>15</v>
      </c>
      <c r="W20" s="32">
        <f>'(CC) Attribute Counter'!T43*'(CC) Team Data'!T$43</f>
        <v>15</v>
      </c>
      <c r="X20" s="32">
        <f>'(CC) Attribute Counter'!U43*'(CC) Team Data'!U$43</f>
        <v>15</v>
      </c>
      <c r="Y20" s="32">
        <f t="shared" si="0"/>
        <v>295</v>
      </c>
      <c r="Z20" s="32">
        <f t="shared" si="1"/>
        <v>295</v>
      </c>
      <c r="AB20" s="58">
        <f>RANK(Z20,Z$3:Z$22,0)+COUNTIF(Z$3:Z20,Z20)-1</f>
        <v>17</v>
      </c>
      <c r="AC20" t="str">
        <f t="shared" si="2"/>
        <v>Utility</v>
      </c>
    </row>
    <row r="21" spans="1:29" x14ac:dyDescent="0.25">
      <c r="A21" t="s">
        <v>314</v>
      </c>
      <c r="B21">
        <f>'(CC) Team Data'!T36</f>
        <v>7</v>
      </c>
      <c r="C21">
        <f>'(CC) Team Data'!T43</f>
        <v>5</v>
      </c>
      <c r="E21" s="32">
        <f>'(CC) Attribute Counter'!B44*'(CC) Team Data'!B$43</f>
        <v>10</v>
      </c>
      <c r="F21" s="32">
        <f>'(CC) Attribute Counter'!C44*'(CC) Team Data'!C$43</f>
        <v>15</v>
      </c>
      <c r="G21" s="32">
        <f>'(CC) Attribute Counter'!D44*'(CC) Team Data'!D$43</f>
        <v>15</v>
      </c>
      <c r="H21" s="32">
        <f>'(CC) Attribute Counter'!E44*'(CC) Team Data'!E$43</f>
        <v>15</v>
      </c>
      <c r="I21" s="32">
        <f>'(CC) Attribute Counter'!F44*'(CC) Team Data'!F$43</f>
        <v>10</v>
      </c>
      <c r="J21" s="32">
        <f>'(CC) Attribute Counter'!G44*'(CC) Team Data'!G$43</f>
        <v>25</v>
      </c>
      <c r="K21" s="32">
        <f>'(CC) Attribute Counter'!H44*'(CC) Team Data'!H$43</f>
        <v>5</v>
      </c>
      <c r="L21" s="32">
        <f>'(CC) Attribute Counter'!I44*'(CC) Team Data'!I$43</f>
        <v>5</v>
      </c>
      <c r="M21" s="32">
        <f>'(CC) Attribute Counter'!J44*'(CC) Team Data'!J$43</f>
        <v>5</v>
      </c>
      <c r="N21" s="32">
        <f>'(CC) Attribute Counter'!K44*'(CC) Team Data'!K$43</f>
        <v>15</v>
      </c>
      <c r="O21" s="32">
        <f>'(CC) Attribute Counter'!L44*'(CC) Team Data'!L$43</f>
        <v>25</v>
      </c>
      <c r="P21" s="32">
        <f>'(CC) Attribute Counter'!M44*'(CC) Team Data'!M$43</f>
        <v>15</v>
      </c>
      <c r="Q21" s="32">
        <f>'(CC) Attribute Counter'!N44*'(CC) Team Data'!N$43</f>
        <v>20</v>
      </c>
      <c r="R21" s="32">
        <f>'(CC) Attribute Counter'!O44*'(CC) Team Data'!O$43</f>
        <v>10</v>
      </c>
      <c r="S21" s="32">
        <f>'(CC) Attribute Counter'!P44*'(CC) Team Data'!P$43</f>
        <v>25</v>
      </c>
      <c r="T21" s="32">
        <f>'(CC) Attribute Counter'!Q44*'(CC) Team Data'!Q$43</f>
        <v>25</v>
      </c>
      <c r="U21" s="32">
        <f>'(CC) Attribute Counter'!R44*'(CC) Team Data'!R$43</f>
        <v>10</v>
      </c>
      <c r="V21" s="32">
        <f>'(CC) Attribute Counter'!S44*'(CC) Team Data'!S$43</f>
        <v>15</v>
      </c>
      <c r="W21" s="32">
        <f>'(CC) Attribute Counter'!T44*'(CC) Team Data'!T$43</f>
        <v>15</v>
      </c>
      <c r="X21" s="32">
        <f>'(CC) Attribute Counter'!U44*'(CC) Team Data'!U$43</f>
        <v>15</v>
      </c>
      <c r="Y21" s="32">
        <f t="shared" si="0"/>
        <v>295</v>
      </c>
      <c r="Z21" s="32">
        <f t="shared" si="1"/>
        <v>295</v>
      </c>
      <c r="AB21" s="58">
        <f>RANK(Z21,Z$3:Z$22,0)+COUNTIF(Z$3:Z21,Z21)-1</f>
        <v>18</v>
      </c>
      <c r="AC21" t="str">
        <f t="shared" si="2"/>
        <v>Zone Cont.</v>
      </c>
    </row>
    <row r="22" spans="1:29" x14ac:dyDescent="0.25">
      <c r="A22" t="s">
        <v>178</v>
      </c>
      <c r="B22">
        <f>'(CC) Team Data'!U36</f>
        <v>5</v>
      </c>
      <c r="C22">
        <f>'(CC) Team Data'!U43</f>
        <v>5</v>
      </c>
      <c r="E22" s="32">
        <f>'(CC) Attribute Counter'!B45*'(CC) Team Data'!B$43</f>
        <v>25</v>
      </c>
      <c r="F22" s="32">
        <f>'(CC) Attribute Counter'!C45*'(CC) Team Data'!C$43</f>
        <v>10</v>
      </c>
      <c r="G22" s="32">
        <f>'(CC) Attribute Counter'!D45*'(CC) Team Data'!D$43</f>
        <v>20</v>
      </c>
      <c r="H22" s="32">
        <f>'(CC) Attribute Counter'!E45*'(CC) Team Data'!E$43</f>
        <v>10</v>
      </c>
      <c r="I22" s="32">
        <f>'(CC) Attribute Counter'!F45*'(CC) Team Data'!F$43</f>
        <v>10</v>
      </c>
      <c r="J22" s="32">
        <f>'(CC) Attribute Counter'!G45*'(CC) Team Data'!G$43</f>
        <v>15</v>
      </c>
      <c r="K22" s="32">
        <f>'(CC) Attribute Counter'!H45*'(CC) Team Data'!H$43</f>
        <v>5</v>
      </c>
      <c r="L22" s="32">
        <f>'(CC) Attribute Counter'!I45*'(CC) Team Data'!I$43</f>
        <v>5</v>
      </c>
      <c r="M22" s="32">
        <f>'(CC) Attribute Counter'!J45*'(CC) Team Data'!J$43</f>
        <v>5</v>
      </c>
      <c r="N22" s="32">
        <f>'(CC) Attribute Counter'!K45*'(CC) Team Data'!K$43</f>
        <v>15</v>
      </c>
      <c r="O22" s="32">
        <f>'(CC) Attribute Counter'!L45*'(CC) Team Data'!L$43</f>
        <v>20</v>
      </c>
      <c r="P22" s="32">
        <f>'(CC) Attribute Counter'!M45*'(CC) Team Data'!M$43</f>
        <v>15</v>
      </c>
      <c r="Q22" s="32">
        <f>'(CC) Attribute Counter'!N45*'(CC) Team Data'!N$43</f>
        <v>15</v>
      </c>
      <c r="R22" s="32">
        <f>'(CC) Attribute Counter'!O45*'(CC) Team Data'!O$43</f>
        <v>25</v>
      </c>
      <c r="S22" s="32">
        <f>'(CC) Attribute Counter'!P45*'(CC) Team Data'!P$43</f>
        <v>5</v>
      </c>
      <c r="T22" s="32">
        <f>'(CC) Attribute Counter'!Q45*'(CC) Team Data'!Q$43</f>
        <v>25</v>
      </c>
      <c r="U22" s="32">
        <f>'(CC) Attribute Counter'!R45*'(CC) Team Data'!R$43</f>
        <v>25</v>
      </c>
      <c r="V22" s="32">
        <f>'(CC) Attribute Counter'!S45*'(CC) Team Data'!S$43</f>
        <v>15</v>
      </c>
      <c r="W22" s="32">
        <f>'(CC) Attribute Counter'!T45*'(CC) Team Data'!T$43</f>
        <v>15</v>
      </c>
      <c r="X22" s="32">
        <f>'(CC) Attribute Counter'!U45*'(CC) Team Data'!U$43</f>
        <v>15</v>
      </c>
      <c r="Y22" s="32">
        <f t="shared" si="0"/>
        <v>295</v>
      </c>
      <c r="Z22" s="32">
        <f t="shared" si="1"/>
        <v>295</v>
      </c>
      <c r="AB22" s="58">
        <f>RANK(Z22,Z$3:Z$22,0)+COUNTIF(Z$3:Z22,Z22)-1</f>
        <v>19</v>
      </c>
      <c r="AC22" t="str">
        <f t="shared" si="2"/>
        <v>Peel</v>
      </c>
    </row>
    <row r="23" spans="1:29" x14ac:dyDescent="0.25">
      <c r="E23" s="32"/>
      <c r="F23" s="32"/>
      <c r="G23" s="32"/>
      <c r="H23" s="32"/>
      <c r="I23" s="32"/>
      <c r="J23" s="32"/>
      <c r="K23" s="32"/>
      <c r="L23" s="32"/>
      <c r="M23" s="32"/>
      <c r="N23" s="32"/>
      <c r="O23" s="32"/>
      <c r="P23" s="32"/>
      <c r="Q23" s="32"/>
      <c r="R23" s="32"/>
      <c r="S23" s="32"/>
      <c r="T23" s="32"/>
      <c r="U23" s="32"/>
      <c r="V23" s="32"/>
      <c r="W23" s="32"/>
      <c r="X23" s="32"/>
      <c r="Y23" s="32"/>
      <c r="Z23" s="32"/>
    </row>
    <row r="24" spans="1:29" x14ac:dyDescent="0.25">
      <c r="E24" t="s">
        <v>335</v>
      </c>
    </row>
    <row r="25" spans="1:29" x14ac:dyDescent="0.25">
      <c r="E25" s="43" t="s">
        <v>162</v>
      </c>
      <c r="F25" s="43" t="s">
        <v>163</v>
      </c>
      <c r="G25" s="43" t="s">
        <v>164</v>
      </c>
      <c r="H25" s="43" t="s">
        <v>165</v>
      </c>
      <c r="I25" s="43" t="s">
        <v>176</v>
      </c>
      <c r="J25" s="43" t="s">
        <v>168</v>
      </c>
      <c r="K25" s="43" t="s">
        <v>167</v>
      </c>
      <c r="L25" s="43" t="s">
        <v>7</v>
      </c>
      <c r="M25" s="43" t="s">
        <v>177</v>
      </c>
      <c r="N25" s="43" t="s">
        <v>1</v>
      </c>
      <c r="O25" s="43" t="s">
        <v>0</v>
      </c>
      <c r="P25" s="43" t="s">
        <v>164</v>
      </c>
      <c r="Q25" s="43" t="s">
        <v>165</v>
      </c>
      <c r="R25" s="43" t="s">
        <v>166</v>
      </c>
      <c r="S25" s="43" t="s">
        <v>171</v>
      </c>
      <c r="T25" s="43" t="s">
        <v>2</v>
      </c>
      <c r="U25" s="43" t="s">
        <v>173</v>
      </c>
      <c r="V25" s="43" t="s">
        <v>175</v>
      </c>
      <c r="W25" s="43" t="s">
        <v>179</v>
      </c>
      <c r="X25" s="43" t="s">
        <v>178</v>
      </c>
      <c r="Y25" s="43" t="s">
        <v>192</v>
      </c>
      <c r="Z25" s="43" t="s">
        <v>334</v>
      </c>
      <c r="AB25" s="43" t="s">
        <v>230</v>
      </c>
      <c r="AC25" s="43" t="s">
        <v>336</v>
      </c>
    </row>
    <row r="26" spans="1:29" x14ac:dyDescent="0.25">
      <c r="A26" t="str">
        <f>A3</f>
        <v>Bur. Dam.</v>
      </c>
      <c r="B26">
        <f>B3</f>
        <v>7</v>
      </c>
      <c r="C26">
        <f>C3</f>
        <v>5</v>
      </c>
      <c r="E26" s="32">
        <f>'(CC) Attribute Counter'!B26*'(CC) Team Data'!B$36</f>
        <v>21</v>
      </c>
      <c r="F26" s="32">
        <f>'(CC) Attribute Counter'!C26*'(CC) Team Data'!C$36</f>
        <v>24</v>
      </c>
      <c r="G26" s="32">
        <f>'(CC) Attribute Counter'!D26*'(CC) Team Data'!D$36</f>
        <v>15</v>
      </c>
      <c r="H26" s="32">
        <f>'(CC) Attribute Counter'!E26*'(CC) Team Data'!E$36</f>
        <v>24</v>
      </c>
      <c r="I26" s="32">
        <f>'(CC) Attribute Counter'!F26*'(CC) Team Data'!F$36</f>
        <v>24</v>
      </c>
      <c r="J26" s="32">
        <f>'(CC) Attribute Counter'!G26*'(CC) Team Data'!G$36</f>
        <v>21</v>
      </c>
      <c r="K26" s="32">
        <f>'(CC) Attribute Counter'!H26*'(CC) Team Data'!H$36</f>
        <v>24</v>
      </c>
      <c r="L26" s="32">
        <f>'(CC) Attribute Counter'!I26*'(CC) Team Data'!I$36</f>
        <v>20</v>
      </c>
      <c r="M26" s="32">
        <f>'(CC) Attribute Counter'!J26*'(CC) Team Data'!J$36</f>
        <v>40</v>
      </c>
      <c r="N26" s="32">
        <f>'(CC) Attribute Counter'!K26*'(CC) Team Data'!K$36</f>
        <v>10</v>
      </c>
      <c r="O26" s="32">
        <f>'(CC) Attribute Counter'!L26*'(CC) Team Data'!L$36</f>
        <v>27</v>
      </c>
      <c r="P26" s="32">
        <f>'(CC) Attribute Counter'!M26*'(CC) Team Data'!M$36</f>
        <v>15</v>
      </c>
      <c r="Q26" s="32">
        <f>'(CC) Attribute Counter'!N26*'(CC) Team Data'!N$36</f>
        <v>24</v>
      </c>
      <c r="R26" s="32">
        <f>'(CC) Attribute Counter'!O26*'(CC) Team Data'!O$36</f>
        <v>14</v>
      </c>
      <c r="S26" s="32">
        <f>'(CC) Attribute Counter'!P26*'(CC) Team Data'!P$36</f>
        <v>21</v>
      </c>
      <c r="T26" s="32">
        <f>'(CC) Attribute Counter'!Q26*'(CC) Team Data'!Q$36</f>
        <v>21</v>
      </c>
      <c r="U26" s="32">
        <f>'(CC) Attribute Counter'!R26*'(CC) Team Data'!R$36</f>
        <v>20</v>
      </c>
      <c r="V26" s="32">
        <f>'(CC) Attribute Counter'!S26*'(CC) Team Data'!S$36</f>
        <v>5</v>
      </c>
      <c r="W26" s="32">
        <f>'(CC) Attribute Counter'!T26*'(CC) Team Data'!T$36</f>
        <v>28</v>
      </c>
      <c r="X26" s="32">
        <f>'(CC) Attribute Counter'!U26*'(CC) Team Data'!U$36</f>
        <v>5</v>
      </c>
      <c r="Y26" s="32">
        <f>SUM(E26:X26)</f>
        <v>403</v>
      </c>
      <c r="Z26" s="32">
        <f>Y26-IF(C26&gt;14,$Z$1*C26,0)</f>
        <v>403</v>
      </c>
      <c r="AB26" s="58">
        <f>RANK(Z26,Z$26:Z$45,0)+COUNTIF(Z$26:Z26,Z26)-1</f>
        <v>6</v>
      </c>
      <c r="AC26" t="str">
        <f>A26</f>
        <v>Bur. Dam.</v>
      </c>
    </row>
    <row r="27" spans="1:29" x14ac:dyDescent="0.25">
      <c r="A27" t="str">
        <f t="shared" ref="A27:A45" si="3">A4</f>
        <v>DPS Dam.</v>
      </c>
      <c r="B27">
        <f t="shared" ref="B27:C45" si="4">B4</f>
        <v>8</v>
      </c>
      <c r="C27">
        <f t="shared" si="4"/>
        <v>5</v>
      </c>
      <c r="E27" s="32">
        <f>'(CC) Attribute Counter'!B27*'(CC) Team Data'!B$36</f>
        <v>21</v>
      </c>
      <c r="F27" s="32">
        <f>'(CC) Attribute Counter'!C27*'(CC) Team Data'!C$36</f>
        <v>24</v>
      </c>
      <c r="G27" s="32">
        <f>'(CC) Attribute Counter'!D27*'(CC) Team Data'!D$36</f>
        <v>15</v>
      </c>
      <c r="H27" s="32">
        <f>'(CC) Attribute Counter'!E27*'(CC) Team Data'!E$36</f>
        <v>24</v>
      </c>
      <c r="I27" s="32">
        <f>'(CC) Attribute Counter'!F27*'(CC) Team Data'!F$36</f>
        <v>24</v>
      </c>
      <c r="J27" s="32">
        <f>'(CC) Attribute Counter'!G27*'(CC) Team Data'!G$36</f>
        <v>21</v>
      </c>
      <c r="K27" s="32">
        <f>'(CC) Attribute Counter'!H27*'(CC) Team Data'!H$36</f>
        <v>12</v>
      </c>
      <c r="L27" s="32">
        <f>'(CC) Attribute Counter'!I27*'(CC) Team Data'!I$36</f>
        <v>10</v>
      </c>
      <c r="M27" s="32">
        <f>'(CC) Attribute Counter'!J27*'(CC) Team Data'!J$36</f>
        <v>24</v>
      </c>
      <c r="N27" s="32">
        <f>'(CC) Attribute Counter'!K27*'(CC) Team Data'!K$36</f>
        <v>20</v>
      </c>
      <c r="O27" s="32">
        <f>'(CC) Attribute Counter'!L27*'(CC) Team Data'!L$36</f>
        <v>27</v>
      </c>
      <c r="P27" s="32">
        <f>'(CC) Attribute Counter'!M27*'(CC) Team Data'!M$36</f>
        <v>15</v>
      </c>
      <c r="Q27" s="32">
        <f>'(CC) Attribute Counter'!N27*'(CC) Team Data'!N$36</f>
        <v>24</v>
      </c>
      <c r="R27" s="32">
        <f>'(CC) Attribute Counter'!O27*'(CC) Team Data'!O$36</f>
        <v>21</v>
      </c>
      <c r="S27" s="32">
        <f>'(CC) Attribute Counter'!P27*'(CC) Team Data'!P$36</f>
        <v>21</v>
      </c>
      <c r="T27" s="32">
        <f>'(CC) Attribute Counter'!Q27*'(CC) Team Data'!Q$36</f>
        <v>28</v>
      </c>
      <c r="U27" s="32">
        <f>'(CC) Attribute Counter'!R27*'(CC) Team Data'!R$36</f>
        <v>15</v>
      </c>
      <c r="V27" s="32">
        <f>'(CC) Attribute Counter'!S27*'(CC) Team Data'!S$36</f>
        <v>10</v>
      </c>
      <c r="W27" s="32">
        <f>'(CC) Attribute Counter'!T27*'(CC) Team Data'!T$36</f>
        <v>21</v>
      </c>
      <c r="X27" s="32">
        <f>'(CC) Attribute Counter'!U27*'(CC) Team Data'!U$36</f>
        <v>20</v>
      </c>
      <c r="Y27" s="32">
        <f t="shared" ref="Y27:Y45" si="5">SUM(E27:X27)</f>
        <v>397</v>
      </c>
      <c r="Z27" s="32">
        <f t="shared" ref="Z27:Z45" si="6">Y27-IF(C27&gt;14,$Z$1*C27,0)</f>
        <v>397</v>
      </c>
      <c r="AB27" s="58">
        <f>RANK(Z27,Z$26:Z$45,0)+COUNTIF(Z$26:Z27,Z27)-1</f>
        <v>10</v>
      </c>
      <c r="AC27" t="str">
        <f t="shared" ref="AC27:AC45" si="7">A27</f>
        <v>DPS Dam.</v>
      </c>
    </row>
    <row r="28" spans="1:29" x14ac:dyDescent="0.25">
      <c r="A28" t="str">
        <f t="shared" si="3"/>
        <v>ST Dam.</v>
      </c>
      <c r="B28">
        <f t="shared" si="4"/>
        <v>5</v>
      </c>
      <c r="C28">
        <f t="shared" si="4"/>
        <v>5</v>
      </c>
      <c r="E28" s="32">
        <f>'(CC) Attribute Counter'!B28*'(CC) Team Data'!B$36</f>
        <v>21</v>
      </c>
      <c r="F28" s="32">
        <f>'(CC) Attribute Counter'!C28*'(CC) Team Data'!C$36</f>
        <v>24</v>
      </c>
      <c r="G28" s="32">
        <f>'(CC) Attribute Counter'!D28*'(CC) Team Data'!D$36</f>
        <v>15</v>
      </c>
      <c r="H28" s="32">
        <f>'(CC) Attribute Counter'!E28*'(CC) Team Data'!E$36</f>
        <v>24</v>
      </c>
      <c r="I28" s="32">
        <f>'(CC) Attribute Counter'!F28*'(CC) Team Data'!F$36</f>
        <v>32</v>
      </c>
      <c r="J28" s="32">
        <f>'(CC) Attribute Counter'!G28*'(CC) Team Data'!G$36</f>
        <v>21</v>
      </c>
      <c r="K28" s="32">
        <f>'(CC) Attribute Counter'!H28*'(CC) Team Data'!H$36</f>
        <v>18</v>
      </c>
      <c r="L28" s="32">
        <f>'(CC) Attribute Counter'!I28*'(CC) Team Data'!I$36</f>
        <v>15</v>
      </c>
      <c r="M28" s="32">
        <f>'(CC) Attribute Counter'!J28*'(CC) Team Data'!J$36</f>
        <v>32</v>
      </c>
      <c r="N28" s="32">
        <f>'(CC) Attribute Counter'!K28*'(CC) Team Data'!K$36</f>
        <v>10</v>
      </c>
      <c r="O28" s="32">
        <f>'(CC) Attribute Counter'!L28*'(CC) Team Data'!L$36</f>
        <v>36</v>
      </c>
      <c r="P28" s="32">
        <f>'(CC) Attribute Counter'!M28*'(CC) Team Data'!M$36</f>
        <v>10</v>
      </c>
      <c r="Q28" s="32">
        <f>'(CC) Attribute Counter'!N28*'(CC) Team Data'!N$36</f>
        <v>24</v>
      </c>
      <c r="R28" s="32">
        <f>'(CC) Attribute Counter'!O28*'(CC) Team Data'!O$36</f>
        <v>21</v>
      </c>
      <c r="S28" s="32">
        <f>'(CC) Attribute Counter'!P28*'(CC) Team Data'!P$36</f>
        <v>21</v>
      </c>
      <c r="T28" s="32">
        <f>'(CC) Attribute Counter'!Q28*'(CC) Team Data'!Q$36</f>
        <v>21</v>
      </c>
      <c r="U28" s="32">
        <f>'(CC) Attribute Counter'!R28*'(CC) Team Data'!R$36</f>
        <v>15</v>
      </c>
      <c r="V28" s="32">
        <f>'(CC) Attribute Counter'!S28*'(CC) Team Data'!S$36</f>
        <v>10</v>
      </c>
      <c r="W28" s="32">
        <f>'(CC) Attribute Counter'!T28*'(CC) Team Data'!T$36</f>
        <v>21</v>
      </c>
      <c r="X28" s="32">
        <f>'(CC) Attribute Counter'!U28*'(CC) Team Data'!U$36</f>
        <v>10</v>
      </c>
      <c r="Y28" s="32">
        <f t="shared" si="5"/>
        <v>401</v>
      </c>
      <c r="Z28" s="32">
        <f t="shared" si="6"/>
        <v>401</v>
      </c>
      <c r="AB28" s="58">
        <f>RANK(Z28,Z$26:Z$45,0)+COUNTIF(Z$26:Z28,Z28)-1</f>
        <v>8</v>
      </c>
      <c r="AC28" t="str">
        <f t="shared" si="7"/>
        <v>ST Dam.</v>
      </c>
    </row>
    <row r="29" spans="1:29" x14ac:dyDescent="0.25">
      <c r="A29" t="str">
        <f t="shared" si="3"/>
        <v>AOE Dam.</v>
      </c>
      <c r="B29">
        <f t="shared" si="4"/>
        <v>8</v>
      </c>
      <c r="C29">
        <f t="shared" si="4"/>
        <v>5</v>
      </c>
      <c r="E29" s="32">
        <f>'(CC) Attribute Counter'!B29*'(CC) Team Data'!B$36</f>
        <v>21</v>
      </c>
      <c r="F29" s="32">
        <f>'(CC) Attribute Counter'!C29*'(CC) Team Data'!C$36</f>
        <v>24</v>
      </c>
      <c r="G29" s="32">
        <f>'(CC) Attribute Counter'!D29*'(CC) Team Data'!D$36</f>
        <v>15</v>
      </c>
      <c r="H29" s="32">
        <f>'(CC) Attribute Counter'!E29*'(CC) Team Data'!E$36</f>
        <v>24</v>
      </c>
      <c r="I29" s="32">
        <f>'(CC) Attribute Counter'!F29*'(CC) Team Data'!F$36</f>
        <v>16</v>
      </c>
      <c r="J29" s="32">
        <f>'(CC) Attribute Counter'!G29*'(CC) Team Data'!G$36</f>
        <v>28</v>
      </c>
      <c r="K29" s="32">
        <f>'(CC) Attribute Counter'!H29*'(CC) Team Data'!H$36</f>
        <v>18</v>
      </c>
      <c r="L29" s="32">
        <f>'(CC) Attribute Counter'!I29*'(CC) Team Data'!I$36</f>
        <v>15</v>
      </c>
      <c r="M29" s="32">
        <f>'(CC) Attribute Counter'!J29*'(CC) Team Data'!J$36</f>
        <v>16</v>
      </c>
      <c r="N29" s="32">
        <f>'(CC) Attribute Counter'!K29*'(CC) Team Data'!K$36</f>
        <v>15</v>
      </c>
      <c r="O29" s="32">
        <f>'(CC) Attribute Counter'!L29*'(CC) Team Data'!L$36</f>
        <v>18</v>
      </c>
      <c r="P29" s="32">
        <f>'(CC) Attribute Counter'!M29*'(CC) Team Data'!M$36</f>
        <v>15</v>
      </c>
      <c r="Q29" s="32">
        <f>'(CC) Attribute Counter'!N29*'(CC) Team Data'!N$36</f>
        <v>16</v>
      </c>
      <c r="R29" s="32">
        <f>'(CC) Attribute Counter'!O29*'(CC) Team Data'!O$36</f>
        <v>21</v>
      </c>
      <c r="S29" s="32">
        <f>'(CC) Attribute Counter'!P29*'(CC) Team Data'!P$36</f>
        <v>21</v>
      </c>
      <c r="T29" s="32">
        <f>'(CC) Attribute Counter'!Q29*'(CC) Team Data'!Q$36</f>
        <v>21</v>
      </c>
      <c r="U29" s="32">
        <f>'(CC) Attribute Counter'!R29*'(CC) Team Data'!R$36</f>
        <v>20</v>
      </c>
      <c r="V29" s="32">
        <f>'(CC) Attribute Counter'!S29*'(CC) Team Data'!S$36</f>
        <v>10</v>
      </c>
      <c r="W29" s="32">
        <f>'(CC) Attribute Counter'!T29*'(CC) Team Data'!T$36</f>
        <v>21</v>
      </c>
      <c r="X29" s="32">
        <f>'(CC) Attribute Counter'!U29*'(CC) Team Data'!U$36</f>
        <v>20</v>
      </c>
      <c r="Y29" s="32">
        <f t="shared" si="5"/>
        <v>375</v>
      </c>
      <c r="Z29" s="32">
        <f t="shared" si="6"/>
        <v>375</v>
      </c>
      <c r="AB29" s="58">
        <f>RANK(Z29,Z$26:Z$45,0)+COUNTIF(Z$26:Z29,Z29)-1</f>
        <v>20</v>
      </c>
      <c r="AC29" t="str">
        <f t="shared" si="7"/>
        <v>AOE Dam.</v>
      </c>
    </row>
    <row r="30" spans="1:29" x14ac:dyDescent="0.25">
      <c r="A30" t="str">
        <f t="shared" si="3"/>
        <v>Skirmishing</v>
      </c>
      <c r="B30">
        <f t="shared" si="4"/>
        <v>8</v>
      </c>
      <c r="C30">
        <f t="shared" si="4"/>
        <v>5</v>
      </c>
      <c r="E30" s="32">
        <f>'(CC) Attribute Counter'!B30*'(CC) Team Data'!B$36</f>
        <v>21</v>
      </c>
      <c r="F30" s="32">
        <f>'(CC) Attribute Counter'!C30*'(CC) Team Data'!C$36</f>
        <v>24</v>
      </c>
      <c r="G30" s="32">
        <f>'(CC) Attribute Counter'!D30*'(CC) Team Data'!D$36</f>
        <v>10</v>
      </c>
      <c r="H30" s="32">
        <f>'(CC) Attribute Counter'!E30*'(CC) Team Data'!E$36</f>
        <v>32</v>
      </c>
      <c r="I30" s="32">
        <f>'(CC) Attribute Counter'!F30*'(CC) Team Data'!F$36</f>
        <v>24</v>
      </c>
      <c r="J30" s="32">
        <f>'(CC) Attribute Counter'!G30*'(CC) Team Data'!G$36</f>
        <v>21</v>
      </c>
      <c r="K30" s="32">
        <f>'(CC) Attribute Counter'!H30*'(CC) Team Data'!H$36</f>
        <v>18</v>
      </c>
      <c r="L30" s="32">
        <f>'(CC) Attribute Counter'!I30*'(CC) Team Data'!I$36</f>
        <v>20</v>
      </c>
      <c r="M30" s="32">
        <f>'(CC) Attribute Counter'!J30*'(CC) Team Data'!J$36</f>
        <v>24</v>
      </c>
      <c r="N30" s="32">
        <f>'(CC) Attribute Counter'!K30*'(CC) Team Data'!K$36</f>
        <v>20</v>
      </c>
      <c r="O30" s="32">
        <f>'(CC) Attribute Counter'!L30*'(CC) Team Data'!L$36</f>
        <v>36</v>
      </c>
      <c r="P30" s="32">
        <f>'(CC) Attribute Counter'!M30*'(CC) Team Data'!M$36</f>
        <v>5</v>
      </c>
      <c r="Q30" s="32">
        <f>'(CC) Attribute Counter'!N30*'(CC) Team Data'!N$36</f>
        <v>32</v>
      </c>
      <c r="R30" s="32">
        <f>'(CC) Attribute Counter'!O30*'(CC) Team Data'!O$36</f>
        <v>21</v>
      </c>
      <c r="S30" s="32">
        <f>'(CC) Attribute Counter'!P30*'(CC) Team Data'!P$36</f>
        <v>21</v>
      </c>
      <c r="T30" s="32">
        <f>'(CC) Attribute Counter'!Q30*'(CC) Team Data'!Q$36</f>
        <v>7</v>
      </c>
      <c r="U30" s="32">
        <f>'(CC) Attribute Counter'!R30*'(CC) Team Data'!R$36</f>
        <v>10</v>
      </c>
      <c r="V30" s="32">
        <f>'(CC) Attribute Counter'!S30*'(CC) Team Data'!S$36</f>
        <v>15</v>
      </c>
      <c r="W30" s="32">
        <f>'(CC) Attribute Counter'!T30*'(CC) Team Data'!T$36</f>
        <v>28</v>
      </c>
      <c r="X30" s="32">
        <f>'(CC) Attribute Counter'!U30*'(CC) Team Data'!U$36</f>
        <v>20</v>
      </c>
      <c r="Y30" s="32">
        <f t="shared" si="5"/>
        <v>409</v>
      </c>
      <c r="Z30" s="32">
        <f t="shared" si="6"/>
        <v>409</v>
      </c>
      <c r="AB30" s="58">
        <f>RANK(Z30,Z$26:Z$45,0)+COUNTIF(Z$26:Z30,Z30)-1</f>
        <v>1</v>
      </c>
      <c r="AC30" t="str">
        <f t="shared" si="7"/>
        <v>Skirmishing</v>
      </c>
    </row>
    <row r="31" spans="1:29" x14ac:dyDescent="0.25">
      <c r="A31" t="str">
        <f t="shared" si="3"/>
        <v>Wave Clear</v>
      </c>
      <c r="B31">
        <f t="shared" si="4"/>
        <v>7</v>
      </c>
      <c r="C31">
        <f t="shared" si="4"/>
        <v>5</v>
      </c>
      <c r="E31" s="32">
        <f>'(CC) Attribute Counter'!B31*'(CC) Team Data'!B$36</f>
        <v>21</v>
      </c>
      <c r="F31" s="32">
        <f>'(CC) Attribute Counter'!C31*'(CC) Team Data'!C$36</f>
        <v>24</v>
      </c>
      <c r="G31" s="32">
        <f>'(CC) Attribute Counter'!D31*'(CC) Team Data'!D$36</f>
        <v>15</v>
      </c>
      <c r="H31" s="32">
        <f>'(CC) Attribute Counter'!E31*'(CC) Team Data'!E$36</f>
        <v>16</v>
      </c>
      <c r="I31" s="32">
        <f>'(CC) Attribute Counter'!F31*'(CC) Team Data'!F$36</f>
        <v>24</v>
      </c>
      <c r="J31" s="32">
        <f>'(CC) Attribute Counter'!G31*'(CC) Team Data'!G$36</f>
        <v>21</v>
      </c>
      <c r="K31" s="32">
        <f>'(CC) Attribute Counter'!H31*'(CC) Team Data'!H$36</f>
        <v>24</v>
      </c>
      <c r="L31" s="32">
        <f>'(CC) Attribute Counter'!I31*'(CC) Team Data'!I$36</f>
        <v>25</v>
      </c>
      <c r="M31" s="32">
        <f>'(CC) Attribute Counter'!J31*'(CC) Team Data'!J$36</f>
        <v>40</v>
      </c>
      <c r="N31" s="32">
        <f>'(CC) Attribute Counter'!K31*'(CC) Team Data'!K$36</f>
        <v>15</v>
      </c>
      <c r="O31" s="32">
        <f>'(CC) Attribute Counter'!L31*'(CC) Team Data'!L$36</f>
        <v>27</v>
      </c>
      <c r="P31" s="32">
        <f>'(CC) Attribute Counter'!M31*'(CC) Team Data'!M$36</f>
        <v>15</v>
      </c>
      <c r="Q31" s="32">
        <f>'(CC) Attribute Counter'!N31*'(CC) Team Data'!N$36</f>
        <v>24</v>
      </c>
      <c r="R31" s="32">
        <f>'(CC) Attribute Counter'!O31*'(CC) Team Data'!O$36</f>
        <v>14</v>
      </c>
      <c r="S31" s="32">
        <f>'(CC) Attribute Counter'!P31*'(CC) Team Data'!P$36</f>
        <v>21</v>
      </c>
      <c r="T31" s="32">
        <f>'(CC) Attribute Counter'!Q31*'(CC) Team Data'!Q$36</f>
        <v>21</v>
      </c>
      <c r="U31" s="32">
        <f>'(CC) Attribute Counter'!R31*'(CC) Team Data'!R$36</f>
        <v>10</v>
      </c>
      <c r="V31" s="32">
        <f>'(CC) Attribute Counter'!S31*'(CC) Team Data'!S$36</f>
        <v>15</v>
      </c>
      <c r="W31" s="32">
        <f>'(CC) Attribute Counter'!T31*'(CC) Team Data'!T$36</f>
        <v>7</v>
      </c>
      <c r="X31" s="32">
        <f>'(CC) Attribute Counter'!U31*'(CC) Team Data'!U$36</f>
        <v>15</v>
      </c>
      <c r="Y31" s="32">
        <f t="shared" si="5"/>
        <v>394</v>
      </c>
      <c r="Z31" s="32">
        <f t="shared" si="6"/>
        <v>394</v>
      </c>
      <c r="AB31" s="58">
        <f>RANK(Z31,Z$26:Z$45,0)+COUNTIF(Z$26:Z31,Z31)-1</f>
        <v>13</v>
      </c>
      <c r="AC31" t="str">
        <f t="shared" si="7"/>
        <v>Wave Clear</v>
      </c>
    </row>
    <row r="32" spans="1:29" x14ac:dyDescent="0.25">
      <c r="A32" t="str">
        <f t="shared" si="3"/>
        <v>Poke</v>
      </c>
      <c r="B32">
        <f t="shared" si="4"/>
        <v>6</v>
      </c>
      <c r="C32">
        <f t="shared" si="4"/>
        <v>5</v>
      </c>
      <c r="E32" s="32">
        <f>'(CC) Attribute Counter'!B32*'(CC) Team Data'!B$36</f>
        <v>14</v>
      </c>
      <c r="F32" s="32">
        <f>'(CC) Attribute Counter'!C32*'(CC) Team Data'!C$36</f>
        <v>32</v>
      </c>
      <c r="G32" s="32">
        <f>'(CC) Attribute Counter'!D32*'(CC) Team Data'!D$36</f>
        <v>15</v>
      </c>
      <c r="H32" s="32">
        <f>'(CC) Attribute Counter'!E32*'(CC) Team Data'!E$36</f>
        <v>24</v>
      </c>
      <c r="I32" s="32">
        <f>'(CC) Attribute Counter'!F32*'(CC) Team Data'!F$36</f>
        <v>24</v>
      </c>
      <c r="J32" s="32">
        <f>'(CC) Attribute Counter'!G32*'(CC) Team Data'!G$36</f>
        <v>14</v>
      </c>
      <c r="K32" s="32">
        <f>'(CC) Attribute Counter'!H32*'(CC) Team Data'!H$36</f>
        <v>18</v>
      </c>
      <c r="L32" s="32">
        <f>'(CC) Attribute Counter'!I32*'(CC) Team Data'!I$36</f>
        <v>20</v>
      </c>
      <c r="M32" s="32">
        <f>'(CC) Attribute Counter'!J32*'(CC) Team Data'!J$36</f>
        <v>8</v>
      </c>
      <c r="N32" s="32">
        <f>'(CC) Attribute Counter'!K32*'(CC) Team Data'!K$36</f>
        <v>20</v>
      </c>
      <c r="O32" s="32">
        <f>'(CC) Attribute Counter'!L32*'(CC) Team Data'!L$36</f>
        <v>9</v>
      </c>
      <c r="P32" s="32">
        <f>'(CC) Attribute Counter'!M32*'(CC) Team Data'!M$36</f>
        <v>15</v>
      </c>
      <c r="Q32" s="32">
        <f>'(CC) Attribute Counter'!N32*'(CC) Team Data'!N$36</f>
        <v>24</v>
      </c>
      <c r="R32" s="32">
        <f>'(CC) Attribute Counter'!O32*'(CC) Team Data'!O$36</f>
        <v>21</v>
      </c>
      <c r="S32" s="32">
        <f>'(CC) Attribute Counter'!P32*'(CC) Team Data'!P$36</f>
        <v>21</v>
      </c>
      <c r="T32" s="32">
        <f>'(CC) Attribute Counter'!Q32*'(CC) Team Data'!Q$36</f>
        <v>14</v>
      </c>
      <c r="U32" s="32">
        <f>'(CC) Attribute Counter'!R32*'(CC) Team Data'!R$36</f>
        <v>5</v>
      </c>
      <c r="V32" s="32">
        <f>'(CC) Attribute Counter'!S32*'(CC) Team Data'!S$36</f>
        <v>25</v>
      </c>
      <c r="W32" s="32">
        <f>'(CC) Attribute Counter'!T32*'(CC) Team Data'!T$36</f>
        <v>35</v>
      </c>
      <c r="X32" s="32">
        <f>'(CC) Attribute Counter'!U32*'(CC) Team Data'!U$36</f>
        <v>25</v>
      </c>
      <c r="Y32" s="32">
        <f t="shared" si="5"/>
        <v>383</v>
      </c>
      <c r="Z32" s="32">
        <f t="shared" si="6"/>
        <v>383</v>
      </c>
      <c r="AB32" s="58">
        <f>RANK(Z32,Z$26:Z$45,0)+COUNTIF(Z$26:Z32,Z32)-1</f>
        <v>18</v>
      </c>
      <c r="AC32" t="str">
        <f t="shared" si="7"/>
        <v>Poke</v>
      </c>
    </row>
    <row r="33" spans="1:29" x14ac:dyDescent="0.25">
      <c r="A33" t="str">
        <f t="shared" si="3"/>
        <v>Siege</v>
      </c>
      <c r="B33">
        <f t="shared" si="4"/>
        <v>5</v>
      </c>
      <c r="C33">
        <f t="shared" si="4"/>
        <v>5</v>
      </c>
      <c r="E33" s="32">
        <f>'(CC) Attribute Counter'!B33*'(CC) Team Data'!B$36</f>
        <v>14</v>
      </c>
      <c r="F33" s="32">
        <f>'(CC) Attribute Counter'!C33*'(CC) Team Data'!C$36</f>
        <v>32</v>
      </c>
      <c r="G33" s="32">
        <f>'(CC) Attribute Counter'!D33*'(CC) Team Data'!D$36</f>
        <v>15</v>
      </c>
      <c r="H33" s="32">
        <f>'(CC) Attribute Counter'!E33*'(CC) Team Data'!E$36</f>
        <v>24</v>
      </c>
      <c r="I33" s="32">
        <f>'(CC) Attribute Counter'!F33*'(CC) Team Data'!F$36</f>
        <v>16</v>
      </c>
      <c r="J33" s="32">
        <f>'(CC) Attribute Counter'!G33*'(CC) Team Data'!G$36</f>
        <v>7</v>
      </c>
      <c r="K33" s="32">
        <f>'(CC) Attribute Counter'!H33*'(CC) Team Data'!H$36</f>
        <v>12</v>
      </c>
      <c r="L33" s="32">
        <f>'(CC) Attribute Counter'!I33*'(CC) Team Data'!I$36</f>
        <v>15</v>
      </c>
      <c r="M33" s="32">
        <f>'(CC) Attribute Counter'!J33*'(CC) Team Data'!J$36</f>
        <v>8</v>
      </c>
      <c r="N33" s="32">
        <f>'(CC) Attribute Counter'!K33*'(CC) Team Data'!K$36</f>
        <v>20</v>
      </c>
      <c r="O33" s="32">
        <f>'(CC) Attribute Counter'!L33*'(CC) Team Data'!L$36</f>
        <v>18</v>
      </c>
      <c r="P33" s="32">
        <f>'(CC) Attribute Counter'!M33*'(CC) Team Data'!M$36</f>
        <v>20</v>
      </c>
      <c r="Q33" s="32">
        <f>'(CC) Attribute Counter'!N33*'(CC) Team Data'!N$36</f>
        <v>32</v>
      </c>
      <c r="R33" s="32">
        <f>'(CC) Attribute Counter'!O33*'(CC) Team Data'!O$36</f>
        <v>21</v>
      </c>
      <c r="S33" s="32">
        <f>'(CC) Attribute Counter'!P33*'(CC) Team Data'!P$36</f>
        <v>21</v>
      </c>
      <c r="T33" s="32">
        <f>'(CC) Attribute Counter'!Q33*'(CC) Team Data'!Q$36</f>
        <v>14</v>
      </c>
      <c r="U33" s="32">
        <f>'(CC) Attribute Counter'!R33*'(CC) Team Data'!R$36</f>
        <v>5</v>
      </c>
      <c r="V33" s="32">
        <f>'(CC) Attribute Counter'!S33*'(CC) Team Data'!S$36</f>
        <v>25</v>
      </c>
      <c r="W33" s="32">
        <f>'(CC) Attribute Counter'!T33*'(CC) Team Data'!T$36</f>
        <v>35</v>
      </c>
      <c r="X33" s="32">
        <f>'(CC) Attribute Counter'!U33*'(CC) Team Data'!U$36</f>
        <v>25</v>
      </c>
      <c r="Y33" s="32">
        <f t="shared" si="5"/>
        <v>379</v>
      </c>
      <c r="Z33" s="32">
        <f t="shared" si="6"/>
        <v>379</v>
      </c>
      <c r="AB33" s="58">
        <f>RANK(Z33,Z$26:Z$45,0)+COUNTIF(Z$26:Z33,Z33)-1</f>
        <v>19</v>
      </c>
      <c r="AC33" t="str">
        <f t="shared" si="7"/>
        <v>Siege</v>
      </c>
    </row>
    <row r="34" spans="1:29" x14ac:dyDescent="0.25">
      <c r="A34" t="str">
        <f t="shared" si="3"/>
        <v>Split Pushing</v>
      </c>
      <c r="B34">
        <f t="shared" si="4"/>
        <v>8</v>
      </c>
      <c r="C34">
        <f t="shared" si="4"/>
        <v>5</v>
      </c>
      <c r="E34" s="32">
        <f>'(CC) Attribute Counter'!B34*'(CC) Team Data'!B$36</f>
        <v>7</v>
      </c>
      <c r="F34" s="32">
        <f>'(CC) Attribute Counter'!C34*'(CC) Team Data'!C$36</f>
        <v>24</v>
      </c>
      <c r="G34" s="32">
        <f>'(CC) Attribute Counter'!D34*'(CC) Team Data'!D$36</f>
        <v>10</v>
      </c>
      <c r="H34" s="32">
        <f>'(CC) Attribute Counter'!E34*'(CC) Team Data'!E$36</f>
        <v>32</v>
      </c>
      <c r="I34" s="32">
        <f>'(CC) Attribute Counter'!F34*'(CC) Team Data'!F$36</f>
        <v>24</v>
      </c>
      <c r="J34" s="32">
        <f>'(CC) Attribute Counter'!G34*'(CC) Team Data'!G$36</f>
        <v>7</v>
      </c>
      <c r="K34" s="32">
        <f>'(CC) Attribute Counter'!H34*'(CC) Team Data'!H$36</f>
        <v>30</v>
      </c>
      <c r="L34" s="32">
        <f>'(CC) Attribute Counter'!I34*'(CC) Team Data'!I$36</f>
        <v>25</v>
      </c>
      <c r="M34" s="32">
        <f>'(CC) Attribute Counter'!J34*'(CC) Team Data'!J$36</f>
        <v>24</v>
      </c>
      <c r="N34" s="32">
        <f>'(CC) Attribute Counter'!K34*'(CC) Team Data'!K$36</f>
        <v>20</v>
      </c>
      <c r="O34" s="32">
        <f>'(CC) Attribute Counter'!L34*'(CC) Team Data'!L$36</f>
        <v>36</v>
      </c>
      <c r="P34" s="32">
        <f>'(CC) Attribute Counter'!M34*'(CC) Team Data'!M$36</f>
        <v>5</v>
      </c>
      <c r="Q34" s="32">
        <f>'(CC) Attribute Counter'!N34*'(CC) Team Data'!N$36</f>
        <v>16</v>
      </c>
      <c r="R34" s="32">
        <f>'(CC) Attribute Counter'!O34*'(CC) Team Data'!O$36</f>
        <v>14</v>
      </c>
      <c r="S34" s="32">
        <f>'(CC) Attribute Counter'!P34*'(CC) Team Data'!P$36</f>
        <v>14</v>
      </c>
      <c r="T34" s="32">
        <f>'(CC) Attribute Counter'!Q34*'(CC) Team Data'!Q$36</f>
        <v>14</v>
      </c>
      <c r="U34" s="32">
        <f>'(CC) Attribute Counter'!R34*'(CC) Team Data'!R$36</f>
        <v>5</v>
      </c>
      <c r="V34" s="32">
        <f>'(CC) Attribute Counter'!S34*'(CC) Team Data'!S$36</f>
        <v>25</v>
      </c>
      <c r="W34" s="32">
        <f>'(CC) Attribute Counter'!T34*'(CC) Team Data'!T$36</f>
        <v>35</v>
      </c>
      <c r="X34" s="32">
        <f>'(CC) Attribute Counter'!U34*'(CC) Team Data'!U$36</f>
        <v>25</v>
      </c>
      <c r="Y34" s="32">
        <f t="shared" si="5"/>
        <v>392</v>
      </c>
      <c r="Z34" s="32">
        <f t="shared" si="6"/>
        <v>392</v>
      </c>
      <c r="AB34" s="58">
        <f>RANK(Z34,Z$26:Z$45,0)+COUNTIF(Z$26:Z34,Z34)-1</f>
        <v>14</v>
      </c>
      <c r="AC34" t="str">
        <f t="shared" si="7"/>
        <v>Split Pushing</v>
      </c>
    </row>
    <row r="35" spans="1:29" x14ac:dyDescent="0.25">
      <c r="A35" t="str">
        <f t="shared" si="3"/>
        <v>Mit. Tough.</v>
      </c>
      <c r="B35">
        <f t="shared" si="4"/>
        <v>5</v>
      </c>
      <c r="C35">
        <f t="shared" si="4"/>
        <v>5</v>
      </c>
      <c r="E35" s="32">
        <f>'(CC) Attribute Counter'!B35*'(CC) Team Data'!B$36</f>
        <v>28</v>
      </c>
      <c r="F35" s="32">
        <f>'(CC) Attribute Counter'!C35*'(CC) Team Data'!C$36</f>
        <v>16</v>
      </c>
      <c r="G35" s="32">
        <f>'(CC) Attribute Counter'!D35*'(CC) Team Data'!D$36</f>
        <v>20</v>
      </c>
      <c r="H35" s="32">
        <f>'(CC) Attribute Counter'!E35*'(CC) Team Data'!E$36</f>
        <v>24</v>
      </c>
      <c r="I35" s="32">
        <f>'(CC) Attribute Counter'!F35*'(CC) Team Data'!F$36</f>
        <v>16</v>
      </c>
      <c r="J35" s="32">
        <f>'(CC) Attribute Counter'!G35*'(CC) Team Data'!G$36</f>
        <v>21</v>
      </c>
      <c r="K35" s="32">
        <f>'(CC) Attribute Counter'!H35*'(CC) Team Data'!H$36</f>
        <v>12</v>
      </c>
      <c r="L35" s="32">
        <f>'(CC) Attribute Counter'!I35*'(CC) Team Data'!I$36</f>
        <v>10</v>
      </c>
      <c r="M35" s="32">
        <f>'(CC) Attribute Counter'!J35*'(CC) Team Data'!J$36</f>
        <v>16</v>
      </c>
      <c r="N35" s="32">
        <f>'(CC) Attribute Counter'!K35*'(CC) Team Data'!K$36</f>
        <v>15</v>
      </c>
      <c r="O35" s="32">
        <f>'(CC) Attribute Counter'!L35*'(CC) Team Data'!L$36</f>
        <v>27</v>
      </c>
      <c r="P35" s="32">
        <f>'(CC) Attribute Counter'!M35*'(CC) Team Data'!M$36</f>
        <v>20</v>
      </c>
      <c r="Q35" s="32">
        <f>'(CC) Attribute Counter'!N35*'(CC) Team Data'!N$36</f>
        <v>24</v>
      </c>
      <c r="R35" s="32">
        <f>'(CC) Attribute Counter'!O35*'(CC) Team Data'!O$36</f>
        <v>28</v>
      </c>
      <c r="S35" s="32">
        <f>'(CC) Attribute Counter'!P35*'(CC) Team Data'!P$36</f>
        <v>28</v>
      </c>
      <c r="T35" s="32">
        <f>'(CC) Attribute Counter'!Q35*'(CC) Team Data'!Q$36</f>
        <v>21</v>
      </c>
      <c r="U35" s="32">
        <f>'(CC) Attribute Counter'!R35*'(CC) Team Data'!R$36</f>
        <v>20</v>
      </c>
      <c r="V35" s="32">
        <f>'(CC) Attribute Counter'!S35*'(CC) Team Data'!S$36</f>
        <v>15</v>
      </c>
      <c r="W35" s="32">
        <f>'(CC) Attribute Counter'!T35*'(CC) Team Data'!T$36</f>
        <v>21</v>
      </c>
      <c r="X35" s="32">
        <f>'(CC) Attribute Counter'!U35*'(CC) Team Data'!U$36</f>
        <v>15</v>
      </c>
      <c r="Y35" s="32">
        <f t="shared" si="5"/>
        <v>397</v>
      </c>
      <c r="Z35" s="32">
        <f t="shared" si="6"/>
        <v>397</v>
      </c>
      <c r="AB35" s="58">
        <f>RANK(Z35,Z$26:Z$45,0)+COUNTIF(Z$26:Z35,Z35)-1</f>
        <v>11</v>
      </c>
      <c r="AC35" t="str">
        <f t="shared" si="7"/>
        <v>Mit. Tough.</v>
      </c>
    </row>
    <row r="36" spans="1:29" x14ac:dyDescent="0.25">
      <c r="A36" t="str">
        <f t="shared" si="3"/>
        <v>Sus. Tough.</v>
      </c>
      <c r="B36">
        <f t="shared" si="4"/>
        <v>9</v>
      </c>
      <c r="C36">
        <f t="shared" si="4"/>
        <v>5</v>
      </c>
      <c r="E36" s="32">
        <f>'(CC) Attribute Counter'!B36*'(CC) Team Data'!B$36</f>
        <v>21</v>
      </c>
      <c r="F36" s="32">
        <f>'(CC) Attribute Counter'!C36*'(CC) Team Data'!C$36</f>
        <v>24</v>
      </c>
      <c r="G36" s="32">
        <f>'(CC) Attribute Counter'!D36*'(CC) Team Data'!D$36</f>
        <v>10</v>
      </c>
      <c r="H36" s="32">
        <f>'(CC) Attribute Counter'!E36*'(CC) Team Data'!E$36</f>
        <v>32</v>
      </c>
      <c r="I36" s="32">
        <f>'(CC) Attribute Counter'!F36*'(CC) Team Data'!F$36</f>
        <v>16</v>
      </c>
      <c r="J36" s="32">
        <f>'(CC) Attribute Counter'!G36*'(CC) Team Data'!G$36</f>
        <v>21</v>
      </c>
      <c r="K36" s="32">
        <f>'(CC) Attribute Counter'!H36*'(CC) Team Data'!H$36</f>
        <v>30</v>
      </c>
      <c r="L36" s="32">
        <f>'(CC) Attribute Counter'!I36*'(CC) Team Data'!I$36</f>
        <v>20</v>
      </c>
      <c r="M36" s="32">
        <f>'(CC) Attribute Counter'!J36*'(CC) Team Data'!J$36</f>
        <v>16</v>
      </c>
      <c r="N36" s="32">
        <f>'(CC) Attribute Counter'!K36*'(CC) Team Data'!K$36</f>
        <v>15</v>
      </c>
      <c r="O36" s="32">
        <f>'(CC) Attribute Counter'!L36*'(CC) Team Data'!L$36</f>
        <v>27</v>
      </c>
      <c r="P36" s="32">
        <f>'(CC) Attribute Counter'!M36*'(CC) Team Data'!M$36</f>
        <v>15</v>
      </c>
      <c r="Q36" s="32">
        <f>'(CC) Attribute Counter'!N36*'(CC) Team Data'!N$36</f>
        <v>24</v>
      </c>
      <c r="R36" s="32">
        <f>'(CC) Attribute Counter'!O36*'(CC) Team Data'!O$36</f>
        <v>28</v>
      </c>
      <c r="S36" s="32">
        <f>'(CC) Attribute Counter'!P36*'(CC) Team Data'!P$36</f>
        <v>28</v>
      </c>
      <c r="T36" s="32">
        <f>'(CC) Attribute Counter'!Q36*'(CC) Team Data'!Q$36</f>
        <v>28</v>
      </c>
      <c r="U36" s="32">
        <f>'(CC) Attribute Counter'!R36*'(CC) Team Data'!R$36</f>
        <v>15</v>
      </c>
      <c r="V36" s="32">
        <f>'(CC) Attribute Counter'!S36*'(CC) Team Data'!S$36</f>
        <v>15</v>
      </c>
      <c r="W36" s="32">
        <f>'(CC) Attribute Counter'!T36*'(CC) Team Data'!T$36</f>
        <v>7</v>
      </c>
      <c r="X36" s="32">
        <f>'(CC) Attribute Counter'!U36*'(CC) Team Data'!U$36</f>
        <v>10</v>
      </c>
      <c r="Y36" s="32">
        <f t="shared" si="5"/>
        <v>402</v>
      </c>
      <c r="Z36" s="32">
        <f t="shared" si="6"/>
        <v>402</v>
      </c>
      <c r="AB36" s="58">
        <f>RANK(Z36,Z$26:Z$45,0)+COUNTIF(Z$26:Z36,Z36)-1</f>
        <v>7</v>
      </c>
      <c r="AC36" t="str">
        <f t="shared" si="7"/>
        <v>Sus. Tough.</v>
      </c>
    </row>
    <row r="37" spans="1:29" x14ac:dyDescent="0.25">
      <c r="A37" t="str">
        <f t="shared" si="3"/>
        <v>ST CC</v>
      </c>
      <c r="B37">
        <f t="shared" si="4"/>
        <v>5</v>
      </c>
      <c r="C37">
        <f t="shared" si="4"/>
        <v>5</v>
      </c>
      <c r="E37" s="32">
        <f>'(CC) Attribute Counter'!B37*'(CC) Team Data'!B$36</f>
        <v>21</v>
      </c>
      <c r="F37" s="32">
        <f>'(CC) Attribute Counter'!C37*'(CC) Team Data'!C$36</f>
        <v>24</v>
      </c>
      <c r="G37" s="32">
        <f>'(CC) Attribute Counter'!D37*'(CC) Team Data'!D$36</f>
        <v>20</v>
      </c>
      <c r="H37" s="32">
        <f>'(CC) Attribute Counter'!E37*'(CC) Team Data'!E$36</f>
        <v>24</v>
      </c>
      <c r="I37" s="32">
        <f>'(CC) Attribute Counter'!F37*'(CC) Team Data'!F$36</f>
        <v>40</v>
      </c>
      <c r="J37" s="32">
        <f>'(CC) Attribute Counter'!G37*'(CC) Team Data'!G$36</f>
        <v>21</v>
      </c>
      <c r="K37" s="32">
        <f>'(CC) Attribute Counter'!H37*'(CC) Team Data'!H$36</f>
        <v>18</v>
      </c>
      <c r="L37" s="32">
        <f>'(CC) Attribute Counter'!I37*'(CC) Team Data'!I$36</f>
        <v>10</v>
      </c>
      <c r="M37" s="32">
        <f>'(CC) Attribute Counter'!J37*'(CC) Team Data'!J$36</f>
        <v>40</v>
      </c>
      <c r="N37" s="32">
        <f>'(CC) Attribute Counter'!K37*'(CC) Team Data'!K$36</f>
        <v>10</v>
      </c>
      <c r="O37" s="32">
        <f>'(CC) Attribute Counter'!L37*'(CC) Team Data'!L$36</f>
        <v>27</v>
      </c>
      <c r="P37" s="32">
        <f>'(CC) Attribute Counter'!M37*'(CC) Team Data'!M$36</f>
        <v>15</v>
      </c>
      <c r="Q37" s="32">
        <f>'(CC) Attribute Counter'!N37*'(CC) Team Data'!N$36</f>
        <v>24</v>
      </c>
      <c r="R37" s="32">
        <f>'(CC) Attribute Counter'!O37*'(CC) Team Data'!O$36</f>
        <v>21</v>
      </c>
      <c r="S37" s="32">
        <f>'(CC) Attribute Counter'!P37*'(CC) Team Data'!P$36</f>
        <v>21</v>
      </c>
      <c r="T37" s="32">
        <f>'(CC) Attribute Counter'!Q37*'(CC) Team Data'!Q$36</f>
        <v>7</v>
      </c>
      <c r="U37" s="32">
        <f>'(CC) Attribute Counter'!R37*'(CC) Team Data'!R$36</f>
        <v>15</v>
      </c>
      <c r="V37" s="32">
        <f>'(CC) Attribute Counter'!S37*'(CC) Team Data'!S$36</f>
        <v>15</v>
      </c>
      <c r="W37" s="32">
        <f>'(CC) Attribute Counter'!T37*'(CC) Team Data'!T$36</f>
        <v>21</v>
      </c>
      <c r="X37" s="32">
        <f>'(CC) Attribute Counter'!U37*'(CC) Team Data'!U$36</f>
        <v>15</v>
      </c>
      <c r="Y37" s="32">
        <f t="shared" si="5"/>
        <v>409</v>
      </c>
      <c r="Z37" s="32">
        <f t="shared" si="6"/>
        <v>409</v>
      </c>
      <c r="AB37" s="58">
        <f>RANK(Z37,Z$26:Z$45,0)+COUNTIF(Z$26:Z37,Z37)-1</f>
        <v>2</v>
      </c>
      <c r="AC37" t="str">
        <f t="shared" si="7"/>
        <v>ST CC</v>
      </c>
    </row>
    <row r="38" spans="1:29" x14ac:dyDescent="0.25">
      <c r="A38" t="str">
        <f t="shared" si="3"/>
        <v>AOE CC</v>
      </c>
      <c r="B38">
        <f t="shared" si="4"/>
        <v>8</v>
      </c>
      <c r="C38">
        <f t="shared" si="4"/>
        <v>5</v>
      </c>
      <c r="E38" s="32">
        <f>'(CC) Attribute Counter'!B38*'(CC) Team Data'!B$36</f>
        <v>21</v>
      </c>
      <c r="F38" s="32">
        <f>'(CC) Attribute Counter'!C38*'(CC) Team Data'!C$36</f>
        <v>24</v>
      </c>
      <c r="G38" s="32">
        <f>'(CC) Attribute Counter'!D38*'(CC) Team Data'!D$36</f>
        <v>15</v>
      </c>
      <c r="H38" s="32">
        <f>'(CC) Attribute Counter'!E38*'(CC) Team Data'!E$36</f>
        <v>32</v>
      </c>
      <c r="I38" s="32">
        <f>'(CC) Attribute Counter'!F38*'(CC) Team Data'!F$36</f>
        <v>16</v>
      </c>
      <c r="J38" s="32">
        <f>'(CC) Attribute Counter'!G38*'(CC) Team Data'!G$36</f>
        <v>21</v>
      </c>
      <c r="K38" s="32">
        <f>'(CC) Attribute Counter'!H38*'(CC) Team Data'!H$36</f>
        <v>18</v>
      </c>
      <c r="L38" s="32">
        <f>'(CC) Attribute Counter'!I38*'(CC) Team Data'!I$36</f>
        <v>10</v>
      </c>
      <c r="M38" s="32">
        <f>'(CC) Attribute Counter'!J38*'(CC) Team Data'!J$36</f>
        <v>32</v>
      </c>
      <c r="N38" s="32">
        <f>'(CC) Attribute Counter'!K38*'(CC) Team Data'!K$36</f>
        <v>15</v>
      </c>
      <c r="O38" s="32">
        <f>'(CC) Attribute Counter'!L38*'(CC) Team Data'!L$36</f>
        <v>27</v>
      </c>
      <c r="P38" s="32">
        <f>'(CC) Attribute Counter'!M38*'(CC) Team Data'!M$36</f>
        <v>15</v>
      </c>
      <c r="Q38" s="32">
        <f>'(CC) Attribute Counter'!N38*'(CC) Team Data'!N$36</f>
        <v>24</v>
      </c>
      <c r="R38" s="32">
        <f>'(CC) Attribute Counter'!O38*'(CC) Team Data'!O$36</f>
        <v>21</v>
      </c>
      <c r="S38" s="32">
        <f>'(CC) Attribute Counter'!P38*'(CC) Team Data'!P$36</f>
        <v>21</v>
      </c>
      <c r="T38" s="32">
        <f>'(CC) Attribute Counter'!Q38*'(CC) Team Data'!Q$36</f>
        <v>35</v>
      </c>
      <c r="U38" s="32">
        <f>'(CC) Attribute Counter'!R38*'(CC) Team Data'!R$36</f>
        <v>15</v>
      </c>
      <c r="V38" s="32">
        <f>'(CC) Attribute Counter'!S38*'(CC) Team Data'!S$36</f>
        <v>15</v>
      </c>
      <c r="W38" s="32">
        <f>'(CC) Attribute Counter'!T38*'(CC) Team Data'!T$36</f>
        <v>14</v>
      </c>
      <c r="X38" s="32">
        <f>'(CC) Attribute Counter'!U38*'(CC) Team Data'!U$36</f>
        <v>15</v>
      </c>
      <c r="Y38" s="32">
        <f t="shared" si="5"/>
        <v>406</v>
      </c>
      <c r="Z38" s="32">
        <f t="shared" si="6"/>
        <v>406</v>
      </c>
      <c r="AB38" s="58">
        <f>RANK(Z38,Z$26:Z$45,0)+COUNTIF(Z$26:Z38,Z38)-1</f>
        <v>4</v>
      </c>
      <c r="AC38" t="str">
        <f t="shared" si="7"/>
        <v>AOE CC</v>
      </c>
    </row>
    <row r="39" spans="1:29" x14ac:dyDescent="0.25">
      <c r="A39" t="str">
        <f t="shared" si="3"/>
        <v>CC Range</v>
      </c>
      <c r="B39">
        <f t="shared" si="4"/>
        <v>7</v>
      </c>
      <c r="C39">
        <f t="shared" si="4"/>
        <v>5</v>
      </c>
      <c r="E39" s="32">
        <f>'(CC) Attribute Counter'!B39*'(CC) Team Data'!B$36</f>
        <v>28</v>
      </c>
      <c r="F39" s="32">
        <f>'(CC) Attribute Counter'!C39*'(CC) Team Data'!C$36</f>
        <v>24</v>
      </c>
      <c r="G39" s="32">
        <f>'(CC) Attribute Counter'!D39*'(CC) Team Data'!D$36</f>
        <v>15</v>
      </c>
      <c r="H39" s="32">
        <f>'(CC) Attribute Counter'!E39*'(CC) Team Data'!E$36</f>
        <v>24</v>
      </c>
      <c r="I39" s="32">
        <f>'(CC) Attribute Counter'!F39*'(CC) Team Data'!F$36</f>
        <v>24</v>
      </c>
      <c r="J39" s="32">
        <f>'(CC) Attribute Counter'!G39*'(CC) Team Data'!G$36</f>
        <v>28</v>
      </c>
      <c r="K39" s="32">
        <f>'(CC) Attribute Counter'!H39*'(CC) Team Data'!H$36</f>
        <v>18</v>
      </c>
      <c r="L39" s="32">
        <f>'(CC) Attribute Counter'!I39*'(CC) Team Data'!I$36</f>
        <v>15</v>
      </c>
      <c r="M39" s="32">
        <f>'(CC) Attribute Counter'!J39*'(CC) Team Data'!J$36</f>
        <v>32</v>
      </c>
      <c r="N39" s="32">
        <f>'(CC) Attribute Counter'!K39*'(CC) Team Data'!K$36</f>
        <v>10</v>
      </c>
      <c r="O39" s="32">
        <f>'(CC) Attribute Counter'!L39*'(CC) Team Data'!L$36</f>
        <v>18</v>
      </c>
      <c r="P39" s="32">
        <f>'(CC) Attribute Counter'!M39*'(CC) Team Data'!M$36</f>
        <v>15</v>
      </c>
      <c r="Q39" s="32">
        <f>'(CC) Attribute Counter'!N39*'(CC) Team Data'!N$36</f>
        <v>24</v>
      </c>
      <c r="R39" s="32">
        <f>'(CC) Attribute Counter'!O39*'(CC) Team Data'!O$36</f>
        <v>21</v>
      </c>
      <c r="S39" s="32">
        <f>'(CC) Attribute Counter'!P39*'(CC) Team Data'!P$36</f>
        <v>21</v>
      </c>
      <c r="T39" s="32">
        <f>'(CC) Attribute Counter'!Q39*'(CC) Team Data'!Q$36</f>
        <v>21</v>
      </c>
      <c r="U39" s="32">
        <f>'(CC) Attribute Counter'!R39*'(CC) Team Data'!R$36</f>
        <v>20</v>
      </c>
      <c r="V39" s="32">
        <f>'(CC) Attribute Counter'!S39*'(CC) Team Data'!S$36</f>
        <v>15</v>
      </c>
      <c r="W39" s="32">
        <f>'(CC) Attribute Counter'!T39*'(CC) Team Data'!T$36</f>
        <v>28</v>
      </c>
      <c r="X39" s="32">
        <f>'(CC) Attribute Counter'!U39*'(CC) Team Data'!U$36</f>
        <v>5</v>
      </c>
      <c r="Y39" s="32">
        <f t="shared" si="5"/>
        <v>406</v>
      </c>
      <c r="Z39" s="32">
        <f t="shared" si="6"/>
        <v>406</v>
      </c>
      <c r="AB39" s="58">
        <f>RANK(Z39,Z$26:Z$45,0)+COUNTIF(Z$26:Z39,Z39)-1</f>
        <v>5</v>
      </c>
      <c r="AC39" t="str">
        <f t="shared" si="7"/>
        <v>CC Range</v>
      </c>
    </row>
    <row r="40" spans="1:29" x14ac:dyDescent="0.25">
      <c r="A40" t="str">
        <f t="shared" si="3"/>
        <v>CC Impact</v>
      </c>
      <c r="B40">
        <f t="shared" si="4"/>
        <v>7</v>
      </c>
      <c r="C40">
        <f t="shared" si="4"/>
        <v>5</v>
      </c>
      <c r="E40" s="32">
        <f>'(CC) Attribute Counter'!B40*'(CC) Team Data'!B$36</f>
        <v>21</v>
      </c>
      <c r="F40" s="32">
        <f>'(CC) Attribute Counter'!C40*'(CC) Team Data'!C$36</f>
        <v>24</v>
      </c>
      <c r="G40" s="32">
        <f>'(CC) Attribute Counter'!D40*'(CC) Team Data'!D$36</f>
        <v>15</v>
      </c>
      <c r="H40" s="32">
        <f>'(CC) Attribute Counter'!E40*'(CC) Team Data'!E$36</f>
        <v>24</v>
      </c>
      <c r="I40" s="32">
        <f>'(CC) Attribute Counter'!F40*'(CC) Team Data'!F$36</f>
        <v>24</v>
      </c>
      <c r="J40" s="32">
        <f>'(CC) Attribute Counter'!G40*'(CC) Team Data'!G$36</f>
        <v>21</v>
      </c>
      <c r="K40" s="32">
        <f>'(CC) Attribute Counter'!H40*'(CC) Team Data'!H$36</f>
        <v>18</v>
      </c>
      <c r="L40" s="32">
        <f>'(CC) Attribute Counter'!I40*'(CC) Team Data'!I$36</f>
        <v>15</v>
      </c>
      <c r="M40" s="32">
        <f>'(CC) Attribute Counter'!J40*'(CC) Team Data'!J$36</f>
        <v>32</v>
      </c>
      <c r="N40" s="32">
        <f>'(CC) Attribute Counter'!K40*'(CC) Team Data'!K$36</f>
        <v>10</v>
      </c>
      <c r="O40" s="32">
        <f>'(CC) Attribute Counter'!L40*'(CC) Team Data'!L$36</f>
        <v>18</v>
      </c>
      <c r="P40" s="32">
        <f>'(CC) Attribute Counter'!M40*'(CC) Team Data'!M$36</f>
        <v>15</v>
      </c>
      <c r="Q40" s="32">
        <f>'(CC) Attribute Counter'!N40*'(CC) Team Data'!N$36</f>
        <v>24</v>
      </c>
      <c r="R40" s="32">
        <f>'(CC) Attribute Counter'!O40*'(CC) Team Data'!O$36</f>
        <v>21</v>
      </c>
      <c r="S40" s="32">
        <f>'(CC) Attribute Counter'!P40*'(CC) Team Data'!P$36</f>
        <v>21</v>
      </c>
      <c r="T40" s="32">
        <f>'(CC) Attribute Counter'!Q40*'(CC) Team Data'!Q$36</f>
        <v>21</v>
      </c>
      <c r="U40" s="32">
        <f>'(CC) Attribute Counter'!R40*'(CC) Team Data'!R$36</f>
        <v>15</v>
      </c>
      <c r="V40" s="32">
        <f>'(CC) Attribute Counter'!S40*'(CC) Team Data'!S$36</f>
        <v>25</v>
      </c>
      <c r="W40" s="32">
        <f>'(CC) Attribute Counter'!T40*'(CC) Team Data'!T$36</f>
        <v>7</v>
      </c>
      <c r="X40" s="32">
        <f>'(CC) Attribute Counter'!U40*'(CC) Team Data'!U$36</f>
        <v>25</v>
      </c>
      <c r="Y40" s="32">
        <f t="shared" si="5"/>
        <v>396</v>
      </c>
      <c r="Z40" s="32">
        <f t="shared" si="6"/>
        <v>396</v>
      </c>
      <c r="AB40" s="58">
        <f>RANK(Z40,Z$26:Z$45,0)+COUNTIF(Z$26:Z40,Z40)-1</f>
        <v>12</v>
      </c>
      <c r="AC40" t="str">
        <f t="shared" si="7"/>
        <v>CC Impact</v>
      </c>
    </row>
    <row r="41" spans="1:29" x14ac:dyDescent="0.25">
      <c r="A41" t="str">
        <f t="shared" si="3"/>
        <v>Repo. Mob.</v>
      </c>
      <c r="B41">
        <f t="shared" si="4"/>
        <v>7</v>
      </c>
      <c r="C41">
        <f t="shared" si="4"/>
        <v>5</v>
      </c>
      <c r="E41" s="32">
        <f>'(CC) Attribute Counter'!B41*'(CC) Team Data'!B$36</f>
        <v>21</v>
      </c>
      <c r="F41" s="32">
        <f>'(CC) Attribute Counter'!C41*'(CC) Team Data'!C$36</f>
        <v>16</v>
      </c>
      <c r="G41" s="32">
        <f>'(CC) Attribute Counter'!D41*'(CC) Team Data'!D$36</f>
        <v>15</v>
      </c>
      <c r="H41" s="32">
        <f>'(CC) Attribute Counter'!E41*'(CC) Team Data'!E$36</f>
        <v>24</v>
      </c>
      <c r="I41" s="32">
        <f>'(CC) Attribute Counter'!F41*'(CC) Team Data'!F$36</f>
        <v>40</v>
      </c>
      <c r="J41" s="32">
        <f>'(CC) Attribute Counter'!G41*'(CC) Team Data'!G$36</f>
        <v>21</v>
      </c>
      <c r="K41" s="32">
        <f>'(CC) Attribute Counter'!H41*'(CC) Team Data'!H$36</f>
        <v>24</v>
      </c>
      <c r="L41" s="32">
        <f>'(CC) Attribute Counter'!I41*'(CC) Team Data'!I$36</f>
        <v>20</v>
      </c>
      <c r="M41" s="32">
        <f>'(CC) Attribute Counter'!J41*'(CC) Team Data'!J$36</f>
        <v>32</v>
      </c>
      <c r="N41" s="32">
        <f>'(CC) Attribute Counter'!K41*'(CC) Team Data'!K$36</f>
        <v>15</v>
      </c>
      <c r="O41" s="32">
        <f>'(CC) Attribute Counter'!L41*'(CC) Team Data'!L$36</f>
        <v>18</v>
      </c>
      <c r="P41" s="32">
        <f>'(CC) Attribute Counter'!M41*'(CC) Team Data'!M$36</f>
        <v>25</v>
      </c>
      <c r="Q41" s="32">
        <f>'(CC) Attribute Counter'!N41*'(CC) Team Data'!N$36</f>
        <v>8</v>
      </c>
      <c r="R41" s="32">
        <f>'(CC) Attribute Counter'!O41*'(CC) Team Data'!O$36</f>
        <v>21</v>
      </c>
      <c r="S41" s="32">
        <f>'(CC) Attribute Counter'!P41*'(CC) Team Data'!P$36</f>
        <v>21</v>
      </c>
      <c r="T41" s="32">
        <f>'(CC) Attribute Counter'!Q41*'(CC) Team Data'!Q$36</f>
        <v>21</v>
      </c>
      <c r="U41" s="32">
        <f>'(CC) Attribute Counter'!R41*'(CC) Team Data'!R$36</f>
        <v>15</v>
      </c>
      <c r="V41" s="32">
        <f>'(CC) Attribute Counter'!S41*'(CC) Team Data'!S$36</f>
        <v>15</v>
      </c>
      <c r="W41" s="32">
        <f>'(CC) Attribute Counter'!T41*'(CC) Team Data'!T$36</f>
        <v>7</v>
      </c>
      <c r="X41" s="32">
        <f>'(CC) Attribute Counter'!U41*'(CC) Team Data'!U$36</f>
        <v>5</v>
      </c>
      <c r="Y41" s="32">
        <f t="shared" si="5"/>
        <v>384</v>
      </c>
      <c r="Z41" s="32">
        <f t="shared" si="6"/>
        <v>384</v>
      </c>
      <c r="AB41" s="58">
        <f>RANK(Z41,Z$26:Z$45,0)+COUNTIF(Z$26:Z41,Z41)-1</f>
        <v>17</v>
      </c>
      <c r="AC41" t="str">
        <f t="shared" si="7"/>
        <v>Repo. Mob.</v>
      </c>
    </row>
    <row r="42" spans="1:29" x14ac:dyDescent="0.25">
      <c r="A42" t="str">
        <f t="shared" si="3"/>
        <v>Eng. Mob.</v>
      </c>
      <c r="B42">
        <f t="shared" si="4"/>
        <v>5</v>
      </c>
      <c r="C42">
        <f t="shared" si="4"/>
        <v>5</v>
      </c>
      <c r="E42" s="32">
        <f>'(CC) Attribute Counter'!B42*'(CC) Team Data'!B$36</f>
        <v>14</v>
      </c>
      <c r="F42" s="32">
        <f>'(CC) Attribute Counter'!C42*'(CC) Team Data'!C$36</f>
        <v>24</v>
      </c>
      <c r="G42" s="32">
        <f>'(CC) Attribute Counter'!D42*'(CC) Team Data'!D$36</f>
        <v>15</v>
      </c>
      <c r="H42" s="32">
        <f>'(CC) Attribute Counter'!E42*'(CC) Team Data'!E$36</f>
        <v>16</v>
      </c>
      <c r="I42" s="32">
        <f>'(CC) Attribute Counter'!F42*'(CC) Team Data'!F$36</f>
        <v>32</v>
      </c>
      <c r="J42" s="32">
        <f>'(CC) Attribute Counter'!G42*'(CC) Team Data'!G$36</f>
        <v>28</v>
      </c>
      <c r="K42" s="32">
        <f>'(CC) Attribute Counter'!H42*'(CC) Team Data'!H$36</f>
        <v>30</v>
      </c>
      <c r="L42" s="32">
        <f>'(CC) Attribute Counter'!I42*'(CC) Team Data'!I$36</f>
        <v>25</v>
      </c>
      <c r="M42" s="32">
        <f>'(CC) Attribute Counter'!J42*'(CC) Team Data'!J$36</f>
        <v>40</v>
      </c>
      <c r="N42" s="32">
        <f>'(CC) Attribute Counter'!K42*'(CC) Team Data'!K$36</f>
        <v>10</v>
      </c>
      <c r="O42" s="32">
        <f>'(CC) Attribute Counter'!L42*'(CC) Team Data'!L$36</f>
        <v>27</v>
      </c>
      <c r="P42" s="32">
        <f>'(CC) Attribute Counter'!M42*'(CC) Team Data'!M$36</f>
        <v>15</v>
      </c>
      <c r="Q42" s="32">
        <f>'(CC) Attribute Counter'!N42*'(CC) Team Data'!N$36</f>
        <v>24</v>
      </c>
      <c r="R42" s="32">
        <f>'(CC) Attribute Counter'!O42*'(CC) Team Data'!O$36</f>
        <v>14</v>
      </c>
      <c r="S42" s="32">
        <f>'(CC) Attribute Counter'!P42*'(CC) Team Data'!P$36</f>
        <v>21</v>
      </c>
      <c r="T42" s="32">
        <f>'(CC) Attribute Counter'!Q42*'(CC) Team Data'!Q$36</f>
        <v>21</v>
      </c>
      <c r="U42" s="32">
        <f>'(CC) Attribute Counter'!R42*'(CC) Team Data'!R$36</f>
        <v>15</v>
      </c>
      <c r="V42" s="32">
        <f>'(CC) Attribute Counter'!S42*'(CC) Team Data'!S$36</f>
        <v>5</v>
      </c>
      <c r="W42" s="32">
        <f>'(CC) Attribute Counter'!T42*'(CC) Team Data'!T$36</f>
        <v>28</v>
      </c>
      <c r="X42" s="32">
        <f>'(CC) Attribute Counter'!U42*'(CC) Team Data'!U$36</f>
        <v>5</v>
      </c>
      <c r="Y42" s="32">
        <f t="shared" si="5"/>
        <v>409</v>
      </c>
      <c r="Z42" s="32">
        <f t="shared" si="6"/>
        <v>409</v>
      </c>
      <c r="AB42" s="58">
        <f>RANK(Z42,Z$26:Z$45,0)+COUNTIF(Z$26:Z42,Z42)-1</f>
        <v>3</v>
      </c>
      <c r="AC42" t="str">
        <f t="shared" si="7"/>
        <v>Eng. Mob.</v>
      </c>
    </row>
    <row r="43" spans="1:29" x14ac:dyDescent="0.25">
      <c r="A43" t="str">
        <f t="shared" si="3"/>
        <v>Utility</v>
      </c>
      <c r="B43">
        <f t="shared" si="4"/>
        <v>5</v>
      </c>
      <c r="C43">
        <f t="shared" si="4"/>
        <v>5</v>
      </c>
      <c r="E43" s="32">
        <f>'(CC) Attribute Counter'!B43*'(CC) Team Data'!B$36</f>
        <v>35</v>
      </c>
      <c r="F43" s="32">
        <f>'(CC) Attribute Counter'!C43*'(CC) Team Data'!C$36</f>
        <v>32</v>
      </c>
      <c r="G43" s="32">
        <f>'(CC) Attribute Counter'!D43*'(CC) Team Data'!D$36</f>
        <v>20</v>
      </c>
      <c r="H43" s="32">
        <f>'(CC) Attribute Counter'!E43*'(CC) Team Data'!E$36</f>
        <v>32</v>
      </c>
      <c r="I43" s="32">
        <f>'(CC) Attribute Counter'!F43*'(CC) Team Data'!F$36</f>
        <v>24</v>
      </c>
      <c r="J43" s="32">
        <f>'(CC) Attribute Counter'!G43*'(CC) Team Data'!G$36</f>
        <v>21</v>
      </c>
      <c r="K43" s="32">
        <f>'(CC) Attribute Counter'!H43*'(CC) Team Data'!H$36</f>
        <v>6</v>
      </c>
      <c r="L43" s="32">
        <f>'(CC) Attribute Counter'!I43*'(CC) Team Data'!I$36</f>
        <v>5</v>
      </c>
      <c r="M43" s="32">
        <f>'(CC) Attribute Counter'!J43*'(CC) Team Data'!J$36</f>
        <v>8</v>
      </c>
      <c r="N43" s="32">
        <f>'(CC) Attribute Counter'!K43*'(CC) Team Data'!K$36</f>
        <v>15</v>
      </c>
      <c r="O43" s="32">
        <f>'(CC) Attribute Counter'!L43*'(CC) Team Data'!L$36</f>
        <v>27</v>
      </c>
      <c r="P43" s="32">
        <f>'(CC) Attribute Counter'!M43*'(CC) Team Data'!M$36</f>
        <v>15</v>
      </c>
      <c r="Q43" s="32">
        <f>'(CC) Attribute Counter'!N43*'(CC) Team Data'!N$36</f>
        <v>24</v>
      </c>
      <c r="R43" s="32">
        <f>'(CC) Attribute Counter'!O43*'(CC) Team Data'!O$36</f>
        <v>21</v>
      </c>
      <c r="S43" s="32">
        <f>'(CC) Attribute Counter'!P43*'(CC) Team Data'!P$36</f>
        <v>7</v>
      </c>
      <c r="T43" s="32">
        <f>'(CC) Attribute Counter'!Q43*'(CC) Team Data'!Q$36</f>
        <v>21</v>
      </c>
      <c r="U43" s="32">
        <f>'(CC) Attribute Counter'!R43*'(CC) Team Data'!R$36</f>
        <v>25</v>
      </c>
      <c r="V43" s="32">
        <f>'(CC) Attribute Counter'!S43*'(CC) Team Data'!S$36</f>
        <v>15</v>
      </c>
      <c r="W43" s="32">
        <f>'(CC) Attribute Counter'!T43*'(CC) Team Data'!T$36</f>
        <v>21</v>
      </c>
      <c r="X43" s="32">
        <f>'(CC) Attribute Counter'!U43*'(CC) Team Data'!U$36</f>
        <v>15</v>
      </c>
      <c r="Y43" s="32">
        <f t="shared" si="5"/>
        <v>389</v>
      </c>
      <c r="Z43" s="32">
        <f t="shared" si="6"/>
        <v>389</v>
      </c>
      <c r="AB43" s="58">
        <f>RANK(Z43,Z$26:Z$45,0)+COUNTIF(Z$26:Z43,Z43)-1</f>
        <v>15</v>
      </c>
      <c r="AC43" t="str">
        <f t="shared" si="7"/>
        <v>Utility</v>
      </c>
    </row>
    <row r="44" spans="1:29" x14ac:dyDescent="0.25">
      <c r="A44" t="str">
        <f t="shared" si="3"/>
        <v>Zone Cont.</v>
      </c>
      <c r="B44">
        <f t="shared" si="4"/>
        <v>7</v>
      </c>
      <c r="C44">
        <f t="shared" si="4"/>
        <v>5</v>
      </c>
      <c r="E44" s="32">
        <f>'(CC) Attribute Counter'!B44*'(CC) Team Data'!B$36</f>
        <v>14</v>
      </c>
      <c r="F44" s="32">
        <f>'(CC) Attribute Counter'!C44*'(CC) Team Data'!C$36</f>
        <v>24</v>
      </c>
      <c r="G44" s="32">
        <f>'(CC) Attribute Counter'!D44*'(CC) Team Data'!D$36</f>
        <v>15</v>
      </c>
      <c r="H44" s="32">
        <f>'(CC) Attribute Counter'!E44*'(CC) Team Data'!E$36</f>
        <v>24</v>
      </c>
      <c r="I44" s="32">
        <f>'(CC) Attribute Counter'!F44*'(CC) Team Data'!F$36</f>
        <v>16</v>
      </c>
      <c r="J44" s="32">
        <f>'(CC) Attribute Counter'!G44*'(CC) Team Data'!G$36</f>
        <v>35</v>
      </c>
      <c r="K44" s="32">
        <f>'(CC) Attribute Counter'!H44*'(CC) Team Data'!H$36</f>
        <v>6</v>
      </c>
      <c r="L44" s="32">
        <f>'(CC) Attribute Counter'!I44*'(CC) Team Data'!I$36</f>
        <v>5</v>
      </c>
      <c r="M44" s="32">
        <f>'(CC) Attribute Counter'!J44*'(CC) Team Data'!J$36</f>
        <v>8</v>
      </c>
      <c r="N44" s="32">
        <f>'(CC) Attribute Counter'!K44*'(CC) Team Data'!K$36</f>
        <v>15</v>
      </c>
      <c r="O44" s="32">
        <f>'(CC) Attribute Counter'!L44*'(CC) Team Data'!L$36</f>
        <v>45</v>
      </c>
      <c r="P44" s="32">
        <f>'(CC) Attribute Counter'!M44*'(CC) Team Data'!M$36</f>
        <v>15</v>
      </c>
      <c r="Q44" s="32">
        <f>'(CC) Attribute Counter'!N44*'(CC) Team Data'!N$36</f>
        <v>32</v>
      </c>
      <c r="R44" s="32">
        <f>'(CC) Attribute Counter'!O44*'(CC) Team Data'!O$36</f>
        <v>14</v>
      </c>
      <c r="S44" s="32">
        <f>'(CC) Attribute Counter'!P44*'(CC) Team Data'!P$36</f>
        <v>35</v>
      </c>
      <c r="T44" s="32">
        <f>'(CC) Attribute Counter'!Q44*'(CC) Team Data'!Q$36</f>
        <v>35</v>
      </c>
      <c r="U44" s="32">
        <f>'(CC) Attribute Counter'!R44*'(CC) Team Data'!R$36</f>
        <v>10</v>
      </c>
      <c r="V44" s="32">
        <f>'(CC) Attribute Counter'!S44*'(CC) Team Data'!S$36</f>
        <v>15</v>
      </c>
      <c r="W44" s="32">
        <f>'(CC) Attribute Counter'!T44*'(CC) Team Data'!T$36</f>
        <v>21</v>
      </c>
      <c r="X44" s="32">
        <f>'(CC) Attribute Counter'!U44*'(CC) Team Data'!U$36</f>
        <v>15</v>
      </c>
      <c r="Y44" s="32">
        <f t="shared" si="5"/>
        <v>399</v>
      </c>
      <c r="Z44" s="32">
        <f t="shared" si="6"/>
        <v>399</v>
      </c>
      <c r="AB44" s="58">
        <f>RANK(Z44,Z$26:Z$45,0)+COUNTIF(Z$26:Z44,Z44)-1</f>
        <v>9</v>
      </c>
      <c r="AC44" t="str">
        <f t="shared" si="7"/>
        <v>Zone Cont.</v>
      </c>
    </row>
    <row r="45" spans="1:29" x14ac:dyDescent="0.25">
      <c r="A45" t="str">
        <f t="shared" si="3"/>
        <v>Peel</v>
      </c>
      <c r="B45">
        <f t="shared" si="4"/>
        <v>5</v>
      </c>
      <c r="C45">
        <f t="shared" si="4"/>
        <v>5</v>
      </c>
      <c r="E45" s="32">
        <f>'(CC) Attribute Counter'!B45*'(CC) Team Data'!B$36</f>
        <v>35</v>
      </c>
      <c r="F45" s="32">
        <f>'(CC) Attribute Counter'!C45*'(CC) Team Data'!C$36</f>
        <v>16</v>
      </c>
      <c r="G45" s="32">
        <f>'(CC) Attribute Counter'!D45*'(CC) Team Data'!D$36</f>
        <v>20</v>
      </c>
      <c r="H45" s="32">
        <f>'(CC) Attribute Counter'!E45*'(CC) Team Data'!E$36</f>
        <v>16</v>
      </c>
      <c r="I45" s="32">
        <f>'(CC) Attribute Counter'!F45*'(CC) Team Data'!F$36</f>
        <v>16</v>
      </c>
      <c r="J45" s="32">
        <f>'(CC) Attribute Counter'!G45*'(CC) Team Data'!G$36</f>
        <v>21</v>
      </c>
      <c r="K45" s="32">
        <f>'(CC) Attribute Counter'!H45*'(CC) Team Data'!H$36</f>
        <v>6</v>
      </c>
      <c r="L45" s="32">
        <f>'(CC) Attribute Counter'!I45*'(CC) Team Data'!I$36</f>
        <v>5</v>
      </c>
      <c r="M45" s="32">
        <f>'(CC) Attribute Counter'!J45*'(CC) Team Data'!J$36</f>
        <v>8</v>
      </c>
      <c r="N45" s="32">
        <f>'(CC) Attribute Counter'!K45*'(CC) Team Data'!K$36</f>
        <v>15</v>
      </c>
      <c r="O45" s="32">
        <f>'(CC) Attribute Counter'!L45*'(CC) Team Data'!L$36</f>
        <v>36</v>
      </c>
      <c r="P45" s="32">
        <f>'(CC) Attribute Counter'!M45*'(CC) Team Data'!M$36</f>
        <v>15</v>
      </c>
      <c r="Q45" s="32">
        <f>'(CC) Attribute Counter'!N45*'(CC) Team Data'!N$36</f>
        <v>24</v>
      </c>
      <c r="R45" s="32">
        <f>'(CC) Attribute Counter'!O45*'(CC) Team Data'!O$36</f>
        <v>35</v>
      </c>
      <c r="S45" s="32">
        <f>'(CC) Attribute Counter'!P45*'(CC) Team Data'!P$36</f>
        <v>7</v>
      </c>
      <c r="T45" s="32">
        <f>'(CC) Attribute Counter'!Q45*'(CC) Team Data'!Q$36</f>
        <v>35</v>
      </c>
      <c r="U45" s="32">
        <f>'(CC) Attribute Counter'!R45*'(CC) Team Data'!R$36</f>
        <v>25</v>
      </c>
      <c r="V45" s="32">
        <f>'(CC) Attribute Counter'!S45*'(CC) Team Data'!S$36</f>
        <v>15</v>
      </c>
      <c r="W45" s="32">
        <f>'(CC) Attribute Counter'!T45*'(CC) Team Data'!T$36</f>
        <v>21</v>
      </c>
      <c r="X45" s="32">
        <f>'(CC) Attribute Counter'!U45*'(CC) Team Data'!U$36</f>
        <v>15</v>
      </c>
      <c r="Y45" s="32">
        <f t="shared" si="5"/>
        <v>386</v>
      </c>
      <c r="Z45" s="32">
        <f t="shared" si="6"/>
        <v>386</v>
      </c>
      <c r="AB45" s="58">
        <f>RANK(Z45,Z$26:Z$45,0)+COUNTIF(Z$26:Z45,Z45)-1</f>
        <v>16</v>
      </c>
      <c r="AC45" t="str">
        <f t="shared" si="7"/>
        <v>Peel</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P167"/>
  <sheetViews>
    <sheetView zoomScale="80" zoomScaleNormal="80" workbookViewId="0">
      <selection activeCell="O11" sqref="O11"/>
    </sheetView>
  </sheetViews>
  <sheetFormatPr defaultColWidth="8.7109375" defaultRowHeight="15" x14ac:dyDescent="0.25"/>
  <cols>
    <col min="1" max="1" width="52.85546875" style="11" customWidth="1"/>
    <col min="2" max="2" width="6.85546875" style="9" customWidth="1"/>
    <col min="3" max="3" width="4.85546875" style="9" customWidth="1"/>
    <col min="4" max="4" width="52.85546875" style="9" customWidth="1"/>
    <col min="5" max="5" width="6.85546875" style="9" customWidth="1"/>
    <col min="6" max="6" width="5.28515625" style="11" customWidth="1"/>
    <col min="7" max="7" width="52.85546875" style="11" customWidth="1"/>
    <col min="8" max="8" width="6.85546875" style="11" customWidth="1"/>
    <col min="9" max="10" width="8.7109375" style="11"/>
    <col min="11" max="11" width="15.28515625" style="11" bestFit="1" customWidth="1"/>
    <col min="12" max="12" width="8.7109375" style="9"/>
    <col min="13" max="13" width="8.7109375" style="11"/>
    <col min="14" max="14" width="8.7109375" style="9"/>
    <col min="15" max="15" width="14.140625" style="11" bestFit="1" customWidth="1"/>
    <col min="16" max="16" width="8.7109375" style="9"/>
    <col min="17" max="16384" width="8.7109375" style="11"/>
  </cols>
  <sheetData>
    <row r="1" spans="1:16" ht="15.75" thickBot="1" x14ac:dyDescent="0.3"/>
    <row r="2" spans="1:16" x14ac:dyDescent="0.25">
      <c r="A2" s="113" t="s">
        <v>195</v>
      </c>
      <c r="B2" s="110">
        <v>1</v>
      </c>
      <c r="D2" s="113" t="s">
        <v>200</v>
      </c>
      <c r="E2" s="110">
        <v>1</v>
      </c>
      <c r="G2" s="113" t="s">
        <v>206</v>
      </c>
      <c r="H2" s="110">
        <v>5</v>
      </c>
      <c r="J2" s="113" t="s">
        <v>233</v>
      </c>
      <c r="K2" s="113"/>
      <c r="L2" s="113"/>
      <c r="N2" s="113" t="s">
        <v>229</v>
      </c>
      <c r="O2" s="113"/>
      <c r="P2" s="113"/>
    </row>
    <row r="3" spans="1:16" ht="14.45" customHeight="1" thickBot="1" x14ac:dyDescent="0.3">
      <c r="A3" s="113"/>
      <c r="B3" s="111"/>
      <c r="C3" s="12"/>
      <c r="D3" s="113"/>
      <c r="E3" s="111"/>
      <c r="F3" s="10"/>
      <c r="G3" s="113"/>
      <c r="H3" s="111"/>
      <c r="J3" s="113"/>
      <c r="K3" s="113"/>
      <c r="L3" s="113"/>
      <c r="N3" s="113"/>
      <c r="O3" s="113"/>
      <c r="P3" s="113"/>
    </row>
    <row r="4" spans="1:16" ht="14.45" customHeight="1" x14ac:dyDescent="0.25">
      <c r="A4" s="114" t="s">
        <v>213</v>
      </c>
      <c r="B4" s="9" t="s">
        <v>210</v>
      </c>
      <c r="D4" s="114" t="s">
        <v>216</v>
      </c>
      <c r="E4" s="9" t="s">
        <v>210</v>
      </c>
      <c r="G4" s="114" t="s">
        <v>223</v>
      </c>
      <c r="H4" s="9" t="s">
        <v>210</v>
      </c>
      <c r="J4" s="21" t="s">
        <v>230</v>
      </c>
      <c r="K4" s="20" t="s">
        <v>231</v>
      </c>
      <c r="L4" s="21" t="s">
        <v>232</v>
      </c>
      <c r="N4" s="21" t="s">
        <v>230</v>
      </c>
      <c r="O4" s="20" t="s">
        <v>231</v>
      </c>
      <c r="P4" s="21" t="s">
        <v>232</v>
      </c>
    </row>
    <row r="5" spans="1:16" x14ac:dyDescent="0.25">
      <c r="A5" s="114"/>
      <c r="D5" s="114"/>
      <c r="G5" s="114"/>
      <c r="H5" s="9"/>
      <c r="J5" s="9">
        <v>1</v>
      </c>
      <c r="K5" s="11" t="str">
        <f>INDEX('(FYC) Data'!$Z$171:$AA$182,MATCH('Find Your Champion'!J5,'(FYC) Data'!$Z$171:$Z$182,0),2)</f>
        <v>Wardens</v>
      </c>
      <c r="L5" s="22">
        <f>INDEX('(FYC) Data'!$AC$171:$AD$182,MATCH('Find Your Champion'!J5,'(FYC) Data'!$AC$171:$AC$182,0),2)</f>
        <v>82</v>
      </c>
      <c r="N5" s="9">
        <v>1</v>
      </c>
      <c r="O5" s="11" t="str">
        <f>INDEX('(FYC) Data'!$Z$3:$AA$162,MATCH('Find Your Champion'!N5,'(FYC) Data'!$Z$3:$Z$162,0),2)</f>
        <v>Taric</v>
      </c>
      <c r="P5" s="22">
        <f>INDEX('(FYC) Data'!$AC$3:$AD$162,MATCH('Find Your Champion'!N5,'(FYC) Data'!$AC$3:$AC$162,0),2)</f>
        <v>85</v>
      </c>
    </row>
    <row r="6" spans="1:16" x14ac:dyDescent="0.25">
      <c r="A6" s="114"/>
      <c r="D6" s="114"/>
      <c r="G6" s="114"/>
      <c r="H6" s="9"/>
      <c r="J6" s="9">
        <v>2</v>
      </c>
      <c r="K6" s="11" t="str">
        <f>INDEX('(FYC) Data'!$Z$171:$AA$182,MATCH('Find Your Champion'!J6,'(FYC) Data'!$Z$171:$Z$182,0),2)</f>
        <v>Vanguards</v>
      </c>
      <c r="L6" s="22">
        <f>INDEX('(FYC) Data'!$AC$171:$AD$182,MATCH('Find Your Champion'!J6,'(FYC) Data'!$AC$171:$AC$182,0),2)</f>
        <v>65</v>
      </c>
      <c r="N6" s="9">
        <f>N5+1</f>
        <v>2</v>
      </c>
      <c r="O6" s="11" t="str">
        <f>INDEX('(FYC) Data'!$Z$3:$AA$162,MATCH('Find Your Champion'!N6,'(FYC) Data'!$Z$3:$Z$162,0),2)</f>
        <v>Poppy</v>
      </c>
      <c r="P6" s="22">
        <f>INDEX('(FYC) Data'!$AC$3:$AD$162,MATCH('Find Your Champion'!N6,'(FYC) Data'!$AC$3:$AC$162,0),2)</f>
        <v>80</v>
      </c>
    </row>
    <row r="7" spans="1:16" x14ac:dyDescent="0.25">
      <c r="A7" s="114"/>
      <c r="D7" s="114"/>
      <c r="G7" s="114"/>
      <c r="H7" s="9"/>
      <c r="J7" s="9">
        <v>3</v>
      </c>
      <c r="K7" s="11" t="str">
        <f>INDEX('(FYC) Data'!$Z$171:$AA$182,MATCH('Find Your Champion'!J7,'(FYC) Data'!$Z$171:$Z$182,0),2)</f>
        <v>Enchanters</v>
      </c>
      <c r="L7" s="22">
        <f>INDEX('(FYC) Data'!$AC$171:$AD$182,MATCH('Find Your Champion'!J7,'(FYC) Data'!$AC$171:$AC$182,0),2)</f>
        <v>57</v>
      </c>
      <c r="N7" s="9">
        <f t="shared" ref="N7:N70" si="0">N6+1</f>
        <v>3</v>
      </c>
      <c r="O7" s="11" t="str">
        <f>INDEX('(FYC) Data'!$Z$3:$AA$162,MATCH('Find Your Champion'!N7,'(FYC) Data'!$Z$3:$Z$162,0),2)</f>
        <v>Nunu</v>
      </c>
      <c r="P7" s="22">
        <f>INDEX('(FYC) Data'!$AC$3:$AD$162,MATCH('Find Your Champion'!N7,'(FYC) Data'!$AC$3:$AC$162,0),2)</f>
        <v>78</v>
      </c>
    </row>
    <row r="8" spans="1:16" ht="15.75" thickBot="1" x14ac:dyDescent="0.3">
      <c r="A8" s="13"/>
      <c r="D8" s="13"/>
      <c r="G8" s="13"/>
      <c r="H8" s="9"/>
      <c r="J8" s="9">
        <v>4</v>
      </c>
      <c r="K8" s="11" t="str">
        <f>INDEX('(FYC) Data'!$Z$171:$AA$182,MATCH('Find Your Champion'!J8,'(FYC) Data'!$Z$171:$Z$182,0),2)</f>
        <v>Juggernauts</v>
      </c>
      <c r="L8" s="22">
        <f>INDEX('(FYC) Data'!$AC$171:$AD$182,MATCH('Find Your Champion'!J8,'(FYC) Data'!$AC$171:$AC$182,0),2)</f>
        <v>55</v>
      </c>
      <c r="N8" s="9">
        <f t="shared" si="0"/>
        <v>4</v>
      </c>
      <c r="O8" s="11" t="str">
        <f>INDEX('(FYC) Data'!$Z$3:$AA$162,MATCH('Find Your Champion'!N8,'(FYC) Data'!$Z$3:$Z$162,0),2)</f>
        <v>Rell</v>
      </c>
      <c r="P8" s="22">
        <f>INDEX('(FYC) Data'!$AC$3:$AD$162,MATCH('Find Your Champion'!N8,'(FYC) Data'!$AC$3:$AC$162,0),2)</f>
        <v>78</v>
      </c>
    </row>
    <row r="9" spans="1:16" x14ac:dyDescent="0.25">
      <c r="A9" s="113" t="s">
        <v>196</v>
      </c>
      <c r="B9" s="110">
        <v>1</v>
      </c>
      <c r="D9" s="112" t="s">
        <v>177</v>
      </c>
      <c r="E9" s="110">
        <v>1</v>
      </c>
      <c r="G9" s="112" t="s">
        <v>207</v>
      </c>
      <c r="H9" s="110">
        <v>1</v>
      </c>
      <c r="J9" s="9">
        <v>5</v>
      </c>
      <c r="K9" s="11" t="str">
        <f>INDEX('(FYC) Data'!$Z$171:$AA$182,MATCH('Find Your Champion'!J9,'(FYC) Data'!$Z$171:$Z$182,0),2)</f>
        <v>Battle Mages</v>
      </c>
      <c r="L9" s="22">
        <f>INDEX('(FYC) Data'!$AC$171:$AD$182,MATCH('Find Your Champion'!J9,'(FYC) Data'!$AC$171:$AC$182,0),2)</f>
        <v>49</v>
      </c>
      <c r="N9" s="9">
        <f t="shared" si="0"/>
        <v>5</v>
      </c>
      <c r="O9" s="11" t="str">
        <f>INDEX('(FYC) Data'!$Z$3:$AA$162,MATCH('Find Your Champion'!N9,'(FYC) Data'!$Z$3:$Z$162,0),2)</f>
        <v>Shen</v>
      </c>
      <c r="P9" s="22">
        <f>INDEX('(FYC) Data'!$AC$3:$AD$162,MATCH('Find Your Champion'!N9,'(FYC) Data'!$AC$3:$AC$162,0),2)</f>
        <v>75</v>
      </c>
    </row>
    <row r="10" spans="1:16" ht="14.45" customHeight="1" thickBot="1" x14ac:dyDescent="0.3">
      <c r="A10" s="113"/>
      <c r="B10" s="111"/>
      <c r="C10" s="12"/>
      <c r="D10" s="112"/>
      <c r="E10" s="111"/>
      <c r="F10" s="10"/>
      <c r="G10" s="112"/>
      <c r="H10" s="111"/>
      <c r="J10" s="9">
        <v>6</v>
      </c>
      <c r="K10" s="11" t="str">
        <f>INDEX('(FYC) Data'!$Z$171:$AA$182,MATCH('Find Your Champion'!J10,'(FYC) Data'!$Z$171:$Z$182,0),2)</f>
        <v>Divers</v>
      </c>
      <c r="L10" s="22">
        <f>INDEX('(FYC) Data'!$AC$171:$AD$182,MATCH('Find Your Champion'!J10,'(FYC) Data'!$AC$171:$AC$182,0),2)</f>
        <v>45</v>
      </c>
      <c r="N10" s="9">
        <f t="shared" si="0"/>
        <v>6</v>
      </c>
      <c r="O10" s="11" t="str">
        <f>INDEX('(FYC) Data'!$Z$3:$AA$162,MATCH('Find Your Champion'!N10,'(FYC) Data'!$Z$3:$Z$162,0),2)</f>
        <v>Gragas</v>
      </c>
      <c r="P10" s="22">
        <f>INDEX('(FYC) Data'!$AC$3:$AD$162,MATCH('Find Your Champion'!N10,'(FYC) Data'!$AC$3:$AC$162,0),2)</f>
        <v>72</v>
      </c>
    </row>
    <row r="11" spans="1:16" ht="14.45" customHeight="1" x14ac:dyDescent="0.25">
      <c r="A11" s="114" t="s">
        <v>212</v>
      </c>
      <c r="B11" s="9" t="s">
        <v>210</v>
      </c>
      <c r="D11" s="114" t="s">
        <v>217</v>
      </c>
      <c r="E11" s="9" t="s">
        <v>210</v>
      </c>
      <c r="G11" s="114" t="s">
        <v>224</v>
      </c>
      <c r="H11" s="9" t="s">
        <v>210</v>
      </c>
      <c r="J11" s="9">
        <v>7</v>
      </c>
      <c r="K11" s="11" t="str">
        <f>INDEX('(FYC) Data'!$Z$171:$AA$182,MATCH('Find Your Champion'!J11,'(FYC) Data'!$Z$171:$Z$182,0),2)</f>
        <v>Catchers</v>
      </c>
      <c r="L11" s="22">
        <f>INDEX('(FYC) Data'!$AC$171:$AD$182,MATCH('Find Your Champion'!J11,'(FYC) Data'!$AC$171:$AC$182,0),2)</f>
        <v>41</v>
      </c>
      <c r="N11" s="9">
        <f t="shared" si="0"/>
        <v>7</v>
      </c>
      <c r="O11" s="11" t="str">
        <f>INDEX('(FYC) Data'!$Z$3:$AA$162,MATCH('Find Your Champion'!N11,'(FYC) Data'!$Z$3:$Z$162,0),2)</f>
        <v>Renata</v>
      </c>
      <c r="P11" s="22">
        <f>INDEX('(FYC) Data'!$AC$3:$AD$162,MATCH('Find Your Champion'!N11,'(FYC) Data'!$AC$3:$AC$162,0),2)</f>
        <v>72</v>
      </c>
    </row>
    <row r="12" spans="1:16" x14ac:dyDescent="0.25">
      <c r="A12" s="114"/>
      <c r="D12" s="114"/>
      <c r="G12" s="114"/>
      <c r="H12" s="9"/>
      <c r="J12" s="9">
        <v>8</v>
      </c>
      <c r="K12" s="11" t="str">
        <f>INDEX('(FYC) Data'!$Z$171:$AA$182,MATCH('Find Your Champion'!J12,'(FYC) Data'!$Z$171:$Z$182,0),2)</f>
        <v>Burst Mages</v>
      </c>
      <c r="L12" s="22">
        <f>INDEX('(FYC) Data'!$AC$171:$AD$182,MATCH('Find Your Champion'!J12,'(FYC) Data'!$AC$171:$AC$182,0),2)</f>
        <v>32</v>
      </c>
      <c r="N12" s="9">
        <f t="shared" si="0"/>
        <v>8</v>
      </c>
      <c r="O12" s="11" t="str">
        <f>INDEX('(FYC) Data'!$Z$3:$AA$162,MATCH('Find Your Champion'!N12,'(FYC) Data'!$Z$3:$Z$162,0),2)</f>
        <v>Braum</v>
      </c>
      <c r="P12" s="22">
        <f>INDEX('(FYC) Data'!$AC$3:$AD$162,MATCH('Find Your Champion'!N12,'(FYC) Data'!$AC$3:$AC$162,0),2)</f>
        <v>71</v>
      </c>
    </row>
    <row r="13" spans="1:16" x14ac:dyDescent="0.25">
      <c r="A13" s="114"/>
      <c r="D13" s="114"/>
      <c r="G13" s="114"/>
      <c r="H13" s="9"/>
      <c r="J13" s="9">
        <v>9</v>
      </c>
      <c r="K13" s="11" t="str">
        <f>INDEX('(FYC) Data'!$Z$171:$AA$182,MATCH('Find Your Champion'!J13,'(FYC) Data'!$Z$171:$Z$182,0),2)</f>
        <v>Skirmishers</v>
      </c>
      <c r="L13" s="22">
        <f>INDEX('(FYC) Data'!$AC$171:$AD$182,MATCH('Find Your Champion'!J13,'(FYC) Data'!$AC$171:$AC$182,0),2)</f>
        <v>26</v>
      </c>
      <c r="N13" s="9">
        <f t="shared" si="0"/>
        <v>9</v>
      </c>
      <c r="O13" s="11" t="str">
        <f>INDEX('(FYC) Data'!$Z$3:$AA$162,MATCH('Find Your Champion'!N13,'(FYC) Data'!$Z$3:$Z$162,0),2)</f>
        <v>Alistar</v>
      </c>
      <c r="P13" s="22">
        <f>INDEX('(FYC) Data'!$AC$3:$AD$162,MATCH('Find Your Champion'!N13,'(FYC) Data'!$AC$3:$AC$162,0),2)</f>
        <v>69</v>
      </c>
    </row>
    <row r="14" spans="1:16" x14ac:dyDescent="0.25">
      <c r="A14" s="114"/>
      <c r="D14" s="114"/>
      <c r="G14" s="114"/>
      <c r="H14" s="9"/>
      <c r="J14" s="9">
        <v>10</v>
      </c>
      <c r="K14" s="11" t="str">
        <f>INDEX('(FYC) Data'!$Z$171:$AA$182,MATCH('Find Your Champion'!J14,'(FYC) Data'!$Z$171:$Z$182,0),2)</f>
        <v>Assassins</v>
      </c>
      <c r="L14" s="22">
        <f>INDEX('(FYC) Data'!$AC$171:$AD$182,MATCH('Find Your Champion'!J14,'(FYC) Data'!$AC$171:$AC$182,0),2)</f>
        <v>12</v>
      </c>
      <c r="N14" s="9">
        <f t="shared" si="0"/>
        <v>10</v>
      </c>
      <c r="O14" s="11" t="str">
        <f>INDEX('(FYC) Data'!$Z$3:$AA$162,MATCH('Find Your Champion'!N14,'(FYC) Data'!$Z$3:$Z$162,0),2)</f>
        <v>Galio</v>
      </c>
      <c r="P14" s="22">
        <f>INDEX('(FYC) Data'!$AC$3:$AD$162,MATCH('Find Your Champion'!N14,'(FYC) Data'!$AC$3:$AC$162,0),2)</f>
        <v>66</v>
      </c>
    </row>
    <row r="15" spans="1:16" ht="15.75" thickBot="1" x14ac:dyDescent="0.3">
      <c r="A15" s="13"/>
      <c r="D15" s="13"/>
      <c r="G15" s="13"/>
      <c r="H15" s="9"/>
      <c r="J15" s="9">
        <v>11</v>
      </c>
      <c r="K15" s="11" t="str">
        <f>INDEX('(FYC) Data'!$Z$171:$AA$182,MATCH('Find Your Champion'!J15,'(FYC) Data'!$Z$171:$Z$182,0),2)</f>
        <v>Artillery Mages</v>
      </c>
      <c r="L15" s="22">
        <f>INDEX('(FYC) Data'!$AC$171:$AD$182,MATCH('Find Your Champion'!J15,'(FYC) Data'!$AC$171:$AC$182,0),2)</f>
        <v>6</v>
      </c>
      <c r="N15" s="9">
        <f t="shared" si="0"/>
        <v>11</v>
      </c>
      <c r="O15" s="11" t="str">
        <f>INDEX('(FYC) Data'!$Z$3:$AA$162,MATCH('Find Your Champion'!N15,'(FYC) Data'!$Z$3:$Z$162,0),2)</f>
        <v>Thresh</v>
      </c>
      <c r="P15" s="22">
        <f>INDEX('(FYC) Data'!$AC$3:$AD$162,MATCH('Find Your Champion'!N15,'(FYC) Data'!$AC$3:$AC$162,0),2)</f>
        <v>66</v>
      </c>
    </row>
    <row r="16" spans="1:16" x14ac:dyDescent="0.25">
      <c r="A16" s="113" t="s">
        <v>197</v>
      </c>
      <c r="B16" s="110">
        <v>1</v>
      </c>
      <c r="D16" s="112" t="s">
        <v>201</v>
      </c>
      <c r="E16" s="110">
        <v>5</v>
      </c>
      <c r="G16" s="113" t="s">
        <v>208</v>
      </c>
      <c r="H16" s="110">
        <v>1</v>
      </c>
      <c r="J16" s="9">
        <v>12</v>
      </c>
      <c r="K16" s="11" t="str">
        <f>INDEX('(FYC) Data'!$Z$171:$AA$182,MATCH('Find Your Champion'!J16,'(FYC) Data'!$Z$171:$Z$182,0),2)</f>
        <v>Marksmen</v>
      </c>
      <c r="L16" s="22">
        <f>INDEX('(FYC) Data'!$AC$171:$AD$182,MATCH('Find Your Champion'!J16,'(FYC) Data'!$AC$171:$AC$182,0),2)</f>
        <v>4</v>
      </c>
      <c r="N16" s="9">
        <f t="shared" si="0"/>
        <v>12</v>
      </c>
      <c r="O16" s="11" t="str">
        <f>INDEX('(FYC) Data'!$Z$3:$AA$162,MATCH('Find Your Champion'!N16,'(FYC) Data'!$Z$3:$Z$162,0),2)</f>
        <v>Zac</v>
      </c>
      <c r="P16" s="22">
        <f>INDEX('(FYC) Data'!$AC$3:$AD$162,MATCH('Find Your Champion'!N16,'(FYC) Data'!$AC$3:$AC$162,0),2)</f>
        <v>66</v>
      </c>
    </row>
    <row r="17" spans="1:16" ht="14.45" customHeight="1" thickBot="1" x14ac:dyDescent="0.3">
      <c r="A17" s="113"/>
      <c r="B17" s="111"/>
      <c r="C17" s="12"/>
      <c r="D17" s="112"/>
      <c r="E17" s="111"/>
      <c r="F17" s="10"/>
      <c r="G17" s="113"/>
      <c r="H17" s="111"/>
      <c r="N17" s="9">
        <f t="shared" si="0"/>
        <v>13</v>
      </c>
      <c r="O17" s="11" t="str">
        <f>INDEX('(FYC) Data'!$Z$3:$AA$162,MATCH('Find Your Champion'!N17,'(FYC) Data'!$Z$3:$Z$162,0),2)</f>
        <v>Rakan</v>
      </c>
      <c r="P17" s="22">
        <f>INDEX('(FYC) Data'!$AC$3:$AD$162,MATCH('Find Your Champion'!N17,'(FYC) Data'!$AC$3:$AC$162,0),2)</f>
        <v>65</v>
      </c>
    </row>
    <row r="18" spans="1:16" ht="14.45" customHeight="1" x14ac:dyDescent="0.25">
      <c r="A18" s="114" t="s">
        <v>297</v>
      </c>
      <c r="B18" s="9" t="s">
        <v>210</v>
      </c>
      <c r="D18" s="114" t="s">
        <v>218</v>
      </c>
      <c r="E18" s="9" t="s">
        <v>210</v>
      </c>
      <c r="G18" s="114" t="s">
        <v>298</v>
      </c>
      <c r="H18" s="9" t="s">
        <v>210</v>
      </c>
      <c r="N18" s="9">
        <f t="shared" si="0"/>
        <v>14</v>
      </c>
      <c r="O18" s="11" t="str">
        <f>INDEX('(FYC) Data'!$Z$3:$AA$162,MATCH('Find Your Champion'!N18,'(FYC) Data'!$Z$3:$Z$162,0),2)</f>
        <v>Janna</v>
      </c>
      <c r="P18" s="22">
        <f>INDEX('(FYC) Data'!$AC$3:$AD$162,MATCH('Find Your Champion'!N18,'(FYC) Data'!$AC$3:$AC$162,0),2)</f>
        <v>64</v>
      </c>
    </row>
    <row r="19" spans="1:16" x14ac:dyDescent="0.25">
      <c r="A19" s="114"/>
      <c r="D19" s="114"/>
      <c r="G19" s="114"/>
      <c r="H19" s="9"/>
      <c r="N19" s="9">
        <f t="shared" si="0"/>
        <v>15</v>
      </c>
      <c r="O19" s="11" t="str">
        <f>INDEX('(FYC) Data'!$Z$3:$AA$162,MATCH('Find Your Champion'!N19,'(FYC) Data'!$Z$3:$Z$162,0),2)</f>
        <v>Jarvan IV</v>
      </c>
      <c r="P19" s="22">
        <f>INDEX('(FYC) Data'!$AC$3:$AD$162,MATCH('Find Your Champion'!N19,'(FYC) Data'!$AC$3:$AC$162,0),2)</f>
        <v>64</v>
      </c>
    </row>
    <row r="20" spans="1:16" x14ac:dyDescent="0.25">
      <c r="A20" s="114"/>
      <c r="D20" s="114"/>
      <c r="G20" s="114"/>
      <c r="H20" s="9"/>
      <c r="N20" s="9">
        <f t="shared" si="0"/>
        <v>16</v>
      </c>
      <c r="O20" s="11" t="str">
        <f>INDEX('(FYC) Data'!$Z$3:$AA$162,MATCH('Find Your Champion'!N20,'(FYC) Data'!$Z$3:$Z$162,0),2)</f>
        <v>Maokai</v>
      </c>
      <c r="P20" s="22">
        <f>INDEX('(FYC) Data'!$AC$3:$AD$162,MATCH('Find Your Champion'!N20,'(FYC) Data'!$AC$3:$AC$162,0),2)</f>
        <v>63</v>
      </c>
    </row>
    <row r="21" spans="1:16" x14ac:dyDescent="0.25">
      <c r="A21" s="114"/>
      <c r="D21" s="114"/>
      <c r="G21" s="114"/>
      <c r="H21" s="9"/>
      <c r="N21" s="9">
        <f t="shared" si="0"/>
        <v>17</v>
      </c>
      <c r="O21" s="11" t="str">
        <f>INDEX('(FYC) Data'!$Z$3:$AA$162,MATCH('Find Your Champion'!N21,'(FYC) Data'!$Z$3:$Z$162,0),2)</f>
        <v>Ornn</v>
      </c>
      <c r="P21" s="22">
        <f>INDEX('(FYC) Data'!$AC$3:$AD$162,MATCH('Find Your Champion'!N21,'(FYC) Data'!$AC$3:$AC$162,0),2)</f>
        <v>63</v>
      </c>
    </row>
    <row r="22" spans="1:16" ht="15.75" thickBot="1" x14ac:dyDescent="0.3">
      <c r="A22" s="13"/>
      <c r="D22" s="13"/>
      <c r="G22" s="13"/>
      <c r="H22" s="9"/>
      <c r="N22" s="9">
        <f t="shared" si="0"/>
        <v>18</v>
      </c>
      <c r="O22" s="11" t="str">
        <f>INDEX('(FYC) Data'!$Z$3:$AA$162,MATCH('Find Your Champion'!N22,'(FYC) Data'!$Z$3:$Z$162,0),2)</f>
        <v>Tahm Kench</v>
      </c>
      <c r="P22" s="22">
        <f>INDEX('(FYC) Data'!$AC$3:$AD$162,MATCH('Find Your Champion'!N22,'(FYC) Data'!$AC$3:$AC$162,0),2)</f>
        <v>63</v>
      </c>
    </row>
    <row r="23" spans="1:16" x14ac:dyDescent="0.25">
      <c r="A23" s="113" t="s">
        <v>198</v>
      </c>
      <c r="B23" s="110">
        <v>3</v>
      </c>
      <c r="D23" s="113" t="s">
        <v>202</v>
      </c>
      <c r="E23" s="110">
        <v>5</v>
      </c>
      <c r="G23" s="113" t="s">
        <v>175</v>
      </c>
      <c r="H23" s="110">
        <v>5</v>
      </c>
      <c r="N23" s="9">
        <f t="shared" si="0"/>
        <v>19</v>
      </c>
      <c r="O23" s="11" t="str">
        <f>INDEX('(FYC) Data'!$Z$3:$AA$162,MATCH('Find Your Champion'!N23,'(FYC) Data'!$Z$3:$Z$162,0),2)</f>
        <v>Seraphine</v>
      </c>
      <c r="P23" s="22">
        <f>INDEX('(FYC) Data'!$AC$3:$AD$162,MATCH('Find Your Champion'!N23,'(FYC) Data'!$AC$3:$AC$162,0),2)</f>
        <v>62</v>
      </c>
    </row>
    <row r="24" spans="1:16" ht="14.45" customHeight="1" thickBot="1" x14ac:dyDescent="0.3">
      <c r="A24" s="113"/>
      <c r="B24" s="111"/>
      <c r="C24" s="12"/>
      <c r="D24" s="113"/>
      <c r="E24" s="111"/>
      <c r="F24" s="10"/>
      <c r="G24" s="113"/>
      <c r="H24" s="111"/>
      <c r="N24" s="9">
        <f t="shared" si="0"/>
        <v>20</v>
      </c>
      <c r="O24" s="11" t="str">
        <f>INDEX('(FYC) Data'!$Z$3:$AA$162,MATCH('Find Your Champion'!N24,'(FYC) Data'!$Z$3:$Z$162,0),2)</f>
        <v>Sion</v>
      </c>
      <c r="P24" s="22">
        <f>INDEX('(FYC) Data'!$AC$3:$AD$162,MATCH('Find Your Champion'!N24,'(FYC) Data'!$AC$3:$AC$162,0),2)</f>
        <v>62</v>
      </c>
    </row>
    <row r="25" spans="1:16" ht="14.45" customHeight="1" x14ac:dyDescent="0.25">
      <c r="A25" s="114" t="s">
        <v>296</v>
      </c>
      <c r="B25" s="9" t="s">
        <v>210</v>
      </c>
      <c r="D25" s="114" t="s">
        <v>219</v>
      </c>
      <c r="E25" s="9" t="s">
        <v>210</v>
      </c>
      <c r="G25" s="114" t="s">
        <v>225</v>
      </c>
      <c r="H25" s="9" t="s">
        <v>210</v>
      </c>
      <c r="N25" s="9">
        <f t="shared" si="0"/>
        <v>21</v>
      </c>
      <c r="O25" s="11" t="str">
        <f>INDEX('(FYC) Data'!$Z$3:$AA$162,MATCH('Find Your Champion'!N25,'(FYC) Data'!$Z$3:$Z$162,0),2)</f>
        <v>Cho'Gath</v>
      </c>
      <c r="P25" s="22">
        <f>INDEX('(FYC) Data'!$AC$3:$AD$162,MATCH('Find Your Champion'!N25,'(FYC) Data'!$AC$3:$AC$162,0),2)</f>
        <v>61</v>
      </c>
    </row>
    <row r="26" spans="1:16" x14ac:dyDescent="0.25">
      <c r="A26" s="114"/>
      <c r="D26" s="114"/>
      <c r="G26" s="114"/>
      <c r="H26" s="9"/>
      <c r="N26" s="9">
        <f t="shared" si="0"/>
        <v>22</v>
      </c>
      <c r="O26" s="11" t="str">
        <f>INDEX('(FYC) Data'!$Z$3:$AA$162,MATCH('Find Your Champion'!N26,'(FYC) Data'!$Z$3:$Z$162,0),2)</f>
        <v>Mordekaiser</v>
      </c>
      <c r="P26" s="22">
        <f>INDEX('(FYC) Data'!$AC$3:$AD$162,MATCH('Find Your Champion'!N26,'(FYC) Data'!$AC$3:$AC$162,0),2)</f>
        <v>61</v>
      </c>
    </row>
    <row r="27" spans="1:16" x14ac:dyDescent="0.25">
      <c r="A27" s="114"/>
      <c r="D27" s="114"/>
      <c r="G27" s="114"/>
      <c r="H27" s="9"/>
      <c r="N27" s="9">
        <f t="shared" si="0"/>
        <v>23</v>
      </c>
      <c r="O27" s="11" t="str">
        <f>INDEX('(FYC) Data'!$Z$3:$AA$162,MATCH('Find Your Champion'!N27,'(FYC) Data'!$Z$3:$Z$162,0),2)</f>
        <v>Sona</v>
      </c>
      <c r="P27" s="22">
        <f>INDEX('(FYC) Data'!$AC$3:$AD$162,MATCH('Find Your Champion'!N27,'(FYC) Data'!$AC$3:$AC$162,0),2)</f>
        <v>61</v>
      </c>
    </row>
    <row r="28" spans="1:16" x14ac:dyDescent="0.25">
      <c r="A28" s="114"/>
      <c r="D28" s="114"/>
      <c r="G28" s="114"/>
      <c r="H28" s="9"/>
      <c r="N28" s="9">
        <f t="shared" si="0"/>
        <v>24</v>
      </c>
      <c r="O28" s="11" t="str">
        <f>INDEX('(FYC) Data'!$Z$3:$AA$162,MATCH('Find Your Champion'!N28,'(FYC) Data'!$Z$3:$Z$162,0),2)</f>
        <v>Trundle</v>
      </c>
      <c r="P28" s="22">
        <f>INDEX('(FYC) Data'!$AC$3:$AD$162,MATCH('Find Your Champion'!N28,'(FYC) Data'!$AC$3:$AC$162,0),2)</f>
        <v>61</v>
      </c>
    </row>
    <row r="29" spans="1:16" ht="15.75" thickBot="1" x14ac:dyDescent="0.3">
      <c r="A29" s="13"/>
      <c r="D29" s="13"/>
      <c r="G29" s="13"/>
      <c r="H29" s="9"/>
      <c r="N29" s="9">
        <f t="shared" si="0"/>
        <v>25</v>
      </c>
      <c r="O29" s="11" t="str">
        <f>INDEX('(FYC) Data'!$Z$3:$AA$162,MATCH('Find Your Champion'!N29,'(FYC) Data'!$Z$3:$Z$162,0),2)</f>
        <v>Ivern</v>
      </c>
      <c r="P29" s="22">
        <f>INDEX('(FYC) Data'!$AC$3:$AD$162,MATCH('Find Your Champion'!N29,'(FYC) Data'!$AC$3:$AC$162,0),2)</f>
        <v>59</v>
      </c>
    </row>
    <row r="30" spans="1:16" x14ac:dyDescent="0.25">
      <c r="A30" s="113" t="s">
        <v>176</v>
      </c>
      <c r="B30" s="110">
        <v>5</v>
      </c>
      <c r="D30" s="113" t="s">
        <v>203</v>
      </c>
      <c r="E30" s="110">
        <v>1</v>
      </c>
      <c r="G30" s="113" t="s">
        <v>179</v>
      </c>
      <c r="H30" s="110">
        <v>5</v>
      </c>
      <c r="N30" s="9">
        <f t="shared" si="0"/>
        <v>26</v>
      </c>
      <c r="O30" s="11" t="str">
        <f>INDEX('(FYC) Data'!$Z$3:$AA$162,MATCH('Find Your Champion'!N30,'(FYC) Data'!$Z$3:$Z$162,0),2)</f>
        <v>Nami</v>
      </c>
      <c r="P30" s="22">
        <f>INDEX('(FYC) Data'!$AC$3:$AD$162,MATCH('Find Your Champion'!N30,'(FYC) Data'!$AC$3:$AC$162,0),2)</f>
        <v>58</v>
      </c>
    </row>
    <row r="31" spans="1:16" ht="14.1" customHeight="1" thickBot="1" x14ac:dyDescent="0.3">
      <c r="A31" s="113"/>
      <c r="B31" s="111"/>
      <c r="C31" s="12"/>
      <c r="D31" s="113"/>
      <c r="E31" s="111"/>
      <c r="F31" s="10"/>
      <c r="G31" s="113"/>
      <c r="H31" s="111"/>
      <c r="N31" s="9">
        <f t="shared" si="0"/>
        <v>27</v>
      </c>
      <c r="O31" s="11" t="str">
        <f>INDEX('(FYC) Data'!$Z$3:$AA$162,MATCH('Find Your Champion'!N31,'(FYC) Data'!$Z$3:$Z$162,0),2)</f>
        <v>Sett</v>
      </c>
      <c r="P31" s="22">
        <f>INDEX('(FYC) Data'!$AC$3:$AD$162,MATCH('Find Your Champion'!N31,'(FYC) Data'!$AC$3:$AC$162,0),2)</f>
        <v>58</v>
      </c>
    </row>
    <row r="32" spans="1:16" ht="14.45" customHeight="1" x14ac:dyDescent="0.25">
      <c r="A32" s="114" t="s">
        <v>214</v>
      </c>
      <c r="B32" s="9" t="s">
        <v>210</v>
      </c>
      <c r="D32" s="114" t="s">
        <v>220</v>
      </c>
      <c r="E32" s="9" t="s">
        <v>210</v>
      </c>
      <c r="G32" s="114" t="s">
        <v>228</v>
      </c>
      <c r="H32" s="9" t="s">
        <v>210</v>
      </c>
      <c r="N32" s="9">
        <f t="shared" si="0"/>
        <v>28</v>
      </c>
      <c r="O32" s="11" t="str">
        <f>INDEX('(FYC) Data'!$Z$3:$AA$162,MATCH('Find Your Champion'!N32,'(FYC) Data'!$Z$3:$Z$162,0),2)</f>
        <v>Zilean</v>
      </c>
      <c r="P32" s="22">
        <f>INDEX('(FYC) Data'!$AC$3:$AD$162,MATCH('Find Your Champion'!N32,'(FYC) Data'!$AC$3:$AC$162,0),2)</f>
        <v>58</v>
      </c>
    </row>
    <row r="33" spans="1:16" x14ac:dyDescent="0.25">
      <c r="A33" s="114"/>
      <c r="D33" s="114"/>
      <c r="G33" s="114"/>
      <c r="H33" s="9"/>
      <c r="N33" s="9">
        <f t="shared" si="0"/>
        <v>29</v>
      </c>
      <c r="O33" s="11" t="str">
        <f>INDEX('(FYC) Data'!$Z$3:$AA$162,MATCH('Find Your Champion'!N33,'(FYC) Data'!$Z$3:$Z$162,0),2)</f>
        <v>Lulu</v>
      </c>
      <c r="P33" s="22">
        <f>INDEX('(FYC) Data'!$AC$3:$AD$162,MATCH('Find Your Champion'!N33,'(FYC) Data'!$AC$3:$AC$162,0),2)</f>
        <v>57</v>
      </c>
    </row>
    <row r="34" spans="1:16" x14ac:dyDescent="0.25">
      <c r="A34" s="114"/>
      <c r="D34" s="114"/>
      <c r="G34" s="114"/>
      <c r="H34" s="9"/>
      <c r="N34" s="9">
        <f t="shared" si="0"/>
        <v>30</v>
      </c>
      <c r="O34" s="11" t="str">
        <f>INDEX('(FYC) Data'!$Z$3:$AA$162,MATCH('Find Your Champion'!N34,'(FYC) Data'!$Z$3:$Z$162,0),2)</f>
        <v>Yorick</v>
      </c>
      <c r="P34" s="22">
        <f>INDEX('(FYC) Data'!$AC$3:$AD$162,MATCH('Find Your Champion'!N34,'(FYC) Data'!$AC$3:$AC$162,0),2)</f>
        <v>57</v>
      </c>
    </row>
    <row r="35" spans="1:16" x14ac:dyDescent="0.25">
      <c r="A35" s="114"/>
      <c r="D35" s="114"/>
      <c r="G35" s="114"/>
      <c r="H35" s="9"/>
      <c r="N35" s="9">
        <f t="shared" si="0"/>
        <v>31</v>
      </c>
      <c r="O35" s="11" t="str">
        <f>INDEX('(FYC) Data'!$Z$3:$AA$162,MATCH('Find Your Champion'!N35,'(FYC) Data'!$Z$3:$Z$162,0),2)</f>
        <v>Lissandra</v>
      </c>
      <c r="P35" s="22">
        <f>INDEX('(FYC) Data'!$AC$3:$AD$162,MATCH('Find Your Champion'!N35,'(FYC) Data'!$AC$3:$AC$162,0),2)</f>
        <v>56</v>
      </c>
    </row>
    <row r="36" spans="1:16" ht="15.75" thickBot="1" x14ac:dyDescent="0.3">
      <c r="A36" s="13"/>
      <c r="D36" s="13"/>
      <c r="G36" s="13"/>
      <c r="H36" s="9"/>
      <c r="N36" s="9">
        <f t="shared" si="0"/>
        <v>32</v>
      </c>
      <c r="O36" s="11" t="str">
        <f>INDEX('(FYC) Data'!$Z$3:$AA$162,MATCH('Find Your Champion'!N36,'(FYC) Data'!$Z$3:$Z$162,0),2)</f>
        <v>Amumu</v>
      </c>
      <c r="P36" s="22">
        <f>INDEX('(FYC) Data'!$AC$3:$AD$162,MATCH('Find Your Champion'!N36,'(FYC) Data'!$AC$3:$AC$162,0),2)</f>
        <v>55</v>
      </c>
    </row>
    <row r="37" spans="1:16" x14ac:dyDescent="0.25">
      <c r="A37" s="113" t="s">
        <v>168</v>
      </c>
      <c r="B37" s="110">
        <v>1</v>
      </c>
      <c r="D37" s="113" t="s">
        <v>204</v>
      </c>
      <c r="E37" s="110">
        <v>5</v>
      </c>
      <c r="G37" s="113" t="s">
        <v>209</v>
      </c>
      <c r="H37" s="110">
        <v>5</v>
      </c>
      <c r="N37" s="9">
        <f t="shared" si="0"/>
        <v>33</v>
      </c>
      <c r="O37" s="11" t="str">
        <f>INDEX('(FYC) Data'!$Z$3:$AA$162,MATCH('Find Your Champion'!N37,'(FYC) Data'!$Z$3:$Z$162,0),2)</f>
        <v>Gnar</v>
      </c>
      <c r="P37" s="22">
        <f>INDEX('(FYC) Data'!$AC$3:$AD$162,MATCH('Find Your Champion'!N37,'(FYC) Data'!$AC$3:$AC$162,0),2)</f>
        <v>55</v>
      </c>
    </row>
    <row r="38" spans="1:16" ht="14.1" customHeight="1" thickBot="1" x14ac:dyDescent="0.3">
      <c r="A38" s="113"/>
      <c r="B38" s="111"/>
      <c r="C38" s="12"/>
      <c r="D38" s="113"/>
      <c r="E38" s="111"/>
      <c r="F38" s="10"/>
      <c r="G38" s="113"/>
      <c r="H38" s="111"/>
      <c r="N38" s="9">
        <f t="shared" si="0"/>
        <v>34</v>
      </c>
      <c r="O38" s="11" t="str">
        <f>INDEX('(FYC) Data'!$Z$3:$AA$162,MATCH('Find Your Champion'!N38,'(FYC) Data'!$Z$3:$Z$162,0),2)</f>
        <v>Malphite</v>
      </c>
      <c r="P38" s="22">
        <f>INDEX('(FYC) Data'!$AC$3:$AD$162,MATCH('Find Your Champion'!N38,'(FYC) Data'!$AC$3:$AC$162,0),2)</f>
        <v>55</v>
      </c>
    </row>
    <row r="39" spans="1:16" x14ac:dyDescent="0.25">
      <c r="A39" s="114" t="s">
        <v>215</v>
      </c>
      <c r="B39" s="9" t="s">
        <v>210</v>
      </c>
      <c r="D39" s="114" t="s">
        <v>221</v>
      </c>
      <c r="E39" s="9" t="s">
        <v>210</v>
      </c>
      <c r="G39" s="114" t="s">
        <v>227</v>
      </c>
      <c r="H39" s="9" t="s">
        <v>210</v>
      </c>
      <c r="N39" s="9">
        <f t="shared" si="0"/>
        <v>35</v>
      </c>
      <c r="O39" s="11" t="str">
        <f>INDEX('(FYC) Data'!$Z$3:$AA$162,MATCH('Find Your Champion'!N39,'(FYC) Data'!$Z$3:$Z$162,0),2)</f>
        <v>Sejuani</v>
      </c>
      <c r="P39" s="22">
        <f>INDEX('(FYC) Data'!$AC$3:$AD$162,MATCH('Find Your Champion'!N39,'(FYC) Data'!$AC$3:$AC$162,0),2)</f>
        <v>55</v>
      </c>
    </row>
    <row r="40" spans="1:16" x14ac:dyDescent="0.25">
      <c r="A40" s="114"/>
      <c r="D40" s="114"/>
      <c r="G40" s="114"/>
      <c r="H40" s="9"/>
      <c r="N40" s="9">
        <f t="shared" si="0"/>
        <v>36</v>
      </c>
      <c r="O40" s="11" t="str">
        <f>INDEX('(FYC) Data'!$Z$3:$AA$162,MATCH('Find Your Champion'!N40,'(FYC) Data'!$Z$3:$Z$162,0),2)</f>
        <v>Kayn</v>
      </c>
      <c r="P40" s="22">
        <f>INDEX('(FYC) Data'!$AC$3:$AD$162,MATCH('Find Your Champion'!N40,'(FYC) Data'!$AC$3:$AC$162,0),2)</f>
        <v>54</v>
      </c>
    </row>
    <row r="41" spans="1:16" x14ac:dyDescent="0.25">
      <c r="A41" s="114"/>
      <c r="D41" s="114"/>
      <c r="G41" s="114"/>
      <c r="H41" s="9"/>
      <c r="N41" s="9">
        <f t="shared" si="0"/>
        <v>37</v>
      </c>
      <c r="O41" s="11" t="str">
        <f>INDEX('(FYC) Data'!$Z$3:$AA$162,MATCH('Find Your Champion'!N41,'(FYC) Data'!$Z$3:$Z$162,0),2)</f>
        <v>Soraka</v>
      </c>
      <c r="P41" s="22">
        <f>INDEX('(FYC) Data'!$AC$3:$AD$162,MATCH('Find Your Champion'!N41,'(FYC) Data'!$AC$3:$AC$162,0),2)</f>
        <v>54</v>
      </c>
    </row>
    <row r="42" spans="1:16" x14ac:dyDescent="0.25">
      <c r="A42" s="114"/>
      <c r="D42" s="114"/>
      <c r="G42" s="114"/>
      <c r="H42" s="9"/>
      <c r="N42" s="9">
        <f t="shared" si="0"/>
        <v>38</v>
      </c>
      <c r="O42" s="11" t="str">
        <f>INDEX('(FYC) Data'!$Z$3:$AA$162,MATCH('Find Your Champion'!N42,'(FYC) Data'!$Z$3:$Z$162,0),2)</f>
        <v>Aatrox</v>
      </c>
      <c r="P42" s="22">
        <f>INDEX('(FYC) Data'!$AC$3:$AD$162,MATCH('Find Your Champion'!N42,'(FYC) Data'!$AC$3:$AC$162,0),2)</f>
        <v>53</v>
      </c>
    </row>
    <row r="43" spans="1:16" ht="15.75" thickBot="1" x14ac:dyDescent="0.3">
      <c r="A43" s="13"/>
      <c r="D43" s="13"/>
      <c r="G43" s="13"/>
      <c r="H43" s="9"/>
      <c r="N43" s="9">
        <f t="shared" si="0"/>
        <v>39</v>
      </c>
      <c r="O43" s="11" t="str">
        <f>INDEX('(FYC) Data'!$Z$3:$AA$162,MATCH('Find Your Champion'!N43,'(FYC) Data'!$Z$3:$Z$162,0),2)</f>
        <v>Annie</v>
      </c>
      <c r="P43" s="22">
        <f>INDEX('(FYC) Data'!$AC$3:$AD$162,MATCH('Find Your Champion'!N43,'(FYC) Data'!$AC$3:$AC$162,0),2)</f>
        <v>53</v>
      </c>
    </row>
    <row r="44" spans="1:16" x14ac:dyDescent="0.25">
      <c r="A44" s="113" t="s">
        <v>199</v>
      </c>
      <c r="B44" s="110">
        <v>1</v>
      </c>
      <c r="D44" s="113" t="s">
        <v>205</v>
      </c>
      <c r="E44" s="110">
        <v>1</v>
      </c>
      <c r="G44" s="113" t="s">
        <v>211</v>
      </c>
      <c r="H44" s="115">
        <f>SUM(B2,B9,B16,B23,B30,B37,B44,E2,E9,E16,E23,E30,E37,E44,H2,H9,H16,H23,H30,H37)</f>
        <v>54</v>
      </c>
      <c r="N44" s="9">
        <f t="shared" si="0"/>
        <v>40</v>
      </c>
      <c r="O44" s="11" t="str">
        <f>INDEX('(FYC) Data'!$Z$3:$AA$162,MATCH('Find Your Champion'!N44,'(FYC) Data'!$Z$3:$Z$162,0),2)</f>
        <v>Leona</v>
      </c>
      <c r="P44" s="22">
        <f>INDEX('(FYC) Data'!$AC$3:$AD$162,MATCH('Find Your Champion'!N44,'(FYC) Data'!$AC$3:$AC$162,0),2)</f>
        <v>53</v>
      </c>
    </row>
    <row r="45" spans="1:16" ht="14.45" customHeight="1" thickBot="1" x14ac:dyDescent="0.3">
      <c r="A45" s="113"/>
      <c r="B45" s="111"/>
      <c r="C45" s="12"/>
      <c r="D45" s="113"/>
      <c r="E45" s="111"/>
      <c r="F45" s="10"/>
      <c r="G45" s="113"/>
      <c r="H45" s="115"/>
      <c r="N45" s="9">
        <f t="shared" si="0"/>
        <v>41</v>
      </c>
      <c r="O45" s="11" t="str">
        <f>INDEX('(FYC) Data'!$Z$3:$AA$162,MATCH('Find Your Champion'!N45,'(FYC) Data'!$Z$3:$Z$162,0),2)</f>
        <v>Nautilus</v>
      </c>
      <c r="P45" s="22">
        <f>INDEX('(FYC) Data'!$AC$3:$AD$162,MATCH('Find Your Champion'!N45,'(FYC) Data'!$AC$3:$AC$162,0),2)</f>
        <v>53</v>
      </c>
    </row>
    <row r="46" spans="1:16" x14ac:dyDescent="0.25">
      <c r="A46" s="114" t="s">
        <v>295</v>
      </c>
      <c r="B46" s="9" t="s">
        <v>210</v>
      </c>
      <c r="D46" s="114" t="s">
        <v>222</v>
      </c>
      <c r="E46" s="9" t="s">
        <v>210</v>
      </c>
      <c r="G46" s="114" t="s">
        <v>226</v>
      </c>
      <c r="H46" s="9" t="s">
        <v>161</v>
      </c>
      <c r="N46" s="9">
        <f t="shared" si="0"/>
        <v>42</v>
      </c>
      <c r="O46" s="11" t="str">
        <f>INDEX('(FYC) Data'!$Z$3:$AA$162,MATCH('Find Your Champion'!N46,'(FYC) Data'!$Z$3:$Z$162,0),2)</f>
        <v>Xin Zhao</v>
      </c>
      <c r="P46" s="22">
        <f>INDEX('(FYC) Data'!$AC$3:$AD$162,MATCH('Find Your Champion'!N46,'(FYC) Data'!$AC$3:$AC$162,0),2)</f>
        <v>53</v>
      </c>
    </row>
    <row r="47" spans="1:16" x14ac:dyDescent="0.25">
      <c r="A47" s="114"/>
      <c r="D47" s="114"/>
      <c r="G47" s="114"/>
      <c r="N47" s="9">
        <f t="shared" si="0"/>
        <v>43</v>
      </c>
      <c r="O47" s="11" t="str">
        <f>INDEX('(FYC) Data'!$Z$3:$AA$162,MATCH('Find Your Champion'!N47,'(FYC) Data'!$Z$3:$Z$162,0),2)</f>
        <v>Olaf</v>
      </c>
      <c r="P47" s="22">
        <f>INDEX('(FYC) Data'!$AC$3:$AD$162,MATCH('Find Your Champion'!N47,'(FYC) Data'!$AC$3:$AC$162,0),2)</f>
        <v>52</v>
      </c>
    </row>
    <row r="48" spans="1:16" ht="14.1" customHeight="1" x14ac:dyDescent="0.25">
      <c r="A48" s="114"/>
      <c r="B48" s="11"/>
      <c r="C48" s="12"/>
      <c r="D48" s="114"/>
      <c r="E48" s="12"/>
      <c r="F48" s="10"/>
      <c r="G48" s="114"/>
      <c r="N48" s="9">
        <f t="shared" si="0"/>
        <v>44</v>
      </c>
      <c r="O48" s="11" t="str">
        <f>INDEX('(FYC) Data'!$Z$3:$AA$162,MATCH('Find Your Champion'!N48,'(FYC) Data'!$Z$3:$Z$162,0),2)</f>
        <v>Yuumi</v>
      </c>
      <c r="P48" s="22">
        <f>INDEX('(FYC) Data'!$AC$3:$AD$162,MATCH('Find Your Champion'!N48,'(FYC) Data'!$AC$3:$AC$162,0),2)</f>
        <v>52</v>
      </c>
    </row>
    <row r="49" spans="1:16" x14ac:dyDescent="0.25">
      <c r="A49" s="114"/>
      <c r="B49" s="11"/>
      <c r="D49" s="114"/>
      <c r="G49" s="114"/>
      <c r="N49" s="9">
        <f t="shared" si="0"/>
        <v>45</v>
      </c>
      <c r="O49" s="11" t="str">
        <f>INDEX('(FYC) Data'!$Z$3:$AA$162,MATCH('Find Your Champion'!N49,'(FYC) Data'!$Z$3:$Z$162,0),2)</f>
        <v>Darius</v>
      </c>
      <c r="P49" s="22">
        <f>INDEX('(FYC) Data'!$AC$3:$AD$162,MATCH('Find Your Champion'!N49,'(FYC) Data'!$AC$3:$AC$162,0),2)</f>
        <v>51</v>
      </c>
    </row>
    <row r="50" spans="1:16" x14ac:dyDescent="0.25">
      <c r="B50" s="11"/>
      <c r="N50" s="9">
        <f t="shared" si="0"/>
        <v>46</v>
      </c>
      <c r="O50" s="11" t="str">
        <f>INDEX('(FYC) Data'!$Z$3:$AA$162,MATCH('Find Your Champion'!N50,'(FYC) Data'!$Z$3:$Z$162,0),2)</f>
        <v>Morgana</v>
      </c>
      <c r="P50" s="22">
        <f>INDEX('(FYC) Data'!$AC$3:$AD$162,MATCH('Find Your Champion'!N50,'(FYC) Data'!$AC$3:$AC$162,0),2)</f>
        <v>51</v>
      </c>
    </row>
    <row r="51" spans="1:16" ht="14.1" customHeight="1" x14ac:dyDescent="0.25">
      <c r="B51" s="11"/>
      <c r="C51" s="12"/>
      <c r="D51" s="12"/>
      <c r="E51" s="12"/>
      <c r="F51" s="10"/>
      <c r="N51" s="9">
        <f t="shared" si="0"/>
        <v>47</v>
      </c>
      <c r="O51" s="11" t="str">
        <f>INDEX('(FYC) Data'!$Z$3:$AA$162,MATCH('Find Your Champion'!N51,'(FYC) Data'!$Z$3:$Z$162,0),2)</f>
        <v>Rammus</v>
      </c>
      <c r="P51" s="22">
        <f>INDEX('(FYC) Data'!$AC$3:$AD$162,MATCH('Find Your Champion'!N51,'(FYC) Data'!$AC$3:$AC$162,0),2)</f>
        <v>51</v>
      </c>
    </row>
    <row r="52" spans="1:16" x14ac:dyDescent="0.25">
      <c r="B52" s="11"/>
      <c r="N52" s="9">
        <f t="shared" si="0"/>
        <v>48</v>
      </c>
      <c r="O52" s="11" t="str">
        <f>INDEX('(FYC) Data'!$Z$3:$AA$162,MATCH('Find Your Champion'!N52,'(FYC) Data'!$Z$3:$Z$162,0),2)</f>
        <v>Swain</v>
      </c>
      <c r="P52" s="22">
        <f>INDEX('(FYC) Data'!$AC$3:$AD$162,MATCH('Find Your Champion'!N52,'(FYC) Data'!$AC$3:$AC$162,0),2)</f>
        <v>51</v>
      </c>
    </row>
    <row r="53" spans="1:16" x14ac:dyDescent="0.25">
      <c r="B53" s="11"/>
      <c r="N53" s="9">
        <f t="shared" si="0"/>
        <v>49</v>
      </c>
      <c r="O53" s="11" t="str">
        <f>INDEX('(FYC) Data'!$Z$3:$AA$162,MATCH('Find Your Champion'!N53,'(FYC) Data'!$Z$3:$Z$162,0),2)</f>
        <v>Skarner</v>
      </c>
      <c r="P53" s="22">
        <f>INDEX('(FYC) Data'!$AC$3:$AD$162,MATCH('Find Your Champion'!N53,'(FYC) Data'!$AC$3:$AC$162,0),2)</f>
        <v>49</v>
      </c>
    </row>
    <row r="54" spans="1:16" ht="15" customHeight="1" x14ac:dyDescent="0.25">
      <c r="B54" s="11"/>
      <c r="C54" s="12"/>
      <c r="D54" s="12"/>
      <c r="E54" s="12"/>
      <c r="F54" s="10"/>
      <c r="N54" s="9">
        <f t="shared" si="0"/>
        <v>50</v>
      </c>
      <c r="O54" s="11" t="str">
        <f>INDEX('(FYC) Data'!$Z$3:$AA$162,MATCH('Find Your Champion'!N54,'(FYC) Data'!$Z$3:$Z$162,0),2)</f>
        <v>Viego</v>
      </c>
      <c r="P54" s="22">
        <f>INDEX('(FYC) Data'!$AC$3:$AD$162,MATCH('Find Your Champion'!N54,'(FYC) Data'!$AC$3:$AC$162,0),2)</f>
        <v>49</v>
      </c>
    </row>
    <row r="55" spans="1:16" x14ac:dyDescent="0.25">
      <c r="B55" s="11"/>
      <c r="N55" s="9">
        <f t="shared" si="0"/>
        <v>51</v>
      </c>
      <c r="O55" s="11" t="str">
        <f>INDEX('(FYC) Data'!$Z$3:$AA$162,MATCH('Find Your Champion'!N55,'(FYC) Data'!$Z$3:$Z$162,0),2)</f>
        <v>Bard</v>
      </c>
      <c r="P55" s="22">
        <f>INDEX('(FYC) Data'!$AC$3:$AD$162,MATCH('Find Your Champion'!N55,'(FYC) Data'!$AC$3:$AC$162,0),2)</f>
        <v>48</v>
      </c>
    </row>
    <row r="56" spans="1:16" x14ac:dyDescent="0.25">
      <c r="B56" s="11"/>
      <c r="N56" s="9">
        <f t="shared" si="0"/>
        <v>52</v>
      </c>
      <c r="O56" s="11" t="str">
        <f>INDEX('(FYC) Data'!$Z$3:$AA$162,MATCH('Find Your Champion'!N56,'(FYC) Data'!$Z$3:$Z$162,0),2)</f>
        <v>Bel'Veth</v>
      </c>
      <c r="P56" s="22">
        <f>INDEX('(FYC) Data'!$AC$3:$AD$162,MATCH('Find Your Champion'!N56,'(FYC) Data'!$AC$3:$AC$162,0),2)</f>
        <v>48</v>
      </c>
    </row>
    <row r="57" spans="1:16" ht="15" customHeight="1" x14ac:dyDescent="0.25">
      <c r="B57" s="11"/>
      <c r="C57" s="12"/>
      <c r="D57" s="12"/>
      <c r="E57" s="12"/>
      <c r="F57" s="10"/>
      <c r="G57" s="10"/>
      <c r="H57" s="10"/>
      <c r="N57" s="9">
        <f t="shared" si="0"/>
        <v>53</v>
      </c>
      <c r="O57" s="11" t="str">
        <f>INDEX('(FYC) Data'!$Z$3:$AA$162,MATCH('Find Your Champion'!N57,'(FYC) Data'!$Z$3:$Z$162,0),2)</f>
        <v>Fiddlesticks</v>
      </c>
      <c r="P57" s="22">
        <f>INDEX('(FYC) Data'!$AC$3:$AD$162,MATCH('Find Your Champion'!N57,'(FYC) Data'!$AC$3:$AC$162,0),2)</f>
        <v>47</v>
      </c>
    </row>
    <row r="58" spans="1:16" x14ac:dyDescent="0.25">
      <c r="B58" s="11"/>
      <c r="N58" s="9">
        <f t="shared" si="0"/>
        <v>54</v>
      </c>
      <c r="O58" s="11" t="str">
        <f>INDEX('(FYC) Data'!$Z$3:$AA$162,MATCH('Find Your Champion'!N58,'(FYC) Data'!$Z$3:$Z$162,0),2)</f>
        <v>Garen</v>
      </c>
      <c r="P58" s="22">
        <f>INDEX('(FYC) Data'!$AC$3:$AD$162,MATCH('Find Your Champion'!N58,'(FYC) Data'!$AC$3:$AC$162,0),2)</f>
        <v>47</v>
      </c>
    </row>
    <row r="59" spans="1:16" x14ac:dyDescent="0.25">
      <c r="N59" s="9">
        <f t="shared" si="0"/>
        <v>55</v>
      </c>
      <c r="O59" s="11" t="str">
        <f>INDEX('(FYC) Data'!$Z$3:$AA$162,MATCH('Find Your Champion'!N59,'(FYC) Data'!$Z$3:$Z$162,0),2)</f>
        <v>Illaoi</v>
      </c>
      <c r="P59" s="22">
        <f>INDEX('(FYC) Data'!$AC$3:$AD$162,MATCH('Find Your Champion'!N59,'(FYC) Data'!$AC$3:$AC$162,0),2)</f>
        <v>47</v>
      </c>
    </row>
    <row r="60" spans="1:16" x14ac:dyDescent="0.25">
      <c r="N60" s="9">
        <f t="shared" si="0"/>
        <v>56</v>
      </c>
      <c r="O60" s="11" t="str">
        <f>INDEX('(FYC) Data'!$Z$3:$AA$162,MATCH('Find Your Champion'!N60,'(FYC) Data'!$Z$3:$Z$162,0),2)</f>
        <v>Karma</v>
      </c>
      <c r="P60" s="22">
        <f>INDEX('(FYC) Data'!$AC$3:$AD$162,MATCH('Find Your Champion'!N60,'(FYC) Data'!$AC$3:$AC$162,0),2)</f>
        <v>47</v>
      </c>
    </row>
    <row r="61" spans="1:16" x14ac:dyDescent="0.25">
      <c r="N61" s="9">
        <f t="shared" si="0"/>
        <v>57</v>
      </c>
      <c r="O61" s="11" t="str">
        <f>INDEX('(FYC) Data'!$Z$3:$AA$162,MATCH('Find Your Champion'!N61,'(FYC) Data'!$Z$3:$Z$162,0),2)</f>
        <v>Udyr</v>
      </c>
      <c r="P61" s="22">
        <f>INDEX('(FYC) Data'!$AC$3:$AD$162,MATCH('Find Your Champion'!N61,'(FYC) Data'!$AC$3:$AC$162,0),2)</f>
        <v>47</v>
      </c>
    </row>
    <row r="62" spans="1:16" x14ac:dyDescent="0.25">
      <c r="N62" s="9">
        <f t="shared" si="0"/>
        <v>58</v>
      </c>
      <c r="O62" s="11" t="str">
        <f>INDEX('(FYC) Data'!$Z$3:$AA$162,MATCH('Find Your Champion'!N62,'(FYC) Data'!$Z$3:$Z$162,0),2)</f>
        <v>Vex</v>
      </c>
      <c r="P62" s="22">
        <f>INDEX('(FYC) Data'!$AC$3:$AD$162,MATCH('Find Your Champion'!N62,'(FYC) Data'!$AC$3:$AC$162,0),2)</f>
        <v>47</v>
      </c>
    </row>
    <row r="63" spans="1:16" x14ac:dyDescent="0.25">
      <c r="N63" s="9">
        <f t="shared" si="0"/>
        <v>59</v>
      </c>
      <c r="O63" s="11" t="str">
        <f>INDEX('(FYC) Data'!$Z$3:$AA$162,MATCH('Find Your Champion'!N63,'(FYC) Data'!$Z$3:$Z$162,0),2)</f>
        <v>Diana</v>
      </c>
      <c r="P63" s="22">
        <f>INDEX('(FYC) Data'!$AC$3:$AD$162,MATCH('Find Your Champion'!N63,'(FYC) Data'!$AC$3:$AC$162,0),2)</f>
        <v>45</v>
      </c>
    </row>
    <row r="64" spans="1:16" x14ac:dyDescent="0.25">
      <c r="N64" s="9">
        <f t="shared" si="0"/>
        <v>60</v>
      </c>
      <c r="O64" s="11" t="str">
        <f>INDEX('(FYC) Data'!$Z$3:$AA$162,MATCH('Find Your Champion'!N64,'(FYC) Data'!$Z$3:$Z$162,0),2)</f>
        <v>Kennen</v>
      </c>
      <c r="P64" s="22">
        <f>INDEX('(FYC) Data'!$AC$3:$AD$162,MATCH('Find Your Champion'!N64,'(FYC) Data'!$AC$3:$AC$162,0),2)</f>
        <v>45</v>
      </c>
    </row>
    <row r="65" spans="14:16" x14ac:dyDescent="0.25">
      <c r="N65" s="9">
        <f t="shared" si="0"/>
        <v>61</v>
      </c>
      <c r="O65" s="11" t="str">
        <f>INDEX('(FYC) Data'!$Z$3:$AA$162,MATCH('Find Your Champion'!N65,'(FYC) Data'!$Z$3:$Z$162,0),2)</f>
        <v>Lillia</v>
      </c>
      <c r="P65" s="22">
        <f>INDEX('(FYC) Data'!$AC$3:$AD$162,MATCH('Find Your Champion'!N65,'(FYC) Data'!$AC$3:$AC$162,0),2)</f>
        <v>45</v>
      </c>
    </row>
    <row r="66" spans="14:16" x14ac:dyDescent="0.25">
      <c r="N66" s="9">
        <f t="shared" si="0"/>
        <v>62</v>
      </c>
      <c r="O66" s="11" t="str">
        <f>INDEX('(FYC) Data'!$Z$3:$AA$162,MATCH('Find Your Champion'!N66,'(FYC) Data'!$Z$3:$Z$162,0),2)</f>
        <v>Neeko</v>
      </c>
      <c r="P66" s="22">
        <f>INDEX('(FYC) Data'!$AC$3:$AD$162,MATCH('Find Your Champion'!N66,'(FYC) Data'!$AC$3:$AC$162,0),2)</f>
        <v>45</v>
      </c>
    </row>
    <row r="67" spans="14:16" x14ac:dyDescent="0.25">
      <c r="N67" s="9">
        <f t="shared" si="0"/>
        <v>63</v>
      </c>
      <c r="O67" s="11" t="str">
        <f>INDEX('(FYC) Data'!$Z$3:$AA$162,MATCH('Find Your Champion'!N67,'(FYC) Data'!$Z$3:$Z$162,0),2)</f>
        <v>Volibear</v>
      </c>
      <c r="P67" s="22">
        <f>INDEX('(FYC) Data'!$AC$3:$AD$162,MATCH('Find Your Champion'!N67,'(FYC) Data'!$AC$3:$AC$162,0),2)</f>
        <v>45</v>
      </c>
    </row>
    <row r="68" spans="14:16" x14ac:dyDescent="0.25">
      <c r="N68" s="9">
        <f t="shared" si="0"/>
        <v>64</v>
      </c>
      <c r="O68" s="11" t="str">
        <f>INDEX('(FYC) Data'!$Z$3:$AA$162,MATCH('Find Your Champion'!N68,'(FYC) Data'!$Z$3:$Z$162,0),2)</f>
        <v>Wukong</v>
      </c>
      <c r="P68" s="22">
        <f>INDEX('(FYC) Data'!$AC$3:$AD$162,MATCH('Find Your Champion'!N68,'(FYC) Data'!$AC$3:$AC$162,0),2)</f>
        <v>45</v>
      </c>
    </row>
    <row r="69" spans="14:16" x14ac:dyDescent="0.25">
      <c r="N69" s="9">
        <f t="shared" si="0"/>
        <v>65</v>
      </c>
      <c r="O69" s="11" t="str">
        <f>INDEX('(FYC) Data'!$Z$3:$AA$162,MATCH('Find Your Champion'!N69,'(FYC) Data'!$Z$3:$Z$162,0),2)</f>
        <v>Nocturne</v>
      </c>
      <c r="P69" s="22">
        <f>INDEX('(FYC) Data'!$AC$3:$AD$162,MATCH('Find Your Champion'!N69,'(FYC) Data'!$AC$3:$AC$162,0),2)</f>
        <v>44</v>
      </c>
    </row>
    <row r="70" spans="14:16" x14ac:dyDescent="0.25">
      <c r="N70" s="9">
        <f t="shared" si="0"/>
        <v>66</v>
      </c>
      <c r="O70" s="11" t="str">
        <f>INDEX('(FYC) Data'!$Z$3:$AA$162,MATCH('Find Your Champion'!N70,'(FYC) Data'!$Z$3:$Z$162,0),2)</f>
        <v>Gangplank</v>
      </c>
      <c r="P70" s="22">
        <f>INDEX('(FYC) Data'!$AC$3:$AD$162,MATCH('Find Your Champion'!N70,'(FYC) Data'!$AC$3:$AC$162,0),2)</f>
        <v>43</v>
      </c>
    </row>
    <row r="71" spans="14:16" x14ac:dyDescent="0.25">
      <c r="N71" s="9">
        <f t="shared" ref="N71:N134" si="1">N70+1</f>
        <v>67</v>
      </c>
      <c r="O71" s="11" t="str">
        <f>INDEX('(FYC) Data'!$Z$3:$AA$162,MATCH('Find Your Champion'!N71,'(FYC) Data'!$Z$3:$Z$162,0),2)</f>
        <v>Riven</v>
      </c>
      <c r="P71" s="22">
        <f>INDEX('(FYC) Data'!$AC$3:$AD$162,MATCH('Find Your Champion'!N71,'(FYC) Data'!$AC$3:$AC$162,0),2)</f>
        <v>43</v>
      </c>
    </row>
    <row r="72" spans="14:16" x14ac:dyDescent="0.25">
      <c r="N72" s="9">
        <f t="shared" si="1"/>
        <v>68</v>
      </c>
      <c r="O72" s="11" t="str">
        <f>INDEX('(FYC) Data'!$Z$3:$AA$162,MATCH('Find Your Champion'!N72,'(FYC) Data'!$Z$3:$Z$162,0),2)</f>
        <v>Rumble</v>
      </c>
      <c r="P72" s="22">
        <f>INDEX('(FYC) Data'!$AC$3:$AD$162,MATCH('Find Your Champion'!N72,'(FYC) Data'!$AC$3:$AC$162,0),2)</f>
        <v>43</v>
      </c>
    </row>
    <row r="73" spans="14:16" x14ac:dyDescent="0.25">
      <c r="N73" s="9">
        <f t="shared" si="1"/>
        <v>69</v>
      </c>
      <c r="O73" s="11" t="str">
        <f>INDEX('(FYC) Data'!$Z$3:$AA$162,MATCH('Find Your Champion'!N73,'(FYC) Data'!$Z$3:$Z$162,0),2)</f>
        <v>Cassiopeia</v>
      </c>
      <c r="P73" s="22">
        <f>INDEX('(FYC) Data'!$AC$3:$AD$162,MATCH('Find Your Champion'!N73,'(FYC) Data'!$AC$3:$AC$162,0),2)</f>
        <v>42</v>
      </c>
    </row>
    <row r="74" spans="14:16" x14ac:dyDescent="0.25">
      <c r="N74" s="9">
        <f t="shared" si="1"/>
        <v>70</v>
      </c>
      <c r="O74" s="11" t="str">
        <f>INDEX('(FYC) Data'!$Z$3:$AA$162,MATCH('Find Your Champion'!N74,'(FYC) Data'!$Z$3:$Z$162,0),2)</f>
        <v>Ekko</v>
      </c>
      <c r="P74" s="22">
        <f>INDEX('(FYC) Data'!$AC$3:$AD$162,MATCH('Find Your Champion'!N74,'(FYC) Data'!$AC$3:$AC$162,0),2)</f>
        <v>42</v>
      </c>
    </row>
    <row r="75" spans="14:16" x14ac:dyDescent="0.25">
      <c r="N75" s="9">
        <f t="shared" si="1"/>
        <v>71</v>
      </c>
      <c r="O75" s="11" t="str">
        <f>INDEX('(FYC) Data'!$Z$3:$AA$162,MATCH('Find Your Champion'!N75,'(FYC) Data'!$Z$3:$Z$162,0),2)</f>
        <v>Pantheon</v>
      </c>
      <c r="P75" s="22">
        <f>INDEX('(FYC) Data'!$AC$3:$AD$162,MATCH('Find Your Champion'!N75,'(FYC) Data'!$AC$3:$AC$162,0),2)</f>
        <v>42</v>
      </c>
    </row>
    <row r="76" spans="14:16" x14ac:dyDescent="0.25">
      <c r="N76" s="9">
        <f t="shared" si="1"/>
        <v>72</v>
      </c>
      <c r="O76" s="11" t="str">
        <f>INDEX('(FYC) Data'!$Z$3:$AA$162,MATCH('Find Your Champion'!N76,'(FYC) Data'!$Z$3:$Z$162,0),2)</f>
        <v>Vi</v>
      </c>
      <c r="P76" s="22">
        <f>INDEX('(FYC) Data'!$AC$3:$AD$162,MATCH('Find Your Champion'!N76,'(FYC) Data'!$AC$3:$AC$162,0),2)</f>
        <v>42</v>
      </c>
    </row>
    <row r="77" spans="14:16" x14ac:dyDescent="0.25">
      <c r="N77" s="9">
        <f t="shared" si="1"/>
        <v>73</v>
      </c>
      <c r="O77" s="11" t="str">
        <f>INDEX('(FYC) Data'!$Z$3:$AA$162,MATCH('Find Your Champion'!N77,'(FYC) Data'!$Z$3:$Z$162,0),2)</f>
        <v>Zyra</v>
      </c>
      <c r="P77" s="22">
        <f>INDEX('(FYC) Data'!$AC$3:$AD$162,MATCH('Find Your Champion'!N77,'(FYC) Data'!$AC$3:$AC$162,0),2)</f>
        <v>42</v>
      </c>
    </row>
    <row r="78" spans="14:16" x14ac:dyDescent="0.25">
      <c r="N78" s="9">
        <f t="shared" si="1"/>
        <v>74</v>
      </c>
      <c r="O78" s="11" t="str">
        <f>INDEX('(FYC) Data'!$Z$3:$AA$162,MATCH('Find Your Champion'!N78,'(FYC) Data'!$Z$3:$Z$162,0),2)</f>
        <v>Hecarim</v>
      </c>
      <c r="P78" s="22">
        <f>INDEX('(FYC) Data'!$AC$3:$AD$162,MATCH('Find Your Champion'!N78,'(FYC) Data'!$AC$3:$AC$162,0),2)</f>
        <v>41</v>
      </c>
    </row>
    <row r="79" spans="14:16" x14ac:dyDescent="0.25">
      <c r="N79" s="9">
        <f t="shared" si="1"/>
        <v>75</v>
      </c>
      <c r="O79" s="11" t="str">
        <f>INDEX('(FYC) Data'!$Z$3:$AA$162,MATCH('Find Your Champion'!N79,'(FYC) Data'!$Z$3:$Z$162,0),2)</f>
        <v>Orianna</v>
      </c>
      <c r="P79" s="22">
        <f>INDEX('(FYC) Data'!$AC$3:$AD$162,MATCH('Find Your Champion'!N79,'(FYC) Data'!$AC$3:$AC$162,0),2)</f>
        <v>41</v>
      </c>
    </row>
    <row r="80" spans="14:16" x14ac:dyDescent="0.25">
      <c r="N80" s="9">
        <f t="shared" si="1"/>
        <v>76</v>
      </c>
      <c r="O80" s="11" t="str">
        <f>INDEX('(FYC) Data'!$Z$3:$AA$162,MATCH('Find Your Champion'!N80,'(FYC) Data'!$Z$3:$Z$162,0),2)</f>
        <v>Dr. Mundo</v>
      </c>
      <c r="P80" s="22">
        <f>INDEX('(FYC) Data'!$AC$3:$AD$162,MATCH('Find Your Champion'!N80,'(FYC) Data'!$AC$3:$AC$162,0),2)</f>
        <v>40</v>
      </c>
    </row>
    <row r="81" spans="14:16" x14ac:dyDescent="0.25">
      <c r="N81" s="9">
        <f t="shared" si="1"/>
        <v>77</v>
      </c>
      <c r="O81" s="11" t="str">
        <f>INDEX('(FYC) Data'!$Z$3:$AA$162,MATCH('Find Your Champion'!N81,'(FYC) Data'!$Z$3:$Z$162,0),2)</f>
        <v>Graves</v>
      </c>
      <c r="P81" s="22">
        <f>INDEX('(FYC) Data'!$AC$3:$AD$162,MATCH('Find Your Champion'!N81,'(FYC) Data'!$AC$3:$AC$162,0),2)</f>
        <v>40</v>
      </c>
    </row>
    <row r="82" spans="14:16" x14ac:dyDescent="0.25">
      <c r="N82" s="9">
        <f t="shared" si="1"/>
        <v>78</v>
      </c>
      <c r="O82" s="11" t="str">
        <f>INDEX('(FYC) Data'!$Z$3:$AA$162,MATCH('Find Your Champion'!N82,'(FYC) Data'!$Z$3:$Z$162,0),2)</f>
        <v>Lee Sin</v>
      </c>
      <c r="P82" s="22">
        <f>INDEX('(FYC) Data'!$AC$3:$AD$162,MATCH('Find Your Champion'!N82,'(FYC) Data'!$AC$3:$AC$162,0),2)</f>
        <v>40</v>
      </c>
    </row>
    <row r="83" spans="14:16" x14ac:dyDescent="0.25">
      <c r="N83" s="9">
        <f t="shared" si="1"/>
        <v>79</v>
      </c>
      <c r="O83" s="11" t="str">
        <f>INDEX('(FYC) Data'!$Z$3:$AA$162,MATCH('Find Your Champion'!N83,'(FYC) Data'!$Z$3:$Z$162,0),2)</f>
        <v>Nasus</v>
      </c>
      <c r="P83" s="22">
        <f>INDEX('(FYC) Data'!$AC$3:$AD$162,MATCH('Find Your Champion'!N83,'(FYC) Data'!$AC$3:$AC$162,0),2)</f>
        <v>40</v>
      </c>
    </row>
    <row r="84" spans="14:16" x14ac:dyDescent="0.25">
      <c r="N84" s="9">
        <f t="shared" si="1"/>
        <v>80</v>
      </c>
      <c r="O84" s="11" t="str">
        <f>INDEX('(FYC) Data'!$Z$3:$AA$162,MATCH('Find Your Champion'!N84,'(FYC) Data'!$Z$3:$Z$162,0),2)</f>
        <v>Pyke</v>
      </c>
      <c r="P84" s="22">
        <f>INDEX('(FYC) Data'!$AC$3:$AD$162,MATCH('Find Your Champion'!N84,'(FYC) Data'!$AC$3:$AC$162,0),2)</f>
        <v>39</v>
      </c>
    </row>
    <row r="85" spans="14:16" x14ac:dyDescent="0.25">
      <c r="N85" s="9">
        <f t="shared" si="1"/>
        <v>81</v>
      </c>
      <c r="O85" s="11" t="str">
        <f>INDEX('(FYC) Data'!$Z$3:$AA$162,MATCH('Find Your Champion'!N85,'(FYC) Data'!$Z$3:$Z$162,0),2)</f>
        <v>Aurelion Sol</v>
      </c>
      <c r="P85" s="22">
        <f>INDEX('(FYC) Data'!$AC$3:$AD$162,MATCH('Find Your Champion'!N85,'(FYC) Data'!$AC$3:$AC$162,0),2)</f>
        <v>38</v>
      </c>
    </row>
    <row r="86" spans="14:16" x14ac:dyDescent="0.25">
      <c r="N86" s="9">
        <f t="shared" si="1"/>
        <v>82</v>
      </c>
      <c r="O86" s="11" t="str">
        <f>INDEX('(FYC) Data'!$Z$3:$AA$162,MATCH('Find Your Champion'!N86,'(FYC) Data'!$Z$3:$Z$162,0),2)</f>
        <v>Malzahar</v>
      </c>
      <c r="P86" s="22">
        <f>INDEX('(FYC) Data'!$AC$3:$AD$162,MATCH('Find Your Champion'!N86,'(FYC) Data'!$AC$3:$AC$162,0),2)</f>
        <v>38</v>
      </c>
    </row>
    <row r="87" spans="14:16" x14ac:dyDescent="0.25">
      <c r="N87" s="9">
        <f t="shared" si="1"/>
        <v>83</v>
      </c>
      <c r="O87" s="11" t="str">
        <f>INDEX('(FYC) Data'!$Z$3:$AA$162,MATCH('Find Your Champion'!N87,'(FYC) Data'!$Z$3:$Z$162,0),2)</f>
        <v>Urgot</v>
      </c>
      <c r="P87" s="22">
        <f>INDEX('(FYC) Data'!$AC$3:$AD$162,MATCH('Find Your Champion'!N87,'(FYC) Data'!$AC$3:$AC$162,0),2)</f>
        <v>38</v>
      </c>
    </row>
    <row r="88" spans="14:16" x14ac:dyDescent="0.25">
      <c r="N88" s="9">
        <f t="shared" si="1"/>
        <v>84</v>
      </c>
      <c r="O88" s="11" t="str">
        <f>INDEX('(FYC) Data'!$Z$3:$AA$162,MATCH('Find Your Champion'!N88,'(FYC) Data'!$Z$3:$Z$162,0),2)</f>
        <v>Warwick</v>
      </c>
      <c r="P88" s="22">
        <f>INDEX('(FYC) Data'!$AC$3:$AD$162,MATCH('Find Your Champion'!N88,'(FYC) Data'!$AC$3:$AC$162,0),2)</f>
        <v>38</v>
      </c>
    </row>
    <row r="89" spans="14:16" x14ac:dyDescent="0.25">
      <c r="N89" s="9">
        <f t="shared" si="1"/>
        <v>85</v>
      </c>
      <c r="O89" s="11" t="str">
        <f>INDEX('(FYC) Data'!$Z$3:$AA$162,MATCH('Find Your Champion'!N89,'(FYC) Data'!$Z$3:$Z$162,0),2)</f>
        <v>Blitzcrank</v>
      </c>
      <c r="P89" s="22">
        <f>INDEX('(FYC) Data'!$AC$3:$AD$162,MATCH('Find Your Champion'!N89,'(FYC) Data'!$AC$3:$AC$162,0),2)</f>
        <v>37</v>
      </c>
    </row>
    <row r="90" spans="14:16" x14ac:dyDescent="0.25">
      <c r="N90" s="9">
        <f t="shared" si="1"/>
        <v>86</v>
      </c>
      <c r="O90" s="11" t="str">
        <f>INDEX('(FYC) Data'!$Z$3:$AA$162,MATCH('Find Your Champion'!N90,'(FYC) Data'!$Z$3:$Z$162,0),2)</f>
        <v>Lux</v>
      </c>
      <c r="P90" s="22">
        <f>INDEX('(FYC) Data'!$AC$3:$AD$162,MATCH('Find Your Champion'!N90,'(FYC) Data'!$AC$3:$AC$162,0),2)</f>
        <v>37</v>
      </c>
    </row>
    <row r="91" spans="14:16" x14ac:dyDescent="0.25">
      <c r="N91" s="9">
        <f t="shared" si="1"/>
        <v>87</v>
      </c>
      <c r="O91" s="11" t="str">
        <f>INDEX('(FYC) Data'!$Z$3:$AA$162,MATCH('Find Your Champion'!N91,'(FYC) Data'!$Z$3:$Z$162,0),2)</f>
        <v>Rek'Sai</v>
      </c>
      <c r="P91" s="22">
        <f>INDEX('(FYC) Data'!$AC$3:$AD$162,MATCH('Find Your Champion'!N91,'(FYC) Data'!$AC$3:$AC$162,0),2)</f>
        <v>36</v>
      </c>
    </row>
    <row r="92" spans="14:16" x14ac:dyDescent="0.25">
      <c r="N92" s="9">
        <f t="shared" si="1"/>
        <v>88</v>
      </c>
      <c r="O92" s="11" t="str">
        <f>INDEX('(FYC) Data'!$Z$3:$AA$162,MATCH('Find Your Champion'!N92,'(FYC) Data'!$Z$3:$Z$162,0),2)</f>
        <v>Shaco</v>
      </c>
      <c r="P92" s="22">
        <f>INDEX('(FYC) Data'!$AC$3:$AD$162,MATCH('Find Your Champion'!N92,'(FYC) Data'!$AC$3:$AC$162,0),2)</f>
        <v>36</v>
      </c>
    </row>
    <row r="93" spans="14:16" x14ac:dyDescent="0.25">
      <c r="N93" s="9">
        <f t="shared" si="1"/>
        <v>89</v>
      </c>
      <c r="O93" s="11" t="str">
        <f>INDEX('(FYC) Data'!$Z$3:$AA$162,MATCH('Find Your Champion'!N93,'(FYC) Data'!$Z$3:$Z$162,0),2)</f>
        <v>Singed</v>
      </c>
      <c r="P93" s="22">
        <f>INDEX('(FYC) Data'!$AC$3:$AD$162,MATCH('Find Your Champion'!N93,'(FYC) Data'!$AC$3:$AC$162,0),2)</f>
        <v>36</v>
      </c>
    </row>
    <row r="94" spans="14:16" x14ac:dyDescent="0.25">
      <c r="N94" s="9">
        <f t="shared" si="1"/>
        <v>90</v>
      </c>
      <c r="O94" s="11" t="str">
        <f>INDEX('(FYC) Data'!$Z$3:$AA$162,MATCH('Find Your Champion'!N94,'(FYC) Data'!$Z$3:$Z$162,0),2)</f>
        <v>Vladimir</v>
      </c>
      <c r="P94" s="22">
        <f>INDEX('(FYC) Data'!$AC$3:$AD$162,MATCH('Find Your Champion'!N94,'(FYC) Data'!$AC$3:$AC$162,0),2)</f>
        <v>36</v>
      </c>
    </row>
    <row r="95" spans="14:16" x14ac:dyDescent="0.25">
      <c r="N95" s="9">
        <f t="shared" si="1"/>
        <v>91</v>
      </c>
      <c r="O95" s="11" t="str">
        <f>INDEX('(FYC) Data'!$Z$3:$AA$162,MATCH('Find Your Champion'!N95,'(FYC) Data'!$Z$3:$Z$162,0),2)</f>
        <v>Yasuo</v>
      </c>
      <c r="P95" s="22">
        <f>INDEX('(FYC) Data'!$AC$3:$AD$162,MATCH('Find Your Champion'!N95,'(FYC) Data'!$AC$3:$AC$162,0),2)</f>
        <v>36</v>
      </c>
    </row>
    <row r="96" spans="14:16" x14ac:dyDescent="0.25">
      <c r="N96" s="9">
        <f t="shared" si="1"/>
        <v>92</v>
      </c>
      <c r="O96" s="11" t="str">
        <f>INDEX('(FYC) Data'!$Z$3:$AA$162,MATCH('Find Your Champion'!N96,'(FYC) Data'!$Z$3:$Z$162,0),2)</f>
        <v>Azir</v>
      </c>
      <c r="P96" s="22">
        <f>INDEX('(FYC) Data'!$AC$3:$AD$162,MATCH('Find Your Champion'!N96,'(FYC) Data'!$AC$3:$AC$162,0),2)</f>
        <v>35</v>
      </c>
    </row>
    <row r="97" spans="14:16" x14ac:dyDescent="0.25">
      <c r="N97" s="9">
        <f t="shared" si="1"/>
        <v>93</v>
      </c>
      <c r="O97" s="11" t="str">
        <f>INDEX('(FYC) Data'!$Z$3:$AA$162,MATCH('Find Your Champion'!N97,'(FYC) Data'!$Z$3:$Z$162,0),2)</f>
        <v>Renekton</v>
      </c>
      <c r="P97" s="22">
        <f>INDEX('(FYC) Data'!$AC$3:$AD$162,MATCH('Find Your Champion'!N97,'(FYC) Data'!$AC$3:$AC$162,0),2)</f>
        <v>35</v>
      </c>
    </row>
    <row r="98" spans="14:16" x14ac:dyDescent="0.25">
      <c r="N98" s="9">
        <f t="shared" si="1"/>
        <v>94</v>
      </c>
      <c r="O98" s="11" t="str">
        <f>INDEX('(FYC) Data'!$Z$3:$AA$162,MATCH('Find Your Champion'!N98,'(FYC) Data'!$Z$3:$Z$162,0),2)</f>
        <v>Anivia</v>
      </c>
      <c r="P98" s="22">
        <f>INDEX('(FYC) Data'!$AC$3:$AD$162,MATCH('Find Your Champion'!N98,'(FYC) Data'!$AC$3:$AC$162,0),2)</f>
        <v>34</v>
      </c>
    </row>
    <row r="99" spans="14:16" x14ac:dyDescent="0.25">
      <c r="N99" s="9">
        <f t="shared" si="1"/>
        <v>95</v>
      </c>
      <c r="O99" s="11" t="str">
        <f>INDEX('(FYC) Data'!$Z$3:$AA$162,MATCH('Find Your Champion'!N99,'(FYC) Data'!$Z$3:$Z$162,0),2)</f>
        <v>Kayle</v>
      </c>
      <c r="P99" s="22">
        <f>INDEX('(FYC) Data'!$AC$3:$AD$162,MATCH('Find Your Champion'!N99,'(FYC) Data'!$AC$3:$AC$162,0),2)</f>
        <v>34</v>
      </c>
    </row>
    <row r="100" spans="14:16" x14ac:dyDescent="0.25">
      <c r="N100" s="9">
        <f t="shared" si="1"/>
        <v>96</v>
      </c>
      <c r="O100" s="11" t="str">
        <f>INDEX('(FYC) Data'!$Z$3:$AA$162,MATCH('Find Your Champion'!N100,'(FYC) Data'!$Z$3:$Z$162,0),2)</f>
        <v>Taliyah</v>
      </c>
      <c r="P100" s="22">
        <f>INDEX('(FYC) Data'!$AC$3:$AD$162,MATCH('Find Your Champion'!N100,'(FYC) Data'!$AC$3:$AC$162,0),2)</f>
        <v>34</v>
      </c>
    </row>
    <row r="101" spans="14:16" x14ac:dyDescent="0.25">
      <c r="N101" s="9">
        <f t="shared" si="1"/>
        <v>97</v>
      </c>
      <c r="O101" s="11" t="str">
        <f>INDEX('(FYC) Data'!$Z$3:$AA$162,MATCH('Find Your Champion'!N101,'(FYC) Data'!$Z$3:$Z$162,0),2)</f>
        <v>Sylas</v>
      </c>
      <c r="P101" s="22">
        <f>INDEX('(FYC) Data'!$AC$3:$AD$162,MATCH('Find Your Champion'!N101,'(FYC) Data'!$AC$3:$AC$162,0),2)</f>
        <v>33</v>
      </c>
    </row>
    <row r="102" spans="14:16" x14ac:dyDescent="0.25">
      <c r="N102" s="9">
        <f t="shared" si="1"/>
        <v>98</v>
      </c>
      <c r="O102" s="11" t="str">
        <f>INDEX('(FYC) Data'!$Z$3:$AA$162,MATCH('Find Your Champion'!N102,'(FYC) Data'!$Z$3:$Z$162,0),2)</f>
        <v>Viktor</v>
      </c>
      <c r="P102" s="22">
        <f>INDEX('(FYC) Data'!$AC$3:$AD$162,MATCH('Find Your Champion'!N102,'(FYC) Data'!$AC$3:$AC$162,0),2)</f>
        <v>33</v>
      </c>
    </row>
    <row r="103" spans="14:16" x14ac:dyDescent="0.25">
      <c r="N103" s="9">
        <f t="shared" si="1"/>
        <v>99</v>
      </c>
      <c r="O103" s="11" t="str">
        <f>INDEX('(FYC) Data'!$Z$3:$AA$162,MATCH('Find Your Champion'!N103,'(FYC) Data'!$Z$3:$Z$162,0),2)</f>
        <v>Shyvana</v>
      </c>
      <c r="P103" s="22">
        <f>INDEX('(FYC) Data'!$AC$3:$AD$162,MATCH('Find Your Champion'!N103,'(FYC) Data'!$AC$3:$AC$162,0),2)</f>
        <v>32</v>
      </c>
    </row>
    <row r="104" spans="14:16" x14ac:dyDescent="0.25">
      <c r="N104" s="9">
        <f t="shared" si="1"/>
        <v>100</v>
      </c>
      <c r="O104" s="11" t="str">
        <f>INDEX('(FYC) Data'!$Z$3:$AA$162,MATCH('Find Your Champion'!N104,'(FYC) Data'!$Z$3:$Z$162,0),2)</f>
        <v>Heimerdinger</v>
      </c>
      <c r="P104" s="22">
        <f>INDEX('(FYC) Data'!$AC$3:$AD$162,MATCH('Find Your Champion'!N104,'(FYC) Data'!$AC$3:$AC$162,0),2)</f>
        <v>31</v>
      </c>
    </row>
    <row r="105" spans="14:16" x14ac:dyDescent="0.25">
      <c r="N105" s="9">
        <f t="shared" si="1"/>
        <v>101</v>
      </c>
      <c r="O105" s="11" t="str">
        <f>INDEX('(FYC) Data'!$Z$3:$AA$162,MATCH('Find Your Champion'!N105,'(FYC) Data'!$Z$3:$Z$162,0),2)</f>
        <v>Xayah</v>
      </c>
      <c r="P105" s="22">
        <f>INDEX('(FYC) Data'!$AC$3:$AD$162,MATCH('Find Your Champion'!N105,'(FYC) Data'!$AC$3:$AC$162,0),2)</f>
        <v>31</v>
      </c>
    </row>
    <row r="106" spans="14:16" x14ac:dyDescent="0.25">
      <c r="N106" s="9">
        <f t="shared" si="1"/>
        <v>102</v>
      </c>
      <c r="O106" s="11" t="str">
        <f>INDEX('(FYC) Data'!$Z$3:$AA$162,MATCH('Find Your Champion'!N106,'(FYC) Data'!$Z$3:$Z$162,0),2)</f>
        <v>Akshan</v>
      </c>
      <c r="P106" s="22">
        <f>INDEX('(FYC) Data'!$AC$3:$AD$162,MATCH('Find Your Champion'!N106,'(FYC) Data'!$AC$3:$AC$162,0),2)</f>
        <v>29</v>
      </c>
    </row>
    <row r="107" spans="14:16" x14ac:dyDescent="0.25">
      <c r="N107" s="9">
        <f t="shared" si="1"/>
        <v>103</v>
      </c>
      <c r="O107" s="11" t="str">
        <f>INDEX('(FYC) Data'!$Z$3:$AA$162,MATCH('Find Your Champion'!N107,'(FYC) Data'!$Z$3:$Z$162,0),2)</f>
        <v>Rengar</v>
      </c>
      <c r="P107" s="22">
        <f>INDEX('(FYC) Data'!$AC$3:$AD$162,MATCH('Find Your Champion'!N107,'(FYC) Data'!$AC$3:$AC$162,0),2)</f>
        <v>29</v>
      </c>
    </row>
    <row r="108" spans="14:16" x14ac:dyDescent="0.25">
      <c r="N108" s="9">
        <f t="shared" si="1"/>
        <v>104</v>
      </c>
      <c r="O108" s="11" t="str">
        <f>INDEX('(FYC) Data'!$Z$3:$AA$162,MATCH('Find Your Champion'!N108,'(FYC) Data'!$Z$3:$Z$162,0),2)</f>
        <v>Samira</v>
      </c>
      <c r="P108" s="22">
        <f>INDEX('(FYC) Data'!$AC$3:$AD$162,MATCH('Find Your Champion'!N108,'(FYC) Data'!$AC$3:$AC$162,0),2)</f>
        <v>29</v>
      </c>
    </row>
    <row r="109" spans="14:16" x14ac:dyDescent="0.25">
      <c r="N109" s="9">
        <f t="shared" si="1"/>
        <v>105</v>
      </c>
      <c r="O109" s="11" t="str">
        <f>INDEX('(FYC) Data'!$Z$3:$AA$162,MATCH('Find Your Champion'!N109,'(FYC) Data'!$Z$3:$Z$162,0),2)</f>
        <v>Elise</v>
      </c>
      <c r="P109" s="22">
        <f>INDEX('(FYC) Data'!$AC$3:$AD$162,MATCH('Find Your Champion'!N109,'(FYC) Data'!$AC$3:$AC$162,0),2)</f>
        <v>28</v>
      </c>
    </row>
    <row r="110" spans="14:16" x14ac:dyDescent="0.25">
      <c r="N110" s="9">
        <f t="shared" si="1"/>
        <v>106</v>
      </c>
      <c r="O110" s="11" t="str">
        <f>INDEX('(FYC) Data'!$Z$3:$AA$162,MATCH('Find Your Champion'!N110,'(FYC) Data'!$Z$3:$Z$162,0),2)</f>
        <v>Qiyana</v>
      </c>
      <c r="P110" s="22">
        <f>INDEX('(FYC) Data'!$AC$3:$AD$162,MATCH('Find Your Champion'!N110,'(FYC) Data'!$AC$3:$AC$162,0),2)</f>
        <v>28</v>
      </c>
    </row>
    <row r="111" spans="14:16" x14ac:dyDescent="0.25">
      <c r="N111" s="9">
        <f t="shared" si="1"/>
        <v>107</v>
      </c>
      <c r="O111" s="11" t="str">
        <f>INDEX('(FYC) Data'!$Z$3:$AA$162,MATCH('Find Your Champion'!N111,'(FYC) Data'!$Z$3:$Z$162,0),2)</f>
        <v>Veigar</v>
      </c>
      <c r="P111" s="22">
        <f>INDEX('(FYC) Data'!$AC$3:$AD$162,MATCH('Find Your Champion'!N111,'(FYC) Data'!$AC$3:$AC$162,0),2)</f>
        <v>28</v>
      </c>
    </row>
    <row r="112" spans="14:16" x14ac:dyDescent="0.25">
      <c r="N112" s="9">
        <f t="shared" si="1"/>
        <v>108</v>
      </c>
      <c r="O112" s="11" t="str">
        <f>INDEX('(FYC) Data'!$Z$3:$AA$162,MATCH('Find Your Champion'!N112,'(FYC) Data'!$Z$3:$Z$162,0),2)</f>
        <v>Tryndamere</v>
      </c>
      <c r="P112" s="22">
        <f>INDEX('(FYC) Data'!$AC$3:$AD$162,MATCH('Find Your Champion'!N112,'(FYC) Data'!$AC$3:$AC$162,0),2)</f>
        <v>27</v>
      </c>
    </row>
    <row r="113" spans="14:16" x14ac:dyDescent="0.25">
      <c r="N113" s="9">
        <f t="shared" si="1"/>
        <v>109</v>
      </c>
      <c r="O113" s="11" t="str">
        <f>INDEX('(FYC) Data'!$Z$3:$AA$162,MATCH('Find Your Champion'!N113,'(FYC) Data'!$Z$3:$Z$162,0),2)</f>
        <v>Gwen</v>
      </c>
      <c r="P113" s="22">
        <f>INDEX('(FYC) Data'!$AC$3:$AD$162,MATCH('Find Your Champion'!N113,'(FYC) Data'!$AC$3:$AC$162,0),2)</f>
        <v>26</v>
      </c>
    </row>
    <row r="114" spans="14:16" x14ac:dyDescent="0.25">
      <c r="N114" s="9">
        <f t="shared" si="1"/>
        <v>110</v>
      </c>
      <c r="O114" s="11" t="str">
        <f>INDEX('(FYC) Data'!$Z$3:$AA$162,MATCH('Find Your Champion'!N114,'(FYC) Data'!$Z$3:$Z$162,0),2)</f>
        <v>Syndra</v>
      </c>
      <c r="P114" s="22">
        <f>INDEX('(FYC) Data'!$AC$3:$AD$162,MATCH('Find Your Champion'!N114,'(FYC) Data'!$AC$3:$AC$162,0),2)</f>
        <v>26</v>
      </c>
    </row>
    <row r="115" spans="14:16" x14ac:dyDescent="0.25">
      <c r="N115" s="9">
        <f t="shared" si="1"/>
        <v>111</v>
      </c>
      <c r="O115" s="11" t="str">
        <f>INDEX('(FYC) Data'!$Z$3:$AA$162,MATCH('Find Your Champion'!N115,'(FYC) Data'!$Z$3:$Z$162,0),2)</f>
        <v>Jax</v>
      </c>
      <c r="P115" s="22">
        <f>INDEX('(FYC) Data'!$AC$3:$AD$162,MATCH('Find Your Champion'!N115,'(FYC) Data'!$AC$3:$AC$162,0),2)</f>
        <v>25</v>
      </c>
    </row>
    <row r="116" spans="14:16" x14ac:dyDescent="0.25">
      <c r="N116" s="9">
        <f t="shared" si="1"/>
        <v>112</v>
      </c>
      <c r="O116" s="11" t="str">
        <f>INDEX('(FYC) Data'!$Z$3:$AA$162,MATCH('Find Your Champion'!N116,'(FYC) Data'!$Z$3:$Z$162,0),2)</f>
        <v>Karthus</v>
      </c>
      <c r="P116" s="22">
        <f>INDEX('(FYC) Data'!$AC$3:$AD$162,MATCH('Find Your Champion'!N116,'(FYC) Data'!$AC$3:$AC$162,0),2)</f>
        <v>25</v>
      </c>
    </row>
    <row r="117" spans="14:16" x14ac:dyDescent="0.25">
      <c r="N117" s="9">
        <f t="shared" si="1"/>
        <v>113</v>
      </c>
      <c r="O117" s="11" t="str">
        <f>INDEX('(FYC) Data'!$Z$3:$AA$162,MATCH('Find Your Champion'!N117,'(FYC) Data'!$Z$3:$Z$162,0),2)</f>
        <v>Zeri</v>
      </c>
      <c r="P117" s="22">
        <f>INDEX('(FYC) Data'!$AC$3:$AD$162,MATCH('Find Your Champion'!N117,'(FYC) Data'!$AC$3:$AC$162,0),2)</f>
        <v>25</v>
      </c>
    </row>
    <row r="118" spans="14:16" x14ac:dyDescent="0.25">
      <c r="N118" s="9">
        <f t="shared" si="1"/>
        <v>114</v>
      </c>
      <c r="O118" s="11" t="str">
        <f>INDEX('(FYC) Data'!$Z$3:$AA$162,MATCH('Find Your Champion'!N118,'(FYC) Data'!$Z$3:$Z$162,0),2)</f>
        <v>Draven</v>
      </c>
      <c r="P118" s="22">
        <f>INDEX('(FYC) Data'!$AC$3:$AD$162,MATCH('Find Your Champion'!N118,'(FYC) Data'!$AC$3:$AC$162,0),2)</f>
        <v>24</v>
      </c>
    </row>
    <row r="119" spans="14:16" x14ac:dyDescent="0.25">
      <c r="N119" s="9">
        <f t="shared" si="1"/>
        <v>115</v>
      </c>
      <c r="O119" s="11" t="str">
        <f>INDEX('(FYC) Data'!$Z$3:$AA$162,MATCH('Find Your Champion'!N119,'(FYC) Data'!$Z$3:$Z$162,0),2)</f>
        <v>Evelynn</v>
      </c>
      <c r="P119" s="22">
        <f>INDEX('(FYC) Data'!$AC$3:$AD$162,MATCH('Find Your Champion'!N119,'(FYC) Data'!$AC$3:$AC$162,0),2)</f>
        <v>24</v>
      </c>
    </row>
    <row r="120" spans="14:16" x14ac:dyDescent="0.25">
      <c r="N120" s="9">
        <f t="shared" si="1"/>
        <v>116</v>
      </c>
      <c r="O120" s="11" t="str">
        <f>INDEX('(FYC) Data'!$Z$3:$AA$162,MATCH('Find Your Champion'!N120,'(FYC) Data'!$Z$3:$Z$162,0),2)</f>
        <v>Irelia</v>
      </c>
      <c r="P120" s="22">
        <f>INDEX('(FYC) Data'!$AC$3:$AD$162,MATCH('Find Your Champion'!N120,'(FYC) Data'!$AC$3:$AC$162,0),2)</f>
        <v>24</v>
      </c>
    </row>
    <row r="121" spans="14:16" x14ac:dyDescent="0.25">
      <c r="N121" s="9">
        <f t="shared" si="1"/>
        <v>117</v>
      </c>
      <c r="O121" s="11" t="str">
        <f>INDEX('(FYC) Data'!$Z$3:$AA$162,MATCH('Find Your Champion'!N121,'(FYC) Data'!$Z$3:$Z$162,0),2)</f>
        <v>Kled</v>
      </c>
      <c r="P121" s="22">
        <f>INDEX('(FYC) Data'!$AC$3:$AD$162,MATCH('Find Your Champion'!N121,'(FYC) Data'!$AC$3:$AC$162,0),2)</f>
        <v>23</v>
      </c>
    </row>
    <row r="122" spans="14:16" x14ac:dyDescent="0.25">
      <c r="N122" s="9">
        <f t="shared" si="1"/>
        <v>118</v>
      </c>
      <c r="O122" s="11" t="str">
        <f>INDEX('(FYC) Data'!$Z$3:$AA$162,MATCH('Find Your Champion'!N122,'(FYC) Data'!$Z$3:$Z$162,0),2)</f>
        <v>Yone</v>
      </c>
      <c r="P122" s="22">
        <f>INDEX('(FYC) Data'!$AC$3:$AD$162,MATCH('Find Your Champion'!N122,'(FYC) Data'!$AC$3:$AC$162,0),2)</f>
        <v>23</v>
      </c>
    </row>
    <row r="123" spans="14:16" x14ac:dyDescent="0.25">
      <c r="N123" s="9">
        <f t="shared" si="1"/>
        <v>119</v>
      </c>
      <c r="O123" s="11" t="str">
        <f>INDEX('(FYC) Data'!$Z$3:$AA$162,MATCH('Find Your Champion'!N123,'(FYC) Data'!$Z$3:$Z$162,0),2)</f>
        <v>Fiora</v>
      </c>
      <c r="P123" s="22">
        <f>INDEX('(FYC) Data'!$AC$3:$AD$162,MATCH('Find Your Champion'!N123,'(FYC) Data'!$AC$3:$AC$162,0),2)</f>
        <v>21</v>
      </c>
    </row>
    <row r="124" spans="14:16" x14ac:dyDescent="0.25">
      <c r="N124" s="9">
        <f t="shared" si="1"/>
        <v>120</v>
      </c>
      <c r="O124" s="11" t="str">
        <f>INDEX('(FYC) Data'!$Z$3:$AA$162,MATCH('Find Your Champion'!N124,'(FYC) Data'!$Z$3:$Z$162,0),2)</f>
        <v>Kassadin</v>
      </c>
      <c r="P124" s="22">
        <f>INDEX('(FYC) Data'!$AC$3:$AD$162,MATCH('Find Your Champion'!N124,'(FYC) Data'!$AC$3:$AC$162,0),2)</f>
        <v>21</v>
      </c>
    </row>
    <row r="125" spans="14:16" x14ac:dyDescent="0.25">
      <c r="N125" s="9">
        <f t="shared" si="1"/>
        <v>121</v>
      </c>
      <c r="O125" s="11" t="str">
        <f>INDEX('(FYC) Data'!$Z$3:$AA$162,MATCH('Find Your Champion'!N125,'(FYC) Data'!$Z$3:$Z$162,0),2)</f>
        <v>Fizz</v>
      </c>
      <c r="P125" s="22">
        <f>INDEX('(FYC) Data'!$AC$3:$AD$162,MATCH('Find Your Champion'!N125,'(FYC) Data'!$AC$3:$AC$162,0),2)</f>
        <v>20</v>
      </c>
    </row>
    <row r="126" spans="14:16" x14ac:dyDescent="0.25">
      <c r="N126" s="9">
        <f t="shared" si="1"/>
        <v>122</v>
      </c>
      <c r="O126" s="11" t="str">
        <f>INDEX('(FYC) Data'!$Z$3:$AA$162,MATCH('Find Your Champion'!N126,'(FYC) Data'!$Z$3:$Z$162,0),2)</f>
        <v>Kindred</v>
      </c>
      <c r="P126" s="22">
        <f>INDEX('(FYC) Data'!$AC$3:$AD$162,MATCH('Find Your Champion'!N126,'(FYC) Data'!$AC$3:$AC$162,0),2)</f>
        <v>20</v>
      </c>
    </row>
    <row r="127" spans="14:16" x14ac:dyDescent="0.25">
      <c r="N127" s="9">
        <f t="shared" si="1"/>
        <v>123</v>
      </c>
      <c r="O127" s="11" t="str">
        <f>INDEX('(FYC) Data'!$Z$3:$AA$162,MATCH('Find Your Champion'!N127,'(FYC) Data'!$Z$3:$Z$162,0),2)</f>
        <v>Nidalee</v>
      </c>
      <c r="P127" s="22">
        <f>INDEX('(FYC) Data'!$AC$3:$AD$162,MATCH('Find Your Champion'!N127,'(FYC) Data'!$AC$3:$AC$162,0),2)</f>
        <v>19</v>
      </c>
    </row>
    <row r="128" spans="14:16" x14ac:dyDescent="0.25">
      <c r="N128" s="9">
        <f t="shared" si="1"/>
        <v>124</v>
      </c>
      <c r="O128" s="11" t="str">
        <f>INDEX('(FYC) Data'!$Z$3:$AA$162,MATCH('Find Your Champion'!N128,'(FYC) Data'!$Z$3:$Z$162,0),2)</f>
        <v>Camille</v>
      </c>
      <c r="P128" s="22">
        <f>INDEX('(FYC) Data'!$AC$3:$AD$162,MATCH('Find Your Champion'!N128,'(FYC) Data'!$AC$3:$AC$162,0),2)</f>
        <v>18</v>
      </c>
    </row>
    <row r="129" spans="14:16" x14ac:dyDescent="0.25">
      <c r="N129" s="9">
        <f t="shared" si="1"/>
        <v>125</v>
      </c>
      <c r="O129" s="11" t="str">
        <f>INDEX('(FYC) Data'!$Z$3:$AA$162,MATCH('Find Your Champion'!N129,'(FYC) Data'!$Z$3:$Z$162,0),2)</f>
        <v>Kai'Sa</v>
      </c>
      <c r="P129" s="22">
        <f>INDEX('(FYC) Data'!$AC$3:$AD$162,MATCH('Find Your Champion'!N129,'(FYC) Data'!$AC$3:$AC$162,0),2)</f>
        <v>18</v>
      </c>
    </row>
    <row r="130" spans="14:16" x14ac:dyDescent="0.25">
      <c r="N130" s="9">
        <f t="shared" si="1"/>
        <v>126</v>
      </c>
      <c r="O130" s="11" t="str">
        <f>INDEX('(FYC) Data'!$Z$3:$AA$162,MATCH('Find Your Champion'!N130,'(FYC) Data'!$Z$3:$Z$162,0),2)</f>
        <v>Sivir</v>
      </c>
      <c r="P130" s="22">
        <f>INDEX('(FYC) Data'!$AC$3:$AD$162,MATCH('Find Your Champion'!N130,'(FYC) Data'!$AC$3:$AC$162,0),2)</f>
        <v>18</v>
      </c>
    </row>
    <row r="131" spans="14:16" x14ac:dyDescent="0.25">
      <c r="N131" s="9">
        <f t="shared" si="1"/>
        <v>127</v>
      </c>
      <c r="O131" s="11" t="str">
        <f>INDEX('(FYC) Data'!$Z$3:$AA$162,MATCH('Find Your Champion'!N131,'(FYC) Data'!$Z$3:$Z$162,0),2)</f>
        <v>Ashe</v>
      </c>
      <c r="P131" s="22">
        <f>INDEX('(FYC) Data'!$AC$3:$AD$162,MATCH('Find Your Champion'!N131,'(FYC) Data'!$AC$3:$AC$162,0),2)</f>
        <v>17</v>
      </c>
    </row>
    <row r="132" spans="14:16" x14ac:dyDescent="0.25">
      <c r="N132" s="9">
        <f t="shared" si="1"/>
        <v>128</v>
      </c>
      <c r="O132" s="11" t="str">
        <f>INDEX('(FYC) Data'!$Z$3:$AA$162,MATCH('Find Your Champion'!N132,'(FYC) Data'!$Z$3:$Z$162,0),2)</f>
        <v>Ryze</v>
      </c>
      <c r="P132" s="22">
        <f>INDEX('(FYC) Data'!$AC$3:$AD$162,MATCH('Find Your Champion'!N132,'(FYC) Data'!$AC$3:$AC$162,0),2)</f>
        <v>17</v>
      </c>
    </row>
    <row r="133" spans="14:16" x14ac:dyDescent="0.25">
      <c r="N133" s="9">
        <f t="shared" si="1"/>
        <v>129</v>
      </c>
      <c r="O133" s="11" t="str">
        <f>INDEX('(FYC) Data'!$Z$3:$AA$162,MATCH('Find Your Champion'!N133,'(FYC) Data'!$Z$3:$Z$162,0),2)</f>
        <v>Vayne</v>
      </c>
      <c r="P133" s="22">
        <f>INDEX('(FYC) Data'!$AC$3:$AD$162,MATCH('Find Your Champion'!N133,'(FYC) Data'!$AC$3:$AC$162,0),2)</f>
        <v>17</v>
      </c>
    </row>
    <row r="134" spans="14:16" x14ac:dyDescent="0.25">
      <c r="N134" s="9">
        <f t="shared" si="1"/>
        <v>130</v>
      </c>
      <c r="O134" s="11" t="str">
        <f>INDEX('(FYC) Data'!$Z$3:$AA$162,MATCH('Find Your Champion'!N134,'(FYC) Data'!$Z$3:$Z$162,0),2)</f>
        <v>Kalista</v>
      </c>
      <c r="P134" s="22">
        <f>INDEX('(FYC) Data'!$AC$3:$AD$162,MATCH('Find Your Champion'!N134,'(FYC) Data'!$AC$3:$AC$162,0),2)</f>
        <v>16</v>
      </c>
    </row>
    <row r="135" spans="14:16" x14ac:dyDescent="0.25">
      <c r="N135" s="9">
        <f t="shared" ref="N135:N164" si="2">N134+1</f>
        <v>131</v>
      </c>
      <c r="O135" s="11" t="str">
        <f>INDEX('(FYC) Data'!$Z$3:$AA$162,MATCH('Find Your Champion'!N135,'(FYC) Data'!$Z$3:$Z$162,0),2)</f>
        <v>Twitch</v>
      </c>
      <c r="P135" s="22">
        <f>INDEX('(FYC) Data'!$AC$3:$AD$162,MATCH('Find Your Champion'!N135,'(FYC) Data'!$AC$3:$AC$162,0),2)</f>
        <v>16</v>
      </c>
    </row>
    <row r="136" spans="14:16" x14ac:dyDescent="0.25">
      <c r="N136" s="9">
        <f t="shared" si="2"/>
        <v>132</v>
      </c>
      <c r="O136" s="11" t="str">
        <f>INDEX('(FYC) Data'!$Z$3:$AA$162,MATCH('Find Your Champion'!N136,'(FYC) Data'!$Z$3:$Z$162,0),2)</f>
        <v>Akali</v>
      </c>
      <c r="P136" s="22">
        <f>INDEX('(FYC) Data'!$AC$3:$AD$162,MATCH('Find Your Champion'!N136,'(FYC) Data'!$AC$3:$AC$162,0),2)</f>
        <v>14</v>
      </c>
    </row>
    <row r="137" spans="14:16" x14ac:dyDescent="0.25">
      <c r="N137" s="9">
        <f t="shared" si="2"/>
        <v>133</v>
      </c>
      <c r="O137" s="11" t="str">
        <f>INDEX('(FYC) Data'!$Z$3:$AA$162,MATCH('Find Your Champion'!N137,'(FYC) Data'!$Z$3:$Z$162,0),2)</f>
        <v>Senna</v>
      </c>
      <c r="P137" s="22">
        <f>INDEX('(FYC) Data'!$AC$3:$AD$162,MATCH('Find Your Champion'!N137,'(FYC) Data'!$AC$3:$AC$162,0),2)</f>
        <v>14</v>
      </c>
    </row>
    <row r="138" spans="14:16" x14ac:dyDescent="0.25">
      <c r="N138" s="9">
        <f t="shared" si="2"/>
        <v>134</v>
      </c>
      <c r="O138" s="11" t="str">
        <f>INDEX('(FYC) Data'!$Z$3:$AA$162,MATCH('Find Your Champion'!N138,'(FYC) Data'!$Z$3:$Z$162,0),2)</f>
        <v>Kog'Maw</v>
      </c>
      <c r="P138" s="22">
        <f>INDEX('(FYC) Data'!$AC$3:$AD$162,MATCH('Find Your Champion'!N138,'(FYC) Data'!$AC$3:$AC$162,0),2)</f>
        <v>13</v>
      </c>
    </row>
    <row r="139" spans="14:16" x14ac:dyDescent="0.25">
      <c r="N139" s="9">
        <f t="shared" si="2"/>
        <v>135</v>
      </c>
      <c r="O139" s="11" t="str">
        <f>INDEX('(FYC) Data'!$Z$3:$AA$162,MATCH('Find Your Champion'!N139,'(FYC) Data'!$Z$3:$Z$162,0),2)</f>
        <v>Master Yi</v>
      </c>
      <c r="P139" s="22">
        <f>INDEX('(FYC) Data'!$AC$3:$AD$162,MATCH('Find Your Champion'!N139,'(FYC) Data'!$AC$3:$AC$162,0),2)</f>
        <v>13</v>
      </c>
    </row>
    <row r="140" spans="14:16" x14ac:dyDescent="0.25">
      <c r="N140" s="9">
        <f t="shared" si="2"/>
        <v>136</v>
      </c>
      <c r="O140" s="11" t="str">
        <f>INDEX('(FYC) Data'!$Z$3:$AA$162,MATCH('Find Your Champion'!N140,'(FYC) Data'!$Z$3:$Z$162,0),2)</f>
        <v>Talon</v>
      </c>
      <c r="P140" s="22">
        <f>INDEX('(FYC) Data'!$AC$3:$AD$162,MATCH('Find Your Champion'!N140,'(FYC) Data'!$AC$3:$AC$162,0),2)</f>
        <v>13</v>
      </c>
    </row>
    <row r="141" spans="14:16" x14ac:dyDescent="0.25">
      <c r="N141" s="9">
        <f t="shared" si="2"/>
        <v>137</v>
      </c>
      <c r="O141" s="11" t="str">
        <f>INDEX('(FYC) Data'!$Z$3:$AA$162,MATCH('Find Your Champion'!N141,'(FYC) Data'!$Z$3:$Z$162,0),2)</f>
        <v>Ahri</v>
      </c>
      <c r="P141" s="22">
        <f>INDEX('(FYC) Data'!$AC$3:$AD$162,MATCH('Find Your Champion'!N141,'(FYC) Data'!$AC$3:$AC$162,0),2)</f>
        <v>12</v>
      </c>
    </row>
    <row r="142" spans="14:16" x14ac:dyDescent="0.25">
      <c r="N142" s="9">
        <f t="shared" si="2"/>
        <v>138</v>
      </c>
      <c r="O142" s="11" t="str">
        <f>INDEX('(FYC) Data'!$Z$3:$AA$162,MATCH('Find Your Champion'!N142,'(FYC) Data'!$Z$3:$Z$162,0),2)</f>
        <v>Kha'Zix</v>
      </c>
      <c r="P142" s="22">
        <f>INDEX('(FYC) Data'!$AC$3:$AD$162,MATCH('Find Your Champion'!N142,'(FYC) Data'!$AC$3:$AC$162,0),2)</f>
        <v>12</v>
      </c>
    </row>
    <row r="143" spans="14:16" x14ac:dyDescent="0.25">
      <c r="N143" s="9">
        <f t="shared" si="2"/>
        <v>139</v>
      </c>
      <c r="O143" s="11" t="str">
        <f>INDEX('(FYC) Data'!$Z$3:$AA$162,MATCH('Find Your Champion'!N143,'(FYC) Data'!$Z$3:$Z$162,0),2)</f>
        <v>Varus</v>
      </c>
      <c r="P143" s="22">
        <f>INDEX('(FYC) Data'!$AC$3:$AD$162,MATCH('Find Your Champion'!N143,'(FYC) Data'!$AC$3:$AC$162,0),2)</f>
        <v>12</v>
      </c>
    </row>
    <row r="144" spans="14:16" x14ac:dyDescent="0.25">
      <c r="N144" s="9">
        <f t="shared" si="2"/>
        <v>140</v>
      </c>
      <c r="O144" s="11" t="str">
        <f>INDEX('(FYC) Data'!$Z$3:$AA$162,MATCH('Find Your Champion'!N144,'(FYC) Data'!$Z$3:$Z$162,0),2)</f>
        <v>Zed</v>
      </c>
      <c r="P144" s="22">
        <f>INDEX('(FYC) Data'!$AC$3:$AD$162,MATCH('Find Your Champion'!N144,'(FYC) Data'!$AC$3:$AC$162,0),2)</f>
        <v>12</v>
      </c>
    </row>
    <row r="145" spans="14:16" x14ac:dyDescent="0.25">
      <c r="N145" s="9">
        <f t="shared" si="2"/>
        <v>141</v>
      </c>
      <c r="O145" s="11" t="str">
        <f>INDEX('(FYC) Data'!$Z$3:$AA$162,MATCH('Find Your Champion'!N145,'(FYC) Data'!$Z$3:$Z$162,0),2)</f>
        <v>Ziggs</v>
      </c>
      <c r="P145" s="22">
        <f>INDEX('(FYC) Data'!$AC$3:$AD$162,MATCH('Find Your Champion'!N145,'(FYC) Data'!$AC$3:$AC$162,0),2)</f>
        <v>12</v>
      </c>
    </row>
    <row r="146" spans="14:16" x14ac:dyDescent="0.25">
      <c r="N146" s="9">
        <f t="shared" si="2"/>
        <v>142</v>
      </c>
      <c r="O146" s="11" t="str">
        <f>INDEX('(FYC) Data'!$Z$3:$AA$162,MATCH('Find Your Champion'!N146,'(FYC) Data'!$Z$3:$Z$162,0),2)</f>
        <v>Jayce</v>
      </c>
      <c r="P146" s="22">
        <f>INDEX('(FYC) Data'!$AC$3:$AD$162,MATCH('Find Your Champion'!N146,'(FYC) Data'!$AC$3:$AC$162,0),2)</f>
        <v>11</v>
      </c>
    </row>
    <row r="147" spans="14:16" x14ac:dyDescent="0.25">
      <c r="N147" s="9">
        <f t="shared" si="2"/>
        <v>143</v>
      </c>
      <c r="O147" s="11" t="str">
        <f>INDEX('(FYC) Data'!$Z$3:$AA$162,MATCH('Find Your Champion'!N147,'(FYC) Data'!$Z$3:$Z$162,0),2)</f>
        <v>Corki</v>
      </c>
      <c r="P147" s="22">
        <f>INDEX('(FYC) Data'!$AC$3:$AD$162,MATCH('Find Your Champion'!N147,'(FYC) Data'!$AC$3:$AC$162,0),2)</f>
        <v>10</v>
      </c>
    </row>
    <row r="148" spans="14:16" x14ac:dyDescent="0.25">
      <c r="N148" s="9">
        <f t="shared" si="2"/>
        <v>144</v>
      </c>
      <c r="O148" s="11" t="str">
        <f>INDEX('(FYC) Data'!$Z$3:$AA$162,MATCH('Find Your Champion'!N148,'(FYC) Data'!$Z$3:$Z$162,0),2)</f>
        <v>LeBlanc</v>
      </c>
      <c r="P148" s="22">
        <f>INDEX('(FYC) Data'!$AC$3:$AD$162,MATCH('Find Your Champion'!N148,'(FYC) Data'!$AC$3:$AC$162,0),2)</f>
        <v>10</v>
      </c>
    </row>
    <row r="149" spans="14:16" x14ac:dyDescent="0.25">
      <c r="N149" s="9">
        <f t="shared" si="2"/>
        <v>145</v>
      </c>
      <c r="O149" s="11" t="str">
        <f>INDEX('(FYC) Data'!$Z$3:$AA$162,MATCH('Find Your Champion'!N149,'(FYC) Data'!$Z$3:$Z$162,0),2)</f>
        <v>Caitlyn</v>
      </c>
      <c r="P149" s="22">
        <f>INDEX('(FYC) Data'!$AC$3:$AD$162,MATCH('Find Your Champion'!N149,'(FYC) Data'!$AC$3:$AC$162,0),2)</f>
        <v>8</v>
      </c>
    </row>
    <row r="150" spans="14:16" x14ac:dyDescent="0.25">
      <c r="N150" s="9">
        <f t="shared" si="2"/>
        <v>146</v>
      </c>
      <c r="O150" s="11" t="str">
        <f>INDEX('(FYC) Data'!$Z$3:$AA$162,MATCH('Find Your Champion'!N150,'(FYC) Data'!$Z$3:$Z$162,0),2)</f>
        <v>Miss Fortune</v>
      </c>
      <c r="P150" s="22">
        <f>INDEX('(FYC) Data'!$AC$3:$AD$162,MATCH('Find Your Champion'!N150,'(FYC) Data'!$AC$3:$AC$162,0),2)</f>
        <v>8</v>
      </c>
    </row>
    <row r="151" spans="14:16" x14ac:dyDescent="0.25">
      <c r="N151" s="9">
        <f t="shared" si="2"/>
        <v>147</v>
      </c>
      <c r="O151" s="11" t="str">
        <f>INDEX('(FYC) Data'!$Z$3:$AA$162,MATCH('Find Your Champion'!N151,'(FYC) Data'!$Z$3:$Z$162,0),2)</f>
        <v>Vel'Koz</v>
      </c>
      <c r="P151" s="22">
        <f>INDEX('(FYC) Data'!$AC$3:$AD$162,MATCH('Find Your Champion'!N151,'(FYC) Data'!$AC$3:$AC$162,0),2)</f>
        <v>8</v>
      </c>
    </row>
    <row r="152" spans="14:16" x14ac:dyDescent="0.25">
      <c r="N152" s="9">
        <f t="shared" si="2"/>
        <v>148</v>
      </c>
      <c r="O152" s="11" t="str">
        <f>INDEX('(FYC) Data'!$Z$3:$AA$162,MATCH('Find Your Champion'!N152,'(FYC) Data'!$Z$3:$Z$162,0),2)</f>
        <v>Brand</v>
      </c>
      <c r="P152" s="22">
        <f>INDEX('(FYC) Data'!$AC$3:$AD$162,MATCH('Find Your Champion'!N152,'(FYC) Data'!$AC$3:$AC$162,0),2)</f>
        <v>7</v>
      </c>
    </row>
    <row r="153" spans="14:16" x14ac:dyDescent="0.25">
      <c r="N153" s="9">
        <f t="shared" si="2"/>
        <v>149</v>
      </c>
      <c r="O153" s="11" t="str">
        <f>INDEX('(FYC) Data'!$Z$3:$AA$162,MATCH('Find Your Champion'!N153,'(FYC) Data'!$Z$3:$Z$162,0),2)</f>
        <v>Jinx</v>
      </c>
      <c r="P153" s="22">
        <f>INDEX('(FYC) Data'!$AC$3:$AD$162,MATCH('Find Your Champion'!N153,'(FYC) Data'!$AC$3:$AC$162,0),2)</f>
        <v>7</v>
      </c>
    </row>
    <row r="154" spans="14:16" x14ac:dyDescent="0.25">
      <c r="N154" s="9">
        <f t="shared" si="2"/>
        <v>150</v>
      </c>
      <c r="O154" s="11" t="str">
        <f>INDEX('(FYC) Data'!$Z$3:$AA$162,MATCH('Find Your Champion'!N154,'(FYC) Data'!$Z$3:$Z$162,0),2)</f>
        <v>Teemo</v>
      </c>
      <c r="P154" s="22">
        <f>INDEX('(FYC) Data'!$AC$3:$AD$162,MATCH('Find Your Champion'!N154,'(FYC) Data'!$AC$3:$AC$162,0),2)</f>
        <v>6</v>
      </c>
    </row>
    <row r="155" spans="14:16" x14ac:dyDescent="0.25">
      <c r="N155" s="9">
        <f t="shared" si="2"/>
        <v>151</v>
      </c>
      <c r="O155" s="11" t="str">
        <f>INDEX('(FYC) Data'!$Z$3:$AA$162,MATCH('Find Your Champion'!N155,'(FYC) Data'!$Z$3:$Z$162,0),2)</f>
        <v>Tristana</v>
      </c>
      <c r="P155" s="22">
        <f>INDEX('(FYC) Data'!$AC$3:$AD$162,MATCH('Find Your Champion'!N155,'(FYC) Data'!$AC$3:$AC$162,0),2)</f>
        <v>6</v>
      </c>
    </row>
    <row r="156" spans="14:16" x14ac:dyDescent="0.25">
      <c r="N156" s="9">
        <f t="shared" si="2"/>
        <v>152</v>
      </c>
      <c r="O156" s="11" t="str">
        <f>INDEX('(FYC) Data'!$Z$3:$AA$162,MATCH('Find Your Champion'!N156,'(FYC) Data'!$Z$3:$Z$162,0),2)</f>
        <v>Twisted Fate</v>
      </c>
      <c r="P156" s="22">
        <f>INDEX('(FYC) Data'!$AC$3:$AD$162,MATCH('Find Your Champion'!N156,'(FYC) Data'!$AC$3:$AC$162,0),2)</f>
        <v>6</v>
      </c>
    </row>
    <row r="157" spans="14:16" x14ac:dyDescent="0.25">
      <c r="N157" s="9">
        <f t="shared" si="2"/>
        <v>153</v>
      </c>
      <c r="O157" s="11" t="str">
        <f>INDEX('(FYC) Data'!$Z$3:$AA$162,MATCH('Find Your Champion'!N157,'(FYC) Data'!$Z$3:$Z$162,0),2)</f>
        <v>Aphelios</v>
      </c>
      <c r="P157" s="22">
        <f>INDEX('(FYC) Data'!$AC$3:$AD$162,MATCH('Find Your Champion'!N157,'(FYC) Data'!$AC$3:$AC$162,0),2)</f>
        <v>4</v>
      </c>
    </row>
    <row r="158" spans="14:16" x14ac:dyDescent="0.25">
      <c r="N158" s="9">
        <f t="shared" si="2"/>
        <v>154</v>
      </c>
      <c r="O158" s="11" t="str">
        <f>INDEX('(FYC) Data'!$Z$3:$AA$162,MATCH('Find Your Champion'!N158,'(FYC) Data'!$Z$3:$Z$162,0),2)</f>
        <v>Quinn</v>
      </c>
      <c r="P158" s="22">
        <f>INDEX('(FYC) Data'!$AC$3:$AD$162,MATCH('Find Your Champion'!N158,'(FYC) Data'!$AC$3:$AC$162,0),2)</f>
        <v>1</v>
      </c>
    </row>
    <row r="159" spans="14:16" x14ac:dyDescent="0.25">
      <c r="N159" s="9">
        <f t="shared" si="2"/>
        <v>155</v>
      </c>
      <c r="O159" s="11" t="str">
        <f>INDEX('(FYC) Data'!$Z$3:$AA$162,MATCH('Find Your Champion'!N159,'(FYC) Data'!$Z$3:$Z$162,0),2)</f>
        <v>Lucian</v>
      </c>
      <c r="P159" s="22">
        <f>INDEX('(FYC) Data'!$AC$3:$AD$162,MATCH('Find Your Champion'!N159,'(FYC) Data'!$AC$3:$AC$162,0),2)</f>
        <v>0</v>
      </c>
    </row>
    <row r="160" spans="14:16" x14ac:dyDescent="0.25">
      <c r="N160" s="9">
        <f t="shared" si="2"/>
        <v>156</v>
      </c>
      <c r="O160" s="11" t="str">
        <f>INDEX('(FYC) Data'!$Z$3:$AA$162,MATCH('Find Your Champion'!N160,'(FYC) Data'!$Z$3:$Z$162,0),2)</f>
        <v>Katarina</v>
      </c>
      <c r="P160" s="22">
        <f>INDEX('(FYC) Data'!$AC$3:$AD$162,MATCH('Find Your Champion'!N160,'(FYC) Data'!$AC$3:$AC$162,0),2)</f>
        <v>-1</v>
      </c>
    </row>
    <row r="161" spans="14:16" x14ac:dyDescent="0.25">
      <c r="N161" s="9">
        <f t="shared" si="2"/>
        <v>157</v>
      </c>
      <c r="O161" s="11" t="str">
        <f>INDEX('(FYC) Data'!$Z$3:$AA$162,MATCH('Find Your Champion'!N161,'(FYC) Data'!$Z$3:$Z$162,0),2)</f>
        <v>Xerath</v>
      </c>
      <c r="P161" s="22">
        <f>INDEX('(FYC) Data'!$AC$3:$AD$162,MATCH('Find Your Champion'!N161,'(FYC) Data'!$AC$3:$AC$162,0),2)</f>
        <v>-1</v>
      </c>
    </row>
    <row r="162" spans="14:16" x14ac:dyDescent="0.25">
      <c r="N162" s="9">
        <f t="shared" si="2"/>
        <v>158</v>
      </c>
      <c r="O162" s="11" t="str">
        <f>INDEX('(FYC) Data'!$Z$3:$AA$162,MATCH('Find Your Champion'!N162,'(FYC) Data'!$Z$3:$Z$162,0),2)</f>
        <v>Zoe</v>
      </c>
      <c r="P162" s="22">
        <f>INDEX('(FYC) Data'!$AC$3:$AD$162,MATCH('Find Your Champion'!N162,'(FYC) Data'!$AC$3:$AC$162,0),2)</f>
        <v>-1</v>
      </c>
    </row>
    <row r="163" spans="14:16" x14ac:dyDescent="0.25">
      <c r="N163" s="9">
        <f t="shared" si="2"/>
        <v>159</v>
      </c>
      <c r="O163" s="11" t="str">
        <f>INDEX('(FYC) Data'!$Z$3:$AA$162,MATCH('Find Your Champion'!N163,'(FYC) Data'!$Z$3:$Z$162,0),2)</f>
        <v>Jhin</v>
      </c>
      <c r="P163" s="22">
        <f>INDEX('(FYC) Data'!$AC$3:$AD$162,MATCH('Find Your Champion'!N163,'(FYC) Data'!$AC$3:$AC$162,0),2)</f>
        <v>-4</v>
      </c>
    </row>
    <row r="164" spans="14:16" x14ac:dyDescent="0.25">
      <c r="N164" s="9">
        <f t="shared" si="2"/>
        <v>160</v>
      </c>
      <c r="O164" s="11" t="str">
        <f>INDEX('(FYC) Data'!$Z$3:$AA$162,MATCH('Find Your Champion'!N164,'(FYC) Data'!$Z$3:$Z$162,0),2)</f>
        <v>Ezreal</v>
      </c>
      <c r="P164" s="22">
        <f>INDEX('(FYC) Data'!$AC$3:$AD$162,MATCH('Find Your Champion'!N164,'(FYC) Data'!$AC$3:$AC$162,0),2)</f>
        <v>-5</v>
      </c>
    </row>
    <row r="165" spans="14:16" x14ac:dyDescent="0.25">
      <c r="P165" s="22"/>
    </row>
    <row r="166" spans="14:16" x14ac:dyDescent="0.25">
      <c r="P166" s="22"/>
    </row>
    <row r="167" spans="14:16" x14ac:dyDescent="0.25">
      <c r="P167" s="22"/>
    </row>
  </sheetData>
  <mergeCells count="65">
    <mergeCell ref="N2:P3"/>
    <mergeCell ref="J2:L3"/>
    <mergeCell ref="G44:G45"/>
    <mergeCell ref="H44:H45"/>
    <mergeCell ref="A9:A10"/>
    <mergeCell ref="B9:B10"/>
    <mergeCell ref="E9:E10"/>
    <mergeCell ref="H9:H10"/>
    <mergeCell ref="D9:D10"/>
    <mergeCell ref="G9:G10"/>
    <mergeCell ref="G30:G31"/>
    <mergeCell ref="H30:H31"/>
    <mergeCell ref="A37:A38"/>
    <mergeCell ref="B37:B38"/>
    <mergeCell ref="D37:D38"/>
    <mergeCell ref="E37:E38"/>
    <mergeCell ref="G37:G38"/>
    <mergeCell ref="H37:H38"/>
    <mergeCell ref="H16:H17"/>
    <mergeCell ref="A23:A24"/>
    <mergeCell ref="B23:B24"/>
    <mergeCell ref="D23:D24"/>
    <mergeCell ref="E23:E24"/>
    <mergeCell ref="G23:G24"/>
    <mergeCell ref="H23:H24"/>
    <mergeCell ref="A32:A35"/>
    <mergeCell ref="D32:D35"/>
    <mergeCell ref="G32:G35"/>
    <mergeCell ref="A16:A17"/>
    <mergeCell ref="B16:B17"/>
    <mergeCell ref="A25:A28"/>
    <mergeCell ref="D25:D28"/>
    <mergeCell ref="A2:A3"/>
    <mergeCell ref="B2:B3"/>
    <mergeCell ref="D2:D3"/>
    <mergeCell ref="G2:G3"/>
    <mergeCell ref="E2:E3"/>
    <mergeCell ref="H2:H3"/>
    <mergeCell ref="A39:A42"/>
    <mergeCell ref="D39:D42"/>
    <mergeCell ref="G39:G42"/>
    <mergeCell ref="A46:A49"/>
    <mergeCell ref="D46:D49"/>
    <mergeCell ref="G46:G49"/>
    <mergeCell ref="A44:A45"/>
    <mergeCell ref="D44:D45"/>
    <mergeCell ref="E44:E45"/>
    <mergeCell ref="B44:B45"/>
    <mergeCell ref="D11:D14"/>
    <mergeCell ref="G11:G14"/>
    <mergeCell ref="A18:A21"/>
    <mergeCell ref="D18:D21"/>
    <mergeCell ref="G18:G21"/>
    <mergeCell ref="G25:G28"/>
    <mergeCell ref="A30:A31"/>
    <mergeCell ref="B30:B31"/>
    <mergeCell ref="D30:D31"/>
    <mergeCell ref="E30:E31"/>
    <mergeCell ref="E16:E17"/>
    <mergeCell ref="D16:D17"/>
    <mergeCell ref="G16:G17"/>
    <mergeCell ref="A4:A7"/>
    <mergeCell ref="D4:D7"/>
    <mergeCell ref="G4:G7"/>
    <mergeCell ref="A11:A14"/>
  </mergeCells>
  <conditionalFormatting sqref="H44">
    <cfRule type="colorScale" priority="1">
      <colorScale>
        <cfvo type="num" val="0"/>
        <cfvo type="num" val="52"/>
        <cfvo type="num" val="104"/>
        <color rgb="FF5A8AC6"/>
        <color rgb="FFFCFCFF"/>
        <color rgb="FFF8696B"/>
      </colorScale>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3CCFF"/>
  </sheetPr>
  <dimension ref="B2:AE203"/>
  <sheetViews>
    <sheetView zoomScale="115" zoomScaleNormal="115" workbookViewId="0">
      <selection activeCell="F167" sqref="F167"/>
    </sheetView>
  </sheetViews>
  <sheetFormatPr defaultRowHeight="15" x14ac:dyDescent="0.25"/>
  <cols>
    <col min="1" max="1" width="3.28515625" customWidth="1"/>
    <col min="2" max="2" width="21.85546875" bestFit="1" customWidth="1"/>
    <col min="3" max="3" width="14.7109375" customWidth="1"/>
    <col min="4" max="4" width="3.85546875" customWidth="1"/>
    <col min="5" max="5" width="11.140625" customWidth="1"/>
    <col min="6" max="6" width="12.5703125" bestFit="1" customWidth="1"/>
    <col min="7" max="7" width="14.5703125" bestFit="1" customWidth="1"/>
    <col min="8" max="10" width="11.140625" customWidth="1"/>
    <col min="11" max="11" width="4.85546875" customWidth="1"/>
    <col min="12" max="17" width="11.140625" customWidth="1"/>
    <col min="18" max="18" width="5.42578125" customWidth="1"/>
    <col min="19" max="24" width="11.140625" customWidth="1"/>
    <col min="25" max="25" width="9.85546875" bestFit="1" customWidth="1"/>
    <col min="26" max="26" width="9.85546875" customWidth="1"/>
    <col min="27" max="27" width="11.7109375" bestFit="1" customWidth="1"/>
  </cols>
  <sheetData>
    <row r="2" spans="6:7" hidden="1" x14ac:dyDescent="0.25">
      <c r="F2" s="1" t="s">
        <v>9</v>
      </c>
      <c r="G2" s="1" t="s">
        <v>9</v>
      </c>
    </row>
    <row r="3" spans="6:7" hidden="1" x14ac:dyDescent="0.25">
      <c r="F3" s="1" t="s">
        <v>10</v>
      </c>
      <c r="G3" s="1" t="s">
        <v>10</v>
      </c>
    </row>
    <row r="4" spans="6:7" hidden="1" x14ac:dyDescent="0.25">
      <c r="F4" s="1" t="s">
        <v>11</v>
      </c>
      <c r="G4" s="1" t="s">
        <v>11</v>
      </c>
    </row>
    <row r="5" spans="6:7" hidden="1" x14ac:dyDescent="0.25">
      <c r="F5" s="1" t="s">
        <v>12</v>
      </c>
      <c r="G5" s="1" t="s">
        <v>12</v>
      </c>
    </row>
    <row r="6" spans="6:7" hidden="1" x14ac:dyDescent="0.25">
      <c r="F6" s="1" t="s">
        <v>13</v>
      </c>
      <c r="G6" s="1" t="s">
        <v>13</v>
      </c>
    </row>
    <row r="7" spans="6:7" hidden="1" x14ac:dyDescent="0.25">
      <c r="F7" s="1" t="s">
        <v>14</v>
      </c>
      <c r="G7" s="1" t="s">
        <v>14</v>
      </c>
    </row>
    <row r="8" spans="6:7" hidden="1" x14ac:dyDescent="0.25">
      <c r="F8" s="1" t="s">
        <v>15</v>
      </c>
      <c r="G8" s="1" t="s">
        <v>15</v>
      </c>
    </row>
    <row r="9" spans="6:7" hidden="1" x14ac:dyDescent="0.25">
      <c r="F9" s="1" t="s">
        <v>16</v>
      </c>
      <c r="G9" s="1" t="s">
        <v>16</v>
      </c>
    </row>
    <row r="10" spans="6:7" hidden="1" x14ac:dyDescent="0.25">
      <c r="F10" s="1" t="s">
        <v>17</v>
      </c>
      <c r="G10" s="1" t="s">
        <v>17</v>
      </c>
    </row>
    <row r="11" spans="6:7" ht="30" hidden="1" x14ac:dyDescent="0.25">
      <c r="F11" s="1" t="s">
        <v>18</v>
      </c>
      <c r="G11" s="1" t="s">
        <v>18</v>
      </c>
    </row>
    <row r="12" spans="6:7" hidden="1" x14ac:dyDescent="0.25">
      <c r="F12" s="1" t="s">
        <v>19</v>
      </c>
      <c r="G12" s="1" t="s">
        <v>19</v>
      </c>
    </row>
    <row r="13" spans="6:7" hidden="1" x14ac:dyDescent="0.25">
      <c r="F13" s="1" t="s">
        <v>20</v>
      </c>
      <c r="G13" s="1" t="s">
        <v>20</v>
      </c>
    </row>
    <row r="14" spans="6:7" hidden="1" x14ac:dyDescent="0.25">
      <c r="F14" s="1" t="s">
        <v>21</v>
      </c>
      <c r="G14" s="1" t="s">
        <v>21</v>
      </c>
    </row>
    <row r="15" spans="6:7" hidden="1" x14ac:dyDescent="0.25">
      <c r="F15" s="1" t="s">
        <v>22</v>
      </c>
      <c r="G15" s="1" t="s">
        <v>22</v>
      </c>
    </row>
    <row r="16" spans="6:7" hidden="1" x14ac:dyDescent="0.25">
      <c r="F16" s="1" t="s">
        <v>23</v>
      </c>
      <c r="G16" s="1" t="s">
        <v>23</v>
      </c>
    </row>
    <row r="17" spans="6:7" hidden="1" x14ac:dyDescent="0.25">
      <c r="F17" s="1" t="s">
        <v>24</v>
      </c>
      <c r="G17" s="1" t="s">
        <v>24</v>
      </c>
    </row>
    <row r="18" spans="6:7" hidden="1" x14ac:dyDescent="0.25">
      <c r="F18" s="1" t="s">
        <v>25</v>
      </c>
      <c r="G18" s="1" t="s">
        <v>25</v>
      </c>
    </row>
    <row r="19" spans="6:7" hidden="1" x14ac:dyDescent="0.25">
      <c r="F19" s="1" t="s">
        <v>26</v>
      </c>
      <c r="G19" s="1" t="s">
        <v>26</v>
      </c>
    </row>
    <row r="20" spans="6:7" hidden="1" x14ac:dyDescent="0.25">
      <c r="F20" s="1" t="s">
        <v>27</v>
      </c>
      <c r="G20" s="1" t="s">
        <v>27</v>
      </c>
    </row>
    <row r="21" spans="6:7" hidden="1" x14ac:dyDescent="0.25">
      <c r="F21" s="1" t="s">
        <v>28</v>
      </c>
      <c r="G21" s="1" t="s">
        <v>28</v>
      </c>
    </row>
    <row r="22" spans="6:7" hidden="1" x14ac:dyDescent="0.25">
      <c r="F22" s="1" t="s">
        <v>29</v>
      </c>
      <c r="G22" s="1" t="s">
        <v>29</v>
      </c>
    </row>
    <row r="23" spans="6:7" hidden="1" x14ac:dyDescent="0.25">
      <c r="F23" s="1" t="s">
        <v>30</v>
      </c>
      <c r="G23" s="1" t="s">
        <v>30</v>
      </c>
    </row>
    <row r="24" spans="6:7" hidden="1" x14ac:dyDescent="0.25">
      <c r="F24" s="1" t="s">
        <v>31</v>
      </c>
      <c r="G24" s="1" t="s">
        <v>31</v>
      </c>
    </row>
    <row r="25" spans="6:7" hidden="1" x14ac:dyDescent="0.25">
      <c r="F25" s="1" t="s">
        <v>32</v>
      </c>
      <c r="G25" s="1" t="s">
        <v>32</v>
      </c>
    </row>
    <row r="26" spans="6:7" hidden="1" x14ac:dyDescent="0.25">
      <c r="F26" s="1" t="s">
        <v>33</v>
      </c>
      <c r="G26" s="1" t="s">
        <v>33</v>
      </c>
    </row>
    <row r="27" spans="6:7" hidden="1" x14ac:dyDescent="0.25">
      <c r="F27" s="1" t="s">
        <v>34</v>
      </c>
      <c r="G27" s="1" t="s">
        <v>34</v>
      </c>
    </row>
    <row r="28" spans="6:7" hidden="1" x14ac:dyDescent="0.25">
      <c r="F28" s="1" t="s">
        <v>35</v>
      </c>
      <c r="G28" s="1" t="s">
        <v>35</v>
      </c>
    </row>
    <row r="29" spans="6:7" hidden="1" x14ac:dyDescent="0.25">
      <c r="F29" s="1" t="s">
        <v>36</v>
      </c>
      <c r="G29" s="1" t="s">
        <v>36</v>
      </c>
    </row>
    <row r="30" spans="6:7" ht="30" hidden="1" x14ac:dyDescent="0.25">
      <c r="F30" s="1" t="s">
        <v>37</v>
      </c>
      <c r="G30" s="1" t="s">
        <v>37</v>
      </c>
    </row>
    <row r="31" spans="6:7" hidden="1" x14ac:dyDescent="0.25">
      <c r="F31" s="1" t="s">
        <v>38</v>
      </c>
      <c r="G31" s="1" t="s">
        <v>38</v>
      </c>
    </row>
    <row r="32" spans="6:7" hidden="1" x14ac:dyDescent="0.25">
      <c r="F32" s="1" t="s">
        <v>39</v>
      </c>
      <c r="G32" s="1" t="s">
        <v>39</v>
      </c>
    </row>
    <row r="33" spans="6:7" hidden="1" x14ac:dyDescent="0.25">
      <c r="F33" s="1" t="s">
        <v>40</v>
      </c>
      <c r="G33" s="1" t="s">
        <v>40</v>
      </c>
    </row>
    <row r="34" spans="6:7" hidden="1" x14ac:dyDescent="0.25">
      <c r="F34" s="1" t="s">
        <v>41</v>
      </c>
      <c r="G34" s="1" t="s">
        <v>41</v>
      </c>
    </row>
    <row r="35" spans="6:7" hidden="1" x14ac:dyDescent="0.25">
      <c r="F35" s="1" t="s">
        <v>42</v>
      </c>
      <c r="G35" s="1" t="s">
        <v>42</v>
      </c>
    </row>
    <row r="36" spans="6:7" hidden="1" x14ac:dyDescent="0.25">
      <c r="F36" s="1" t="s">
        <v>43</v>
      </c>
      <c r="G36" s="1" t="s">
        <v>43</v>
      </c>
    </row>
    <row r="37" spans="6:7" hidden="1" x14ac:dyDescent="0.25">
      <c r="F37" s="1" t="s">
        <v>44</v>
      </c>
      <c r="G37" s="1" t="s">
        <v>44</v>
      </c>
    </row>
    <row r="38" spans="6:7" hidden="1" x14ac:dyDescent="0.25">
      <c r="F38" s="1" t="s">
        <v>45</v>
      </c>
      <c r="G38" s="1" t="s">
        <v>45</v>
      </c>
    </row>
    <row r="39" spans="6:7" hidden="1" x14ac:dyDescent="0.25">
      <c r="F39" s="1" t="s">
        <v>46</v>
      </c>
      <c r="G39" s="1" t="s">
        <v>46</v>
      </c>
    </row>
    <row r="40" spans="6:7" ht="30" hidden="1" x14ac:dyDescent="0.25">
      <c r="F40" s="1" t="s">
        <v>47</v>
      </c>
      <c r="G40" s="1" t="s">
        <v>47</v>
      </c>
    </row>
    <row r="41" spans="6:7" hidden="1" x14ac:dyDescent="0.25">
      <c r="F41" s="1" t="s">
        <v>48</v>
      </c>
      <c r="G41" s="1" t="s">
        <v>48</v>
      </c>
    </row>
    <row r="42" spans="6:7" hidden="1" x14ac:dyDescent="0.25">
      <c r="F42" s="1" t="s">
        <v>49</v>
      </c>
      <c r="G42" s="1" t="s">
        <v>49</v>
      </c>
    </row>
    <row r="43" spans="6:7" hidden="1" x14ac:dyDescent="0.25">
      <c r="F43" s="1" t="s">
        <v>50</v>
      </c>
      <c r="G43" s="1" t="s">
        <v>50</v>
      </c>
    </row>
    <row r="44" spans="6:7" hidden="1" x14ac:dyDescent="0.25">
      <c r="F44" s="1" t="s">
        <v>51</v>
      </c>
      <c r="G44" s="1" t="s">
        <v>51</v>
      </c>
    </row>
    <row r="45" spans="6:7" hidden="1" x14ac:dyDescent="0.25">
      <c r="F45" s="1" t="s">
        <v>52</v>
      </c>
      <c r="G45" s="1" t="s">
        <v>52</v>
      </c>
    </row>
    <row r="46" spans="6:7" hidden="1" x14ac:dyDescent="0.25">
      <c r="F46" s="1" t="s">
        <v>53</v>
      </c>
      <c r="G46" s="1" t="s">
        <v>53</v>
      </c>
    </row>
    <row r="47" spans="6:7" hidden="1" x14ac:dyDescent="0.25">
      <c r="F47" s="1" t="s">
        <v>54</v>
      </c>
      <c r="G47" s="1" t="s">
        <v>54</v>
      </c>
    </row>
    <row r="48" spans="6:7" hidden="1" x14ac:dyDescent="0.25">
      <c r="F48" s="1" t="s">
        <v>55</v>
      </c>
      <c r="G48" s="1" t="s">
        <v>55</v>
      </c>
    </row>
    <row r="49" spans="6:7" hidden="1" x14ac:dyDescent="0.25">
      <c r="F49" s="1" t="s">
        <v>56</v>
      </c>
      <c r="G49" s="1" t="s">
        <v>56</v>
      </c>
    </row>
    <row r="50" spans="6:7" hidden="1" x14ac:dyDescent="0.25">
      <c r="F50" s="1" t="s">
        <v>57</v>
      </c>
      <c r="G50" s="1" t="s">
        <v>57</v>
      </c>
    </row>
    <row r="51" spans="6:7" hidden="1" x14ac:dyDescent="0.25">
      <c r="F51" s="1" t="s">
        <v>58</v>
      </c>
      <c r="G51" s="1" t="s">
        <v>58</v>
      </c>
    </row>
    <row r="52" spans="6:7" hidden="1" x14ac:dyDescent="0.25">
      <c r="F52" s="1" t="s">
        <v>59</v>
      </c>
      <c r="G52" s="1" t="s">
        <v>59</v>
      </c>
    </row>
    <row r="53" spans="6:7" hidden="1" x14ac:dyDescent="0.25">
      <c r="F53" s="1" t="s">
        <v>60</v>
      </c>
      <c r="G53" s="1" t="s">
        <v>60</v>
      </c>
    </row>
    <row r="54" spans="6:7" hidden="1" x14ac:dyDescent="0.25">
      <c r="F54" s="1" t="s">
        <v>61</v>
      </c>
      <c r="G54" s="1" t="s">
        <v>61</v>
      </c>
    </row>
    <row r="55" spans="6:7" hidden="1" x14ac:dyDescent="0.25">
      <c r="F55" s="1" t="s">
        <v>62</v>
      </c>
      <c r="G55" s="1" t="s">
        <v>62</v>
      </c>
    </row>
    <row r="56" spans="6:7" hidden="1" x14ac:dyDescent="0.25">
      <c r="F56" s="1" t="s">
        <v>63</v>
      </c>
      <c r="G56" s="1" t="s">
        <v>63</v>
      </c>
    </row>
    <row r="57" spans="6:7" hidden="1" x14ac:dyDescent="0.25">
      <c r="F57" s="1" t="s">
        <v>64</v>
      </c>
      <c r="G57" s="1" t="s">
        <v>64</v>
      </c>
    </row>
    <row r="58" spans="6:7" hidden="1" x14ac:dyDescent="0.25">
      <c r="F58" s="1" t="s">
        <v>65</v>
      </c>
      <c r="G58" s="1" t="s">
        <v>65</v>
      </c>
    </row>
    <row r="59" spans="6:7" hidden="1" x14ac:dyDescent="0.25">
      <c r="F59" s="1" t="s">
        <v>66</v>
      </c>
      <c r="G59" s="1" t="s">
        <v>66</v>
      </c>
    </row>
    <row r="60" spans="6:7" hidden="1" x14ac:dyDescent="0.25">
      <c r="F60" s="1" t="s">
        <v>67</v>
      </c>
      <c r="G60" s="1" t="s">
        <v>67</v>
      </c>
    </row>
    <row r="61" spans="6:7" hidden="1" x14ac:dyDescent="0.25">
      <c r="F61" s="1" t="s">
        <v>68</v>
      </c>
      <c r="G61" s="1" t="s">
        <v>68</v>
      </c>
    </row>
    <row r="62" spans="6:7" hidden="1" x14ac:dyDescent="0.25">
      <c r="F62" s="1" t="s">
        <v>69</v>
      </c>
      <c r="G62" s="1" t="s">
        <v>69</v>
      </c>
    </row>
    <row r="63" spans="6:7" hidden="1" x14ac:dyDescent="0.25">
      <c r="F63" s="1" t="s">
        <v>70</v>
      </c>
      <c r="G63" s="1" t="s">
        <v>70</v>
      </c>
    </row>
    <row r="64" spans="6:7" hidden="1" x14ac:dyDescent="0.25">
      <c r="F64" s="1" t="s">
        <v>71</v>
      </c>
      <c r="G64" s="1" t="s">
        <v>71</v>
      </c>
    </row>
    <row r="65" spans="6:7" hidden="1" x14ac:dyDescent="0.25">
      <c r="F65" s="36" t="s">
        <v>72</v>
      </c>
      <c r="G65" s="36" t="s">
        <v>72</v>
      </c>
    </row>
    <row r="66" spans="6:7" hidden="1" x14ac:dyDescent="0.25">
      <c r="F66" s="1" t="s">
        <v>73</v>
      </c>
      <c r="G66" s="1" t="s">
        <v>73</v>
      </c>
    </row>
    <row r="67" spans="6:7" hidden="1" x14ac:dyDescent="0.25">
      <c r="F67" s="1" t="s">
        <v>74</v>
      </c>
      <c r="G67" s="1" t="s">
        <v>74</v>
      </c>
    </row>
    <row r="68" spans="6:7" hidden="1" x14ac:dyDescent="0.25">
      <c r="F68" s="1" t="s">
        <v>75</v>
      </c>
      <c r="G68" s="1" t="s">
        <v>75</v>
      </c>
    </row>
    <row r="69" spans="6:7" hidden="1" x14ac:dyDescent="0.25">
      <c r="F69" s="1" t="s">
        <v>76</v>
      </c>
      <c r="G69" s="1" t="s">
        <v>76</v>
      </c>
    </row>
    <row r="70" spans="6:7" hidden="1" x14ac:dyDescent="0.25">
      <c r="F70" s="1" t="s">
        <v>77</v>
      </c>
      <c r="G70" s="1" t="s">
        <v>77</v>
      </c>
    </row>
    <row r="71" spans="6:7" hidden="1" x14ac:dyDescent="0.25">
      <c r="F71" s="1" t="s">
        <v>78</v>
      </c>
      <c r="G71" s="1" t="s">
        <v>78</v>
      </c>
    </row>
    <row r="72" spans="6:7" hidden="1" x14ac:dyDescent="0.25">
      <c r="F72" s="1" t="s">
        <v>79</v>
      </c>
      <c r="G72" s="1" t="s">
        <v>79</v>
      </c>
    </row>
    <row r="73" spans="6:7" hidden="1" x14ac:dyDescent="0.25">
      <c r="F73" s="1" t="s">
        <v>80</v>
      </c>
      <c r="G73" s="1" t="s">
        <v>80</v>
      </c>
    </row>
    <row r="74" spans="6:7" hidden="1" x14ac:dyDescent="0.25">
      <c r="F74" s="1" t="s">
        <v>81</v>
      </c>
      <c r="G74" s="1" t="s">
        <v>81</v>
      </c>
    </row>
    <row r="75" spans="6:7" ht="30" hidden="1" x14ac:dyDescent="0.25">
      <c r="F75" s="1" t="s">
        <v>82</v>
      </c>
      <c r="G75" s="1" t="s">
        <v>82</v>
      </c>
    </row>
    <row r="76" spans="6:7" ht="30" hidden="1" x14ac:dyDescent="0.25">
      <c r="F76" s="1" t="s">
        <v>83</v>
      </c>
      <c r="G76" s="1" t="s">
        <v>83</v>
      </c>
    </row>
    <row r="77" spans="6:7" hidden="1" x14ac:dyDescent="0.25">
      <c r="F77" s="1" t="s">
        <v>84</v>
      </c>
      <c r="G77" s="1" t="s">
        <v>84</v>
      </c>
    </row>
    <row r="78" spans="6:7" hidden="1" x14ac:dyDescent="0.25">
      <c r="F78" s="36" t="s">
        <v>85</v>
      </c>
      <c r="G78" s="36" t="s">
        <v>85</v>
      </c>
    </row>
    <row r="79" spans="6:7" hidden="1" x14ac:dyDescent="0.25">
      <c r="F79" s="1" t="s">
        <v>86</v>
      </c>
      <c r="G79" s="1" t="s">
        <v>86</v>
      </c>
    </row>
    <row r="80" spans="6:7" hidden="1" x14ac:dyDescent="0.25">
      <c r="F80" s="1" t="s">
        <v>87</v>
      </c>
      <c r="G80" s="1" t="s">
        <v>87</v>
      </c>
    </row>
    <row r="81" spans="6:7" hidden="1" x14ac:dyDescent="0.25">
      <c r="F81" s="1" t="s">
        <v>88</v>
      </c>
      <c r="G81" s="1" t="s">
        <v>88</v>
      </c>
    </row>
    <row r="82" spans="6:7" hidden="1" x14ac:dyDescent="0.25">
      <c r="F82" s="1" t="s">
        <v>89</v>
      </c>
      <c r="G82" s="1" t="s">
        <v>89</v>
      </c>
    </row>
    <row r="83" spans="6:7" hidden="1" x14ac:dyDescent="0.25">
      <c r="F83" s="1" t="s">
        <v>90</v>
      </c>
      <c r="G83" s="1" t="s">
        <v>90</v>
      </c>
    </row>
    <row r="84" spans="6:7" hidden="1" x14ac:dyDescent="0.25">
      <c r="F84" s="1" t="s">
        <v>91</v>
      </c>
      <c r="G84" s="1" t="s">
        <v>91</v>
      </c>
    </row>
    <row r="85" spans="6:7" hidden="1" x14ac:dyDescent="0.25">
      <c r="F85" s="1" t="s">
        <v>92</v>
      </c>
      <c r="G85" s="1" t="s">
        <v>92</v>
      </c>
    </row>
    <row r="86" spans="6:7" hidden="1" x14ac:dyDescent="0.25">
      <c r="F86" s="1" t="s">
        <v>93</v>
      </c>
      <c r="G86" s="1" t="s">
        <v>93</v>
      </c>
    </row>
    <row r="87" spans="6:7" hidden="1" x14ac:dyDescent="0.25">
      <c r="F87" s="36" t="s">
        <v>94</v>
      </c>
      <c r="G87" s="36" t="s">
        <v>94</v>
      </c>
    </row>
    <row r="88" spans="6:7" hidden="1" x14ac:dyDescent="0.25">
      <c r="F88" s="1" t="s">
        <v>95</v>
      </c>
      <c r="G88" s="1" t="s">
        <v>95</v>
      </c>
    </row>
    <row r="89" spans="6:7" hidden="1" x14ac:dyDescent="0.25">
      <c r="F89" s="1" t="s">
        <v>96</v>
      </c>
      <c r="G89" s="1" t="s">
        <v>96</v>
      </c>
    </row>
    <row r="90" spans="6:7" hidden="1" x14ac:dyDescent="0.25">
      <c r="F90" s="1" t="s">
        <v>97</v>
      </c>
      <c r="G90" s="1" t="s">
        <v>97</v>
      </c>
    </row>
    <row r="91" spans="6:7" hidden="1" x14ac:dyDescent="0.25">
      <c r="F91" s="1" t="s">
        <v>98</v>
      </c>
      <c r="G91" s="1" t="s">
        <v>98</v>
      </c>
    </row>
    <row r="92" spans="6:7" hidden="1" x14ac:dyDescent="0.25">
      <c r="F92" s="1" t="s">
        <v>99</v>
      </c>
      <c r="G92" s="1" t="s">
        <v>99</v>
      </c>
    </row>
    <row r="93" spans="6:7" hidden="1" x14ac:dyDescent="0.25">
      <c r="F93" s="36" t="s">
        <v>100</v>
      </c>
      <c r="G93" s="36" t="s">
        <v>100</v>
      </c>
    </row>
    <row r="94" spans="6:7" hidden="1" x14ac:dyDescent="0.25">
      <c r="F94" s="1" t="s">
        <v>101</v>
      </c>
      <c r="G94" s="1" t="s">
        <v>101</v>
      </c>
    </row>
    <row r="95" spans="6:7" hidden="1" x14ac:dyDescent="0.25">
      <c r="F95" s="1" t="s">
        <v>102</v>
      </c>
      <c r="G95" s="1" t="s">
        <v>102</v>
      </c>
    </row>
    <row r="96" spans="6:7" hidden="1" x14ac:dyDescent="0.25">
      <c r="F96" s="1" t="s">
        <v>193</v>
      </c>
      <c r="G96" s="1" t="s">
        <v>193</v>
      </c>
    </row>
    <row r="97" spans="6:7" hidden="1" x14ac:dyDescent="0.25">
      <c r="F97" s="36" t="s">
        <v>103</v>
      </c>
      <c r="G97" s="36" t="s">
        <v>103</v>
      </c>
    </row>
    <row r="98" spans="6:7" hidden="1" x14ac:dyDescent="0.25">
      <c r="F98" s="1" t="s">
        <v>104</v>
      </c>
      <c r="G98" s="1" t="s">
        <v>104</v>
      </c>
    </row>
    <row r="99" spans="6:7" hidden="1" x14ac:dyDescent="0.25">
      <c r="F99" s="1" t="s">
        <v>105</v>
      </c>
      <c r="G99" s="1" t="s">
        <v>105</v>
      </c>
    </row>
    <row r="100" spans="6:7" hidden="1" x14ac:dyDescent="0.25">
      <c r="F100" s="1" t="s">
        <v>106</v>
      </c>
      <c r="G100" s="1" t="s">
        <v>106</v>
      </c>
    </row>
    <row r="101" spans="6:7" hidden="1" x14ac:dyDescent="0.25">
      <c r="F101" s="1" t="s">
        <v>107</v>
      </c>
      <c r="G101" s="1" t="s">
        <v>107</v>
      </c>
    </row>
    <row r="102" spans="6:7" hidden="1" x14ac:dyDescent="0.25">
      <c r="F102" s="1" t="s">
        <v>108</v>
      </c>
      <c r="G102" s="1" t="s">
        <v>108</v>
      </c>
    </row>
    <row r="103" spans="6:7" hidden="1" x14ac:dyDescent="0.25">
      <c r="F103" s="1" t="s">
        <v>109</v>
      </c>
      <c r="G103" s="1" t="s">
        <v>109</v>
      </c>
    </row>
    <row r="104" spans="6:7" hidden="1" x14ac:dyDescent="0.25">
      <c r="F104" s="36" t="s">
        <v>110</v>
      </c>
      <c r="G104" s="36" t="s">
        <v>110</v>
      </c>
    </row>
    <row r="105" spans="6:7" hidden="1" x14ac:dyDescent="0.25">
      <c r="F105" s="1" t="s">
        <v>111</v>
      </c>
      <c r="G105" s="1" t="s">
        <v>111</v>
      </c>
    </row>
    <row r="106" spans="6:7" hidden="1" x14ac:dyDescent="0.25">
      <c r="F106" s="1" t="s">
        <v>112</v>
      </c>
      <c r="G106" s="1" t="s">
        <v>112</v>
      </c>
    </row>
    <row r="107" spans="6:7" hidden="1" x14ac:dyDescent="0.25">
      <c r="F107" s="1" t="s">
        <v>113</v>
      </c>
      <c r="G107" s="1" t="s">
        <v>113</v>
      </c>
    </row>
    <row r="108" spans="6:7" hidden="1" x14ac:dyDescent="0.25">
      <c r="F108" s="1" t="s">
        <v>114</v>
      </c>
      <c r="G108" s="1" t="s">
        <v>114</v>
      </c>
    </row>
    <row r="109" spans="6:7" hidden="1" x14ac:dyDescent="0.25">
      <c r="F109" s="1" t="s">
        <v>115</v>
      </c>
      <c r="G109" s="1" t="s">
        <v>115</v>
      </c>
    </row>
    <row r="110" spans="6:7" hidden="1" x14ac:dyDescent="0.25">
      <c r="F110" s="1" t="s">
        <v>116</v>
      </c>
      <c r="G110" s="1" t="s">
        <v>116</v>
      </c>
    </row>
    <row r="111" spans="6:7" hidden="1" x14ac:dyDescent="0.25">
      <c r="F111" s="1" t="s">
        <v>117</v>
      </c>
      <c r="G111" s="1" t="s">
        <v>117</v>
      </c>
    </row>
    <row r="112" spans="6:7" hidden="1" x14ac:dyDescent="0.25">
      <c r="F112" s="1" t="s">
        <v>118</v>
      </c>
      <c r="G112" s="1" t="s">
        <v>118</v>
      </c>
    </row>
    <row r="113" spans="6:7" hidden="1" x14ac:dyDescent="0.25">
      <c r="F113" s="1" t="s">
        <v>119</v>
      </c>
      <c r="G113" s="1" t="s">
        <v>119</v>
      </c>
    </row>
    <row r="114" spans="6:7" hidden="1" x14ac:dyDescent="0.25">
      <c r="F114" s="1" t="s">
        <v>120</v>
      </c>
      <c r="G114" s="1" t="s">
        <v>120</v>
      </c>
    </row>
    <row r="115" spans="6:7" hidden="1" x14ac:dyDescent="0.25">
      <c r="F115" s="1" t="s">
        <v>121</v>
      </c>
      <c r="G115" s="1" t="s">
        <v>121</v>
      </c>
    </row>
    <row r="116" spans="6:7" hidden="1" x14ac:dyDescent="0.25">
      <c r="F116" s="1" t="s">
        <v>122</v>
      </c>
      <c r="G116" s="1" t="s">
        <v>122</v>
      </c>
    </row>
    <row r="117" spans="6:7" hidden="1" x14ac:dyDescent="0.25">
      <c r="F117" s="1" t="s">
        <v>123</v>
      </c>
      <c r="G117" s="1" t="s">
        <v>123</v>
      </c>
    </row>
    <row r="118" spans="6:7" hidden="1" x14ac:dyDescent="0.25">
      <c r="F118" s="1" t="s">
        <v>124</v>
      </c>
      <c r="G118" s="1" t="s">
        <v>124</v>
      </c>
    </row>
    <row r="119" spans="6:7" ht="30" hidden="1" x14ac:dyDescent="0.25">
      <c r="F119" s="36" t="s">
        <v>125</v>
      </c>
      <c r="G119" s="36" t="s">
        <v>125</v>
      </c>
    </row>
    <row r="120" spans="6:7" hidden="1" x14ac:dyDescent="0.25">
      <c r="F120" s="1" t="s">
        <v>126</v>
      </c>
      <c r="G120" s="1" t="s">
        <v>126</v>
      </c>
    </row>
    <row r="121" spans="6:7" hidden="1" x14ac:dyDescent="0.25">
      <c r="F121" s="1" t="s">
        <v>127</v>
      </c>
      <c r="G121" s="1" t="s">
        <v>127</v>
      </c>
    </row>
    <row r="122" spans="6:7" hidden="1" x14ac:dyDescent="0.25">
      <c r="F122" s="1" t="s">
        <v>128</v>
      </c>
      <c r="G122" s="1" t="s">
        <v>128</v>
      </c>
    </row>
    <row r="123" spans="6:7" hidden="1" x14ac:dyDescent="0.25">
      <c r="F123" s="1" t="s">
        <v>129</v>
      </c>
      <c r="G123" s="1" t="s">
        <v>129</v>
      </c>
    </row>
    <row r="124" spans="6:7" hidden="1" x14ac:dyDescent="0.25">
      <c r="F124" s="36" t="s">
        <v>130</v>
      </c>
      <c r="G124" s="36" t="s">
        <v>130</v>
      </c>
    </row>
    <row r="125" spans="6:7" hidden="1" x14ac:dyDescent="0.25">
      <c r="F125" s="1" t="s">
        <v>131</v>
      </c>
      <c r="G125" s="1" t="s">
        <v>131</v>
      </c>
    </row>
    <row r="126" spans="6:7" hidden="1" x14ac:dyDescent="0.25">
      <c r="F126" s="1" t="s">
        <v>132</v>
      </c>
      <c r="G126" s="1" t="s">
        <v>132</v>
      </c>
    </row>
    <row r="127" spans="6:7" ht="30" hidden="1" x14ac:dyDescent="0.25">
      <c r="F127" s="1" t="s">
        <v>133</v>
      </c>
      <c r="G127" s="1" t="s">
        <v>133</v>
      </c>
    </row>
    <row r="128" spans="6:7" ht="30" hidden="1" x14ac:dyDescent="0.25">
      <c r="F128" s="1" t="s">
        <v>134</v>
      </c>
      <c r="G128" s="1" t="s">
        <v>134</v>
      </c>
    </row>
    <row r="129" spans="6:7" hidden="1" x14ac:dyDescent="0.25">
      <c r="F129" s="36" t="s">
        <v>135</v>
      </c>
      <c r="G129" s="36" t="s">
        <v>135</v>
      </c>
    </row>
    <row r="130" spans="6:7" hidden="1" x14ac:dyDescent="0.25">
      <c r="F130" s="36" t="s">
        <v>136</v>
      </c>
      <c r="G130" s="36" t="s">
        <v>136</v>
      </c>
    </row>
    <row r="131" spans="6:7" hidden="1" x14ac:dyDescent="0.25">
      <c r="F131" s="1" t="s">
        <v>137</v>
      </c>
      <c r="G131" s="1" t="s">
        <v>137</v>
      </c>
    </row>
    <row r="132" spans="6:7" hidden="1" x14ac:dyDescent="0.25">
      <c r="F132" s="1" t="s">
        <v>138</v>
      </c>
      <c r="G132" s="1" t="s">
        <v>138</v>
      </c>
    </row>
    <row r="133" spans="6:7" hidden="1" x14ac:dyDescent="0.25">
      <c r="F133" s="1" t="s">
        <v>139</v>
      </c>
      <c r="G133" s="1" t="s">
        <v>139</v>
      </c>
    </row>
    <row r="134" spans="6:7" hidden="1" x14ac:dyDescent="0.25">
      <c r="F134" s="1" t="s">
        <v>140</v>
      </c>
      <c r="G134" s="1" t="s">
        <v>140</v>
      </c>
    </row>
    <row r="135" spans="6:7" hidden="1" x14ac:dyDescent="0.25">
      <c r="F135" s="1" t="s">
        <v>141</v>
      </c>
      <c r="G135" s="1" t="s">
        <v>141</v>
      </c>
    </row>
    <row r="136" spans="6:7" hidden="1" x14ac:dyDescent="0.25">
      <c r="F136" s="1" t="s">
        <v>142</v>
      </c>
      <c r="G136" s="1" t="s">
        <v>142</v>
      </c>
    </row>
    <row r="137" spans="6:7" hidden="1" x14ac:dyDescent="0.25">
      <c r="F137" s="1" t="s">
        <v>194</v>
      </c>
      <c r="G137" s="1" t="s">
        <v>194</v>
      </c>
    </row>
    <row r="138" spans="6:7" hidden="1" x14ac:dyDescent="0.25">
      <c r="F138" s="1" t="s">
        <v>143</v>
      </c>
      <c r="G138" s="1" t="s">
        <v>143</v>
      </c>
    </row>
    <row r="139" spans="6:7" hidden="1" x14ac:dyDescent="0.25">
      <c r="F139" s="1" t="s">
        <v>144</v>
      </c>
      <c r="G139" s="1" t="s">
        <v>144</v>
      </c>
    </row>
    <row r="140" spans="6:7" hidden="1" x14ac:dyDescent="0.25">
      <c r="F140" s="36" t="s">
        <v>145</v>
      </c>
      <c r="G140" s="36" t="s">
        <v>145</v>
      </c>
    </row>
    <row r="141" spans="6:7" hidden="1" x14ac:dyDescent="0.25">
      <c r="F141" s="1" t="s">
        <v>146</v>
      </c>
      <c r="G141" s="1" t="s">
        <v>146</v>
      </c>
    </row>
    <row r="142" spans="6:7" hidden="1" x14ac:dyDescent="0.25">
      <c r="F142" s="1" t="s">
        <v>147</v>
      </c>
      <c r="G142" s="1" t="s">
        <v>147</v>
      </c>
    </row>
    <row r="143" spans="6:7" hidden="1" x14ac:dyDescent="0.25">
      <c r="F143" s="1" t="s">
        <v>148</v>
      </c>
      <c r="G143" s="1" t="s">
        <v>148</v>
      </c>
    </row>
    <row r="144" spans="6:7" hidden="1" x14ac:dyDescent="0.25">
      <c r="F144" s="1" t="s">
        <v>149</v>
      </c>
      <c r="G144" s="1" t="s">
        <v>149</v>
      </c>
    </row>
    <row r="145" spans="2:31" hidden="1" x14ac:dyDescent="0.25">
      <c r="F145" s="1" t="s">
        <v>150</v>
      </c>
      <c r="G145" s="1" t="s">
        <v>150</v>
      </c>
    </row>
    <row r="146" spans="2:31" hidden="1" x14ac:dyDescent="0.25">
      <c r="F146" s="1" t="s">
        <v>151</v>
      </c>
      <c r="G146" s="1" t="s">
        <v>151</v>
      </c>
    </row>
    <row r="147" spans="2:31" hidden="1" x14ac:dyDescent="0.25">
      <c r="F147" s="1" t="s">
        <v>152</v>
      </c>
      <c r="G147" s="1" t="s">
        <v>152</v>
      </c>
    </row>
    <row r="148" spans="2:31" hidden="1" x14ac:dyDescent="0.25">
      <c r="F148" s="1" t="s">
        <v>153</v>
      </c>
      <c r="G148" s="1" t="s">
        <v>153</v>
      </c>
    </row>
    <row r="149" spans="2:31" hidden="1" x14ac:dyDescent="0.25">
      <c r="F149" s="1" t="s">
        <v>154</v>
      </c>
      <c r="G149" s="1" t="s">
        <v>154</v>
      </c>
    </row>
    <row r="150" spans="2:31" hidden="1" x14ac:dyDescent="0.25">
      <c r="F150" s="1" t="s">
        <v>155</v>
      </c>
      <c r="G150" s="1" t="s">
        <v>155</v>
      </c>
    </row>
    <row r="151" spans="2:31" hidden="1" x14ac:dyDescent="0.25">
      <c r="F151" s="1" t="s">
        <v>156</v>
      </c>
      <c r="G151" s="1" t="s">
        <v>156</v>
      </c>
    </row>
    <row r="152" spans="2:31" hidden="1" x14ac:dyDescent="0.25">
      <c r="F152" s="1" t="s">
        <v>157</v>
      </c>
      <c r="G152" s="1" t="s">
        <v>157</v>
      </c>
    </row>
    <row r="153" spans="2:31" hidden="1" x14ac:dyDescent="0.25">
      <c r="F153" s="1" t="s">
        <v>158</v>
      </c>
      <c r="G153" s="1" t="s">
        <v>158</v>
      </c>
    </row>
    <row r="154" spans="2:31" hidden="1" x14ac:dyDescent="0.25">
      <c r="F154" s="1" t="s">
        <v>159</v>
      </c>
      <c r="G154" s="1" t="s">
        <v>159</v>
      </c>
    </row>
    <row r="155" spans="2:31" hidden="1" x14ac:dyDescent="0.25">
      <c r="F155" s="1" t="s">
        <v>160</v>
      </c>
      <c r="G155" s="1" t="s">
        <v>160</v>
      </c>
    </row>
    <row r="156" spans="2:31" x14ac:dyDescent="0.25">
      <c r="B156" s="119" t="s">
        <v>338</v>
      </c>
      <c r="C156" s="119"/>
      <c r="D156" s="46"/>
      <c r="F156" s="119" t="s">
        <v>339</v>
      </c>
      <c r="G156" s="119"/>
      <c r="M156" s="119" t="s">
        <v>351</v>
      </c>
      <c r="N156" s="119"/>
      <c r="O156" s="119"/>
      <c r="P156" s="119"/>
      <c r="Q156" s="119"/>
      <c r="R156" s="19"/>
      <c r="S156" s="19"/>
      <c r="T156" s="119" t="s">
        <v>352</v>
      </c>
      <c r="U156" s="119"/>
      <c r="V156" s="119"/>
      <c r="W156" s="119"/>
      <c r="X156" s="119"/>
    </row>
    <row r="157" spans="2:31" x14ac:dyDescent="0.25">
      <c r="B157" s="46" t="s">
        <v>240</v>
      </c>
      <c r="C157" s="46" t="s">
        <v>241</v>
      </c>
      <c r="D157" s="46"/>
      <c r="E157" s="19" t="s">
        <v>242</v>
      </c>
      <c r="F157" s="43" t="s">
        <v>240</v>
      </c>
      <c r="G157" s="43" t="s">
        <v>241</v>
      </c>
      <c r="H157" s="43" t="s">
        <v>249</v>
      </c>
      <c r="I157" s="43" t="s">
        <v>245</v>
      </c>
      <c r="J157" s="43" t="s">
        <v>250</v>
      </c>
      <c r="K157" s="4"/>
      <c r="M157" s="19" t="s">
        <v>243</v>
      </c>
      <c r="N157" s="19" t="s">
        <v>244</v>
      </c>
      <c r="O157" s="19" t="s">
        <v>245</v>
      </c>
      <c r="P157" s="19" t="s">
        <v>246</v>
      </c>
      <c r="Q157" s="19" t="s">
        <v>247</v>
      </c>
      <c r="S157" s="19"/>
      <c r="T157" s="19" t="s">
        <v>243</v>
      </c>
      <c r="U157" s="19" t="s">
        <v>244</v>
      </c>
      <c r="V157" s="19" t="s">
        <v>245</v>
      </c>
      <c r="W157" s="19" t="s">
        <v>246</v>
      </c>
      <c r="X157" s="19" t="s">
        <v>247</v>
      </c>
    </row>
    <row r="158" spans="2:31" x14ac:dyDescent="0.25">
      <c r="B158" s="45" t="s">
        <v>243</v>
      </c>
      <c r="C158" s="45" t="s">
        <v>341</v>
      </c>
      <c r="D158" s="45"/>
      <c r="E158" s="59" t="s">
        <v>243</v>
      </c>
      <c r="F158" s="42" t="s">
        <v>9</v>
      </c>
      <c r="G158" s="42"/>
      <c r="H158" s="24">
        <f>IF($F158=0,33.3,LOOKUP($F158,'Champ Scores'!$A$3:$A$162,'Champ Scores'!AG$3:AG$162))-IF($G158=0,33.3,LOOKUP($G158,'Champ Scores'!$A$3:$A$162,'Champ Scores'!AG$3:AG$162))</f>
        <v>15.016508501306838</v>
      </c>
      <c r="I158" s="24">
        <f>IF($F158=0,33.3,LOOKUP($F158,'Champ Scores'!$A$3:$A$162,'Champ Scores'!AH$3:AH$162))-IF($G158=0,33.3,LOOKUP($G158,'Champ Scores'!$A$3:$A$162,'Champ Scores'!AH$3:AH$162))</f>
        <v>-3.1746979835718605</v>
      </c>
      <c r="J158" s="24">
        <f>IF($F158=0,33.3,LOOKUP($F158,'Champ Scores'!$A$3:$A$162,'Champ Scores'!AI$3:AI$162))-IF($G158=0,33.3,LOOKUP($G158,'Champ Scores'!$A$3:$A$162,'Champ Scores'!AI$3:AI$162))</f>
        <v>-11.741810517734972</v>
      </c>
      <c r="L158" s="45">
        <v>1</v>
      </c>
      <c r="M158" t="str">
        <f>INDEX('(CC) Your Champ Data'!$AL$4:$AM$163,MATCH('Comp Calculator'!$L158,'(CC) Your Champ Data'!$AL$4:$AL$163,0),2)</f>
        <v>Kayle</v>
      </c>
      <c r="N158" t="str">
        <f>INDEX('(CC) Your Champ Data'!$AN$4:$AO$163,MATCH('Comp Calculator'!$L158,'(CC) Your Champ Data'!$AN$4:$AN$163,0),2)</f>
        <v>Kayn</v>
      </c>
      <c r="O158" t="str">
        <f>INDEX('(CC) Your Champ Data'!$AP$4:$AQ$163,MATCH('Comp Calculator'!$L158,'(CC) Your Champ Data'!$AP$4:$AP$163,0),2)</f>
        <v>Cho'Gath</v>
      </c>
      <c r="P158" t="str">
        <f>INDEX('(CC) Your Champ Data'!$AR$4:$AS$163,MATCH('Comp Calculator'!$L158,'(CC) Your Champ Data'!$AR$4:$AR$163,0),2)</f>
        <v>Ashe</v>
      </c>
      <c r="Q158" t="str">
        <f>INDEX('(CC) Your Champ Data'!$AT$4:$AU$163,MATCH('Comp Calculator'!$L158,'(CC) Your Champ Data'!$AT$4:$AT$163,0),2)</f>
        <v>Braum</v>
      </c>
      <c r="S158" s="45">
        <v>1</v>
      </c>
      <c r="T158" t="str">
        <f>INDEX('(CC) Your Champ Data'!$CB$4:$CC$163,MATCH('Comp Calculator'!$S158,'(CC) Your Champ Data'!$CB$4:$CB$163,0),2)</f>
        <v>Kayle</v>
      </c>
      <c r="U158" t="str">
        <f>INDEX('(CC) Your Champ Data'!$CD$4:$CE$163,MATCH('Comp Calculator'!$S158,'(CC) Your Champ Data'!$CD$4:$CD$163,0),2)</f>
        <v>Kayn</v>
      </c>
      <c r="V158" t="str">
        <f>INDEX('(CC) Your Champ Data'!$CF$4:$CG$163,MATCH('Comp Calculator'!$S158,'(CC) Your Champ Data'!$CF$4:$CF$163,0),2)</f>
        <v>Kayle</v>
      </c>
      <c r="W158" t="str">
        <f>INDEX('(CC) Your Champ Data'!$CH$4:$CI$163,MATCH('Comp Calculator'!$S158,'(CC) Your Champ Data'!$CH$4:$CH$163,0),2)</f>
        <v>Ashe</v>
      </c>
      <c r="X158" t="str">
        <f>INDEX('(CC) Your Champ Data'!$CJ$4:$CK$163,MATCH('Comp Calculator'!$S158,'(CC) Your Champ Data'!$CJ$4:$CJ$163,0),2)</f>
        <v>Braum</v>
      </c>
      <c r="Z158">
        <v>1</v>
      </c>
      <c r="AA158" t="b">
        <f>AND(COUNTIF($M$158:$Q$177,M158)&gt;1,$Z158&lt;11)</f>
        <v>1</v>
      </c>
      <c r="AB158" t="b">
        <f>AND(COUNTIF($M$158:$Q$177,N158)&gt;1,$Z158&lt;11)</f>
        <v>0</v>
      </c>
      <c r="AC158" t="b">
        <f>AND(COUNTIF($M$158:$Q$177,O158)&gt;1,$Z158&lt;11)</f>
        <v>1</v>
      </c>
      <c r="AD158" t="b">
        <f>AND(COUNTIF($M$158:$Q$177,P158)&gt;1,$Z158&lt;11)</f>
        <v>0</v>
      </c>
      <c r="AE158" t="b">
        <f>AND(COUNTIF($M$158:$Q$177,Q158)&gt;1,$Z158&lt;11)</f>
        <v>0</v>
      </c>
    </row>
    <row r="159" spans="2:31" x14ac:dyDescent="0.25">
      <c r="B159" s="45" t="s">
        <v>244</v>
      </c>
      <c r="C159" s="45" t="s">
        <v>342</v>
      </c>
      <c r="D159" s="45"/>
      <c r="E159" s="59" t="s">
        <v>244</v>
      </c>
      <c r="F159" s="42"/>
      <c r="G159" s="87"/>
      <c r="H159" s="24">
        <f>IF($F159=0,33.3,LOOKUP($F159,'Champ Scores'!$A$3:$A$162,'Champ Scores'!AG$3:AG$162))-IF($G159=0,33.3,LOOKUP($G159,'Champ Scores'!$A$3:$A$162,'Champ Scores'!AG$3:AG$162))</f>
        <v>0</v>
      </c>
      <c r="I159" s="24">
        <f>IF($F159=0,33.3,LOOKUP($F159,'Champ Scores'!$A$3:$A$162,'Champ Scores'!AH$3:AH$162))-IF($G159=0,33.3,LOOKUP($G159,'Champ Scores'!$A$3:$A$162,'Champ Scores'!AH$3:AH$162))</f>
        <v>0</v>
      </c>
      <c r="J159" s="24">
        <f>IF($F159=0,33.3,LOOKUP($F159,'Champ Scores'!$A$3:$A$162,'Champ Scores'!AI$3:AI$162))-IF($G159=0,33.3,LOOKUP($G159,'Champ Scores'!$A$3:$A$162,'Champ Scores'!AI$3:AI$162))</f>
        <v>0</v>
      </c>
      <c r="L159" s="45">
        <v>2</v>
      </c>
      <c r="M159" t="str">
        <f>INDEX('(CC) Your Champ Data'!$AL$4:$AM$163,MATCH('Comp Calculator'!$L159,'(CC) Your Champ Data'!$AL$4:$AL$163,0),2)</f>
        <v>Ornn</v>
      </c>
      <c r="N159" t="str">
        <f>INDEX('(CC) Your Champ Data'!$AN$4:$AO$163,MATCH('Comp Calculator'!$L159,'(CC) Your Champ Data'!$AN$4:$AN$163,0),2)</f>
        <v>Kha'Zix</v>
      </c>
      <c r="O159" t="str">
        <f>INDEX('(CC) Your Champ Data'!$AP$4:$AQ$163,MATCH('Comp Calculator'!$L159,'(CC) Your Champ Data'!$AP$4:$AP$163,0),2)</f>
        <v>Veigar</v>
      </c>
      <c r="P159" t="str">
        <f>INDEX('(CC) Your Champ Data'!$AR$4:$AS$163,MATCH('Comp Calculator'!$L159,'(CC) Your Champ Data'!$AR$4:$AR$163,0),2)</f>
        <v>Kai'Sa</v>
      </c>
      <c r="Q159" t="str">
        <f>INDEX('(CC) Your Champ Data'!$AT$4:$AU$163,MATCH('Comp Calculator'!$L159,'(CC) Your Champ Data'!$AT$4:$AT$163,0),2)</f>
        <v>Sona</v>
      </c>
      <c r="S159" s="45">
        <v>2</v>
      </c>
      <c r="T159" t="str">
        <f>INDEX('(CC) Your Champ Data'!$CB$4:$CC$163,MATCH('Comp Calculator'!$S159,'(CC) Your Champ Data'!$CB$4:$CB$163,0),2)</f>
        <v>Ornn</v>
      </c>
      <c r="U159" t="str">
        <f>INDEX('(CC) Your Champ Data'!$CD$4:$CE$163,MATCH('Comp Calculator'!$S159,'(CC) Your Champ Data'!$CD$4:$CD$163,0),2)</f>
        <v>Kha'Zix</v>
      </c>
      <c r="V159" t="str">
        <f>INDEX('(CC) Your Champ Data'!$CF$4:$CG$163,MATCH('Comp Calculator'!$S159,'(CC) Your Champ Data'!$CF$4:$CF$163,0),2)</f>
        <v>Lissandra</v>
      </c>
      <c r="W159" t="str">
        <f>INDEX('(CC) Your Champ Data'!$CH$4:$CI$163,MATCH('Comp Calculator'!$S159,'(CC) Your Champ Data'!$CH$4:$CH$163,0),2)</f>
        <v>Kai'Sa</v>
      </c>
      <c r="X159" t="str">
        <f>INDEX('(CC) Your Champ Data'!$CJ$4:$CK$163,MATCH('Comp Calculator'!$S159,'(CC) Your Champ Data'!$CJ$4:$CJ$163,0),2)</f>
        <v>Alistar</v>
      </c>
      <c r="Z159">
        <f>Z158+1</f>
        <v>2</v>
      </c>
      <c r="AA159" t="b">
        <f t="shared" ref="AA159:AA177" si="0">AND(COUNTIF($M$158:$Q$177,M159)&gt;1,$Z159&lt;11)</f>
        <v>1</v>
      </c>
      <c r="AB159" t="b">
        <f t="shared" ref="AB159:AB177" si="1">AND(COUNTIF($M$158:$Q$177,N159)&gt;1,$Z159&lt;11)</f>
        <v>0</v>
      </c>
      <c r="AC159" t="b">
        <f t="shared" ref="AC159:AC177" si="2">AND(COUNTIF($M$158:$Q$177,O159)&gt;1,$Z159&lt;11)</f>
        <v>1</v>
      </c>
      <c r="AD159" t="b">
        <f t="shared" ref="AD159:AD177" si="3">AND(COUNTIF($M$158:$Q$177,P159)&gt;1,$Z159&lt;11)</f>
        <v>0</v>
      </c>
      <c r="AE159" t="b">
        <f t="shared" ref="AE159:AE177" si="4">AND(COUNTIF($M$158:$Q$177,Q159)&gt;1,$Z159&lt;11)</f>
        <v>0</v>
      </c>
    </row>
    <row r="160" spans="2:31" x14ac:dyDescent="0.25">
      <c r="B160" s="45" t="s">
        <v>245</v>
      </c>
      <c r="C160" s="45" t="s">
        <v>343</v>
      </c>
      <c r="D160" s="45"/>
      <c r="E160" s="59" t="s">
        <v>245</v>
      </c>
      <c r="F160" s="42"/>
      <c r="G160" s="90"/>
      <c r="H160" s="24">
        <f>IF($F160=0,33.3,LOOKUP($F160,'Champ Scores'!$A$3:$A$162,'Champ Scores'!AG$3:AG$162))-IF($G160=0,33.3,LOOKUP($G160,'Champ Scores'!$A$3:$A$162,'Champ Scores'!AG$3:AG$162))</f>
        <v>0</v>
      </c>
      <c r="I160" s="24">
        <f>IF($F160=0,33.3,LOOKUP($F160,'Champ Scores'!$A$3:$A$162,'Champ Scores'!AH$3:AH$162))-IF($G160=0,33.3,LOOKUP($G160,'Champ Scores'!$A$3:$A$162,'Champ Scores'!AH$3:AH$162))</f>
        <v>0</v>
      </c>
      <c r="J160" s="24">
        <f>IF($F160=0,33.3,LOOKUP($F160,'Champ Scores'!$A$3:$A$162,'Champ Scores'!AI$3:AI$162))-IF($G160=0,33.3,LOOKUP($G160,'Champ Scores'!$A$3:$A$162,'Champ Scores'!AI$3:AI$162))</f>
        <v>0</v>
      </c>
      <c r="L160" s="45">
        <v>3</v>
      </c>
      <c r="M160" t="str">
        <f>INDEX('(CC) Your Champ Data'!$AL$4:$AM$163,MATCH('Comp Calculator'!$L160,'(CC) Your Champ Data'!$AL$4:$AL$163,0),2)</f>
        <v>Garen</v>
      </c>
      <c r="N160" t="str">
        <f>INDEX('(CC) Your Champ Data'!$AN$4:$AO$163,MATCH('Comp Calculator'!$L160,'(CC) Your Champ Data'!$AN$4:$AN$163,0),2)</f>
        <v>Trundle</v>
      </c>
      <c r="O160" t="str">
        <f>INDEX('(CC) Your Champ Data'!$AP$4:$AQ$163,MATCH('Comp Calculator'!$L160,'(CC) Your Champ Data'!$AP$4:$AP$163,0),2)</f>
        <v>Lissandra</v>
      </c>
      <c r="P160" t="str">
        <f>INDEX('(CC) Your Champ Data'!$AR$4:$AS$163,MATCH('Comp Calculator'!$L160,'(CC) Your Champ Data'!$AR$4:$AR$163,0),2)</f>
        <v>Vayne</v>
      </c>
      <c r="Q160" t="str">
        <f>INDEX('(CC) Your Champ Data'!$AT$4:$AU$163,MATCH('Comp Calculator'!$L160,'(CC) Your Champ Data'!$AT$4:$AT$163,0),2)</f>
        <v>Malzahar</v>
      </c>
      <c r="S160" s="45">
        <v>3</v>
      </c>
      <c r="T160" t="str">
        <f>INDEX('(CC) Your Champ Data'!$CB$4:$CC$163,MATCH('Comp Calculator'!$S160,'(CC) Your Champ Data'!$CB$4:$CB$163,0),2)</f>
        <v>Jax</v>
      </c>
      <c r="U160" t="str">
        <f>INDEX('(CC) Your Champ Data'!$CD$4:$CE$163,MATCH('Comp Calculator'!$S160,'(CC) Your Champ Data'!$CD$4:$CD$163,0),2)</f>
        <v>Trundle</v>
      </c>
      <c r="V160" t="str">
        <f>INDEX('(CC) Your Champ Data'!$CF$4:$CG$163,MATCH('Comp Calculator'!$S160,'(CC) Your Champ Data'!$CF$4:$CF$163,0),2)</f>
        <v>Cho'Gath</v>
      </c>
      <c r="W160" t="str">
        <f>INDEX('(CC) Your Champ Data'!$CH$4:$CI$163,MATCH('Comp Calculator'!$S160,'(CC) Your Champ Data'!$CH$4:$CH$163,0),2)</f>
        <v>Vayne</v>
      </c>
      <c r="X160" t="str">
        <f>INDEX('(CC) Your Champ Data'!$CJ$4:$CK$163,MATCH('Comp Calculator'!$S160,'(CC) Your Champ Data'!$CJ$4:$CJ$163,0),2)</f>
        <v>Annie</v>
      </c>
      <c r="Z160">
        <f t="shared" ref="Z160:Z177" si="5">Z159+1</f>
        <v>3</v>
      </c>
      <c r="AA160" t="b">
        <f t="shared" si="0"/>
        <v>0</v>
      </c>
      <c r="AB160" t="b">
        <f t="shared" si="1"/>
        <v>1</v>
      </c>
      <c r="AC160" t="b">
        <f t="shared" si="2"/>
        <v>1</v>
      </c>
      <c r="AD160" t="b">
        <f t="shared" si="3"/>
        <v>1</v>
      </c>
      <c r="AE160" t="b">
        <f t="shared" si="4"/>
        <v>1</v>
      </c>
    </row>
    <row r="161" spans="2:31" x14ac:dyDescent="0.25">
      <c r="B161" s="45" t="s">
        <v>377</v>
      </c>
      <c r="C161" s="45" t="s">
        <v>344</v>
      </c>
      <c r="D161" s="45"/>
      <c r="E161" s="59" t="s">
        <v>246</v>
      </c>
      <c r="F161" s="42"/>
      <c r="G161" s="42"/>
      <c r="H161" s="24">
        <f>IF($F161=0,33.3,LOOKUP($F161,'Champ Scores'!$A$3:$A$162,'Champ Scores'!AG$3:AG$162))-IF($G161=0,33.3,LOOKUP($G161,'Champ Scores'!$A$3:$A$162,'Champ Scores'!AG$3:AG$162))</f>
        <v>0</v>
      </c>
      <c r="I161" s="24">
        <f>IF($F161=0,33.3,LOOKUP($F161,'Champ Scores'!$A$3:$A$162,'Champ Scores'!AH$3:AH$162))-IF($G161=0,33.3,LOOKUP($G161,'Champ Scores'!$A$3:$A$162,'Champ Scores'!AH$3:AH$162))</f>
        <v>0</v>
      </c>
      <c r="J161" s="24">
        <f>IF($F161=0,33.3,LOOKUP($F161,'Champ Scores'!$A$3:$A$162,'Champ Scores'!AI$3:AI$162))-IF($G161=0,33.3,LOOKUP($G161,'Champ Scores'!$A$3:$A$162,'Champ Scores'!AI$3:AI$162))</f>
        <v>0</v>
      </c>
      <c r="L161" s="45">
        <v>4</v>
      </c>
      <c r="M161" t="str">
        <f>INDEX('(CC) Your Champ Data'!$AL$4:$AM$163,MATCH('Comp Calculator'!$L161,'(CC) Your Champ Data'!$AL$4:$AL$163,0),2)</f>
        <v>Jax</v>
      </c>
      <c r="N161" t="str">
        <f>INDEX('(CC) Your Champ Data'!$AN$4:$AO$163,MATCH('Comp Calculator'!$L161,'(CC) Your Champ Data'!$AN$4:$AN$163,0),2)</f>
        <v>Viego</v>
      </c>
      <c r="O161" t="str">
        <f>INDEX('(CC) Your Champ Data'!$AP$4:$AQ$163,MATCH('Comp Calculator'!$L161,'(CC) Your Champ Data'!$AP$4:$AP$163,0),2)</f>
        <v>Graves</v>
      </c>
      <c r="P161" t="str">
        <f>INDEX('(CC) Your Champ Data'!$AR$4:$AS$163,MATCH('Comp Calculator'!$L161,'(CC) Your Champ Data'!$AR$4:$AR$163,0),2)</f>
        <v>Corki</v>
      </c>
      <c r="Q161" t="str">
        <f>INDEX('(CC) Your Champ Data'!$AT$4:$AU$163,MATCH('Comp Calculator'!$L161,'(CC) Your Champ Data'!$AT$4:$AT$163,0),2)</f>
        <v>Maokai</v>
      </c>
      <c r="S161" s="45">
        <v>4</v>
      </c>
      <c r="T161" t="str">
        <f>INDEX('(CC) Your Champ Data'!$CB$4:$CC$163,MATCH('Comp Calculator'!$S161,'(CC) Your Champ Data'!$CB$4:$CB$163,0),2)</f>
        <v>Garen</v>
      </c>
      <c r="U161" t="str">
        <f>INDEX('(CC) Your Champ Data'!$CD$4:$CE$163,MATCH('Comp Calculator'!$S161,'(CC) Your Champ Data'!$CD$4:$CD$163,0),2)</f>
        <v>Viego</v>
      </c>
      <c r="V161" t="str">
        <f>INDEX('(CC) Your Champ Data'!$CF$4:$CG$163,MATCH('Comp Calculator'!$S161,'(CC) Your Champ Data'!$CF$4:$CF$163,0),2)</f>
        <v>Annie</v>
      </c>
      <c r="W161" t="str">
        <f>INDEX('(CC) Your Champ Data'!$CH$4:$CI$163,MATCH('Comp Calculator'!$S161,'(CC) Your Champ Data'!$CH$4:$CH$163,0),2)</f>
        <v>Corki</v>
      </c>
      <c r="X161" t="str">
        <f>INDEX('(CC) Your Champ Data'!$CJ$4:$CK$163,MATCH('Comp Calculator'!$S161,'(CC) Your Champ Data'!$CJ$4:$CJ$163,0),2)</f>
        <v>Amumu</v>
      </c>
      <c r="Z161">
        <f t="shared" si="5"/>
        <v>4</v>
      </c>
      <c r="AA161" t="b">
        <f t="shared" si="0"/>
        <v>0</v>
      </c>
      <c r="AB161" t="b">
        <f t="shared" si="1"/>
        <v>1</v>
      </c>
      <c r="AC161" t="b">
        <f t="shared" si="2"/>
        <v>1</v>
      </c>
      <c r="AD161" t="b">
        <f t="shared" si="3"/>
        <v>1</v>
      </c>
      <c r="AE161" t="b">
        <f t="shared" si="4"/>
        <v>1</v>
      </c>
    </row>
    <row r="162" spans="2:31" x14ac:dyDescent="0.25">
      <c r="B162" s="45" t="s">
        <v>247</v>
      </c>
      <c r="C162" s="45" t="s">
        <v>345</v>
      </c>
      <c r="D162" s="45"/>
      <c r="E162" s="59" t="s">
        <v>247</v>
      </c>
      <c r="F162" s="42"/>
      <c r="G162" s="42"/>
      <c r="H162" s="24">
        <f>IF($F162=0,33.3,LOOKUP($F162,'Champ Scores'!$A$3:$A$162,'Champ Scores'!AG$3:AG$162))-IF($G162=0,33.3,LOOKUP($G162,'Champ Scores'!$A$3:$A$162,'Champ Scores'!AG$3:AG$162))</f>
        <v>0</v>
      </c>
      <c r="I162" s="24">
        <f>IF($F162=0,33.3,LOOKUP($F162,'Champ Scores'!$A$3:$A$162,'Champ Scores'!AH$3:AH$162))-IF($G162=0,33.3,LOOKUP($G162,'Champ Scores'!$A$3:$A$162,'Champ Scores'!AH$3:AH$162))</f>
        <v>0</v>
      </c>
      <c r="J162" s="24">
        <f>IF($F162=0,33.3,LOOKUP($F162,'Champ Scores'!$A$3:$A$162,'Champ Scores'!AI$3:AI$162))-IF($G162=0,33.3,LOOKUP($G162,'Champ Scores'!$A$3:$A$162,'Champ Scores'!AI$3:AI$162))</f>
        <v>0</v>
      </c>
      <c r="L162" s="45">
        <v>5</v>
      </c>
      <c r="M162" t="str">
        <f>INDEX('(CC) Your Champ Data'!$AL$4:$AM$163,MATCH('Comp Calculator'!$L162,'(CC) Your Champ Data'!$AL$4:$AL$163,0),2)</f>
        <v>Sett</v>
      </c>
      <c r="N162" t="str">
        <f>INDEX('(CC) Your Champ Data'!$AN$4:$AO$163,MATCH('Comp Calculator'!$L162,'(CC) Your Champ Data'!$AN$4:$AN$163,0),2)</f>
        <v>Evelynn</v>
      </c>
      <c r="O162" t="str">
        <f>INDEX('(CC) Your Champ Data'!$AP$4:$AQ$163,MATCH('Comp Calculator'!$L162,'(CC) Your Champ Data'!$AP$4:$AP$163,0),2)</f>
        <v>Viktor</v>
      </c>
      <c r="P162" t="str">
        <f>INDEX('(CC) Your Champ Data'!$AR$4:$AS$163,MATCH('Comp Calculator'!$L162,'(CC) Your Champ Data'!$AR$4:$AR$163,0),2)</f>
        <v>Kalista</v>
      </c>
      <c r="Q162" t="str">
        <f>INDEX('(CC) Your Champ Data'!$AT$4:$AU$163,MATCH('Comp Calculator'!$L162,'(CC) Your Champ Data'!$AT$4:$AT$163,0),2)</f>
        <v>Alistar</v>
      </c>
      <c r="S162" s="45">
        <v>5</v>
      </c>
      <c r="T162" t="str">
        <f>INDEX('(CC) Your Champ Data'!$CB$4:$CC$163,MATCH('Comp Calculator'!$S162,'(CC) Your Champ Data'!$CB$4:$CB$163,0),2)</f>
        <v>Sett</v>
      </c>
      <c r="U162" t="str">
        <f>INDEX('(CC) Your Champ Data'!$CD$4:$CE$163,MATCH('Comp Calculator'!$S162,'(CC) Your Champ Data'!$CD$4:$CD$163,0),2)</f>
        <v>Evelynn</v>
      </c>
      <c r="V162" t="str">
        <f>INDEX('(CC) Your Champ Data'!$CF$4:$CG$163,MATCH('Comp Calculator'!$S162,'(CC) Your Champ Data'!$CF$4:$CF$163,0),2)</f>
        <v>Galio</v>
      </c>
      <c r="W162" t="str">
        <f>INDEX('(CC) Your Champ Data'!$CH$4:$CI$163,MATCH('Comp Calculator'!$S162,'(CC) Your Champ Data'!$CH$4:$CH$163,0),2)</f>
        <v>Kalista</v>
      </c>
      <c r="X162" t="str">
        <f>INDEX('(CC) Your Champ Data'!$CJ$4:$CK$163,MATCH('Comp Calculator'!$S162,'(CC) Your Champ Data'!$CJ$4:$CJ$163,0),2)</f>
        <v>Sona</v>
      </c>
      <c r="Z162">
        <f t="shared" si="5"/>
        <v>5</v>
      </c>
      <c r="AA162" t="b">
        <f t="shared" si="0"/>
        <v>0</v>
      </c>
      <c r="AB162" t="b">
        <f t="shared" si="1"/>
        <v>0</v>
      </c>
      <c r="AC162" t="b">
        <f t="shared" si="2"/>
        <v>0</v>
      </c>
      <c r="AD162" t="b">
        <f t="shared" si="3"/>
        <v>0</v>
      </c>
      <c r="AE162" t="b">
        <f t="shared" si="4"/>
        <v>0</v>
      </c>
    </row>
    <row r="163" spans="2:31" x14ac:dyDescent="0.25">
      <c r="C163" s="45"/>
      <c r="D163" s="45"/>
      <c r="E163" s="5"/>
      <c r="H163" s="56">
        <f>SUM(H158:H162)</f>
        <v>15.016508501306838</v>
      </c>
      <c r="I163" s="56">
        <f>SUM(I158:I162)</f>
        <v>-3.1746979835718605</v>
      </c>
      <c r="J163" s="56">
        <f>SUM(J158:J162)</f>
        <v>-11.741810517734972</v>
      </c>
      <c r="L163" s="45">
        <v>6</v>
      </c>
      <c r="M163" t="str">
        <f>INDEX('(CC) Your Champ Data'!$AL$4:$AM$163,MATCH('Comp Calculator'!$L163,'(CC) Your Champ Data'!$AL$4:$AL$163,0),2)</f>
        <v>Nasus</v>
      </c>
      <c r="N163" t="str">
        <f>INDEX('(CC) Your Champ Data'!$AN$4:$AO$163,MATCH('Comp Calculator'!$L163,'(CC) Your Champ Data'!$AN$4:$AN$163,0),2)</f>
        <v>Xin Zhao</v>
      </c>
      <c r="O163" t="str">
        <f>INDEX('(CC) Your Champ Data'!$AP$4:$AQ$163,MATCH('Comp Calculator'!$L163,'(CC) Your Champ Data'!$AP$4:$AP$163,0),2)</f>
        <v>Kayle</v>
      </c>
      <c r="P163" t="str">
        <f>INDEX('(CC) Your Champ Data'!$AR$4:$AS$163,MATCH('Comp Calculator'!$L163,'(CC) Your Champ Data'!$AR$4:$AR$163,0),2)</f>
        <v>Twitch</v>
      </c>
      <c r="Q163" t="str">
        <f>INDEX('(CC) Your Champ Data'!$AT$4:$AU$163,MATCH('Comp Calculator'!$L163,'(CC) Your Champ Data'!$AT$4:$AT$163,0),2)</f>
        <v>Annie</v>
      </c>
      <c r="S163" s="45">
        <v>6</v>
      </c>
      <c r="T163" t="str">
        <f>INDEX('(CC) Your Champ Data'!$CB$4:$CC$163,MATCH('Comp Calculator'!$S163,'(CC) Your Champ Data'!$CB$4:$CB$163,0),2)</f>
        <v>Nasus</v>
      </c>
      <c r="U163" t="str">
        <f>INDEX('(CC) Your Champ Data'!$CD$4:$CE$163,MATCH('Comp Calculator'!$S163,'(CC) Your Champ Data'!$CD$4:$CD$163,0),2)</f>
        <v>Xin Zhao</v>
      </c>
      <c r="V163" t="str">
        <f>INDEX('(CC) Your Champ Data'!$CF$4:$CG$163,MATCH('Comp Calculator'!$S163,'(CC) Your Champ Data'!$CF$4:$CF$163,0),2)</f>
        <v>Malzahar</v>
      </c>
      <c r="W163" t="str">
        <f>INDEX('(CC) Your Champ Data'!$CH$4:$CI$163,MATCH('Comp Calculator'!$S163,'(CC) Your Champ Data'!$CH$4:$CH$163,0),2)</f>
        <v>Tristana</v>
      </c>
      <c r="X163" t="str">
        <f>INDEX('(CC) Your Champ Data'!$CJ$4:$CK$163,MATCH('Comp Calculator'!$S163,'(CC) Your Champ Data'!$CJ$4:$CJ$163,0),2)</f>
        <v>Galio</v>
      </c>
      <c r="Z163">
        <f t="shared" si="5"/>
        <v>6</v>
      </c>
      <c r="AA163" t="b">
        <f t="shared" si="0"/>
        <v>0</v>
      </c>
      <c r="AB163" t="b">
        <f t="shared" si="1"/>
        <v>0</v>
      </c>
      <c r="AC163" t="b">
        <f t="shared" si="2"/>
        <v>1</v>
      </c>
      <c r="AD163" t="b">
        <f t="shared" si="3"/>
        <v>0</v>
      </c>
      <c r="AE163" t="b">
        <f t="shared" si="4"/>
        <v>1</v>
      </c>
    </row>
    <row r="164" spans="2:31" x14ac:dyDescent="0.25">
      <c r="B164" s="59" t="s">
        <v>347</v>
      </c>
      <c r="C164" s="45" t="s">
        <v>353</v>
      </c>
      <c r="D164" s="45"/>
      <c r="E164" s="5"/>
      <c r="G164" s="59" t="s">
        <v>346</v>
      </c>
      <c r="H164" s="56">
        <v>0</v>
      </c>
      <c r="I164" s="56">
        <v>0</v>
      </c>
      <c r="J164" s="56">
        <f>0-H164-I164</f>
        <v>0</v>
      </c>
      <c r="L164" s="45">
        <v>7</v>
      </c>
      <c r="M164" t="str">
        <f>INDEX('(CC) Your Champ Data'!$AL$4:$AM$163,MATCH('Comp Calculator'!$L164,'(CC) Your Champ Data'!$AL$4:$AL$163,0),2)</f>
        <v>Wukong</v>
      </c>
      <c r="N164" t="str">
        <f>INDEX('(CC) Your Champ Data'!$AN$4:$AO$163,MATCH('Comp Calculator'!$L164,'(CC) Your Champ Data'!$AN$4:$AN$163,0),2)</f>
        <v>Nocturne</v>
      </c>
      <c r="O164" t="str">
        <f>INDEX('(CC) Your Champ Data'!$AP$4:$AQ$163,MATCH('Comp Calculator'!$L164,'(CC) Your Champ Data'!$AP$4:$AP$163,0),2)</f>
        <v>Vladimir</v>
      </c>
      <c r="P164" t="str">
        <f>INDEX('(CC) Your Champ Data'!$AR$4:$AS$163,MATCH('Comp Calculator'!$L164,'(CC) Your Champ Data'!$AR$4:$AR$163,0),2)</f>
        <v>Samira</v>
      </c>
      <c r="Q164" t="str">
        <f>INDEX('(CC) Your Champ Data'!$AT$4:$AU$163,MATCH('Comp Calculator'!$L164,'(CC) Your Champ Data'!$AT$4:$AT$163,0),2)</f>
        <v>Brand</v>
      </c>
      <c r="S164" s="45">
        <v>7</v>
      </c>
      <c r="T164" t="str">
        <f>INDEX('(CC) Your Champ Data'!$CB$4:$CC$163,MATCH('Comp Calculator'!$S164,'(CC) Your Champ Data'!$CB$4:$CB$163,0),2)</f>
        <v>Wukong</v>
      </c>
      <c r="U164" t="str">
        <f>INDEX('(CC) Your Champ Data'!$CD$4:$CE$163,MATCH('Comp Calculator'!$S164,'(CC) Your Champ Data'!$CD$4:$CD$163,0),2)</f>
        <v>Nocturne</v>
      </c>
      <c r="V164" t="str">
        <f>INDEX('(CC) Your Champ Data'!$CF$4:$CG$163,MATCH('Comp Calculator'!$S164,'(CC) Your Champ Data'!$CF$4:$CF$163,0),2)</f>
        <v>Veigar</v>
      </c>
      <c r="W164" t="str">
        <f>INDEX('(CC) Your Champ Data'!$CH$4:$CI$163,MATCH('Comp Calculator'!$S164,'(CC) Your Champ Data'!$CH$4:$CH$163,0),2)</f>
        <v>Samira</v>
      </c>
      <c r="X164" t="str">
        <f>INDEX('(CC) Your Champ Data'!$CJ$4:$CK$163,MATCH('Comp Calculator'!$S164,'(CC) Your Champ Data'!$CJ$4:$CJ$163,0),2)</f>
        <v>Malzahar</v>
      </c>
      <c r="Z164">
        <f t="shared" si="5"/>
        <v>7</v>
      </c>
      <c r="AA164" t="b">
        <f t="shared" si="0"/>
        <v>0</v>
      </c>
      <c r="AB164" t="b">
        <f t="shared" si="1"/>
        <v>0</v>
      </c>
      <c r="AC164" t="b">
        <f t="shared" si="2"/>
        <v>0</v>
      </c>
      <c r="AD164" t="b">
        <f t="shared" si="3"/>
        <v>0</v>
      </c>
      <c r="AE164" t="b">
        <f t="shared" si="4"/>
        <v>1</v>
      </c>
    </row>
    <row r="165" spans="2:31" x14ac:dyDescent="0.25">
      <c r="B165" s="59" t="s">
        <v>349</v>
      </c>
      <c r="C165" s="45" t="s">
        <v>353</v>
      </c>
      <c r="D165" s="45"/>
      <c r="E165" s="5"/>
      <c r="L165" s="45">
        <v>8</v>
      </c>
      <c r="M165" t="str">
        <f>INDEX('(CC) Your Champ Data'!$AL$4:$AM$163,MATCH('Comp Calculator'!$L165,'(CC) Your Champ Data'!$AL$4:$AL$163,0),2)</f>
        <v>Darius</v>
      </c>
      <c r="N165" t="str">
        <f>INDEX('(CC) Your Champ Data'!$AN$4:$AO$163,MATCH('Comp Calculator'!$L165,'(CC) Your Champ Data'!$AN$4:$AN$163,0),2)</f>
        <v>Lillia</v>
      </c>
      <c r="O165" t="str">
        <f>INDEX('(CC) Your Champ Data'!$AP$4:$AQ$163,MATCH('Comp Calculator'!$L165,'(CC) Your Champ Data'!$AP$4:$AP$163,0),2)</f>
        <v>Malzahar</v>
      </c>
      <c r="P165" t="str">
        <f>INDEX('(CC) Your Champ Data'!$AR$4:$AS$163,MATCH('Comp Calculator'!$L165,'(CC) Your Champ Data'!$AR$4:$AR$163,0),2)</f>
        <v>Tristana</v>
      </c>
      <c r="Q165" t="str">
        <f>INDEX('(CC) Your Champ Data'!$AT$4:$AU$163,MATCH('Comp Calculator'!$L165,'(CC) Your Champ Data'!$AT$4:$AT$163,0),2)</f>
        <v>Galio</v>
      </c>
      <c r="S165" s="45">
        <v>8</v>
      </c>
      <c r="T165" t="str">
        <f>INDEX('(CC) Your Champ Data'!$CB$4:$CC$163,MATCH('Comp Calculator'!$S165,'(CC) Your Champ Data'!$CB$4:$CB$163,0),2)</f>
        <v>Malphite</v>
      </c>
      <c r="U165" t="str">
        <f>INDEX('(CC) Your Champ Data'!$CD$4:$CE$163,MATCH('Comp Calculator'!$S165,'(CC) Your Champ Data'!$CD$4:$CD$163,0),2)</f>
        <v>Kindred</v>
      </c>
      <c r="V165" t="str">
        <f>INDEX('(CC) Your Champ Data'!$CF$4:$CG$163,MATCH('Comp Calculator'!$S165,'(CC) Your Champ Data'!$CF$4:$CF$163,0),2)</f>
        <v>Yone</v>
      </c>
      <c r="W165" t="str">
        <f>INDEX('(CC) Your Champ Data'!$CH$4:$CI$163,MATCH('Comp Calculator'!$S165,'(CC) Your Champ Data'!$CH$4:$CH$163,0),2)</f>
        <v>Twitch</v>
      </c>
      <c r="X165" t="str">
        <f>INDEX('(CC) Your Champ Data'!$CJ$4:$CK$163,MATCH('Comp Calculator'!$S165,'(CC) Your Champ Data'!$CJ$4:$CJ$163,0),2)</f>
        <v>Maokai</v>
      </c>
      <c r="Z165">
        <f t="shared" si="5"/>
        <v>8</v>
      </c>
      <c r="AA165" t="b">
        <f t="shared" si="0"/>
        <v>0</v>
      </c>
      <c r="AB165" t="b">
        <f t="shared" si="1"/>
        <v>0</v>
      </c>
      <c r="AC165" t="b">
        <f t="shared" si="2"/>
        <v>1</v>
      </c>
      <c r="AD165" t="b">
        <f t="shared" si="3"/>
        <v>0</v>
      </c>
      <c r="AE165" t="b">
        <f t="shared" si="4"/>
        <v>1</v>
      </c>
    </row>
    <row r="166" spans="2:31" x14ac:dyDescent="0.25">
      <c r="C166" s="45"/>
      <c r="D166" s="45"/>
      <c r="E166" s="5"/>
      <c r="F166" s="43" t="s">
        <v>240</v>
      </c>
      <c r="G166" s="43" t="s">
        <v>241</v>
      </c>
      <c r="H166" s="43" t="s">
        <v>284</v>
      </c>
      <c r="I166" s="43" t="s">
        <v>285</v>
      </c>
      <c r="L166" s="45">
        <v>9</v>
      </c>
      <c r="M166" t="str">
        <f>INDEX('(CC) Your Champ Data'!$AL$4:$AM$163,MATCH('Comp Calculator'!$L166,'(CC) Your Champ Data'!$AL$4:$AL$163,0),2)</f>
        <v>Kennen</v>
      </c>
      <c r="N166" t="str">
        <f>INDEX('(CC) Your Champ Data'!$AN$4:$AO$163,MATCH('Comp Calculator'!$L166,'(CC) Your Champ Data'!$AN$4:$AN$163,0),2)</f>
        <v>Kindred</v>
      </c>
      <c r="O166" t="str">
        <f>INDEX('(CC) Your Champ Data'!$AP$4:$AQ$163,MATCH('Comp Calculator'!$L166,'(CC) Your Champ Data'!$AP$4:$AP$163,0),2)</f>
        <v>Yone</v>
      </c>
      <c r="P166" t="str">
        <f>INDEX('(CC) Your Champ Data'!$AR$4:$AS$163,MATCH('Comp Calculator'!$L166,'(CC) Your Champ Data'!$AR$4:$AR$163,0),2)</f>
        <v>Miss Fortune</v>
      </c>
      <c r="Q166" t="str">
        <f>INDEX('(CC) Your Champ Data'!$AT$4:$AU$163,MATCH('Comp Calculator'!$L166,'(CC) Your Champ Data'!$AT$4:$AT$163,0),2)</f>
        <v>Nami</v>
      </c>
      <c r="S166" s="45">
        <v>9</v>
      </c>
      <c r="T166" t="str">
        <f>INDEX('(CC) Your Champ Data'!$CB$4:$CC$163,MATCH('Comp Calculator'!$S166,'(CC) Your Champ Data'!$CB$4:$CB$163,0),2)</f>
        <v>Sejuani</v>
      </c>
      <c r="U166" t="str">
        <f>INDEX('(CC) Your Champ Data'!$CD$4:$CE$163,MATCH('Comp Calculator'!$S166,'(CC) Your Champ Data'!$CD$4:$CD$163,0),2)</f>
        <v>Zac</v>
      </c>
      <c r="V166" t="str">
        <f>INDEX('(CC) Your Champ Data'!$CF$4:$CG$163,MATCH('Comp Calculator'!$S166,'(CC) Your Champ Data'!$CF$4:$CF$163,0),2)</f>
        <v>Graves</v>
      </c>
      <c r="W166" t="str">
        <f>INDEX('(CC) Your Champ Data'!$CH$4:$CI$163,MATCH('Comp Calculator'!$S166,'(CC) Your Champ Data'!$CH$4:$CH$163,0),2)</f>
        <v>Ezreal</v>
      </c>
      <c r="X166" t="str">
        <f>INDEX('(CC) Your Champ Data'!$CJ$4:$CK$163,MATCH('Comp Calculator'!$S166,'(CC) Your Champ Data'!$CJ$4:$CJ$163,0),2)</f>
        <v>Nami</v>
      </c>
      <c r="Z166">
        <f t="shared" si="5"/>
        <v>9</v>
      </c>
      <c r="AA166" t="b">
        <f t="shared" si="0"/>
        <v>0</v>
      </c>
      <c r="AB166" t="b">
        <f t="shared" si="1"/>
        <v>0</v>
      </c>
      <c r="AC166" t="b">
        <f t="shared" si="2"/>
        <v>0</v>
      </c>
      <c r="AD166" t="b">
        <f t="shared" si="3"/>
        <v>0</v>
      </c>
      <c r="AE166" t="b">
        <f t="shared" si="4"/>
        <v>0</v>
      </c>
    </row>
    <row r="167" spans="2:31" x14ac:dyDescent="0.25">
      <c r="B167" s="59" t="s">
        <v>348</v>
      </c>
      <c r="C167" s="45" t="s">
        <v>353</v>
      </c>
      <c r="D167" s="45"/>
      <c r="E167" s="59" t="s">
        <v>251</v>
      </c>
      <c r="F167" s="42" t="str">
        <f>INDEX('(CC) Team Data'!$W$23:$AA$24,1,MATCH(1,'(CC) Team Data'!$W$24:$AA$24,0))</f>
        <v>Attack</v>
      </c>
      <c r="G167" s="42" t="str">
        <f>INDEX('(CC) Team Data'!$W$25:$AA$26,1,MATCH(1,'(CC) Team Data'!$W$26:$AA$26,0))</f>
        <v>Catch</v>
      </c>
      <c r="H167" s="42" t="str">
        <f>IF(G167="Attack","Protect",IF(G167="Catch","Siege",IF(G167="Protect","Split",IF(G167="Siege","Attack",IF(G167="Split","Catch","Error")))))</f>
        <v>Siege</v>
      </c>
      <c r="I167" s="42" t="str">
        <f>IF(F167="Attack","Protect",IF(F167="Catch","Siege",IF(F167="Protect","Split",IF(F167="Siege","Attack",IF(F167="Split","Catch","Error")))))</f>
        <v>Protect</v>
      </c>
      <c r="L167" s="45">
        <v>10</v>
      </c>
      <c r="M167" t="str">
        <f>INDEX('(CC) Your Champ Data'!$AL$4:$AM$163,MATCH('Comp Calculator'!$L167,'(CC) Your Champ Data'!$AL$4:$AL$163,0),2)</f>
        <v>Malphite</v>
      </c>
      <c r="N167" t="str">
        <f>INDEX('(CC) Your Champ Data'!$AN$4:$AO$163,MATCH('Comp Calculator'!$L167,'(CC) Your Champ Data'!$AN$4:$AN$163,0),2)</f>
        <v>Zac</v>
      </c>
      <c r="O167" t="str">
        <f>INDEX('(CC) Your Champ Data'!$AP$4:$AQ$163,MATCH('Comp Calculator'!$L167,'(CC) Your Champ Data'!$AP$4:$AP$163,0),2)</f>
        <v>Annie</v>
      </c>
      <c r="P167" t="str">
        <f>INDEX('(CC) Your Champ Data'!$AR$4:$AS$163,MATCH('Comp Calculator'!$L167,'(CC) Your Champ Data'!$AR$4:$AR$163,0),2)</f>
        <v>Ezreal</v>
      </c>
      <c r="Q167" t="str">
        <f>INDEX('(CC) Your Champ Data'!$AT$4:$AU$163,MATCH('Comp Calculator'!$L167,'(CC) Your Champ Data'!$AT$4:$AT$163,0),2)</f>
        <v>Amumu</v>
      </c>
      <c r="S167" s="45">
        <v>10</v>
      </c>
      <c r="T167" t="str">
        <f>INDEX('(CC) Your Champ Data'!$CB$4:$CC$163,MATCH('Comp Calculator'!$S167,'(CC) Your Champ Data'!$CB$4:$CB$163,0),2)</f>
        <v>Gragas</v>
      </c>
      <c r="U167" t="str">
        <f>INDEX('(CC) Your Champ Data'!$CD$4:$CE$163,MATCH('Comp Calculator'!$S167,'(CC) Your Champ Data'!$CD$4:$CD$163,0),2)</f>
        <v>Lillia</v>
      </c>
      <c r="V167" t="str">
        <f>INDEX('(CC) Your Champ Data'!$CF$4:$CG$163,MATCH('Comp Calculator'!$S167,'(CC) Your Champ Data'!$CF$4:$CF$163,0),2)</f>
        <v>Corki</v>
      </c>
      <c r="W167" t="str">
        <f>INDEX('(CC) Your Champ Data'!$CH$4:$CI$163,MATCH('Comp Calculator'!$S167,'(CC) Your Champ Data'!$CH$4:$CH$163,0),2)</f>
        <v>Miss Fortune</v>
      </c>
      <c r="X167" t="str">
        <f>INDEX('(CC) Your Champ Data'!$CJ$4:$CK$163,MATCH('Comp Calculator'!$S167,'(CC) Your Champ Data'!$CJ$4:$CJ$163,0),2)</f>
        <v>Soraka</v>
      </c>
      <c r="Z167">
        <f t="shared" si="5"/>
        <v>10</v>
      </c>
      <c r="AA167" t="b">
        <f t="shared" si="0"/>
        <v>0</v>
      </c>
      <c r="AB167" t="b">
        <f t="shared" si="1"/>
        <v>0</v>
      </c>
      <c r="AC167" t="b">
        <f t="shared" si="2"/>
        <v>1</v>
      </c>
      <c r="AD167" t="b">
        <f t="shared" si="3"/>
        <v>0</v>
      </c>
      <c r="AE167" t="b">
        <f t="shared" si="4"/>
        <v>1</v>
      </c>
    </row>
    <row r="168" spans="2:31" x14ac:dyDescent="0.25">
      <c r="B168" s="59" t="s">
        <v>350</v>
      </c>
      <c r="C168" s="45" t="s">
        <v>353</v>
      </c>
      <c r="D168" s="45"/>
      <c r="E168" s="59" t="s">
        <v>252</v>
      </c>
      <c r="F168" s="42" t="str">
        <f>INDEX('(CC) Team Data'!$W$23:$AA$24,1,MATCH(2,'(CC) Team Data'!$W$24:$AA$24,0))</f>
        <v>Catch</v>
      </c>
      <c r="G168" s="42" t="str">
        <f>INDEX('(CC) Team Data'!$W$25:$AA$26,1,MATCH(2,'(CC) Team Data'!$W$26:$AA$26,0))</f>
        <v>Attack</v>
      </c>
      <c r="H168" s="42" t="str">
        <f>IF(G168="Attack","Protect",IF(G168="Catch","Siege",IF(G168="Protect","Split",IF(G168="Siege","Attack",IF(G168="Split","Catch","Error")))))</f>
        <v>Protect</v>
      </c>
      <c r="I168" s="42" t="str">
        <f>IF(F168="Attack","Protect",IF(F168="Catch","Siege",IF(F168="Protect","Split",IF(F168="Siege","Attack",IF(F168="Split","Catch","Error")))))</f>
        <v>Siege</v>
      </c>
      <c r="L168" s="45">
        <v>11</v>
      </c>
      <c r="M168" t="str">
        <f>INDEX('(CC) Your Champ Data'!$AL$4:$AM$163,MATCH('Comp Calculator'!$L168,'(CC) Your Champ Data'!$AL$4:$AL$163,0),2)</f>
        <v>Vayne</v>
      </c>
      <c r="N168" t="str">
        <f>INDEX('(CC) Your Champ Data'!$AN$4:$AO$163,MATCH('Comp Calculator'!$L168,'(CC) Your Champ Data'!$AN$4:$AN$163,0),2)</f>
        <v>Jarvan IV</v>
      </c>
      <c r="O168" t="str">
        <f>INDEX('(CC) Your Champ Data'!$AP$4:$AQ$163,MATCH('Comp Calculator'!$L168,'(CC) Your Champ Data'!$AP$4:$AP$163,0),2)</f>
        <v>Brand</v>
      </c>
      <c r="P168" t="str">
        <f>INDEX('(CC) Your Champ Data'!$AR$4:$AS$163,MATCH('Comp Calculator'!$L168,'(CC) Your Champ Data'!$AR$4:$AR$163,0),2)</f>
        <v>Jinx</v>
      </c>
      <c r="Q168" t="str">
        <f>INDEX('(CC) Your Champ Data'!$AT$4:$AU$163,MATCH('Comp Calculator'!$L168,'(CC) Your Champ Data'!$AT$4:$AT$163,0),2)</f>
        <v>Renata</v>
      </c>
      <c r="S168" s="45">
        <v>11</v>
      </c>
      <c r="T168" t="str">
        <f>INDEX('(CC) Your Champ Data'!$CB$4:$CC$163,MATCH('Comp Calculator'!$S168,'(CC) Your Champ Data'!$CB$4:$CB$163,0),2)</f>
        <v>Vayne</v>
      </c>
      <c r="U168" t="str">
        <f>INDEX('(CC) Your Champ Data'!$CD$4:$CE$163,MATCH('Comp Calculator'!$S168,'(CC) Your Champ Data'!$CD$4:$CD$163,0),2)</f>
        <v>Rek'Sai</v>
      </c>
      <c r="V168" t="str">
        <f>INDEX('(CC) Your Champ Data'!$CF$4:$CG$163,MATCH('Comp Calculator'!$S168,'(CC) Your Champ Data'!$CF$4:$CF$163,0),2)</f>
        <v>Viktor</v>
      </c>
      <c r="W168" t="str">
        <f>INDEX('(CC) Your Champ Data'!$CH$4:$CI$163,MATCH('Comp Calculator'!$S168,'(CC) Your Champ Data'!$CH$4:$CH$163,0),2)</f>
        <v>Jinx</v>
      </c>
      <c r="X168" t="str">
        <f>INDEX('(CC) Your Champ Data'!$CJ$4:$CK$163,MATCH('Comp Calculator'!$S168,'(CC) Your Champ Data'!$CJ$4:$CJ$163,0),2)</f>
        <v>Renata</v>
      </c>
      <c r="Z168">
        <f t="shared" si="5"/>
        <v>11</v>
      </c>
      <c r="AA168" t="b">
        <f t="shared" si="0"/>
        <v>0</v>
      </c>
      <c r="AB168" t="b">
        <f t="shared" si="1"/>
        <v>0</v>
      </c>
      <c r="AC168" t="b">
        <f t="shared" si="2"/>
        <v>0</v>
      </c>
      <c r="AD168" t="b">
        <f t="shared" si="3"/>
        <v>0</v>
      </c>
      <c r="AE168" t="b">
        <f t="shared" si="4"/>
        <v>0</v>
      </c>
    </row>
    <row r="169" spans="2:31" x14ac:dyDescent="0.25">
      <c r="L169" s="45">
        <v>12</v>
      </c>
      <c r="M169" t="str">
        <f>INDEX('(CC) Your Champ Data'!$AL$4:$AM$163,MATCH('Comp Calculator'!$L169,'(CC) Your Champ Data'!$AL$4:$AL$163,0),2)</f>
        <v>Maokai</v>
      </c>
      <c r="N169" t="str">
        <f>INDEX('(CC) Your Champ Data'!$AN$4:$AO$163,MATCH('Comp Calculator'!$L169,'(CC) Your Champ Data'!$AN$4:$AN$163,0),2)</f>
        <v>Rek'Sai</v>
      </c>
      <c r="O169" t="str">
        <f>INDEX('(CC) Your Champ Data'!$AP$4:$AQ$163,MATCH('Comp Calculator'!$L169,'(CC) Your Champ Data'!$AP$4:$AP$163,0),2)</f>
        <v>Galio</v>
      </c>
      <c r="P169" t="str">
        <f>INDEX('(CC) Your Champ Data'!$AR$4:$AS$163,MATCH('Comp Calculator'!$L169,'(CC) Your Champ Data'!$AR$4:$AR$163,0),2)</f>
        <v>Senna</v>
      </c>
      <c r="Q169" t="str">
        <f>INDEX('(CC) Your Champ Data'!$AT$4:$AU$163,MATCH('Comp Calculator'!$L169,'(CC) Your Champ Data'!$AT$4:$AT$163,0),2)</f>
        <v>Soraka</v>
      </c>
      <c r="S169" s="45">
        <v>12</v>
      </c>
      <c r="T169" t="str">
        <f>INDEX('(CC) Your Champ Data'!$CB$4:$CC$163,MATCH('Comp Calculator'!$S169,'(CC) Your Champ Data'!$CB$4:$CB$163,0),2)</f>
        <v>Maokai</v>
      </c>
      <c r="U169" t="str">
        <f>INDEX('(CC) Your Champ Data'!$CD$4:$CE$163,MATCH('Comp Calculator'!$S169,'(CC) Your Champ Data'!$CD$4:$CD$163,0),2)</f>
        <v>Jarvan IV</v>
      </c>
      <c r="V169" t="str">
        <f>INDEX('(CC) Your Champ Data'!$CF$4:$CG$163,MATCH('Comp Calculator'!$S169,'(CC) Your Champ Data'!$CF$4:$CF$163,0),2)</f>
        <v>Yasuo</v>
      </c>
      <c r="W169" t="str">
        <f>INDEX('(CC) Your Champ Data'!$CH$4:$CI$163,MATCH('Comp Calculator'!$S169,'(CC) Your Champ Data'!$CH$4:$CH$163,0),2)</f>
        <v>Senna</v>
      </c>
      <c r="X169" t="str">
        <f>INDEX('(CC) Your Champ Data'!$CJ$4:$CK$163,MATCH('Comp Calculator'!$S169,'(CC) Your Champ Data'!$CJ$4:$CJ$163,0),2)</f>
        <v>Brand</v>
      </c>
      <c r="Z169">
        <f t="shared" si="5"/>
        <v>12</v>
      </c>
      <c r="AA169" t="b">
        <f t="shared" si="0"/>
        <v>0</v>
      </c>
      <c r="AB169" t="b">
        <f t="shared" si="1"/>
        <v>0</v>
      </c>
      <c r="AC169" t="b">
        <f t="shared" si="2"/>
        <v>0</v>
      </c>
      <c r="AD169" t="b">
        <f t="shared" si="3"/>
        <v>0</v>
      </c>
      <c r="AE169" t="b">
        <f t="shared" si="4"/>
        <v>0</v>
      </c>
    </row>
    <row r="170" spans="2:31" x14ac:dyDescent="0.25">
      <c r="F170" s="19" t="s">
        <v>305</v>
      </c>
      <c r="L170" s="45">
        <v>13</v>
      </c>
      <c r="M170" t="str">
        <f>INDEX('(CC) Your Champ Data'!$AL$4:$AM$163,MATCH('Comp Calculator'!$L170,'(CC) Your Champ Data'!$AL$4:$AL$163,0),2)</f>
        <v>Tahm Kench</v>
      </c>
      <c r="N170" t="str">
        <f>INDEX('(CC) Your Champ Data'!$AN$4:$AO$163,MATCH('Comp Calculator'!$L170,'(CC) Your Champ Data'!$AN$4:$AN$163,0),2)</f>
        <v>Elise</v>
      </c>
      <c r="O170" t="str">
        <f>INDEX('(CC) Your Champ Data'!$AP$4:$AQ$163,MATCH('Comp Calculator'!$L170,'(CC) Your Champ Data'!$AP$4:$AP$163,0),2)</f>
        <v>Yasuo</v>
      </c>
      <c r="P170" t="str">
        <f>INDEX('(CC) Your Champ Data'!$AR$4:$AS$163,MATCH('Comp Calculator'!$L170,'(CC) Your Champ Data'!$AR$4:$AR$163,0),2)</f>
        <v>Sivir</v>
      </c>
      <c r="Q170" t="str">
        <f>INDEX('(CC) Your Champ Data'!$AT$4:$AU$163,MATCH('Comp Calculator'!$L170,'(CC) Your Champ Data'!$AT$4:$AT$163,0),2)</f>
        <v>Trundle</v>
      </c>
      <c r="R170" s="19"/>
      <c r="S170" s="45">
        <v>13</v>
      </c>
      <c r="T170" t="str">
        <f>INDEX('(CC) Your Champ Data'!$CB$4:$CC$163,MATCH('Comp Calculator'!$S170,'(CC) Your Champ Data'!$CB$4:$CB$163,0),2)</f>
        <v>Kennen</v>
      </c>
      <c r="U170" t="str">
        <f>INDEX('(CC) Your Champ Data'!$CD$4:$CE$163,MATCH('Comp Calculator'!$S170,'(CC) Your Champ Data'!$CD$4:$CD$163,0),2)</f>
        <v>Elise</v>
      </c>
      <c r="V170" t="str">
        <f>INDEX('(CC) Your Champ Data'!$CF$4:$CG$163,MATCH('Comp Calculator'!$S170,'(CC) Your Champ Data'!$CF$4:$CF$163,0),2)</f>
        <v>Brand</v>
      </c>
      <c r="W170" t="str">
        <f>INDEX('(CC) Your Champ Data'!$CH$4:$CI$163,MATCH('Comp Calculator'!$S170,'(CC) Your Champ Data'!$CH$4:$CH$163,0),2)</f>
        <v>Sivir</v>
      </c>
      <c r="X170" t="str">
        <f>INDEX('(CC) Your Champ Data'!$CJ$4:$CK$163,MATCH('Comp Calculator'!$S170,'(CC) Your Champ Data'!$CJ$4:$CJ$163,0),2)</f>
        <v>Nautilus</v>
      </c>
      <c r="Z170">
        <f t="shared" si="5"/>
        <v>13</v>
      </c>
      <c r="AA170" t="b">
        <f t="shared" si="0"/>
        <v>0</v>
      </c>
      <c r="AB170" t="b">
        <f t="shared" si="1"/>
        <v>0</v>
      </c>
      <c r="AC170" t="b">
        <f t="shared" si="2"/>
        <v>0</v>
      </c>
      <c r="AD170" t="b">
        <f t="shared" si="3"/>
        <v>0</v>
      </c>
      <c r="AE170" t="b">
        <f t="shared" si="4"/>
        <v>0</v>
      </c>
    </row>
    <row r="171" spans="2:31" ht="15.75" thickBot="1" x14ac:dyDescent="0.3">
      <c r="F171" s="48" t="s">
        <v>4</v>
      </c>
      <c r="G171" s="48" t="s">
        <v>5</v>
      </c>
      <c r="H171" s="48" t="s">
        <v>6</v>
      </c>
      <c r="I171" s="48" t="s">
        <v>7</v>
      </c>
      <c r="J171" s="48" t="s">
        <v>8</v>
      </c>
      <c r="L171" s="45">
        <v>14</v>
      </c>
      <c r="M171" t="str">
        <f>INDEX('(CC) Your Champ Data'!$AL$4:$AM$163,MATCH('Comp Calculator'!$L171,'(CC) Your Champ Data'!$AL$4:$AL$163,0),2)</f>
        <v>Gragas</v>
      </c>
      <c r="N171" t="str">
        <f>INDEX('(CC) Your Champ Data'!$AN$4:$AO$163,MATCH('Comp Calculator'!$L171,'(CC) Your Champ Data'!$AN$4:$AN$163,0),2)</f>
        <v>Graves</v>
      </c>
      <c r="O171" t="str">
        <f>INDEX('(CC) Your Champ Data'!$AP$4:$AQ$163,MATCH('Comp Calculator'!$L171,'(CC) Your Champ Data'!$AP$4:$AP$163,0),2)</f>
        <v>Corki</v>
      </c>
      <c r="P171" t="str">
        <f>INDEX('(CC) Your Champ Data'!$AR$4:$AS$163,MATCH('Comp Calculator'!$L171,'(CC) Your Champ Data'!$AR$4:$AR$163,0),2)</f>
        <v>Caitlyn</v>
      </c>
      <c r="Q171" t="str">
        <f>INDEX('(CC) Your Champ Data'!$AT$4:$AU$163,MATCH('Comp Calculator'!$L171,'(CC) Your Champ Data'!$AT$4:$AT$163,0),2)</f>
        <v>Veigar</v>
      </c>
      <c r="R171" s="19"/>
      <c r="S171" s="45">
        <v>14</v>
      </c>
      <c r="T171" t="str">
        <f>INDEX('(CC) Your Champ Data'!$CB$4:$CC$163,MATCH('Comp Calculator'!$S171,'(CC) Your Champ Data'!$CB$4:$CB$163,0),2)</f>
        <v>Darius</v>
      </c>
      <c r="U171" t="str">
        <f>INDEX('(CC) Your Champ Data'!$CD$4:$CE$163,MATCH('Comp Calculator'!$S171,'(CC) Your Champ Data'!$CD$4:$CD$163,0),2)</f>
        <v>Vi</v>
      </c>
      <c r="V171" t="str">
        <f>INDEX('(CC) Your Champ Data'!$CF$4:$CG$163,MATCH('Comp Calculator'!$S171,'(CC) Your Champ Data'!$CF$4:$CF$163,0),2)</f>
        <v>Vladimir</v>
      </c>
      <c r="W171" t="str">
        <f>INDEX('(CC) Your Champ Data'!$CH$4:$CI$163,MATCH('Comp Calculator'!$S171,'(CC) Your Champ Data'!$CH$4:$CH$163,0),2)</f>
        <v>Caitlyn</v>
      </c>
      <c r="X171" t="str">
        <f>INDEX('(CC) Your Champ Data'!$CJ$4:$CK$163,MATCH('Comp Calculator'!$S171,'(CC) Your Champ Data'!$CJ$4:$CJ$163,0),2)</f>
        <v>Rakan</v>
      </c>
      <c r="Z171">
        <f t="shared" si="5"/>
        <v>14</v>
      </c>
      <c r="AA171" t="b">
        <f t="shared" si="0"/>
        <v>0</v>
      </c>
      <c r="AB171" t="b">
        <f t="shared" si="1"/>
        <v>0</v>
      </c>
      <c r="AC171" t="b">
        <f t="shared" si="2"/>
        <v>0</v>
      </c>
      <c r="AD171" t="b">
        <f t="shared" si="3"/>
        <v>0</v>
      </c>
      <c r="AE171" t="b">
        <f t="shared" si="4"/>
        <v>0</v>
      </c>
    </row>
    <row r="172" spans="2:31" x14ac:dyDescent="0.25">
      <c r="E172" s="116" t="s">
        <v>321</v>
      </c>
      <c r="F172" s="49" t="s">
        <v>306</v>
      </c>
      <c r="G172" s="49" t="s">
        <v>309</v>
      </c>
      <c r="H172" s="49" t="s">
        <v>312</v>
      </c>
      <c r="I172" s="49" t="s">
        <v>167</v>
      </c>
      <c r="J172" s="50" t="s">
        <v>315</v>
      </c>
      <c r="L172" s="45">
        <v>15</v>
      </c>
      <c r="M172" t="str">
        <f>INDEX('(CC) Your Champ Data'!$AL$4:$AM$163,MATCH('Comp Calculator'!$L172,'(CC) Your Champ Data'!$AL$4:$AL$163,0),2)</f>
        <v>Sejuani</v>
      </c>
      <c r="N172" t="str">
        <f>INDEX('(CC) Your Champ Data'!$AN$4:$AO$163,MATCH('Comp Calculator'!$L172,'(CC) Your Champ Data'!$AN$4:$AN$163,0),2)</f>
        <v>Vi</v>
      </c>
      <c r="O172" t="str">
        <f>INDEX('(CC) Your Champ Data'!$AP$4:$AQ$163,MATCH('Comp Calculator'!$L172,'(CC) Your Champ Data'!$AP$4:$AP$163,0),2)</f>
        <v>Sylas</v>
      </c>
      <c r="P172" t="str">
        <f>INDEX('(CC) Your Champ Data'!$AR$4:$AS$163,MATCH('Comp Calculator'!$L172,'(CC) Your Champ Data'!$AR$4:$AR$163,0),2)</f>
        <v>Kog'Maw</v>
      </c>
      <c r="Q172" t="str">
        <f>INDEX('(CC) Your Champ Data'!$AT$4:$AU$163,MATCH('Comp Calculator'!$L172,'(CC) Your Champ Data'!$AT$4:$AT$163,0),2)</f>
        <v>Lissandra</v>
      </c>
      <c r="S172" s="45">
        <v>15</v>
      </c>
      <c r="T172" t="str">
        <f>INDEX('(CC) Your Champ Data'!$CB$4:$CC$163,MATCH('Comp Calculator'!$S172,'(CC) Your Champ Data'!$CB$4:$CB$163,0),2)</f>
        <v>Tahm Kench</v>
      </c>
      <c r="U172" t="str">
        <f>INDEX('(CC) Your Champ Data'!$CD$4:$CE$163,MATCH('Comp Calculator'!$S172,'(CC) Your Champ Data'!$CD$4:$CD$163,0),2)</f>
        <v>Amumu</v>
      </c>
      <c r="V172" t="str">
        <f>INDEX('(CC) Your Champ Data'!$CF$4:$CG$163,MATCH('Comp Calculator'!$S172,'(CC) Your Champ Data'!$CF$4:$CF$163,0),2)</f>
        <v>Malphite</v>
      </c>
      <c r="W172" t="str">
        <f>INDEX('(CC) Your Champ Data'!$CH$4:$CI$163,MATCH('Comp Calculator'!$S172,'(CC) Your Champ Data'!$CH$4:$CH$163,0),2)</f>
        <v>Karma</v>
      </c>
      <c r="X172" t="str">
        <f>INDEX('(CC) Your Champ Data'!$CJ$4:$CK$163,MATCH('Comp Calculator'!$S172,'(CC) Your Champ Data'!$CJ$4:$CJ$163,0),2)</f>
        <v>Lissandra</v>
      </c>
      <c r="Z172">
        <f t="shared" si="5"/>
        <v>15</v>
      </c>
      <c r="AA172" t="b">
        <f t="shared" si="0"/>
        <v>0</v>
      </c>
      <c r="AB172" t="b">
        <f t="shared" si="1"/>
        <v>0</v>
      </c>
      <c r="AC172" t="b">
        <f t="shared" si="2"/>
        <v>0</v>
      </c>
      <c r="AD172" t="b">
        <f t="shared" si="3"/>
        <v>0</v>
      </c>
      <c r="AE172" t="b">
        <f t="shared" si="4"/>
        <v>0</v>
      </c>
    </row>
    <row r="173" spans="2:31" x14ac:dyDescent="0.25">
      <c r="E173" s="117"/>
      <c r="F173" s="47" t="s">
        <v>307</v>
      </c>
      <c r="G173" s="47" t="s">
        <v>316</v>
      </c>
      <c r="H173" s="47" t="s">
        <v>178</v>
      </c>
      <c r="I173" s="47" t="s">
        <v>7</v>
      </c>
      <c r="J173" s="51" t="s">
        <v>176</v>
      </c>
      <c r="L173" s="45">
        <v>16</v>
      </c>
      <c r="M173" t="str">
        <f>INDEX('(CC) Your Champ Data'!$AL$4:$AM$163,MATCH('Comp Calculator'!$L173,'(CC) Your Champ Data'!$AL$4:$AL$163,0),2)</f>
        <v>Sylas</v>
      </c>
      <c r="N173" t="str">
        <f>INDEX('(CC) Your Champ Data'!$AN$4:$AO$163,MATCH('Comp Calculator'!$L173,'(CC) Your Champ Data'!$AN$4:$AN$163,0),2)</f>
        <v>Amumu</v>
      </c>
      <c r="O173" t="str">
        <f>INDEX('(CC) Your Champ Data'!$AP$4:$AQ$163,MATCH('Comp Calculator'!$L173,'(CC) Your Champ Data'!$AP$4:$AP$163,0),2)</f>
        <v>Azir</v>
      </c>
      <c r="P173" t="str">
        <f>INDEX('(CC) Your Champ Data'!$AR$4:$AS$163,MATCH('Comp Calculator'!$L173,'(CC) Your Champ Data'!$AR$4:$AR$163,0),2)</f>
        <v>Karma</v>
      </c>
      <c r="Q173" t="str">
        <f>INDEX('(CC) Your Champ Data'!$AT$4:$AU$163,MATCH('Comp Calculator'!$L173,'(CC) Your Champ Data'!$AT$4:$AT$163,0),2)</f>
        <v>Yuumi</v>
      </c>
      <c r="S173" s="45">
        <v>16</v>
      </c>
      <c r="T173" t="str">
        <f>INDEX('(CC) Your Champ Data'!$CB$4:$CC$163,MATCH('Comp Calculator'!$S173,'(CC) Your Champ Data'!$CB$4:$CB$163,0),2)</f>
        <v>Sylas</v>
      </c>
      <c r="U173" t="str">
        <f>INDEX('(CC) Your Champ Data'!$CD$4:$CE$163,MATCH('Comp Calculator'!$S173,'(CC) Your Champ Data'!$CD$4:$CD$163,0),2)</f>
        <v>Graves</v>
      </c>
      <c r="V173" t="str">
        <f>INDEX('(CC) Your Champ Data'!$CF$4:$CG$163,MATCH('Comp Calculator'!$S173,'(CC) Your Champ Data'!$CF$4:$CF$163,0),2)</f>
        <v>Sylas</v>
      </c>
      <c r="W173" t="str">
        <f>INDEX('(CC) Your Champ Data'!$CH$4:$CI$163,MATCH('Comp Calculator'!$S173,'(CC) Your Champ Data'!$CH$4:$CH$163,0),2)</f>
        <v>Kog'Maw</v>
      </c>
      <c r="X173" t="str">
        <f>INDEX('(CC) Your Champ Data'!$CJ$4:$CK$163,MATCH('Comp Calculator'!$S173,'(CC) Your Champ Data'!$CJ$4:$CJ$163,0),2)</f>
        <v>Karma</v>
      </c>
      <c r="Z173">
        <f t="shared" si="5"/>
        <v>16</v>
      </c>
      <c r="AA173" t="b">
        <f t="shared" si="0"/>
        <v>0</v>
      </c>
      <c r="AB173" t="b">
        <f t="shared" si="1"/>
        <v>0</v>
      </c>
      <c r="AC173" t="b">
        <f t="shared" si="2"/>
        <v>0</v>
      </c>
      <c r="AD173" t="b">
        <f t="shared" si="3"/>
        <v>0</v>
      </c>
      <c r="AE173" t="b">
        <f t="shared" si="4"/>
        <v>0</v>
      </c>
    </row>
    <row r="174" spans="2:31" x14ac:dyDescent="0.25">
      <c r="E174" s="117"/>
      <c r="F174" s="47" t="s">
        <v>3</v>
      </c>
      <c r="G174" s="47" t="s">
        <v>317</v>
      </c>
      <c r="H174" s="47" t="s">
        <v>175</v>
      </c>
      <c r="I174" s="47" t="s">
        <v>314</v>
      </c>
      <c r="J174" s="51" t="s">
        <v>168</v>
      </c>
      <c r="L174" s="45">
        <v>17</v>
      </c>
      <c r="M174" t="str">
        <f>INDEX('(CC) Your Champ Data'!$AL$4:$AM$163,MATCH('Comp Calculator'!$L174,'(CC) Your Champ Data'!$AL$4:$AL$163,0),2)</f>
        <v>Fiora</v>
      </c>
      <c r="N174" t="str">
        <f>INDEX('(CC) Your Champ Data'!$AN$4:$AO$163,MATCH('Comp Calculator'!$L174,'(CC) Your Champ Data'!$AN$4:$AN$163,0),2)</f>
        <v>Volibear</v>
      </c>
      <c r="O174" t="str">
        <f>INDEX('(CC) Your Champ Data'!$AP$4:$AQ$163,MATCH('Comp Calculator'!$L174,'(CC) Your Champ Data'!$AP$4:$AP$163,0),2)</f>
        <v>Orianna</v>
      </c>
      <c r="P174" t="str">
        <f>INDEX('(CC) Your Champ Data'!$AR$4:$AS$163,MATCH('Comp Calculator'!$L174,'(CC) Your Champ Data'!$AR$4:$AR$163,0),2)</f>
        <v>Jhin</v>
      </c>
      <c r="Q174" t="str">
        <f>INDEX('(CC) Your Champ Data'!$AT$4:$AU$163,MATCH('Comp Calculator'!$L174,'(CC) Your Champ Data'!$AT$4:$AT$163,0),2)</f>
        <v>Nautilus</v>
      </c>
      <c r="S174" s="45">
        <v>17</v>
      </c>
      <c r="T174" t="str">
        <f>INDEX('(CC) Your Champ Data'!$CB$4:$CC$163,MATCH('Comp Calculator'!$S174,'(CC) Your Champ Data'!$CB$4:$CB$163,0),2)</f>
        <v>Fiora</v>
      </c>
      <c r="U174" t="str">
        <f>INDEX('(CC) Your Champ Data'!$CD$4:$CE$163,MATCH('Comp Calculator'!$S174,'(CC) Your Champ Data'!$CD$4:$CD$163,0),2)</f>
        <v>Volibear</v>
      </c>
      <c r="V174" t="str">
        <f>INDEX('(CC) Your Champ Data'!$CF$4:$CG$163,MATCH('Comp Calculator'!$S174,'(CC) Your Champ Data'!$CF$4:$CF$163,0),2)</f>
        <v>Orianna</v>
      </c>
      <c r="W174" t="str">
        <f>INDEX('(CC) Your Champ Data'!$CH$4:$CI$163,MATCH('Comp Calculator'!$S174,'(CC) Your Champ Data'!$CH$4:$CH$163,0),2)</f>
        <v>Jhin</v>
      </c>
      <c r="X174" t="str">
        <f>INDEX('(CC) Your Champ Data'!$CJ$4:$CK$163,MATCH('Comp Calculator'!$S174,'(CC) Your Champ Data'!$CJ$4:$CJ$163,0),2)</f>
        <v>Ornn</v>
      </c>
      <c r="Z174">
        <f t="shared" si="5"/>
        <v>17</v>
      </c>
      <c r="AA174" t="b">
        <f t="shared" si="0"/>
        <v>0</v>
      </c>
      <c r="AB174" t="b">
        <f t="shared" si="1"/>
        <v>0</v>
      </c>
      <c r="AC174" t="b">
        <f t="shared" si="2"/>
        <v>0</v>
      </c>
      <c r="AD174" t="b">
        <f t="shared" si="3"/>
        <v>0</v>
      </c>
      <c r="AE174" t="b">
        <f t="shared" si="4"/>
        <v>0</v>
      </c>
    </row>
    <row r="175" spans="2:31" ht="15.75" thickBot="1" x14ac:dyDescent="0.3">
      <c r="E175" s="118"/>
      <c r="F175" s="52" t="s">
        <v>286</v>
      </c>
      <c r="G175" s="52" t="s">
        <v>176</v>
      </c>
      <c r="H175" s="52" t="s">
        <v>314</v>
      </c>
      <c r="I175" s="52" t="s">
        <v>178</v>
      </c>
      <c r="J175" s="53" t="s">
        <v>178</v>
      </c>
      <c r="L175" s="45">
        <v>18</v>
      </c>
      <c r="M175" t="str">
        <f>INDEX('(CC) Your Champ Data'!$AL$4:$AM$163,MATCH('Comp Calculator'!$L175,'(CC) Your Champ Data'!$AL$4:$AL$163,0),2)</f>
        <v>Gnar</v>
      </c>
      <c r="N175" t="str">
        <f>INDEX('(CC) Your Champ Data'!$AN$4:$AO$163,MATCH('Comp Calculator'!$L175,'(CC) Your Champ Data'!$AN$4:$AN$163,0),2)</f>
        <v>Shyvana</v>
      </c>
      <c r="O175" t="str">
        <f>INDEX('(CC) Your Champ Data'!$AP$4:$AQ$163,MATCH('Comp Calculator'!$L175,'(CC) Your Champ Data'!$AP$4:$AP$163,0),2)</f>
        <v>Mordekaiser</v>
      </c>
      <c r="P175" t="str">
        <f>INDEX('(CC) Your Champ Data'!$AR$4:$AS$163,MATCH('Comp Calculator'!$L175,'(CC) Your Champ Data'!$AR$4:$AR$163,0),2)</f>
        <v>Varus</v>
      </c>
      <c r="Q175" t="str">
        <f>INDEX('(CC) Your Champ Data'!$AT$4:$AU$163,MATCH('Comp Calculator'!$L175,'(CC) Your Champ Data'!$AT$4:$AT$163,0),2)</f>
        <v>Rakan</v>
      </c>
      <c r="S175" s="45">
        <v>18</v>
      </c>
      <c r="T175" t="str">
        <f>INDEX('(CC) Your Champ Data'!$CB$4:$CC$163,MATCH('Comp Calculator'!$S175,'(CC) Your Champ Data'!$CB$4:$CB$163,0),2)</f>
        <v>Gnar</v>
      </c>
      <c r="U175" t="str">
        <f>INDEX('(CC) Your Champ Data'!$CD$4:$CE$163,MATCH('Comp Calculator'!$S175,'(CC) Your Champ Data'!$CD$4:$CD$163,0),2)</f>
        <v>Shyvana</v>
      </c>
      <c r="V175" t="str">
        <f>INDEX('(CC) Your Champ Data'!$CF$4:$CG$163,MATCH('Comp Calculator'!$S175,'(CC) Your Champ Data'!$CF$4:$CF$163,0),2)</f>
        <v>Karma</v>
      </c>
      <c r="W175" t="str">
        <f>INDEX('(CC) Your Champ Data'!$CH$4:$CI$163,MATCH('Comp Calculator'!$S175,'(CC) Your Champ Data'!$CH$4:$CH$163,0),2)</f>
        <v>Varus</v>
      </c>
      <c r="X175" t="str">
        <f>INDEX('(CC) Your Champ Data'!$CJ$4:$CK$163,MATCH('Comp Calculator'!$S175,'(CC) Your Champ Data'!$CJ$4:$CJ$163,0),2)</f>
        <v>Yuumi</v>
      </c>
      <c r="Z175">
        <f t="shared" si="5"/>
        <v>18</v>
      </c>
      <c r="AA175" t="b">
        <f t="shared" si="0"/>
        <v>0</v>
      </c>
      <c r="AB175" t="b">
        <f t="shared" si="1"/>
        <v>0</v>
      </c>
      <c r="AC175" t="b">
        <f t="shared" si="2"/>
        <v>0</v>
      </c>
      <c r="AD175" t="b">
        <f t="shared" si="3"/>
        <v>0</v>
      </c>
      <c r="AE175" t="b">
        <f t="shared" si="4"/>
        <v>0</v>
      </c>
    </row>
    <row r="176" spans="2:31" x14ac:dyDescent="0.25">
      <c r="E176" s="116" t="s">
        <v>320</v>
      </c>
      <c r="F176" s="49" t="s">
        <v>309</v>
      </c>
      <c r="G176" s="49" t="s">
        <v>287</v>
      </c>
      <c r="H176" s="49" t="s">
        <v>316</v>
      </c>
      <c r="I176" s="49" t="s">
        <v>168</v>
      </c>
      <c r="J176" s="50" t="s">
        <v>314</v>
      </c>
      <c r="L176" s="45">
        <v>19</v>
      </c>
      <c r="M176" t="str">
        <f>INDEX('(CC) Your Champ Data'!$AL$4:$AM$163,MATCH('Comp Calculator'!$L176,'(CC) Your Champ Data'!$AL$4:$AL$163,0),2)</f>
        <v>Shen</v>
      </c>
      <c r="N176" t="str">
        <f>INDEX('(CC) Your Champ Data'!$AN$4:$AO$163,MATCH('Comp Calculator'!$L176,'(CC) Your Champ Data'!$AN$4:$AN$163,0),2)</f>
        <v>Sejuani</v>
      </c>
      <c r="O176" t="str">
        <f>INDEX('(CC) Your Champ Data'!$AP$4:$AQ$163,MATCH('Comp Calculator'!$L176,'(CC) Your Champ Data'!$AP$4:$AP$163,0),2)</f>
        <v>Viego</v>
      </c>
      <c r="P176" t="str">
        <f>INDEX('(CC) Your Champ Data'!$AR$4:$AS$163,MATCH('Comp Calculator'!$L176,'(CC) Your Champ Data'!$AR$4:$AR$163,0),2)</f>
        <v>Zeri</v>
      </c>
      <c r="Q176" t="str">
        <f>INDEX('(CC) Your Champ Data'!$AT$4:$AU$163,MATCH('Comp Calculator'!$L176,'(CC) Your Champ Data'!$AT$4:$AT$163,0),2)</f>
        <v>Ornn</v>
      </c>
      <c r="S176" s="45">
        <v>19</v>
      </c>
      <c r="T176" t="str">
        <f>INDEX('(CC) Your Champ Data'!$CB$4:$CC$163,MATCH('Comp Calculator'!$S176,'(CC) Your Champ Data'!$CB$4:$CB$163,0),2)</f>
        <v>Shen</v>
      </c>
      <c r="U176" t="str">
        <f>INDEX('(CC) Your Champ Data'!$CD$4:$CE$163,MATCH('Comp Calculator'!$S176,'(CC) Your Champ Data'!$CD$4:$CD$163,0),2)</f>
        <v>Sejuani</v>
      </c>
      <c r="V176" t="str">
        <f>INDEX('(CC) Your Champ Data'!$CF$4:$CG$163,MATCH('Comp Calculator'!$S176,'(CC) Your Champ Data'!$CF$4:$CF$163,0),2)</f>
        <v>Azir</v>
      </c>
      <c r="W176" t="str">
        <f>INDEX('(CC) Your Champ Data'!$CH$4:$CI$163,MATCH('Comp Calculator'!$S176,'(CC) Your Champ Data'!$CH$4:$CH$163,0),2)</f>
        <v>Aatrox</v>
      </c>
      <c r="X176" t="str">
        <f>INDEX('(CC) Your Champ Data'!$CJ$4:$CK$163,MATCH('Comp Calculator'!$S176,'(CC) Your Champ Data'!$CJ$4:$CJ$163,0),2)</f>
        <v>Janna</v>
      </c>
      <c r="Z176">
        <f t="shared" si="5"/>
        <v>19</v>
      </c>
      <c r="AA176" t="b">
        <f t="shared" si="0"/>
        <v>0</v>
      </c>
      <c r="AB176" t="b">
        <f t="shared" si="1"/>
        <v>0</v>
      </c>
      <c r="AC176" t="b">
        <f t="shared" si="2"/>
        <v>0</v>
      </c>
      <c r="AD176" t="b">
        <f t="shared" si="3"/>
        <v>0</v>
      </c>
      <c r="AE176" t="b">
        <f t="shared" si="4"/>
        <v>0</v>
      </c>
    </row>
    <row r="177" spans="5:31" x14ac:dyDescent="0.25">
      <c r="E177" s="117"/>
      <c r="F177" s="47" t="s">
        <v>317</v>
      </c>
      <c r="G177" s="47" t="s">
        <v>306</v>
      </c>
      <c r="H177" s="47" t="s">
        <v>307</v>
      </c>
      <c r="I177" s="47" t="s">
        <v>175</v>
      </c>
      <c r="J177" s="51" t="s">
        <v>313</v>
      </c>
      <c r="L177" s="45">
        <v>20</v>
      </c>
      <c r="M177" t="str">
        <f>INDEX('(CC) Your Champ Data'!$AL$4:$AM$163,MATCH('Comp Calculator'!$L177,'(CC) Your Champ Data'!$AL$4:$AL$163,0),2)</f>
        <v>Cho'Gath</v>
      </c>
      <c r="N177" t="str">
        <f>INDEX('(CC) Your Champ Data'!$AN$4:$AO$163,MATCH('Comp Calculator'!$L177,'(CC) Your Champ Data'!$AN$4:$AN$163,0),2)</f>
        <v>Nunu</v>
      </c>
      <c r="O177" t="str">
        <f>INDEX('(CC) Your Champ Data'!$AP$4:$AQ$163,MATCH('Comp Calculator'!$L177,'(CC) Your Champ Data'!$AP$4:$AP$163,0),2)</f>
        <v>Vayne</v>
      </c>
      <c r="P177" t="str">
        <f>INDEX('(CC) Your Champ Data'!$AR$4:$AS$163,MATCH('Comp Calculator'!$L177,'(CC) Your Champ Data'!$AR$4:$AR$163,0),2)</f>
        <v>Aatrox</v>
      </c>
      <c r="Q177" t="str">
        <f>INDEX('(CC) Your Champ Data'!$AT$4:$AU$163,MATCH('Comp Calculator'!$L177,'(CC) Your Champ Data'!$AT$4:$AT$163,0),2)</f>
        <v>Janna</v>
      </c>
      <c r="S177" s="45">
        <v>20</v>
      </c>
      <c r="T177" t="str">
        <f>INDEX('(CC) Your Champ Data'!$CB$4:$CC$163,MATCH('Comp Calculator'!$S177,'(CC) Your Champ Data'!$CB$4:$CB$163,0),2)</f>
        <v>Cho'Gath</v>
      </c>
      <c r="U177" t="str">
        <f>INDEX('(CC) Your Champ Data'!$CD$4:$CE$163,MATCH('Comp Calculator'!$S177,'(CC) Your Champ Data'!$CD$4:$CD$163,0),2)</f>
        <v>Wukong</v>
      </c>
      <c r="V177" t="str">
        <f>INDEX('(CC) Your Champ Data'!$CF$4:$CG$163,MATCH('Comp Calculator'!$S177,'(CC) Your Champ Data'!$CF$4:$CF$163,0),2)</f>
        <v>Vayne</v>
      </c>
      <c r="W177" t="str">
        <f>INDEX('(CC) Your Champ Data'!$CH$4:$CI$163,MATCH('Comp Calculator'!$S177,'(CC) Your Champ Data'!$CH$4:$CH$163,0),2)</f>
        <v>Ahri</v>
      </c>
      <c r="X177" t="str">
        <f>INDEX('(CC) Your Champ Data'!$CJ$4:$CK$163,MATCH('Comp Calculator'!$S177,'(CC) Your Champ Data'!$CJ$4:$CJ$163,0),2)</f>
        <v>Zac</v>
      </c>
      <c r="Z177">
        <f t="shared" si="5"/>
        <v>20</v>
      </c>
      <c r="AA177" t="b">
        <f t="shared" si="0"/>
        <v>0</v>
      </c>
      <c r="AB177" t="b">
        <f t="shared" si="1"/>
        <v>0</v>
      </c>
      <c r="AC177" t="b">
        <f t="shared" si="2"/>
        <v>0</v>
      </c>
      <c r="AD177" t="b">
        <f t="shared" si="3"/>
        <v>0</v>
      </c>
      <c r="AE177" t="b">
        <f t="shared" si="4"/>
        <v>0</v>
      </c>
    </row>
    <row r="178" spans="5:31" x14ac:dyDescent="0.25">
      <c r="E178" s="117"/>
      <c r="F178" s="47" t="s">
        <v>310</v>
      </c>
      <c r="G178" s="47" t="s">
        <v>313</v>
      </c>
      <c r="H178" s="47" t="s">
        <v>311</v>
      </c>
      <c r="I178" s="47" t="s">
        <v>312</v>
      </c>
      <c r="J178" s="51" t="s">
        <v>7</v>
      </c>
    </row>
    <row r="179" spans="5:31" ht="15.75" thickBot="1" x14ac:dyDescent="0.3">
      <c r="E179" s="118"/>
      <c r="F179" s="52" t="s">
        <v>311</v>
      </c>
      <c r="G179" s="52" t="s">
        <v>3</v>
      </c>
      <c r="H179" s="52" t="s">
        <v>310</v>
      </c>
      <c r="I179" s="52" t="s">
        <v>307</v>
      </c>
      <c r="J179" s="53" t="s">
        <v>316</v>
      </c>
    </row>
    <row r="180" spans="5:31" x14ac:dyDescent="0.25">
      <c r="M180" s="119" t="s">
        <v>360</v>
      </c>
      <c r="N180" s="119"/>
      <c r="O180" s="119"/>
      <c r="P180" s="119"/>
      <c r="Q180" s="119"/>
      <c r="R180" s="19"/>
      <c r="S180" s="19"/>
      <c r="T180" s="119" t="s">
        <v>361</v>
      </c>
      <c r="U180" s="119"/>
      <c r="V180" s="119"/>
      <c r="W180" s="119"/>
      <c r="X180" s="119"/>
    </row>
    <row r="181" spans="5:31" x14ac:dyDescent="0.25">
      <c r="F181" s="19" t="s">
        <v>318</v>
      </c>
      <c r="M181" s="19" t="s">
        <v>243</v>
      </c>
      <c r="N181" s="19" t="s">
        <v>244</v>
      </c>
      <c r="O181" s="19" t="s">
        <v>245</v>
      </c>
      <c r="P181" s="19" t="s">
        <v>246</v>
      </c>
      <c r="Q181" s="19" t="s">
        <v>247</v>
      </c>
      <c r="S181" s="19"/>
      <c r="T181" s="19" t="s">
        <v>243</v>
      </c>
      <c r="U181" s="19" t="s">
        <v>244</v>
      </c>
      <c r="V181" s="19" t="s">
        <v>245</v>
      </c>
      <c r="W181" s="19" t="s">
        <v>246</v>
      </c>
      <c r="X181" s="19" t="s">
        <v>247</v>
      </c>
    </row>
    <row r="182" spans="5:31" ht="15.75" thickBot="1" x14ac:dyDescent="0.3">
      <c r="F182" s="48" t="s">
        <v>4</v>
      </c>
      <c r="G182" s="48" t="s">
        <v>5</v>
      </c>
      <c r="H182" s="48" t="s">
        <v>6</v>
      </c>
      <c r="I182" s="48" t="s">
        <v>7</v>
      </c>
      <c r="J182" s="48" t="s">
        <v>8</v>
      </c>
      <c r="L182" s="45">
        <v>1</v>
      </c>
      <c r="M182" t="str">
        <f>INDEX('(CC) Enemy Champ Data'!$AL$4:$AM$163,MATCH('Comp Calculator'!$L182,'(CC) Enemy Champ Data'!$AL$4:$AL$163,0),2)</f>
        <v>Shen</v>
      </c>
      <c r="N182" t="str">
        <f>INDEX('(CC) Enemy Champ Data'!$AN$4:$AO$163,MATCH('Comp Calculator'!$L182,'(CC) Enemy Champ Data'!$AN$4:$AN$163,0),2)</f>
        <v>Volibear</v>
      </c>
      <c r="O182" t="str">
        <f>INDEX('(CC) Enemy Champ Data'!$AP$4:$AQ$163,MATCH('Comp Calculator'!$L182,'(CC) Enemy Champ Data'!$AP$4:$AP$163,0),2)</f>
        <v>Aatrox</v>
      </c>
      <c r="P182" t="str">
        <f>INDEX('(CC) Enemy Champ Data'!$AR$4:$AS$163,MATCH('Comp Calculator'!$L182,'(CC) Enemy Champ Data'!$AR$4:$AR$163,0),2)</f>
        <v>Kalista</v>
      </c>
      <c r="Q182" t="str">
        <f>INDEX('(CC) Enemy Champ Data'!$AT$4:$AU$163,MATCH('Comp Calculator'!$L182,'(CC) Enemy Champ Data'!$AT$4:$AT$163,0),2)</f>
        <v>Gangplank</v>
      </c>
      <c r="S182" s="45">
        <v>1</v>
      </c>
      <c r="T182" t="str">
        <f>INDEX('(CC) Enemy Champ Data'!$CB$4:$CC$163,MATCH('Comp Calculator'!$S182,'(CC) Enemy Champ Data'!$CB$4:$CB$163,0),2)</f>
        <v>Pantheon</v>
      </c>
      <c r="U182" t="str">
        <f>INDEX('(CC) Enemy Champ Data'!$CD$4:$CE$163,MATCH('Comp Calculator'!$S182,'(CC) Enemy Champ Data'!$CD$4:$CD$163,0),2)</f>
        <v>Volibear</v>
      </c>
      <c r="V182" t="str">
        <f>INDEX('(CC) Enemy Champ Data'!$CF$4:$CG$163,MATCH('Comp Calculator'!$S182,'(CC) Enemy Champ Data'!$CF$4:$CF$163,0),2)</f>
        <v>Gangplank</v>
      </c>
      <c r="W182" t="str">
        <f>INDEX('(CC) Enemy Champ Data'!$CH$4:$CI$163,MATCH('Comp Calculator'!$S182,'(CC) Enemy Champ Data'!$CH$4:$CH$163,0),2)</f>
        <v>Kalista</v>
      </c>
      <c r="X182" t="str">
        <f>INDEX('(CC) Enemy Champ Data'!$CJ$4:$CK$163,MATCH('Comp Calculator'!$S182,'(CC) Enemy Champ Data'!$CJ$4:$CJ$163,0),2)</f>
        <v>Gangplank</v>
      </c>
    </row>
    <row r="183" spans="5:31" x14ac:dyDescent="0.25">
      <c r="E183" s="116" t="s">
        <v>321</v>
      </c>
      <c r="F183" s="49" t="s">
        <v>306</v>
      </c>
      <c r="G183" s="49" t="s">
        <v>309</v>
      </c>
      <c r="H183" s="49" t="s">
        <v>312</v>
      </c>
      <c r="I183" s="49" t="s">
        <v>167</v>
      </c>
      <c r="J183" s="50" t="s">
        <v>315</v>
      </c>
      <c r="L183" s="45">
        <v>2</v>
      </c>
      <c r="M183" t="str">
        <f>INDEX('(CC) Enemy Champ Data'!$AL$4:$AM$163,MATCH('Comp Calculator'!$L183,'(CC) Enemy Champ Data'!$AL$4:$AL$163,0),2)</f>
        <v>Pantheon</v>
      </c>
      <c r="N183" t="str">
        <f>INDEX('(CC) Enemy Champ Data'!$AN$4:$AO$163,MATCH('Comp Calculator'!$L183,'(CC) Enemy Champ Data'!$AN$4:$AN$163,0),2)</f>
        <v>Kindred</v>
      </c>
      <c r="O183" t="str">
        <f>INDEX('(CC) Enemy Champ Data'!$AP$4:$AQ$163,MATCH('Comp Calculator'!$L183,'(CC) Enemy Champ Data'!$AP$4:$AP$163,0),2)</f>
        <v>Gangplank</v>
      </c>
      <c r="P183" t="str">
        <f>INDEX('(CC) Enemy Champ Data'!$AR$4:$AS$163,MATCH('Comp Calculator'!$L183,'(CC) Enemy Champ Data'!$AR$4:$AR$163,0),2)</f>
        <v>Tryndamere</v>
      </c>
      <c r="Q183" t="str">
        <f>INDEX('(CC) Enemy Champ Data'!$AT$4:$AU$163,MATCH('Comp Calculator'!$L183,'(CC) Enemy Champ Data'!$AT$4:$AT$163,0),2)</f>
        <v>Lux</v>
      </c>
      <c r="S183" s="45">
        <v>2</v>
      </c>
      <c r="T183" t="str">
        <f>INDEX('(CC) Enemy Champ Data'!$CB$4:$CC$163,MATCH('Comp Calculator'!$S183,'(CC) Enemy Champ Data'!$CB$4:$CB$163,0),2)</f>
        <v>Shen</v>
      </c>
      <c r="U183" t="str">
        <f>INDEX('(CC) Enemy Champ Data'!$CD$4:$CE$163,MATCH('Comp Calculator'!$S183,'(CC) Enemy Champ Data'!$CD$4:$CD$163,0),2)</f>
        <v>Kindred</v>
      </c>
      <c r="V183" t="str">
        <f>INDEX('(CC) Enemy Champ Data'!$CF$4:$CG$163,MATCH('Comp Calculator'!$S183,'(CC) Enemy Champ Data'!$CF$4:$CF$163,0),2)</f>
        <v>Aatrox</v>
      </c>
      <c r="W183" t="str">
        <f>INDEX('(CC) Enemy Champ Data'!$CH$4:$CI$163,MATCH('Comp Calculator'!$S183,'(CC) Enemy Champ Data'!$CH$4:$CH$163,0),2)</f>
        <v>Tryndamere</v>
      </c>
      <c r="X183" t="str">
        <f>INDEX('(CC) Enemy Champ Data'!$CJ$4:$CK$163,MATCH('Comp Calculator'!$S183,'(CC) Enemy Champ Data'!$CJ$4:$CJ$163,0),2)</f>
        <v>Poppy</v>
      </c>
    </row>
    <row r="184" spans="5:31" x14ac:dyDescent="0.25">
      <c r="E184" s="117"/>
      <c r="F184" s="47" t="s">
        <v>307</v>
      </c>
      <c r="G184" s="47" t="s">
        <v>316</v>
      </c>
      <c r="H184" s="47" t="s">
        <v>178</v>
      </c>
      <c r="I184" s="47" t="s">
        <v>7</v>
      </c>
      <c r="J184" s="51" t="s">
        <v>176</v>
      </c>
      <c r="L184" s="45">
        <v>3</v>
      </c>
      <c r="M184" t="str">
        <f>INDEX('(CC) Enemy Champ Data'!$AL$4:$AM$163,MATCH('Comp Calculator'!$L184,'(CC) Enemy Champ Data'!$AL$4:$AL$163,0),2)</f>
        <v>Jayce</v>
      </c>
      <c r="N184" t="str">
        <f>INDEX('(CC) Enemy Champ Data'!$AN$4:$AO$163,MATCH('Comp Calculator'!$L184,'(CC) Enemy Champ Data'!$AN$4:$AN$163,0),2)</f>
        <v>Kled</v>
      </c>
      <c r="O184" t="str">
        <f>INDEX('(CC) Enemy Champ Data'!$AP$4:$AQ$163,MATCH('Comp Calculator'!$L184,'(CC) Enemy Champ Data'!$AP$4:$AP$163,0),2)</f>
        <v>Volibear</v>
      </c>
      <c r="P184" t="str">
        <f>INDEX('(CC) Enemy Champ Data'!$AR$4:$AS$163,MATCH('Comp Calculator'!$L184,'(CC) Enemy Champ Data'!$AR$4:$AR$163,0),2)</f>
        <v>Karma</v>
      </c>
      <c r="Q184" t="str">
        <f>INDEX('(CC) Enemy Champ Data'!$AT$4:$AU$163,MATCH('Comp Calculator'!$L184,'(CC) Enemy Champ Data'!$AT$4:$AT$163,0),2)</f>
        <v>Poppy</v>
      </c>
      <c r="S184" s="45">
        <v>3</v>
      </c>
      <c r="T184" t="str">
        <f>INDEX('(CC) Enemy Champ Data'!$CB$4:$CC$163,MATCH('Comp Calculator'!$S184,'(CC) Enemy Champ Data'!$CB$4:$CB$163,0),2)</f>
        <v>Gnar</v>
      </c>
      <c r="U184" t="str">
        <f>INDEX('(CC) Enemy Champ Data'!$CD$4:$CE$163,MATCH('Comp Calculator'!$S184,'(CC) Enemy Champ Data'!$CD$4:$CD$163,0),2)</f>
        <v>Kled</v>
      </c>
      <c r="V184" t="str">
        <f>INDEX('(CC) Enemy Champ Data'!$CF$4:$CG$163,MATCH('Comp Calculator'!$S184,'(CC) Enemy Champ Data'!$CF$4:$CF$163,0),2)</f>
        <v>Volibear</v>
      </c>
      <c r="W184" t="str">
        <f>INDEX('(CC) Enemy Champ Data'!$CH$4:$CI$163,MATCH('Comp Calculator'!$S184,'(CC) Enemy Champ Data'!$CH$4:$CH$163,0),2)</f>
        <v>Karma</v>
      </c>
      <c r="X184" t="str">
        <f>INDEX('(CC) Enemy Champ Data'!$CJ$4:$CK$163,MATCH('Comp Calculator'!$S184,'(CC) Enemy Champ Data'!$CJ$4:$CJ$163,0),2)</f>
        <v>Neeko</v>
      </c>
    </row>
    <row r="185" spans="5:31" x14ac:dyDescent="0.25">
      <c r="E185" s="117"/>
      <c r="F185" s="47" t="s">
        <v>3</v>
      </c>
      <c r="G185" s="47" t="s">
        <v>317</v>
      </c>
      <c r="H185" s="47" t="s">
        <v>175</v>
      </c>
      <c r="I185" s="47" t="s">
        <v>314</v>
      </c>
      <c r="J185" s="51" t="s">
        <v>168</v>
      </c>
      <c r="L185" s="45">
        <v>4</v>
      </c>
      <c r="M185" t="str">
        <f>INDEX('(CC) Enemy Champ Data'!$AL$4:$AM$163,MATCH('Comp Calculator'!$L185,'(CC) Enemy Champ Data'!$AL$4:$AL$163,0),2)</f>
        <v>Gnar</v>
      </c>
      <c r="N185" t="str">
        <f>INDEX('(CC) Enemy Champ Data'!$AN$4:$AO$163,MATCH('Comp Calculator'!$L185,'(CC) Enemy Champ Data'!$AN$4:$AN$163,0),2)</f>
        <v>Rell</v>
      </c>
      <c r="O185" t="str">
        <f>INDEX('(CC) Enemy Champ Data'!$AP$4:$AQ$163,MATCH('Comp Calculator'!$L185,'(CC) Enemy Champ Data'!$AP$4:$AP$163,0),2)</f>
        <v>Lucian</v>
      </c>
      <c r="P185" t="str">
        <f>INDEX('(CC) Enemy Champ Data'!$AR$4:$AS$163,MATCH('Comp Calculator'!$L185,'(CC) Enemy Champ Data'!$AR$4:$AR$163,0),2)</f>
        <v>Ashe</v>
      </c>
      <c r="Q185" t="str">
        <f>INDEX('(CC) Enemy Champ Data'!$AT$4:$AU$163,MATCH('Comp Calculator'!$L185,'(CC) Enemy Champ Data'!$AT$4:$AT$163,0),2)</f>
        <v>Neeko</v>
      </c>
      <c r="S185" s="45">
        <v>4</v>
      </c>
      <c r="T185" t="str">
        <f>INDEX('(CC) Enemy Champ Data'!$CB$4:$CC$163,MATCH('Comp Calculator'!$S185,'(CC) Enemy Champ Data'!$CB$4:$CB$163,0),2)</f>
        <v>Jayce</v>
      </c>
      <c r="U185" t="str">
        <f>INDEX('(CC) Enemy Champ Data'!$CD$4:$CE$163,MATCH('Comp Calculator'!$S185,'(CC) Enemy Champ Data'!$CD$4:$CD$163,0),2)</f>
        <v>Rell</v>
      </c>
      <c r="V185" t="str">
        <f>INDEX('(CC) Enemy Champ Data'!$CF$4:$CG$163,MATCH('Comp Calculator'!$S185,'(CC) Enemy Champ Data'!$CF$4:$CF$163,0),2)</f>
        <v>Lucian</v>
      </c>
      <c r="W185" t="str">
        <f>INDEX('(CC) Enemy Champ Data'!$CH$4:$CI$163,MATCH('Comp Calculator'!$S185,'(CC) Enemy Champ Data'!$CH$4:$CH$163,0),2)</f>
        <v>Ashe</v>
      </c>
      <c r="X185" t="str">
        <f>INDEX('(CC) Enemy Champ Data'!$CJ$4:$CK$163,MATCH('Comp Calculator'!$S185,'(CC) Enemy Champ Data'!$CJ$4:$CJ$163,0),2)</f>
        <v>Lux</v>
      </c>
    </row>
    <row r="186" spans="5:31" ht="15.75" thickBot="1" x14ac:dyDescent="0.3">
      <c r="E186" s="118"/>
      <c r="F186" s="52" t="s">
        <v>286</v>
      </c>
      <c r="G186" s="52" t="s">
        <v>176</v>
      </c>
      <c r="H186" s="52" t="s">
        <v>314</v>
      </c>
      <c r="I186" s="52" t="s">
        <v>178</v>
      </c>
      <c r="J186" s="53" t="s">
        <v>178</v>
      </c>
      <c r="L186" s="45">
        <v>5</v>
      </c>
      <c r="M186" t="str">
        <f>INDEX('(CC) Enemy Champ Data'!$AL$4:$AM$163,MATCH('Comp Calculator'!$L186,'(CC) Enemy Champ Data'!$AL$4:$AL$163,0),2)</f>
        <v>Talon</v>
      </c>
      <c r="N186" t="str">
        <f>INDEX('(CC) Enemy Champ Data'!$AN$4:$AO$163,MATCH('Comp Calculator'!$L186,'(CC) Enemy Champ Data'!$AN$4:$AN$163,0),2)</f>
        <v>Yorick</v>
      </c>
      <c r="O186" t="str">
        <f>INDEX('(CC) Enemy Champ Data'!$AP$4:$AQ$163,MATCH('Comp Calculator'!$L186,'(CC) Enemy Champ Data'!$AP$4:$AP$163,0),2)</f>
        <v>Azir</v>
      </c>
      <c r="P186" t="str">
        <f>INDEX('(CC) Enemy Champ Data'!$AR$4:$AS$163,MATCH('Comp Calculator'!$L186,'(CC) Enemy Champ Data'!$AR$4:$AR$163,0),2)</f>
        <v>Vel'Koz</v>
      </c>
      <c r="Q186" t="str">
        <f>INDEX('(CC) Enemy Champ Data'!$AT$4:$AU$163,MATCH('Comp Calculator'!$L186,'(CC) Enemy Champ Data'!$AT$4:$AT$163,0),2)</f>
        <v>Swain</v>
      </c>
      <c r="S186" s="45">
        <v>5</v>
      </c>
      <c r="T186" t="str">
        <f>INDEX('(CC) Enemy Champ Data'!$CB$4:$CC$163,MATCH('Comp Calculator'!$S186,'(CC) Enemy Champ Data'!$CB$4:$CB$163,0),2)</f>
        <v>Talon</v>
      </c>
      <c r="U186" t="str">
        <f>INDEX('(CC) Enemy Champ Data'!$CD$4:$CE$163,MATCH('Comp Calculator'!$S186,'(CC) Enemy Champ Data'!$CD$4:$CD$163,0),2)</f>
        <v>Yorick</v>
      </c>
      <c r="V186" t="str">
        <f>INDEX('(CC) Enemy Champ Data'!$CF$4:$CG$163,MATCH('Comp Calculator'!$S186,'(CC) Enemy Champ Data'!$CF$4:$CF$163,0),2)</f>
        <v>Shaco</v>
      </c>
      <c r="W186" t="str">
        <f>INDEX('(CC) Enemy Champ Data'!$CH$4:$CI$163,MATCH('Comp Calculator'!$S186,'(CC) Enemy Champ Data'!$CH$4:$CH$163,0),2)</f>
        <v>Vel'Koz</v>
      </c>
      <c r="X186" t="str">
        <f>INDEX('(CC) Enemy Champ Data'!$CJ$4:$CK$163,MATCH('Comp Calculator'!$S186,'(CC) Enemy Champ Data'!$CJ$4:$CJ$163,0),2)</f>
        <v>Swain</v>
      </c>
    </row>
    <row r="187" spans="5:31" x14ac:dyDescent="0.25">
      <c r="E187" s="116" t="s">
        <v>320</v>
      </c>
      <c r="F187" s="49" t="s">
        <v>309</v>
      </c>
      <c r="G187" s="49" t="s">
        <v>287</v>
      </c>
      <c r="H187" s="49" t="s">
        <v>316</v>
      </c>
      <c r="I187" s="49" t="s">
        <v>168</v>
      </c>
      <c r="J187" s="50" t="s">
        <v>314</v>
      </c>
      <c r="L187" s="45">
        <v>6</v>
      </c>
      <c r="M187" t="str">
        <f>INDEX('(CC) Enemy Champ Data'!$AL$4:$AM$163,MATCH('Comp Calculator'!$L187,'(CC) Enemy Champ Data'!$AL$4:$AL$163,0),2)</f>
        <v>Nautilus</v>
      </c>
      <c r="N187" t="str">
        <f>INDEX('(CC) Enemy Champ Data'!$AN$4:$AO$163,MATCH('Comp Calculator'!$L187,'(CC) Enemy Champ Data'!$AN$4:$AN$163,0),2)</f>
        <v>Nunu</v>
      </c>
      <c r="O187" t="str">
        <f>INDEX('(CC) Enemy Champ Data'!$AP$4:$AQ$163,MATCH('Comp Calculator'!$L187,'(CC) Enemy Champ Data'!$AP$4:$AP$163,0),2)</f>
        <v>Tahm Kench</v>
      </c>
      <c r="P187" t="str">
        <f>INDEX('(CC) Enemy Champ Data'!$AR$4:$AS$163,MATCH('Comp Calculator'!$L187,'(CC) Enemy Champ Data'!$AR$4:$AR$163,0),2)</f>
        <v>Senna</v>
      </c>
      <c r="Q187" t="str">
        <f>INDEX('(CC) Enemy Champ Data'!$AT$4:$AU$163,MATCH('Comp Calculator'!$L187,'(CC) Enemy Champ Data'!$AT$4:$AT$163,0),2)</f>
        <v>Talon</v>
      </c>
      <c r="S187" s="45">
        <v>6</v>
      </c>
      <c r="T187" t="str">
        <f>INDEX('(CC) Enemy Champ Data'!$CB$4:$CC$163,MATCH('Comp Calculator'!$S187,'(CC) Enemy Champ Data'!$CB$4:$CB$163,0),2)</f>
        <v>Xin Zhao</v>
      </c>
      <c r="U187" t="str">
        <f>INDEX('(CC) Enemy Champ Data'!$CD$4:$CE$163,MATCH('Comp Calculator'!$S187,'(CC) Enemy Champ Data'!$CD$4:$CD$163,0),2)</f>
        <v>Nunu</v>
      </c>
      <c r="V187" t="str">
        <f>INDEX('(CC) Enemy Champ Data'!$CF$4:$CG$163,MATCH('Comp Calculator'!$S187,'(CC) Enemy Champ Data'!$CF$4:$CF$163,0),2)</f>
        <v>Katarina</v>
      </c>
      <c r="W187" t="str">
        <f>INDEX('(CC) Enemy Champ Data'!$CH$4:$CI$163,MATCH('Comp Calculator'!$S187,'(CC) Enemy Champ Data'!$CH$4:$CH$163,0),2)</f>
        <v>Senna</v>
      </c>
      <c r="X187" t="str">
        <f>INDEX('(CC) Enemy Champ Data'!$CJ$4:$CK$163,MATCH('Comp Calculator'!$S187,'(CC) Enemy Champ Data'!$CJ$4:$CJ$163,0),2)</f>
        <v>Talon</v>
      </c>
    </row>
    <row r="188" spans="5:31" x14ac:dyDescent="0.25">
      <c r="E188" s="117"/>
      <c r="F188" s="47" t="s">
        <v>317</v>
      </c>
      <c r="G188" s="47" t="s">
        <v>306</v>
      </c>
      <c r="H188" s="47" t="s">
        <v>307</v>
      </c>
      <c r="I188" s="47" t="s">
        <v>175</v>
      </c>
      <c r="J188" s="51" t="s">
        <v>313</v>
      </c>
      <c r="L188" s="45">
        <v>7</v>
      </c>
      <c r="M188" t="str">
        <f>INDEX('(CC) Enemy Champ Data'!$AL$4:$AM$163,MATCH('Comp Calculator'!$L188,'(CC) Enemy Champ Data'!$AL$4:$AL$163,0),2)</f>
        <v>Xin Zhao</v>
      </c>
      <c r="N188" t="str">
        <f>INDEX('(CC) Enemy Champ Data'!$AN$4:$AO$163,MATCH('Comp Calculator'!$L188,'(CC) Enemy Champ Data'!$AN$4:$AN$163,0),2)</f>
        <v>Kennen</v>
      </c>
      <c r="O188" t="str">
        <f>INDEX('(CC) Enemy Champ Data'!$AP$4:$AQ$163,MATCH('Comp Calculator'!$L188,'(CC) Enemy Champ Data'!$AP$4:$AP$163,0),2)</f>
        <v>Katarina</v>
      </c>
      <c r="P188" t="str">
        <f>INDEX('(CC) Enemy Champ Data'!$AR$4:$AS$163,MATCH('Comp Calculator'!$L188,'(CC) Enemy Champ Data'!$AR$4:$AR$163,0),2)</f>
        <v>Urgot</v>
      </c>
      <c r="Q188" t="str">
        <f>INDEX('(CC) Enemy Champ Data'!$AT$4:$AU$163,MATCH('Comp Calculator'!$L188,'(CC) Enemy Champ Data'!$AT$4:$AT$163,0),2)</f>
        <v>Master Yi</v>
      </c>
      <c r="S188" s="45">
        <v>7</v>
      </c>
      <c r="T188" t="str">
        <f>INDEX('(CC) Enemy Champ Data'!$CB$4:$CC$163,MATCH('Comp Calculator'!$S188,'(CC) Enemy Champ Data'!$CB$4:$CB$163,0),2)</f>
        <v>Nautilus</v>
      </c>
      <c r="U188" t="str">
        <f>INDEX('(CC) Enemy Champ Data'!$CD$4:$CE$163,MATCH('Comp Calculator'!$S188,'(CC) Enemy Champ Data'!$CD$4:$CD$163,0),2)</f>
        <v>Kennen</v>
      </c>
      <c r="V188" t="str">
        <f>INDEX('(CC) Enemy Champ Data'!$CF$4:$CG$163,MATCH('Comp Calculator'!$S188,'(CC) Enemy Champ Data'!$CF$4:$CF$163,0),2)</f>
        <v>Azir</v>
      </c>
      <c r="W188" t="str">
        <f>INDEX('(CC) Enemy Champ Data'!$CH$4:$CI$163,MATCH('Comp Calculator'!$S188,'(CC) Enemy Champ Data'!$CH$4:$CH$163,0),2)</f>
        <v>Urgot</v>
      </c>
      <c r="X188" t="str">
        <f>INDEX('(CC) Enemy Champ Data'!$CJ$4:$CK$163,MATCH('Comp Calculator'!$S188,'(CC) Enemy Champ Data'!$CJ$4:$CJ$163,0),2)</f>
        <v>Malphite</v>
      </c>
    </row>
    <row r="189" spans="5:31" x14ac:dyDescent="0.25">
      <c r="E189" s="117"/>
      <c r="F189" s="47" t="s">
        <v>310</v>
      </c>
      <c r="G189" s="47" t="s">
        <v>313</v>
      </c>
      <c r="H189" s="47" t="s">
        <v>311</v>
      </c>
      <c r="I189" s="47" t="s">
        <v>312</v>
      </c>
      <c r="J189" s="51" t="s">
        <v>7</v>
      </c>
      <c r="L189" s="45">
        <v>8</v>
      </c>
      <c r="M189" t="str">
        <f>INDEX('(CC) Enemy Champ Data'!$AL$4:$AM$163,MATCH('Comp Calculator'!$L189,'(CC) Enemy Champ Data'!$AL$4:$AL$163,0),2)</f>
        <v>Kayn</v>
      </c>
      <c r="N189" t="str">
        <f>INDEX('(CC) Enemy Champ Data'!$AN$4:$AO$163,MATCH('Comp Calculator'!$L189,'(CC) Enemy Champ Data'!$AN$4:$AN$163,0),2)</f>
        <v>Evelynn</v>
      </c>
      <c r="O189" t="str">
        <f>INDEX('(CC) Enemy Champ Data'!$AP$4:$AQ$163,MATCH('Comp Calculator'!$L189,'(CC) Enemy Champ Data'!$AP$4:$AP$163,0),2)</f>
        <v>Shaco</v>
      </c>
      <c r="P189" t="str">
        <f>INDEX('(CC) Enemy Champ Data'!$AR$4:$AS$163,MATCH('Comp Calculator'!$L189,'(CC) Enemy Champ Data'!$AR$4:$AR$163,0),2)</f>
        <v>LeBlanc</v>
      </c>
      <c r="Q189" t="str">
        <f>INDEX('(CC) Enemy Champ Data'!$AT$4:$AU$163,MATCH('Comp Calculator'!$L189,'(CC) Enemy Champ Data'!$AT$4:$AT$163,0),2)</f>
        <v>Brand</v>
      </c>
      <c r="S189" s="45">
        <v>8</v>
      </c>
      <c r="T189" t="str">
        <f>INDEX('(CC) Enemy Champ Data'!$CB$4:$CC$163,MATCH('Comp Calculator'!$S189,'(CC) Enemy Champ Data'!$CB$4:$CB$163,0),2)</f>
        <v>Kayn</v>
      </c>
      <c r="U189" t="str">
        <f>INDEX('(CC) Enemy Champ Data'!$CD$4:$CE$163,MATCH('Comp Calculator'!$S189,'(CC) Enemy Champ Data'!$CD$4:$CD$163,0),2)</f>
        <v>Evelynn</v>
      </c>
      <c r="V189" t="str">
        <f>INDEX('(CC) Enemy Champ Data'!$CF$4:$CG$163,MATCH('Comp Calculator'!$S189,'(CC) Enemy Champ Data'!$CF$4:$CF$163,0),2)</f>
        <v>Tahm Kench</v>
      </c>
      <c r="W189" t="str">
        <f>INDEX('(CC) Enemy Champ Data'!$CH$4:$CI$163,MATCH('Comp Calculator'!$S189,'(CC) Enemy Champ Data'!$CH$4:$CH$163,0),2)</f>
        <v>LeBlanc</v>
      </c>
      <c r="X189" t="str">
        <f>INDEX('(CC) Enemy Champ Data'!$CJ$4:$CK$163,MATCH('Comp Calculator'!$S189,'(CC) Enemy Champ Data'!$CJ$4:$CJ$163,0),2)</f>
        <v>Jarvan IV</v>
      </c>
    </row>
    <row r="190" spans="5:31" ht="15.75" thickBot="1" x14ac:dyDescent="0.3">
      <c r="E190" s="118"/>
      <c r="F190" s="52" t="s">
        <v>311</v>
      </c>
      <c r="G190" s="52" t="s">
        <v>3</v>
      </c>
      <c r="H190" s="52" t="s">
        <v>310</v>
      </c>
      <c r="I190" s="52" t="s">
        <v>307</v>
      </c>
      <c r="J190" s="53" t="s">
        <v>316</v>
      </c>
      <c r="L190" s="45">
        <v>9</v>
      </c>
      <c r="M190" t="str">
        <f>INDEX('(CC) Enemy Champ Data'!$AL$4:$AM$163,MATCH('Comp Calculator'!$L190,'(CC) Enemy Champ Data'!$AL$4:$AL$163,0),2)</f>
        <v>Graves</v>
      </c>
      <c r="N190" t="str">
        <f>INDEX('(CC) Enemy Champ Data'!$AN$4:$AO$163,MATCH('Comp Calculator'!$L190,'(CC) Enemy Champ Data'!$AN$4:$AN$163,0),2)</f>
        <v>Ziggs</v>
      </c>
      <c r="O190" t="str">
        <f>INDEX('(CC) Enemy Champ Data'!$AP$4:$AQ$163,MATCH('Comp Calculator'!$L190,'(CC) Enemy Champ Data'!$AP$4:$AP$163,0),2)</f>
        <v>Morgana</v>
      </c>
      <c r="P190" t="str">
        <f>INDEX('(CC) Enemy Champ Data'!$AR$4:$AS$163,MATCH('Comp Calculator'!$L190,'(CC) Enemy Champ Data'!$AR$4:$AR$163,0),2)</f>
        <v>Darius</v>
      </c>
      <c r="Q190" t="str">
        <f>INDEX('(CC) Enemy Champ Data'!$AT$4:$AU$163,MATCH('Comp Calculator'!$L190,'(CC) Enemy Champ Data'!$AT$4:$AT$163,0),2)</f>
        <v>Jarvan IV</v>
      </c>
      <c r="S190" s="45">
        <v>9</v>
      </c>
      <c r="T190" t="str">
        <f>INDEX('(CC) Enemy Champ Data'!$CB$4:$CC$163,MATCH('Comp Calculator'!$S190,'(CC) Enemy Champ Data'!$CB$4:$CB$163,0),2)</f>
        <v>Gragas</v>
      </c>
      <c r="U190" t="str">
        <f>INDEX('(CC) Enemy Champ Data'!$CD$4:$CE$163,MATCH('Comp Calculator'!$S190,'(CC) Enemy Champ Data'!$CD$4:$CD$163,0),2)</f>
        <v>Ziggs</v>
      </c>
      <c r="V190" t="str">
        <f>INDEX('(CC) Enemy Champ Data'!$CF$4:$CG$163,MATCH('Comp Calculator'!$S190,'(CC) Enemy Champ Data'!$CF$4:$CF$163,0),2)</f>
        <v>Warwick</v>
      </c>
      <c r="W190" t="str">
        <f>INDEX('(CC) Enemy Champ Data'!$CH$4:$CI$163,MATCH('Comp Calculator'!$S190,'(CC) Enemy Champ Data'!$CH$4:$CH$163,0),2)</f>
        <v>Sett</v>
      </c>
      <c r="X190" t="str">
        <f>INDEX('(CC) Enemy Champ Data'!$CJ$4:$CK$163,MATCH('Comp Calculator'!$S190,'(CC) Enemy Champ Data'!$CJ$4:$CJ$163,0),2)</f>
        <v>Master Yi</v>
      </c>
    </row>
    <row r="191" spans="5:31" x14ac:dyDescent="0.25">
      <c r="L191" s="45">
        <v>10</v>
      </c>
      <c r="M191" t="str">
        <f>INDEX('(CC) Enemy Champ Data'!$AL$4:$AM$163,MATCH('Comp Calculator'!$L191,'(CC) Enemy Champ Data'!$AL$4:$AL$163,0),2)</f>
        <v>Heimerdinger</v>
      </c>
      <c r="N191" t="str">
        <f>INDEX('(CC) Enemy Champ Data'!$AN$4:$AO$163,MATCH('Comp Calculator'!$L191,'(CC) Enemy Champ Data'!$AN$4:$AN$163,0),2)</f>
        <v>Twisted Fate</v>
      </c>
      <c r="O191" t="str">
        <f>INDEX('(CC) Enemy Champ Data'!$AP$4:$AQ$163,MATCH('Comp Calculator'!$L191,'(CC) Enemy Champ Data'!$AP$4:$AP$163,0),2)</f>
        <v>Zyra</v>
      </c>
      <c r="P191" t="str">
        <f>INDEX('(CC) Enemy Champ Data'!$AR$4:$AS$163,MATCH('Comp Calculator'!$L191,'(CC) Enemy Champ Data'!$AR$4:$AR$163,0),2)</f>
        <v>Sett</v>
      </c>
      <c r="Q191" t="str">
        <f>INDEX('(CC) Enemy Champ Data'!$AT$4:$AU$163,MATCH('Comp Calculator'!$L191,'(CC) Enemy Champ Data'!$AT$4:$AT$163,0),2)</f>
        <v>Malphite</v>
      </c>
      <c r="S191" s="45">
        <v>10</v>
      </c>
      <c r="T191" t="str">
        <f>INDEX('(CC) Enemy Champ Data'!$CB$4:$CC$163,MATCH('Comp Calculator'!$S191,'(CC) Enemy Champ Data'!$CB$4:$CB$163,0),2)</f>
        <v>Heimerdinger</v>
      </c>
      <c r="U191" t="str">
        <f>INDEX('(CC) Enemy Champ Data'!$CD$4:$CE$163,MATCH('Comp Calculator'!$S191,'(CC) Enemy Champ Data'!$CD$4:$CD$163,0),2)</f>
        <v>Twisted Fate</v>
      </c>
      <c r="V191" t="str">
        <f>INDEX('(CC) Enemy Champ Data'!$CF$4:$CG$163,MATCH('Comp Calculator'!$S191,'(CC) Enemy Champ Data'!$CF$4:$CF$163,0),2)</f>
        <v>Wukong</v>
      </c>
      <c r="W191" t="str">
        <f>INDEX('(CC) Enemy Champ Data'!$CH$4:$CI$163,MATCH('Comp Calculator'!$S191,'(CC) Enemy Champ Data'!$CH$4:$CH$163,0),2)</f>
        <v>Darius</v>
      </c>
      <c r="X191" t="str">
        <f>INDEX('(CC) Enemy Champ Data'!$CJ$4:$CK$163,MATCH('Comp Calculator'!$S191,'(CC) Enemy Champ Data'!$CJ$4:$CJ$163,0),2)</f>
        <v>Caitlyn</v>
      </c>
    </row>
    <row r="192" spans="5:31" x14ac:dyDescent="0.25">
      <c r="L192" s="45">
        <v>11</v>
      </c>
      <c r="M192" t="str">
        <f>INDEX('(CC) Enemy Champ Data'!$AL$4:$AM$163,MATCH('Comp Calculator'!$L192,'(CC) Enemy Champ Data'!$AL$4:$AL$163,0),2)</f>
        <v>Gragas</v>
      </c>
      <c r="N192" t="str">
        <f>INDEX('(CC) Enemy Champ Data'!$AN$4:$AO$163,MATCH('Comp Calculator'!$L192,'(CC) Enemy Champ Data'!$AN$4:$AN$163,0),2)</f>
        <v>Ezreal</v>
      </c>
      <c r="O192" t="str">
        <f>INDEX('(CC) Enemy Champ Data'!$AP$4:$AQ$163,MATCH('Comp Calculator'!$L192,'(CC) Enemy Champ Data'!$AP$4:$AP$163,0),2)</f>
        <v>Lux</v>
      </c>
      <c r="P192" t="str">
        <f>INDEX('(CC) Enemy Champ Data'!$AR$4:$AS$163,MATCH('Comp Calculator'!$L192,'(CC) Enemy Champ Data'!$AR$4:$AR$163,0),2)</f>
        <v>Kai'Sa</v>
      </c>
      <c r="Q192" t="str">
        <f>INDEX('(CC) Enemy Champ Data'!$AT$4:$AU$163,MATCH('Comp Calculator'!$L192,'(CC) Enemy Champ Data'!$AT$4:$AT$163,0),2)</f>
        <v>Caitlyn</v>
      </c>
      <c r="S192" s="45">
        <v>11</v>
      </c>
      <c r="T192" t="str">
        <f>INDEX('(CC) Enemy Champ Data'!$CB$4:$CC$163,MATCH('Comp Calculator'!$S192,'(CC) Enemy Champ Data'!$CB$4:$CB$163,0),2)</f>
        <v>Graves</v>
      </c>
      <c r="U192" t="str">
        <f>INDEX('(CC) Enemy Champ Data'!$CD$4:$CE$163,MATCH('Comp Calculator'!$S192,'(CC) Enemy Champ Data'!$CD$4:$CD$163,0),2)</f>
        <v>Ezreal</v>
      </c>
      <c r="V192" t="str">
        <f>INDEX('(CC) Enemy Champ Data'!$CF$4:$CG$163,MATCH('Comp Calculator'!$S192,'(CC) Enemy Champ Data'!$CF$4:$CF$163,0),2)</f>
        <v>Zyra</v>
      </c>
      <c r="W192" t="str">
        <f>INDEX('(CC) Enemy Champ Data'!$CH$4:$CI$163,MATCH('Comp Calculator'!$S192,'(CC) Enemy Champ Data'!$CH$4:$CH$163,0),2)</f>
        <v>Kai'Sa</v>
      </c>
      <c r="X192" t="str">
        <f>INDEX('(CC) Enemy Champ Data'!$CJ$4:$CK$163,MATCH('Comp Calculator'!$S192,'(CC) Enemy Champ Data'!$CJ$4:$CJ$163,0),2)</f>
        <v>Sylas</v>
      </c>
    </row>
    <row r="193" spans="5:24" x14ac:dyDescent="0.25">
      <c r="E193" s="19" t="s">
        <v>253</v>
      </c>
      <c r="F193" s="43"/>
      <c r="G193" s="19"/>
      <c r="H193" s="19" t="s">
        <v>254</v>
      </c>
      <c r="I193" s="19"/>
      <c r="L193" s="45">
        <v>12</v>
      </c>
      <c r="M193" t="str">
        <f>INDEX('(CC) Enemy Champ Data'!$AL$4:$AM$163,MATCH('Comp Calculator'!$L193,'(CC) Enemy Champ Data'!$AL$4:$AL$163,0),2)</f>
        <v>Tahm Kench</v>
      </c>
      <c r="N193" t="str">
        <f>INDEX('(CC) Enemy Champ Data'!$AN$4:$AO$163,MATCH('Comp Calculator'!$L193,'(CC) Enemy Champ Data'!$AN$4:$AN$163,0),2)</f>
        <v>Jax</v>
      </c>
      <c r="O193" t="str">
        <f>INDEX('(CC) Enemy Champ Data'!$AP$4:$AQ$163,MATCH('Comp Calculator'!$L193,'(CC) Enemy Champ Data'!$AP$4:$AP$163,0),2)</f>
        <v>Warwick</v>
      </c>
      <c r="P193" t="str">
        <f>INDEX('(CC) Enemy Champ Data'!$AR$4:$AS$163,MATCH('Comp Calculator'!$L193,'(CC) Enemy Champ Data'!$AR$4:$AR$163,0),2)</f>
        <v>Mordekaiser</v>
      </c>
      <c r="Q193" t="str">
        <f>INDEX('(CC) Enemy Champ Data'!$AT$4:$AU$163,MATCH('Comp Calculator'!$L193,'(CC) Enemy Champ Data'!$AT$4:$AT$163,0),2)</f>
        <v>Sylas</v>
      </c>
      <c r="S193" s="45">
        <v>12</v>
      </c>
      <c r="T193" t="str">
        <f>INDEX('(CC) Enemy Champ Data'!$CB$4:$CC$163,MATCH('Comp Calculator'!$S193,'(CC) Enemy Champ Data'!$CB$4:$CB$163,0),2)</f>
        <v>Fizz</v>
      </c>
      <c r="U193" t="str">
        <f>INDEX('(CC) Enemy Champ Data'!$CD$4:$CE$163,MATCH('Comp Calculator'!$S193,'(CC) Enemy Champ Data'!$CD$4:$CD$163,0),2)</f>
        <v>Jax</v>
      </c>
      <c r="V193" t="str">
        <f>INDEX('(CC) Enemy Champ Data'!$CF$4:$CG$163,MATCH('Comp Calculator'!$S193,'(CC) Enemy Champ Data'!$CF$4:$CF$163,0),2)</f>
        <v>Neeko</v>
      </c>
      <c r="W193" t="str">
        <f>INDEX('(CC) Enemy Champ Data'!$CH$4:$CI$163,MATCH('Comp Calculator'!$S193,'(CC) Enemy Champ Data'!$CH$4:$CH$163,0),2)</f>
        <v>Mordekaiser</v>
      </c>
      <c r="X193" t="str">
        <f>INDEX('(CC) Enemy Champ Data'!$CJ$4:$CK$163,MATCH('Comp Calculator'!$S193,'(CC) Enemy Champ Data'!$CJ$4:$CJ$163,0),2)</f>
        <v>Renekton</v>
      </c>
    </row>
    <row r="194" spans="5:24" x14ac:dyDescent="0.25">
      <c r="E194" s="45">
        <v>1</v>
      </c>
      <c r="F194" t="str">
        <f>INDEX('(CC) Team Data'!$B$23:$U$24,1,MATCH('Comp Calculator'!E194,'(CC) Team Data'!$B$24:$U$24,0))</f>
        <v>Sus. Tough.</v>
      </c>
      <c r="H194" s="45">
        <v>1</v>
      </c>
      <c r="I194" t="str">
        <f>INDEX('(CC) Team Data'!$B$25:$U$26,1,MATCH('Comp Calculator'!H194,'(CC) Team Data'!$B$26:$U$26,0))</f>
        <v>ST Dam.</v>
      </c>
      <c r="L194" s="45">
        <v>13</v>
      </c>
      <c r="M194" t="str">
        <f>INDEX('(CC) Enemy Champ Data'!$AL$4:$AM$163,MATCH('Comp Calculator'!$L194,'(CC) Enemy Champ Data'!$AL$4:$AL$163,0),2)</f>
        <v>Vel'Koz</v>
      </c>
      <c r="N194" t="str">
        <f>INDEX('(CC) Enemy Champ Data'!$AN$4:$AO$163,MATCH('Comp Calculator'!$L194,'(CC) Enemy Champ Data'!$AN$4:$AN$163,0),2)</f>
        <v>Lissandra</v>
      </c>
      <c r="O194" t="str">
        <f>INDEX('(CC) Enemy Champ Data'!$AP$4:$AQ$163,MATCH('Comp Calculator'!$L194,'(CC) Enemy Champ Data'!$AP$4:$AP$163,0),2)</f>
        <v>Nidalee</v>
      </c>
      <c r="P194" t="str">
        <f>INDEX('(CC) Enemy Champ Data'!$AR$4:$AS$163,MATCH('Comp Calculator'!$L194,'(CC) Enemy Champ Data'!$AR$4:$AR$163,0),2)</f>
        <v>Karthus</v>
      </c>
      <c r="Q194" t="str">
        <f>INDEX('(CC) Enemy Champ Data'!$AT$4:$AU$163,MATCH('Comp Calculator'!$L194,'(CC) Enemy Champ Data'!$AT$4:$AT$163,0),2)</f>
        <v>Lucian</v>
      </c>
      <c r="R194" s="19"/>
      <c r="S194" s="45">
        <v>13</v>
      </c>
      <c r="T194" t="str">
        <f>INDEX('(CC) Enemy Champ Data'!$CB$4:$CC$163,MATCH('Comp Calculator'!$S194,'(CC) Enemy Champ Data'!$CB$4:$CB$163,0),2)</f>
        <v>Tahm Kench</v>
      </c>
      <c r="U194" t="str">
        <f>INDEX('(CC) Enemy Champ Data'!$CD$4:$CE$163,MATCH('Comp Calculator'!$S194,'(CC) Enemy Champ Data'!$CD$4:$CD$163,0),2)</f>
        <v>Lissandra</v>
      </c>
      <c r="V194" t="str">
        <f>INDEX('(CC) Enemy Champ Data'!$CF$4:$CG$163,MATCH('Comp Calculator'!$S194,'(CC) Enemy Champ Data'!$CF$4:$CF$163,0),2)</f>
        <v>Kled</v>
      </c>
      <c r="W194" t="str">
        <f>INDEX('(CC) Enemy Champ Data'!$CH$4:$CI$163,MATCH('Comp Calculator'!$S194,'(CC) Enemy Champ Data'!$CH$4:$CH$163,0),2)</f>
        <v>Fiddlesticks</v>
      </c>
      <c r="X194" t="str">
        <f>INDEX('(CC) Enemy Champ Data'!$CJ$4:$CK$163,MATCH('Comp Calculator'!$S194,'(CC) Enemy Champ Data'!$CJ$4:$CJ$163,0),2)</f>
        <v>Pyke</v>
      </c>
    </row>
    <row r="195" spans="5:24" x14ac:dyDescent="0.25">
      <c r="E195" s="45">
        <v>2</v>
      </c>
      <c r="F195" t="str">
        <f>INDEX('(CC) Team Data'!$B$23:$U$24,1,MATCH('Comp Calculator'!E195,'(CC) Team Data'!$B$24:$U$24,0))</f>
        <v>Split Push.</v>
      </c>
      <c r="H195" s="45">
        <v>2</v>
      </c>
      <c r="I195" t="str">
        <f>INDEX('(CC) Team Data'!$B$25:$U$26,1,MATCH('Comp Calculator'!H195,'(CC) Team Data'!$B$26:$U$26,0))</f>
        <v>Eng. Mob.</v>
      </c>
      <c r="L195" s="45">
        <v>14</v>
      </c>
      <c r="M195" t="str">
        <f>INDEX('(CC) Enemy Champ Data'!$AL$4:$AM$163,MATCH('Comp Calculator'!$L195,'(CC) Enemy Champ Data'!$AL$4:$AL$163,0),2)</f>
        <v>Fizz</v>
      </c>
      <c r="N195" t="str">
        <f>INDEX('(CC) Enemy Champ Data'!$AN$4:$AO$163,MATCH('Comp Calculator'!$L195,'(CC) Enemy Champ Data'!$AN$4:$AN$163,0),2)</f>
        <v>Xayah</v>
      </c>
      <c r="O195" t="str">
        <f>INDEX('(CC) Enemy Champ Data'!$AP$4:$AQ$163,MATCH('Comp Calculator'!$L195,'(CC) Enemy Champ Data'!$AP$4:$AP$163,0),2)</f>
        <v>Neeko</v>
      </c>
      <c r="P195" t="str">
        <f>INDEX('(CC) Enemy Champ Data'!$AR$4:$AS$163,MATCH('Comp Calculator'!$L195,'(CC) Enemy Champ Data'!$AR$4:$AR$163,0),2)</f>
        <v>Fiddlesticks</v>
      </c>
      <c r="Q195" t="str">
        <f>INDEX('(CC) Enemy Champ Data'!$AT$4:$AU$163,MATCH('Comp Calculator'!$L195,'(CC) Enemy Champ Data'!$AT$4:$AT$163,0),2)</f>
        <v>Nidalee</v>
      </c>
      <c r="R195" s="19"/>
      <c r="S195" s="45">
        <v>14</v>
      </c>
      <c r="T195" t="str">
        <f>INDEX('(CC) Enemy Champ Data'!$CB$4:$CC$163,MATCH('Comp Calculator'!$S195,'(CC) Enemy Champ Data'!$CB$4:$CB$163,0),2)</f>
        <v>Diana</v>
      </c>
      <c r="U195" t="str">
        <f>INDEX('(CC) Enemy Champ Data'!$CD$4:$CE$163,MATCH('Comp Calculator'!$S195,'(CC) Enemy Champ Data'!$CD$4:$CD$163,0),2)</f>
        <v>Xayah</v>
      </c>
      <c r="V195" t="str">
        <f>INDEX('(CC) Enemy Champ Data'!$CF$4:$CG$163,MATCH('Comp Calculator'!$S195,'(CC) Enemy Champ Data'!$CF$4:$CF$163,0),2)</f>
        <v>Lux</v>
      </c>
      <c r="W195" t="str">
        <f>INDEX('(CC) Enemy Champ Data'!$CH$4:$CI$163,MATCH('Comp Calculator'!$S195,'(CC) Enemy Champ Data'!$CH$4:$CH$163,0),2)</f>
        <v>Karthus</v>
      </c>
      <c r="X195" t="str">
        <f>INDEX('(CC) Enemy Champ Data'!$CJ$4:$CK$163,MATCH('Comp Calculator'!$S195,'(CC) Enemy Champ Data'!$CJ$4:$CJ$163,0),2)</f>
        <v>Brand</v>
      </c>
    </row>
    <row r="196" spans="5:24" x14ac:dyDescent="0.25">
      <c r="E196" s="45">
        <v>3</v>
      </c>
      <c r="F196" t="str">
        <f>INDEX('(CC) Team Data'!$B$23:$U$24,1,MATCH('Comp Calculator'!E196,'(CC) Team Data'!$B$24:$U$24,0))</f>
        <v>AOE CC</v>
      </c>
      <c r="H196" s="45">
        <v>3</v>
      </c>
      <c r="I196" t="str">
        <f>INDEX('(CC) Team Data'!$B$25:$U$26,1,MATCH('Comp Calculator'!H196,'(CC) Team Data'!$B$26:$U$26,0))</f>
        <v>Siege</v>
      </c>
      <c r="L196" s="45">
        <v>15</v>
      </c>
      <c r="M196" t="str">
        <f>INDEX('(CC) Enemy Champ Data'!$AL$4:$AM$163,MATCH('Comp Calculator'!$L196,'(CC) Enemy Champ Data'!$AL$4:$AL$163,0),2)</f>
        <v>Diana</v>
      </c>
      <c r="N196" t="str">
        <f>INDEX('(CC) Enemy Champ Data'!$AN$4:$AO$163,MATCH('Comp Calculator'!$L196,'(CC) Enemy Champ Data'!$AN$4:$AN$163,0),2)</f>
        <v>Vladimir</v>
      </c>
      <c r="O196" t="str">
        <f>INDEX('(CC) Enemy Champ Data'!$AP$4:$AQ$163,MATCH('Comp Calculator'!$L196,'(CC) Enemy Champ Data'!$AP$4:$AP$163,0),2)</f>
        <v>Wukong</v>
      </c>
      <c r="P196" t="str">
        <f>INDEX('(CC) Enemy Champ Data'!$AR$4:$AS$163,MATCH('Comp Calculator'!$L196,'(CC) Enemy Champ Data'!$AR$4:$AR$163,0),2)</f>
        <v>Veigar</v>
      </c>
      <c r="Q196" t="str">
        <f>INDEX('(CC) Enemy Champ Data'!$AT$4:$AU$163,MATCH('Comp Calculator'!$L196,'(CC) Enemy Champ Data'!$AT$4:$AT$163,0),2)</f>
        <v>Renekton</v>
      </c>
      <c r="S196" s="45">
        <v>15</v>
      </c>
      <c r="T196" t="str">
        <f>INDEX('(CC) Enemy Champ Data'!$CB$4:$CC$163,MATCH('Comp Calculator'!$S196,'(CC) Enemy Champ Data'!$CB$4:$CB$163,0),2)</f>
        <v>Vel'Koz</v>
      </c>
      <c r="U196" t="str">
        <f>INDEX('(CC) Enemy Champ Data'!$CD$4:$CE$163,MATCH('Comp Calculator'!$S196,'(CC) Enemy Champ Data'!$CD$4:$CD$163,0),2)</f>
        <v>Vladimir</v>
      </c>
      <c r="V196" t="str">
        <f>INDEX('(CC) Enemy Champ Data'!$CF$4:$CG$163,MATCH('Comp Calculator'!$S196,'(CC) Enemy Champ Data'!$CF$4:$CF$163,0),2)</f>
        <v>Morgana</v>
      </c>
      <c r="W196" t="str">
        <f>INDEX('(CC) Enemy Champ Data'!$CH$4:$CI$163,MATCH('Comp Calculator'!$S196,'(CC) Enemy Champ Data'!$CH$4:$CH$163,0),2)</f>
        <v>Veigar</v>
      </c>
      <c r="X196" t="str">
        <f>INDEX('(CC) Enemy Champ Data'!$CJ$4:$CK$163,MATCH('Comp Calculator'!$S196,'(CC) Enemy Champ Data'!$CJ$4:$CJ$163,0),2)</f>
        <v>Nidalee</v>
      </c>
    </row>
    <row r="197" spans="5:24" x14ac:dyDescent="0.25">
      <c r="E197" s="45">
        <v>4</v>
      </c>
      <c r="F197" t="str">
        <f>INDEX('(CC) Team Data'!$B$23:$U$24,1,MATCH('Comp Calculator'!E197,'(CC) Team Data'!$B$24:$U$24,0))</f>
        <v>AOE Dam.</v>
      </c>
      <c r="H197" s="45">
        <v>4</v>
      </c>
      <c r="I197" t="str">
        <f>INDEX('(CC) Team Data'!$B$25:$U$26,1,MATCH('Comp Calculator'!H197,'(CC) Team Data'!$B$26:$U$26,0))</f>
        <v>ST CC</v>
      </c>
      <c r="L197" s="45">
        <v>16</v>
      </c>
      <c r="M197" t="str">
        <f>INDEX('(CC) Enemy Champ Data'!$AL$4:$AM$163,MATCH('Comp Calculator'!$L197,'(CC) Enemy Champ Data'!$AL$4:$AL$163,0),2)</f>
        <v>Master Yi</v>
      </c>
      <c r="N197" t="str">
        <f>INDEX('(CC) Enemy Champ Data'!$AN$4:$AO$163,MATCH('Comp Calculator'!$L197,'(CC) Enemy Champ Data'!$AN$4:$AN$163,0),2)</f>
        <v>Amumu</v>
      </c>
      <c r="O197" t="str">
        <f>INDEX('(CC) Enemy Champ Data'!$AP$4:$AQ$163,MATCH('Comp Calculator'!$L197,'(CC) Enemy Champ Data'!$AP$4:$AP$163,0),2)</f>
        <v>Kled</v>
      </c>
      <c r="P197" t="str">
        <f>INDEX('(CC) Enemy Champ Data'!$AR$4:$AS$163,MATCH('Comp Calculator'!$L197,'(CC) Enemy Champ Data'!$AR$4:$AR$163,0),2)</f>
        <v>Sona</v>
      </c>
      <c r="Q197" t="str">
        <f>INDEX('(CC) Enemy Champ Data'!$AT$4:$AU$163,MATCH('Comp Calculator'!$L197,'(CC) Enemy Champ Data'!$AT$4:$AT$163,0),2)</f>
        <v>Pyke</v>
      </c>
      <c r="S197" s="45">
        <v>16</v>
      </c>
      <c r="T197" t="str">
        <f>INDEX('(CC) Enemy Champ Data'!$CB$4:$CC$163,MATCH('Comp Calculator'!$S197,'(CC) Enemy Champ Data'!$CB$4:$CB$163,0),2)</f>
        <v>Master Yi</v>
      </c>
      <c r="U197" t="str">
        <f>INDEX('(CC) Enemy Champ Data'!$CD$4:$CE$163,MATCH('Comp Calculator'!$S197,'(CC) Enemy Champ Data'!$CD$4:$CD$163,0),2)</f>
        <v>Amumu</v>
      </c>
      <c r="V197" t="str">
        <f>INDEX('(CC) Enemy Champ Data'!$CF$4:$CG$163,MATCH('Comp Calculator'!$S197,'(CC) Enemy Champ Data'!$CF$4:$CF$163,0),2)</f>
        <v>Elise</v>
      </c>
      <c r="W197" t="str">
        <f>INDEX('(CC) Enemy Champ Data'!$CH$4:$CI$163,MATCH('Comp Calculator'!$S197,'(CC) Enemy Champ Data'!$CH$4:$CH$163,0),2)</f>
        <v>Sona</v>
      </c>
      <c r="X197" t="str">
        <f>INDEX('(CC) Enemy Champ Data'!$CJ$4:$CK$163,MATCH('Comp Calculator'!$S197,'(CC) Enemy Champ Data'!$CJ$4:$CJ$163,0),2)</f>
        <v>Rengar</v>
      </c>
    </row>
    <row r="198" spans="5:24" x14ac:dyDescent="0.25">
      <c r="E198" s="45">
        <v>5</v>
      </c>
      <c r="F198" t="str">
        <f>INDEX('(CC) Team Data'!$B$23:$U$24,1,MATCH('Comp Calculator'!E198,'(CC) Team Data'!$B$24:$U$24,0))</f>
        <v>Skirmishing</v>
      </c>
      <c r="H198" s="45">
        <v>5</v>
      </c>
      <c r="I198" t="str">
        <f>INDEX('(CC) Team Data'!$B$25:$U$26,1,MATCH('Comp Calculator'!H198,'(CC) Team Data'!$B$26:$U$26,0))</f>
        <v>Peel</v>
      </c>
      <c r="L198" s="45">
        <v>17</v>
      </c>
      <c r="M198" t="str">
        <f>INDEX('(CC) Enemy Champ Data'!$AL$4:$AM$163,MATCH('Comp Calculator'!$L198,'(CC) Enemy Champ Data'!$AL$4:$AL$163,0),2)</f>
        <v>Malzahar</v>
      </c>
      <c r="N198" t="str">
        <f>INDEX('(CC) Enemy Champ Data'!$AN$4:$AO$163,MATCH('Comp Calculator'!$L198,'(CC) Enemy Champ Data'!$AN$4:$AN$163,0),2)</f>
        <v>Xerath</v>
      </c>
      <c r="O198" t="str">
        <f>INDEX('(CC) Enemy Champ Data'!$AP$4:$AQ$163,MATCH('Comp Calculator'!$L198,'(CC) Enemy Champ Data'!$AP$4:$AP$163,0),2)</f>
        <v>Tryndamere</v>
      </c>
      <c r="P198" t="str">
        <f>INDEX('(CC) Enemy Champ Data'!$AR$4:$AS$163,MATCH('Comp Calculator'!$L198,'(CC) Enemy Champ Data'!$AR$4:$AR$163,0),2)</f>
        <v>Camille</v>
      </c>
      <c r="Q198" t="str">
        <f>INDEX('(CC) Enemy Champ Data'!$AT$4:$AU$163,MATCH('Comp Calculator'!$L198,'(CC) Enemy Champ Data'!$AT$4:$AT$163,0),2)</f>
        <v>Graves</v>
      </c>
      <c r="S198" s="45">
        <v>17</v>
      </c>
      <c r="T198" t="str">
        <f>INDEX('(CC) Enemy Champ Data'!$CB$4:$CC$163,MATCH('Comp Calculator'!$S198,'(CC) Enemy Champ Data'!$CB$4:$CB$163,0),2)</f>
        <v>Malzahar</v>
      </c>
      <c r="U198" t="str">
        <f>INDEX('(CC) Enemy Champ Data'!$CD$4:$CE$163,MATCH('Comp Calculator'!$S198,'(CC) Enemy Champ Data'!$CD$4:$CD$163,0),2)</f>
        <v>Blitzcrank</v>
      </c>
      <c r="V198" t="str">
        <f>INDEX('(CC) Enemy Champ Data'!$CF$4:$CG$163,MATCH('Comp Calculator'!$S198,'(CC) Enemy Champ Data'!$CF$4:$CF$163,0),2)</f>
        <v>Nidalee</v>
      </c>
      <c r="W198" t="str">
        <f>INDEX('(CC) Enemy Champ Data'!$CH$4:$CI$163,MATCH('Comp Calculator'!$S198,'(CC) Enemy Champ Data'!$CH$4:$CH$163,0),2)</f>
        <v>Camille</v>
      </c>
      <c r="X198" t="str">
        <f>INDEX('(CC) Enemy Champ Data'!$CJ$4:$CK$163,MATCH('Comp Calculator'!$S198,'(CC) Enemy Champ Data'!$CJ$4:$CJ$163,0),2)</f>
        <v>Lucian</v>
      </c>
    </row>
    <row r="199" spans="5:24" x14ac:dyDescent="0.25">
      <c r="E199" s="45">
        <v>6</v>
      </c>
      <c r="F199" t="str">
        <f>INDEX('(CC) Team Data'!$B$23:$U$24,1,MATCH('Comp Calculator'!E199,'(CC) Team Data'!$B$24:$U$24,0))</f>
        <v>DPS Dam.</v>
      </c>
      <c r="H199" s="45">
        <v>6</v>
      </c>
      <c r="I199" t="str">
        <f>INDEX('(CC) Team Data'!$B$25:$U$26,1,MATCH('Comp Calculator'!H199,'(CC) Team Data'!$B$26:$U$26,0))</f>
        <v>Mit. Tough.</v>
      </c>
      <c r="L199" s="45">
        <v>18</v>
      </c>
      <c r="M199" t="str">
        <f>INDEX('(CC) Enemy Champ Data'!$AL$4:$AM$163,MATCH('Comp Calculator'!$L199,'(CC) Enemy Champ Data'!$AL$4:$AL$163,0),2)</f>
        <v>Xayah</v>
      </c>
      <c r="N199" t="str">
        <f>INDEX('(CC) Enemy Champ Data'!$AN$4:$AO$163,MATCH('Comp Calculator'!$L199,'(CC) Enemy Champ Data'!$AN$4:$AN$163,0),2)</f>
        <v>Blitzcrank</v>
      </c>
      <c r="O199" t="str">
        <f>INDEX('(CC) Enemy Champ Data'!$AP$4:$AQ$163,MATCH('Comp Calculator'!$L199,'(CC) Enemy Champ Data'!$AP$4:$AP$163,0),2)</f>
        <v>Ivern</v>
      </c>
      <c r="P199" t="str">
        <f>INDEX('(CC) Enemy Champ Data'!$AR$4:$AS$163,MATCH('Comp Calculator'!$L199,'(CC) Enemy Champ Data'!$AR$4:$AR$163,0),2)</f>
        <v>Jinx</v>
      </c>
      <c r="Q199" t="str">
        <f>INDEX('(CC) Enemy Champ Data'!$AT$4:$AU$163,MATCH('Comp Calculator'!$L199,'(CC) Enemy Champ Data'!$AT$4:$AT$163,0),2)</f>
        <v>Rengar</v>
      </c>
      <c r="S199" s="45">
        <v>18</v>
      </c>
      <c r="T199" t="str">
        <f>INDEX('(CC) Enemy Champ Data'!$CB$4:$CC$163,MATCH('Comp Calculator'!$S199,'(CC) Enemy Champ Data'!$CB$4:$CB$163,0),2)</f>
        <v>Seraphine</v>
      </c>
      <c r="U199" t="str">
        <f>INDEX('(CC) Enemy Champ Data'!$CD$4:$CE$163,MATCH('Comp Calculator'!$S199,'(CC) Enemy Champ Data'!$CD$4:$CD$163,0),2)</f>
        <v>Xerath</v>
      </c>
      <c r="V199" t="str">
        <f>INDEX('(CC) Enemy Champ Data'!$CF$4:$CG$163,MATCH('Comp Calculator'!$S199,'(CC) Enemy Champ Data'!$CF$4:$CF$163,0),2)</f>
        <v>Tryndamere</v>
      </c>
      <c r="W199" t="str">
        <f>INDEX('(CC) Enemy Champ Data'!$CH$4:$CI$163,MATCH('Comp Calculator'!$S199,'(CC) Enemy Champ Data'!$CH$4:$CH$163,0),2)</f>
        <v>Jinx</v>
      </c>
      <c r="X199" t="str">
        <f>INDEX('(CC) Enemy Champ Data'!$CJ$4:$CK$163,MATCH('Comp Calculator'!$S199,'(CC) Enemy Champ Data'!$CJ$4:$CJ$163,0),2)</f>
        <v>Pantheon</v>
      </c>
    </row>
    <row r="200" spans="5:24" x14ac:dyDescent="0.25">
      <c r="E200" s="45">
        <v>7</v>
      </c>
      <c r="F200" t="str">
        <f>INDEX('(CC) Team Data'!$B$23:$U$24,1,MATCH('Comp Calculator'!E200,'(CC) Team Data'!$B$24:$U$24,0))</f>
        <v>Wave Clear</v>
      </c>
      <c r="H200" s="45">
        <v>7</v>
      </c>
      <c r="I200" t="str">
        <f>INDEX('(CC) Team Data'!$B$25:$U$26,1,MATCH('Comp Calculator'!H200,'(CC) Team Data'!$B$26:$U$26,0))</f>
        <v>Utility</v>
      </c>
      <c r="L200" s="45">
        <v>19</v>
      </c>
      <c r="M200" t="str">
        <f>INDEX('(CC) Enemy Champ Data'!$AL$4:$AM$163,MATCH('Comp Calculator'!$L200,'(CC) Enemy Champ Data'!$AL$4:$AL$163,0),2)</f>
        <v>Seraphine</v>
      </c>
      <c r="N200" t="str">
        <f>INDEX('(CC) Enemy Champ Data'!$AN$4:$AO$163,MATCH('Comp Calculator'!$L200,'(CC) Enemy Champ Data'!$AN$4:$AN$163,0),2)</f>
        <v>Leona</v>
      </c>
      <c r="O200" t="str">
        <f>INDEX('(CC) Enemy Champ Data'!$AP$4:$AQ$163,MATCH('Comp Calculator'!$L200,'(CC) Enemy Champ Data'!$AP$4:$AP$163,0),2)</f>
        <v>Anivia</v>
      </c>
      <c r="P200" t="str">
        <f>INDEX('(CC) Enemy Champ Data'!$AR$4:$AS$163,MATCH('Comp Calculator'!$L200,'(CC) Enemy Champ Data'!$AR$4:$AR$163,0),2)</f>
        <v>Zoe</v>
      </c>
      <c r="Q200" t="str">
        <f>INDEX('(CC) Enemy Champ Data'!$AT$4:$AU$163,MATCH('Comp Calculator'!$L200,'(CC) Enemy Champ Data'!$AT$4:$AT$163,0),2)</f>
        <v>Nasus</v>
      </c>
      <c r="S200" s="45">
        <v>19</v>
      </c>
      <c r="T200" t="str">
        <f>INDEX('(CC) Enemy Champ Data'!$CB$4:$CC$163,MATCH('Comp Calculator'!$S200,'(CC) Enemy Champ Data'!$CB$4:$CB$163,0),2)</f>
        <v>Xayah</v>
      </c>
      <c r="U200" t="str">
        <f>INDEX('(CC) Enemy Champ Data'!$CD$4:$CE$163,MATCH('Comp Calculator'!$S200,'(CC) Enemy Champ Data'!$CD$4:$CD$163,0),2)</f>
        <v>Leona</v>
      </c>
      <c r="V200" t="str">
        <f>INDEX('(CC) Enemy Champ Data'!$CF$4:$CG$163,MATCH('Comp Calculator'!$S200,'(CC) Enemy Champ Data'!$CF$4:$CF$163,0),2)</f>
        <v>Ahri</v>
      </c>
      <c r="W200" t="str">
        <f>INDEX('(CC) Enemy Champ Data'!$CH$4:$CI$163,MATCH('Comp Calculator'!$S200,'(CC) Enemy Champ Data'!$CH$4:$CH$163,0),2)</f>
        <v>Zoe</v>
      </c>
      <c r="X200" t="str">
        <f>INDEX('(CC) Enemy Champ Data'!$CJ$4:$CK$163,MATCH('Comp Calculator'!$S200,'(CC) Enemy Champ Data'!$CJ$4:$CJ$163,0),2)</f>
        <v>Shaco</v>
      </c>
    </row>
    <row r="201" spans="5:24" x14ac:dyDescent="0.25">
      <c r="E201" s="45">
        <v>8</v>
      </c>
      <c r="F201" t="str">
        <f>INDEX('(CC) Team Data'!$B$23:$U$24,1,MATCH('Comp Calculator'!E201,'(CC) Team Data'!$B$24:$U$24,0))</f>
        <v>Zone Cont.</v>
      </c>
      <c r="H201" s="45">
        <v>8</v>
      </c>
      <c r="I201" t="str">
        <f>INDEX('(CC) Team Data'!$B$25:$U$26,1,MATCH('Comp Calculator'!H201,'(CC) Team Data'!$B$26:$U$26,0))</f>
        <v>Poke</v>
      </c>
      <c r="L201" s="45">
        <v>20</v>
      </c>
      <c r="M201" t="str">
        <f>INDEX('(CC) Enemy Champ Data'!$AL$4:$AM$163,MATCH('Comp Calculator'!$L201,'(CC) Enemy Champ Data'!$AL$4:$AL$163,0),2)</f>
        <v>Singed</v>
      </c>
      <c r="N201" t="str">
        <f>INDEX('(CC) Enemy Champ Data'!$AN$4:$AO$163,MATCH('Comp Calculator'!$L201,'(CC) Enemy Champ Data'!$AN$4:$AN$163,0),2)</f>
        <v>Olaf</v>
      </c>
      <c r="O201" t="str">
        <f>INDEX('(CC) Enemy Champ Data'!$AP$4:$AQ$163,MATCH('Comp Calculator'!$L201,'(CC) Enemy Champ Data'!$AP$4:$AP$163,0),2)</f>
        <v>Ahri</v>
      </c>
      <c r="P201" t="str">
        <f>INDEX('(CC) Enemy Champ Data'!$AR$4:$AS$163,MATCH('Comp Calculator'!$L201,'(CC) Enemy Champ Data'!$AR$4:$AR$163,0),2)</f>
        <v>Aatrox</v>
      </c>
      <c r="Q201" t="str">
        <f>INDEX('(CC) Enemy Champ Data'!$AT$4:$AU$163,MATCH('Comp Calculator'!$L201,'(CC) Enemy Champ Data'!$AT$4:$AT$163,0),2)</f>
        <v>Shaco</v>
      </c>
      <c r="S201" s="45">
        <v>20</v>
      </c>
      <c r="T201" t="str">
        <f>INDEX('(CC) Enemy Champ Data'!$CB$4:$CC$163,MATCH('Comp Calculator'!$S201,'(CC) Enemy Champ Data'!$CB$4:$CB$163,0),2)</f>
        <v>Kha'Zix</v>
      </c>
      <c r="U201" t="str">
        <f>INDEX('(CC) Enemy Champ Data'!$CD$4:$CE$163,MATCH('Comp Calculator'!$S201,'(CC) Enemy Champ Data'!$CD$4:$CD$163,0),2)</f>
        <v>Xin Zhao</v>
      </c>
      <c r="V201" t="str">
        <f>INDEX('(CC) Enemy Champ Data'!$CF$4:$CG$163,MATCH('Comp Calculator'!$S201,'(CC) Enemy Champ Data'!$CF$4:$CF$163,0),2)</f>
        <v>Ivern</v>
      </c>
      <c r="W201" t="str">
        <f>INDEX('(CC) Enemy Champ Data'!$CH$4:$CI$163,MATCH('Comp Calculator'!$S201,'(CC) Enemy Champ Data'!$CH$4:$CH$163,0),2)</f>
        <v>Aatrox</v>
      </c>
      <c r="X201" t="str">
        <f>INDEX('(CC) Enemy Champ Data'!$CJ$4:$CK$163,MATCH('Comp Calculator'!$S201,'(CC) Enemy Champ Data'!$CJ$4:$CJ$163,0),2)</f>
        <v>Graves</v>
      </c>
    </row>
    <row r="202" spans="5:24" x14ac:dyDescent="0.25">
      <c r="E202" s="45">
        <v>9</v>
      </c>
      <c r="F202" t="str">
        <f>INDEX('(CC) Team Data'!$B$23:$U$24,1,MATCH('Comp Calculator'!E202,'(CC) Team Data'!$B$24:$U$24,0))</f>
        <v>Bur. Dam</v>
      </c>
      <c r="H202" s="45">
        <v>9</v>
      </c>
      <c r="I202" t="str">
        <f>INDEX('(CC) Team Data'!$B$25:$U$26,1,MATCH('Comp Calculator'!H202,'(CC) Team Data'!$B$26:$U$26,0))</f>
        <v>CC Impact</v>
      </c>
    </row>
    <row r="203" spans="5:24" x14ac:dyDescent="0.25">
      <c r="E203" s="45">
        <v>10</v>
      </c>
      <c r="F203" t="str">
        <f>INDEX('(CC) Team Data'!$B$23:$U$24,1,MATCH('Comp Calculator'!E203,'(CC) Team Data'!$B$24:$U$24,0))</f>
        <v>CC Range</v>
      </c>
      <c r="H203" s="45">
        <v>10</v>
      </c>
      <c r="I203" t="str">
        <f>INDEX('(CC) Team Data'!$B$25:$U$26,1,MATCH('Comp Calculator'!H203,'(CC) Team Data'!$B$26:$U$26,0))</f>
        <v>Repo. Mob.</v>
      </c>
    </row>
  </sheetData>
  <mergeCells count="10">
    <mergeCell ref="F156:G156"/>
    <mergeCell ref="M156:Q156"/>
    <mergeCell ref="T156:X156"/>
    <mergeCell ref="M180:Q180"/>
    <mergeCell ref="T180:X180"/>
    <mergeCell ref="E172:E175"/>
    <mergeCell ref="E176:E179"/>
    <mergeCell ref="E183:E186"/>
    <mergeCell ref="E187:E190"/>
    <mergeCell ref="B156:C156"/>
  </mergeCells>
  <phoneticPr fontId="7" type="noConversion"/>
  <conditionalFormatting sqref="H158:J162">
    <cfRule type="colorScale" priority="325">
      <colorScale>
        <cfvo type="num" val="-20"/>
        <cfvo type="num" val="0"/>
        <cfvo type="num" val="20"/>
        <color rgb="FFFF0000"/>
        <color rgb="FFFFFF00"/>
        <color rgb="FF92D050"/>
      </colorScale>
    </cfRule>
  </conditionalFormatting>
  <conditionalFormatting sqref="H163:J163">
    <cfRule type="colorScale" priority="2">
      <colorScale>
        <cfvo type="num" val="-100"/>
        <cfvo type="num" val="0"/>
        <cfvo type="num" val="100"/>
        <color rgb="FFFF0000"/>
        <color rgb="FFFFFF00"/>
        <color rgb="FF92D050"/>
      </colorScale>
    </cfRule>
  </conditionalFormatting>
  <conditionalFormatting sqref="M158:Q177">
    <cfRule type="expression" dxfId="323" priority="1">
      <formula>AA158</formula>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expression" priority="321" id="{65402276-0862-4FEC-9896-7EBCCBB94761}">
            <xm:f>'(CC) Team Data'!$R$36&lt;'(CC) Team Data'!$AG$5</xm:f>
            <x14:dxf>
              <fill>
                <patternFill>
                  <bgColor rgb="FFFF0000"/>
                </patternFill>
              </fill>
            </x14:dxf>
          </x14:cfRule>
          <x14:cfRule type="expression" priority="322" id="{0C4811EB-CEA6-49BF-9276-754BBA3A92CF}">
            <xm:f>'(CC) Team Data'!$R$36&lt;'(CC) Team Data'!$AG$4</xm:f>
            <x14:dxf>
              <fill>
                <patternFill>
                  <bgColor rgb="FFFFFF00"/>
                </patternFill>
              </fill>
            </x14:dxf>
          </x14:cfRule>
          <x14:cfRule type="expression" priority="323" id="{31CAD593-0C04-411F-BCF5-9E8107F15121}">
            <xm:f>'(CC) Team Data'!$R$36&lt;'(CC) Team Data'!$AG$3</xm:f>
            <x14:dxf>
              <fill>
                <patternFill>
                  <bgColor rgb="FF92D050"/>
                </patternFill>
              </fill>
            </x14:dxf>
          </x14:cfRule>
          <x14:cfRule type="expression" priority="324" id="{86AE9BBA-8AF4-4874-A883-5DFE16C1779C}">
            <xm:f>'(CC) Team Data'!$R$36&lt;'(CC) Team Data'!$AG$2</xm:f>
            <x14:dxf>
              <fill>
                <patternFill>
                  <bgColor rgb="FF00B0F0"/>
                </patternFill>
              </fill>
            </x14:dxf>
          </x14:cfRule>
          <xm:sqref>F172</xm:sqref>
        </x14:conditionalFormatting>
        <x14:conditionalFormatting xmlns:xm="http://schemas.microsoft.com/office/excel/2006/main">
          <x14:cfRule type="expression" priority="317" id="{AFA2C2AD-88A7-4B2D-B840-68260D712D18}">
            <xm:f>'(CC) Team Data'!$E$36&lt;'(CC) Team Data'!$AG$5</xm:f>
            <x14:dxf>
              <fill>
                <patternFill>
                  <bgColor rgb="FFFF0000"/>
                </patternFill>
              </fill>
            </x14:dxf>
          </x14:cfRule>
          <x14:cfRule type="expression" priority="318" id="{817D7330-F532-4E54-B5F2-042407026753}">
            <xm:f>'(CC) Team Data'!$E$36&lt;'(CC) Team Data'!$AG$4</xm:f>
            <x14:dxf>
              <fill>
                <patternFill>
                  <bgColor rgb="FFFFFF00"/>
                </patternFill>
              </fill>
            </x14:dxf>
          </x14:cfRule>
          <x14:cfRule type="expression" priority="319" id="{73F0AE65-93DD-44D1-9B09-A62E8CB70C89}">
            <xm:f>'(CC) Team Data'!$E$36&lt;'(CC) Team Data'!$AG$3</xm:f>
            <x14:dxf>
              <fill>
                <patternFill>
                  <bgColor rgb="FF92D050"/>
                </patternFill>
              </fill>
            </x14:dxf>
          </x14:cfRule>
          <x14:cfRule type="expression" priority="320" id="{91BDDC0D-5C5D-4134-B53A-8657C5F05206}">
            <xm:f>'(CC) Team Data'!$E$36&lt;'(CC) Team Data'!$AG$2</xm:f>
            <x14:dxf>
              <fill>
                <patternFill>
                  <bgColor rgb="FF00B0F0"/>
                </patternFill>
              </fill>
            </x14:dxf>
          </x14:cfRule>
          <xm:sqref>F173</xm:sqref>
        </x14:conditionalFormatting>
        <x14:conditionalFormatting xmlns:xm="http://schemas.microsoft.com/office/excel/2006/main">
          <x14:cfRule type="expression" priority="313" id="{0E4F9804-37AE-4EE8-B315-1449F37D39BE}">
            <xm:f>'(CC) Team Data'!$P$36&lt;'(CC) Team Data'!$AG$5</xm:f>
            <x14:dxf>
              <fill>
                <patternFill>
                  <bgColor rgb="FFFF0000"/>
                </patternFill>
              </fill>
            </x14:dxf>
          </x14:cfRule>
          <x14:cfRule type="expression" priority="314" id="{57753221-C637-4A44-BA94-49F4797A39B9}">
            <xm:f>'(CC) Team Data'!$P$36&lt;'(CC) Team Data'!$AG$4</xm:f>
            <x14:dxf>
              <fill>
                <patternFill>
                  <bgColor rgb="FFFFFF00"/>
                </patternFill>
              </fill>
            </x14:dxf>
          </x14:cfRule>
          <x14:cfRule type="expression" priority="315" id="{77BBF340-5DCB-4CBA-B52E-B94E4E5FC7FE}">
            <xm:f>'(CC) Team Data'!$P$36&lt;'(CC) Team Data'!$AG$3</xm:f>
            <x14:dxf>
              <fill>
                <patternFill>
                  <bgColor rgb="FF92D050"/>
                </patternFill>
              </fill>
            </x14:dxf>
          </x14:cfRule>
          <x14:cfRule type="expression" priority="316" id="{0AA125E5-C1FA-4F97-B4FB-D008A9537488}">
            <xm:f>'(CC) Team Data'!$P$36&lt;'(CC) Team Data'!$AG$2</xm:f>
            <x14:dxf>
              <fill>
                <patternFill>
                  <bgColor rgb="FF00B0F0"/>
                </patternFill>
              </fill>
            </x14:dxf>
          </x14:cfRule>
          <xm:sqref>F174</xm:sqref>
        </x14:conditionalFormatting>
        <x14:conditionalFormatting xmlns:xm="http://schemas.microsoft.com/office/excel/2006/main">
          <x14:cfRule type="expression" priority="309" id="{380E80D5-643B-40EA-9F88-6A422D77C881}">
            <xm:f>'(CC) Team Data'!$N$36&lt;'(CC) Team Data'!$AG$5</xm:f>
            <x14:dxf>
              <fill>
                <patternFill>
                  <bgColor rgb="FFFF0000"/>
                </patternFill>
              </fill>
            </x14:dxf>
          </x14:cfRule>
          <x14:cfRule type="expression" priority="310" id="{62FA5CCA-50EB-49D3-BFA0-4C9AC0CD8CAF}">
            <xm:f>'(CC) Team Data'!$N$36&lt;'(CC) Team Data'!$AG$4</xm:f>
            <x14:dxf>
              <fill>
                <patternFill>
                  <bgColor rgb="FFFFFF00"/>
                </patternFill>
              </fill>
            </x14:dxf>
          </x14:cfRule>
          <x14:cfRule type="expression" priority="311" id="{AB0C93A1-C7AC-4692-A713-92F8E1F2CBED}">
            <xm:f>'(CC) Team Data'!$N$36&lt;'(CC) Team Data'!$AG$3</xm:f>
            <x14:dxf>
              <fill>
                <patternFill>
                  <bgColor rgb="FF92D050"/>
                </patternFill>
              </fill>
            </x14:dxf>
          </x14:cfRule>
          <x14:cfRule type="expression" priority="312" id="{7C9C7C87-D3F3-42B4-A20C-9F24AF1B746C}">
            <xm:f>'(CC) Team Data'!$N$36&lt;'(CC) Team Data'!$AG$2</xm:f>
            <x14:dxf>
              <fill>
                <patternFill>
                  <bgColor rgb="FF00B0F0"/>
                </patternFill>
              </fill>
            </x14:dxf>
          </x14:cfRule>
          <xm:sqref>F175</xm:sqref>
        </x14:conditionalFormatting>
        <x14:conditionalFormatting xmlns:xm="http://schemas.microsoft.com/office/excel/2006/main">
          <x14:cfRule type="expression" priority="305" id="{3A421CC2-1C34-41DD-98FF-1305F341FEB4}">
            <xm:f>'(CC) Team Data'!$B$36&lt;'(CC) Team Data'!$AH$5</xm:f>
            <x14:dxf>
              <fill>
                <patternFill>
                  <bgColor rgb="FFFF0000"/>
                </patternFill>
              </fill>
            </x14:dxf>
          </x14:cfRule>
          <x14:cfRule type="expression" priority="306" id="{D518C3E1-D7D0-42DF-ABD7-AB0714CBF0A1}">
            <xm:f>'(CC) Team Data'!$B$36&lt;'(CC) Team Data'!$AH$4</xm:f>
            <x14:dxf>
              <fill>
                <patternFill>
                  <bgColor rgb="FFFFFF00"/>
                </patternFill>
              </fill>
            </x14:dxf>
          </x14:cfRule>
          <x14:cfRule type="expression" priority="307" id="{F16A7AD9-0ABF-44F7-9C13-6EFD5CE44B71}">
            <xm:f>'(CC) Team Data'!$B$36&lt;'(CC) Team Data'!$AH$3</xm:f>
            <x14:dxf>
              <fill>
                <patternFill>
                  <bgColor rgb="FF92D050"/>
                </patternFill>
              </fill>
            </x14:dxf>
          </x14:cfRule>
          <x14:cfRule type="expression" priority="308" id="{F713EC5E-191F-4478-BE7E-287B6A72677D}">
            <xm:f>'(CC) Team Data'!$B$36&lt;'(CC) Team Data'!$AH$2</xm:f>
            <x14:dxf>
              <fill>
                <patternFill>
                  <bgColor rgb="FF00B0F0"/>
                </patternFill>
              </fill>
            </x14:dxf>
          </x14:cfRule>
          <xm:sqref>F176</xm:sqref>
        </x14:conditionalFormatting>
        <x14:conditionalFormatting xmlns:xm="http://schemas.microsoft.com/office/excel/2006/main">
          <x14:cfRule type="expression" priority="301" id="{A82627BA-18B0-4A72-8DF9-EEC047CADECE}">
            <xm:f>'(CC) Team Data'!$M$36&lt;'(CC) Team Data'!$AH$5</xm:f>
            <x14:dxf>
              <fill>
                <patternFill>
                  <bgColor rgb="FFFF0000"/>
                </patternFill>
              </fill>
            </x14:dxf>
          </x14:cfRule>
          <x14:cfRule type="expression" priority="302" id="{8E16CF52-904B-4DB7-9C51-4B0B073BAEAD}">
            <xm:f>'(CC) Team Data'!$M$36&lt;'(CC) Team Data'!$AH$4</xm:f>
            <x14:dxf>
              <fill>
                <patternFill>
                  <bgColor rgb="FFFFFF00"/>
                </patternFill>
              </fill>
            </x14:dxf>
          </x14:cfRule>
          <x14:cfRule type="expression" priority="303" id="{406F0A66-6A6D-4738-ACC6-8E07E7846382}">
            <xm:f>'(CC) Team Data'!$M$36&lt;'(CC) Team Data'!$AH$3</xm:f>
            <x14:dxf>
              <fill>
                <patternFill>
                  <bgColor rgb="FF92D050"/>
                </patternFill>
              </fill>
            </x14:dxf>
          </x14:cfRule>
          <x14:cfRule type="expression" priority="304" id="{1DAB865C-32D1-4271-A29B-FF40631A229A}">
            <xm:f>'(CC) Team Data'!$M$36&lt;'(CC) Team Data'!$AH$2</xm:f>
            <x14:dxf>
              <fill>
                <patternFill>
                  <bgColor rgb="FF00B0F0"/>
                </patternFill>
              </fill>
            </x14:dxf>
          </x14:cfRule>
          <xm:sqref>F177</xm:sqref>
        </x14:conditionalFormatting>
        <x14:conditionalFormatting xmlns:xm="http://schemas.microsoft.com/office/excel/2006/main">
          <x14:cfRule type="expression" priority="297" id="{99442809-3F35-435F-AD52-4AF11A635E39}">
            <xm:f>'(CC) Team Data'!$K$36&lt;'(CC) Team Data'!$AH$5</xm:f>
            <x14:dxf>
              <fill>
                <patternFill>
                  <bgColor rgb="FFFF0000"/>
                </patternFill>
              </fill>
            </x14:dxf>
          </x14:cfRule>
          <x14:cfRule type="expression" priority="298" id="{E00A1728-DA6B-4337-81A6-8BE4BCDF1F81}">
            <xm:f>'(CC) Team Data'!$K$36&lt;'(CC) Team Data'!$AH$4</xm:f>
            <x14:dxf>
              <fill>
                <patternFill>
                  <bgColor rgb="FFFFFF00"/>
                </patternFill>
              </fill>
            </x14:dxf>
          </x14:cfRule>
          <x14:cfRule type="expression" priority="299" id="{4C1B3254-A59D-4DC7-AA25-A26FB88AB20F}">
            <xm:f>'(CC) Team Data'!$K$36&lt;'(CC) Team Data'!$AH$3</xm:f>
            <x14:dxf>
              <fill>
                <patternFill>
                  <bgColor rgb="FF92D050"/>
                </patternFill>
              </fill>
            </x14:dxf>
          </x14:cfRule>
          <x14:cfRule type="expression" priority="300" id="{9847C5AE-A0B9-442B-A6E4-0036C03686AB}">
            <xm:f>'(CC) Team Data'!$K$36&lt;'(CC) Team Data'!$AH$2</xm:f>
            <x14:dxf>
              <fill>
                <patternFill>
                  <bgColor rgb="FF00B0F0"/>
                </patternFill>
              </fill>
            </x14:dxf>
          </x14:cfRule>
          <xm:sqref>F178</xm:sqref>
        </x14:conditionalFormatting>
        <x14:conditionalFormatting xmlns:xm="http://schemas.microsoft.com/office/excel/2006/main">
          <x14:cfRule type="expression" priority="293" id="{102DBBC8-BAA9-4BCF-B652-4526BFF8E383}">
            <xm:f>'(CC) Team Data'!$L$36&lt;'(CC) Team Data'!$AH$5</xm:f>
            <x14:dxf>
              <fill>
                <patternFill>
                  <bgColor rgb="FFFF0000"/>
                </patternFill>
              </fill>
            </x14:dxf>
          </x14:cfRule>
          <x14:cfRule type="expression" priority="294" id="{14712CB4-6AAC-427C-8DC2-B824F6730D50}">
            <xm:f>'(CC) Team Data'!$L$36&lt;'(CC) Team Data'!$AH$4</xm:f>
            <x14:dxf>
              <fill>
                <patternFill>
                  <bgColor rgb="FFFFFF00"/>
                </patternFill>
              </fill>
            </x14:dxf>
          </x14:cfRule>
          <x14:cfRule type="expression" priority="295" id="{91C505B2-491F-4CFA-83FF-6038E73680BE}">
            <xm:f>'(CC) Team Data'!$L$36&lt;'(CC) Team Data'!$AH$3</xm:f>
            <x14:dxf>
              <fill>
                <patternFill>
                  <bgColor rgb="FF92D050"/>
                </patternFill>
              </fill>
            </x14:dxf>
          </x14:cfRule>
          <x14:cfRule type="expression" priority="296" id="{4C7E50F0-83D1-4463-AA04-773FBEF4ABCF}">
            <xm:f>'(CC) Team Data'!$L$36&lt;'(CC) Team Data'!$AH$2</xm:f>
            <x14:dxf>
              <fill>
                <patternFill>
                  <bgColor rgb="FF00B0F0"/>
                </patternFill>
              </fill>
            </x14:dxf>
          </x14:cfRule>
          <xm:sqref>F179</xm:sqref>
        </x14:conditionalFormatting>
        <x14:conditionalFormatting xmlns:xm="http://schemas.microsoft.com/office/excel/2006/main">
          <x14:cfRule type="expression" priority="289" id="{F45E2B5D-C626-4D97-B633-337E67D778E8}">
            <xm:f>'(CC) Team Data'!$B$36&lt;'(CC) Team Data'!$AG$5</xm:f>
            <x14:dxf>
              <fill>
                <patternFill>
                  <bgColor rgb="FFFF0000"/>
                </patternFill>
              </fill>
            </x14:dxf>
          </x14:cfRule>
          <x14:cfRule type="expression" priority="290" id="{BB00DF0B-B3D4-4E76-9E7B-2124A81EA415}">
            <xm:f>'(CC) Team Data'!$B$36&lt;'(CC) Team Data'!$AG$4</xm:f>
            <x14:dxf>
              <fill>
                <patternFill>
                  <bgColor rgb="FFFFFF00"/>
                </patternFill>
              </fill>
            </x14:dxf>
          </x14:cfRule>
          <x14:cfRule type="expression" priority="291" id="{D8CC32CE-4257-477E-A103-4D2641C49800}">
            <xm:f>'(CC) Team Data'!$B$36&lt;'(CC) Team Data'!$AG$3</xm:f>
            <x14:dxf>
              <fill>
                <patternFill>
                  <bgColor rgb="FF92D050"/>
                </patternFill>
              </fill>
            </x14:dxf>
          </x14:cfRule>
          <x14:cfRule type="expression" priority="292" id="{2E730EEC-2FEE-4F21-88FC-D765BE153D9D}">
            <xm:f>'(CC) Team Data'!$B$36&lt;'(CC) Team Data'!$AG$2</xm:f>
            <x14:dxf>
              <fill>
                <patternFill>
                  <bgColor rgb="FF00B0F0"/>
                </patternFill>
              </fill>
            </x14:dxf>
          </x14:cfRule>
          <xm:sqref>G172</xm:sqref>
        </x14:conditionalFormatting>
        <x14:conditionalFormatting xmlns:xm="http://schemas.microsoft.com/office/excel/2006/main">
          <x14:cfRule type="expression" priority="285" id="{03596909-32CE-43E5-9617-4CA212AAB6AA}">
            <xm:f>'(CC) Team Data'!$D$36&lt;'(CC) Team Data'!$AG$5</xm:f>
            <x14:dxf>
              <fill>
                <patternFill>
                  <bgColor rgb="FFFF0000"/>
                </patternFill>
              </fill>
            </x14:dxf>
          </x14:cfRule>
          <x14:cfRule type="expression" priority="286" id="{371261B6-1F96-42E8-BACC-B43B2EC2D22E}">
            <xm:f>'(CC) Team Data'!$D$36&lt;'(CC) Team Data'!$AG$4</xm:f>
            <x14:dxf>
              <fill>
                <patternFill>
                  <bgColor rgb="FFFFFF00"/>
                </patternFill>
              </fill>
            </x14:dxf>
          </x14:cfRule>
          <x14:cfRule type="expression" priority="287" id="{E6DEB159-5270-4092-B460-0D03C2D52583}">
            <xm:f>'(CC) Team Data'!$D$36&lt;'(CC) Team Data'!$AG$3</xm:f>
            <x14:dxf>
              <fill>
                <patternFill>
                  <bgColor rgb="FF92D050"/>
                </patternFill>
              </fill>
            </x14:dxf>
          </x14:cfRule>
          <x14:cfRule type="expression" priority="288" id="{1C12B145-EA46-4CAD-A015-88F153B8D070}">
            <xm:f>'(CC) Team Data'!$D$36&lt;'(CC) Team Data'!$AG$2</xm:f>
            <x14:dxf>
              <fill>
                <patternFill>
                  <bgColor rgb="FF00B0F0"/>
                </patternFill>
              </fill>
            </x14:dxf>
          </x14:cfRule>
          <xm:sqref>G173</xm:sqref>
        </x14:conditionalFormatting>
        <x14:conditionalFormatting xmlns:xm="http://schemas.microsoft.com/office/excel/2006/main">
          <x14:cfRule type="expression" priority="281" id="{EA194454-E6A6-4DD7-B58E-37E8C89A5F02}">
            <xm:f>'(CC) Team Data'!$M$36&lt;'(CC) Team Data'!$AG$5</xm:f>
            <x14:dxf>
              <fill>
                <patternFill>
                  <bgColor rgb="FFFF0000"/>
                </patternFill>
              </fill>
            </x14:dxf>
          </x14:cfRule>
          <x14:cfRule type="expression" priority="282" id="{487F95FE-807E-43D7-9C97-6CED5B036BA6}">
            <xm:f>'(CC) Team Data'!$M$36&lt;'(CC) Team Data'!$AG$4</xm:f>
            <x14:dxf>
              <fill>
                <patternFill>
                  <bgColor rgb="FFFFFF00"/>
                </patternFill>
              </fill>
            </x14:dxf>
          </x14:cfRule>
          <x14:cfRule type="expression" priority="283" id="{64061101-4B84-42B9-A111-8CECB2994CD3}">
            <xm:f>'(CC) Team Data'!$M$36&lt;'(CC) Team Data'!$AG$3</xm:f>
            <x14:dxf>
              <fill>
                <patternFill>
                  <bgColor rgb="FF92D050"/>
                </patternFill>
              </fill>
            </x14:dxf>
          </x14:cfRule>
          <x14:cfRule type="expression" priority="284" id="{6510C6D0-56D9-4EE2-B94C-413BE3D8E6E0}">
            <xm:f>'(CC) Team Data'!$M$36&lt;'(CC) Team Data'!$AG$2</xm:f>
            <x14:dxf>
              <fill>
                <patternFill>
                  <bgColor rgb="FF00B0F0"/>
                </patternFill>
              </fill>
            </x14:dxf>
          </x14:cfRule>
          <xm:sqref>G174</xm:sqref>
        </x14:conditionalFormatting>
        <x14:conditionalFormatting xmlns:xm="http://schemas.microsoft.com/office/excel/2006/main">
          <x14:cfRule type="expression" priority="277" id="{947823ED-174F-48A3-AD2D-7F0D739B9A1A}">
            <xm:f>'(CC) Team Data'!$F$36&lt;'(CC) Team Data'!$AG$5</xm:f>
            <x14:dxf>
              <fill>
                <patternFill>
                  <bgColor rgb="FFFF0000"/>
                </patternFill>
              </fill>
            </x14:dxf>
          </x14:cfRule>
          <x14:cfRule type="expression" priority="278" id="{798EFAC9-8EE1-4201-AB65-11F22B5CE728}">
            <xm:f>'(CC) Team Data'!$F$36&lt;'(CC) Team Data'!$AG$4</xm:f>
            <x14:dxf>
              <fill>
                <patternFill>
                  <bgColor rgb="FFFFFF00"/>
                </patternFill>
              </fill>
            </x14:dxf>
          </x14:cfRule>
          <x14:cfRule type="expression" priority="279" id="{F5E3E89E-BE75-4328-B1B3-30348C5B9BAF}">
            <xm:f>'(CC) Team Data'!$F$36&lt;'(CC) Team Data'!$AG$3</xm:f>
            <x14:dxf>
              <fill>
                <patternFill>
                  <bgColor rgb="FF92D050"/>
                </patternFill>
              </fill>
            </x14:dxf>
          </x14:cfRule>
          <x14:cfRule type="expression" priority="280" id="{D67CBA09-BF1F-45A6-B629-9EFCA771C164}">
            <xm:f>'(CC) Team Data'!$F$36&lt;'(CC) Team Data'!$AG$2</xm:f>
            <x14:dxf>
              <fill>
                <patternFill>
                  <bgColor rgb="FF00B0F0"/>
                </patternFill>
              </fill>
            </x14:dxf>
          </x14:cfRule>
          <xm:sqref>G175</xm:sqref>
        </x14:conditionalFormatting>
        <x14:conditionalFormatting xmlns:xm="http://schemas.microsoft.com/office/excel/2006/main">
          <x14:cfRule type="expression" priority="273" id="{B8327096-6FB6-4AE4-9093-71997687FF18}">
            <xm:f>'(CC) Team Data'!$O$36&lt;'(CC) Team Data'!$AH$5</xm:f>
            <x14:dxf>
              <fill>
                <patternFill>
                  <bgColor rgb="FFFF0000"/>
                </patternFill>
              </fill>
            </x14:dxf>
          </x14:cfRule>
          <x14:cfRule type="expression" priority="274" id="{D0EC9AA8-BEE0-4B41-BA5E-7A1F2FE8D5B4}">
            <xm:f>'(CC) Team Data'!$O$36&lt;'(CC) Team Data'!$AH$4</xm:f>
            <x14:dxf>
              <fill>
                <patternFill>
                  <bgColor rgb="FFFFFF00"/>
                </patternFill>
              </fill>
            </x14:dxf>
          </x14:cfRule>
          <x14:cfRule type="expression" priority="275" id="{977F92A7-1274-4E46-A031-8D28D94CD49B}">
            <xm:f>'(CC) Team Data'!$O$36&lt;'(CC) Team Data'!$AH$3</xm:f>
            <x14:dxf>
              <fill>
                <patternFill>
                  <bgColor rgb="FF92D050"/>
                </patternFill>
              </fill>
            </x14:dxf>
          </x14:cfRule>
          <x14:cfRule type="expression" priority="276" id="{E04633A8-B030-48D3-B3E0-E5AA0C1594A9}">
            <xm:f>'(CC) Team Data'!$O$36&lt;'(CC) Team Data'!$AH$2</xm:f>
            <x14:dxf>
              <fill>
                <patternFill>
                  <bgColor rgb="FF00B0F0"/>
                </patternFill>
              </fill>
            </x14:dxf>
          </x14:cfRule>
          <xm:sqref>G176</xm:sqref>
        </x14:conditionalFormatting>
        <x14:conditionalFormatting xmlns:xm="http://schemas.microsoft.com/office/excel/2006/main">
          <x14:cfRule type="expression" priority="269" id="{3787D478-1AF5-4612-A4DD-C2B3128E9C3F}">
            <xm:f>'(CC) Team Data'!$R$36&lt;'(CC) Team Data'!$AH$5</xm:f>
            <x14:dxf>
              <fill>
                <patternFill>
                  <bgColor rgb="FFFF0000"/>
                </patternFill>
              </fill>
            </x14:dxf>
          </x14:cfRule>
          <x14:cfRule type="expression" priority="270" id="{44D604C7-64E2-41B5-9939-D0C21927E1E5}">
            <xm:f>'(CC) Team Data'!$R$36&lt;'(CC) Team Data'!$AH$4</xm:f>
            <x14:dxf>
              <fill>
                <patternFill>
                  <bgColor rgb="FFFFFF00"/>
                </patternFill>
              </fill>
            </x14:dxf>
          </x14:cfRule>
          <x14:cfRule type="expression" priority="271" id="{C8767631-272D-41A9-BAE3-F0CCBBA83764}">
            <xm:f>'(CC) Team Data'!$R$36&lt;'(CC) Team Data'!$AH$3</xm:f>
            <x14:dxf>
              <fill>
                <patternFill>
                  <bgColor rgb="FF92D050"/>
                </patternFill>
              </fill>
            </x14:dxf>
          </x14:cfRule>
          <x14:cfRule type="expression" priority="272" id="{9ABBDB6F-5D88-4F0C-B0E9-4E4C4AB46300}">
            <xm:f>'(CC) Team Data'!$R$36&lt;'(CC) Team Data'!$AH$2</xm:f>
            <x14:dxf>
              <fill>
                <patternFill>
                  <bgColor rgb="FF00B0F0"/>
                </patternFill>
              </fill>
            </x14:dxf>
          </x14:cfRule>
          <xm:sqref>G177</xm:sqref>
        </x14:conditionalFormatting>
        <x14:conditionalFormatting xmlns:xm="http://schemas.microsoft.com/office/excel/2006/main">
          <x14:cfRule type="expression" priority="265" id="{8D1342D9-6F6B-4E99-A6C7-486BC7CFE2ED}">
            <xm:f>'(CC) Team Data'!$Q$36&lt;'(CC) Team Data'!$AH$5</xm:f>
            <x14:dxf>
              <fill>
                <patternFill>
                  <bgColor rgb="FFFF0000"/>
                </patternFill>
              </fill>
            </x14:dxf>
          </x14:cfRule>
          <x14:cfRule type="expression" priority="266" id="{3EC362FE-1768-4C30-88A5-8669D01C3CB1}">
            <xm:f>'(CC) Team Data'!$Q$36&lt;'(CC) Team Data'!$AH$4</xm:f>
            <x14:dxf>
              <fill>
                <patternFill>
                  <bgColor rgb="FFFFFF00"/>
                </patternFill>
              </fill>
            </x14:dxf>
          </x14:cfRule>
          <x14:cfRule type="expression" priority="267" id="{07EE2F45-C687-449F-B07F-8C32CBBDD6E0}">
            <xm:f>'(CC) Team Data'!$Q$36&lt;'(CC) Team Data'!$AH$3</xm:f>
            <x14:dxf>
              <fill>
                <patternFill>
                  <bgColor rgb="FF92D050"/>
                </patternFill>
              </fill>
            </x14:dxf>
          </x14:cfRule>
          <x14:cfRule type="expression" priority="268" id="{995A0DD1-E0F4-4065-B128-9BD88C14FC56}">
            <xm:f>'(CC) Team Data'!$Q$36&lt;'(CC) Team Data'!$AH$2</xm:f>
            <x14:dxf>
              <fill>
                <patternFill>
                  <bgColor rgb="FF00B0F0"/>
                </patternFill>
              </fill>
            </x14:dxf>
          </x14:cfRule>
          <xm:sqref>G178</xm:sqref>
        </x14:conditionalFormatting>
        <x14:conditionalFormatting xmlns:xm="http://schemas.microsoft.com/office/excel/2006/main">
          <x14:cfRule type="expression" priority="261" id="{82DF31D5-5209-4835-91AF-A3CCA2F9C2DC}">
            <xm:f>'(CC) Team Data'!$P$36&lt;'(CC) Team Data'!$AH$5</xm:f>
            <x14:dxf>
              <fill>
                <patternFill>
                  <bgColor rgb="FFFF0000"/>
                </patternFill>
              </fill>
            </x14:dxf>
          </x14:cfRule>
          <x14:cfRule type="expression" priority="262" id="{4D25A4AB-A436-493A-B655-D7342B37BB02}">
            <xm:f>'(CC) Team Data'!$P$36&lt;'(CC) Team Data'!$AH$4</xm:f>
            <x14:dxf>
              <fill>
                <patternFill>
                  <bgColor rgb="FFFFFF00"/>
                </patternFill>
              </fill>
            </x14:dxf>
          </x14:cfRule>
          <x14:cfRule type="expression" priority="263" id="{E2D0F3BC-0B1B-4522-8FB7-4391E4B1137A}">
            <xm:f>'(CC) Team Data'!$P$36&lt;'(CC) Team Data'!$AH$3</xm:f>
            <x14:dxf>
              <fill>
                <patternFill>
                  <bgColor rgb="FF92D050"/>
                </patternFill>
              </fill>
            </x14:dxf>
          </x14:cfRule>
          <x14:cfRule type="expression" priority="264" id="{329CD57A-CEA5-46CE-8D58-DAAEB3BDCB22}">
            <xm:f>'(CC) Team Data'!$P$36&lt;'(CC) Team Data'!$AH$2</xm:f>
            <x14:dxf>
              <fill>
                <patternFill>
                  <bgColor rgb="FF00B0F0"/>
                </patternFill>
              </fill>
            </x14:dxf>
          </x14:cfRule>
          <xm:sqref>G179</xm:sqref>
        </x14:conditionalFormatting>
        <x14:conditionalFormatting xmlns:xm="http://schemas.microsoft.com/office/excel/2006/main">
          <x14:cfRule type="expression" priority="257" id="{987B3E0E-248A-43AD-BAC2-C982B05CCE5F}">
            <xm:f>'(CC) Team Data'!$D$36&lt;'(CC) Team Data'!$AH$5</xm:f>
            <x14:dxf>
              <fill>
                <patternFill>
                  <bgColor rgb="FFFF0000"/>
                </patternFill>
              </fill>
            </x14:dxf>
          </x14:cfRule>
          <x14:cfRule type="expression" priority="258" id="{FBCBF55E-575D-42A8-9880-FF4DEDFBBFF7}">
            <xm:f>'(CC) Team Data'!$D$36&lt;'(CC) Team Data'!$AH$4</xm:f>
            <x14:dxf>
              <fill>
                <patternFill>
                  <bgColor rgb="FFFFFF00"/>
                </patternFill>
              </fill>
            </x14:dxf>
          </x14:cfRule>
          <x14:cfRule type="expression" priority="259" id="{3F7E86CF-F50B-488D-BA5A-E03C9801651E}">
            <xm:f>'(CC) Team Data'!$D$36&lt;'(CC) Team Data'!$AH$3</xm:f>
            <x14:dxf>
              <fill>
                <patternFill>
                  <bgColor rgb="FF92D050"/>
                </patternFill>
              </fill>
            </x14:dxf>
          </x14:cfRule>
          <x14:cfRule type="expression" priority="260" id="{91325B51-E117-4EBF-BBF9-4666D3E5AFF1}">
            <xm:f>'(CC) Team Data'!$D$36&lt;'(CC) Team Data'!$AH$2</xm:f>
            <x14:dxf>
              <fill>
                <patternFill>
                  <bgColor rgb="FF00B0F0"/>
                </patternFill>
              </fill>
            </x14:dxf>
          </x14:cfRule>
          <xm:sqref>H176</xm:sqref>
        </x14:conditionalFormatting>
        <x14:conditionalFormatting xmlns:xm="http://schemas.microsoft.com/office/excel/2006/main">
          <x14:cfRule type="expression" priority="253" id="{EAF70217-6A40-4615-8C0E-203314F2EA0B}">
            <xm:f>'(CC) Team Data'!$L$36&lt;'(CC) Team Data'!$AH$5</xm:f>
            <x14:dxf>
              <fill>
                <patternFill>
                  <bgColor rgb="FFFF0000"/>
                </patternFill>
              </fill>
            </x14:dxf>
          </x14:cfRule>
          <x14:cfRule type="expression" priority="254" id="{22D7D6C4-FBB8-4BDA-9808-181C07FE7F1B}">
            <xm:f>'(CC) Team Data'!$L$36&lt;'(CC) Team Data'!$AH$4</xm:f>
            <x14:dxf>
              <fill>
                <patternFill>
                  <bgColor rgb="FFFFFF00"/>
                </patternFill>
              </fill>
            </x14:dxf>
          </x14:cfRule>
          <x14:cfRule type="expression" priority="255" id="{07B8058A-4A9B-4192-9096-9F1B3CC6902C}">
            <xm:f>'(CC) Team Data'!$L$36&lt;'(CC) Team Data'!$AH$3</xm:f>
            <x14:dxf>
              <fill>
                <patternFill>
                  <bgColor rgb="FF92D050"/>
                </patternFill>
              </fill>
            </x14:dxf>
          </x14:cfRule>
          <x14:cfRule type="expression" priority="256" id="{56EFF5CD-03EC-4C10-9A94-BA9A3C01624A}">
            <xm:f>'(CC) Team Data'!$L$36&lt;'(CC) Team Data'!$AH$2</xm:f>
            <x14:dxf>
              <fill>
                <patternFill>
                  <bgColor rgb="FF00B0F0"/>
                </patternFill>
              </fill>
            </x14:dxf>
          </x14:cfRule>
          <xm:sqref>H178</xm:sqref>
        </x14:conditionalFormatting>
        <x14:conditionalFormatting xmlns:xm="http://schemas.microsoft.com/office/excel/2006/main">
          <x14:cfRule type="expression" priority="249" id="{E35BB625-ECFD-43A6-8BC5-F3AC3492B074}">
            <xm:f>'(CC) Team Data'!$K$36&lt;'(CC) Team Data'!$AH$5</xm:f>
            <x14:dxf>
              <fill>
                <patternFill>
                  <bgColor rgb="FFFF0000"/>
                </patternFill>
              </fill>
            </x14:dxf>
          </x14:cfRule>
          <x14:cfRule type="expression" priority="250" id="{95E78194-2D6D-4EAE-A016-BB587032FB92}">
            <xm:f>'(CC) Team Data'!$K$36&lt;'(CC) Team Data'!$AH$4</xm:f>
            <x14:dxf>
              <fill>
                <patternFill>
                  <bgColor rgb="FFFFFF00"/>
                </patternFill>
              </fill>
            </x14:dxf>
          </x14:cfRule>
          <x14:cfRule type="expression" priority="251" id="{84D21D98-82A7-4CA5-B93F-A5AD37668A64}">
            <xm:f>'(CC) Team Data'!$K$36&lt;'(CC) Team Data'!$AH$3</xm:f>
            <x14:dxf>
              <fill>
                <patternFill>
                  <bgColor rgb="FF92D050"/>
                </patternFill>
              </fill>
            </x14:dxf>
          </x14:cfRule>
          <x14:cfRule type="expression" priority="252" id="{737CE847-1A34-4884-A802-7DB31FDAFBDF}">
            <xm:f>'(CC) Team Data'!$K$36&lt;'(CC) Team Data'!$AH$2</xm:f>
            <x14:dxf>
              <fill>
                <patternFill>
                  <bgColor rgb="FF00B0F0"/>
                </patternFill>
              </fill>
            </x14:dxf>
          </x14:cfRule>
          <xm:sqref>H179</xm:sqref>
        </x14:conditionalFormatting>
        <x14:conditionalFormatting xmlns:xm="http://schemas.microsoft.com/office/excel/2006/main">
          <x14:cfRule type="expression" priority="245" id="{0D7A13BA-3708-4105-B1CA-25BFA82A0C6E}">
            <xm:f>'(CC) Team Data'!$E$36&lt;'(CC) Team Data'!$AH$5</xm:f>
            <x14:dxf>
              <fill>
                <patternFill>
                  <bgColor rgb="FFFF0000"/>
                </patternFill>
              </fill>
            </x14:dxf>
          </x14:cfRule>
          <x14:cfRule type="expression" priority="246" id="{BA5B3BEA-DD81-4259-80B9-94834C551151}">
            <xm:f>'(CC) Team Data'!$E$36&lt;'(CC) Team Data'!$AH$4</xm:f>
            <x14:dxf>
              <fill>
                <patternFill>
                  <bgColor rgb="FFFFFF00"/>
                </patternFill>
              </fill>
            </x14:dxf>
          </x14:cfRule>
          <x14:cfRule type="expression" priority="247" id="{CD46177C-6BE3-4E91-8102-B099E32D3B1E}">
            <xm:f>'(CC) Team Data'!$E$36&lt;'(CC) Team Data'!$AH$3</xm:f>
            <x14:dxf>
              <fill>
                <patternFill>
                  <bgColor rgb="FF92D050"/>
                </patternFill>
              </fill>
            </x14:dxf>
          </x14:cfRule>
          <x14:cfRule type="expression" priority="248" id="{85EECC34-0CBE-4C7A-B1D6-F9E7E1EB927D}">
            <xm:f>'(CC) Team Data'!$E$36&lt;'(CC) Team Data'!$AH$2</xm:f>
            <x14:dxf>
              <fill>
                <patternFill>
                  <bgColor rgb="FF00B0F0"/>
                </patternFill>
              </fill>
            </x14:dxf>
          </x14:cfRule>
          <xm:sqref>H177</xm:sqref>
        </x14:conditionalFormatting>
        <x14:conditionalFormatting xmlns:xm="http://schemas.microsoft.com/office/excel/2006/main">
          <x14:cfRule type="expression" priority="240" id="{F6E6620B-1F69-448F-8A52-CE4D1E53FE38}">
            <xm:f>'(CC) Team Data'!$C$36&lt;'(CC) Team Data'!$AG$5</xm:f>
            <x14:dxf>
              <fill>
                <patternFill>
                  <bgColor rgb="FFFF0000"/>
                </patternFill>
              </fill>
            </x14:dxf>
          </x14:cfRule>
          <x14:cfRule type="expression" priority="242" id="{04210074-0D62-40B3-9828-9036555B71B2}">
            <xm:f>'(CC) Team Data'!$C$36&lt;'(CC) Team Data'!$AG$4</xm:f>
            <x14:dxf>
              <fill>
                <patternFill>
                  <bgColor rgb="FFFFFF00"/>
                </patternFill>
              </fill>
            </x14:dxf>
          </x14:cfRule>
          <x14:cfRule type="expression" priority="243" id="{CB062982-58C0-4A9D-B929-A5FD64D6481A}">
            <xm:f>'(CC) Team Data'!$C$36&lt;'(CC) Team Data'!$AG$3</xm:f>
            <x14:dxf>
              <fill>
                <patternFill>
                  <bgColor rgb="FF92D050"/>
                </patternFill>
              </fill>
            </x14:dxf>
          </x14:cfRule>
          <x14:cfRule type="expression" priority="244" id="{26B23089-388C-4522-B068-2127C5F9B3B7}">
            <xm:f>'(CC) Team Data'!$C$36&lt;'(CC) Team Data'!$AG$2</xm:f>
            <x14:dxf>
              <fill>
                <patternFill>
                  <bgColor rgb="FF00B0F0"/>
                </patternFill>
              </fill>
            </x14:dxf>
          </x14:cfRule>
          <xm:sqref>H172</xm:sqref>
        </x14:conditionalFormatting>
        <x14:conditionalFormatting xmlns:xm="http://schemas.microsoft.com/office/excel/2006/main">
          <x14:cfRule type="expression" priority="236" id="{2C68177A-B285-49F8-B6DC-467522BD220E}">
            <xm:f>'(CC) Team Data'!$C$36&lt;'(CC) Team Data'!$AG$5</xm:f>
            <x14:dxf>
              <fill>
                <patternFill>
                  <bgColor rgb="FFFF0000"/>
                </patternFill>
              </fill>
            </x14:dxf>
          </x14:cfRule>
          <x14:cfRule type="expression" priority="237" id="{7BE96DAA-F586-42E7-ACE6-310D12450DF2}">
            <xm:f>'(CC) Team Data'!$C$36&lt;'(CC) Team Data'!$AG$4</xm:f>
            <x14:dxf>
              <fill>
                <patternFill>
                  <bgColor rgb="FFFFFF00"/>
                </patternFill>
              </fill>
            </x14:dxf>
          </x14:cfRule>
          <x14:cfRule type="expression" priority="238" id="{5E313688-0C23-48BA-92F8-436387E13585}">
            <xm:f>'(CC) Team Data'!$C$36&lt;'(CC) Team Data'!$AG$3</xm:f>
            <x14:dxf>
              <fill>
                <patternFill>
                  <bgColor rgb="FF92D050"/>
                </patternFill>
              </fill>
            </x14:dxf>
          </x14:cfRule>
          <x14:cfRule type="expression" priority="239" id="{A636ABDF-4B9D-4F60-9C61-71AD51E024A8}">
            <xm:f>'(CC) Team Data'!$U$36&lt;'(CC) Team Data'!$AG$2</xm:f>
            <x14:dxf>
              <fill>
                <patternFill>
                  <bgColor rgb="FF00B0F0"/>
                </patternFill>
              </fill>
            </x14:dxf>
          </x14:cfRule>
          <xm:sqref>H173</xm:sqref>
        </x14:conditionalFormatting>
        <x14:conditionalFormatting xmlns:xm="http://schemas.microsoft.com/office/excel/2006/main">
          <x14:cfRule type="expression" priority="232" id="{DFE92D67-6C0B-4316-8E93-E2980AB9F330}">
            <xm:f>'(CC) Team Data'!$S$36&lt;'(CC) Team Data'!$AG$5</xm:f>
            <x14:dxf>
              <fill>
                <patternFill>
                  <bgColor rgb="FFFF0000"/>
                </patternFill>
              </fill>
            </x14:dxf>
          </x14:cfRule>
          <x14:cfRule type="expression" priority="233" id="{A2C15C9A-8802-4A4D-B725-6ECA558198FA}">
            <xm:f>'(CC) Team Data'!$S$36&lt;'(CC) Team Data'!$AG$4</xm:f>
            <x14:dxf>
              <fill>
                <patternFill>
                  <bgColor rgb="FFFFFF00"/>
                </patternFill>
              </fill>
            </x14:dxf>
          </x14:cfRule>
          <x14:cfRule type="expression" priority="234" id="{0CD3C6EB-0341-4B9F-8763-09C8FD103425}">
            <xm:f>'(CC) Team Data'!$S$36&lt;'(CC) Team Data'!$AG$3</xm:f>
            <x14:dxf>
              <fill>
                <patternFill>
                  <bgColor rgb="FF92D050"/>
                </patternFill>
              </fill>
            </x14:dxf>
          </x14:cfRule>
          <x14:cfRule type="expression" priority="235" id="{3174BF66-3512-4735-ACDC-50AF68817442}">
            <xm:f>'(CC) Team Data'!$S$36&lt;'(CC) Team Data'!$AG$2</xm:f>
            <x14:dxf>
              <fill>
                <patternFill>
                  <bgColor rgb="FF00B0F0"/>
                </patternFill>
              </fill>
            </x14:dxf>
          </x14:cfRule>
          <xm:sqref>H174</xm:sqref>
        </x14:conditionalFormatting>
        <x14:conditionalFormatting xmlns:xm="http://schemas.microsoft.com/office/excel/2006/main">
          <x14:cfRule type="expression" priority="228" id="{7A6F0229-F351-42C8-A91A-DC96730A1F13}">
            <xm:f>'(CC) Team Data'!$T$36&lt;'(CC) Team Data'!$AG$5</xm:f>
            <x14:dxf>
              <fill>
                <patternFill>
                  <bgColor rgb="FFFF0000"/>
                </patternFill>
              </fill>
            </x14:dxf>
          </x14:cfRule>
          <x14:cfRule type="expression" priority="229" id="{42E8EF2E-8316-4D2C-9499-3ACC989059CD}">
            <xm:f>'(CC) Team Data'!$T$36&lt;'(CC) Team Data'!$AG$4</xm:f>
            <x14:dxf>
              <fill>
                <patternFill>
                  <bgColor rgb="FFFFFF00"/>
                </patternFill>
              </fill>
            </x14:dxf>
          </x14:cfRule>
          <x14:cfRule type="expression" priority="230" id="{B7FA940B-B162-4D3A-8727-DB64F8A8396B}">
            <xm:f>'(CC) Team Data'!$T$36&lt;'(CC) Team Data'!$AG$3</xm:f>
            <x14:dxf>
              <fill>
                <patternFill>
                  <bgColor rgb="FF92D050"/>
                </patternFill>
              </fill>
            </x14:dxf>
          </x14:cfRule>
          <x14:cfRule type="expression" priority="231" id="{DAA81AC8-E2E0-494E-9FDA-A51D04962589}">
            <xm:f>'(CC) Team Data'!$T$36&lt;'(CC) Team Data'!$AG$2</xm:f>
            <x14:dxf>
              <fill>
                <patternFill>
                  <bgColor rgb="FF00B0F0"/>
                </patternFill>
              </fill>
            </x14:dxf>
          </x14:cfRule>
          <xm:sqref>H175</xm:sqref>
        </x14:conditionalFormatting>
        <x14:conditionalFormatting xmlns:xm="http://schemas.microsoft.com/office/excel/2006/main">
          <x14:cfRule type="expression" priority="224" id="{22312B5E-0539-4455-A528-F2722C9110EE}">
            <xm:f>'(CC) Team Data'!$C$36&lt;'(CC) Team Data'!$AG$5</xm:f>
            <x14:dxf>
              <fill>
                <patternFill>
                  <bgColor rgb="FFFF0000"/>
                </patternFill>
              </fill>
            </x14:dxf>
          </x14:cfRule>
          <x14:cfRule type="expression" priority="225" id="{7067F644-8E9E-4CD4-829F-F62CE57832E0}">
            <xm:f>'(CC) Team Data'!$C$36&lt;'(CC) Team Data'!$AG$4</xm:f>
            <x14:dxf>
              <fill>
                <patternFill>
                  <bgColor rgb="FFFFFF00"/>
                </patternFill>
              </fill>
            </x14:dxf>
          </x14:cfRule>
          <x14:cfRule type="expression" priority="226" id="{0696CA5E-5207-42E0-B978-CF1ED3E02D6F}">
            <xm:f>'(CC) Team Data'!$C$36&lt;'(CC) Team Data'!$AG$3</xm:f>
            <x14:dxf>
              <fill>
                <patternFill>
                  <bgColor rgb="FF92D050"/>
                </patternFill>
              </fill>
            </x14:dxf>
          </x14:cfRule>
          <x14:cfRule type="expression" priority="227" id="{EAA8E914-235D-435A-BB47-386724E3B0D8}">
            <xm:f>'(CC) Team Data'!$U$36&lt;'(CC) Team Data'!$AG$2</xm:f>
            <x14:dxf>
              <fill>
                <patternFill>
                  <bgColor rgb="FF00B0F0"/>
                </patternFill>
              </fill>
            </x14:dxf>
          </x14:cfRule>
          <xm:sqref>I175</xm:sqref>
        </x14:conditionalFormatting>
        <x14:conditionalFormatting xmlns:xm="http://schemas.microsoft.com/office/excel/2006/main">
          <x14:cfRule type="expression" priority="220" id="{031E3E30-6C0C-4BAC-A3C9-B85EC30D2517}">
            <xm:f>'(CC) Team Data'!$C$36&lt;'(CC) Team Data'!$AG$5</xm:f>
            <x14:dxf>
              <fill>
                <patternFill>
                  <bgColor rgb="FFFF0000"/>
                </patternFill>
              </fill>
            </x14:dxf>
          </x14:cfRule>
          <x14:cfRule type="expression" priority="221" id="{F1B252AD-44FA-46F8-9E4E-94D93E3584F6}">
            <xm:f>'(CC) Team Data'!$C$36&lt;'(CC) Team Data'!$AG$4</xm:f>
            <x14:dxf>
              <fill>
                <patternFill>
                  <bgColor rgb="FFFFFF00"/>
                </patternFill>
              </fill>
            </x14:dxf>
          </x14:cfRule>
          <x14:cfRule type="expression" priority="222" id="{2C496FBB-FC49-4ADB-BDCD-5D9A61CABA68}">
            <xm:f>'(CC) Team Data'!$C$36&lt;'(CC) Team Data'!$AG$3</xm:f>
            <x14:dxf>
              <fill>
                <patternFill>
                  <bgColor rgb="FF92D050"/>
                </patternFill>
              </fill>
            </x14:dxf>
          </x14:cfRule>
          <x14:cfRule type="expression" priority="223" id="{4BFAA587-036C-4CF2-962C-49404EFED74D}">
            <xm:f>'(CC) Team Data'!$U$36&lt;'(CC) Team Data'!$AG$2</xm:f>
            <x14:dxf>
              <fill>
                <patternFill>
                  <bgColor rgb="FF00B0F0"/>
                </patternFill>
              </fill>
            </x14:dxf>
          </x14:cfRule>
          <xm:sqref>J175</xm:sqref>
        </x14:conditionalFormatting>
        <x14:conditionalFormatting xmlns:xm="http://schemas.microsoft.com/office/excel/2006/main">
          <x14:cfRule type="expression" priority="216" id="{B05A18BC-D1F1-4A23-A229-F625968A4A24}">
            <xm:f>'(CC) Team Data'!$E$36&lt;'(CC) Team Data'!$AH$5</xm:f>
            <x14:dxf>
              <fill>
                <patternFill>
                  <bgColor rgb="FFFF0000"/>
                </patternFill>
              </fill>
            </x14:dxf>
          </x14:cfRule>
          <x14:cfRule type="expression" priority="217" id="{47D6D712-3183-4C2D-8EDF-F3CCE949F01F}">
            <xm:f>'(CC) Team Data'!$E$36&lt;'(CC) Team Data'!$AH$4</xm:f>
            <x14:dxf>
              <fill>
                <patternFill>
                  <bgColor rgb="FFFFFF00"/>
                </patternFill>
              </fill>
            </x14:dxf>
          </x14:cfRule>
          <x14:cfRule type="expression" priority="218" id="{703DD45B-1E10-47C4-AA20-DEE7134E7F9A}">
            <xm:f>'(CC) Team Data'!$E$36&lt;'(CC) Team Data'!$AH$3</xm:f>
            <x14:dxf>
              <fill>
                <patternFill>
                  <bgColor rgb="FF92D050"/>
                </patternFill>
              </fill>
            </x14:dxf>
          </x14:cfRule>
          <x14:cfRule type="expression" priority="219" id="{093C72A5-7014-4B88-92B0-772F4AA27908}">
            <xm:f>'(CC) Team Data'!$E$36&lt;'(CC) Team Data'!$AH$2</xm:f>
            <x14:dxf>
              <fill>
                <patternFill>
                  <bgColor rgb="FF00B0F0"/>
                </patternFill>
              </fill>
            </x14:dxf>
          </x14:cfRule>
          <xm:sqref>I179</xm:sqref>
        </x14:conditionalFormatting>
        <x14:conditionalFormatting xmlns:xm="http://schemas.microsoft.com/office/excel/2006/main">
          <x14:cfRule type="expression" priority="212" id="{38E423BB-3D20-4A1F-B939-519BA9E3BA3D}">
            <xm:f>'(CC) Team Data'!$F$36&lt;'(CC) Team Data'!$AG$5</xm:f>
            <x14:dxf>
              <fill>
                <patternFill>
                  <bgColor rgb="FFFF0000"/>
                </patternFill>
              </fill>
            </x14:dxf>
          </x14:cfRule>
          <x14:cfRule type="expression" priority="213" id="{A13AA25E-EF0F-462F-B33A-6185E621799C}">
            <xm:f>'(CC) Team Data'!$F$36&lt;'(CC) Team Data'!$AG$4</xm:f>
            <x14:dxf>
              <fill>
                <patternFill>
                  <bgColor rgb="FFFFFF00"/>
                </patternFill>
              </fill>
            </x14:dxf>
          </x14:cfRule>
          <x14:cfRule type="expression" priority="214" id="{80682C0E-56B1-4C12-A220-9B267C68E2EC}">
            <xm:f>'(CC) Team Data'!$F$36&lt;'(CC) Team Data'!$AG$3</xm:f>
            <x14:dxf>
              <fill>
                <patternFill>
                  <bgColor rgb="FF92D050"/>
                </patternFill>
              </fill>
            </x14:dxf>
          </x14:cfRule>
          <x14:cfRule type="expression" priority="215" id="{C7BFC618-7B46-4E78-B550-06D93575631C}">
            <xm:f>'(CC) Team Data'!$F$36&lt;'(CC) Team Data'!$AG$2</xm:f>
            <x14:dxf>
              <fill>
                <patternFill>
                  <bgColor rgb="FF00B0F0"/>
                </patternFill>
              </fill>
            </x14:dxf>
          </x14:cfRule>
          <xm:sqref>J173</xm:sqref>
        </x14:conditionalFormatting>
        <x14:conditionalFormatting xmlns:xm="http://schemas.microsoft.com/office/excel/2006/main">
          <x14:cfRule type="expression" priority="208" id="{43483706-DCCB-4C40-B8E9-5B25354D547B}">
            <xm:f>'(CC) Team Data'!$H$36&lt;'(CC) Team Data'!$AG$5</xm:f>
            <x14:dxf>
              <fill>
                <patternFill>
                  <bgColor rgb="FFFF0000"/>
                </patternFill>
              </fill>
            </x14:dxf>
          </x14:cfRule>
          <x14:cfRule type="expression" priority="209" id="{97E97641-83CA-495F-BC70-D0E3AD9F85A3}">
            <xm:f>'(CC) Team Data'!$H$36&lt;'(CC) Team Data'!$AG$4</xm:f>
            <x14:dxf>
              <fill>
                <patternFill>
                  <bgColor rgb="FFFFFF00"/>
                </patternFill>
              </fill>
            </x14:dxf>
          </x14:cfRule>
          <x14:cfRule type="expression" priority="210" id="{F28295AA-51EE-45F5-A95D-831BE8A909E5}">
            <xm:f>'(CC) Team Data'!$H$36&lt;'(CC) Team Data'!$AG$3</xm:f>
            <x14:dxf>
              <fill>
                <patternFill>
                  <bgColor rgb="FF92D050"/>
                </patternFill>
              </fill>
            </x14:dxf>
          </x14:cfRule>
          <x14:cfRule type="expression" priority="211" id="{A2EC9875-B373-4090-A391-0A2D5D67EF44}">
            <xm:f>'(CC) Team Data'!$H$36&lt;'(CC) Team Data'!$AG$2</xm:f>
            <x14:dxf>
              <fill>
                <patternFill>
                  <bgColor rgb="FF00B0F0"/>
                </patternFill>
              </fill>
            </x14:dxf>
          </x14:cfRule>
          <xm:sqref>I172</xm:sqref>
        </x14:conditionalFormatting>
        <x14:conditionalFormatting xmlns:xm="http://schemas.microsoft.com/office/excel/2006/main">
          <x14:cfRule type="expression" priority="204" id="{7FB9D4B1-F31A-428C-9D52-82765E467B74}">
            <xm:f>'(CC) Team Data'!$I$36&lt;'(CC) Team Data'!$AG$5</xm:f>
            <x14:dxf>
              <fill>
                <patternFill>
                  <bgColor rgb="FFFF0000"/>
                </patternFill>
              </fill>
            </x14:dxf>
          </x14:cfRule>
          <x14:cfRule type="expression" priority="205" id="{42A51366-D027-4FC2-A24E-BFF513963D47}">
            <xm:f>'(CC) Team Data'!$I$36&lt;'(CC) Team Data'!$AG$4</xm:f>
            <x14:dxf>
              <fill>
                <patternFill>
                  <bgColor rgb="FFFFFF00"/>
                </patternFill>
              </fill>
            </x14:dxf>
          </x14:cfRule>
          <x14:cfRule type="expression" priority="206" id="{9BEF3951-E834-4359-98E2-37F114A38A3C}">
            <xm:f>'(CC) Team Data'!$I$36&lt;'(CC) Team Data'!$AG$3</xm:f>
            <x14:dxf>
              <fill>
                <patternFill>
                  <bgColor rgb="FF92D050"/>
                </patternFill>
              </fill>
            </x14:dxf>
          </x14:cfRule>
          <x14:cfRule type="expression" priority="207" id="{F671B25B-9E82-46F2-B67D-A34490D4770F}">
            <xm:f>'(CC) Team Data'!$I$36&lt;'(CC) Team Data'!$AG$2</xm:f>
            <x14:dxf>
              <fill>
                <patternFill>
                  <bgColor rgb="FF00B0F0"/>
                </patternFill>
              </fill>
            </x14:dxf>
          </x14:cfRule>
          <xm:sqref>I173</xm:sqref>
        </x14:conditionalFormatting>
        <x14:conditionalFormatting xmlns:xm="http://schemas.microsoft.com/office/excel/2006/main">
          <x14:cfRule type="expression" priority="200" id="{23774BBB-ABDA-4CF4-890C-2540E2934705}">
            <xm:f>'(CC) Team Data'!$T$36&lt;'(CC) Team Data'!$AG$5</xm:f>
            <x14:dxf>
              <fill>
                <patternFill>
                  <bgColor rgb="FFFF0000"/>
                </patternFill>
              </fill>
            </x14:dxf>
          </x14:cfRule>
          <x14:cfRule type="expression" priority="201" id="{E38C5EAC-9919-4D95-A1B8-61CB9AE86C9F}">
            <xm:f>'(CC) Team Data'!$T$36&lt;'(CC) Team Data'!$AG$4</xm:f>
            <x14:dxf>
              <fill>
                <patternFill>
                  <bgColor rgb="FFFFFF00"/>
                </patternFill>
              </fill>
            </x14:dxf>
          </x14:cfRule>
          <x14:cfRule type="expression" priority="202" id="{6930EAB1-4EA4-457E-9558-3EBB5185703C}">
            <xm:f>'(CC) Team Data'!$T$36&lt;'(CC) Team Data'!$AG$3</xm:f>
            <x14:dxf>
              <fill>
                <patternFill>
                  <bgColor rgb="FF92D050"/>
                </patternFill>
              </fill>
            </x14:dxf>
          </x14:cfRule>
          <x14:cfRule type="expression" priority="203" id="{60150ED5-D511-4930-9528-9DC8015BFC8A}">
            <xm:f>'(CC) Team Data'!$T$36&lt;'(CC) Team Data'!$AG$2</xm:f>
            <x14:dxf>
              <fill>
                <patternFill>
                  <bgColor rgb="FF00B0F0"/>
                </patternFill>
              </fill>
            </x14:dxf>
          </x14:cfRule>
          <xm:sqref>I174</xm:sqref>
        </x14:conditionalFormatting>
        <x14:conditionalFormatting xmlns:xm="http://schemas.microsoft.com/office/excel/2006/main">
          <x14:cfRule type="expression" priority="196" id="{D6187775-66A8-4E6B-9758-ED30C7563666}">
            <xm:f>'(CC) Team Data'!$S$36&lt;'(CC) Team Data'!$AH$5</xm:f>
            <x14:dxf>
              <fill>
                <patternFill>
                  <bgColor rgb="FFFF0000"/>
                </patternFill>
              </fill>
            </x14:dxf>
          </x14:cfRule>
          <x14:cfRule type="expression" priority="197" id="{B6D14755-0CD0-4A80-A553-F73D2B175FD8}">
            <xm:f>'(CC) Team Data'!$S$36&lt;'(CC) Team Data'!$AH$4</xm:f>
            <x14:dxf>
              <fill>
                <patternFill>
                  <bgColor rgb="FFFFFF00"/>
                </patternFill>
              </fill>
            </x14:dxf>
          </x14:cfRule>
          <x14:cfRule type="expression" priority="198" id="{E537D406-4A4F-4417-8200-36B60E4E44B9}">
            <xm:f>'(CC) Team Data'!$S$36&lt;'(CC) Team Data'!$AH$3</xm:f>
            <x14:dxf>
              <fill>
                <patternFill>
                  <bgColor rgb="FF92D050"/>
                </patternFill>
              </fill>
            </x14:dxf>
          </x14:cfRule>
          <x14:cfRule type="expression" priority="199" id="{B01FD34A-A8E8-4FE2-B0FC-94DA4D49A0BA}">
            <xm:f>'(CC) Team Data'!$S$36&lt;'(CC) Team Data'!$AH$2</xm:f>
            <x14:dxf>
              <fill>
                <patternFill>
                  <bgColor rgb="FF00B0F0"/>
                </patternFill>
              </fill>
            </x14:dxf>
          </x14:cfRule>
          <xm:sqref>I177</xm:sqref>
        </x14:conditionalFormatting>
        <x14:conditionalFormatting xmlns:xm="http://schemas.microsoft.com/office/excel/2006/main">
          <x14:cfRule type="expression" priority="192" id="{D0A50809-794C-4B47-A6CA-5F4FF634DA4F}">
            <xm:f>'(CC) Team Data'!$C$36&lt;'(CC) Team Data'!$AH$5</xm:f>
            <x14:dxf>
              <fill>
                <patternFill>
                  <bgColor rgb="FFFF0000"/>
                </patternFill>
              </fill>
            </x14:dxf>
          </x14:cfRule>
          <x14:cfRule type="expression" priority="193" id="{8450D991-1707-4C3E-9727-2A4F6989EC4A}">
            <xm:f>'(CC) Team Data'!$C$36&lt;'(CC) Team Data'!$AH$4</xm:f>
            <x14:dxf>
              <fill>
                <patternFill>
                  <bgColor rgb="FFFFFF00"/>
                </patternFill>
              </fill>
            </x14:dxf>
          </x14:cfRule>
          <x14:cfRule type="expression" priority="194" id="{EF55A772-2E5F-45A6-A686-C530C9031216}">
            <xm:f>'(CC) Team Data'!$C$36&lt;'(CC) Team Data'!$AH$3</xm:f>
            <x14:dxf>
              <fill>
                <patternFill>
                  <bgColor rgb="FF92D050"/>
                </patternFill>
              </fill>
            </x14:dxf>
          </x14:cfRule>
          <x14:cfRule type="expression" priority="195" id="{1A415D10-C71A-47F3-97F5-4CE394FDD1DC}">
            <xm:f>'(CC) Team Data'!$C$36&lt;'(CC) Team Data'!$AH$2</xm:f>
            <x14:dxf>
              <fill>
                <patternFill>
                  <bgColor rgb="FF00B0F0"/>
                </patternFill>
              </fill>
            </x14:dxf>
          </x14:cfRule>
          <xm:sqref>I178</xm:sqref>
        </x14:conditionalFormatting>
        <x14:conditionalFormatting xmlns:xm="http://schemas.microsoft.com/office/excel/2006/main">
          <x14:cfRule type="expression" priority="188" id="{179D5F7C-5A75-4697-989F-3EA2F856F85D}">
            <xm:f>'(CC) Team Data'!$G$36&lt;'(CC) Team Data'!$AH$5</xm:f>
            <x14:dxf>
              <fill>
                <patternFill>
                  <bgColor rgb="FFFF0000"/>
                </patternFill>
              </fill>
            </x14:dxf>
          </x14:cfRule>
          <x14:cfRule type="expression" priority="189" id="{92653A52-B303-4B7A-AB77-1DADD445DCFC}">
            <xm:f>'(CC) Team Data'!$G$36&lt;'(CC) Team Data'!$AH$4</xm:f>
            <x14:dxf>
              <fill>
                <patternFill>
                  <bgColor rgb="FFFFFF00"/>
                </patternFill>
              </fill>
            </x14:dxf>
          </x14:cfRule>
          <x14:cfRule type="expression" priority="190" id="{33673A1A-BDDC-4A95-856E-6595948B447B}">
            <xm:f>'(CC) Team Data'!$G$36&lt;'(CC) Team Data'!$AH$3</xm:f>
            <x14:dxf>
              <fill>
                <patternFill>
                  <bgColor rgb="FF92D050"/>
                </patternFill>
              </fill>
            </x14:dxf>
          </x14:cfRule>
          <x14:cfRule type="expression" priority="191" id="{A63C3F0D-5ACD-4810-B0C9-B20AE00C9E37}">
            <xm:f>'(CC) Team Data'!$G$36&lt;'(CC) Team Data'!$AH$2</xm:f>
            <x14:dxf>
              <fill>
                <patternFill>
                  <bgColor rgb="FF00B0F0"/>
                </patternFill>
              </fill>
            </x14:dxf>
          </x14:cfRule>
          <xm:sqref>I176</xm:sqref>
        </x14:conditionalFormatting>
        <x14:conditionalFormatting xmlns:xm="http://schemas.microsoft.com/office/excel/2006/main">
          <x14:cfRule type="expression" priority="184" id="{C8542A63-4458-4122-89A6-8DD4CE4F1AA2}">
            <xm:f>'(CC) Team Data'!$J$36&lt;'(CC) Team Data'!$AG$5</xm:f>
            <x14:dxf>
              <fill>
                <patternFill>
                  <bgColor rgb="FFFF0000"/>
                </patternFill>
              </fill>
            </x14:dxf>
          </x14:cfRule>
          <x14:cfRule type="expression" priority="185" id="{8C50434E-DDFA-480A-9D2E-206DA13E5CE0}">
            <xm:f>'(CC) Team Data'!$J$36&lt;'(CC) Team Data'!$AG$4</xm:f>
            <x14:dxf>
              <fill>
                <patternFill>
                  <bgColor rgb="FFFFFF00"/>
                </patternFill>
              </fill>
            </x14:dxf>
          </x14:cfRule>
          <x14:cfRule type="expression" priority="186" id="{63D6BE13-5689-4F74-855A-23FEA61C93E2}">
            <xm:f>'(CC) Team Data'!$J$36&lt;'(CC) Team Data'!$AG$3</xm:f>
            <x14:dxf>
              <fill>
                <patternFill>
                  <bgColor rgb="FF92D050"/>
                </patternFill>
              </fill>
            </x14:dxf>
          </x14:cfRule>
          <x14:cfRule type="expression" priority="187" id="{A5D43B13-F27A-4DEB-9B25-B409E5011FFE}">
            <xm:f>'(CC) Team Data'!$J$36&lt;'(CC) Team Data'!$AG$2</xm:f>
            <x14:dxf>
              <fill>
                <patternFill>
                  <bgColor rgb="FF00B0F0"/>
                </patternFill>
              </fill>
            </x14:dxf>
          </x14:cfRule>
          <xm:sqref>J172</xm:sqref>
        </x14:conditionalFormatting>
        <x14:conditionalFormatting xmlns:xm="http://schemas.microsoft.com/office/excel/2006/main">
          <x14:cfRule type="expression" priority="180" id="{B478D612-C0E6-403E-9FB5-E6EC764999B1}">
            <xm:f>'(CC) Team Data'!$G$36&lt;'(CC) Team Data'!$AG$5</xm:f>
            <x14:dxf>
              <fill>
                <patternFill>
                  <bgColor rgb="FFFF0000"/>
                </patternFill>
              </fill>
            </x14:dxf>
          </x14:cfRule>
          <x14:cfRule type="expression" priority="181" id="{05EDFA68-D907-410B-A4F6-8157C08A0812}">
            <xm:f>'(CC) Team Data'!$G$36&lt;'(CC) Team Data'!$AG$4</xm:f>
            <x14:dxf>
              <fill>
                <patternFill>
                  <bgColor rgb="FFFFFF00"/>
                </patternFill>
              </fill>
            </x14:dxf>
          </x14:cfRule>
          <x14:cfRule type="expression" priority="182" id="{CBBEC47F-FFF9-46AE-96A6-2DF45531D7DD}">
            <xm:f>'(CC) Team Data'!$G$36&lt;'(CC) Team Data'!$AG$3</xm:f>
            <x14:dxf>
              <fill>
                <patternFill>
                  <bgColor rgb="FF92D050"/>
                </patternFill>
              </fill>
            </x14:dxf>
          </x14:cfRule>
          <x14:cfRule type="expression" priority="183" id="{54E5FA6D-B520-4924-85BF-CAF257518B9A}">
            <xm:f>'(CC) Team Data'!$G$36&lt;'(CC) Team Data'!$AG$2</xm:f>
            <x14:dxf>
              <fill>
                <patternFill>
                  <bgColor rgb="FF00B0F0"/>
                </patternFill>
              </fill>
            </x14:dxf>
          </x14:cfRule>
          <xm:sqref>J174</xm:sqref>
        </x14:conditionalFormatting>
        <x14:conditionalFormatting xmlns:xm="http://schemas.microsoft.com/office/excel/2006/main">
          <x14:cfRule type="expression" priority="176" id="{3B5D50ED-0049-4993-AF17-581CB070823C}">
            <xm:f>'(CC) Team Data'!$T$36&lt;'(CC) Team Data'!$AH$5</xm:f>
            <x14:dxf>
              <fill>
                <patternFill>
                  <bgColor rgb="FFFF0000"/>
                </patternFill>
              </fill>
            </x14:dxf>
          </x14:cfRule>
          <x14:cfRule type="expression" priority="177" id="{E2610FAE-5704-44EA-800D-3C8F27815D2E}">
            <xm:f>'(CC) Team Data'!$T$36&lt;'(CC) Team Data'!$AH$4</xm:f>
            <x14:dxf>
              <fill>
                <patternFill>
                  <bgColor rgb="FFFFFF00"/>
                </patternFill>
              </fill>
            </x14:dxf>
          </x14:cfRule>
          <x14:cfRule type="expression" priority="178" id="{BC7806F9-1918-4F72-ACBD-D7E7D061512A}">
            <xm:f>'(CC) Team Data'!$T$36&lt;'(CC) Team Data'!$AH$3</xm:f>
            <x14:dxf>
              <fill>
                <patternFill>
                  <bgColor rgb="FF92D050"/>
                </patternFill>
              </fill>
            </x14:dxf>
          </x14:cfRule>
          <x14:cfRule type="expression" priority="179" id="{7CA8642B-5808-45FB-B980-7ACD4BF3D0A5}">
            <xm:f>'(CC) Team Data'!$T$36&lt;'(CC) Team Data'!$AH$2</xm:f>
            <x14:dxf>
              <fill>
                <patternFill>
                  <bgColor rgb="FF00B0F0"/>
                </patternFill>
              </fill>
            </x14:dxf>
          </x14:cfRule>
          <xm:sqref>J176</xm:sqref>
        </x14:conditionalFormatting>
        <x14:conditionalFormatting xmlns:xm="http://schemas.microsoft.com/office/excel/2006/main">
          <x14:cfRule type="expression" priority="172" id="{C4DE8559-6E99-487F-8D50-CF41815156DC}">
            <xm:f>'(CC) Team Data'!$Q$36&lt;'(CC) Team Data'!$AH$5</xm:f>
            <x14:dxf>
              <fill>
                <patternFill>
                  <bgColor rgb="FFFF0000"/>
                </patternFill>
              </fill>
            </x14:dxf>
          </x14:cfRule>
          <x14:cfRule type="expression" priority="173" id="{F71D97AC-F841-49CE-963F-EF5BE19B7778}">
            <xm:f>'(CC) Team Data'!$Q$36&lt;'(CC) Team Data'!$AH$4</xm:f>
            <x14:dxf>
              <fill>
                <patternFill>
                  <bgColor rgb="FFFFFF00"/>
                </patternFill>
              </fill>
            </x14:dxf>
          </x14:cfRule>
          <x14:cfRule type="expression" priority="174" id="{23FC25AE-73E9-45BE-8F7E-17EBEFAB51CB}">
            <xm:f>'(CC) Team Data'!$Q$36&lt;'(CC) Team Data'!$AH$3</xm:f>
            <x14:dxf>
              <fill>
                <patternFill>
                  <bgColor rgb="FF92D050"/>
                </patternFill>
              </fill>
            </x14:dxf>
          </x14:cfRule>
          <x14:cfRule type="expression" priority="175" id="{8AD655DE-A47F-416A-8856-BEFF8F49C7A9}">
            <xm:f>'(CC) Team Data'!$Q$36&lt;'(CC) Team Data'!$AH$2</xm:f>
            <x14:dxf>
              <fill>
                <patternFill>
                  <bgColor rgb="FF00B0F0"/>
                </patternFill>
              </fill>
            </x14:dxf>
          </x14:cfRule>
          <xm:sqref>J177</xm:sqref>
        </x14:conditionalFormatting>
        <x14:conditionalFormatting xmlns:xm="http://schemas.microsoft.com/office/excel/2006/main">
          <x14:cfRule type="expression" priority="168" id="{4F1B82A6-EE94-4742-A1D4-0FFEDD4AACE6}">
            <xm:f>'(CC) Team Data'!$I$36&lt;'(CC) Team Data'!$AH$5</xm:f>
            <x14:dxf>
              <fill>
                <patternFill>
                  <bgColor rgb="FFFF0000"/>
                </patternFill>
              </fill>
            </x14:dxf>
          </x14:cfRule>
          <x14:cfRule type="expression" priority="169" id="{414672E2-E643-4C35-85D0-26520C2BD6C3}">
            <xm:f>'(CC) Team Data'!$I$36&lt;'(CC) Team Data'!$AH$4</xm:f>
            <x14:dxf>
              <fill>
                <patternFill>
                  <bgColor rgb="FFFFFF00"/>
                </patternFill>
              </fill>
            </x14:dxf>
          </x14:cfRule>
          <x14:cfRule type="expression" priority="170" id="{2F457A06-92B6-48E0-8133-A16A7A613519}">
            <xm:f>'(CC) Team Data'!$I$36&lt;'(CC) Team Data'!$AH$3</xm:f>
            <x14:dxf>
              <fill>
                <patternFill>
                  <bgColor rgb="FF92D050"/>
                </patternFill>
              </fill>
            </x14:dxf>
          </x14:cfRule>
          <x14:cfRule type="expression" priority="171" id="{7C3CF810-7F19-469F-B439-B19450CF7D99}">
            <xm:f>'(CC) Team Data'!$I$36&lt;'(CC) Team Data'!$AH$2</xm:f>
            <x14:dxf>
              <fill>
                <patternFill>
                  <bgColor rgb="FF00B0F0"/>
                </patternFill>
              </fill>
            </x14:dxf>
          </x14:cfRule>
          <xm:sqref>J178</xm:sqref>
        </x14:conditionalFormatting>
        <x14:conditionalFormatting xmlns:xm="http://schemas.microsoft.com/office/excel/2006/main">
          <x14:cfRule type="expression" priority="164" id="{35F3F295-F44D-449E-8B15-74F47610EBFE}">
            <xm:f>'(CC) Team Data'!$D$36&lt;'(CC) Team Data'!$AH$5</xm:f>
            <x14:dxf>
              <fill>
                <patternFill>
                  <bgColor rgb="FFFF0000"/>
                </patternFill>
              </fill>
            </x14:dxf>
          </x14:cfRule>
          <x14:cfRule type="expression" priority="165" id="{D06B738F-F5D9-4A86-ABF2-9DA72CC97D92}">
            <xm:f>'(CC) Team Data'!$D$36&lt;'(CC) Team Data'!$AH$4</xm:f>
            <x14:dxf>
              <fill>
                <patternFill>
                  <bgColor rgb="FFFFFF00"/>
                </patternFill>
              </fill>
            </x14:dxf>
          </x14:cfRule>
          <x14:cfRule type="expression" priority="166" id="{E3AE1487-B7F9-4938-AC1D-C3BD0C522D90}">
            <xm:f>'(CC) Team Data'!$D$36&lt;'(CC) Team Data'!$AH$3</xm:f>
            <x14:dxf>
              <fill>
                <patternFill>
                  <bgColor rgb="FF92D050"/>
                </patternFill>
              </fill>
            </x14:dxf>
          </x14:cfRule>
          <x14:cfRule type="expression" priority="167" id="{AA39E966-5C92-4F8B-B165-2A25192556C5}">
            <xm:f>'(CC) Team Data'!$D$36&lt;'(CC) Team Data'!$AH$2</xm:f>
            <x14:dxf>
              <fill>
                <patternFill>
                  <bgColor rgb="FF00B0F0"/>
                </patternFill>
              </fill>
            </x14:dxf>
          </x14:cfRule>
          <xm:sqref>J179</xm:sqref>
        </x14:conditionalFormatting>
        <x14:conditionalFormatting xmlns:xm="http://schemas.microsoft.com/office/excel/2006/main">
          <x14:cfRule type="expression" priority="160" id="{7A6E2245-BA65-4DCC-8180-3AF6CB78E2D9}">
            <xm:f>'(CC) Team Data'!$R$43&lt;'(CC) Team Data'!$AG$5</xm:f>
            <x14:dxf>
              <fill>
                <patternFill>
                  <bgColor rgb="FFFF0000"/>
                </patternFill>
              </fill>
            </x14:dxf>
          </x14:cfRule>
          <x14:cfRule type="expression" priority="161" id="{AD0D91B7-D414-4C5E-AB65-2F5F436B23EA}">
            <xm:f>'(CC) Team Data'!$R$43&lt;'(CC) Team Data'!$AG$4</xm:f>
            <x14:dxf>
              <fill>
                <patternFill>
                  <bgColor rgb="FFFFFF00"/>
                </patternFill>
              </fill>
            </x14:dxf>
          </x14:cfRule>
          <x14:cfRule type="expression" priority="162" id="{02319389-BD34-41CD-A8FF-5D5CE7A2A2B8}">
            <xm:f>'(CC) Team Data'!$R$43&lt;'(CC) Team Data'!$AG$3</xm:f>
            <x14:dxf>
              <fill>
                <patternFill>
                  <bgColor rgb="FF92D050"/>
                </patternFill>
              </fill>
            </x14:dxf>
          </x14:cfRule>
          <x14:cfRule type="expression" priority="163" id="{3CB8D65E-C25A-4FB5-AF3A-72379C59BBCE}">
            <xm:f>'(CC) Team Data'!$R$43&lt;'(CC) Team Data'!$AG$2</xm:f>
            <x14:dxf>
              <fill>
                <patternFill>
                  <bgColor rgb="FF00B0F0"/>
                </patternFill>
              </fill>
            </x14:dxf>
          </x14:cfRule>
          <xm:sqref>F183</xm:sqref>
        </x14:conditionalFormatting>
        <x14:conditionalFormatting xmlns:xm="http://schemas.microsoft.com/office/excel/2006/main">
          <x14:cfRule type="expression" priority="156" id="{945F446E-98D6-4B13-8159-9C8FEBC2A5B3}">
            <xm:f>'(CC) Team Data'!$E$43&lt;'(CC) Team Data'!$AG$5</xm:f>
            <x14:dxf>
              <fill>
                <patternFill>
                  <bgColor rgb="FFFF0000"/>
                </patternFill>
              </fill>
            </x14:dxf>
          </x14:cfRule>
          <x14:cfRule type="expression" priority="157" id="{E7664F51-03C0-420C-AB7E-312EC93C94B3}">
            <xm:f>'(CC) Team Data'!$E$43&lt;'(CC) Team Data'!$AG$4</xm:f>
            <x14:dxf>
              <fill>
                <patternFill>
                  <bgColor rgb="FFFFFF00"/>
                </patternFill>
              </fill>
            </x14:dxf>
          </x14:cfRule>
          <x14:cfRule type="expression" priority="158" id="{85A7AE1E-3C02-4358-9A2C-BC63BA4EA669}">
            <xm:f>'(CC) Team Data'!$E$43&lt;'(CC) Team Data'!$AG$3</xm:f>
            <x14:dxf>
              <fill>
                <patternFill>
                  <bgColor rgb="FF92D050"/>
                </patternFill>
              </fill>
            </x14:dxf>
          </x14:cfRule>
          <x14:cfRule type="expression" priority="159" id="{A088277E-8928-4727-AAA5-95A2F5FC487E}">
            <xm:f>'(CC) Team Data'!$E$43&lt;'(CC) Team Data'!$AG$2</xm:f>
            <x14:dxf>
              <fill>
                <patternFill>
                  <bgColor rgb="FF00B0F0"/>
                </patternFill>
              </fill>
            </x14:dxf>
          </x14:cfRule>
          <xm:sqref>F184</xm:sqref>
        </x14:conditionalFormatting>
        <x14:conditionalFormatting xmlns:xm="http://schemas.microsoft.com/office/excel/2006/main">
          <x14:cfRule type="expression" priority="152" id="{80099562-4D47-4756-8563-DAB0E983E94B}">
            <xm:f>'(CC) Team Data'!$P$43&lt;'(CC) Team Data'!$AG$5</xm:f>
            <x14:dxf>
              <fill>
                <patternFill>
                  <bgColor rgb="FFFF0000"/>
                </patternFill>
              </fill>
            </x14:dxf>
          </x14:cfRule>
          <x14:cfRule type="expression" priority="153" id="{B08EFCF5-EAE4-45BC-86B6-39A82E104620}">
            <xm:f>'(CC) Team Data'!$P$43&lt;'(CC) Team Data'!$AG$4</xm:f>
            <x14:dxf>
              <fill>
                <patternFill>
                  <bgColor rgb="FFFFFF00"/>
                </patternFill>
              </fill>
            </x14:dxf>
          </x14:cfRule>
          <x14:cfRule type="expression" priority="154" id="{B7246E4B-D754-4B68-AAE0-7D78D37BF83A}">
            <xm:f>'(CC) Team Data'!$P$43&lt;'(CC) Team Data'!$AG$3</xm:f>
            <x14:dxf>
              <fill>
                <patternFill>
                  <bgColor rgb="FF92D050"/>
                </patternFill>
              </fill>
            </x14:dxf>
          </x14:cfRule>
          <x14:cfRule type="expression" priority="155" id="{E56ACBEC-8A7C-4F10-95E1-7C55EE1A86AF}">
            <xm:f>'(CC) Team Data'!$P$43&lt;'(CC) Team Data'!$AG$2</xm:f>
            <x14:dxf>
              <fill>
                <patternFill>
                  <bgColor rgb="FF00B0F0"/>
                </patternFill>
              </fill>
            </x14:dxf>
          </x14:cfRule>
          <xm:sqref>F185</xm:sqref>
        </x14:conditionalFormatting>
        <x14:conditionalFormatting xmlns:xm="http://schemas.microsoft.com/office/excel/2006/main">
          <x14:cfRule type="expression" priority="148" id="{1697579F-AD4A-42A3-A994-CBE1AD788F95}">
            <xm:f>'(CC) Team Data'!$N$43&lt;'(CC) Team Data'!$AG$5</xm:f>
            <x14:dxf>
              <fill>
                <patternFill>
                  <bgColor rgb="FFFF0000"/>
                </patternFill>
              </fill>
            </x14:dxf>
          </x14:cfRule>
          <x14:cfRule type="expression" priority="149" id="{9FF0F8FD-D466-4E70-9ABF-CC206ACBFAF5}">
            <xm:f>'(CC) Team Data'!$N$43&lt;'(CC) Team Data'!$AG$4</xm:f>
            <x14:dxf>
              <fill>
                <patternFill>
                  <bgColor rgb="FFFFFF00"/>
                </patternFill>
              </fill>
            </x14:dxf>
          </x14:cfRule>
          <x14:cfRule type="expression" priority="150" id="{1AE872F8-1E04-4B5A-A1E3-7AB84EF459ED}">
            <xm:f>'(CC) Team Data'!$N$43&lt;'(CC) Team Data'!$AG$3</xm:f>
            <x14:dxf>
              <fill>
                <patternFill>
                  <bgColor rgb="FF92D050"/>
                </patternFill>
              </fill>
            </x14:dxf>
          </x14:cfRule>
          <x14:cfRule type="expression" priority="151" id="{6BB6C380-0F31-400A-82EC-7AD7D863B386}">
            <xm:f>'(CC) Team Data'!$N$43&lt;'(CC) Team Data'!$AG$2</xm:f>
            <x14:dxf>
              <fill>
                <patternFill>
                  <bgColor rgb="FF00B0F0"/>
                </patternFill>
              </fill>
            </x14:dxf>
          </x14:cfRule>
          <xm:sqref>F186</xm:sqref>
        </x14:conditionalFormatting>
        <x14:conditionalFormatting xmlns:xm="http://schemas.microsoft.com/office/excel/2006/main">
          <x14:cfRule type="expression" priority="144" id="{64A7C1FD-B076-45F9-92F4-210C2CA0F018}">
            <xm:f>'(CC) Team Data'!$B$43&lt;'(CC) Team Data'!$AH$5</xm:f>
            <x14:dxf>
              <fill>
                <patternFill>
                  <bgColor rgb="FFFF0000"/>
                </patternFill>
              </fill>
            </x14:dxf>
          </x14:cfRule>
          <x14:cfRule type="expression" priority="145" id="{88F77E22-EA8A-4968-A4D3-95B0A166C150}">
            <xm:f>'(CC) Team Data'!$B$43&lt;'(CC) Team Data'!$AH$4</xm:f>
            <x14:dxf>
              <fill>
                <patternFill>
                  <bgColor rgb="FFFFFF00"/>
                </patternFill>
              </fill>
            </x14:dxf>
          </x14:cfRule>
          <x14:cfRule type="expression" priority="146" id="{5AA591F8-25E6-42D6-8DF7-C6783C50450D}">
            <xm:f>'(CC) Team Data'!$B$43&lt;'(CC) Team Data'!$AH$3</xm:f>
            <x14:dxf>
              <fill>
                <patternFill>
                  <bgColor rgb="FF92D050"/>
                </patternFill>
              </fill>
            </x14:dxf>
          </x14:cfRule>
          <x14:cfRule type="expression" priority="147" id="{17C915B1-64A3-42B3-B669-D075BDA541A9}">
            <xm:f>'(CC) Team Data'!$B$43&lt;'(CC) Team Data'!$AH$2</xm:f>
            <x14:dxf>
              <fill>
                <patternFill>
                  <bgColor rgb="FF00B0F0"/>
                </patternFill>
              </fill>
            </x14:dxf>
          </x14:cfRule>
          <xm:sqref>F187</xm:sqref>
        </x14:conditionalFormatting>
        <x14:conditionalFormatting xmlns:xm="http://schemas.microsoft.com/office/excel/2006/main">
          <x14:cfRule type="expression" priority="140" id="{8F0FDE1E-C905-4667-AE5A-F22EB52A315C}">
            <xm:f>'(CC) Team Data'!$M$43&lt;'(CC) Team Data'!$AH$5</xm:f>
            <x14:dxf>
              <fill>
                <patternFill>
                  <bgColor rgb="FFFF0000"/>
                </patternFill>
              </fill>
            </x14:dxf>
          </x14:cfRule>
          <x14:cfRule type="expression" priority="141" id="{AF639D03-9E62-4125-8FDC-6568FDEE2F0F}">
            <xm:f>'(CC) Team Data'!$M$43&lt;'(CC) Team Data'!$AH$4</xm:f>
            <x14:dxf>
              <fill>
                <patternFill>
                  <bgColor rgb="FFFFFF00"/>
                </patternFill>
              </fill>
            </x14:dxf>
          </x14:cfRule>
          <x14:cfRule type="expression" priority="142" id="{5E6666C0-A984-4575-BCE3-5272FB2AEDBB}">
            <xm:f>'(CC) Team Data'!$M$43&lt;'(CC) Team Data'!$AH$3</xm:f>
            <x14:dxf>
              <fill>
                <patternFill>
                  <bgColor rgb="FF92D050"/>
                </patternFill>
              </fill>
            </x14:dxf>
          </x14:cfRule>
          <x14:cfRule type="expression" priority="143" id="{EBE54F2B-853E-4D69-9CDF-5BFCEEEF1496}">
            <xm:f>'(CC) Team Data'!$M$43&lt;'(CC) Team Data'!$AH$2</xm:f>
            <x14:dxf>
              <fill>
                <patternFill>
                  <bgColor rgb="FF00B0F0"/>
                </patternFill>
              </fill>
            </x14:dxf>
          </x14:cfRule>
          <xm:sqref>F188</xm:sqref>
        </x14:conditionalFormatting>
        <x14:conditionalFormatting xmlns:xm="http://schemas.microsoft.com/office/excel/2006/main">
          <x14:cfRule type="expression" priority="136" id="{356DC2C9-01C9-4BD4-B58F-61248D2B3B05}">
            <xm:f>'(CC) Team Data'!$K$43&lt;'(CC) Team Data'!$AH$5</xm:f>
            <x14:dxf>
              <fill>
                <patternFill>
                  <bgColor rgb="FFFF0000"/>
                </patternFill>
              </fill>
            </x14:dxf>
          </x14:cfRule>
          <x14:cfRule type="expression" priority="137" id="{9B8387EE-DEA8-4EEA-9842-ACE61BCF0B01}">
            <xm:f>'(CC) Team Data'!$K$43&lt;'(CC) Team Data'!$AH$4</xm:f>
            <x14:dxf>
              <fill>
                <patternFill>
                  <bgColor rgb="FFFFFF00"/>
                </patternFill>
              </fill>
            </x14:dxf>
          </x14:cfRule>
          <x14:cfRule type="expression" priority="138" id="{946F7547-86E8-419E-821E-826266998D36}">
            <xm:f>'(CC) Team Data'!$K$43&lt;'(CC) Team Data'!$AH$3</xm:f>
            <x14:dxf>
              <fill>
                <patternFill>
                  <bgColor rgb="FF92D050"/>
                </patternFill>
              </fill>
            </x14:dxf>
          </x14:cfRule>
          <x14:cfRule type="expression" priority="139" id="{C786C24B-E776-4B20-BE0E-DBC93DFA6579}">
            <xm:f>'(CC) Team Data'!$K$43&lt;'(CC) Team Data'!$AH$2</xm:f>
            <x14:dxf>
              <fill>
                <patternFill>
                  <bgColor rgb="FF00B0F0"/>
                </patternFill>
              </fill>
            </x14:dxf>
          </x14:cfRule>
          <xm:sqref>F189</xm:sqref>
        </x14:conditionalFormatting>
        <x14:conditionalFormatting xmlns:xm="http://schemas.microsoft.com/office/excel/2006/main">
          <x14:cfRule type="expression" priority="132" id="{F73FADF1-844A-4649-8DB6-E77946A521C3}">
            <xm:f>'(CC) Team Data'!$L$43&lt;'(CC) Team Data'!$AH$5</xm:f>
            <x14:dxf>
              <fill>
                <patternFill>
                  <bgColor rgb="FFFF0000"/>
                </patternFill>
              </fill>
            </x14:dxf>
          </x14:cfRule>
          <x14:cfRule type="expression" priority="133" id="{F4451141-EE2B-48C4-A950-AF15E415BB82}">
            <xm:f>'(CC) Team Data'!$L$43&lt;'(CC) Team Data'!$AH$4</xm:f>
            <x14:dxf>
              <fill>
                <patternFill>
                  <bgColor rgb="FFFFFF00"/>
                </patternFill>
              </fill>
            </x14:dxf>
          </x14:cfRule>
          <x14:cfRule type="expression" priority="134" id="{E0F6DB3A-CC8C-42FA-95E8-EFFCA0CF0578}">
            <xm:f>'(CC) Team Data'!$L$43&lt;'(CC) Team Data'!$AH$3</xm:f>
            <x14:dxf>
              <fill>
                <patternFill>
                  <bgColor rgb="FF92D050"/>
                </patternFill>
              </fill>
            </x14:dxf>
          </x14:cfRule>
          <x14:cfRule type="expression" priority="135" id="{C466FFAC-888C-4320-BC8A-52B8C8F5B3E1}">
            <xm:f>'(CC) Team Data'!$L$43&lt;'(CC) Team Data'!$AH$2</xm:f>
            <x14:dxf>
              <fill>
                <patternFill>
                  <bgColor rgb="FF00B0F0"/>
                </patternFill>
              </fill>
            </x14:dxf>
          </x14:cfRule>
          <xm:sqref>F190</xm:sqref>
        </x14:conditionalFormatting>
        <x14:conditionalFormatting xmlns:xm="http://schemas.microsoft.com/office/excel/2006/main">
          <x14:cfRule type="expression" priority="128" id="{F34F53F7-6189-4CDE-AB83-3EEC87BC633E}">
            <xm:f>'(CC) Team Data'!$B$43&lt;'(CC) Team Data'!$AG$5</xm:f>
            <x14:dxf>
              <fill>
                <patternFill>
                  <bgColor rgb="FFFF0000"/>
                </patternFill>
              </fill>
            </x14:dxf>
          </x14:cfRule>
          <x14:cfRule type="expression" priority="129" id="{7F049254-1B27-412E-8BD2-64A1ED134254}">
            <xm:f>'(CC) Team Data'!$B$43&lt;'(CC) Team Data'!$AG$4</xm:f>
            <x14:dxf>
              <fill>
                <patternFill>
                  <bgColor rgb="FFFFFF00"/>
                </patternFill>
              </fill>
            </x14:dxf>
          </x14:cfRule>
          <x14:cfRule type="expression" priority="130" id="{7DCC0608-9FE7-4D71-BBFB-15D512EB2111}">
            <xm:f>'(CC) Team Data'!$B$43&lt;'(CC) Team Data'!$AG$3</xm:f>
            <x14:dxf>
              <fill>
                <patternFill>
                  <bgColor rgb="FF92D050"/>
                </patternFill>
              </fill>
            </x14:dxf>
          </x14:cfRule>
          <x14:cfRule type="expression" priority="131" id="{C520DF22-A4F5-4D67-97CD-A1474AF41300}">
            <xm:f>'(CC) Team Data'!$B$43&lt;'(CC) Team Data'!$AG$2</xm:f>
            <x14:dxf>
              <fill>
                <patternFill>
                  <bgColor rgb="FF00B0F0"/>
                </patternFill>
              </fill>
            </x14:dxf>
          </x14:cfRule>
          <xm:sqref>G183</xm:sqref>
        </x14:conditionalFormatting>
        <x14:conditionalFormatting xmlns:xm="http://schemas.microsoft.com/office/excel/2006/main">
          <x14:cfRule type="expression" priority="124" id="{EAD28197-937C-4D8E-9F4A-342381C0FE6D}">
            <xm:f>'(CC) Team Data'!$D$43&lt;'(CC) Team Data'!$AG$5</xm:f>
            <x14:dxf>
              <fill>
                <patternFill>
                  <bgColor rgb="FFFF0000"/>
                </patternFill>
              </fill>
            </x14:dxf>
          </x14:cfRule>
          <x14:cfRule type="expression" priority="125" id="{7075782F-ADF9-4088-B894-438D66DBD493}">
            <xm:f>'(CC) Team Data'!$D$43&lt;'(CC) Team Data'!$AG$4</xm:f>
            <x14:dxf>
              <fill>
                <patternFill>
                  <bgColor rgb="FFFFFF00"/>
                </patternFill>
              </fill>
            </x14:dxf>
          </x14:cfRule>
          <x14:cfRule type="expression" priority="126" id="{61A3F986-69E5-40F4-8625-FAAB4B9253AD}">
            <xm:f>'(CC) Team Data'!$D$43&lt;'(CC) Team Data'!$AG$3</xm:f>
            <x14:dxf>
              <fill>
                <patternFill>
                  <bgColor rgb="FF92D050"/>
                </patternFill>
              </fill>
            </x14:dxf>
          </x14:cfRule>
          <x14:cfRule type="expression" priority="127" id="{B4EC9C1C-1AA8-40F8-92EF-23FDA9B8FB27}">
            <xm:f>'(CC) Team Data'!$D$43&lt;'(CC) Team Data'!$AG$2</xm:f>
            <x14:dxf>
              <fill>
                <patternFill>
                  <bgColor rgb="FF00B0F0"/>
                </patternFill>
              </fill>
            </x14:dxf>
          </x14:cfRule>
          <xm:sqref>G184</xm:sqref>
        </x14:conditionalFormatting>
        <x14:conditionalFormatting xmlns:xm="http://schemas.microsoft.com/office/excel/2006/main">
          <x14:cfRule type="expression" priority="120" id="{4F884B22-8F42-4367-9F32-B746E0AA1270}">
            <xm:f>'(CC) Team Data'!$M$43&lt;'(CC) Team Data'!$AG$5</xm:f>
            <x14:dxf>
              <fill>
                <patternFill>
                  <bgColor rgb="FFFF0000"/>
                </patternFill>
              </fill>
            </x14:dxf>
          </x14:cfRule>
          <x14:cfRule type="expression" priority="121" id="{B5127ADE-6A8F-4E1D-8BD1-013A97A3B0CD}">
            <xm:f>'(CC) Team Data'!$M$43&lt;'(CC) Team Data'!$AG$4</xm:f>
            <x14:dxf>
              <fill>
                <patternFill>
                  <bgColor rgb="FFFFFF00"/>
                </patternFill>
              </fill>
            </x14:dxf>
          </x14:cfRule>
          <x14:cfRule type="expression" priority="122" id="{738197BF-EBE4-49E0-B271-91B36CF8507A}">
            <xm:f>'(CC) Team Data'!$M$43&lt;'(CC) Team Data'!$AG$3</xm:f>
            <x14:dxf>
              <fill>
                <patternFill>
                  <bgColor rgb="FF92D050"/>
                </patternFill>
              </fill>
            </x14:dxf>
          </x14:cfRule>
          <x14:cfRule type="expression" priority="123" id="{1BFF9423-ED0F-44BA-8719-D2913F0E9E1F}">
            <xm:f>'(CC) Team Data'!$M$43&lt;'(CC) Team Data'!$AG$2</xm:f>
            <x14:dxf>
              <fill>
                <patternFill>
                  <bgColor rgb="FF00B0F0"/>
                </patternFill>
              </fill>
            </x14:dxf>
          </x14:cfRule>
          <xm:sqref>G185</xm:sqref>
        </x14:conditionalFormatting>
        <x14:conditionalFormatting xmlns:xm="http://schemas.microsoft.com/office/excel/2006/main">
          <x14:cfRule type="expression" priority="116" id="{80442DA8-A0B5-44A4-8E00-B73CC866C213}">
            <xm:f>'(CC) Team Data'!$F$43&lt;'(CC) Team Data'!$AG$5</xm:f>
            <x14:dxf>
              <fill>
                <patternFill>
                  <bgColor rgb="FFFF0000"/>
                </patternFill>
              </fill>
            </x14:dxf>
          </x14:cfRule>
          <x14:cfRule type="expression" priority="117" id="{167C1A73-C8B7-4FC3-984E-EA2158AEECEF}">
            <xm:f>'(CC) Team Data'!$F$43&lt;'(CC) Team Data'!$AG$4</xm:f>
            <x14:dxf>
              <fill>
                <patternFill>
                  <bgColor rgb="FFFFFF00"/>
                </patternFill>
              </fill>
            </x14:dxf>
          </x14:cfRule>
          <x14:cfRule type="expression" priority="118" id="{DC65D6C2-3DD9-4676-967E-8E4B6CBC2294}">
            <xm:f>'(CC) Team Data'!$F$43&lt;'(CC) Team Data'!$AG$3</xm:f>
            <x14:dxf>
              <fill>
                <patternFill>
                  <bgColor rgb="FF92D050"/>
                </patternFill>
              </fill>
            </x14:dxf>
          </x14:cfRule>
          <x14:cfRule type="expression" priority="119" id="{8038408A-A1EC-4E6F-B305-6846B76C4A78}">
            <xm:f>'(CC) Team Data'!$F$43&lt;'(CC) Team Data'!$AG$2</xm:f>
            <x14:dxf>
              <fill>
                <patternFill>
                  <bgColor rgb="FF00B0F0"/>
                </patternFill>
              </fill>
            </x14:dxf>
          </x14:cfRule>
          <xm:sqref>G186</xm:sqref>
        </x14:conditionalFormatting>
        <x14:conditionalFormatting xmlns:xm="http://schemas.microsoft.com/office/excel/2006/main">
          <x14:cfRule type="expression" priority="112" id="{B11F503D-1E07-4229-853D-6E07A9E1FE9E}">
            <xm:f>'(CC) Team Data'!$O$43&lt;'(CC) Team Data'!$AH$5</xm:f>
            <x14:dxf>
              <fill>
                <patternFill>
                  <bgColor rgb="FFFF0000"/>
                </patternFill>
              </fill>
            </x14:dxf>
          </x14:cfRule>
          <x14:cfRule type="expression" priority="113" id="{A3A87EDF-D76C-4C0F-A3C1-60B838BD48AA}">
            <xm:f>'(CC) Team Data'!$O$43&lt;'(CC) Team Data'!$AH$4</xm:f>
            <x14:dxf>
              <fill>
                <patternFill>
                  <bgColor rgb="FFFFFF00"/>
                </patternFill>
              </fill>
            </x14:dxf>
          </x14:cfRule>
          <x14:cfRule type="expression" priority="114" id="{08400543-E6A3-4754-8348-35849E093E1E}">
            <xm:f>'(CC) Team Data'!$O$43&lt;'(CC) Team Data'!$AH$3</xm:f>
            <x14:dxf>
              <fill>
                <patternFill>
                  <bgColor rgb="FF92D050"/>
                </patternFill>
              </fill>
            </x14:dxf>
          </x14:cfRule>
          <x14:cfRule type="expression" priority="115" id="{74BAE67F-2EB7-41BF-A8D8-93E83B91F6B1}">
            <xm:f>'(CC) Team Data'!$O$43&lt;'(CC) Team Data'!$AH$2</xm:f>
            <x14:dxf>
              <fill>
                <patternFill>
                  <bgColor rgb="FF00B0F0"/>
                </patternFill>
              </fill>
            </x14:dxf>
          </x14:cfRule>
          <xm:sqref>G187</xm:sqref>
        </x14:conditionalFormatting>
        <x14:conditionalFormatting xmlns:xm="http://schemas.microsoft.com/office/excel/2006/main">
          <x14:cfRule type="expression" priority="108" id="{97D6C51E-C6C8-478F-BCAA-A2EB9F8C3355}">
            <xm:f>'(CC) Team Data'!$R$43&lt;'(CC) Team Data'!$AH$5</xm:f>
            <x14:dxf>
              <fill>
                <patternFill>
                  <bgColor rgb="FFFF0000"/>
                </patternFill>
              </fill>
            </x14:dxf>
          </x14:cfRule>
          <x14:cfRule type="expression" priority="109" id="{621C4473-5860-4C17-A480-7C75919AFA42}">
            <xm:f>'(CC) Team Data'!$R$43&lt;'(CC) Team Data'!$AH$4</xm:f>
            <x14:dxf>
              <fill>
                <patternFill>
                  <bgColor rgb="FFFFFF00"/>
                </patternFill>
              </fill>
            </x14:dxf>
          </x14:cfRule>
          <x14:cfRule type="expression" priority="110" id="{D6F8632C-BF1D-43CD-AAE8-81109E3731B5}">
            <xm:f>'(CC) Team Data'!$R$43&lt;'(CC) Team Data'!$AH$3</xm:f>
            <x14:dxf>
              <fill>
                <patternFill>
                  <bgColor rgb="FF92D050"/>
                </patternFill>
              </fill>
            </x14:dxf>
          </x14:cfRule>
          <x14:cfRule type="expression" priority="111" id="{1482503D-F3AF-44A3-B617-76C4D0B6BF2E}">
            <xm:f>'(CC) Team Data'!$R$43&lt;'(CC) Team Data'!$AH$2</xm:f>
            <x14:dxf>
              <fill>
                <patternFill>
                  <bgColor rgb="FF00B0F0"/>
                </patternFill>
              </fill>
            </x14:dxf>
          </x14:cfRule>
          <xm:sqref>G188</xm:sqref>
        </x14:conditionalFormatting>
        <x14:conditionalFormatting xmlns:xm="http://schemas.microsoft.com/office/excel/2006/main">
          <x14:cfRule type="expression" priority="104" id="{BF3C52D9-6D9A-492B-AF51-0A56DA4E3F5F}">
            <xm:f>'(CC) Team Data'!$Q$43&lt;'(CC) Team Data'!$AH$5</xm:f>
            <x14:dxf>
              <fill>
                <patternFill>
                  <bgColor rgb="FFFF0000"/>
                </patternFill>
              </fill>
            </x14:dxf>
          </x14:cfRule>
          <x14:cfRule type="expression" priority="105" id="{553ACFEC-1F27-41B9-8F62-EAD9D483E891}">
            <xm:f>'(CC) Team Data'!$Q$43&lt;'(CC) Team Data'!$AH$4</xm:f>
            <x14:dxf>
              <fill>
                <patternFill>
                  <bgColor rgb="FFFFFF00"/>
                </patternFill>
              </fill>
            </x14:dxf>
          </x14:cfRule>
          <x14:cfRule type="expression" priority="106" id="{5E6E20FB-504C-4D8D-9E61-8F592697C60F}">
            <xm:f>'(CC) Team Data'!$Q$43&lt;'(CC) Team Data'!$AH$3</xm:f>
            <x14:dxf>
              <fill>
                <patternFill>
                  <bgColor rgb="FF92D050"/>
                </patternFill>
              </fill>
            </x14:dxf>
          </x14:cfRule>
          <x14:cfRule type="expression" priority="107" id="{14E8AC50-43E3-4B83-873B-8BECBB5695D1}">
            <xm:f>'(CC) Team Data'!$Q$43&lt;'(CC) Team Data'!$AH$2</xm:f>
            <x14:dxf>
              <fill>
                <patternFill>
                  <bgColor rgb="FF00B0F0"/>
                </patternFill>
              </fill>
            </x14:dxf>
          </x14:cfRule>
          <xm:sqref>G189</xm:sqref>
        </x14:conditionalFormatting>
        <x14:conditionalFormatting xmlns:xm="http://schemas.microsoft.com/office/excel/2006/main">
          <x14:cfRule type="expression" priority="100" id="{A34766B9-9B22-41FA-9048-C484C8D4FD25}">
            <xm:f>'(CC) Team Data'!$P$43&lt;'(CC) Team Data'!$AH$5</xm:f>
            <x14:dxf>
              <fill>
                <patternFill>
                  <bgColor rgb="FFFF0000"/>
                </patternFill>
              </fill>
            </x14:dxf>
          </x14:cfRule>
          <x14:cfRule type="expression" priority="101" id="{72B5E624-FC66-43B4-A221-57220EBDC232}">
            <xm:f>'(CC) Team Data'!$P$43&lt;'(CC) Team Data'!$AH$4</xm:f>
            <x14:dxf>
              <fill>
                <patternFill>
                  <bgColor rgb="FFFFFF00"/>
                </patternFill>
              </fill>
            </x14:dxf>
          </x14:cfRule>
          <x14:cfRule type="expression" priority="102" id="{3151A2BF-C3C2-4630-8055-4411B97892CB}">
            <xm:f>'(CC) Team Data'!$P$43&lt;'(CC) Team Data'!$AH$3</xm:f>
            <x14:dxf>
              <fill>
                <patternFill>
                  <bgColor rgb="FF92D050"/>
                </patternFill>
              </fill>
            </x14:dxf>
          </x14:cfRule>
          <x14:cfRule type="expression" priority="103" id="{B521C768-D253-4879-8B11-6B9A279BD8D3}">
            <xm:f>'(CC) Team Data'!$P$43&lt;'(CC) Team Data'!$AH$2</xm:f>
            <x14:dxf>
              <fill>
                <patternFill>
                  <bgColor rgb="FF00B0F0"/>
                </patternFill>
              </fill>
            </x14:dxf>
          </x14:cfRule>
          <xm:sqref>G190</xm:sqref>
        </x14:conditionalFormatting>
        <x14:conditionalFormatting xmlns:xm="http://schemas.microsoft.com/office/excel/2006/main">
          <x14:cfRule type="expression" priority="96" id="{2542CB9D-55CE-4D4D-B3E4-B3DC4DD0A24C}">
            <xm:f>'(CC) Team Data'!$D$43&lt;'(CC) Team Data'!$AH$5</xm:f>
            <x14:dxf>
              <fill>
                <patternFill>
                  <bgColor rgb="FFFF0000"/>
                </patternFill>
              </fill>
            </x14:dxf>
          </x14:cfRule>
          <x14:cfRule type="expression" priority="97" id="{AE3A067D-44F8-497B-BD22-0FC1F7CBA5EF}">
            <xm:f>'(CC) Team Data'!$D$43&lt;'(CC) Team Data'!$AH$4</xm:f>
            <x14:dxf>
              <fill>
                <patternFill>
                  <bgColor rgb="FFFFFF00"/>
                </patternFill>
              </fill>
            </x14:dxf>
          </x14:cfRule>
          <x14:cfRule type="expression" priority="98" id="{1F79CBC7-E86F-47FD-A607-26A5E58C12D1}">
            <xm:f>'(CC) Team Data'!$D$43&lt;'(CC) Team Data'!$AH$3</xm:f>
            <x14:dxf>
              <fill>
                <patternFill>
                  <bgColor rgb="FF92D050"/>
                </patternFill>
              </fill>
            </x14:dxf>
          </x14:cfRule>
          <x14:cfRule type="expression" priority="99" id="{64C0BAF5-318E-442C-BF86-DB29724B0DAD}">
            <xm:f>'(CC) Team Data'!$D$43&lt;'(CC) Team Data'!$AH$2</xm:f>
            <x14:dxf>
              <fill>
                <patternFill>
                  <bgColor rgb="FF00B0F0"/>
                </patternFill>
              </fill>
            </x14:dxf>
          </x14:cfRule>
          <xm:sqref>H187</xm:sqref>
        </x14:conditionalFormatting>
        <x14:conditionalFormatting xmlns:xm="http://schemas.microsoft.com/office/excel/2006/main">
          <x14:cfRule type="expression" priority="92" id="{38710E3B-65B8-4C99-BC0D-B02B7F95D144}">
            <xm:f>'(CC) Team Data'!$L$43&lt;'(CC) Team Data'!$AH$5</xm:f>
            <x14:dxf>
              <fill>
                <patternFill>
                  <bgColor rgb="FFFF0000"/>
                </patternFill>
              </fill>
            </x14:dxf>
          </x14:cfRule>
          <x14:cfRule type="expression" priority="93" id="{47F47071-4CB6-4034-90B4-AB5C3DC2065C}">
            <xm:f>'(CC) Team Data'!$L$43&lt;'(CC) Team Data'!$AH$4</xm:f>
            <x14:dxf>
              <fill>
                <patternFill>
                  <bgColor rgb="FFFFFF00"/>
                </patternFill>
              </fill>
            </x14:dxf>
          </x14:cfRule>
          <x14:cfRule type="expression" priority="94" id="{E6E5579F-315B-43E0-BD3E-AF24485C5216}">
            <xm:f>'(CC) Team Data'!$L$43&lt;'(CC) Team Data'!$AH$3</xm:f>
            <x14:dxf>
              <fill>
                <patternFill>
                  <bgColor rgb="FF92D050"/>
                </patternFill>
              </fill>
            </x14:dxf>
          </x14:cfRule>
          <x14:cfRule type="expression" priority="95" id="{706F4F4E-844E-4A85-8630-37FAEC6A8129}">
            <xm:f>'(CC) Team Data'!$L$43&lt;'(CC) Team Data'!$AH$2</xm:f>
            <x14:dxf>
              <fill>
                <patternFill>
                  <bgColor rgb="FF00B0F0"/>
                </patternFill>
              </fill>
            </x14:dxf>
          </x14:cfRule>
          <xm:sqref>H189</xm:sqref>
        </x14:conditionalFormatting>
        <x14:conditionalFormatting xmlns:xm="http://schemas.microsoft.com/office/excel/2006/main">
          <x14:cfRule type="expression" priority="88" id="{DECDA369-33DE-4179-8C97-E7A079C0ACB7}">
            <xm:f>'(CC) Team Data'!$K$43&lt;'(CC) Team Data'!$AH$5</xm:f>
            <x14:dxf>
              <fill>
                <patternFill>
                  <bgColor rgb="FFFF0000"/>
                </patternFill>
              </fill>
            </x14:dxf>
          </x14:cfRule>
          <x14:cfRule type="expression" priority="89" id="{F9D4CFD2-6AB4-421B-90E3-ADBC2BFE3C19}">
            <xm:f>'(CC) Team Data'!$K$43&lt;'(CC) Team Data'!$AH$4</xm:f>
            <x14:dxf>
              <fill>
                <patternFill>
                  <bgColor rgb="FFFFFF00"/>
                </patternFill>
              </fill>
            </x14:dxf>
          </x14:cfRule>
          <x14:cfRule type="expression" priority="90" id="{ED77A466-64EB-4462-8F4E-2F3DBCCFA481}">
            <xm:f>'(CC) Team Data'!$K$43&lt;'(CC) Team Data'!$AH$3</xm:f>
            <x14:dxf>
              <fill>
                <patternFill>
                  <bgColor rgb="FF92D050"/>
                </patternFill>
              </fill>
            </x14:dxf>
          </x14:cfRule>
          <x14:cfRule type="expression" priority="91" id="{58752F12-492B-455F-8822-391083CF394B}">
            <xm:f>'(CC) Team Data'!$K$43&lt;'(CC) Team Data'!$AH$2</xm:f>
            <x14:dxf>
              <fill>
                <patternFill>
                  <bgColor rgb="FF00B0F0"/>
                </patternFill>
              </fill>
            </x14:dxf>
          </x14:cfRule>
          <xm:sqref>H190</xm:sqref>
        </x14:conditionalFormatting>
        <x14:conditionalFormatting xmlns:xm="http://schemas.microsoft.com/office/excel/2006/main">
          <x14:cfRule type="expression" priority="84" id="{B1F4107B-7B79-4EC6-893D-E471213BF729}">
            <xm:f>'(CC) Team Data'!$E$43&lt;'(CC) Team Data'!$AH$5</xm:f>
            <x14:dxf>
              <fill>
                <patternFill>
                  <bgColor rgb="FFFF0000"/>
                </patternFill>
              </fill>
            </x14:dxf>
          </x14:cfRule>
          <x14:cfRule type="expression" priority="85" id="{9C46A2A4-01D4-4AFA-9388-0014EBAEBDB1}">
            <xm:f>'(CC) Team Data'!$E$43&lt;'(CC) Team Data'!$AH$4</xm:f>
            <x14:dxf>
              <fill>
                <patternFill>
                  <bgColor rgb="FFFFFF00"/>
                </patternFill>
              </fill>
            </x14:dxf>
          </x14:cfRule>
          <x14:cfRule type="expression" priority="86" id="{B07A504B-FA10-42E7-ABEF-12A567B2D1DF}">
            <xm:f>'(CC) Team Data'!$E$43&lt;'(CC) Team Data'!$AH$3</xm:f>
            <x14:dxf>
              <fill>
                <patternFill>
                  <bgColor rgb="FF92D050"/>
                </patternFill>
              </fill>
            </x14:dxf>
          </x14:cfRule>
          <x14:cfRule type="expression" priority="87" id="{D745F908-4C53-4C57-BD80-8444A4A7F7A6}">
            <xm:f>'(CC) Team Data'!$E$43&lt;'(CC) Team Data'!$AH$2</xm:f>
            <x14:dxf>
              <fill>
                <patternFill>
                  <bgColor rgb="FF00B0F0"/>
                </patternFill>
              </fill>
            </x14:dxf>
          </x14:cfRule>
          <xm:sqref>H188</xm:sqref>
        </x14:conditionalFormatting>
        <x14:conditionalFormatting xmlns:xm="http://schemas.microsoft.com/office/excel/2006/main">
          <x14:cfRule type="expression" priority="80" id="{E7BB3629-59FD-4AB4-9224-A88996E5869F}">
            <xm:f>'(CC) Team Data'!$C$43&lt;'(CC) Team Data'!$AG$5</xm:f>
            <x14:dxf>
              <fill>
                <patternFill>
                  <bgColor rgb="FFFF0000"/>
                </patternFill>
              </fill>
            </x14:dxf>
          </x14:cfRule>
          <x14:cfRule type="expression" priority="81" id="{65CE6F82-805D-4513-9318-11CF06B45240}">
            <xm:f>'(CC) Team Data'!$C$43&lt;'(CC) Team Data'!$AG$4</xm:f>
            <x14:dxf>
              <fill>
                <patternFill>
                  <bgColor rgb="FFFFFF00"/>
                </patternFill>
              </fill>
            </x14:dxf>
          </x14:cfRule>
          <x14:cfRule type="expression" priority="82" id="{DFABA5B6-9B35-4523-BE30-CAC56400995D}">
            <xm:f>'(CC) Team Data'!$C$43&lt;'(CC) Team Data'!$AG$3</xm:f>
            <x14:dxf>
              <fill>
                <patternFill>
                  <bgColor rgb="FF92D050"/>
                </patternFill>
              </fill>
            </x14:dxf>
          </x14:cfRule>
          <x14:cfRule type="expression" priority="83" id="{4B74F8E9-71F7-4F9C-BC67-64DADEC317AA}">
            <xm:f>'(CC) Team Data'!$C$43&lt;'(CC) Team Data'!$AG$2</xm:f>
            <x14:dxf>
              <fill>
                <patternFill>
                  <bgColor rgb="FF00B0F0"/>
                </patternFill>
              </fill>
            </x14:dxf>
          </x14:cfRule>
          <xm:sqref>H183</xm:sqref>
        </x14:conditionalFormatting>
        <x14:conditionalFormatting xmlns:xm="http://schemas.microsoft.com/office/excel/2006/main">
          <x14:cfRule type="expression" priority="76" id="{7BA6877A-0BE6-46CB-9416-EC6939DB87B3}">
            <xm:f>'(CC) Team Data'!$C$43&lt;'(CC) Team Data'!$AG$5</xm:f>
            <x14:dxf>
              <fill>
                <patternFill>
                  <bgColor rgb="FFFF0000"/>
                </patternFill>
              </fill>
            </x14:dxf>
          </x14:cfRule>
          <x14:cfRule type="expression" priority="77" id="{9965E016-7F5C-44BB-A1D3-51182811677E}">
            <xm:f>'(CC) Team Data'!$C$43&lt;'(CC) Team Data'!$AG$4</xm:f>
            <x14:dxf>
              <fill>
                <patternFill>
                  <bgColor rgb="FFFFFF00"/>
                </patternFill>
              </fill>
            </x14:dxf>
          </x14:cfRule>
          <x14:cfRule type="expression" priority="78" id="{BDE5C9AE-9BFD-4A66-A5FE-2F9AA18D6BF6}">
            <xm:f>'(CC) Team Data'!$C$43&lt;'(CC) Team Data'!$AG$3</xm:f>
            <x14:dxf>
              <fill>
                <patternFill>
                  <bgColor rgb="FF92D050"/>
                </patternFill>
              </fill>
            </x14:dxf>
          </x14:cfRule>
          <x14:cfRule type="expression" priority="79" id="{98135880-946C-4291-AB8F-DC4E3D4E9B33}">
            <xm:f>'(CC) Team Data'!$U$43&lt;'(CC) Team Data'!$AG$2</xm:f>
            <x14:dxf>
              <fill>
                <patternFill>
                  <bgColor rgb="FF00B0F0"/>
                </patternFill>
              </fill>
            </x14:dxf>
          </x14:cfRule>
          <xm:sqref>H184</xm:sqref>
        </x14:conditionalFormatting>
        <x14:conditionalFormatting xmlns:xm="http://schemas.microsoft.com/office/excel/2006/main">
          <x14:cfRule type="expression" priority="72" id="{E31A91FE-B7F9-4407-BEF7-1C65795A3477}">
            <xm:f>'(CC) Team Data'!$S$43&lt;'(CC) Team Data'!$AG$5</xm:f>
            <x14:dxf>
              <fill>
                <patternFill>
                  <bgColor rgb="FFFF0000"/>
                </patternFill>
              </fill>
            </x14:dxf>
          </x14:cfRule>
          <x14:cfRule type="expression" priority="73" id="{A11B3D5B-3F92-4132-9A99-A2761BDB608E}">
            <xm:f>'(CC) Team Data'!$S$43&lt;'(CC) Team Data'!$AG$4</xm:f>
            <x14:dxf>
              <fill>
                <patternFill>
                  <bgColor rgb="FFFFFF00"/>
                </patternFill>
              </fill>
            </x14:dxf>
          </x14:cfRule>
          <x14:cfRule type="expression" priority="74" id="{C9060E52-AB11-4A00-A40A-B7AD101FF489}">
            <xm:f>'(CC) Team Data'!$S$43&lt;'(CC) Team Data'!$AG$3</xm:f>
            <x14:dxf>
              <fill>
                <patternFill>
                  <bgColor rgb="FF92D050"/>
                </patternFill>
              </fill>
            </x14:dxf>
          </x14:cfRule>
          <x14:cfRule type="expression" priority="75" id="{D8991AD8-1E27-4E2D-945D-51472559A459}">
            <xm:f>'(CC) Team Data'!$S$43&lt;'(CC) Team Data'!$AG$2</xm:f>
            <x14:dxf>
              <fill>
                <patternFill>
                  <bgColor rgb="FF00B0F0"/>
                </patternFill>
              </fill>
            </x14:dxf>
          </x14:cfRule>
          <xm:sqref>H185</xm:sqref>
        </x14:conditionalFormatting>
        <x14:conditionalFormatting xmlns:xm="http://schemas.microsoft.com/office/excel/2006/main">
          <x14:cfRule type="expression" priority="68" id="{4AAAC8E8-EC7A-41DF-B7F0-11836B8FC2F4}">
            <xm:f>'(CC) Team Data'!$T$43&lt;'(CC) Team Data'!$AG$5</xm:f>
            <x14:dxf>
              <fill>
                <patternFill>
                  <bgColor rgb="FFFF0000"/>
                </patternFill>
              </fill>
            </x14:dxf>
          </x14:cfRule>
          <x14:cfRule type="expression" priority="69" id="{AADFC1E8-52B8-4608-B5F2-85C66D1542FC}">
            <xm:f>'(CC) Team Data'!$T$43&lt;'(CC) Team Data'!$AG$4</xm:f>
            <x14:dxf>
              <fill>
                <patternFill>
                  <bgColor rgb="FFFFFF00"/>
                </patternFill>
              </fill>
            </x14:dxf>
          </x14:cfRule>
          <x14:cfRule type="expression" priority="70" id="{78ECDA96-E98B-4421-90F5-C4635F9B8B6A}">
            <xm:f>'(CC) Team Data'!$T$43&lt;'(CC) Team Data'!$AG$3</xm:f>
            <x14:dxf>
              <fill>
                <patternFill>
                  <bgColor rgb="FF92D050"/>
                </patternFill>
              </fill>
            </x14:dxf>
          </x14:cfRule>
          <x14:cfRule type="expression" priority="71" id="{EFC2ED96-5DB4-4EB9-A023-F1EA8C8C1292}">
            <xm:f>'(CC) Team Data'!$T$43&lt;'(CC) Team Data'!$AG$2</xm:f>
            <x14:dxf>
              <fill>
                <patternFill>
                  <bgColor rgb="FF00B0F0"/>
                </patternFill>
              </fill>
            </x14:dxf>
          </x14:cfRule>
          <xm:sqref>H186</xm:sqref>
        </x14:conditionalFormatting>
        <x14:conditionalFormatting xmlns:xm="http://schemas.microsoft.com/office/excel/2006/main">
          <x14:cfRule type="expression" priority="64" id="{875A73BA-F87F-4CAB-85D5-8F68A39DF152}">
            <xm:f>'(CC) Team Data'!$C$43&lt;'(CC) Team Data'!$AG$5</xm:f>
            <x14:dxf>
              <fill>
                <patternFill>
                  <bgColor rgb="FFFF0000"/>
                </patternFill>
              </fill>
            </x14:dxf>
          </x14:cfRule>
          <x14:cfRule type="expression" priority="65" id="{567414E0-885F-42FB-8F6F-906534F1FD51}">
            <xm:f>'(CC) Team Data'!$C$43&lt;'(CC) Team Data'!$AG$4</xm:f>
            <x14:dxf>
              <fill>
                <patternFill>
                  <bgColor rgb="FFFFFF00"/>
                </patternFill>
              </fill>
            </x14:dxf>
          </x14:cfRule>
          <x14:cfRule type="expression" priority="66" id="{034DEE75-E912-4BD1-A1F9-76A482B8E6B9}">
            <xm:f>'(CC) Team Data'!$C$43&lt;'(CC) Team Data'!$AG$3</xm:f>
            <x14:dxf>
              <fill>
                <patternFill>
                  <bgColor rgb="FF92D050"/>
                </patternFill>
              </fill>
            </x14:dxf>
          </x14:cfRule>
          <x14:cfRule type="expression" priority="67" id="{52B245D0-3908-44EB-A2FD-22F6BB7F04F0}">
            <xm:f>'(CC) Team Data'!$U$43&lt;'(CC) Team Data'!$AG$2</xm:f>
            <x14:dxf>
              <fill>
                <patternFill>
                  <bgColor rgb="FF00B0F0"/>
                </patternFill>
              </fill>
            </x14:dxf>
          </x14:cfRule>
          <xm:sqref>I186</xm:sqref>
        </x14:conditionalFormatting>
        <x14:conditionalFormatting xmlns:xm="http://schemas.microsoft.com/office/excel/2006/main">
          <x14:cfRule type="expression" priority="60" id="{8B7CBA28-FB99-4DB3-8CE9-0B1C843EADFC}">
            <xm:f>'(CC) Team Data'!$C$43&lt;'(CC) Team Data'!$AG$5</xm:f>
            <x14:dxf>
              <fill>
                <patternFill>
                  <bgColor rgb="FFFF0000"/>
                </patternFill>
              </fill>
            </x14:dxf>
          </x14:cfRule>
          <x14:cfRule type="expression" priority="61" id="{738B3700-80DB-41B6-96C7-56EF8D74BC75}">
            <xm:f>'(CC) Team Data'!$C$43&lt;'(CC) Team Data'!$AG$4</xm:f>
            <x14:dxf>
              <fill>
                <patternFill>
                  <bgColor rgb="FFFFFF00"/>
                </patternFill>
              </fill>
            </x14:dxf>
          </x14:cfRule>
          <x14:cfRule type="expression" priority="62" id="{2F93CBE0-D2D8-4B82-8781-DA970297E132}">
            <xm:f>'(CC) Team Data'!$C$43&lt;'(CC) Team Data'!$AG$3</xm:f>
            <x14:dxf>
              <fill>
                <patternFill>
                  <bgColor rgb="FF92D050"/>
                </patternFill>
              </fill>
            </x14:dxf>
          </x14:cfRule>
          <x14:cfRule type="expression" priority="63" id="{BED1E9DD-A9F4-4B35-A7D3-2234E6DD9D14}">
            <xm:f>'(CC) Team Data'!$U$43&lt;'(CC) Team Data'!$AG$2</xm:f>
            <x14:dxf>
              <fill>
                <patternFill>
                  <bgColor rgb="FF00B0F0"/>
                </patternFill>
              </fill>
            </x14:dxf>
          </x14:cfRule>
          <xm:sqref>J186</xm:sqref>
        </x14:conditionalFormatting>
        <x14:conditionalFormatting xmlns:xm="http://schemas.microsoft.com/office/excel/2006/main">
          <x14:cfRule type="expression" priority="56" id="{FE43E9F3-1DD3-4545-BE7A-D58AC0B03EB4}">
            <xm:f>'(CC) Team Data'!$E$43&lt;'(CC) Team Data'!$AH$5</xm:f>
            <x14:dxf>
              <fill>
                <patternFill>
                  <bgColor rgb="FFFF0000"/>
                </patternFill>
              </fill>
            </x14:dxf>
          </x14:cfRule>
          <x14:cfRule type="expression" priority="57" id="{2B4441C8-F785-4891-A218-695A1C55EFD6}">
            <xm:f>'(CC) Team Data'!$E$43&lt;'(CC) Team Data'!$AH$4</xm:f>
            <x14:dxf>
              <fill>
                <patternFill>
                  <bgColor rgb="FFFFFF00"/>
                </patternFill>
              </fill>
            </x14:dxf>
          </x14:cfRule>
          <x14:cfRule type="expression" priority="58" id="{48F219EA-306A-470A-938A-621E0E600EA7}">
            <xm:f>'(CC) Team Data'!$E$43&lt;'(CC) Team Data'!$AH$3</xm:f>
            <x14:dxf>
              <fill>
                <patternFill>
                  <bgColor rgb="FF92D050"/>
                </patternFill>
              </fill>
            </x14:dxf>
          </x14:cfRule>
          <x14:cfRule type="expression" priority="59" id="{4842F715-6BAB-45B9-9FC8-D622C80B1F63}">
            <xm:f>'(CC) Team Data'!$E$43&lt;'(CC) Team Data'!$AH$2</xm:f>
            <x14:dxf>
              <fill>
                <patternFill>
                  <bgColor rgb="FF00B0F0"/>
                </patternFill>
              </fill>
            </x14:dxf>
          </x14:cfRule>
          <xm:sqref>I190</xm:sqref>
        </x14:conditionalFormatting>
        <x14:conditionalFormatting xmlns:xm="http://schemas.microsoft.com/office/excel/2006/main">
          <x14:cfRule type="expression" priority="52" id="{B95B183C-B88D-4E46-A746-99DC359D28EE}">
            <xm:f>'(CC) Team Data'!$F$43&lt;'(CC) Team Data'!$AG$5</xm:f>
            <x14:dxf>
              <fill>
                <patternFill>
                  <bgColor rgb="FFFF0000"/>
                </patternFill>
              </fill>
            </x14:dxf>
          </x14:cfRule>
          <x14:cfRule type="expression" priority="53" id="{2F85D4CE-24BD-4483-BDDA-1D4AFF8E4F6B}">
            <xm:f>'(CC) Team Data'!$F$43&lt;'(CC) Team Data'!$AG$4</xm:f>
            <x14:dxf>
              <fill>
                <patternFill>
                  <bgColor rgb="FFFFFF00"/>
                </patternFill>
              </fill>
            </x14:dxf>
          </x14:cfRule>
          <x14:cfRule type="expression" priority="54" id="{A837D8AF-622C-43C9-B256-64274BC056BB}">
            <xm:f>'(CC) Team Data'!$F$43&lt;'(CC) Team Data'!$AG$3</xm:f>
            <x14:dxf>
              <fill>
                <patternFill>
                  <bgColor rgb="FF92D050"/>
                </patternFill>
              </fill>
            </x14:dxf>
          </x14:cfRule>
          <x14:cfRule type="expression" priority="55" id="{8DD5FBE4-2D49-4B22-A04A-3E02EC5DC2BF}">
            <xm:f>'(CC) Team Data'!$F$43&lt;'(CC) Team Data'!$AG$2</xm:f>
            <x14:dxf>
              <fill>
                <patternFill>
                  <bgColor rgb="FF00B0F0"/>
                </patternFill>
              </fill>
            </x14:dxf>
          </x14:cfRule>
          <xm:sqref>J184</xm:sqref>
        </x14:conditionalFormatting>
        <x14:conditionalFormatting xmlns:xm="http://schemas.microsoft.com/office/excel/2006/main">
          <x14:cfRule type="expression" priority="48" id="{6D3044EC-A8F9-41CB-8923-EBC49DC56E04}">
            <xm:f>'(CC) Team Data'!$H$43&lt;'(CC) Team Data'!$AG$5</xm:f>
            <x14:dxf>
              <fill>
                <patternFill>
                  <bgColor rgb="FFFF0000"/>
                </patternFill>
              </fill>
            </x14:dxf>
          </x14:cfRule>
          <x14:cfRule type="expression" priority="49" id="{2A48E8A3-63A6-4C04-8571-4AFA77FC4E5D}">
            <xm:f>'(CC) Team Data'!$H$43&lt;'(CC) Team Data'!$AG$4</xm:f>
            <x14:dxf>
              <fill>
                <patternFill>
                  <bgColor rgb="FFFFFF00"/>
                </patternFill>
              </fill>
            </x14:dxf>
          </x14:cfRule>
          <x14:cfRule type="expression" priority="50" id="{C14001BE-2929-4819-A3BA-F175435B7E03}">
            <xm:f>'(CC) Team Data'!$H$43&lt;'(CC) Team Data'!$AG$3</xm:f>
            <x14:dxf>
              <fill>
                <patternFill>
                  <bgColor rgb="FF92D050"/>
                </patternFill>
              </fill>
            </x14:dxf>
          </x14:cfRule>
          <x14:cfRule type="expression" priority="51" id="{72990B8A-14F9-46D2-B5D8-9B4C5A8538C7}">
            <xm:f>'(CC) Team Data'!$H$43&lt;'(CC) Team Data'!$AG$2</xm:f>
            <x14:dxf>
              <fill>
                <patternFill>
                  <bgColor rgb="FF00B0F0"/>
                </patternFill>
              </fill>
            </x14:dxf>
          </x14:cfRule>
          <xm:sqref>I183</xm:sqref>
        </x14:conditionalFormatting>
        <x14:conditionalFormatting xmlns:xm="http://schemas.microsoft.com/office/excel/2006/main">
          <x14:cfRule type="expression" priority="44" id="{95437ACE-A7CE-4301-9E57-18DE19369231}">
            <xm:f>'(CC) Team Data'!$I$43&lt;'(CC) Team Data'!$AG$5</xm:f>
            <x14:dxf>
              <fill>
                <patternFill>
                  <bgColor rgb="FFFF0000"/>
                </patternFill>
              </fill>
            </x14:dxf>
          </x14:cfRule>
          <x14:cfRule type="expression" priority="45" id="{49F98563-D090-4B1D-96EB-E3896907A384}">
            <xm:f>'(CC) Team Data'!$I$43&lt;'(CC) Team Data'!$AG$4</xm:f>
            <x14:dxf>
              <fill>
                <patternFill>
                  <bgColor rgb="FFFFFF00"/>
                </patternFill>
              </fill>
            </x14:dxf>
          </x14:cfRule>
          <x14:cfRule type="expression" priority="46" id="{21C5AEF4-082A-4279-ABDB-F24E6DF61B7E}">
            <xm:f>'(CC) Team Data'!$I$43&lt;'(CC) Team Data'!$AG$3</xm:f>
            <x14:dxf>
              <fill>
                <patternFill>
                  <bgColor rgb="FF92D050"/>
                </patternFill>
              </fill>
            </x14:dxf>
          </x14:cfRule>
          <x14:cfRule type="expression" priority="47" id="{66B21133-5EB8-4B56-A544-CF72532E5963}">
            <xm:f>'(CC) Team Data'!$I$43&lt;'(CC) Team Data'!$AG$2</xm:f>
            <x14:dxf>
              <fill>
                <patternFill>
                  <bgColor rgb="FF00B0F0"/>
                </patternFill>
              </fill>
            </x14:dxf>
          </x14:cfRule>
          <xm:sqref>I184</xm:sqref>
        </x14:conditionalFormatting>
        <x14:conditionalFormatting xmlns:xm="http://schemas.microsoft.com/office/excel/2006/main">
          <x14:cfRule type="expression" priority="40" id="{C2F66094-447D-4178-A04A-7C8EEC934D3E}">
            <xm:f>'(CC) Team Data'!$T$43&lt;'(CC) Team Data'!$AG$5</xm:f>
            <x14:dxf>
              <fill>
                <patternFill>
                  <bgColor rgb="FFFF0000"/>
                </patternFill>
              </fill>
            </x14:dxf>
          </x14:cfRule>
          <x14:cfRule type="expression" priority="41" id="{855485BE-6FF6-438F-AB17-3C06FA7CBA48}">
            <xm:f>'(CC) Team Data'!$T$43&lt;'(CC) Team Data'!$AG$4</xm:f>
            <x14:dxf>
              <fill>
                <patternFill>
                  <bgColor rgb="FFFFFF00"/>
                </patternFill>
              </fill>
            </x14:dxf>
          </x14:cfRule>
          <x14:cfRule type="expression" priority="42" id="{FCEA1544-982D-4810-BED0-4CF35840671A}">
            <xm:f>'(CC) Team Data'!$T$43&lt;'(CC) Team Data'!$AG$3</xm:f>
            <x14:dxf>
              <fill>
                <patternFill>
                  <bgColor rgb="FF92D050"/>
                </patternFill>
              </fill>
            </x14:dxf>
          </x14:cfRule>
          <x14:cfRule type="expression" priority="43" id="{33F46C22-46B4-4FF9-9E48-BA1F706679BA}">
            <xm:f>'(CC) Team Data'!$T$43&lt;'(CC) Team Data'!$AG$2</xm:f>
            <x14:dxf>
              <fill>
                <patternFill>
                  <bgColor rgb="FF00B0F0"/>
                </patternFill>
              </fill>
            </x14:dxf>
          </x14:cfRule>
          <xm:sqref>I185</xm:sqref>
        </x14:conditionalFormatting>
        <x14:conditionalFormatting xmlns:xm="http://schemas.microsoft.com/office/excel/2006/main">
          <x14:cfRule type="expression" priority="36" id="{A4B3817C-A06D-4B4F-BE44-141B9881CF60}">
            <xm:f>'(CC) Team Data'!$S$43&lt;'(CC) Team Data'!$AH$5</xm:f>
            <x14:dxf>
              <fill>
                <patternFill>
                  <bgColor rgb="FFFF0000"/>
                </patternFill>
              </fill>
            </x14:dxf>
          </x14:cfRule>
          <x14:cfRule type="expression" priority="37" id="{B6D185BC-6CC9-427E-B1C7-403AE2250D77}">
            <xm:f>'(CC) Team Data'!$S$43&lt;'(CC) Team Data'!$AH$4</xm:f>
            <x14:dxf>
              <fill>
                <patternFill>
                  <bgColor rgb="FFFFFF00"/>
                </patternFill>
              </fill>
            </x14:dxf>
          </x14:cfRule>
          <x14:cfRule type="expression" priority="38" id="{C00E993C-B56C-4F4F-86C7-25E64E3AD84F}">
            <xm:f>'(CC) Team Data'!$S$43&lt;'(CC) Team Data'!$AH$3</xm:f>
            <x14:dxf>
              <fill>
                <patternFill>
                  <bgColor rgb="FF92D050"/>
                </patternFill>
              </fill>
            </x14:dxf>
          </x14:cfRule>
          <x14:cfRule type="expression" priority="39" id="{6B645800-F9E0-4B38-A650-416E9049B014}">
            <xm:f>'(CC) Team Data'!$S$43&lt;'(CC) Team Data'!$AH$2</xm:f>
            <x14:dxf>
              <fill>
                <patternFill>
                  <bgColor rgb="FF00B0F0"/>
                </patternFill>
              </fill>
            </x14:dxf>
          </x14:cfRule>
          <xm:sqref>I188</xm:sqref>
        </x14:conditionalFormatting>
        <x14:conditionalFormatting xmlns:xm="http://schemas.microsoft.com/office/excel/2006/main">
          <x14:cfRule type="expression" priority="32" id="{3C19AE99-E701-45DE-A733-17A04740CB37}">
            <xm:f>'(CC) Team Data'!$C$43&lt;'(CC) Team Data'!$AH$5</xm:f>
            <x14:dxf>
              <fill>
                <patternFill>
                  <bgColor rgb="FFFF0000"/>
                </patternFill>
              </fill>
            </x14:dxf>
          </x14:cfRule>
          <x14:cfRule type="expression" priority="33" id="{0AD6623F-5C47-4376-A386-57EF81407F40}">
            <xm:f>'(CC) Team Data'!$C$43&lt;'(CC) Team Data'!$AH$4</xm:f>
            <x14:dxf>
              <fill>
                <patternFill>
                  <bgColor rgb="FFFFFF00"/>
                </patternFill>
              </fill>
            </x14:dxf>
          </x14:cfRule>
          <x14:cfRule type="expression" priority="34" id="{60CBEE0A-8FD6-4670-922E-C912624CF4CD}">
            <xm:f>'(CC) Team Data'!$C$43&lt;'(CC) Team Data'!$AH$3</xm:f>
            <x14:dxf>
              <fill>
                <patternFill>
                  <bgColor rgb="FF92D050"/>
                </patternFill>
              </fill>
            </x14:dxf>
          </x14:cfRule>
          <x14:cfRule type="expression" priority="35" id="{820948ED-2C15-4880-A68A-54D10B66740E}">
            <xm:f>'(CC) Team Data'!$C$43&lt;'(CC) Team Data'!$AH$2</xm:f>
            <x14:dxf>
              <fill>
                <patternFill>
                  <bgColor rgb="FF00B0F0"/>
                </patternFill>
              </fill>
            </x14:dxf>
          </x14:cfRule>
          <xm:sqref>I189</xm:sqref>
        </x14:conditionalFormatting>
        <x14:conditionalFormatting xmlns:xm="http://schemas.microsoft.com/office/excel/2006/main">
          <x14:cfRule type="expression" priority="28" id="{1C54A877-1EB7-43EC-B6F6-1872C9409236}">
            <xm:f>'(CC) Team Data'!$G$43&lt;'(CC) Team Data'!$AH$5</xm:f>
            <x14:dxf>
              <fill>
                <patternFill>
                  <bgColor rgb="FFFF0000"/>
                </patternFill>
              </fill>
            </x14:dxf>
          </x14:cfRule>
          <x14:cfRule type="expression" priority="29" id="{73A57433-317A-4F2C-AC2B-9FD944AA4916}">
            <xm:f>'(CC) Team Data'!$G$43&lt;'(CC) Team Data'!$AH$4</xm:f>
            <x14:dxf>
              <fill>
                <patternFill>
                  <bgColor rgb="FFFFFF00"/>
                </patternFill>
              </fill>
            </x14:dxf>
          </x14:cfRule>
          <x14:cfRule type="expression" priority="30" id="{7073650A-8A01-4CEB-ABD3-44F0934BA860}">
            <xm:f>'(CC) Team Data'!$G$43&lt;'(CC) Team Data'!$AH$3</xm:f>
            <x14:dxf>
              <fill>
                <patternFill>
                  <bgColor rgb="FF92D050"/>
                </patternFill>
              </fill>
            </x14:dxf>
          </x14:cfRule>
          <x14:cfRule type="expression" priority="31" id="{738017F7-B2FD-46FC-80EC-83319B13442C}">
            <xm:f>'(CC) Team Data'!$G$43&lt;'(CC) Team Data'!$AH$2</xm:f>
            <x14:dxf>
              <fill>
                <patternFill>
                  <bgColor rgb="FF00B0F0"/>
                </patternFill>
              </fill>
            </x14:dxf>
          </x14:cfRule>
          <xm:sqref>I187</xm:sqref>
        </x14:conditionalFormatting>
        <x14:conditionalFormatting xmlns:xm="http://schemas.microsoft.com/office/excel/2006/main">
          <x14:cfRule type="expression" priority="24" id="{7EA2FDD4-21C7-47D4-BFD2-40AA676F3754}">
            <xm:f>'(CC) Team Data'!$J$43&lt;'(CC) Team Data'!$AG$5</xm:f>
            <x14:dxf>
              <fill>
                <patternFill>
                  <bgColor rgb="FFFF0000"/>
                </patternFill>
              </fill>
            </x14:dxf>
          </x14:cfRule>
          <x14:cfRule type="expression" priority="25" id="{8EF0AB10-6DAA-4B1F-9E41-43F5A89FD772}">
            <xm:f>'(CC) Team Data'!$J$43&lt;'(CC) Team Data'!$AG$4</xm:f>
            <x14:dxf>
              <fill>
                <patternFill>
                  <bgColor rgb="FFFFFF00"/>
                </patternFill>
              </fill>
            </x14:dxf>
          </x14:cfRule>
          <x14:cfRule type="expression" priority="26" id="{2DC2A5E9-D49B-4D38-9F04-16A2AC6D2612}">
            <xm:f>'(CC) Team Data'!$J$43&lt;'(CC) Team Data'!$AG$3</xm:f>
            <x14:dxf>
              <fill>
                <patternFill>
                  <bgColor rgb="FF92D050"/>
                </patternFill>
              </fill>
            </x14:dxf>
          </x14:cfRule>
          <x14:cfRule type="expression" priority="27" id="{88FA6072-E6A4-47F6-99D4-3A320CAD135D}">
            <xm:f>'(CC) Team Data'!$J$43&lt;'(CC) Team Data'!$AG$2</xm:f>
            <x14:dxf>
              <fill>
                <patternFill>
                  <bgColor rgb="FF00B0F0"/>
                </patternFill>
              </fill>
            </x14:dxf>
          </x14:cfRule>
          <xm:sqref>J183</xm:sqref>
        </x14:conditionalFormatting>
        <x14:conditionalFormatting xmlns:xm="http://schemas.microsoft.com/office/excel/2006/main">
          <x14:cfRule type="expression" priority="20" id="{4E5E0431-8F56-440B-A325-5528EBA29A4B}">
            <xm:f>'(CC) Team Data'!$G$43&lt;'(CC) Team Data'!$AG$5</xm:f>
            <x14:dxf>
              <fill>
                <patternFill>
                  <bgColor rgb="FFFF0000"/>
                </patternFill>
              </fill>
            </x14:dxf>
          </x14:cfRule>
          <x14:cfRule type="expression" priority="21" id="{A17CAB63-8958-4F91-874B-2FEE9B96B28B}">
            <xm:f>'(CC) Team Data'!$G$43&lt;'(CC) Team Data'!$AG$4</xm:f>
            <x14:dxf>
              <fill>
                <patternFill>
                  <bgColor rgb="FFFFFF00"/>
                </patternFill>
              </fill>
            </x14:dxf>
          </x14:cfRule>
          <x14:cfRule type="expression" priority="22" id="{4E6632D2-82C4-4D3D-9273-D9A78E9C7FE5}">
            <xm:f>'(CC) Team Data'!$G$43&lt;'(CC) Team Data'!$AG$3</xm:f>
            <x14:dxf>
              <fill>
                <patternFill>
                  <bgColor rgb="FF92D050"/>
                </patternFill>
              </fill>
            </x14:dxf>
          </x14:cfRule>
          <x14:cfRule type="expression" priority="23" id="{B9DA5E0B-3B60-4A8A-B99F-083EB33ED5EC}">
            <xm:f>'(CC) Team Data'!$G$43&lt;'(CC) Team Data'!$AG$2</xm:f>
            <x14:dxf>
              <fill>
                <patternFill>
                  <bgColor rgb="FF00B0F0"/>
                </patternFill>
              </fill>
            </x14:dxf>
          </x14:cfRule>
          <xm:sqref>J185</xm:sqref>
        </x14:conditionalFormatting>
        <x14:conditionalFormatting xmlns:xm="http://schemas.microsoft.com/office/excel/2006/main">
          <x14:cfRule type="expression" priority="16" id="{E0739717-9007-41E5-AC06-73D3C40E1580}">
            <xm:f>'(CC) Team Data'!$T$43&lt;'(CC) Team Data'!$AH$5</xm:f>
            <x14:dxf>
              <fill>
                <patternFill>
                  <bgColor rgb="FFFF0000"/>
                </patternFill>
              </fill>
            </x14:dxf>
          </x14:cfRule>
          <x14:cfRule type="expression" priority="17" id="{82008922-F165-4B3B-952A-49F9A5A28476}">
            <xm:f>'(CC) Team Data'!$T$43&lt;'(CC) Team Data'!$AH$4</xm:f>
            <x14:dxf>
              <fill>
                <patternFill>
                  <bgColor rgb="FFFFFF00"/>
                </patternFill>
              </fill>
            </x14:dxf>
          </x14:cfRule>
          <x14:cfRule type="expression" priority="18" id="{D24DDC25-BE99-47B8-94CC-C5C664C3034F}">
            <xm:f>'(CC) Team Data'!$T$43&lt;'(CC) Team Data'!$AH$3</xm:f>
            <x14:dxf>
              <fill>
                <patternFill>
                  <bgColor rgb="FF92D050"/>
                </patternFill>
              </fill>
            </x14:dxf>
          </x14:cfRule>
          <x14:cfRule type="expression" priority="19" id="{6077CCFB-D7AB-4167-8E10-650455F73E8A}">
            <xm:f>'(CC) Team Data'!$T$43&lt;'(CC) Team Data'!$AH$2</xm:f>
            <x14:dxf>
              <fill>
                <patternFill>
                  <bgColor rgb="FF00B0F0"/>
                </patternFill>
              </fill>
            </x14:dxf>
          </x14:cfRule>
          <xm:sqref>J187</xm:sqref>
        </x14:conditionalFormatting>
        <x14:conditionalFormatting xmlns:xm="http://schemas.microsoft.com/office/excel/2006/main">
          <x14:cfRule type="expression" priority="12" id="{5062846D-2A8C-4955-8BFF-BFE55B55AE0A}">
            <xm:f>'(CC) Team Data'!$Q$43&lt;'(CC) Team Data'!$AH$5</xm:f>
            <x14:dxf>
              <fill>
                <patternFill>
                  <bgColor rgb="FFFF0000"/>
                </patternFill>
              </fill>
            </x14:dxf>
          </x14:cfRule>
          <x14:cfRule type="expression" priority="13" id="{4D8E2101-231C-48C0-B39F-B19C0F8622C6}">
            <xm:f>'(CC) Team Data'!$Q$43&lt;'(CC) Team Data'!$AH$4</xm:f>
            <x14:dxf>
              <fill>
                <patternFill>
                  <bgColor rgb="FFFFFF00"/>
                </patternFill>
              </fill>
            </x14:dxf>
          </x14:cfRule>
          <x14:cfRule type="expression" priority="14" id="{E10AA825-0F14-4A6F-B05A-948687CFE1F8}">
            <xm:f>'(CC) Team Data'!$Q$43&lt;'(CC) Team Data'!$AH$3</xm:f>
            <x14:dxf>
              <fill>
                <patternFill>
                  <bgColor rgb="FF92D050"/>
                </patternFill>
              </fill>
            </x14:dxf>
          </x14:cfRule>
          <x14:cfRule type="expression" priority="15" id="{795CC337-FA53-4226-86E9-0E1ACDC9D0C0}">
            <xm:f>'(CC) Team Data'!$Q$43&lt;'(CC) Team Data'!$AH$2</xm:f>
            <x14:dxf>
              <fill>
                <patternFill>
                  <bgColor rgb="FF00B0F0"/>
                </patternFill>
              </fill>
            </x14:dxf>
          </x14:cfRule>
          <xm:sqref>J188</xm:sqref>
        </x14:conditionalFormatting>
        <x14:conditionalFormatting xmlns:xm="http://schemas.microsoft.com/office/excel/2006/main">
          <x14:cfRule type="expression" priority="8" id="{C24A2BBF-E62C-4B20-9B61-099ACEF5E38F}">
            <xm:f>'(CC) Team Data'!$I$43&lt;'(CC) Team Data'!$AH$5</xm:f>
            <x14:dxf>
              <fill>
                <patternFill>
                  <bgColor rgb="FFFF0000"/>
                </patternFill>
              </fill>
            </x14:dxf>
          </x14:cfRule>
          <x14:cfRule type="expression" priority="9" id="{4BE0D5F4-E185-4B82-B3E2-55757956D2E7}">
            <xm:f>'(CC) Team Data'!$I$43&lt;'(CC) Team Data'!$AH$4</xm:f>
            <x14:dxf>
              <fill>
                <patternFill>
                  <bgColor rgb="FFFFFF00"/>
                </patternFill>
              </fill>
            </x14:dxf>
          </x14:cfRule>
          <x14:cfRule type="expression" priority="10" id="{902B7C99-CBC1-4826-9EAF-66E7367902B3}">
            <xm:f>'(CC) Team Data'!$I$43&lt;'(CC) Team Data'!$AH$3</xm:f>
            <x14:dxf>
              <fill>
                <patternFill>
                  <bgColor rgb="FF92D050"/>
                </patternFill>
              </fill>
            </x14:dxf>
          </x14:cfRule>
          <x14:cfRule type="expression" priority="11" id="{20F725DD-8893-421C-90D0-BA0FA58F39E5}">
            <xm:f>'(CC) Team Data'!$I$43&lt;'(CC) Team Data'!$AH$2</xm:f>
            <x14:dxf>
              <fill>
                <patternFill>
                  <bgColor rgb="FF00B0F0"/>
                </patternFill>
              </fill>
            </x14:dxf>
          </x14:cfRule>
          <xm:sqref>J189</xm:sqref>
        </x14:conditionalFormatting>
        <x14:conditionalFormatting xmlns:xm="http://schemas.microsoft.com/office/excel/2006/main">
          <x14:cfRule type="expression" priority="4" id="{108B708F-39D5-4894-97C9-A48561FEC718}">
            <xm:f>'(CC) Team Data'!$D$43&lt;'(CC) Team Data'!$AH$5</xm:f>
            <x14:dxf>
              <fill>
                <patternFill>
                  <bgColor rgb="FFFF0000"/>
                </patternFill>
              </fill>
            </x14:dxf>
          </x14:cfRule>
          <x14:cfRule type="expression" priority="5" id="{915B1AD0-393C-45A2-94AF-E2E5E10BE8CC}">
            <xm:f>'(CC) Team Data'!$D$43&lt;'(CC) Team Data'!$AH$4</xm:f>
            <x14:dxf>
              <fill>
                <patternFill>
                  <bgColor rgb="FFFFFF00"/>
                </patternFill>
              </fill>
            </x14:dxf>
          </x14:cfRule>
          <x14:cfRule type="expression" priority="6" id="{9BDC2C62-533A-4185-91D2-6118DF6982BA}">
            <xm:f>'(CC) Team Data'!$D$43&lt;'(CC) Team Data'!$AH$3</xm:f>
            <x14:dxf>
              <fill>
                <patternFill>
                  <bgColor rgb="FF92D050"/>
                </patternFill>
              </fill>
            </x14:dxf>
          </x14:cfRule>
          <x14:cfRule type="expression" priority="7" id="{FE7F2F13-72F5-4D65-8FC8-F497233F95C5}">
            <xm:f>'(CC) Team Data'!$D$43&lt;'(CC) Team Data'!$AH$2</xm:f>
            <x14:dxf>
              <fill>
                <patternFill>
                  <bgColor rgb="FF00B0F0"/>
                </patternFill>
              </fill>
            </x14:dxf>
          </x14:cfRule>
          <xm:sqref>J190</xm:sqref>
        </x14:conditionalFormatting>
      </x14:conditionalFormattings>
    </ext>
    <ext xmlns:x14="http://schemas.microsoft.com/office/spreadsheetml/2009/9/main" uri="{CCE6A557-97BC-4b89-ADB6-D9C93CAAB3DF}">
      <x14:dataValidations xmlns:xm="http://schemas.microsoft.com/office/excel/2006/main" count="9">
        <x14:dataValidation type="list" allowBlank="1" showInputMessage="1" showErrorMessage="1">
          <x14:formula1>
            <xm:f>'Champ Pools'!$B$3:$I$3</xm:f>
          </x14:formula1>
          <xm:sqref>B158:B162</xm:sqref>
        </x14:dataValidation>
        <x14:dataValidation type="list" allowBlank="1" showInputMessage="1" showErrorMessage="1">
          <x14:formula1>
            <xm:f>'Champ Pools'!$S$3:$Z$3</xm:f>
          </x14:formula1>
          <xm:sqref>C158:D162</xm:sqref>
        </x14:dataValidation>
        <x14:dataValidation type="list" allowBlank="1" showInputMessage="1" showErrorMessage="1">
          <x14:formula1>
            <xm:f>'Champ Scores'!$Y$2:$AC$2</xm:f>
          </x14:formula1>
          <xm:sqref>D167</xm:sqref>
        </x14:dataValidation>
        <x14:dataValidation type="list" allowBlank="1" showInputMessage="1" showErrorMessage="1">
          <x14:formula1>
            <xm:f>'Champ Scores'!$B$2:$U$2</xm:f>
          </x14:formula1>
          <xm:sqref>D165 D168</xm:sqref>
        </x14:dataValidation>
        <x14:dataValidation type="list" allowBlank="1" showInputMessage="1" showErrorMessage="1">
          <x14:formula1>
            <xm:f>'(CC) Your Champ Data'!$N$3:$Y$3</xm:f>
          </x14:formula1>
          <xm:sqref>D164</xm:sqref>
        </x14:dataValidation>
        <x14:dataValidation type="list" allowBlank="1" showInputMessage="1" showErrorMessage="1">
          <x14:formula1>
            <xm:f>'(CC) Your Champ Data'!$T$3:$Y$3</xm:f>
          </x14:formula1>
          <xm:sqref>C164</xm:sqref>
        </x14:dataValidation>
        <x14:dataValidation type="list" allowBlank="1" showInputMessage="1" showErrorMessage="1">
          <x14:formula1>
            <xm:f>'(CC) Your Champ Data'!$AX$3:$BR$3</xm:f>
          </x14:formula1>
          <xm:sqref>C165</xm:sqref>
        </x14:dataValidation>
        <x14:dataValidation type="list" allowBlank="1" showInputMessage="1" showErrorMessage="1">
          <x14:formula1>
            <xm:f>'(CC) Enemy Champ Data'!$T$3:$Y$3</xm:f>
          </x14:formula1>
          <xm:sqref>C167</xm:sqref>
        </x14:dataValidation>
        <x14:dataValidation type="list" allowBlank="1" showInputMessage="1" showErrorMessage="1">
          <x14:formula1>
            <xm:f>'(CC) Enemy Champ Data'!$AX$3:$BR$3</xm:f>
          </x14:formula1>
          <xm:sqref>C168</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BY387"/>
  <sheetViews>
    <sheetView topLeftCell="A156" zoomScale="115" zoomScaleNormal="115" workbookViewId="0">
      <selection activeCell="B4" sqref="B4:B163"/>
    </sheetView>
  </sheetViews>
  <sheetFormatPr defaultRowHeight="15" x14ac:dyDescent="0.25"/>
  <cols>
    <col min="1" max="1" width="15" customWidth="1"/>
    <col min="2" max="9" width="9.140625" style="66"/>
    <col min="10" max="10" width="3.28515625" style="66" customWidth="1"/>
    <col min="11" max="11" width="13" style="55" customWidth="1"/>
    <col min="12" max="16" width="9.140625" style="66"/>
    <col min="17" max="17" width="4.140625" style="66" customWidth="1"/>
    <col min="18" max="18" width="5.5703125" style="66" customWidth="1"/>
    <col min="19" max="19" width="15" bestFit="1" customWidth="1"/>
    <col min="20" max="39" width="9.5703125" bestFit="1" customWidth="1"/>
    <col min="41" max="41" width="10.5703125" bestFit="1" customWidth="1"/>
    <col min="43" max="47" width="12.5703125" bestFit="1" customWidth="1"/>
    <col min="48" max="48" width="5.28515625" customWidth="1"/>
    <col min="49" max="49" width="13.7109375" bestFit="1" customWidth="1"/>
    <col min="51" max="53" width="10.5703125" bestFit="1" customWidth="1"/>
    <col min="54" max="54" width="11.5703125" bestFit="1" customWidth="1"/>
    <col min="55" max="55" width="5.140625" customWidth="1"/>
    <col min="56" max="63" width="9.5703125" bestFit="1" customWidth="1"/>
    <col min="64" max="64" width="4" customWidth="1"/>
    <col min="65" max="68" width="9.5703125" bestFit="1" customWidth="1"/>
  </cols>
  <sheetData>
    <row r="1" spans="1:77" x14ac:dyDescent="0.25">
      <c r="BQ1" s="83"/>
      <c r="BR1" s="83"/>
      <c r="BS1" s="83"/>
      <c r="BT1" s="83"/>
      <c r="BU1" s="83"/>
      <c r="BV1" s="83"/>
      <c r="BW1" s="83"/>
      <c r="BX1" s="83"/>
      <c r="BY1" s="83"/>
    </row>
    <row r="2" spans="1:77" s="19" customFormat="1" x14ac:dyDescent="0.25">
      <c r="B2" s="121" t="s">
        <v>240</v>
      </c>
      <c r="C2" s="121"/>
      <c r="D2" s="121"/>
      <c r="E2" s="121"/>
      <c r="F2" s="121"/>
      <c r="G2" s="121"/>
      <c r="H2" s="121"/>
      <c r="I2" s="121"/>
      <c r="J2" s="64"/>
      <c r="K2" s="77"/>
      <c r="L2" s="121" t="s">
        <v>329</v>
      </c>
      <c r="M2" s="121"/>
      <c r="N2" s="121"/>
      <c r="O2" s="121"/>
      <c r="P2" s="121"/>
      <c r="Q2" s="64"/>
      <c r="R2" s="64"/>
      <c r="S2" s="74"/>
      <c r="T2" s="121" t="str">
        <f>'Champ Scores'!B1</f>
        <v>Attributes</v>
      </c>
      <c r="U2" s="121"/>
      <c r="V2" s="121"/>
      <c r="W2" s="121"/>
      <c r="X2" s="121"/>
      <c r="Y2" s="121"/>
      <c r="Z2" s="121"/>
      <c r="AA2" s="121"/>
      <c r="AB2" s="121"/>
      <c r="AC2" s="121"/>
      <c r="AD2" s="121"/>
      <c r="AE2" s="121"/>
      <c r="AF2" s="121"/>
      <c r="AG2" s="121"/>
      <c r="AH2" s="121"/>
      <c r="AI2" s="121"/>
      <c r="AJ2" s="121"/>
      <c r="AK2" s="121"/>
      <c r="AL2" s="121"/>
      <c r="AM2" s="121"/>
      <c r="AN2" s="121"/>
      <c r="AO2" s="121"/>
      <c r="AP2" s="74"/>
      <c r="AQ2" s="121" t="str">
        <f>'Champ Scores'!Y1</f>
        <v>Comps</v>
      </c>
      <c r="AR2" s="121"/>
      <c r="AS2" s="121"/>
      <c r="AT2" s="121"/>
      <c r="AU2" s="121"/>
      <c r="AV2" s="121"/>
      <c r="AW2" s="121"/>
      <c r="AX2" s="74"/>
      <c r="AY2" s="121" t="str">
        <f>'Champ Scores'!AG1</f>
        <v>Scaling</v>
      </c>
      <c r="AZ2" s="121"/>
      <c r="BA2" s="121"/>
      <c r="BB2" s="121"/>
      <c r="BC2" s="121"/>
      <c r="BD2" s="121"/>
      <c r="BE2" s="121"/>
      <c r="BF2" s="121"/>
      <c r="BG2" s="121"/>
      <c r="BH2" s="121"/>
      <c r="BI2" s="121"/>
      <c r="BJ2" s="121"/>
      <c r="BK2" s="121"/>
      <c r="BL2" s="121"/>
      <c r="BM2" s="121"/>
      <c r="BN2" s="121"/>
      <c r="BO2" s="121"/>
      <c r="BP2" s="121"/>
      <c r="BQ2" s="82"/>
      <c r="BR2" s="120"/>
      <c r="BS2" s="120"/>
      <c r="BT2" s="120"/>
      <c r="BU2" s="120"/>
      <c r="BV2" s="120"/>
      <c r="BW2" s="120"/>
      <c r="BX2" s="120"/>
      <c r="BY2" s="120"/>
    </row>
    <row r="3" spans="1:77" s="19" customFormat="1" x14ac:dyDescent="0.25">
      <c r="A3" s="105" t="s">
        <v>234</v>
      </c>
      <c r="B3" s="75" t="str">
        <f>'Champ Pools'!B3</f>
        <v>Top</v>
      </c>
      <c r="C3" s="107" t="str">
        <f>'Champ Pools'!C3</f>
        <v>Jungle</v>
      </c>
      <c r="D3" s="75" t="str">
        <f>'Champ Pools'!D3</f>
        <v>Mid</v>
      </c>
      <c r="E3" s="75" t="str">
        <f>'Champ Pools'!E3</f>
        <v>ADC</v>
      </c>
      <c r="F3" s="75" t="str">
        <f>'Champ Pools'!F3</f>
        <v>Support</v>
      </c>
      <c r="G3" s="75" t="str">
        <f>'Champ Pools'!G3</f>
        <v>Coder</v>
      </c>
      <c r="H3" s="75">
        <f>'Champ Pools'!H3</f>
        <v>0</v>
      </c>
      <c r="I3" s="75">
        <f>'Champ Pools'!I3</f>
        <v>0</v>
      </c>
      <c r="J3" s="64"/>
      <c r="K3" s="78" t="s">
        <v>234</v>
      </c>
      <c r="L3" s="79" t="s">
        <v>243</v>
      </c>
      <c r="M3" s="79" t="s">
        <v>244</v>
      </c>
      <c r="N3" s="79" t="s">
        <v>245</v>
      </c>
      <c r="O3" s="79" t="s">
        <v>246</v>
      </c>
      <c r="P3" s="79" t="s">
        <v>247</v>
      </c>
      <c r="Q3" s="64"/>
      <c r="R3" s="64"/>
      <c r="S3" s="74" t="s">
        <v>372</v>
      </c>
      <c r="T3" s="74" t="str">
        <f>'Champ Scores'!B2</f>
        <v>Bur. Dam.</v>
      </c>
      <c r="U3" s="74" t="str">
        <f>'Champ Scores'!C2</f>
        <v>DPS Dam.</v>
      </c>
      <c r="V3" s="74" t="str">
        <f>'Champ Scores'!D2</f>
        <v>ST Dam.</v>
      </c>
      <c r="W3" s="74" t="str">
        <f>'Champ Scores'!E2</f>
        <v>AOE Dam.</v>
      </c>
      <c r="X3" s="74" t="str">
        <f>'Champ Scores'!F2</f>
        <v>Skirmishing</v>
      </c>
      <c r="Y3" s="74" t="str">
        <f>'Champ Scores'!G2</f>
        <v>Wave Clear</v>
      </c>
      <c r="Z3" s="74" t="str">
        <f>'Champ Scores'!H2</f>
        <v>Poke</v>
      </c>
      <c r="AA3" s="74" t="str">
        <f>'Champ Scores'!I2</f>
        <v>Siege</v>
      </c>
      <c r="AB3" s="74" t="str">
        <f>'Champ Scores'!J2</f>
        <v>Split Pushing</v>
      </c>
      <c r="AC3" s="74" t="str">
        <f>'Champ Scores'!K2</f>
        <v>Mit. Tough.</v>
      </c>
      <c r="AD3" s="74" t="str">
        <f>'Champ Scores'!L2</f>
        <v>Sus. Tough.</v>
      </c>
      <c r="AE3" s="74" t="str">
        <f>'Champ Scores'!M2</f>
        <v>ST CC</v>
      </c>
      <c r="AF3" s="74" t="str">
        <f>'Champ Scores'!N2</f>
        <v>AOE CC</v>
      </c>
      <c r="AG3" s="74" t="str">
        <f>'Champ Scores'!O2</f>
        <v>CC Range</v>
      </c>
      <c r="AH3" s="74" t="str">
        <f>'Champ Scores'!P2</f>
        <v>CC Impact</v>
      </c>
      <c r="AI3" s="74" t="str">
        <f>'Champ Scores'!Q2</f>
        <v>Repo. Mob.</v>
      </c>
      <c r="AJ3" s="74" t="str">
        <f>'Champ Scores'!R2</f>
        <v>Eng. Mob.</v>
      </c>
      <c r="AK3" s="74" t="str">
        <f>'Champ Scores'!S2</f>
        <v>Utility</v>
      </c>
      <c r="AL3" s="74" t="str">
        <f>'Champ Scores'!T2</f>
        <v>Zone Cont.</v>
      </c>
      <c r="AM3" s="74" t="str">
        <f>'Champ Scores'!U2</f>
        <v>Peel</v>
      </c>
      <c r="AN3" s="74"/>
      <c r="AO3" s="74" t="str">
        <f>'Champ Scores'!W2</f>
        <v>Total</v>
      </c>
      <c r="AP3" s="74"/>
      <c r="AQ3" s="74" t="str">
        <f>'Champ Scores'!Y2</f>
        <v>Attack</v>
      </c>
      <c r="AR3" s="74" t="str">
        <f>'Champ Scores'!Z2</f>
        <v>Catch</v>
      </c>
      <c r="AS3" s="74" t="str">
        <f>'Champ Scores'!AA2</f>
        <v>Protect</v>
      </c>
      <c r="AT3" s="74" t="str">
        <f>'Champ Scores'!AB2</f>
        <v>Siege</v>
      </c>
      <c r="AU3" s="74" t="str">
        <f>'Champ Scores'!AC2</f>
        <v>Split</v>
      </c>
      <c r="AV3" s="74"/>
      <c r="AW3" s="74" t="str">
        <f>'Champ Scores'!AE2</f>
        <v>Total</v>
      </c>
      <c r="AX3" s="74"/>
      <c r="AY3" s="74" t="str">
        <f>'Champ Scores'!AG2</f>
        <v>Early</v>
      </c>
      <c r="AZ3" s="74" t="str">
        <f>'Champ Scores'!AH2</f>
        <v>Mid</v>
      </c>
      <c r="BA3" s="74" t="str">
        <f>'Champ Scores'!AI2</f>
        <v>Late</v>
      </c>
      <c r="BB3" s="74" t="str">
        <f>'Champ Scores'!AJ2</f>
        <v>Total</v>
      </c>
      <c r="BC3" s="74"/>
      <c r="BD3" s="74" t="str">
        <f>'Champ Scores'!AL2</f>
        <v>Avg</v>
      </c>
      <c r="BE3" s="74" t="str">
        <f>'Champ Scores'!AM2</f>
        <v>0-15</v>
      </c>
      <c r="BF3" s="74" t="str">
        <f>'Champ Scores'!AN2</f>
        <v>15-20</v>
      </c>
      <c r="BG3" s="74" t="str">
        <f>'Champ Scores'!AO2</f>
        <v>20-25</v>
      </c>
      <c r="BH3" s="74" t="str">
        <f>'Champ Scores'!AP2</f>
        <v>25-30</v>
      </c>
      <c r="BI3" s="74" t="str">
        <f>'Champ Scores'!AQ2</f>
        <v>30-35</v>
      </c>
      <c r="BJ3" s="74" t="str">
        <f>'Champ Scores'!AR2</f>
        <v>35-40</v>
      </c>
      <c r="BK3" s="74" t="str">
        <f>'Champ Scores'!AS2</f>
        <v>40+</v>
      </c>
      <c r="BL3" s="74"/>
      <c r="BM3" s="74" t="str">
        <f>'Champ Scores'!AU2</f>
        <v>Early</v>
      </c>
      <c r="BN3" s="74" t="str">
        <f>'Champ Scores'!AV2</f>
        <v>Mid</v>
      </c>
      <c r="BO3" s="74" t="str">
        <f>'Champ Scores'!AW2</f>
        <v>Late</v>
      </c>
      <c r="BP3" s="74" t="str">
        <f>'Champ Scores'!AX2</f>
        <v>Total</v>
      </c>
      <c r="BQ3" s="85"/>
      <c r="BR3" s="86"/>
      <c r="BS3" s="86"/>
      <c r="BT3" s="86"/>
      <c r="BU3" s="86"/>
      <c r="BV3" s="86"/>
      <c r="BW3" s="86"/>
      <c r="BX3" s="86"/>
      <c r="BY3" s="86"/>
    </row>
    <row r="4" spans="1:77" x14ac:dyDescent="0.25">
      <c r="A4" s="106" t="str">
        <f>'Champ Scores'!A3</f>
        <v>Aatrox</v>
      </c>
      <c r="B4" s="109">
        <v>0</v>
      </c>
      <c r="C4" s="108">
        <f>'Champ Pools'!C4</f>
        <v>0</v>
      </c>
      <c r="D4" s="76">
        <f>'Champ Pools'!D4</f>
        <v>5</v>
      </c>
      <c r="E4" s="76">
        <f>'Champ Pools'!E4</f>
        <v>0</v>
      </c>
      <c r="F4" s="76">
        <f>'Champ Pools'!F4</f>
        <v>0</v>
      </c>
      <c r="G4" s="76">
        <f>'Champ Pools'!G4</f>
        <v>0</v>
      </c>
      <c r="H4" s="76">
        <f>'Champ Pools'!H4</f>
        <v>0</v>
      </c>
      <c r="I4" s="76">
        <f>'Champ Pools'!I4</f>
        <v>0</v>
      </c>
      <c r="K4" s="80" t="str">
        <f>A4</f>
        <v>Aatrox</v>
      </c>
      <c r="L4" s="81">
        <f>'Champ Pools'!L4</f>
        <v>0</v>
      </c>
      <c r="M4" s="81">
        <f>'Champ Pools'!M4</f>
        <v>0</v>
      </c>
      <c r="N4" s="81">
        <f>'Champ Pools'!N4</f>
        <v>3</v>
      </c>
      <c r="O4" s="81">
        <f>'Champ Pools'!O4</f>
        <v>0</v>
      </c>
      <c r="P4" s="81">
        <f>'Champ Pools'!P4</f>
        <v>0</v>
      </c>
      <c r="R4" s="81">
        <f>_xlfn.IFNA(INT(MATCH(S4,'Comp Calculator'!$B$158:$B$162,0)&gt;0),0)</f>
        <v>1</v>
      </c>
      <c r="S4" s="47" t="str">
        <f>B3</f>
        <v>Top</v>
      </c>
      <c r="T4" s="84">
        <f>IFERROR(SUMPRODUCT(--($B$4:$B$163&gt;'Champ Pools'!$AJ$4:$AJ$163)*'Champ Scores'!B$3:B$162)/SUMPRODUCT(--($B$4:$B$163&gt;'Champ Pools'!$AJ$4:$AJ$163)),0)</f>
        <v>2.6216216216216215</v>
      </c>
      <c r="U4" s="84">
        <f>IFERROR(SUMPRODUCT(--($B$4:$B$163&gt;'Champ Pools'!$AJ$4:$AJ$163)*'Champ Scores'!C$3:C$162)/SUMPRODUCT(--($B$4:$B$163&gt;'Champ Pools'!$AJ$4:$AJ$163)),0)</f>
        <v>3.3783783783783785</v>
      </c>
      <c r="V4" s="84">
        <f>IFERROR(SUMPRODUCT(--($B$4:$B$163&gt;'Champ Pools'!$AJ$4:$AJ$163)*'Champ Scores'!D$3:D$162)/SUMPRODUCT(--($B$4:$B$163&gt;'Champ Pools'!$AJ$4:$AJ$163)),0)</f>
        <v>2.810810810810811</v>
      </c>
      <c r="W4" s="84">
        <f>IFERROR(SUMPRODUCT(--($B$4:$B$163&gt;'Champ Pools'!$AJ$4:$AJ$163)*'Champ Scores'!E$3:E$162)/SUMPRODUCT(--($B$4:$B$163&gt;'Champ Pools'!$AJ$4:$AJ$163)),0)</f>
        <v>2.7837837837837838</v>
      </c>
      <c r="X4" s="84">
        <f>IFERROR(SUMPRODUCT(--($B$4:$B$163&gt;'Champ Pools'!$AJ$4:$AJ$163)*'Champ Scores'!F$3:F$162)/SUMPRODUCT(--($B$4:$B$163&gt;'Champ Pools'!$AJ$4:$AJ$163)),0)</f>
        <v>3.3513513513513513</v>
      </c>
      <c r="Y4" s="84">
        <f>IFERROR(SUMPRODUCT(--($B$4:$B$163&gt;'Champ Pools'!$AJ$4:$AJ$163)*'Champ Scores'!G$3:G$162)/SUMPRODUCT(--($B$4:$B$163&gt;'Champ Pools'!$AJ$4:$AJ$163)),0)</f>
        <v>2.189189189189189</v>
      </c>
      <c r="Z4" s="84">
        <f>IFERROR(SUMPRODUCT(--($B$4:$B$163&gt;'Champ Pools'!$AJ$4:$AJ$163)*'Champ Scores'!H$3:H$162)/SUMPRODUCT(--($B$4:$B$163&gt;'Champ Pools'!$AJ$4:$AJ$163)),0)</f>
        <v>1.8108108108108107</v>
      </c>
      <c r="AA4" s="84">
        <f>IFERROR(SUMPRODUCT(--($B$4:$B$163&gt;'Champ Pools'!$AJ$4:$AJ$163)*'Champ Scores'!I$3:I$162)/SUMPRODUCT(--($B$4:$B$163&gt;'Champ Pools'!$AJ$4:$AJ$163)),0)</f>
        <v>1.6486486486486487</v>
      </c>
      <c r="AB4" s="84">
        <f>IFERROR(SUMPRODUCT(--($B$4:$B$163&gt;'Champ Pools'!$AJ$4:$AJ$163)*'Champ Scores'!J$3:J$162)/SUMPRODUCT(--($B$4:$B$163&gt;'Champ Pools'!$AJ$4:$AJ$163)),0)</f>
        <v>3.189189189189189</v>
      </c>
      <c r="AC4" s="84">
        <f>IFERROR(SUMPRODUCT(--($B$4:$B$163&gt;'Champ Pools'!$AJ$4:$AJ$163)*'Champ Scores'!K$3:K$162)/SUMPRODUCT(--($B$4:$B$163&gt;'Champ Pools'!$AJ$4:$AJ$163)),0)</f>
        <v>2.7567567567567566</v>
      </c>
      <c r="AD4" s="84">
        <f>IFERROR(SUMPRODUCT(--($B$4:$B$163&gt;'Champ Pools'!$AJ$4:$AJ$163)*'Champ Scores'!L$3:L$162)/SUMPRODUCT(--($B$4:$B$163&gt;'Champ Pools'!$AJ$4:$AJ$163)),0)</f>
        <v>3.1621621621621623</v>
      </c>
      <c r="AE4" s="84">
        <f>IFERROR(SUMPRODUCT(--($B$4:$B$163&gt;'Champ Pools'!$AJ$4:$AJ$163)*'Champ Scores'!M$3:M$162)/SUMPRODUCT(--($B$4:$B$163&gt;'Champ Pools'!$AJ$4:$AJ$163)),0)</f>
        <v>2.3243243243243241</v>
      </c>
      <c r="AF4" s="84">
        <f>IFERROR(SUMPRODUCT(--($B$4:$B$163&gt;'Champ Pools'!$AJ$4:$AJ$163)*'Champ Scores'!N$3:N$162)/SUMPRODUCT(--($B$4:$B$163&gt;'Champ Pools'!$AJ$4:$AJ$163)),0)</f>
        <v>2.7297297297297298</v>
      </c>
      <c r="AG4" s="84">
        <f>IFERROR(SUMPRODUCT(--($B$4:$B$163&gt;'Champ Pools'!$AJ$4:$AJ$163)*'Champ Scores'!O$3:O$162)/SUMPRODUCT(--($B$4:$B$163&gt;'Champ Pools'!$AJ$4:$AJ$163)),0)</f>
        <v>2.2972972972972974</v>
      </c>
      <c r="AH4" s="84">
        <f>IFERROR(SUMPRODUCT(--($B$4:$B$163&gt;'Champ Pools'!$AJ$4:$AJ$163)*'Champ Scores'!P$3:P$162)/SUMPRODUCT(--($B$4:$B$163&gt;'Champ Pools'!$AJ$4:$AJ$163)),0)</f>
        <v>3.3243243243243241</v>
      </c>
      <c r="AI4" s="84">
        <f>IFERROR(SUMPRODUCT(--($B$4:$B$163&gt;'Champ Pools'!$AJ$4:$AJ$163)*'Champ Scores'!Q$3:Q$162)/SUMPRODUCT(--($B$4:$B$163&gt;'Champ Pools'!$AJ$4:$AJ$163)),0)</f>
        <v>2.810810810810811</v>
      </c>
      <c r="AJ4" s="84">
        <f>IFERROR(SUMPRODUCT(--($B$4:$B$163&gt;'Champ Pools'!$AJ$4:$AJ$163)*'Champ Scores'!R$3:R$162)/SUMPRODUCT(--($B$4:$B$163&gt;'Champ Pools'!$AJ$4:$AJ$163)),0)</f>
        <v>2.4864864864864864</v>
      </c>
      <c r="AK4" s="84">
        <f>IFERROR(SUMPRODUCT(--($B$4:$B$163&gt;'Champ Pools'!$AJ$4:$AJ$163)*'Champ Scores'!S$3:S$162)/SUMPRODUCT(--($B$4:$B$163&gt;'Champ Pools'!$AJ$4:$AJ$163)),0)</f>
        <v>1.2702702702702702</v>
      </c>
      <c r="AL4" s="84">
        <f>IFERROR(SUMPRODUCT(--($B$4:$B$163&gt;'Champ Pools'!$AJ$4:$AJ$163)*'Champ Scores'!T$3:T$162)/SUMPRODUCT(--($B$4:$B$163&gt;'Champ Pools'!$AJ$4:$AJ$163)),0)</f>
        <v>2.7297297297297298</v>
      </c>
      <c r="AM4" s="84">
        <f>IFERROR(SUMPRODUCT(--($B$4:$B$163&gt;'Champ Pools'!$AJ$4:$AJ$163)*'Champ Scores'!U$3:U$162)/SUMPRODUCT(--($B$4:$B$163&gt;'Champ Pools'!$AJ$4:$AJ$163)),0)</f>
        <v>2.3243243243243241</v>
      </c>
      <c r="AN4" s="84">
        <f>IFERROR(SUMPRODUCT(--($B$4:$B$163&gt;'Champ Pools'!$AJ$4:$AJ$163)*'Champ Scores'!V$3:V$162)/SUMPRODUCT(--($B$4:$B$163&gt;'Champ Pools'!$AJ$4:$AJ$163)),0)</f>
        <v>0</v>
      </c>
      <c r="AO4" s="84">
        <f>IFERROR(SUMPRODUCT(--($B$4:$B$163&gt;'Champ Pools'!$AJ$4:$AJ$163)*'Champ Scores'!W$3:W$162)/SUMPRODUCT(--($B$4:$B$163&gt;'Champ Pools'!$AJ$4:$AJ$163)),0)</f>
        <v>52</v>
      </c>
      <c r="AP4" s="84">
        <f>IFERROR(SUMPRODUCT(--($B$4:$B$163&gt;'Champ Pools'!$AJ$4:$AJ$163)*'Champ Scores'!X$3:X$162)/SUMPRODUCT(--($B$4:$B$163&gt;'Champ Pools'!$AJ$4:$AJ$163)),0)</f>
        <v>0</v>
      </c>
      <c r="AQ4" s="84">
        <f>IFERROR(SUMPRODUCT(--($B$4:$B$163&gt;'Champ Pools'!$AJ$4:$AJ$163)*'Champ Scores'!Y$3:Y$162)/SUMPRODUCT(--($B$4:$B$163&gt;'Champ Pools'!$AJ$4:$AJ$163)),0)</f>
        <v>2092.7837837837837</v>
      </c>
      <c r="AR4" s="84">
        <f>IFERROR(SUMPRODUCT(--($B$4:$B$163&gt;'Champ Pools'!$AJ$4:$AJ$163)*'Champ Scores'!Z$3:Z$162)/SUMPRODUCT(--($B$4:$B$163&gt;'Champ Pools'!$AJ$4:$AJ$163)),0)</f>
        <v>2028.3783783783783</v>
      </c>
      <c r="AS4" s="84">
        <f>IFERROR(SUMPRODUCT(--($B$4:$B$163&gt;'Champ Pools'!$AJ$4:$AJ$163)*'Champ Scores'!AA$3:AA$162)/SUMPRODUCT(--($B$4:$B$163&gt;'Champ Pools'!$AJ$4:$AJ$163)),0)</f>
        <v>1828.081081081081</v>
      </c>
      <c r="AT4" s="84">
        <f>IFERROR(SUMPRODUCT(--($B$4:$B$163&gt;'Champ Pools'!$AJ$4:$AJ$163)*'Champ Scores'!AB$3:AB$162)/SUMPRODUCT(--($B$4:$B$163&gt;'Champ Pools'!$AJ$4:$AJ$163)),0)</f>
        <v>1613.0540540540539</v>
      </c>
      <c r="AU4" s="84">
        <f>IFERROR(SUMPRODUCT(--($B$4:$B$163&gt;'Champ Pools'!$AJ$4:$AJ$163)*'Champ Scores'!AC$3:AC$162)/SUMPRODUCT(--($B$4:$B$163&gt;'Champ Pools'!$AJ$4:$AJ$163)),0)</f>
        <v>1926</v>
      </c>
      <c r="AV4" s="84"/>
      <c r="AW4" s="84">
        <f>IFERROR(SUMPRODUCT(--($B$4:$B$163&gt;'Champ Pools'!$AJ$4:$AJ$163)*'Champ Scores'!AE$3:AE$162)/SUMPRODUCT(--($B$4:$B$163&gt;'Champ Pools'!$AJ$4:$AJ$163)),0)</f>
        <v>9488.2972972972966</v>
      </c>
      <c r="AX4" s="84"/>
      <c r="AY4" s="84">
        <f>IFERROR(SUMPRODUCT(--($B$4:$B$163&gt;'Champ Pools'!$AJ$4:$AJ$163)*'Champ Scores'!AG$3:AG$162)/SUMPRODUCT(--($B$4:$B$163&gt;'Champ Pools'!$AJ$4:$AJ$163)),0)</f>
        <v>31.559054972669113</v>
      </c>
      <c r="AZ4" s="84">
        <f>IFERROR(SUMPRODUCT(--($B$4:$B$163&gt;'Champ Pools'!$AJ$4:$AJ$163)*'Champ Scores'!AH$3:AH$162)/SUMPRODUCT(--($B$4:$B$163&gt;'Champ Pools'!$AJ$4:$AJ$163)),0)</f>
        <v>34.196639503630017</v>
      </c>
      <c r="BA4" s="84">
        <f>IFERROR(SUMPRODUCT(--($B$4:$B$163&gt;'Champ Pools'!$AJ$4:$AJ$163)*'Champ Scores'!AI$3:AI$162)/SUMPRODUCT(--($B$4:$B$163&gt;'Champ Pools'!$AJ$4:$AJ$163)),0)</f>
        <v>34.244305523700874</v>
      </c>
      <c r="BB4" s="84">
        <f>IFERROR(SUMPRODUCT(--($B$4:$B$163&gt;'Champ Pools'!$AJ$4:$AJ$163)*'Champ Scores'!AJ$3:AJ$162)/SUMPRODUCT(--($B$4:$B$163&gt;'Champ Pools'!$AJ$4:$AJ$163)),0)</f>
        <v>100</v>
      </c>
      <c r="BC4" s="84"/>
      <c r="BD4" s="95">
        <f>IFERROR(SUMPRODUCT(--($B$4:$B$163&gt;'Champ Pools'!$AJ$4:$AJ$163)*'Champ Scores'!AL$3:AL$162)/SUMPRODUCT(--($B$4:$B$163&gt;'Champ Pools'!$AJ$4:$AJ$163)),0)</f>
        <v>0.52291351351351356</v>
      </c>
      <c r="BE4" s="95">
        <f>IFERROR(SUMPRODUCT(--($B$4:$B$163&gt;'Champ Pools'!$AJ$4:$AJ$163)*'Champ Scores'!AM$3:AM$162)/SUMPRODUCT(--($B$4:$B$163&gt;'Champ Pools'!$AJ$4:$AJ$163)),0)</f>
        <v>0.52551621621621614</v>
      </c>
      <c r="BF4" s="95">
        <f>IFERROR(SUMPRODUCT(--($B$4:$B$163&gt;'Champ Pools'!$AJ$4:$AJ$163)*'Champ Scores'!AN$3:AN$162)/SUMPRODUCT(--($B$4:$B$163&gt;'Champ Pools'!$AJ$4:$AJ$163)),0)</f>
        <v>0.51464864864864857</v>
      </c>
      <c r="BG4" s="95">
        <f>IFERROR(SUMPRODUCT(--($B$4:$B$163&gt;'Champ Pools'!$AJ$4:$AJ$163)*'Champ Scores'!AO$3:AO$162)/SUMPRODUCT(--($B$4:$B$163&gt;'Champ Pools'!$AJ$4:$AJ$163)),0)</f>
        <v>0.52090540540540542</v>
      </c>
      <c r="BH4" s="95">
        <f>IFERROR(SUMPRODUCT(--($B$4:$B$163&gt;'Champ Pools'!$AJ$4:$AJ$163)*'Champ Scores'!AP$3:AP$162)/SUMPRODUCT(--($B$4:$B$163&gt;'Champ Pools'!$AJ$4:$AJ$163)),0)</f>
        <v>0.52414594594594599</v>
      </c>
      <c r="BI4" s="95">
        <f>IFERROR(SUMPRODUCT(--($B$4:$B$163&gt;'Champ Pools'!$AJ$4:$AJ$163)*'Champ Scores'!AQ$3:AQ$162)/SUMPRODUCT(--($B$4:$B$163&gt;'Champ Pools'!$AJ$4:$AJ$163)),0)</f>
        <v>0.5239216216216217</v>
      </c>
      <c r="BJ4" s="95">
        <f>IFERROR(SUMPRODUCT(--($B$4:$B$163&gt;'Champ Pools'!$AJ$4:$AJ$163)*'Champ Scores'!AR$3:AR$162)/SUMPRODUCT(--($B$4:$B$163&gt;'Champ Pools'!$AJ$4:$AJ$163)),0)</f>
        <v>0.52691891891891895</v>
      </c>
      <c r="BK4" s="95">
        <f>IFERROR(SUMPRODUCT(--($B$4:$B$163&gt;'Champ Pools'!$AJ$4:$AJ$163)*'Champ Scores'!AS$3:AS$162)/SUMPRODUCT(--($B$4:$B$163&gt;'Champ Pools'!$AJ$4:$AJ$163)),0)</f>
        <v>0.52997837837837836</v>
      </c>
      <c r="BL4" s="95"/>
      <c r="BM4" s="95">
        <f>IFERROR(SUMPRODUCT(--($B$4:$B$163&gt;'Champ Pools'!$AJ$4:$AJ$163)*'Champ Scores'!AU$3:AU$162)/SUMPRODUCT(--($B$4:$B$163&gt;'Champ Pools'!$AJ$4:$AJ$163)),0)</f>
        <v>5.0624994899572437E-2</v>
      </c>
      <c r="BN4" s="95">
        <f>IFERROR(SUMPRODUCT(--($B$4:$B$163&gt;'Champ Pools'!$AJ$4:$AJ$163)*'Champ Scores'!AV$3:AV$162)/SUMPRODUCT(--($B$4:$B$163&gt;'Champ Pools'!$AJ$4:$AJ$163)),0)</f>
        <v>5.3259229133806651E-2</v>
      </c>
      <c r="BO4" s="95">
        <f>IFERROR(SUMPRODUCT(--($B$4:$B$163&gt;'Champ Pools'!$AJ$4:$AJ$163)*'Champ Scores'!AW$3:AW$162)/SUMPRODUCT(--($B$4:$B$163&gt;'Champ Pools'!$AJ$4:$AJ$163)),0)</f>
        <v>5.720787778245532E-2</v>
      </c>
      <c r="BP4" s="95">
        <f>IFERROR(SUMPRODUCT(--($B$4:$B$163&gt;'Champ Pools'!$AJ$4:$AJ$163)*'Champ Scores'!AX$3:AX$162)/SUMPRODUCT(--($B$4:$B$163&gt;'Champ Pools'!$AJ$4:$AJ$163)),0)</f>
        <v>0.16109210181583442</v>
      </c>
      <c r="BQ4" s="83"/>
    </row>
    <row r="5" spans="1:77" x14ac:dyDescent="0.25">
      <c r="A5" s="106" t="str">
        <f>'Champ Scores'!A4</f>
        <v>Ahri</v>
      </c>
      <c r="B5" s="109">
        <v>0</v>
      </c>
      <c r="C5" s="108">
        <f>'Champ Pools'!C5</f>
        <v>0</v>
      </c>
      <c r="D5" s="76">
        <f>'Champ Pools'!D5</f>
        <v>4</v>
      </c>
      <c r="E5" s="76">
        <f>'Champ Pools'!E5</f>
        <v>0</v>
      </c>
      <c r="F5" s="76">
        <f>'Champ Pools'!F5</f>
        <v>0</v>
      </c>
      <c r="G5" s="76">
        <f>'Champ Pools'!G5</f>
        <v>0</v>
      </c>
      <c r="H5" s="76">
        <f>'Champ Pools'!H5</f>
        <v>0</v>
      </c>
      <c r="I5" s="76">
        <f>'Champ Pools'!I5</f>
        <v>0</v>
      </c>
      <c r="K5" s="80" t="str">
        <f t="shared" ref="K5:K68" si="0">A5</f>
        <v>Ahri</v>
      </c>
      <c r="L5" s="81">
        <f>'Champ Pools'!L5</f>
        <v>0</v>
      </c>
      <c r="M5" s="81">
        <f>'Champ Pools'!M5</f>
        <v>0</v>
      </c>
      <c r="N5" s="81">
        <f>'Champ Pools'!N5</f>
        <v>3</v>
      </c>
      <c r="O5" s="81">
        <f>'Champ Pools'!O5</f>
        <v>0</v>
      </c>
      <c r="P5" s="81">
        <f>'Champ Pools'!P5</f>
        <v>0</v>
      </c>
      <c r="R5" s="81">
        <f>_xlfn.IFNA(INT(MATCH(S5,'Comp Calculator'!$B$158:$B$162,0)&gt;0),0)</f>
        <v>1</v>
      </c>
      <c r="S5" s="47" t="str">
        <f>C3</f>
        <v>Jungle</v>
      </c>
      <c r="T5" s="84">
        <f>IFERROR(SUMPRODUCT(--($C$4:$C$163&gt;'Champ Pools'!$AJ$4:$AJ$163)*'Champ Scores'!B$3:B$162)/SUMPRODUCT(--($C$4:$C$163&gt;'Champ Pools'!$AJ$4:$AJ$163)),0)</f>
        <v>2.8235294117647061</v>
      </c>
      <c r="U5" s="84">
        <f>IFERROR(SUMPRODUCT(--($C$4:$C$163&gt;'Champ Pools'!$AJ$4:$AJ$163)*'Champ Scores'!C$3:C$162)/SUMPRODUCT(--($C$4:$C$163&gt;'Champ Pools'!$AJ$4:$AJ$163)),0)</f>
        <v>3.0588235294117645</v>
      </c>
      <c r="V5" s="84">
        <f>IFERROR(SUMPRODUCT(--($C$4:$C$163&gt;'Champ Pools'!$AJ$4:$AJ$163)*'Champ Scores'!D$3:D$162)/SUMPRODUCT(--($C$4:$C$163&gt;'Champ Pools'!$AJ$4:$AJ$163)),0)</f>
        <v>3.2941176470588234</v>
      </c>
      <c r="W5" s="84">
        <f>IFERROR(SUMPRODUCT(--($C$4:$C$163&gt;'Champ Pools'!$AJ$4:$AJ$163)*'Champ Scores'!E$3:E$162)/SUMPRODUCT(--($C$4:$C$163&gt;'Champ Pools'!$AJ$4:$AJ$163)),0)</f>
        <v>2.2941176470588234</v>
      </c>
      <c r="X5" s="84">
        <f>IFERROR(SUMPRODUCT(--($C$4:$C$163&gt;'Champ Pools'!$AJ$4:$AJ$163)*'Champ Scores'!F$3:F$162)/SUMPRODUCT(--($C$4:$C$163&gt;'Champ Pools'!$AJ$4:$AJ$163)),0)</f>
        <v>3.7058823529411766</v>
      </c>
      <c r="Y5" s="84">
        <f>IFERROR(SUMPRODUCT(--($C$4:$C$163&gt;'Champ Pools'!$AJ$4:$AJ$163)*'Champ Scores'!G$3:G$162)/SUMPRODUCT(--($C$4:$C$163&gt;'Champ Pools'!$AJ$4:$AJ$163)),0)</f>
        <v>1.7647058823529411</v>
      </c>
      <c r="Z5" s="84">
        <f>IFERROR(SUMPRODUCT(--($C$4:$C$163&gt;'Champ Pools'!$AJ$4:$AJ$163)*'Champ Scores'!H$3:H$162)/SUMPRODUCT(--($C$4:$C$163&gt;'Champ Pools'!$AJ$4:$AJ$163)),0)</f>
        <v>1.588235294117647</v>
      </c>
      <c r="AA5" s="84">
        <f>IFERROR(SUMPRODUCT(--($C$4:$C$163&gt;'Champ Pools'!$AJ$4:$AJ$163)*'Champ Scores'!I$3:I$162)/SUMPRODUCT(--($C$4:$C$163&gt;'Champ Pools'!$AJ$4:$AJ$163)),0)</f>
        <v>1.5294117647058822</v>
      </c>
      <c r="AB5" s="84">
        <f>IFERROR(SUMPRODUCT(--($C$4:$C$163&gt;'Champ Pools'!$AJ$4:$AJ$163)*'Champ Scores'!J$3:J$162)/SUMPRODUCT(--($C$4:$C$163&gt;'Champ Pools'!$AJ$4:$AJ$163)),0)</f>
        <v>2.8823529411764706</v>
      </c>
      <c r="AC5" s="84">
        <f>IFERROR(SUMPRODUCT(--($C$4:$C$163&gt;'Champ Pools'!$AJ$4:$AJ$163)*'Champ Scores'!K$3:K$162)/SUMPRODUCT(--($C$4:$C$163&gt;'Champ Pools'!$AJ$4:$AJ$163)),0)</f>
        <v>2.6470588235294117</v>
      </c>
      <c r="AD5" s="84">
        <f>IFERROR(SUMPRODUCT(--($C$4:$C$163&gt;'Champ Pools'!$AJ$4:$AJ$163)*'Champ Scores'!L$3:L$162)/SUMPRODUCT(--($C$4:$C$163&gt;'Champ Pools'!$AJ$4:$AJ$163)),0)</f>
        <v>3</v>
      </c>
      <c r="AE5" s="84">
        <f>IFERROR(SUMPRODUCT(--($C$4:$C$163&gt;'Champ Pools'!$AJ$4:$AJ$163)*'Champ Scores'!M$3:M$162)/SUMPRODUCT(--($C$4:$C$163&gt;'Champ Pools'!$AJ$4:$AJ$163)),0)</f>
        <v>2.8235294117647061</v>
      </c>
      <c r="AF5" s="84">
        <f>IFERROR(SUMPRODUCT(--($C$4:$C$163&gt;'Champ Pools'!$AJ$4:$AJ$163)*'Champ Scores'!N$3:N$162)/SUMPRODUCT(--($C$4:$C$163&gt;'Champ Pools'!$AJ$4:$AJ$163)),0)</f>
        <v>2.5882352941176472</v>
      </c>
      <c r="AG5" s="84">
        <f>IFERROR(SUMPRODUCT(--($C$4:$C$163&gt;'Champ Pools'!$AJ$4:$AJ$163)*'Champ Scores'!O$3:O$162)/SUMPRODUCT(--($C$4:$C$163&gt;'Champ Pools'!$AJ$4:$AJ$163)),0)</f>
        <v>2.4705882352941178</v>
      </c>
      <c r="AH5" s="84">
        <f>IFERROR(SUMPRODUCT(--($C$4:$C$163&gt;'Champ Pools'!$AJ$4:$AJ$163)*'Champ Scores'!P$3:P$162)/SUMPRODUCT(--($C$4:$C$163&gt;'Champ Pools'!$AJ$4:$AJ$163)),0)</f>
        <v>3.4705882352941178</v>
      </c>
      <c r="AI5" s="84">
        <f>IFERROR(SUMPRODUCT(--($C$4:$C$163&gt;'Champ Pools'!$AJ$4:$AJ$163)*'Champ Scores'!Q$3:Q$162)/SUMPRODUCT(--($C$4:$C$163&gt;'Champ Pools'!$AJ$4:$AJ$163)),0)</f>
        <v>3.1176470588235294</v>
      </c>
      <c r="AJ5" s="84">
        <f>IFERROR(SUMPRODUCT(--($C$4:$C$163&gt;'Champ Pools'!$AJ$4:$AJ$163)*'Champ Scores'!R$3:R$162)/SUMPRODUCT(--($C$4:$C$163&gt;'Champ Pools'!$AJ$4:$AJ$163)),0)</f>
        <v>3.4705882352941178</v>
      </c>
      <c r="AK5" s="84">
        <f>IFERROR(SUMPRODUCT(--($C$4:$C$163&gt;'Champ Pools'!$AJ$4:$AJ$163)*'Champ Scores'!S$3:S$162)/SUMPRODUCT(--($C$4:$C$163&gt;'Champ Pools'!$AJ$4:$AJ$163)),0)</f>
        <v>1.1176470588235294</v>
      </c>
      <c r="AL5" s="84">
        <f>IFERROR(SUMPRODUCT(--($C$4:$C$163&gt;'Champ Pools'!$AJ$4:$AJ$163)*'Champ Scores'!T$3:T$162)/SUMPRODUCT(--($C$4:$C$163&gt;'Champ Pools'!$AJ$4:$AJ$163)),0)</f>
        <v>2.5294117647058822</v>
      </c>
      <c r="AM5" s="84">
        <f>IFERROR(SUMPRODUCT(--($C$4:$C$163&gt;'Champ Pools'!$AJ$4:$AJ$163)*'Champ Scores'!U$3:U$162)/SUMPRODUCT(--($C$4:$C$163&gt;'Champ Pools'!$AJ$4:$AJ$163)),0)</f>
        <v>1.8235294117647058</v>
      </c>
      <c r="AN5" s="84">
        <f>IFERROR(SUMPRODUCT(--($C$4:$C$163&gt;'Champ Pools'!$AJ$4:$AJ$163)*'Champ Scores'!V$3:V$162)/SUMPRODUCT(--($C$4:$C$163&gt;'Champ Pools'!$AJ$4:$AJ$163)),0)</f>
        <v>0</v>
      </c>
      <c r="AO5" s="84">
        <f>IFERROR(SUMPRODUCT(--($C$4:$C$163&gt;'Champ Pools'!$AJ$4:$AJ$163)*'Champ Scores'!W$3:W$162)/SUMPRODUCT(--($C$4:$C$163&gt;'Champ Pools'!$AJ$4:$AJ$163)),0)</f>
        <v>52</v>
      </c>
      <c r="AP5" s="84">
        <f>IFERROR(SUMPRODUCT(--($C$4:$C$163&gt;'Champ Pools'!$AJ$4:$AJ$163)*'Champ Scores'!X$3:X$162)/SUMPRODUCT(--($C$4:$C$163&gt;'Champ Pools'!$AJ$4:$AJ$163)),0)</f>
        <v>0</v>
      </c>
      <c r="AQ5" s="84">
        <f>IFERROR(SUMPRODUCT(--($C$4:$C$163&gt;'Champ Pools'!$AJ$4:$AJ$163)*'Champ Scores'!Y$3:Y$162)/SUMPRODUCT(--($C$4:$C$163&gt;'Champ Pools'!$AJ$4:$AJ$163)),0)</f>
        <v>2217.5294117647059</v>
      </c>
      <c r="AR5" s="84">
        <f>IFERROR(SUMPRODUCT(--($C$4:$C$163&gt;'Champ Pools'!$AJ$4:$AJ$163)*'Champ Scores'!Z$3:Z$162)/SUMPRODUCT(--($C$4:$C$163&gt;'Champ Pools'!$AJ$4:$AJ$163)),0)</f>
        <v>2336</v>
      </c>
      <c r="AS5" s="84">
        <f>IFERROR(SUMPRODUCT(--($C$4:$C$163&gt;'Champ Pools'!$AJ$4:$AJ$163)*'Champ Scores'!AA$3:AA$162)/SUMPRODUCT(--($C$4:$C$163&gt;'Champ Pools'!$AJ$4:$AJ$163)),0)</f>
        <v>1623.7647058823529</v>
      </c>
      <c r="AT5" s="84">
        <f>IFERROR(SUMPRODUCT(--($C$4:$C$163&gt;'Champ Pools'!$AJ$4:$AJ$163)*'Champ Scores'!AB$3:AB$162)/SUMPRODUCT(--($C$4:$C$163&gt;'Champ Pools'!$AJ$4:$AJ$163)),0)</f>
        <v>1420.7647058823529</v>
      </c>
      <c r="AU5" s="84">
        <f>IFERROR(SUMPRODUCT(--($C$4:$C$163&gt;'Champ Pools'!$AJ$4:$AJ$163)*'Champ Scores'!AC$3:AC$162)/SUMPRODUCT(--($C$4:$C$163&gt;'Champ Pools'!$AJ$4:$AJ$163)),0)</f>
        <v>1809.1176470588234</v>
      </c>
      <c r="AV5" s="84"/>
      <c r="AW5" s="84">
        <f>IFERROR(SUMPRODUCT(--($C$4:$C$163&gt;'Champ Pools'!$AJ$4:$AJ$163)*'Champ Scores'!AE$3:AE$162)/SUMPRODUCT(--($C$4:$C$163&gt;'Champ Pools'!$AJ$4:$AJ$163)),0)</f>
        <v>9407.176470588236</v>
      </c>
      <c r="AX5" s="84"/>
      <c r="AY5" s="84">
        <f>IFERROR(SUMPRODUCT(--($C$4:$C$163&gt;'Champ Pools'!$AJ$4:$AJ$163)*'Champ Scores'!AG$3:AG$162)/SUMPRODUCT(--($C$4:$C$163&gt;'Champ Pools'!$AJ$4:$AJ$163)),0)</f>
        <v>30.227681072450849</v>
      </c>
      <c r="AZ5" s="84">
        <f>IFERROR(SUMPRODUCT(--($C$4:$C$163&gt;'Champ Pools'!$AJ$4:$AJ$163)*'Champ Scores'!AH$3:AH$162)/SUMPRODUCT(--($C$4:$C$163&gt;'Champ Pools'!$AJ$4:$AJ$163)),0)</f>
        <v>32.757275560013248</v>
      </c>
      <c r="BA5" s="84">
        <f>IFERROR(SUMPRODUCT(--($C$4:$C$163&gt;'Champ Pools'!$AJ$4:$AJ$163)*'Champ Scores'!AI$3:AI$162)/SUMPRODUCT(--($C$4:$C$163&gt;'Champ Pools'!$AJ$4:$AJ$163)),0)</f>
        <v>37.015043367535895</v>
      </c>
      <c r="BB5" s="84">
        <f>IFERROR(SUMPRODUCT(--($C$4:$C$163&gt;'Champ Pools'!$AJ$4:$AJ$163)*'Champ Scores'!AJ$3:AJ$162)/SUMPRODUCT(--($C$4:$C$163&gt;'Champ Pools'!$AJ$4:$AJ$163)),0)</f>
        <v>100</v>
      </c>
      <c r="BC5" s="84"/>
      <c r="BD5" s="95">
        <f>IFERROR(SUMPRODUCT(--($C$4:$C$163&gt;'Champ Pools'!$AJ$4:$AJ$163)*'Champ Scores'!AL$3:AL$162)/SUMPRODUCT(--($C$4:$C$163&gt;'Champ Pools'!$AJ$4:$AJ$163)),0)</f>
        <v>0.51562941176470578</v>
      </c>
      <c r="BE5" s="95">
        <f>IFERROR(SUMPRODUCT(--($C$4:$C$163&gt;'Champ Pools'!$AJ$4:$AJ$163)*'Champ Scores'!AM$3:AM$162)/SUMPRODUCT(--($C$4:$C$163&gt;'Champ Pools'!$AJ$4:$AJ$163)),0)</f>
        <v>0.50138823529411769</v>
      </c>
      <c r="BF5" s="95">
        <f>IFERROR(SUMPRODUCT(--($C$4:$C$163&gt;'Champ Pools'!$AJ$4:$AJ$163)*'Champ Scores'!AN$3:AN$162)/SUMPRODUCT(--($C$4:$C$163&gt;'Champ Pools'!$AJ$4:$AJ$163)),0)</f>
        <v>0.50050588235294124</v>
      </c>
      <c r="BG5" s="95">
        <f>IFERROR(SUMPRODUCT(--($C$4:$C$163&gt;'Champ Pools'!$AJ$4:$AJ$163)*'Champ Scores'!AO$3:AO$162)/SUMPRODUCT(--($C$4:$C$163&gt;'Champ Pools'!$AJ$4:$AJ$163)),0)</f>
        <v>0.50895294117647061</v>
      </c>
      <c r="BH5" s="95">
        <f>IFERROR(SUMPRODUCT(--($C$4:$C$163&gt;'Champ Pools'!$AJ$4:$AJ$163)*'Champ Scores'!AP$3:AP$162)/SUMPRODUCT(--($C$4:$C$163&gt;'Champ Pools'!$AJ$4:$AJ$163)),0)</f>
        <v>0.51575294117647064</v>
      </c>
      <c r="BI5" s="95">
        <f>IFERROR(SUMPRODUCT(--($C$4:$C$163&gt;'Champ Pools'!$AJ$4:$AJ$163)*'Champ Scores'!AQ$3:AQ$162)/SUMPRODUCT(--($C$4:$C$163&gt;'Champ Pools'!$AJ$4:$AJ$163)),0)</f>
        <v>0.52097647058823526</v>
      </c>
      <c r="BJ5" s="95">
        <f>IFERROR(SUMPRODUCT(--($C$4:$C$163&gt;'Champ Pools'!$AJ$4:$AJ$163)*'Champ Scores'!AR$3:AR$162)/SUMPRODUCT(--($C$4:$C$163&gt;'Champ Pools'!$AJ$4:$AJ$163)),0)</f>
        <v>0.5242941176470588</v>
      </c>
      <c r="BK5" s="95">
        <f>IFERROR(SUMPRODUCT(--($C$4:$C$163&gt;'Champ Pools'!$AJ$4:$AJ$163)*'Champ Scores'!AS$3:AS$162)/SUMPRODUCT(--($C$4:$C$163&gt;'Champ Pools'!$AJ$4:$AJ$163)),0)</f>
        <v>0.52492352941176457</v>
      </c>
      <c r="BL5" s="95"/>
      <c r="BM5" s="95">
        <f>IFERROR(SUMPRODUCT(--($C$4:$C$163&gt;'Champ Pools'!$AJ$4:$AJ$163)*'Champ Scores'!AU$3:AU$162)/SUMPRODUCT(--($C$4:$C$163&gt;'Champ Pools'!$AJ$4:$AJ$163)),0)</f>
        <v>5.1343521773135503E-2</v>
      </c>
      <c r="BN5" s="95">
        <f>IFERROR(SUMPRODUCT(--($C$4:$C$163&gt;'Champ Pools'!$AJ$4:$AJ$163)*'Champ Scores'!AV$3:AV$162)/SUMPRODUCT(--($C$4:$C$163&gt;'Champ Pools'!$AJ$4:$AJ$163)),0)</f>
        <v>6.2955286479017838E-2</v>
      </c>
      <c r="BO5" s="95">
        <f>IFERROR(SUMPRODUCT(--($C$4:$C$163&gt;'Champ Pools'!$AJ$4:$AJ$163)*'Champ Scores'!AW$3:AW$162)/SUMPRODUCT(--($C$4:$C$163&gt;'Champ Pools'!$AJ$4:$AJ$163)),0)</f>
        <v>7.112587471431199E-2</v>
      </c>
      <c r="BP5" s="95">
        <f>IFERROR(SUMPRODUCT(--($C$4:$C$163&gt;'Champ Pools'!$AJ$4:$AJ$163)*'Champ Scores'!AX$3:AX$162)/SUMPRODUCT(--($C$4:$C$163&gt;'Champ Pools'!$AJ$4:$AJ$163)),0)</f>
        <v>0.1854246829664653</v>
      </c>
      <c r="BQ5" s="83"/>
    </row>
    <row r="6" spans="1:77" x14ac:dyDescent="0.25">
      <c r="A6" s="106" t="str">
        <f>'Champ Scores'!A5</f>
        <v>Akali</v>
      </c>
      <c r="B6" s="109">
        <v>0</v>
      </c>
      <c r="C6" s="108">
        <f>'Champ Pools'!C6</f>
        <v>0</v>
      </c>
      <c r="D6" s="76">
        <f>'Champ Pools'!D6</f>
        <v>3</v>
      </c>
      <c r="E6" s="76">
        <f>'Champ Pools'!E6</f>
        <v>0</v>
      </c>
      <c r="F6" s="76">
        <f>'Champ Pools'!F6</f>
        <v>0</v>
      </c>
      <c r="G6" s="76">
        <f>'Champ Pools'!G6</f>
        <v>0</v>
      </c>
      <c r="H6" s="76">
        <f>'Champ Pools'!H6</f>
        <v>0</v>
      </c>
      <c r="I6" s="76">
        <f>'Champ Pools'!I6</f>
        <v>0</v>
      </c>
      <c r="K6" s="80" t="str">
        <f t="shared" si="0"/>
        <v>Akali</v>
      </c>
      <c r="L6" s="81">
        <f>'Champ Pools'!L6</f>
        <v>0</v>
      </c>
      <c r="M6" s="81">
        <f>'Champ Pools'!M6</f>
        <v>0</v>
      </c>
      <c r="N6" s="81">
        <f>'Champ Pools'!N6</f>
        <v>3</v>
      </c>
      <c r="O6" s="81">
        <f>'Champ Pools'!O6</f>
        <v>0</v>
      </c>
      <c r="P6" s="81">
        <f>'Champ Pools'!P6</f>
        <v>0</v>
      </c>
      <c r="R6" s="81">
        <f>_xlfn.IFNA(INT(MATCH(S6,'Comp Calculator'!$B$158:$B$162,0)&gt;0),0)</f>
        <v>1</v>
      </c>
      <c r="S6" s="47" t="str">
        <f>D3</f>
        <v>Mid</v>
      </c>
      <c r="T6" s="84">
        <f>IFERROR(SUMPRODUCT(--($D$4:$D$163&gt;'Champ Pools'!$AJ$4:$AJ$163)*'Champ Scores'!B$3:B$162)/SUMPRODUCT(--($D$4:$D$163&gt;'Champ Pools'!$AJ$4:$AJ$163)),0)</f>
        <v>2.9636363636363638</v>
      </c>
      <c r="U6" s="84">
        <f>IFERROR(SUMPRODUCT(--($D$4:$D$163&gt;'Champ Pools'!$AJ$4:$AJ$163)*'Champ Scores'!C$3:C$162)/SUMPRODUCT(--($D$4:$D$163&gt;'Champ Pools'!$AJ$4:$AJ$163)),0)</f>
        <v>3.3363636363636364</v>
      </c>
      <c r="V6" s="84">
        <f>IFERROR(SUMPRODUCT(--($D$4:$D$163&gt;'Champ Pools'!$AJ$4:$AJ$163)*'Champ Scores'!D$3:D$162)/SUMPRODUCT(--($D$4:$D$163&gt;'Champ Pools'!$AJ$4:$AJ$163)),0)</f>
        <v>3.1727272727272728</v>
      </c>
      <c r="W6" s="84">
        <f>IFERROR(SUMPRODUCT(--($D$4:$D$163&gt;'Champ Pools'!$AJ$4:$AJ$163)*'Champ Scores'!E$3:E$162)/SUMPRODUCT(--($D$4:$D$163&gt;'Champ Pools'!$AJ$4:$AJ$163)),0)</f>
        <v>3.0454545454545454</v>
      </c>
      <c r="X6" s="84">
        <f>IFERROR(SUMPRODUCT(--($D$4:$D$163&gt;'Champ Pools'!$AJ$4:$AJ$163)*'Champ Scores'!F$3:F$162)/SUMPRODUCT(--($D$4:$D$163&gt;'Champ Pools'!$AJ$4:$AJ$163)),0)</f>
        <v>2.9818181818181819</v>
      </c>
      <c r="Y6" s="84">
        <f>IFERROR(SUMPRODUCT(--($D$4:$D$163&gt;'Champ Pools'!$AJ$4:$AJ$163)*'Champ Scores'!G$3:G$162)/SUMPRODUCT(--($D$4:$D$163&gt;'Champ Pools'!$AJ$4:$AJ$163)),0)</f>
        <v>3.0181818181818181</v>
      </c>
      <c r="Z6" s="84">
        <f>IFERROR(SUMPRODUCT(--($D$4:$D$163&gt;'Champ Pools'!$AJ$4:$AJ$163)*'Champ Scores'!H$3:H$162)/SUMPRODUCT(--($D$4:$D$163&gt;'Champ Pools'!$AJ$4:$AJ$163)),0)</f>
        <v>2.5727272727272728</v>
      </c>
      <c r="AA6" s="84">
        <f>IFERROR(SUMPRODUCT(--($D$4:$D$163&gt;'Champ Pools'!$AJ$4:$AJ$163)*'Champ Scores'!I$3:I$162)/SUMPRODUCT(--($D$4:$D$163&gt;'Champ Pools'!$AJ$4:$AJ$163)),0)</f>
        <v>2.4727272727272727</v>
      </c>
      <c r="AB6" s="84">
        <f>IFERROR(SUMPRODUCT(--($D$4:$D$163&gt;'Champ Pools'!$AJ$4:$AJ$163)*'Champ Scores'!J$3:J$162)/SUMPRODUCT(--($D$4:$D$163&gt;'Champ Pools'!$AJ$4:$AJ$163)),0)</f>
        <v>2.6909090909090909</v>
      </c>
      <c r="AC6" s="84">
        <f>IFERROR(SUMPRODUCT(--($D$4:$D$163&gt;'Champ Pools'!$AJ$4:$AJ$163)*'Champ Scores'!K$3:K$162)/SUMPRODUCT(--($D$4:$D$163&gt;'Champ Pools'!$AJ$4:$AJ$163)),0)</f>
        <v>1.9545454545454546</v>
      </c>
      <c r="AD6" s="84">
        <f>IFERROR(SUMPRODUCT(--($D$4:$D$163&gt;'Champ Pools'!$AJ$4:$AJ$163)*'Champ Scores'!L$3:L$162)/SUMPRODUCT(--($D$4:$D$163&gt;'Champ Pools'!$AJ$4:$AJ$163)),0)</f>
        <v>2</v>
      </c>
      <c r="AE6" s="84">
        <f>IFERROR(SUMPRODUCT(--($D$4:$D$163&gt;'Champ Pools'!$AJ$4:$AJ$163)*'Champ Scores'!M$3:M$162)/SUMPRODUCT(--($D$4:$D$163&gt;'Champ Pools'!$AJ$4:$AJ$163)),0)</f>
        <v>2.0909090909090908</v>
      </c>
      <c r="AF6" s="84">
        <f>IFERROR(SUMPRODUCT(--($D$4:$D$163&gt;'Champ Pools'!$AJ$4:$AJ$163)*'Champ Scores'!N$3:N$162)/SUMPRODUCT(--($D$4:$D$163&gt;'Champ Pools'!$AJ$4:$AJ$163)),0)</f>
        <v>2.6090909090909089</v>
      </c>
      <c r="AG6" s="84">
        <f>IFERROR(SUMPRODUCT(--($D$4:$D$163&gt;'Champ Pools'!$AJ$4:$AJ$163)*'Champ Scores'!O$3:O$162)/SUMPRODUCT(--($D$4:$D$163&gt;'Champ Pools'!$AJ$4:$AJ$163)),0)</f>
        <v>2.7818181818181817</v>
      </c>
      <c r="AH6" s="84">
        <f>IFERROR(SUMPRODUCT(--($D$4:$D$163&gt;'Champ Pools'!$AJ$4:$AJ$163)*'Champ Scores'!P$3:P$162)/SUMPRODUCT(--($D$4:$D$163&gt;'Champ Pools'!$AJ$4:$AJ$163)),0)</f>
        <v>3.1727272727272728</v>
      </c>
      <c r="AI6" s="84">
        <f>IFERROR(SUMPRODUCT(--($D$4:$D$163&gt;'Champ Pools'!$AJ$4:$AJ$163)*'Champ Scores'!Q$3:Q$162)/SUMPRODUCT(--($D$4:$D$163&gt;'Champ Pools'!$AJ$4:$AJ$163)),0)</f>
        <v>2.7272727272727271</v>
      </c>
      <c r="AJ6" s="84">
        <f>IFERROR(SUMPRODUCT(--($D$4:$D$163&gt;'Champ Pools'!$AJ$4:$AJ$163)*'Champ Scores'!R$3:R$162)/SUMPRODUCT(--($D$4:$D$163&gt;'Champ Pools'!$AJ$4:$AJ$163)),0)</f>
        <v>2.3727272727272726</v>
      </c>
      <c r="AK6" s="84">
        <f>IFERROR(SUMPRODUCT(--($D$4:$D$163&gt;'Champ Pools'!$AJ$4:$AJ$163)*'Champ Scores'!S$3:S$162)/SUMPRODUCT(--($D$4:$D$163&gt;'Champ Pools'!$AJ$4:$AJ$163)),0)</f>
        <v>1.490909090909091</v>
      </c>
      <c r="AL6" s="84">
        <f>IFERROR(SUMPRODUCT(--($D$4:$D$163&gt;'Champ Pools'!$AJ$4:$AJ$163)*'Champ Scores'!T$3:T$162)/SUMPRODUCT(--($D$4:$D$163&gt;'Champ Pools'!$AJ$4:$AJ$163)),0)</f>
        <v>2.5727272727272728</v>
      </c>
      <c r="AM6" s="84">
        <f>IFERROR(SUMPRODUCT(--($D$4:$D$163&gt;'Champ Pools'!$AJ$4:$AJ$163)*'Champ Scores'!U$3:U$162)/SUMPRODUCT(--($D$4:$D$163&gt;'Champ Pools'!$AJ$4:$AJ$163)),0)</f>
        <v>1.9727272727272727</v>
      </c>
      <c r="AN6" s="84">
        <f>IFERROR(SUMPRODUCT(--($D$4:$D$163&gt;'Champ Pools'!$AJ$4:$AJ$163)*'Champ Scores'!V$3:V$162)/SUMPRODUCT(--($D$4:$D$163&gt;'Champ Pools'!$AJ$4:$AJ$163)),0)</f>
        <v>0</v>
      </c>
      <c r="AO6" s="84">
        <f>IFERROR(SUMPRODUCT(--($D$4:$D$163&gt;'Champ Pools'!$AJ$4:$AJ$163)*'Champ Scores'!W$3:W$162)/SUMPRODUCT(--($D$4:$D$163&gt;'Champ Pools'!$AJ$4:$AJ$163)),0)</f>
        <v>52</v>
      </c>
      <c r="AP6" s="84">
        <f>IFERROR(SUMPRODUCT(--($D$4:$D$163&gt;'Champ Pools'!$AJ$4:$AJ$163)*'Champ Scores'!X$3:X$162)/SUMPRODUCT(--($D$4:$D$163&gt;'Champ Pools'!$AJ$4:$AJ$163)),0)</f>
        <v>0</v>
      </c>
      <c r="AQ6" s="84">
        <f>IFERROR(SUMPRODUCT(--($D$4:$D$163&gt;'Champ Pools'!$AJ$4:$AJ$163)*'Champ Scores'!Y$3:Y$162)/SUMPRODUCT(--($D$4:$D$163&gt;'Champ Pools'!$AJ$4:$AJ$163)),0)</f>
        <v>2021.2</v>
      </c>
      <c r="AR6" s="84">
        <f>IFERROR(SUMPRODUCT(--($D$4:$D$163&gt;'Champ Pools'!$AJ$4:$AJ$163)*'Champ Scores'!Z$3:Z$162)/SUMPRODUCT(--($D$4:$D$163&gt;'Champ Pools'!$AJ$4:$AJ$163)),0)</f>
        <v>2076.3636363636365</v>
      </c>
      <c r="AS6" s="84">
        <f>IFERROR(SUMPRODUCT(--($D$4:$D$163&gt;'Champ Pools'!$AJ$4:$AJ$163)*'Champ Scores'!AA$3:AA$162)/SUMPRODUCT(--($D$4:$D$163&gt;'Champ Pools'!$AJ$4:$AJ$163)),0)</f>
        <v>1826.5</v>
      </c>
      <c r="AT6" s="84">
        <f>IFERROR(SUMPRODUCT(--($D$4:$D$163&gt;'Champ Pools'!$AJ$4:$AJ$163)*'Champ Scores'!AB$3:AB$162)/SUMPRODUCT(--($D$4:$D$163&gt;'Champ Pools'!$AJ$4:$AJ$163)),0)</f>
        <v>1885.6363636363637</v>
      </c>
      <c r="AU6" s="84">
        <f>IFERROR(SUMPRODUCT(--($D$4:$D$163&gt;'Champ Pools'!$AJ$4:$AJ$163)*'Champ Scores'!AC$3:AC$162)/SUMPRODUCT(--($D$4:$D$163&gt;'Champ Pools'!$AJ$4:$AJ$163)),0)</f>
        <v>2040.4454545454546</v>
      </c>
      <c r="AV6" s="84"/>
      <c r="AW6" s="84">
        <f>IFERROR(SUMPRODUCT(--($D$4:$D$163&gt;'Champ Pools'!$AJ$4:$AJ$163)*'Champ Scores'!AE$3:AE$162)/SUMPRODUCT(--($D$4:$D$163&gt;'Champ Pools'!$AJ$4:$AJ$163)),0)</f>
        <v>9850.1454545454544</v>
      </c>
      <c r="AX6" s="84"/>
      <c r="AY6" s="84">
        <f>IFERROR(SUMPRODUCT(--($D$4:$D$163&gt;'Champ Pools'!$AJ$4:$AJ$163)*'Champ Scores'!AG$3:AG$162)/SUMPRODUCT(--($D$4:$D$163&gt;'Champ Pools'!$AJ$4:$AJ$163)),0)</f>
        <v>33.51459557003507</v>
      </c>
      <c r="AZ6" s="84">
        <f>IFERROR(SUMPRODUCT(--($D$4:$D$163&gt;'Champ Pools'!$AJ$4:$AJ$163)*'Champ Scores'!AH$3:AH$162)/SUMPRODUCT(--($D$4:$D$163&gt;'Champ Pools'!$AJ$4:$AJ$163)),0)</f>
        <v>33.941410042321941</v>
      </c>
      <c r="BA6" s="84">
        <f>IFERROR(SUMPRODUCT(--($D$4:$D$163&gt;'Champ Pools'!$AJ$4:$AJ$163)*'Champ Scores'!AI$3:AI$162)/SUMPRODUCT(--($D$4:$D$163&gt;'Champ Pools'!$AJ$4:$AJ$163)),0)</f>
        <v>32.543994387643004</v>
      </c>
      <c r="BB6" s="84">
        <f>IFERROR(SUMPRODUCT(--($D$4:$D$163&gt;'Champ Pools'!$AJ$4:$AJ$163)*'Champ Scores'!AJ$3:AJ$162)/SUMPRODUCT(--($D$4:$D$163&gt;'Champ Pools'!$AJ$4:$AJ$163)),0)</f>
        <v>100</v>
      </c>
      <c r="BC6" s="84"/>
      <c r="BD6" s="95">
        <f>IFERROR(SUMPRODUCT(--($D$4:$D$163&gt;'Champ Pools'!$AJ$4:$AJ$163)*'Champ Scores'!AL$3:AL$162)/SUMPRODUCT(--($D$4:$D$163&gt;'Champ Pools'!$AJ$4:$AJ$163)),0)</f>
        <v>0.5206081818181818</v>
      </c>
      <c r="BE6" s="95">
        <f>IFERROR(SUMPRODUCT(--($D$4:$D$163&gt;'Champ Pools'!$AJ$4:$AJ$163)*'Champ Scores'!AM$3:AM$162)/SUMPRODUCT(--($D$4:$D$163&gt;'Champ Pools'!$AJ$4:$AJ$163)),0)</f>
        <v>0.52257454545454574</v>
      </c>
      <c r="BF6" s="95">
        <f>IFERROR(SUMPRODUCT(--($D$4:$D$163&gt;'Champ Pools'!$AJ$4:$AJ$163)*'Champ Scores'!AN$3:AN$162)/SUMPRODUCT(--($D$4:$D$163&gt;'Champ Pools'!$AJ$4:$AJ$163)),0)</f>
        <v>0.51847909090909072</v>
      </c>
      <c r="BG6" s="95">
        <f>IFERROR(SUMPRODUCT(--($D$4:$D$163&gt;'Champ Pools'!$AJ$4:$AJ$163)*'Champ Scores'!AO$3:AO$162)/SUMPRODUCT(--($D$4:$D$163&gt;'Champ Pools'!$AJ$4:$AJ$163)),0)</f>
        <v>0.52233818181818192</v>
      </c>
      <c r="BH6" s="95">
        <f>IFERROR(SUMPRODUCT(--($D$4:$D$163&gt;'Champ Pools'!$AJ$4:$AJ$163)*'Champ Scores'!AP$3:AP$162)/SUMPRODUCT(--($D$4:$D$163&gt;'Champ Pools'!$AJ$4:$AJ$163)),0)</f>
        <v>0.52077363636363638</v>
      </c>
      <c r="BI6" s="95">
        <f>IFERROR(SUMPRODUCT(--($D$4:$D$163&gt;'Champ Pools'!$AJ$4:$AJ$163)*'Champ Scores'!AQ$3:AQ$162)/SUMPRODUCT(--($D$4:$D$163&gt;'Champ Pools'!$AJ$4:$AJ$163)),0)</f>
        <v>0.51930727272727273</v>
      </c>
      <c r="BJ6" s="95">
        <f>IFERROR(SUMPRODUCT(--($D$4:$D$163&gt;'Champ Pools'!$AJ$4:$AJ$163)*'Champ Scores'!AR$3:AR$162)/SUMPRODUCT(--($D$4:$D$163&gt;'Champ Pools'!$AJ$4:$AJ$163)),0)</f>
        <v>0.51970181818181804</v>
      </c>
      <c r="BK6" s="95">
        <f>IFERROR(SUMPRODUCT(--($D$4:$D$163&gt;'Champ Pools'!$AJ$4:$AJ$163)*'Champ Scores'!AS$3:AS$162)/SUMPRODUCT(--($D$4:$D$163&gt;'Champ Pools'!$AJ$4:$AJ$163)),0)</f>
        <v>0.52252909090909117</v>
      </c>
      <c r="BL6" s="95"/>
      <c r="BM6" s="95">
        <f>IFERROR(SUMPRODUCT(--($D$4:$D$163&gt;'Champ Pools'!$AJ$4:$AJ$163)*'Champ Scores'!AU$3:AU$162)/SUMPRODUCT(--($D$4:$D$163&gt;'Champ Pools'!$AJ$4:$AJ$163)),0)</f>
        <v>4.9973432377491356E-2</v>
      </c>
      <c r="BN6" s="95">
        <f>IFERROR(SUMPRODUCT(--($D$4:$D$163&gt;'Champ Pools'!$AJ$4:$AJ$163)*'Champ Scores'!AV$3:AV$162)/SUMPRODUCT(--($D$4:$D$163&gt;'Champ Pools'!$AJ$4:$AJ$163)),0)</f>
        <v>4.9649189953248948E-2</v>
      </c>
      <c r="BO6" s="95">
        <f>IFERROR(SUMPRODUCT(--($D$4:$D$163&gt;'Champ Pools'!$AJ$4:$AJ$163)*'Champ Scores'!AW$3:AW$162)/SUMPRODUCT(--($D$4:$D$163&gt;'Champ Pools'!$AJ$4:$AJ$163)),0)</f>
        <v>4.9355553589612564E-2</v>
      </c>
      <c r="BP6" s="95">
        <f>IFERROR(SUMPRODUCT(--($D$4:$D$163&gt;'Champ Pools'!$AJ$4:$AJ$163)*'Champ Scores'!AX$3:AX$162)/SUMPRODUCT(--($D$4:$D$163&gt;'Champ Pools'!$AJ$4:$AJ$163)),0)</f>
        <v>0.14897817592035278</v>
      </c>
      <c r="BQ6" s="83"/>
    </row>
    <row r="7" spans="1:77" x14ac:dyDescent="0.25">
      <c r="A7" s="106" t="str">
        <f>'Champ Scores'!A6</f>
        <v>Akshan</v>
      </c>
      <c r="B7" s="109">
        <v>0</v>
      </c>
      <c r="C7" s="108">
        <f>'Champ Pools'!C7</f>
        <v>0</v>
      </c>
      <c r="D7" s="76">
        <f>'Champ Pools'!D7</f>
        <v>5</v>
      </c>
      <c r="E7" s="76">
        <f>'Champ Pools'!E7</f>
        <v>0</v>
      </c>
      <c r="F7" s="76">
        <f>'Champ Pools'!F7</f>
        <v>0</v>
      </c>
      <c r="G7" s="76">
        <f>'Champ Pools'!G7</f>
        <v>0</v>
      </c>
      <c r="H7" s="76">
        <f>'Champ Pools'!H7</f>
        <v>0</v>
      </c>
      <c r="I7" s="76">
        <f>'Champ Pools'!I7</f>
        <v>0</v>
      </c>
      <c r="K7" s="80" t="str">
        <f t="shared" si="0"/>
        <v>Akshan</v>
      </c>
      <c r="L7" s="81">
        <f>'Champ Pools'!L7</f>
        <v>0</v>
      </c>
      <c r="M7" s="81">
        <f>'Champ Pools'!M7</f>
        <v>0</v>
      </c>
      <c r="N7" s="81">
        <f>'Champ Pools'!N7</f>
        <v>3</v>
      </c>
      <c r="O7" s="81">
        <f>'Champ Pools'!O7</f>
        <v>0</v>
      </c>
      <c r="P7" s="81">
        <f>'Champ Pools'!P7</f>
        <v>0</v>
      </c>
      <c r="R7" s="81">
        <f>_xlfn.IFNA(INT(MATCH(S7,'Comp Calculator'!$B$158:$B$162,0)&gt;0),0)</f>
        <v>1</v>
      </c>
      <c r="S7" s="47" t="str">
        <f>E3</f>
        <v>ADC</v>
      </c>
      <c r="T7" s="84">
        <f>IFERROR(SUMPRODUCT(--($E$4:$E$163&gt;'Champ Pools'!$AJ$4:$AJ$163)*'Champ Scores'!B$3:B$162)/SUMPRODUCT(--($E$4:$E$163&gt;'Champ Pools'!$AJ$4:$AJ$163)),0)</f>
        <v>1.7777777777777777</v>
      </c>
      <c r="U7" s="84">
        <f>IFERROR(SUMPRODUCT(--($E$4:$E$163&gt;'Champ Pools'!$AJ$4:$AJ$163)*'Champ Scores'!C$3:C$162)/SUMPRODUCT(--($E$4:$E$163&gt;'Champ Pools'!$AJ$4:$AJ$163)),0)</f>
        <v>4.5</v>
      </c>
      <c r="V7" s="84">
        <f>IFERROR(SUMPRODUCT(--($E$4:$E$163&gt;'Champ Pools'!$AJ$4:$AJ$163)*'Champ Scores'!D$3:D$162)/SUMPRODUCT(--($E$4:$E$163&gt;'Champ Pools'!$AJ$4:$AJ$163)),0)</f>
        <v>4.333333333333333</v>
      </c>
      <c r="W7" s="84">
        <f>IFERROR(SUMPRODUCT(--($E$4:$E$163&gt;'Champ Pools'!$AJ$4:$AJ$163)*'Champ Scores'!E$3:E$162)/SUMPRODUCT(--($E$4:$E$163&gt;'Champ Pools'!$AJ$4:$AJ$163)),0)</f>
        <v>2.9444444444444446</v>
      </c>
      <c r="X7" s="84">
        <f>IFERROR(SUMPRODUCT(--($E$4:$E$163&gt;'Champ Pools'!$AJ$4:$AJ$163)*'Champ Scores'!F$3:F$162)/SUMPRODUCT(--($E$4:$E$163&gt;'Champ Pools'!$AJ$4:$AJ$163)),0)</f>
        <v>2.0555555555555554</v>
      </c>
      <c r="Y7" s="84">
        <f>IFERROR(SUMPRODUCT(--($E$4:$E$163&gt;'Champ Pools'!$AJ$4:$AJ$163)*'Champ Scores'!G$3:G$162)/SUMPRODUCT(--($E$4:$E$163&gt;'Champ Pools'!$AJ$4:$AJ$163)),0)</f>
        <v>4.4444444444444446</v>
      </c>
      <c r="Z7" s="84">
        <f>IFERROR(SUMPRODUCT(--($E$4:$E$163&gt;'Champ Pools'!$AJ$4:$AJ$163)*'Champ Scores'!H$3:H$162)/SUMPRODUCT(--($E$4:$E$163&gt;'Champ Pools'!$AJ$4:$AJ$163)),0)</f>
        <v>4.2222222222222223</v>
      </c>
      <c r="AA7" s="84">
        <f>IFERROR(SUMPRODUCT(--($E$4:$E$163&gt;'Champ Pools'!$AJ$4:$AJ$163)*'Champ Scores'!I$3:I$162)/SUMPRODUCT(--($E$4:$E$163&gt;'Champ Pools'!$AJ$4:$AJ$163)),0)</f>
        <v>4.4444444444444446</v>
      </c>
      <c r="AB7" s="84">
        <f>IFERROR(SUMPRODUCT(--($E$4:$E$163&gt;'Champ Pools'!$AJ$4:$AJ$163)*'Champ Scores'!J$3:J$162)/SUMPRODUCT(--($E$4:$E$163&gt;'Champ Pools'!$AJ$4:$AJ$163)),0)</f>
        <v>1.5555555555555556</v>
      </c>
      <c r="AC7" s="84">
        <f>IFERROR(SUMPRODUCT(--($E$4:$E$163&gt;'Champ Pools'!$AJ$4:$AJ$163)*'Champ Scores'!K$3:K$162)/SUMPRODUCT(--($E$4:$E$163&gt;'Champ Pools'!$AJ$4:$AJ$163)),0)</f>
        <v>1.1111111111111112</v>
      </c>
      <c r="AD7" s="84">
        <f>IFERROR(SUMPRODUCT(--($E$4:$E$163&gt;'Champ Pools'!$AJ$4:$AJ$163)*'Champ Scores'!L$3:L$162)/SUMPRODUCT(--($E$4:$E$163&gt;'Champ Pools'!$AJ$4:$AJ$163)),0)</f>
        <v>1.1111111111111112</v>
      </c>
      <c r="AE7" s="84">
        <f>IFERROR(SUMPRODUCT(--($E$4:$E$163&gt;'Champ Pools'!$AJ$4:$AJ$163)*'Champ Scores'!M$3:M$162)/SUMPRODUCT(--($E$4:$E$163&gt;'Champ Pools'!$AJ$4:$AJ$163)),0)</f>
        <v>1.7777777777777777</v>
      </c>
      <c r="AF7" s="84">
        <f>IFERROR(SUMPRODUCT(--($E$4:$E$163&gt;'Champ Pools'!$AJ$4:$AJ$163)*'Champ Scores'!N$3:N$162)/SUMPRODUCT(--($E$4:$E$163&gt;'Champ Pools'!$AJ$4:$AJ$163)),0)</f>
        <v>1.5555555555555556</v>
      </c>
      <c r="AG7" s="84">
        <f>IFERROR(SUMPRODUCT(--($E$4:$E$163&gt;'Champ Pools'!$AJ$4:$AJ$163)*'Champ Scores'!O$3:O$162)/SUMPRODUCT(--($E$4:$E$163&gt;'Champ Pools'!$AJ$4:$AJ$163)),0)</f>
        <v>3.2222222222222223</v>
      </c>
      <c r="AH7" s="84">
        <f>IFERROR(SUMPRODUCT(--($E$4:$E$163&gt;'Champ Pools'!$AJ$4:$AJ$163)*'Champ Scores'!P$3:P$162)/SUMPRODUCT(--($E$4:$E$163&gt;'Champ Pools'!$AJ$4:$AJ$163)),0)</f>
        <v>2</v>
      </c>
      <c r="AI7" s="84">
        <f>IFERROR(SUMPRODUCT(--($E$4:$E$163&gt;'Champ Pools'!$AJ$4:$AJ$163)*'Champ Scores'!Q$3:Q$162)/SUMPRODUCT(--($E$4:$E$163&gt;'Champ Pools'!$AJ$4:$AJ$163)),0)</f>
        <v>2.8333333333333335</v>
      </c>
      <c r="AJ7" s="84">
        <f>IFERROR(SUMPRODUCT(--($E$4:$E$163&gt;'Champ Pools'!$AJ$4:$AJ$163)*'Champ Scores'!R$3:R$162)/SUMPRODUCT(--($E$4:$E$163&gt;'Champ Pools'!$AJ$4:$AJ$163)),0)</f>
        <v>1.5555555555555556</v>
      </c>
      <c r="AK7" s="84">
        <f>IFERROR(SUMPRODUCT(--($E$4:$E$163&gt;'Champ Pools'!$AJ$4:$AJ$163)*'Champ Scores'!S$3:S$162)/SUMPRODUCT(--($E$4:$E$163&gt;'Champ Pools'!$AJ$4:$AJ$163)),0)</f>
        <v>1.6111111111111112</v>
      </c>
      <c r="AL7" s="84">
        <f>IFERROR(SUMPRODUCT(--($E$4:$E$163&gt;'Champ Pools'!$AJ$4:$AJ$163)*'Champ Scores'!T$3:T$162)/SUMPRODUCT(--($E$4:$E$163&gt;'Champ Pools'!$AJ$4:$AJ$163)),0)</f>
        <v>2.2222222222222223</v>
      </c>
      <c r="AM7" s="84">
        <f>IFERROR(SUMPRODUCT(--($E$4:$E$163&gt;'Champ Pools'!$AJ$4:$AJ$163)*'Champ Scores'!U$3:U$162)/SUMPRODUCT(--($E$4:$E$163&gt;'Champ Pools'!$AJ$4:$AJ$163)),0)</f>
        <v>2.7222222222222223</v>
      </c>
      <c r="AN7" s="84">
        <f>IFERROR(SUMPRODUCT(--($E$4:$E$163&gt;'Champ Pools'!$AJ$4:$AJ$163)*'Champ Scores'!V$3:V$162)/SUMPRODUCT(--($E$4:$E$163&gt;'Champ Pools'!$AJ$4:$AJ$163)),0)</f>
        <v>0</v>
      </c>
      <c r="AO7" s="84">
        <f>IFERROR(SUMPRODUCT(--($E$4:$E$163&gt;'Champ Pools'!$AJ$4:$AJ$163)*'Champ Scores'!W$3:W$162)/SUMPRODUCT(--($E$4:$E$163&gt;'Champ Pools'!$AJ$4:$AJ$163)),0)</f>
        <v>52</v>
      </c>
      <c r="AP7" s="84">
        <f>IFERROR(SUMPRODUCT(--($E$4:$E$163&gt;'Champ Pools'!$AJ$4:$AJ$163)*'Champ Scores'!X$3:X$162)/SUMPRODUCT(--($E$4:$E$163&gt;'Champ Pools'!$AJ$4:$AJ$163)),0)</f>
        <v>0</v>
      </c>
      <c r="AQ7" s="84">
        <f>IFERROR(SUMPRODUCT(--($E$4:$E$163&gt;'Champ Pools'!$AJ$4:$AJ$163)*'Champ Scores'!Y$3:Y$162)/SUMPRODUCT(--($E$4:$E$163&gt;'Champ Pools'!$AJ$4:$AJ$163)),0)</f>
        <v>1569.5</v>
      </c>
      <c r="AR7" s="84">
        <f>IFERROR(SUMPRODUCT(--($E$4:$E$163&gt;'Champ Pools'!$AJ$4:$AJ$163)*'Champ Scores'!Z$3:Z$162)/SUMPRODUCT(--($E$4:$E$163&gt;'Champ Pools'!$AJ$4:$AJ$163)),0)</f>
        <v>1809.1111111111111</v>
      </c>
      <c r="AS7" s="84">
        <f>IFERROR(SUMPRODUCT(--($E$4:$E$163&gt;'Champ Pools'!$AJ$4:$AJ$163)*'Champ Scores'!AA$3:AA$162)/SUMPRODUCT(--($E$4:$E$163&gt;'Champ Pools'!$AJ$4:$AJ$163)),0)</f>
        <v>2286.2777777777778</v>
      </c>
      <c r="AT7" s="84">
        <f>IFERROR(SUMPRODUCT(--($E$4:$E$163&gt;'Champ Pools'!$AJ$4:$AJ$163)*'Champ Scores'!AB$3:AB$162)/SUMPRODUCT(--($E$4:$E$163&gt;'Champ Pools'!$AJ$4:$AJ$163)),0)</f>
        <v>2684.0555555555557</v>
      </c>
      <c r="AU7" s="84">
        <f>IFERROR(SUMPRODUCT(--($E$4:$E$163&gt;'Champ Pools'!$AJ$4:$AJ$163)*'Champ Scores'!AC$3:AC$162)/SUMPRODUCT(--($E$4:$E$163&gt;'Champ Pools'!$AJ$4:$AJ$163)),0)</f>
        <v>2400.3333333333335</v>
      </c>
      <c r="AV7" s="84"/>
      <c r="AW7" s="84">
        <f>IFERROR(SUMPRODUCT(--($E$4:$E$163&gt;'Champ Pools'!$AJ$4:$AJ$163)*'Champ Scores'!AE$3:AE$162)/SUMPRODUCT(--($E$4:$E$163&gt;'Champ Pools'!$AJ$4:$AJ$163)),0)</f>
        <v>10749.277777777777</v>
      </c>
      <c r="AX7" s="84"/>
      <c r="AY7" s="84">
        <f>IFERROR(SUMPRODUCT(--($E$4:$E$163&gt;'Champ Pools'!$AJ$4:$AJ$163)*'Champ Scores'!AG$3:AG$162)/SUMPRODUCT(--($E$4:$E$163&gt;'Champ Pools'!$AJ$4:$AJ$163)),0)</f>
        <v>33.463818421541148</v>
      </c>
      <c r="AZ7" s="84">
        <f>IFERROR(SUMPRODUCT(--($E$4:$E$163&gt;'Champ Pools'!$AJ$4:$AJ$163)*'Champ Scores'!AH$3:AH$162)/SUMPRODUCT(--($E$4:$E$163&gt;'Champ Pools'!$AJ$4:$AJ$163)),0)</f>
        <v>34.916916290222815</v>
      </c>
      <c r="BA7" s="84">
        <f>IFERROR(SUMPRODUCT(--($E$4:$E$163&gt;'Champ Pools'!$AJ$4:$AJ$163)*'Champ Scores'!AI$3:AI$162)/SUMPRODUCT(--($E$4:$E$163&gt;'Champ Pools'!$AJ$4:$AJ$163)),0)</f>
        <v>31.619265288236029</v>
      </c>
      <c r="BB7" s="84">
        <f>IFERROR(SUMPRODUCT(--($E$4:$E$163&gt;'Champ Pools'!$AJ$4:$AJ$163)*'Champ Scores'!AJ$3:AJ$162)/SUMPRODUCT(--($E$4:$E$163&gt;'Champ Pools'!$AJ$4:$AJ$163)),0)</f>
        <v>100</v>
      </c>
      <c r="BC7" s="84"/>
      <c r="BD7" s="95">
        <f>IFERROR(SUMPRODUCT(--($E$4:$E$163&gt;'Champ Pools'!$AJ$4:$AJ$163)*'Champ Scores'!AL$3:AL$162)/SUMPRODUCT(--($E$4:$E$163&gt;'Champ Pools'!$AJ$4:$AJ$163)),0)</f>
        <v>0.51679444444444433</v>
      </c>
      <c r="BE7" s="95">
        <f>IFERROR(SUMPRODUCT(--($E$4:$E$163&gt;'Champ Pools'!$AJ$4:$AJ$163)*'Champ Scores'!AM$3:AM$162)/SUMPRODUCT(--($E$4:$E$163&gt;'Champ Pools'!$AJ$4:$AJ$163)),0)</f>
        <v>0.51708888888888893</v>
      </c>
      <c r="BF7" s="95">
        <f>IFERROR(SUMPRODUCT(--($E$4:$E$163&gt;'Champ Pools'!$AJ$4:$AJ$163)*'Champ Scores'!AN$3:AN$162)/SUMPRODUCT(--($E$4:$E$163&gt;'Champ Pools'!$AJ$4:$AJ$163)),0)</f>
        <v>0.51998333333333324</v>
      </c>
      <c r="BG7" s="95">
        <f>IFERROR(SUMPRODUCT(--($E$4:$E$163&gt;'Champ Pools'!$AJ$4:$AJ$163)*'Champ Scores'!AO$3:AO$162)/SUMPRODUCT(--($E$4:$E$163&gt;'Champ Pools'!$AJ$4:$AJ$163)),0)</f>
        <v>0.52096666666666669</v>
      </c>
      <c r="BH7" s="95">
        <f>IFERROR(SUMPRODUCT(--($E$4:$E$163&gt;'Champ Pools'!$AJ$4:$AJ$163)*'Champ Scores'!AP$3:AP$162)/SUMPRODUCT(--($E$4:$E$163&gt;'Champ Pools'!$AJ$4:$AJ$163)),0)</f>
        <v>0.51595000000000002</v>
      </c>
      <c r="BI7" s="95">
        <f>IFERROR(SUMPRODUCT(--($E$4:$E$163&gt;'Champ Pools'!$AJ$4:$AJ$163)*'Champ Scores'!AQ$3:AQ$162)/SUMPRODUCT(--($E$4:$E$163&gt;'Champ Pools'!$AJ$4:$AJ$163)),0)</f>
        <v>0.51393888888888883</v>
      </c>
      <c r="BJ7" s="95">
        <f>IFERROR(SUMPRODUCT(--($E$4:$E$163&gt;'Champ Pools'!$AJ$4:$AJ$163)*'Champ Scores'!AR$3:AR$162)/SUMPRODUCT(--($E$4:$E$163&gt;'Champ Pools'!$AJ$4:$AJ$163)),0)</f>
        <v>0.51280555555555551</v>
      </c>
      <c r="BK7" s="95">
        <f>IFERROR(SUMPRODUCT(--($E$4:$E$163&gt;'Champ Pools'!$AJ$4:$AJ$163)*'Champ Scores'!AS$3:AS$162)/SUMPRODUCT(--($E$4:$E$163&gt;'Champ Pools'!$AJ$4:$AJ$163)),0)</f>
        <v>0.51662222222222232</v>
      </c>
      <c r="BL7" s="95"/>
      <c r="BM7" s="95">
        <f>IFERROR(SUMPRODUCT(--($E$4:$E$163&gt;'Champ Pools'!$AJ$4:$AJ$163)*'Champ Scores'!AU$3:AU$162)/SUMPRODUCT(--($E$4:$E$163&gt;'Champ Pools'!$AJ$4:$AJ$163)),0)</f>
        <v>4.2550031092544717E-2</v>
      </c>
      <c r="BN7" s="95">
        <f>IFERROR(SUMPRODUCT(--($E$4:$E$163&gt;'Champ Pools'!$AJ$4:$AJ$163)*'Champ Scores'!AV$3:AV$162)/SUMPRODUCT(--($E$4:$E$163&gt;'Champ Pools'!$AJ$4:$AJ$163)),0)</f>
        <v>4.0155586648100282E-2</v>
      </c>
      <c r="BO7" s="95">
        <f>IFERROR(SUMPRODUCT(--($E$4:$E$163&gt;'Champ Pools'!$AJ$4:$AJ$163)*'Champ Scores'!AW$3:AW$162)/SUMPRODUCT(--($E$4:$E$163&gt;'Champ Pools'!$AJ$4:$AJ$163)),0)</f>
        <v>3.7659290351803994E-2</v>
      </c>
      <c r="BP7" s="95">
        <f>IFERROR(SUMPRODUCT(--($E$4:$E$163&gt;'Champ Pools'!$AJ$4:$AJ$163)*'Champ Scores'!AX$3:AX$162)/SUMPRODUCT(--($E$4:$E$163&gt;'Champ Pools'!$AJ$4:$AJ$163)),0)</f>
        <v>0.120364908092449</v>
      </c>
      <c r="BQ7" s="83"/>
    </row>
    <row r="8" spans="1:77" x14ac:dyDescent="0.25">
      <c r="A8" s="106" t="str">
        <f>'Champ Scores'!A7</f>
        <v>Alistar</v>
      </c>
      <c r="B8" s="109">
        <v>0</v>
      </c>
      <c r="C8" s="108">
        <f>'Champ Pools'!C8</f>
        <v>0</v>
      </c>
      <c r="D8" s="76">
        <f>'Champ Pools'!D8</f>
        <v>0</v>
      </c>
      <c r="E8" s="76">
        <f>'Champ Pools'!E8</f>
        <v>0</v>
      </c>
      <c r="F8" s="76">
        <f>'Champ Pools'!F8</f>
        <v>5</v>
      </c>
      <c r="G8" s="76">
        <f>'Champ Pools'!G8</f>
        <v>0</v>
      </c>
      <c r="H8" s="76">
        <f>'Champ Pools'!H8</f>
        <v>0</v>
      </c>
      <c r="I8" s="76">
        <f>'Champ Pools'!I8</f>
        <v>0</v>
      </c>
      <c r="K8" s="80" t="str">
        <f t="shared" si="0"/>
        <v>Alistar</v>
      </c>
      <c r="L8" s="81">
        <f>'Champ Pools'!L8</f>
        <v>0</v>
      </c>
      <c r="M8" s="81">
        <f>'Champ Pools'!M8</f>
        <v>0</v>
      </c>
      <c r="N8" s="81">
        <f>'Champ Pools'!N8</f>
        <v>0</v>
      </c>
      <c r="O8" s="81">
        <f>'Champ Pools'!O8</f>
        <v>0</v>
      </c>
      <c r="P8" s="81">
        <f>'Champ Pools'!P8</f>
        <v>3</v>
      </c>
      <c r="R8" s="81">
        <f>_xlfn.IFNA(INT(MATCH(S8,'Comp Calculator'!$B$158:$B$162,0)&gt;0),0)</f>
        <v>1</v>
      </c>
      <c r="S8" s="47" t="str">
        <f>F3</f>
        <v>Support</v>
      </c>
      <c r="T8" s="84">
        <f>IFERROR(SUMPRODUCT(--($F$4:$F$163&gt;'Champ Pools'!$AJ$4:$AJ$163)*'Champ Scores'!B$3:B$162)/SUMPRODUCT(--($F$4:$F$163&gt;'Champ Pools'!$AJ$4:$AJ$163)),0)</f>
        <v>2.3333333333333335</v>
      </c>
      <c r="U8" s="84">
        <f>IFERROR(SUMPRODUCT(--($F$4:$F$163&gt;'Champ Pools'!$AJ$4:$AJ$163)*'Champ Scores'!C$3:C$162)/SUMPRODUCT(--($F$4:$F$163&gt;'Champ Pools'!$AJ$4:$AJ$163)),0)</f>
        <v>2.4561403508771931</v>
      </c>
      <c r="V8" s="84">
        <f>IFERROR(SUMPRODUCT(--($F$4:$F$163&gt;'Champ Pools'!$AJ$4:$AJ$163)*'Champ Scores'!D$3:D$162)/SUMPRODUCT(--($F$4:$F$163&gt;'Champ Pools'!$AJ$4:$AJ$163)),0)</f>
        <v>2.1578947368421053</v>
      </c>
      <c r="W8" s="84">
        <f>IFERROR(SUMPRODUCT(--($F$4:$F$163&gt;'Champ Pools'!$AJ$4:$AJ$163)*'Champ Scores'!E$3:E$162)/SUMPRODUCT(--($F$4:$F$163&gt;'Champ Pools'!$AJ$4:$AJ$163)),0)</f>
        <v>2.6140350877192984</v>
      </c>
      <c r="X8" s="84">
        <f>IFERROR(SUMPRODUCT(--($F$4:$F$163&gt;'Champ Pools'!$AJ$4:$AJ$163)*'Champ Scores'!F$3:F$162)/SUMPRODUCT(--($F$4:$F$163&gt;'Champ Pools'!$AJ$4:$AJ$163)),0)</f>
        <v>1.8421052631578947</v>
      </c>
      <c r="Y8" s="84">
        <f>IFERROR(SUMPRODUCT(--($F$4:$F$163&gt;'Champ Pools'!$AJ$4:$AJ$163)*'Champ Scores'!G$3:G$162)/SUMPRODUCT(--($F$4:$F$163&gt;'Champ Pools'!$AJ$4:$AJ$163)),0)</f>
        <v>2.1403508771929824</v>
      </c>
      <c r="Z8" s="84">
        <f>IFERROR(SUMPRODUCT(--($F$4:$F$163&gt;'Champ Pools'!$AJ$4:$AJ$163)*'Champ Scores'!H$3:H$162)/SUMPRODUCT(--($F$4:$F$163&gt;'Champ Pools'!$AJ$4:$AJ$163)),0)</f>
        <v>2.4736842105263159</v>
      </c>
      <c r="AA8" s="84">
        <f>IFERROR(SUMPRODUCT(--($F$4:$F$163&gt;'Champ Pools'!$AJ$4:$AJ$163)*'Champ Scores'!I$3:I$162)/SUMPRODUCT(--($F$4:$F$163&gt;'Champ Pools'!$AJ$4:$AJ$163)),0)</f>
        <v>2.4035087719298245</v>
      </c>
      <c r="AB8" s="84">
        <f>IFERROR(SUMPRODUCT(--($F$4:$F$163&gt;'Champ Pools'!$AJ$4:$AJ$163)*'Champ Scores'!J$3:J$162)/SUMPRODUCT(--($F$4:$F$163&gt;'Champ Pools'!$AJ$4:$AJ$163)),0)</f>
        <v>1.4736842105263157</v>
      </c>
      <c r="AC8" s="84">
        <f>IFERROR(SUMPRODUCT(--($F$4:$F$163&gt;'Champ Pools'!$AJ$4:$AJ$163)*'Champ Scores'!K$3:K$162)/SUMPRODUCT(--($F$4:$F$163&gt;'Champ Pools'!$AJ$4:$AJ$163)),0)</f>
        <v>2.5789473684210527</v>
      </c>
      <c r="AD8" s="84">
        <f>IFERROR(SUMPRODUCT(--($F$4:$F$163&gt;'Champ Pools'!$AJ$4:$AJ$163)*'Champ Scores'!L$3:L$162)/SUMPRODUCT(--($F$4:$F$163&gt;'Champ Pools'!$AJ$4:$AJ$163)),0)</f>
        <v>1.736842105263158</v>
      </c>
      <c r="AE8" s="84">
        <f>IFERROR(SUMPRODUCT(--($F$4:$F$163&gt;'Champ Pools'!$AJ$4:$AJ$163)*'Champ Scores'!M$3:M$162)/SUMPRODUCT(--($F$4:$F$163&gt;'Champ Pools'!$AJ$4:$AJ$163)),0)</f>
        <v>3</v>
      </c>
      <c r="AF8" s="84">
        <f>IFERROR(SUMPRODUCT(--($F$4:$F$163&gt;'Champ Pools'!$AJ$4:$AJ$163)*'Champ Scores'!N$3:N$162)/SUMPRODUCT(--($F$4:$F$163&gt;'Champ Pools'!$AJ$4:$AJ$163)),0)</f>
        <v>3.3859649122807016</v>
      </c>
      <c r="AG8" s="84">
        <f>IFERROR(SUMPRODUCT(--($F$4:$F$163&gt;'Champ Pools'!$AJ$4:$AJ$163)*'Champ Scores'!O$3:O$162)/SUMPRODUCT(--($F$4:$F$163&gt;'Champ Pools'!$AJ$4:$AJ$163)),0)</f>
        <v>3.4736842105263159</v>
      </c>
      <c r="AH8" s="84">
        <f>IFERROR(SUMPRODUCT(--($F$4:$F$163&gt;'Champ Pools'!$AJ$4:$AJ$163)*'Champ Scores'!P$3:P$162)/SUMPRODUCT(--($F$4:$F$163&gt;'Champ Pools'!$AJ$4:$AJ$163)),0)</f>
        <v>4.192982456140351</v>
      </c>
      <c r="AI8" s="84">
        <f>IFERROR(SUMPRODUCT(--($F$4:$F$163&gt;'Champ Pools'!$AJ$4:$AJ$163)*'Champ Scores'!Q$3:Q$162)/SUMPRODUCT(--($F$4:$F$163&gt;'Champ Pools'!$AJ$4:$AJ$163)),0)</f>
        <v>2.263157894736842</v>
      </c>
      <c r="AJ8" s="84">
        <f>IFERROR(SUMPRODUCT(--($F$4:$F$163&gt;'Champ Pools'!$AJ$4:$AJ$163)*'Champ Scores'!R$3:R$162)/SUMPRODUCT(--($F$4:$F$163&gt;'Champ Pools'!$AJ$4:$AJ$163)),0)</f>
        <v>2.4035087719298245</v>
      </c>
      <c r="AK8" s="84">
        <f>IFERROR(SUMPRODUCT(--($F$4:$F$163&gt;'Champ Pools'!$AJ$4:$AJ$163)*'Champ Scores'!S$3:S$162)/SUMPRODUCT(--($F$4:$F$163&gt;'Champ Pools'!$AJ$4:$AJ$163)),0)</f>
        <v>2.2982456140350878</v>
      </c>
      <c r="AL8" s="84">
        <f>IFERROR(SUMPRODUCT(--($F$4:$F$163&gt;'Champ Pools'!$AJ$4:$AJ$163)*'Champ Scores'!T$3:T$162)/SUMPRODUCT(--($F$4:$F$163&gt;'Champ Pools'!$AJ$4:$AJ$163)),0)</f>
        <v>3.6491228070175437</v>
      </c>
      <c r="AM8" s="84">
        <f>IFERROR(SUMPRODUCT(--($F$4:$F$163&gt;'Champ Pools'!$AJ$4:$AJ$163)*'Champ Scores'!U$3:U$162)/SUMPRODUCT(--($F$4:$F$163&gt;'Champ Pools'!$AJ$4:$AJ$163)),0)</f>
        <v>3.1228070175438596</v>
      </c>
      <c r="AN8" s="84">
        <f>IFERROR(SUMPRODUCT(--($F$4:$F$163&gt;'Champ Pools'!$AJ$4:$AJ$163)*'Champ Scores'!V$3:V$162)/SUMPRODUCT(--($F$4:$F$163&gt;'Champ Pools'!$AJ$4:$AJ$163)),0)</f>
        <v>0</v>
      </c>
      <c r="AO8" s="84">
        <f>IFERROR(SUMPRODUCT(--($F$4:$F$163&gt;'Champ Pools'!$AJ$4:$AJ$163)*'Champ Scores'!W$3:W$162)/SUMPRODUCT(--($F$4:$F$163&gt;'Champ Pools'!$AJ$4:$AJ$163)),0)</f>
        <v>52</v>
      </c>
      <c r="AP8" s="84">
        <f>IFERROR(SUMPRODUCT(--($F$4:$F$163&gt;'Champ Pools'!$AJ$4:$AJ$163)*'Champ Scores'!X$3:X$162)/SUMPRODUCT(--($F$4:$F$163&gt;'Champ Pools'!$AJ$4:$AJ$163)),0)</f>
        <v>0</v>
      </c>
      <c r="AQ8" s="84">
        <f>IFERROR(SUMPRODUCT(--($F$4:$F$163&gt;'Champ Pools'!$AJ$4:$AJ$163)*'Champ Scores'!Y$3:Y$162)/SUMPRODUCT(--($F$4:$F$163&gt;'Champ Pools'!$AJ$4:$AJ$163)),0)</f>
        <v>2187.0350877192982</v>
      </c>
      <c r="AR8" s="84">
        <f>IFERROR(SUMPRODUCT(--($F$4:$F$163&gt;'Champ Pools'!$AJ$4:$AJ$163)*'Champ Scores'!Z$3:Z$162)/SUMPRODUCT(--($F$4:$F$163&gt;'Champ Pools'!$AJ$4:$AJ$163)),0)</f>
        <v>1882.9824561403509</v>
      </c>
      <c r="AS8" s="84">
        <f>IFERROR(SUMPRODUCT(--($F$4:$F$163&gt;'Champ Pools'!$AJ$4:$AJ$163)*'Champ Scores'!AA$3:AA$162)/SUMPRODUCT(--($F$4:$F$163&gt;'Champ Pools'!$AJ$4:$AJ$163)),0)</f>
        <v>2019.1754385964912</v>
      </c>
      <c r="AT8" s="84">
        <f>IFERROR(SUMPRODUCT(--($F$4:$F$163&gt;'Champ Pools'!$AJ$4:$AJ$163)*'Champ Scores'!AB$3:AB$162)/SUMPRODUCT(--($F$4:$F$163&gt;'Champ Pools'!$AJ$4:$AJ$163)),0)</f>
        <v>2009.8070175438597</v>
      </c>
      <c r="AU8" s="84">
        <f>IFERROR(SUMPRODUCT(--($F$4:$F$163&gt;'Champ Pools'!$AJ$4:$AJ$163)*'Champ Scores'!AC$3:AC$162)/SUMPRODUCT(--($F$4:$F$163&gt;'Champ Pools'!$AJ$4:$AJ$163)),0)</f>
        <v>1674.859649122807</v>
      </c>
      <c r="AV8" s="84"/>
      <c r="AW8" s="84">
        <f>IFERROR(SUMPRODUCT(--($F$4:$F$163&gt;'Champ Pools'!$AJ$4:$AJ$163)*'Champ Scores'!AE$3:AE$162)/SUMPRODUCT(--($F$4:$F$163&gt;'Champ Pools'!$AJ$4:$AJ$163)),0)</f>
        <v>9773.8596491228072</v>
      </c>
      <c r="AX8" s="84"/>
      <c r="AY8" s="84">
        <f>IFERROR(SUMPRODUCT(--($F$4:$F$163&gt;'Champ Pools'!$AJ$4:$AJ$163)*'Champ Scores'!AG$3:AG$162)/SUMPRODUCT(--($F$4:$F$163&gt;'Champ Pools'!$AJ$4:$AJ$163)),0)</f>
        <v>32.494663232045525</v>
      </c>
      <c r="AZ8" s="84">
        <f>IFERROR(SUMPRODUCT(--($F$4:$F$163&gt;'Champ Pools'!$AJ$4:$AJ$163)*'Champ Scores'!AH$3:AH$162)/SUMPRODUCT(--($F$4:$F$163&gt;'Champ Pools'!$AJ$4:$AJ$163)),0)</f>
        <v>34.814099719562456</v>
      </c>
      <c r="BA8" s="84">
        <f>IFERROR(SUMPRODUCT(--($F$4:$F$163&gt;'Champ Pools'!$AJ$4:$AJ$163)*'Champ Scores'!AI$3:AI$162)/SUMPRODUCT(--($F$4:$F$163&gt;'Champ Pools'!$AJ$4:$AJ$163)),0)</f>
        <v>32.691237048392026</v>
      </c>
      <c r="BB8" s="84">
        <f>IFERROR(SUMPRODUCT(--($F$4:$F$163&gt;'Champ Pools'!$AJ$4:$AJ$163)*'Champ Scores'!AJ$3:AJ$162)/SUMPRODUCT(--($F$4:$F$163&gt;'Champ Pools'!$AJ$4:$AJ$163)),0)</f>
        <v>100</v>
      </c>
      <c r="BC8" s="84"/>
      <c r="BD8" s="95">
        <f>IFERROR(SUMPRODUCT(--($F$4:$F$163&gt;'Champ Pools'!$AJ$4:$AJ$163)*'Champ Scores'!AL$3:AL$162)/SUMPRODUCT(--($F$4:$F$163&gt;'Champ Pools'!$AJ$4:$AJ$163)),0)</f>
        <v>0.52505087719298249</v>
      </c>
      <c r="BE8" s="95">
        <f>IFERROR(SUMPRODUCT(--($F$4:$F$163&gt;'Champ Pools'!$AJ$4:$AJ$163)*'Champ Scores'!AM$3:AM$162)/SUMPRODUCT(--($F$4:$F$163&gt;'Champ Pools'!$AJ$4:$AJ$163)),0)</f>
        <v>0.52076491228070176</v>
      </c>
      <c r="BF8" s="95">
        <f>IFERROR(SUMPRODUCT(--($F$4:$F$163&gt;'Champ Pools'!$AJ$4:$AJ$163)*'Champ Scores'!AN$3:AN$162)/SUMPRODUCT(--($F$4:$F$163&gt;'Champ Pools'!$AJ$4:$AJ$163)),0)</f>
        <v>0.51630350877192988</v>
      </c>
      <c r="BG8" s="95">
        <f>IFERROR(SUMPRODUCT(--($F$4:$F$163&gt;'Champ Pools'!$AJ$4:$AJ$163)*'Champ Scores'!AO$3:AO$162)/SUMPRODUCT(--($F$4:$F$163&gt;'Champ Pools'!$AJ$4:$AJ$163)),0)</f>
        <v>0.52490701754385971</v>
      </c>
      <c r="BH8" s="95">
        <f>IFERROR(SUMPRODUCT(--($F$4:$F$163&gt;'Champ Pools'!$AJ$4:$AJ$163)*'Champ Scores'!AP$3:AP$162)/SUMPRODUCT(--($F$4:$F$163&gt;'Champ Pools'!$AJ$4:$AJ$163)),0)</f>
        <v>0.52645789473684201</v>
      </c>
      <c r="BI8" s="95">
        <f>IFERROR(SUMPRODUCT(--($F$4:$F$163&gt;'Champ Pools'!$AJ$4:$AJ$163)*'Champ Scores'!AQ$3:AQ$162)/SUMPRODUCT(--($F$4:$F$163&gt;'Champ Pools'!$AJ$4:$AJ$163)),0)</f>
        <v>0.52513333333333345</v>
      </c>
      <c r="BJ8" s="95">
        <f>IFERROR(SUMPRODUCT(--($F$4:$F$163&gt;'Champ Pools'!$AJ$4:$AJ$163)*'Champ Scores'!AR$3:AR$162)/SUMPRODUCT(--($F$4:$F$163&gt;'Champ Pools'!$AJ$4:$AJ$163)),0)</f>
        <v>0.52741228070175439</v>
      </c>
      <c r="BK8" s="95">
        <f>IFERROR(SUMPRODUCT(--($F$4:$F$163&gt;'Champ Pools'!$AJ$4:$AJ$163)*'Champ Scores'!AS$3:AS$162)/SUMPRODUCT(--($F$4:$F$163&gt;'Champ Pools'!$AJ$4:$AJ$163)),0)</f>
        <v>0.52767192982456135</v>
      </c>
      <c r="BL8" s="95"/>
      <c r="BM8" s="95">
        <f>IFERROR(SUMPRODUCT(--($F$4:$F$163&gt;'Champ Pools'!$AJ$4:$AJ$163)*'Champ Scores'!AU$3:AU$162)/SUMPRODUCT(--($F$4:$F$163&gt;'Champ Pools'!$AJ$4:$AJ$163)),0)</f>
        <v>5.4103339831437267E-2</v>
      </c>
      <c r="BN8" s="95">
        <f>IFERROR(SUMPRODUCT(--($F$4:$F$163&gt;'Champ Pools'!$AJ$4:$AJ$163)*'Champ Scores'!AV$3:AV$162)/SUMPRODUCT(--($F$4:$F$163&gt;'Champ Pools'!$AJ$4:$AJ$163)),0)</f>
        <v>5.8944275503951878E-2</v>
      </c>
      <c r="BO8" s="95">
        <f>IFERROR(SUMPRODUCT(--($F$4:$F$163&gt;'Champ Pools'!$AJ$4:$AJ$163)*'Champ Scores'!AW$3:AW$162)/SUMPRODUCT(--($F$4:$F$163&gt;'Champ Pools'!$AJ$4:$AJ$163)),0)</f>
        <v>6.0184041585823245E-2</v>
      </c>
      <c r="BP8" s="95">
        <f>IFERROR(SUMPRODUCT(--($F$4:$F$163&gt;'Champ Pools'!$AJ$4:$AJ$163)*'Champ Scores'!AX$3:AX$162)/SUMPRODUCT(--($F$4:$F$163&gt;'Champ Pools'!$AJ$4:$AJ$163)),0)</f>
        <v>0.17323165692121237</v>
      </c>
      <c r="BQ8" s="83"/>
    </row>
    <row r="9" spans="1:77" x14ac:dyDescent="0.25">
      <c r="A9" s="106" t="str">
        <f>'Champ Scores'!A8</f>
        <v>Amumu</v>
      </c>
      <c r="B9" s="109">
        <v>0</v>
      </c>
      <c r="C9" s="108">
        <f>'Champ Pools'!C9</f>
        <v>2</v>
      </c>
      <c r="D9" s="76">
        <f>'Champ Pools'!D9</f>
        <v>0</v>
      </c>
      <c r="E9" s="76">
        <f>'Champ Pools'!E9</f>
        <v>0</v>
      </c>
      <c r="F9" s="76">
        <f>'Champ Pools'!F9</f>
        <v>5</v>
      </c>
      <c r="G9" s="76">
        <f>'Champ Pools'!G9</f>
        <v>0</v>
      </c>
      <c r="H9" s="76">
        <f>'Champ Pools'!H9</f>
        <v>0</v>
      </c>
      <c r="I9" s="76">
        <f>'Champ Pools'!I9</f>
        <v>0</v>
      </c>
      <c r="K9" s="80" t="str">
        <f t="shared" si="0"/>
        <v>Amumu</v>
      </c>
      <c r="L9" s="81">
        <f>'Champ Pools'!L9</f>
        <v>0</v>
      </c>
      <c r="M9" s="81">
        <f>'Champ Pools'!M9</f>
        <v>3</v>
      </c>
      <c r="N9" s="81">
        <f>'Champ Pools'!N9</f>
        <v>0</v>
      </c>
      <c r="O9" s="81">
        <f>'Champ Pools'!O9</f>
        <v>0</v>
      </c>
      <c r="P9" s="81">
        <f>'Champ Pools'!P9</f>
        <v>3</v>
      </c>
      <c r="R9" s="81">
        <f>_xlfn.IFNA(INT(MATCH(S9,'Comp Calculator'!$B$158:$B$162,0)&gt;0),0)</f>
        <v>0</v>
      </c>
      <c r="S9" s="47" t="str">
        <f>G3</f>
        <v>Coder</v>
      </c>
      <c r="T9" s="84">
        <f>IFERROR(SUMPRODUCT(--($G$4:$G$163&gt;'Champ Pools'!$AJ$4:$AJ$163)*'Champ Scores'!B$3:B$162)/SUMPRODUCT(--($G$4:$G$163&gt;'Champ Pools'!$AJ$4:$AJ$163)),0)</f>
        <v>2.7647058823529411</v>
      </c>
      <c r="U9" s="84">
        <f>IFERROR(SUMPRODUCT(--($G$4:$G$163&gt;'Champ Pools'!$AJ$4:$AJ$163)*'Champ Scores'!C$3:C$162)/SUMPRODUCT(--($G$4:$G$163&gt;'Champ Pools'!$AJ$4:$AJ$163)),0)</f>
        <v>3.0588235294117645</v>
      </c>
      <c r="V9" s="84">
        <f>IFERROR(SUMPRODUCT(--($G$4:$G$163&gt;'Champ Pools'!$AJ$4:$AJ$163)*'Champ Scores'!D$3:D$162)/SUMPRODUCT(--($G$4:$G$163&gt;'Champ Pools'!$AJ$4:$AJ$163)),0)</f>
        <v>3.0588235294117645</v>
      </c>
      <c r="W9" s="84">
        <f>IFERROR(SUMPRODUCT(--($G$4:$G$163&gt;'Champ Pools'!$AJ$4:$AJ$163)*'Champ Scores'!E$3:E$162)/SUMPRODUCT(--($G$4:$G$163&gt;'Champ Pools'!$AJ$4:$AJ$163)),0)</f>
        <v>2.4705882352941178</v>
      </c>
      <c r="X9" s="84">
        <f>IFERROR(SUMPRODUCT(--($G$4:$G$163&gt;'Champ Pools'!$AJ$4:$AJ$163)*'Champ Scores'!F$3:F$162)/SUMPRODUCT(--($G$4:$G$163&gt;'Champ Pools'!$AJ$4:$AJ$163)),0)</f>
        <v>3.7647058823529411</v>
      </c>
      <c r="Y9" s="84">
        <f>IFERROR(SUMPRODUCT(--($G$4:$G$163&gt;'Champ Pools'!$AJ$4:$AJ$163)*'Champ Scores'!G$3:G$162)/SUMPRODUCT(--($G$4:$G$163&gt;'Champ Pools'!$AJ$4:$AJ$163)),0)</f>
        <v>2.1764705882352939</v>
      </c>
      <c r="Z9" s="84">
        <f>IFERROR(SUMPRODUCT(--($G$4:$G$163&gt;'Champ Pools'!$AJ$4:$AJ$163)*'Champ Scores'!H$3:H$162)/SUMPRODUCT(--($G$4:$G$163&gt;'Champ Pools'!$AJ$4:$AJ$163)),0)</f>
        <v>1.5294117647058822</v>
      </c>
      <c r="AA9" s="84">
        <f>IFERROR(SUMPRODUCT(--($G$4:$G$163&gt;'Champ Pools'!$AJ$4:$AJ$163)*'Champ Scores'!I$3:I$162)/SUMPRODUCT(--($G$4:$G$163&gt;'Champ Pools'!$AJ$4:$AJ$163)),0)</f>
        <v>1.411764705882353</v>
      </c>
      <c r="AB9" s="84">
        <f>IFERROR(SUMPRODUCT(--($G$4:$G$163&gt;'Champ Pools'!$AJ$4:$AJ$163)*'Champ Scores'!J$3:J$162)/SUMPRODUCT(--($G$4:$G$163&gt;'Champ Pools'!$AJ$4:$AJ$163)),0)</f>
        <v>3.1176470588235294</v>
      </c>
      <c r="AC9" s="84">
        <f>IFERROR(SUMPRODUCT(--($G$4:$G$163&gt;'Champ Pools'!$AJ$4:$AJ$163)*'Champ Scores'!K$3:K$162)/SUMPRODUCT(--($G$4:$G$163&gt;'Champ Pools'!$AJ$4:$AJ$163)),0)</f>
        <v>3.1176470588235294</v>
      </c>
      <c r="AD9" s="84">
        <f>IFERROR(SUMPRODUCT(--($G$4:$G$163&gt;'Champ Pools'!$AJ$4:$AJ$163)*'Champ Scores'!L$3:L$162)/SUMPRODUCT(--($G$4:$G$163&gt;'Champ Pools'!$AJ$4:$AJ$163)),0)</f>
        <v>3</v>
      </c>
      <c r="AE9" s="84">
        <f>IFERROR(SUMPRODUCT(--($G$4:$G$163&gt;'Champ Pools'!$AJ$4:$AJ$163)*'Champ Scores'!M$3:M$162)/SUMPRODUCT(--($G$4:$G$163&gt;'Champ Pools'!$AJ$4:$AJ$163)),0)</f>
        <v>2.7647058823529411</v>
      </c>
      <c r="AF9" s="84">
        <f>IFERROR(SUMPRODUCT(--($G$4:$G$163&gt;'Champ Pools'!$AJ$4:$AJ$163)*'Champ Scores'!N$3:N$162)/SUMPRODUCT(--($G$4:$G$163&gt;'Champ Pools'!$AJ$4:$AJ$163)),0)</f>
        <v>2.5294117647058822</v>
      </c>
      <c r="AG9" s="84">
        <f>IFERROR(SUMPRODUCT(--($G$4:$G$163&gt;'Champ Pools'!$AJ$4:$AJ$163)*'Champ Scores'!O$3:O$162)/SUMPRODUCT(--($G$4:$G$163&gt;'Champ Pools'!$AJ$4:$AJ$163)),0)</f>
        <v>1.7058823529411764</v>
      </c>
      <c r="AH9" s="84">
        <f>IFERROR(SUMPRODUCT(--($G$4:$G$163&gt;'Champ Pools'!$AJ$4:$AJ$163)*'Champ Scores'!P$3:P$162)/SUMPRODUCT(--($G$4:$G$163&gt;'Champ Pools'!$AJ$4:$AJ$163)),0)</f>
        <v>3.4117647058823528</v>
      </c>
      <c r="AI9" s="84">
        <f>IFERROR(SUMPRODUCT(--($G$4:$G$163&gt;'Champ Pools'!$AJ$4:$AJ$163)*'Champ Scores'!Q$3:Q$162)/SUMPRODUCT(--($G$4:$G$163&gt;'Champ Pools'!$AJ$4:$AJ$163)),0)</f>
        <v>2.8235294117647061</v>
      </c>
      <c r="AJ9" s="84">
        <f>IFERROR(SUMPRODUCT(--($G$4:$G$163&gt;'Champ Pools'!$AJ$4:$AJ$163)*'Champ Scores'!R$3:R$162)/SUMPRODUCT(--($G$4:$G$163&gt;'Champ Pools'!$AJ$4:$AJ$163)),0)</f>
        <v>3.5882352941176472</v>
      </c>
      <c r="AK9" s="84">
        <f>IFERROR(SUMPRODUCT(--($G$4:$G$163&gt;'Champ Pools'!$AJ$4:$AJ$163)*'Champ Scores'!S$3:S$162)/SUMPRODUCT(--($G$4:$G$163&gt;'Champ Pools'!$AJ$4:$AJ$163)),0)</f>
        <v>1.2352941176470589</v>
      </c>
      <c r="AL9" s="84">
        <f>IFERROR(SUMPRODUCT(--($G$4:$G$163&gt;'Champ Pools'!$AJ$4:$AJ$163)*'Champ Scores'!T$3:T$162)/SUMPRODUCT(--($G$4:$G$163&gt;'Champ Pools'!$AJ$4:$AJ$163)),0)</f>
        <v>2.5294117647058822</v>
      </c>
      <c r="AM9" s="84">
        <f>IFERROR(SUMPRODUCT(--($G$4:$G$163&gt;'Champ Pools'!$AJ$4:$AJ$163)*'Champ Scores'!U$3:U$162)/SUMPRODUCT(--($G$4:$G$163&gt;'Champ Pools'!$AJ$4:$AJ$163)),0)</f>
        <v>1.9411764705882353</v>
      </c>
      <c r="AN9" s="84">
        <f>IFERROR(SUMPRODUCT(--($G$4:$G$163&gt;'Champ Pools'!$AJ$4:$AJ$163)*'Champ Scores'!V$3:V$162)/SUMPRODUCT(--($G$4:$G$163&gt;'Champ Pools'!$AJ$4:$AJ$163)),0)</f>
        <v>0</v>
      </c>
      <c r="AO9" s="84">
        <f>IFERROR(SUMPRODUCT(--($G$4:$G$163&gt;'Champ Pools'!$AJ$4:$AJ$163)*'Champ Scores'!W$3:W$162)/SUMPRODUCT(--($G$4:$G$163&gt;'Champ Pools'!$AJ$4:$AJ$163)),0)</f>
        <v>52</v>
      </c>
      <c r="AP9" s="84">
        <f>IFERROR(SUMPRODUCT(--($G$4:$G$163&gt;'Champ Pools'!$AJ$4:$AJ$163)*'Champ Scores'!X$3:X$162)/SUMPRODUCT(--($G$4:$G$163&gt;'Champ Pools'!$AJ$4:$AJ$163)),0)</f>
        <v>0</v>
      </c>
      <c r="AQ9" s="84">
        <f>IFERROR(SUMPRODUCT(--($G$4:$G$163&gt;'Champ Pools'!$AJ$4:$AJ$163)*'Champ Scores'!Y$3:Y$162)/SUMPRODUCT(--($G$4:$G$163&gt;'Champ Pools'!$AJ$4:$AJ$163)),0)</f>
        <v>2169.8235294117649</v>
      </c>
      <c r="AR9" s="84">
        <f>IFERROR(SUMPRODUCT(--($G$4:$G$163&gt;'Champ Pools'!$AJ$4:$AJ$163)*'Champ Scores'!Z$3:Z$162)/SUMPRODUCT(--($G$4:$G$163&gt;'Champ Pools'!$AJ$4:$AJ$163)),0)</f>
        <v>2209.0588235294117</v>
      </c>
      <c r="AS9" s="84">
        <f>IFERROR(SUMPRODUCT(--($G$4:$G$163&gt;'Champ Pools'!$AJ$4:$AJ$163)*'Champ Scores'!AA$3:AA$162)/SUMPRODUCT(--($G$4:$G$163&gt;'Champ Pools'!$AJ$4:$AJ$163)),0)</f>
        <v>1644.8823529411766</v>
      </c>
      <c r="AT9" s="84">
        <f>IFERROR(SUMPRODUCT(--($G$4:$G$163&gt;'Champ Pools'!$AJ$4:$AJ$163)*'Champ Scores'!AB$3:AB$162)/SUMPRODUCT(--($G$4:$G$163&gt;'Champ Pools'!$AJ$4:$AJ$163)),0)</f>
        <v>1416.6470588235295</v>
      </c>
      <c r="AU9" s="84">
        <f>IFERROR(SUMPRODUCT(--($G$4:$G$163&gt;'Champ Pools'!$AJ$4:$AJ$163)*'Champ Scores'!AC$3:AC$162)/SUMPRODUCT(--($G$4:$G$163&gt;'Champ Pools'!$AJ$4:$AJ$163)),0)</f>
        <v>1858.7647058823529</v>
      </c>
      <c r="AV9" s="84"/>
      <c r="AW9" s="84">
        <f>IFERROR(SUMPRODUCT(--($G$4:$G$163&gt;'Champ Pools'!$AJ$4:$AJ$163)*'Champ Scores'!AE$3:AE$162)/SUMPRODUCT(--($G$4:$G$163&gt;'Champ Pools'!$AJ$4:$AJ$163)),0)</f>
        <v>9299.176470588236</v>
      </c>
      <c r="AX9" s="84"/>
      <c r="AY9" s="84">
        <f>IFERROR(SUMPRODUCT(--($G$4:$G$163&gt;'Champ Pools'!$AJ$4:$AJ$163)*'Champ Scores'!AG$3:AG$162)/SUMPRODUCT(--($G$4:$G$163&gt;'Champ Pools'!$AJ$4:$AJ$163)),0)</f>
        <v>33.597010844319477</v>
      </c>
      <c r="AZ9" s="84">
        <f>IFERROR(SUMPRODUCT(--($G$4:$G$163&gt;'Champ Pools'!$AJ$4:$AJ$163)*'Champ Scores'!AH$3:AH$162)/SUMPRODUCT(--($G$4:$G$163&gt;'Champ Pools'!$AJ$4:$AJ$163)),0)</f>
        <v>33.667063788964562</v>
      </c>
      <c r="BA9" s="84">
        <f>IFERROR(SUMPRODUCT(--($G$4:$G$163&gt;'Champ Pools'!$AJ$4:$AJ$163)*'Champ Scores'!AI$3:AI$162)/SUMPRODUCT(--($G$4:$G$163&gt;'Champ Pools'!$AJ$4:$AJ$163)),0)</f>
        <v>32.735925366715968</v>
      </c>
      <c r="BB9" s="84">
        <f>IFERROR(SUMPRODUCT(--($G$4:$G$163&gt;'Champ Pools'!$AJ$4:$AJ$163)*'Champ Scores'!AJ$3:AJ$162)/SUMPRODUCT(--($G$4:$G$163&gt;'Champ Pools'!$AJ$4:$AJ$163)),0)</f>
        <v>100</v>
      </c>
      <c r="BC9" s="84"/>
      <c r="BD9" s="95">
        <f>IFERROR(SUMPRODUCT(--($G$4:$G$163&gt;'Champ Pools'!$AJ$4:$AJ$163)*'Champ Scores'!AL$3:AL$162)/SUMPRODUCT(--($G$4:$G$163&gt;'Champ Pools'!$AJ$4:$AJ$163)),0)</f>
        <v>0.5220058823529411</v>
      </c>
      <c r="BE9" s="95">
        <f>IFERROR(SUMPRODUCT(--($G$4:$G$163&gt;'Champ Pools'!$AJ$4:$AJ$163)*'Champ Scores'!AM$3:AM$162)/SUMPRODUCT(--($G$4:$G$163&gt;'Champ Pools'!$AJ$4:$AJ$163)),0)</f>
        <v>0.52152352941176472</v>
      </c>
      <c r="BF9" s="95">
        <f>IFERROR(SUMPRODUCT(--($G$4:$G$163&gt;'Champ Pools'!$AJ$4:$AJ$163)*'Champ Scores'!AN$3:AN$162)/SUMPRODUCT(--($G$4:$G$163&gt;'Champ Pools'!$AJ$4:$AJ$163)),0)</f>
        <v>0.51508235294117655</v>
      </c>
      <c r="BG9" s="95">
        <f>IFERROR(SUMPRODUCT(--($G$4:$G$163&gt;'Champ Pools'!$AJ$4:$AJ$163)*'Champ Scores'!AO$3:AO$162)/SUMPRODUCT(--($G$4:$G$163&gt;'Champ Pools'!$AJ$4:$AJ$163)),0)</f>
        <v>0.51769999999999994</v>
      </c>
      <c r="BH9" s="95">
        <f>IFERROR(SUMPRODUCT(--($G$4:$G$163&gt;'Champ Pools'!$AJ$4:$AJ$163)*'Champ Scores'!AP$3:AP$162)/SUMPRODUCT(--($G$4:$G$163&gt;'Champ Pools'!$AJ$4:$AJ$163)),0)</f>
        <v>0.5233882352941176</v>
      </c>
      <c r="BI9" s="95">
        <f>IFERROR(SUMPRODUCT(--($G$4:$G$163&gt;'Champ Pools'!$AJ$4:$AJ$163)*'Champ Scores'!AQ$3:AQ$162)/SUMPRODUCT(--($G$4:$G$163&gt;'Champ Pools'!$AJ$4:$AJ$163)),0)</f>
        <v>0.52348235294117629</v>
      </c>
      <c r="BJ9" s="95">
        <f>IFERROR(SUMPRODUCT(--($G$4:$G$163&gt;'Champ Pools'!$AJ$4:$AJ$163)*'Champ Scores'!AR$3:AR$162)/SUMPRODUCT(--($G$4:$G$163&gt;'Champ Pools'!$AJ$4:$AJ$163)),0)</f>
        <v>0.52714117647058834</v>
      </c>
      <c r="BK9" s="95">
        <f>IFERROR(SUMPRODUCT(--($G$4:$G$163&gt;'Champ Pools'!$AJ$4:$AJ$163)*'Champ Scores'!AS$3:AS$162)/SUMPRODUCT(--($G$4:$G$163&gt;'Champ Pools'!$AJ$4:$AJ$163)),0)</f>
        <v>0.52645882352941176</v>
      </c>
      <c r="BL9" s="95"/>
      <c r="BM9" s="95">
        <f>IFERROR(SUMPRODUCT(--($G$4:$G$163&gt;'Champ Pools'!$AJ$4:$AJ$163)*'Champ Scores'!AU$3:AU$162)/SUMPRODUCT(--($G$4:$G$163&gt;'Champ Pools'!$AJ$4:$AJ$163)),0)</f>
        <v>4.3354107225475662E-2</v>
      </c>
      <c r="BN9" s="95">
        <f>IFERROR(SUMPRODUCT(--($G$4:$G$163&gt;'Champ Pools'!$AJ$4:$AJ$163)*'Champ Scores'!AV$3:AV$162)/SUMPRODUCT(--($G$4:$G$163&gt;'Champ Pools'!$AJ$4:$AJ$163)),0)</f>
        <v>4.6775675852926649E-2</v>
      </c>
      <c r="BO9" s="95">
        <f>IFERROR(SUMPRODUCT(--($G$4:$G$163&gt;'Champ Pools'!$AJ$4:$AJ$163)*'Champ Scores'!AW$3:AW$162)/SUMPRODUCT(--($G$4:$G$163&gt;'Champ Pools'!$AJ$4:$AJ$163)),0)</f>
        <v>5.0946264088220769E-2</v>
      </c>
      <c r="BP9" s="95">
        <f>IFERROR(SUMPRODUCT(--($G$4:$G$163&gt;'Champ Pools'!$AJ$4:$AJ$163)*'Champ Scores'!AX$3:AX$162)/SUMPRODUCT(--($G$4:$G$163&gt;'Champ Pools'!$AJ$4:$AJ$163)),0)</f>
        <v>0.14107604716662311</v>
      </c>
      <c r="BQ9" s="83"/>
    </row>
    <row r="10" spans="1:77" x14ac:dyDescent="0.25">
      <c r="A10" s="106" t="str">
        <f>'Champ Scores'!A9</f>
        <v>Anivia</v>
      </c>
      <c r="B10" s="109">
        <v>0</v>
      </c>
      <c r="C10" s="108">
        <f>'Champ Pools'!C10</f>
        <v>0</v>
      </c>
      <c r="D10" s="76">
        <f>'Champ Pools'!D10</f>
        <v>4</v>
      </c>
      <c r="E10" s="76">
        <f>'Champ Pools'!E10</f>
        <v>0</v>
      </c>
      <c r="F10" s="76">
        <f>'Champ Pools'!F10</f>
        <v>0</v>
      </c>
      <c r="G10" s="76">
        <f>'Champ Pools'!G10</f>
        <v>0</v>
      </c>
      <c r="H10" s="76">
        <f>'Champ Pools'!H10</f>
        <v>0</v>
      </c>
      <c r="I10" s="76">
        <f>'Champ Pools'!I10</f>
        <v>0</v>
      </c>
      <c r="K10" s="80" t="str">
        <f t="shared" si="0"/>
        <v>Anivia</v>
      </c>
      <c r="L10" s="81">
        <f>'Champ Pools'!L10</f>
        <v>0</v>
      </c>
      <c r="M10" s="81">
        <f>'Champ Pools'!M10</f>
        <v>0</v>
      </c>
      <c r="N10" s="81">
        <f>'Champ Pools'!N10</f>
        <v>3</v>
      </c>
      <c r="O10" s="81">
        <f>'Champ Pools'!O10</f>
        <v>0</v>
      </c>
      <c r="P10" s="81">
        <f>'Champ Pools'!P10</f>
        <v>0</v>
      </c>
      <c r="R10" s="81">
        <f>_xlfn.IFNA(INT(MATCH(S10,'Comp Calculator'!$B$158:$B$162,0)&gt;0),0)</f>
        <v>0</v>
      </c>
      <c r="S10" s="47">
        <f>H3</f>
        <v>0</v>
      </c>
      <c r="T10" s="84">
        <f>IFERROR(SUMPRODUCT(--($H$4:$H$163&gt;'Champ Pools'!$AJ$4:$AJ$163)*'Champ Scores'!B$3:B$162)/SUMPRODUCT(--($H$4:$H$163&gt;'Champ Pools'!$AJ$4:$AJ$163)),0)</f>
        <v>0</v>
      </c>
      <c r="U10" s="84">
        <f>IFERROR(SUMPRODUCT(--($H$4:$H$163&gt;'Champ Pools'!$AJ$4:$AJ$163)*'Champ Scores'!C$3:C$162)/SUMPRODUCT(--($H$4:$H$163&gt;'Champ Pools'!$AJ$4:$AJ$163)),0)</f>
        <v>0</v>
      </c>
      <c r="V10" s="84">
        <f>IFERROR(SUMPRODUCT(--($H$4:$H$163&gt;'Champ Pools'!$AJ$4:$AJ$163)*'Champ Scores'!D$3:D$162)/SUMPRODUCT(--($H$4:$H$163&gt;'Champ Pools'!$AJ$4:$AJ$163)),0)</f>
        <v>0</v>
      </c>
      <c r="W10" s="84">
        <f>IFERROR(SUMPRODUCT(--($H$4:$H$163&gt;'Champ Pools'!$AJ$4:$AJ$163)*'Champ Scores'!E$3:E$162)/SUMPRODUCT(--($H$4:$H$163&gt;'Champ Pools'!$AJ$4:$AJ$163)),0)</f>
        <v>0</v>
      </c>
      <c r="X10" s="84">
        <f>IFERROR(SUMPRODUCT(--($H$4:$H$163&gt;'Champ Pools'!$AJ$4:$AJ$163)*'Champ Scores'!F$3:F$162)/SUMPRODUCT(--($H$4:$H$163&gt;'Champ Pools'!$AJ$4:$AJ$163)),0)</f>
        <v>0</v>
      </c>
      <c r="Y10" s="84">
        <f>IFERROR(SUMPRODUCT(--($H$4:$H$163&gt;'Champ Pools'!$AJ$4:$AJ$163)*'Champ Scores'!G$3:G$162)/SUMPRODUCT(--($H$4:$H$163&gt;'Champ Pools'!$AJ$4:$AJ$163)),0)</f>
        <v>0</v>
      </c>
      <c r="Z10" s="84">
        <f>IFERROR(SUMPRODUCT(--($H$4:$H$163&gt;'Champ Pools'!$AJ$4:$AJ$163)*'Champ Scores'!H$3:H$162)/SUMPRODUCT(--($H$4:$H$163&gt;'Champ Pools'!$AJ$4:$AJ$163)),0)</f>
        <v>0</v>
      </c>
      <c r="AA10" s="84">
        <f>IFERROR(SUMPRODUCT(--($H$4:$H$163&gt;'Champ Pools'!$AJ$4:$AJ$163)*'Champ Scores'!I$3:I$162)/SUMPRODUCT(--($H$4:$H$163&gt;'Champ Pools'!$AJ$4:$AJ$163)),0)</f>
        <v>0</v>
      </c>
      <c r="AB10" s="84">
        <f>IFERROR(SUMPRODUCT(--($H$4:$H$163&gt;'Champ Pools'!$AJ$4:$AJ$163)*'Champ Scores'!J$3:J$162)/SUMPRODUCT(--($H$4:$H$163&gt;'Champ Pools'!$AJ$4:$AJ$163)),0)</f>
        <v>0</v>
      </c>
      <c r="AC10" s="84">
        <f>IFERROR(SUMPRODUCT(--($H$4:$H$163&gt;'Champ Pools'!$AJ$4:$AJ$163)*'Champ Scores'!K$3:K$162)/SUMPRODUCT(--($H$4:$H$163&gt;'Champ Pools'!$AJ$4:$AJ$163)),0)</f>
        <v>0</v>
      </c>
      <c r="AD10" s="84">
        <f>IFERROR(SUMPRODUCT(--($H$4:$H$163&gt;'Champ Pools'!$AJ$4:$AJ$163)*'Champ Scores'!L$3:L$162)/SUMPRODUCT(--($H$4:$H$163&gt;'Champ Pools'!$AJ$4:$AJ$163)),0)</f>
        <v>0</v>
      </c>
      <c r="AE10" s="84">
        <f>IFERROR(SUMPRODUCT(--($H$4:$H$163&gt;'Champ Pools'!$AJ$4:$AJ$163)*'Champ Scores'!M$3:M$162)/SUMPRODUCT(--($H$4:$H$163&gt;'Champ Pools'!$AJ$4:$AJ$163)),0)</f>
        <v>0</v>
      </c>
      <c r="AF10" s="84">
        <f>IFERROR(SUMPRODUCT(--($H$4:$H$163&gt;'Champ Pools'!$AJ$4:$AJ$163)*'Champ Scores'!N$3:N$162)/SUMPRODUCT(--($H$4:$H$163&gt;'Champ Pools'!$AJ$4:$AJ$163)),0)</f>
        <v>0</v>
      </c>
      <c r="AG10" s="84">
        <f>IFERROR(SUMPRODUCT(--($H$4:$H$163&gt;'Champ Pools'!$AJ$4:$AJ$163)*'Champ Scores'!O$3:O$162)/SUMPRODUCT(--($H$4:$H$163&gt;'Champ Pools'!$AJ$4:$AJ$163)),0)</f>
        <v>0</v>
      </c>
      <c r="AH10" s="84">
        <f>IFERROR(SUMPRODUCT(--($H$4:$H$163&gt;'Champ Pools'!$AJ$4:$AJ$163)*'Champ Scores'!P$3:P$162)/SUMPRODUCT(--($H$4:$H$163&gt;'Champ Pools'!$AJ$4:$AJ$163)),0)</f>
        <v>0</v>
      </c>
      <c r="AI10" s="84">
        <f>IFERROR(SUMPRODUCT(--($H$4:$H$163&gt;'Champ Pools'!$AJ$4:$AJ$163)*'Champ Scores'!Q$3:Q$162)/SUMPRODUCT(--($H$4:$H$163&gt;'Champ Pools'!$AJ$4:$AJ$163)),0)</f>
        <v>0</v>
      </c>
      <c r="AJ10" s="84">
        <f>IFERROR(SUMPRODUCT(--($H$4:$H$163&gt;'Champ Pools'!$AJ$4:$AJ$163)*'Champ Scores'!R$3:R$162)/SUMPRODUCT(--($H$4:$H$163&gt;'Champ Pools'!$AJ$4:$AJ$163)),0)</f>
        <v>0</v>
      </c>
      <c r="AK10" s="84">
        <f>IFERROR(SUMPRODUCT(--($H$4:$H$163&gt;'Champ Pools'!$AJ$4:$AJ$163)*'Champ Scores'!S$3:S$162)/SUMPRODUCT(--($H$4:$H$163&gt;'Champ Pools'!$AJ$4:$AJ$163)),0)</f>
        <v>0</v>
      </c>
      <c r="AL10" s="84">
        <f>IFERROR(SUMPRODUCT(--($H$4:$H$163&gt;'Champ Pools'!$AJ$4:$AJ$163)*'Champ Scores'!T$3:T$162)/SUMPRODUCT(--($H$4:$H$163&gt;'Champ Pools'!$AJ$4:$AJ$163)),0)</f>
        <v>0</v>
      </c>
      <c r="AM10" s="84">
        <f>IFERROR(SUMPRODUCT(--($H$4:$H$163&gt;'Champ Pools'!$AJ$4:$AJ$163)*'Champ Scores'!U$3:U$162)/SUMPRODUCT(--($H$4:$H$163&gt;'Champ Pools'!$AJ$4:$AJ$163)),0)</f>
        <v>0</v>
      </c>
      <c r="AN10" s="84">
        <f>IFERROR(SUMPRODUCT(--($H$4:$H$163&gt;'Champ Pools'!$AJ$4:$AJ$163)*'Champ Scores'!V$3:V$162)/SUMPRODUCT(--($H$4:$H$163&gt;'Champ Pools'!$AJ$4:$AJ$163)),0)</f>
        <v>0</v>
      </c>
      <c r="AO10" s="84">
        <f>IFERROR(SUMPRODUCT(--($H$4:$H$163&gt;'Champ Pools'!$AJ$4:$AJ$163)*'Champ Scores'!W$3:W$162)/SUMPRODUCT(--($H$4:$H$163&gt;'Champ Pools'!$AJ$4:$AJ$163)),0)</f>
        <v>0</v>
      </c>
      <c r="AP10" s="84">
        <f>IFERROR(SUMPRODUCT(--($H$4:$H$163&gt;'Champ Pools'!$AJ$4:$AJ$163)*'Champ Scores'!X$3:X$162)/SUMPRODUCT(--($H$4:$H$163&gt;'Champ Pools'!$AJ$4:$AJ$163)),0)</f>
        <v>0</v>
      </c>
      <c r="AQ10" s="84">
        <f>IFERROR(SUMPRODUCT(--($H$4:$H$163&gt;'Champ Pools'!$AJ$4:$AJ$163)*'Champ Scores'!Y$3:Y$162)/SUMPRODUCT(--($H$4:$H$163&gt;'Champ Pools'!$AJ$4:$AJ$163)),0)</f>
        <v>0</v>
      </c>
      <c r="AR10" s="84">
        <f>IFERROR(SUMPRODUCT(--($H$4:$H$163&gt;'Champ Pools'!$AJ$4:$AJ$163)*'Champ Scores'!Z$3:Z$162)/SUMPRODUCT(--($H$4:$H$163&gt;'Champ Pools'!$AJ$4:$AJ$163)),0)</f>
        <v>0</v>
      </c>
      <c r="AS10" s="84">
        <f>IFERROR(SUMPRODUCT(--($H$4:$H$163&gt;'Champ Pools'!$AJ$4:$AJ$163)*'Champ Scores'!AA$3:AA$162)/SUMPRODUCT(--($H$4:$H$163&gt;'Champ Pools'!$AJ$4:$AJ$163)),0)</f>
        <v>0</v>
      </c>
      <c r="AT10" s="84">
        <f>IFERROR(SUMPRODUCT(--($H$4:$H$163&gt;'Champ Pools'!$AJ$4:$AJ$163)*'Champ Scores'!AB$3:AB$162)/SUMPRODUCT(--($H$4:$H$163&gt;'Champ Pools'!$AJ$4:$AJ$163)),0)</f>
        <v>0</v>
      </c>
      <c r="AU10" s="84">
        <f>IFERROR(SUMPRODUCT(--($H$4:$H$163&gt;'Champ Pools'!$AJ$4:$AJ$163)*'Champ Scores'!AC$3:AC$162)/SUMPRODUCT(--($H$4:$H$163&gt;'Champ Pools'!$AJ$4:$AJ$163)),0)</f>
        <v>0</v>
      </c>
      <c r="AV10" s="84"/>
      <c r="AW10" s="84">
        <f>IFERROR(SUMPRODUCT(--($H$4:$H$163&gt;'Champ Pools'!$AJ$4:$AJ$163)*'Champ Scores'!AE$3:AE$162)/SUMPRODUCT(--($H$4:$H$163&gt;'Champ Pools'!$AJ$4:$AJ$163)),0)</f>
        <v>0</v>
      </c>
      <c r="AX10" s="84"/>
      <c r="AY10" s="84">
        <f>IFERROR(SUMPRODUCT(--($H$4:$H$163&gt;'Champ Pools'!$AJ$4:$AJ$163)*'Champ Scores'!AG$3:AG$162)/SUMPRODUCT(--($H$4:$H$163&gt;'Champ Pools'!$AJ$4:$AJ$163)),0)</f>
        <v>0</v>
      </c>
      <c r="AZ10" s="84">
        <f>IFERROR(SUMPRODUCT(--($H$4:$H$163&gt;'Champ Pools'!$AJ$4:$AJ$163)*'Champ Scores'!AH$3:AH$162)/SUMPRODUCT(--($H$4:$H$163&gt;'Champ Pools'!$AJ$4:$AJ$163)),0)</f>
        <v>0</v>
      </c>
      <c r="BA10" s="84">
        <f>IFERROR(SUMPRODUCT(--($H$4:$H$163&gt;'Champ Pools'!$AJ$4:$AJ$163)*'Champ Scores'!AI$3:AI$162)/SUMPRODUCT(--($H$4:$H$163&gt;'Champ Pools'!$AJ$4:$AJ$163)),0)</f>
        <v>0</v>
      </c>
      <c r="BB10" s="84">
        <f>IFERROR(SUMPRODUCT(--($H$4:$H$163&gt;'Champ Pools'!$AJ$4:$AJ$163)*'Champ Scores'!AJ$3:AJ$162)/SUMPRODUCT(--($H$4:$H$163&gt;'Champ Pools'!$AJ$4:$AJ$163)),0)</f>
        <v>0</v>
      </c>
      <c r="BC10" s="84"/>
      <c r="BD10" s="95">
        <f>IFERROR(SUMPRODUCT(--($H$4:$H$163&gt;'Champ Pools'!$AJ$4:$AJ$163)*'Champ Scores'!AL$3:AL$162)/SUMPRODUCT(--($H$4:$H$163&gt;'Champ Pools'!$AJ$4:$AJ$163)),0)</f>
        <v>0</v>
      </c>
      <c r="BE10" s="95">
        <f>IFERROR(SUMPRODUCT(--($H$4:$H$163&gt;'Champ Pools'!$AJ$4:$AJ$163)*'Champ Scores'!AM$3:AM$162)/SUMPRODUCT(--($H$4:$H$163&gt;'Champ Pools'!$AJ$4:$AJ$163)),0)</f>
        <v>0</v>
      </c>
      <c r="BF10" s="95">
        <f>IFERROR(SUMPRODUCT(--($H$4:$H$163&gt;'Champ Pools'!$AJ$4:$AJ$163)*'Champ Scores'!AN$3:AN$162)/SUMPRODUCT(--($H$4:$H$163&gt;'Champ Pools'!$AJ$4:$AJ$163)),0)</f>
        <v>0</v>
      </c>
      <c r="BG10" s="95">
        <f>IFERROR(SUMPRODUCT(--($H$4:$H$163&gt;'Champ Pools'!$AJ$4:$AJ$163)*'Champ Scores'!AO$3:AO$162)/SUMPRODUCT(--($H$4:$H$163&gt;'Champ Pools'!$AJ$4:$AJ$163)),0)</f>
        <v>0</v>
      </c>
      <c r="BH10" s="95">
        <f>IFERROR(SUMPRODUCT(--($H$4:$H$163&gt;'Champ Pools'!$AJ$4:$AJ$163)*'Champ Scores'!AP$3:AP$162)/SUMPRODUCT(--($H$4:$H$163&gt;'Champ Pools'!$AJ$4:$AJ$163)),0)</f>
        <v>0</v>
      </c>
      <c r="BI10" s="95">
        <f>IFERROR(SUMPRODUCT(--($H$4:$H$163&gt;'Champ Pools'!$AJ$4:$AJ$163)*'Champ Scores'!AQ$3:AQ$162)/SUMPRODUCT(--($H$4:$H$163&gt;'Champ Pools'!$AJ$4:$AJ$163)),0)</f>
        <v>0</v>
      </c>
      <c r="BJ10" s="95">
        <f>IFERROR(SUMPRODUCT(--($H$4:$H$163&gt;'Champ Pools'!$AJ$4:$AJ$163)*'Champ Scores'!AR$3:AR$162)/SUMPRODUCT(--($H$4:$H$163&gt;'Champ Pools'!$AJ$4:$AJ$163)),0)</f>
        <v>0</v>
      </c>
      <c r="BK10" s="95">
        <f>IFERROR(SUMPRODUCT(--($H$4:$H$163&gt;'Champ Pools'!$AJ$4:$AJ$163)*'Champ Scores'!AS$3:AS$162)/SUMPRODUCT(--($H$4:$H$163&gt;'Champ Pools'!$AJ$4:$AJ$163)),0)</f>
        <v>0</v>
      </c>
      <c r="BL10" s="95"/>
      <c r="BM10" s="95">
        <f>IFERROR(SUMPRODUCT(--($H$4:$H$163&gt;'Champ Pools'!$AJ$4:$AJ$163)*'Champ Scores'!AU$3:AU$162)/SUMPRODUCT(--($H$4:$H$163&gt;'Champ Pools'!$AJ$4:$AJ$163)),0)</f>
        <v>0</v>
      </c>
      <c r="BN10" s="95">
        <f>IFERROR(SUMPRODUCT(--($H$4:$H$163&gt;'Champ Pools'!$AJ$4:$AJ$163)*'Champ Scores'!AV$3:AV$162)/SUMPRODUCT(--($H$4:$H$163&gt;'Champ Pools'!$AJ$4:$AJ$163)),0)</f>
        <v>0</v>
      </c>
      <c r="BO10" s="95">
        <f>IFERROR(SUMPRODUCT(--($H$4:$H$163&gt;'Champ Pools'!$AJ$4:$AJ$163)*'Champ Scores'!AW$3:AW$162)/SUMPRODUCT(--($H$4:$H$163&gt;'Champ Pools'!$AJ$4:$AJ$163)),0)</f>
        <v>0</v>
      </c>
      <c r="BP10" s="95">
        <f>IFERROR(SUMPRODUCT(--($H$4:$H$163&gt;'Champ Pools'!$AJ$4:$AJ$163)*'Champ Scores'!AX$3:AX$162)/SUMPRODUCT(--($H$4:$H$163&gt;'Champ Pools'!$AJ$4:$AJ$163)),0)</f>
        <v>0</v>
      </c>
      <c r="BQ10" s="83"/>
    </row>
    <row r="11" spans="1:77" x14ac:dyDescent="0.25">
      <c r="A11" s="106" t="str">
        <f>'Champ Scores'!A10</f>
        <v>Annie</v>
      </c>
      <c r="B11" s="109">
        <v>0</v>
      </c>
      <c r="C11" s="108">
        <f>'Champ Pools'!C11</f>
        <v>0</v>
      </c>
      <c r="D11" s="76">
        <f>'Champ Pools'!D11</f>
        <v>5</v>
      </c>
      <c r="E11" s="76">
        <f>'Champ Pools'!E11</f>
        <v>0</v>
      </c>
      <c r="F11" s="76">
        <f>'Champ Pools'!F11</f>
        <v>5</v>
      </c>
      <c r="G11" s="76">
        <f>'Champ Pools'!G11</f>
        <v>0</v>
      </c>
      <c r="H11" s="76">
        <f>'Champ Pools'!H11</f>
        <v>0</v>
      </c>
      <c r="I11" s="76">
        <f>'Champ Pools'!I11</f>
        <v>0</v>
      </c>
      <c r="K11" s="80" t="str">
        <f t="shared" si="0"/>
        <v>Annie</v>
      </c>
      <c r="L11" s="81">
        <f>'Champ Pools'!L11</f>
        <v>0</v>
      </c>
      <c r="M11" s="81">
        <f>'Champ Pools'!M11</f>
        <v>0</v>
      </c>
      <c r="N11" s="81">
        <f>'Champ Pools'!N11</f>
        <v>3</v>
      </c>
      <c r="O11" s="81">
        <f>'Champ Pools'!O11</f>
        <v>0</v>
      </c>
      <c r="P11" s="81">
        <f>'Champ Pools'!P11</f>
        <v>3</v>
      </c>
      <c r="R11" s="81">
        <f>_xlfn.IFNA(INT(MATCH(S11,'Comp Calculator'!$B$158:$B$162,0)&gt;0),0)</f>
        <v>0</v>
      </c>
      <c r="S11" s="47">
        <f>I3</f>
        <v>0</v>
      </c>
      <c r="T11" s="84">
        <f>IFERROR(SUMPRODUCT(--($I$4:$I$163&gt;'Champ Pools'!$AJ$4:$AJ$163)*'Champ Scores'!B$3:B$162)/SUMPRODUCT(--($I$4:$I$163&gt;'Champ Pools'!$AJ$4:$AJ$163)),0)</f>
        <v>0</v>
      </c>
      <c r="U11" s="84">
        <f>IFERROR(SUMPRODUCT(--($I$4:$I$163&gt;'Champ Pools'!$AJ$4:$AJ$163)*'Champ Scores'!C$3:C$162)/SUMPRODUCT(--($I$4:$I$163&gt;'Champ Pools'!$AJ$4:$AJ$163)),0)</f>
        <v>0</v>
      </c>
      <c r="V11" s="84">
        <f>IFERROR(SUMPRODUCT(--($I$4:$I$163&gt;'Champ Pools'!$AJ$4:$AJ$163)*'Champ Scores'!D$3:D$162)/SUMPRODUCT(--($I$4:$I$163&gt;'Champ Pools'!$AJ$4:$AJ$163)),0)</f>
        <v>0</v>
      </c>
      <c r="W11" s="84">
        <f>IFERROR(SUMPRODUCT(--($I$4:$I$163&gt;'Champ Pools'!$AJ$4:$AJ$163)*'Champ Scores'!E$3:E$162)/SUMPRODUCT(--($I$4:$I$163&gt;'Champ Pools'!$AJ$4:$AJ$163)),0)</f>
        <v>0</v>
      </c>
      <c r="X11" s="84">
        <f>IFERROR(SUMPRODUCT(--($I$4:$I$163&gt;'Champ Pools'!$AJ$4:$AJ$163)*'Champ Scores'!F$3:F$162)/SUMPRODUCT(--($I$4:$I$163&gt;'Champ Pools'!$AJ$4:$AJ$163)),0)</f>
        <v>0</v>
      </c>
      <c r="Y11" s="84">
        <f>IFERROR(SUMPRODUCT(--($I$4:$I$163&gt;'Champ Pools'!$AJ$4:$AJ$163)*'Champ Scores'!G$3:G$162)/SUMPRODUCT(--($I$4:$I$163&gt;'Champ Pools'!$AJ$4:$AJ$163)),0)</f>
        <v>0</v>
      </c>
      <c r="Z11" s="84">
        <f>IFERROR(SUMPRODUCT(--($I$4:$I$163&gt;'Champ Pools'!$AJ$4:$AJ$163)*'Champ Scores'!H$3:H$162)/SUMPRODUCT(--($I$4:$I$163&gt;'Champ Pools'!$AJ$4:$AJ$163)),0)</f>
        <v>0</v>
      </c>
      <c r="AA11" s="84">
        <f>IFERROR(SUMPRODUCT(--($I$4:$I$163&gt;'Champ Pools'!$AJ$4:$AJ$163)*'Champ Scores'!I$3:I$162)/SUMPRODUCT(--($I$4:$I$163&gt;'Champ Pools'!$AJ$4:$AJ$163)),0)</f>
        <v>0</v>
      </c>
      <c r="AB11" s="84">
        <f>IFERROR(SUMPRODUCT(--($I$4:$I$163&gt;'Champ Pools'!$AJ$4:$AJ$163)*'Champ Scores'!J$3:J$162)/SUMPRODUCT(--($I$4:$I$163&gt;'Champ Pools'!$AJ$4:$AJ$163)),0)</f>
        <v>0</v>
      </c>
      <c r="AC11" s="84">
        <f>IFERROR(SUMPRODUCT(--($I$4:$I$163&gt;'Champ Pools'!$AJ$4:$AJ$163)*'Champ Scores'!K$3:K$162)/SUMPRODUCT(--($I$4:$I$163&gt;'Champ Pools'!$AJ$4:$AJ$163)),0)</f>
        <v>0</v>
      </c>
      <c r="AD11" s="84">
        <f>IFERROR(SUMPRODUCT(--($I$4:$I$163&gt;'Champ Pools'!$AJ$4:$AJ$163)*'Champ Scores'!L$3:L$162)/SUMPRODUCT(--($I$4:$I$163&gt;'Champ Pools'!$AJ$4:$AJ$163)),0)</f>
        <v>0</v>
      </c>
      <c r="AE11" s="84">
        <f>IFERROR(SUMPRODUCT(--($I$4:$I$163&gt;'Champ Pools'!$AJ$4:$AJ$163)*'Champ Scores'!M$3:M$162)/SUMPRODUCT(--($I$4:$I$163&gt;'Champ Pools'!$AJ$4:$AJ$163)),0)</f>
        <v>0</v>
      </c>
      <c r="AF11" s="84">
        <f>IFERROR(SUMPRODUCT(--($I$4:$I$163&gt;'Champ Pools'!$AJ$4:$AJ$163)*'Champ Scores'!N$3:N$162)/SUMPRODUCT(--($I$4:$I$163&gt;'Champ Pools'!$AJ$4:$AJ$163)),0)</f>
        <v>0</v>
      </c>
      <c r="AG11" s="84">
        <f>IFERROR(SUMPRODUCT(--($I$4:$I$163&gt;'Champ Pools'!$AJ$4:$AJ$163)*'Champ Scores'!O$3:O$162)/SUMPRODUCT(--($I$4:$I$163&gt;'Champ Pools'!$AJ$4:$AJ$163)),0)</f>
        <v>0</v>
      </c>
      <c r="AH11" s="84">
        <f>IFERROR(SUMPRODUCT(--($I$4:$I$163&gt;'Champ Pools'!$AJ$4:$AJ$163)*'Champ Scores'!P$3:P$162)/SUMPRODUCT(--($I$4:$I$163&gt;'Champ Pools'!$AJ$4:$AJ$163)),0)</f>
        <v>0</v>
      </c>
      <c r="AI11" s="84">
        <f>IFERROR(SUMPRODUCT(--($I$4:$I$163&gt;'Champ Pools'!$AJ$4:$AJ$163)*'Champ Scores'!Q$3:Q$162)/SUMPRODUCT(--($I$4:$I$163&gt;'Champ Pools'!$AJ$4:$AJ$163)),0)</f>
        <v>0</v>
      </c>
      <c r="AJ11" s="84">
        <f>IFERROR(SUMPRODUCT(--($I$4:$I$163&gt;'Champ Pools'!$AJ$4:$AJ$163)*'Champ Scores'!R$3:R$162)/SUMPRODUCT(--($I$4:$I$163&gt;'Champ Pools'!$AJ$4:$AJ$163)),0)</f>
        <v>0</v>
      </c>
      <c r="AK11" s="84">
        <f>IFERROR(SUMPRODUCT(--($I$4:$I$163&gt;'Champ Pools'!$AJ$4:$AJ$163)*'Champ Scores'!S$3:S$162)/SUMPRODUCT(--($I$4:$I$163&gt;'Champ Pools'!$AJ$4:$AJ$163)),0)</f>
        <v>0</v>
      </c>
      <c r="AL11" s="84">
        <f>IFERROR(SUMPRODUCT(--($I$4:$I$163&gt;'Champ Pools'!$AJ$4:$AJ$163)*'Champ Scores'!T$3:T$162)/SUMPRODUCT(--($I$4:$I$163&gt;'Champ Pools'!$AJ$4:$AJ$163)),0)</f>
        <v>0</v>
      </c>
      <c r="AM11" s="84">
        <f>IFERROR(SUMPRODUCT(--($I$4:$I$163&gt;'Champ Pools'!$AJ$4:$AJ$163)*'Champ Scores'!U$3:U$162)/SUMPRODUCT(--($I$4:$I$163&gt;'Champ Pools'!$AJ$4:$AJ$163)),0)</f>
        <v>0</v>
      </c>
      <c r="AN11" s="84">
        <f>IFERROR(SUMPRODUCT(--($I$4:$I$163&gt;'Champ Pools'!$AJ$4:$AJ$163)*'Champ Scores'!V$3:V$162)/SUMPRODUCT(--($I$4:$I$163&gt;'Champ Pools'!$AJ$4:$AJ$163)),0)</f>
        <v>0</v>
      </c>
      <c r="AO11" s="84">
        <f>IFERROR(SUMPRODUCT(--($I$4:$I$163&gt;'Champ Pools'!$AJ$4:$AJ$163)*'Champ Scores'!W$3:W$162)/SUMPRODUCT(--($I$4:$I$163&gt;'Champ Pools'!$AJ$4:$AJ$163)),0)</f>
        <v>0</v>
      </c>
      <c r="AP11" s="84">
        <f>IFERROR(SUMPRODUCT(--($I$4:$I$163&gt;'Champ Pools'!$AJ$4:$AJ$163)*'Champ Scores'!X$3:X$162)/SUMPRODUCT(--($I$4:$I$163&gt;'Champ Pools'!$AJ$4:$AJ$163)),0)</f>
        <v>0</v>
      </c>
      <c r="AQ11" s="84">
        <f>IFERROR(SUMPRODUCT(--($I$4:$I$163&gt;'Champ Pools'!$AJ$4:$AJ$163)*'Champ Scores'!Y$3:Y$162)/SUMPRODUCT(--($I$4:$I$163&gt;'Champ Pools'!$AJ$4:$AJ$163)),0)</f>
        <v>0</v>
      </c>
      <c r="AR11" s="84">
        <f>IFERROR(SUMPRODUCT(--($I$4:$I$163&gt;'Champ Pools'!$AJ$4:$AJ$163)*'Champ Scores'!Z$3:Z$162)/SUMPRODUCT(--($I$4:$I$163&gt;'Champ Pools'!$AJ$4:$AJ$163)),0)</f>
        <v>0</v>
      </c>
      <c r="AS11" s="84">
        <f>IFERROR(SUMPRODUCT(--($I$4:$I$163&gt;'Champ Pools'!$AJ$4:$AJ$163)*'Champ Scores'!AA$3:AA$162)/SUMPRODUCT(--($I$4:$I$163&gt;'Champ Pools'!$AJ$4:$AJ$163)),0)</f>
        <v>0</v>
      </c>
      <c r="AT11" s="84">
        <f>IFERROR(SUMPRODUCT(--($I$4:$I$163&gt;'Champ Pools'!$AJ$4:$AJ$163)*'Champ Scores'!AB$3:AB$162)/SUMPRODUCT(--($I$4:$I$163&gt;'Champ Pools'!$AJ$4:$AJ$163)),0)</f>
        <v>0</v>
      </c>
      <c r="AU11" s="84">
        <f>IFERROR(SUMPRODUCT(--($I$4:$I$163&gt;'Champ Pools'!$AJ$4:$AJ$163)*'Champ Scores'!AC$3:AC$162)/SUMPRODUCT(--($I$4:$I$163&gt;'Champ Pools'!$AJ$4:$AJ$163)),0)</f>
        <v>0</v>
      </c>
      <c r="AV11" s="84"/>
      <c r="AW11" s="84">
        <f>IFERROR(SUMPRODUCT(--($I$4:$I$163&gt;'Champ Pools'!$AJ$4:$AJ$163)*'Champ Scores'!AE$3:AE$162)/SUMPRODUCT(--($I$4:$I$163&gt;'Champ Pools'!$AJ$4:$AJ$163)),0)</f>
        <v>0</v>
      </c>
      <c r="AX11" s="84"/>
      <c r="AY11" s="84">
        <f>IFERROR(SUMPRODUCT(--($I$4:$I$163&gt;'Champ Pools'!$AJ$4:$AJ$163)*'Champ Scores'!AG$3:AG$162)/SUMPRODUCT(--($I$4:$I$163&gt;'Champ Pools'!$AJ$4:$AJ$163)),0)</f>
        <v>0</v>
      </c>
      <c r="AZ11" s="84">
        <f>IFERROR(SUMPRODUCT(--($I$4:$I$163&gt;'Champ Pools'!$AJ$4:$AJ$163)*'Champ Scores'!AH$3:AH$162)/SUMPRODUCT(--($I$4:$I$163&gt;'Champ Pools'!$AJ$4:$AJ$163)),0)</f>
        <v>0</v>
      </c>
      <c r="BA11" s="84">
        <f>IFERROR(SUMPRODUCT(--($I$4:$I$163&gt;'Champ Pools'!$AJ$4:$AJ$163)*'Champ Scores'!AI$3:AI$162)/SUMPRODUCT(--($I$4:$I$163&gt;'Champ Pools'!$AJ$4:$AJ$163)),0)</f>
        <v>0</v>
      </c>
      <c r="BB11" s="84">
        <f>IFERROR(SUMPRODUCT(--($I$4:$I$163&gt;'Champ Pools'!$AJ$4:$AJ$163)*'Champ Scores'!AJ$3:AJ$162)/SUMPRODUCT(--($I$4:$I$163&gt;'Champ Pools'!$AJ$4:$AJ$163)),0)</f>
        <v>0</v>
      </c>
      <c r="BC11" s="84"/>
      <c r="BD11" s="95">
        <f>IFERROR(SUMPRODUCT(--($I$4:$I$163&gt;'Champ Pools'!$AJ$4:$AJ$163)*'Champ Scores'!AL$3:AL$162)/SUMPRODUCT(--($I$4:$I$163&gt;'Champ Pools'!$AJ$4:$AJ$163)),0)</f>
        <v>0</v>
      </c>
      <c r="BE11" s="95">
        <f>IFERROR(SUMPRODUCT(--($I$4:$I$163&gt;'Champ Pools'!$AJ$4:$AJ$163)*'Champ Scores'!AM$3:AM$162)/SUMPRODUCT(--($I$4:$I$163&gt;'Champ Pools'!$AJ$4:$AJ$163)),0)</f>
        <v>0</v>
      </c>
      <c r="BF11" s="95">
        <f>IFERROR(SUMPRODUCT(--($I$4:$I$163&gt;'Champ Pools'!$AJ$4:$AJ$163)*'Champ Scores'!AN$3:AN$162)/SUMPRODUCT(--($I$4:$I$163&gt;'Champ Pools'!$AJ$4:$AJ$163)),0)</f>
        <v>0</v>
      </c>
      <c r="BG11" s="95">
        <f>IFERROR(SUMPRODUCT(--($I$4:$I$163&gt;'Champ Pools'!$AJ$4:$AJ$163)*'Champ Scores'!AO$3:AO$162)/SUMPRODUCT(--($I$4:$I$163&gt;'Champ Pools'!$AJ$4:$AJ$163)),0)</f>
        <v>0</v>
      </c>
      <c r="BH11" s="95">
        <f>IFERROR(SUMPRODUCT(--($I$4:$I$163&gt;'Champ Pools'!$AJ$4:$AJ$163)*'Champ Scores'!AP$3:AP$162)/SUMPRODUCT(--($I$4:$I$163&gt;'Champ Pools'!$AJ$4:$AJ$163)),0)</f>
        <v>0</v>
      </c>
      <c r="BI11" s="95">
        <f>IFERROR(SUMPRODUCT(--($I$4:$I$163&gt;'Champ Pools'!$AJ$4:$AJ$163)*'Champ Scores'!AQ$3:AQ$162)/SUMPRODUCT(--($I$4:$I$163&gt;'Champ Pools'!$AJ$4:$AJ$163)),0)</f>
        <v>0</v>
      </c>
      <c r="BJ11" s="95">
        <f>IFERROR(SUMPRODUCT(--($I$4:$I$163&gt;'Champ Pools'!$AJ$4:$AJ$163)*'Champ Scores'!AR$3:AR$162)/SUMPRODUCT(--($I$4:$I$163&gt;'Champ Pools'!$AJ$4:$AJ$163)),0)</f>
        <v>0</v>
      </c>
      <c r="BK11" s="95">
        <f>IFERROR(SUMPRODUCT(--($I$4:$I$163&gt;'Champ Pools'!$AJ$4:$AJ$163)*'Champ Scores'!AS$3:AS$162)/SUMPRODUCT(--($I$4:$I$163&gt;'Champ Pools'!$AJ$4:$AJ$163)),0)</f>
        <v>0</v>
      </c>
      <c r="BL11" s="95"/>
      <c r="BM11" s="95">
        <f>IFERROR(SUMPRODUCT(--($I$4:$I$163&gt;'Champ Pools'!$AJ$4:$AJ$163)*'Champ Scores'!AU$3:AU$162)/SUMPRODUCT(--($I$4:$I$163&gt;'Champ Pools'!$AJ$4:$AJ$163)),0)</f>
        <v>0</v>
      </c>
      <c r="BN11" s="95">
        <f>IFERROR(SUMPRODUCT(--($I$4:$I$163&gt;'Champ Pools'!$AJ$4:$AJ$163)*'Champ Scores'!AV$3:AV$162)/SUMPRODUCT(--($I$4:$I$163&gt;'Champ Pools'!$AJ$4:$AJ$163)),0)</f>
        <v>0</v>
      </c>
      <c r="BO11" s="95">
        <f>IFERROR(SUMPRODUCT(--($I$4:$I$163&gt;'Champ Pools'!$AJ$4:$AJ$163)*'Champ Scores'!AW$3:AW$162)/SUMPRODUCT(--($I$4:$I$163&gt;'Champ Pools'!$AJ$4:$AJ$163)),0)</f>
        <v>0</v>
      </c>
      <c r="BP11" s="95">
        <f>IFERROR(SUMPRODUCT(--($I$4:$I$163&gt;'Champ Pools'!$AJ$4:$AJ$163)*'Champ Scores'!AX$3:AX$162)/SUMPRODUCT(--($I$4:$I$163&gt;'Champ Pools'!$AJ$4:$AJ$163)),0)</f>
        <v>0</v>
      </c>
      <c r="BQ11" s="83"/>
    </row>
    <row r="12" spans="1:77" x14ac:dyDescent="0.25">
      <c r="A12" s="106" t="str">
        <f>'Champ Scores'!A11</f>
        <v>Aphelios</v>
      </c>
      <c r="B12" s="109">
        <v>0</v>
      </c>
      <c r="C12" s="108">
        <f>'Champ Pools'!C12</f>
        <v>0</v>
      </c>
      <c r="D12" s="76">
        <f>'Champ Pools'!D12</f>
        <v>3</v>
      </c>
      <c r="E12" s="76">
        <f>'Champ Pools'!E12</f>
        <v>0</v>
      </c>
      <c r="F12" s="76">
        <f>'Champ Pools'!F12</f>
        <v>0</v>
      </c>
      <c r="G12" s="76">
        <f>'Champ Pools'!G12</f>
        <v>0</v>
      </c>
      <c r="H12" s="76">
        <f>'Champ Pools'!H12</f>
        <v>0</v>
      </c>
      <c r="I12" s="76">
        <f>'Champ Pools'!I12</f>
        <v>0</v>
      </c>
      <c r="K12" s="80" t="str">
        <f t="shared" si="0"/>
        <v>Aphelios</v>
      </c>
      <c r="L12" s="81">
        <f>'Champ Pools'!L12</f>
        <v>0</v>
      </c>
      <c r="M12" s="81">
        <f>'Champ Pools'!M12</f>
        <v>0</v>
      </c>
      <c r="N12" s="81">
        <f>'Champ Pools'!N12</f>
        <v>3</v>
      </c>
      <c r="O12" s="81">
        <f>'Champ Pools'!O12</f>
        <v>0</v>
      </c>
      <c r="P12" s="81">
        <f>'Champ Pools'!P12</f>
        <v>0</v>
      </c>
      <c r="S12" s="47" t="s">
        <v>374</v>
      </c>
      <c r="T12" s="84">
        <f>SUMPRODUCT($R$4:$R$11,T4:T11)/SUM($R$4:$R$11)</f>
        <v>2.5039797016267609</v>
      </c>
      <c r="U12" s="84">
        <f t="shared" ref="U12:AM12" si="1">SUMPRODUCT($R$4:$R$11,U4:U11)/SUM($R$4:$R$11)</f>
        <v>3.3459411790061941</v>
      </c>
      <c r="V12" s="84">
        <f t="shared" si="1"/>
        <v>3.1537767601544693</v>
      </c>
      <c r="W12" s="84">
        <f t="shared" si="1"/>
        <v>2.7363671016921787</v>
      </c>
      <c r="X12" s="84">
        <f t="shared" si="1"/>
        <v>2.7873425409648318</v>
      </c>
      <c r="Y12" s="84">
        <f t="shared" si="1"/>
        <v>2.7113744422722754</v>
      </c>
      <c r="Z12" s="84">
        <f t="shared" si="1"/>
        <v>2.5335359620808537</v>
      </c>
      <c r="AA12" s="84">
        <f t="shared" si="1"/>
        <v>2.4997481804912147</v>
      </c>
      <c r="AB12" s="84">
        <f t="shared" si="1"/>
        <v>2.358338197471324</v>
      </c>
      <c r="AC12" s="84">
        <f t="shared" si="1"/>
        <v>2.2096839028727571</v>
      </c>
      <c r="AD12" s="84">
        <f t="shared" si="1"/>
        <v>2.2020230757072858</v>
      </c>
      <c r="AE12" s="84">
        <f t="shared" si="1"/>
        <v>2.4033081209551796</v>
      </c>
      <c r="AF12" s="84">
        <f t="shared" si="1"/>
        <v>2.5737152801549086</v>
      </c>
      <c r="AG12" s="84">
        <f t="shared" si="1"/>
        <v>2.8491220294316273</v>
      </c>
      <c r="AH12" s="84">
        <f t="shared" si="1"/>
        <v>3.2321244576972132</v>
      </c>
      <c r="AI12" s="84">
        <f t="shared" si="1"/>
        <v>2.7504443649954489</v>
      </c>
      <c r="AJ12" s="84">
        <f t="shared" si="1"/>
        <v>2.4577732643986514</v>
      </c>
      <c r="AK12" s="84">
        <f t="shared" si="1"/>
        <v>1.5576366290298178</v>
      </c>
      <c r="AL12" s="84">
        <f t="shared" si="1"/>
        <v>2.7406427592805302</v>
      </c>
      <c r="AM12" s="84">
        <f t="shared" si="1"/>
        <v>2.3931220497164771</v>
      </c>
      <c r="AN12" s="84">
        <f t="shared" ref="AN12:AU12" si="2">SUMPRODUCT($R$4:$R$11,AN4:AN11)/SUM($R$4:$R$11)</f>
        <v>0</v>
      </c>
      <c r="AO12" s="84">
        <f t="shared" si="2"/>
        <v>52</v>
      </c>
      <c r="AP12" s="84">
        <f t="shared" si="2"/>
        <v>0</v>
      </c>
      <c r="AQ12" s="84">
        <f t="shared" si="2"/>
        <v>2017.6096566535575</v>
      </c>
      <c r="AR12" s="84">
        <f t="shared" si="2"/>
        <v>2026.5671163986954</v>
      </c>
      <c r="AS12" s="84">
        <f t="shared" si="2"/>
        <v>1916.7598006675405</v>
      </c>
      <c r="AT12" s="84">
        <f t="shared" si="2"/>
        <v>1922.6635393344372</v>
      </c>
      <c r="AU12" s="84">
        <f t="shared" si="2"/>
        <v>1970.1512168120837</v>
      </c>
      <c r="AV12" s="84"/>
      <c r="AW12" s="84"/>
      <c r="AX12" s="84"/>
      <c r="AY12" s="84"/>
      <c r="AZ12" s="84"/>
      <c r="BA12" s="84"/>
      <c r="BB12" s="84"/>
      <c r="BC12" s="84"/>
      <c r="BD12" s="84"/>
      <c r="BE12" s="84"/>
      <c r="BF12" s="84"/>
      <c r="BG12" s="84"/>
      <c r="BH12" s="84"/>
      <c r="BI12" s="84"/>
      <c r="BJ12" s="84"/>
      <c r="BK12" s="84"/>
      <c r="BL12" s="84"/>
      <c r="BM12" s="84"/>
      <c r="BN12" s="84"/>
      <c r="BO12" s="84"/>
      <c r="BP12" s="84"/>
      <c r="BQ12" s="83"/>
    </row>
    <row r="13" spans="1:77" x14ac:dyDescent="0.25">
      <c r="A13" s="106" t="str">
        <f>'Champ Scores'!A12</f>
        <v>Ashe</v>
      </c>
      <c r="B13" s="109">
        <v>0</v>
      </c>
      <c r="C13" s="108">
        <f>'Champ Pools'!C13</f>
        <v>0</v>
      </c>
      <c r="D13" s="76">
        <f>'Champ Pools'!D13</f>
        <v>0</v>
      </c>
      <c r="E13" s="76">
        <f>'Champ Pools'!E13</f>
        <v>5</v>
      </c>
      <c r="F13" s="76">
        <f>'Champ Pools'!F13</f>
        <v>3</v>
      </c>
      <c r="G13" s="76">
        <f>'Champ Pools'!G13</f>
        <v>0</v>
      </c>
      <c r="H13" s="76">
        <f>'Champ Pools'!H13</f>
        <v>0</v>
      </c>
      <c r="I13" s="76">
        <f>'Champ Pools'!I13</f>
        <v>0</v>
      </c>
      <c r="K13" s="80" t="str">
        <f t="shared" si="0"/>
        <v>Ashe</v>
      </c>
      <c r="L13" s="81">
        <f>'Champ Pools'!L13</f>
        <v>0</v>
      </c>
      <c r="M13" s="81">
        <f>'Champ Pools'!M13</f>
        <v>0</v>
      </c>
      <c r="N13" s="81">
        <f>'Champ Pools'!N13</f>
        <v>0</v>
      </c>
      <c r="O13" s="81">
        <f>'Champ Pools'!O13</f>
        <v>3</v>
      </c>
      <c r="P13" s="81">
        <f>'Champ Pools'!P13</f>
        <v>3</v>
      </c>
      <c r="S13" s="47" t="s">
        <v>375</v>
      </c>
      <c r="T13" s="84">
        <f>_xlfn.MINIFS(T4:T11,$R$4:$R$11,"=1")</f>
        <v>1.7777777777777777</v>
      </c>
      <c r="U13" s="84">
        <f t="shared" ref="U13:AM13" si="3">_xlfn.MINIFS(U4:U11,$R$4:$R$11,"=1")</f>
        <v>2.4561403508771931</v>
      </c>
      <c r="V13" s="84">
        <f t="shared" si="3"/>
        <v>2.1578947368421053</v>
      </c>
      <c r="W13" s="84">
        <f t="shared" si="3"/>
        <v>2.2941176470588234</v>
      </c>
      <c r="X13" s="84">
        <f t="shared" si="3"/>
        <v>1.8421052631578947</v>
      </c>
      <c r="Y13" s="84">
        <f t="shared" si="3"/>
        <v>1.7647058823529411</v>
      </c>
      <c r="Z13" s="84">
        <f t="shared" si="3"/>
        <v>1.588235294117647</v>
      </c>
      <c r="AA13" s="84">
        <f t="shared" si="3"/>
        <v>1.5294117647058822</v>
      </c>
      <c r="AB13" s="84">
        <f t="shared" si="3"/>
        <v>1.4736842105263157</v>
      </c>
      <c r="AC13" s="84">
        <f t="shared" si="3"/>
        <v>1.1111111111111112</v>
      </c>
      <c r="AD13" s="84">
        <f t="shared" si="3"/>
        <v>1.1111111111111112</v>
      </c>
      <c r="AE13" s="84">
        <f t="shared" si="3"/>
        <v>1.7777777777777777</v>
      </c>
      <c r="AF13" s="84">
        <f t="shared" si="3"/>
        <v>1.5555555555555556</v>
      </c>
      <c r="AG13" s="84">
        <f t="shared" si="3"/>
        <v>2.2972972972972974</v>
      </c>
      <c r="AH13" s="84">
        <f t="shared" si="3"/>
        <v>2</v>
      </c>
      <c r="AI13" s="84">
        <f t="shared" si="3"/>
        <v>2.263157894736842</v>
      </c>
      <c r="AJ13" s="84">
        <f t="shared" si="3"/>
        <v>1.5555555555555556</v>
      </c>
      <c r="AK13" s="84">
        <f t="shared" si="3"/>
        <v>1.1176470588235294</v>
      </c>
      <c r="AL13" s="84">
        <f t="shared" si="3"/>
        <v>2.2222222222222223</v>
      </c>
      <c r="AM13" s="84">
        <f t="shared" si="3"/>
        <v>1.8235294117647058</v>
      </c>
      <c r="AN13" s="84">
        <f t="shared" ref="AN13:AU13" si="4">_xlfn.MINIFS(AN4:AN11,$R$4:$R$11,"=1")</f>
        <v>0</v>
      </c>
      <c r="AO13" s="84">
        <f t="shared" si="4"/>
        <v>52</v>
      </c>
      <c r="AP13" s="84">
        <f t="shared" si="4"/>
        <v>0</v>
      </c>
      <c r="AQ13" s="84">
        <f t="shared" si="4"/>
        <v>1569.5</v>
      </c>
      <c r="AR13" s="84">
        <f t="shared" si="4"/>
        <v>1809.1111111111111</v>
      </c>
      <c r="AS13" s="84">
        <f t="shared" si="4"/>
        <v>1623.7647058823529</v>
      </c>
      <c r="AT13" s="84">
        <f t="shared" si="4"/>
        <v>1420.7647058823529</v>
      </c>
      <c r="AU13" s="84">
        <f t="shared" si="4"/>
        <v>1674.859649122807</v>
      </c>
      <c r="AV13" s="84"/>
      <c r="AW13" s="84"/>
      <c r="AX13" s="84"/>
      <c r="AY13" s="84"/>
      <c r="AZ13" s="84"/>
      <c r="BA13" s="84"/>
      <c r="BB13" s="84"/>
      <c r="BC13" s="84"/>
      <c r="BD13" s="84"/>
      <c r="BE13" s="84"/>
      <c r="BF13" s="84"/>
      <c r="BG13" s="84"/>
      <c r="BH13" s="84"/>
      <c r="BI13" s="84"/>
      <c r="BJ13" s="84"/>
      <c r="BK13" s="84"/>
      <c r="BL13" s="84"/>
      <c r="BM13" s="84"/>
      <c r="BN13" s="84"/>
      <c r="BO13" s="84"/>
      <c r="BP13" s="84"/>
      <c r="BQ13" s="83"/>
    </row>
    <row r="14" spans="1:77" x14ac:dyDescent="0.25">
      <c r="A14" s="106" t="str">
        <f>'Champ Scores'!A13</f>
        <v>Aurelion Sol</v>
      </c>
      <c r="B14" s="109">
        <v>0</v>
      </c>
      <c r="C14" s="108">
        <f>'Champ Pools'!C14</f>
        <v>0</v>
      </c>
      <c r="D14" s="76">
        <f>'Champ Pools'!D14</f>
        <v>2</v>
      </c>
      <c r="E14" s="76">
        <f>'Champ Pools'!E14</f>
        <v>0</v>
      </c>
      <c r="F14" s="76">
        <f>'Champ Pools'!F14</f>
        <v>0</v>
      </c>
      <c r="G14" s="76">
        <f>'Champ Pools'!G14</f>
        <v>0</v>
      </c>
      <c r="H14" s="76">
        <f>'Champ Pools'!H14</f>
        <v>0</v>
      </c>
      <c r="I14" s="76">
        <f>'Champ Pools'!I14</f>
        <v>0</v>
      </c>
      <c r="K14" s="80" t="str">
        <f t="shared" si="0"/>
        <v>Aurelion Sol</v>
      </c>
      <c r="L14" s="81">
        <f>'Champ Pools'!L14</f>
        <v>0</v>
      </c>
      <c r="M14" s="81">
        <f>'Champ Pools'!M14</f>
        <v>0</v>
      </c>
      <c r="N14" s="81">
        <f>'Champ Pools'!N14</f>
        <v>3</v>
      </c>
      <c r="O14" s="81">
        <f>'Champ Pools'!O14</f>
        <v>0</v>
      </c>
      <c r="P14" s="81">
        <f>'Champ Pools'!P14</f>
        <v>0</v>
      </c>
      <c r="S14" s="47" t="s">
        <v>376</v>
      </c>
      <c r="T14" s="84">
        <f>'Champ Scores'!B164</f>
        <v>2.7437499999999999</v>
      </c>
      <c r="U14" s="84">
        <f>'Champ Scores'!C164</f>
        <v>3.2374999999999998</v>
      </c>
      <c r="V14" s="84">
        <f>'Champ Scores'!D164</f>
        <v>3.1312500000000001</v>
      </c>
      <c r="W14" s="84">
        <f>'Champ Scores'!E164</f>
        <v>2.8250000000000002</v>
      </c>
      <c r="X14" s="84">
        <f>'Champ Scores'!F164</f>
        <v>2.9437500000000001</v>
      </c>
      <c r="Y14" s="84">
        <f>'Champ Scores'!G164</f>
        <v>2.6749999999999998</v>
      </c>
      <c r="Z14" s="84">
        <f>'Champ Scores'!H164</f>
        <v>2.4562499999999998</v>
      </c>
      <c r="AA14" s="84">
        <f>'Champ Scores'!I164</f>
        <v>2.3374999999999999</v>
      </c>
      <c r="AB14" s="84">
        <f>'Champ Scores'!J164</f>
        <v>2.4937499999999999</v>
      </c>
      <c r="AC14" s="84">
        <f>'Champ Scores'!K164</f>
        <v>2.1749999999999998</v>
      </c>
      <c r="AD14" s="84">
        <f>'Champ Scores'!L164</f>
        <v>2.0750000000000002</v>
      </c>
      <c r="AE14" s="84">
        <f>'Champ Scores'!M164</f>
        <v>2.2999999999999998</v>
      </c>
      <c r="AF14" s="84">
        <f>'Champ Scores'!N164</f>
        <v>2.6375000000000002</v>
      </c>
      <c r="AG14" s="84">
        <f>'Champ Scores'!O164</f>
        <v>2.8125</v>
      </c>
      <c r="AH14" s="84">
        <f>'Champ Scores'!P164</f>
        <v>3.2937500000000002</v>
      </c>
      <c r="AI14" s="84">
        <f>'Champ Scores'!Q164</f>
        <v>2.875</v>
      </c>
      <c r="AJ14" s="84">
        <f>'Champ Scores'!R164</f>
        <v>2.4624999999999999</v>
      </c>
      <c r="AK14" s="84">
        <f>'Champ Scores'!S164</f>
        <v>1.6187499999999999</v>
      </c>
      <c r="AL14" s="84">
        <f>'Champ Scores'!T164</f>
        <v>2.7124999999999999</v>
      </c>
      <c r="AM14" s="84">
        <f>'Champ Scores'!U164</f>
        <v>2.1937500000000001</v>
      </c>
      <c r="AN14" s="84">
        <f>'Champ Scores'!V164</f>
        <v>0</v>
      </c>
      <c r="AO14" s="84">
        <f>'Champ Scores'!W164</f>
        <v>52</v>
      </c>
      <c r="AP14" s="84">
        <f>'Champ Scores'!X164</f>
        <v>0</v>
      </c>
      <c r="AQ14" s="84">
        <f>'Champ Scores'!Y164</f>
        <v>2045.1187500000001</v>
      </c>
      <c r="AR14" s="84">
        <f>'Champ Scores'!Z164</f>
        <v>2090.9562500000002</v>
      </c>
      <c r="AS14" s="84">
        <f>'Champ Scores'!AA164</f>
        <v>1868.9124999999999</v>
      </c>
      <c r="AT14" s="84">
        <f>'Champ Scores'!AB164</f>
        <v>1871.0875000000001</v>
      </c>
      <c r="AU14" s="84">
        <f>'Champ Scores'!AC164</f>
        <v>1992.7874999999999</v>
      </c>
      <c r="AV14" s="84"/>
      <c r="AW14" s="84"/>
      <c r="AX14" s="84"/>
      <c r="AY14" s="84"/>
      <c r="AZ14" s="84"/>
      <c r="BA14" s="84"/>
      <c r="BB14" s="84"/>
      <c r="BC14" s="84"/>
      <c r="BD14" s="84"/>
      <c r="BE14" s="84"/>
      <c r="BF14" s="84"/>
      <c r="BG14" s="84"/>
      <c r="BH14" s="84"/>
      <c r="BI14" s="84"/>
      <c r="BJ14" s="84"/>
      <c r="BK14" s="84"/>
      <c r="BL14" s="84"/>
      <c r="BM14" s="84"/>
      <c r="BN14" s="84"/>
      <c r="BO14" s="84"/>
      <c r="BP14" s="84"/>
      <c r="BQ14" s="83"/>
    </row>
    <row r="15" spans="1:77" x14ac:dyDescent="0.25">
      <c r="A15" s="106" t="str">
        <f>'Champ Scores'!A14</f>
        <v>Azir</v>
      </c>
      <c r="B15" s="109">
        <v>0</v>
      </c>
      <c r="C15" s="108">
        <f>'Champ Pools'!C15</f>
        <v>0</v>
      </c>
      <c r="D15" s="76">
        <f>'Champ Pools'!D15</f>
        <v>5</v>
      </c>
      <c r="E15" s="76">
        <f>'Champ Pools'!E15</f>
        <v>0</v>
      </c>
      <c r="F15" s="76">
        <f>'Champ Pools'!F15</f>
        <v>0</v>
      </c>
      <c r="G15" s="76">
        <f>'Champ Pools'!G15</f>
        <v>0</v>
      </c>
      <c r="H15" s="76">
        <f>'Champ Pools'!H15</f>
        <v>0</v>
      </c>
      <c r="I15" s="76">
        <f>'Champ Pools'!I15</f>
        <v>0</v>
      </c>
      <c r="K15" s="80" t="str">
        <f t="shared" si="0"/>
        <v>Azir</v>
      </c>
      <c r="L15" s="81">
        <f>'Champ Pools'!L15</f>
        <v>0</v>
      </c>
      <c r="M15" s="81">
        <f>'Champ Pools'!M15</f>
        <v>0</v>
      </c>
      <c r="N15" s="81">
        <f>'Champ Pools'!N15</f>
        <v>3</v>
      </c>
      <c r="O15" s="81">
        <f>'Champ Pools'!O15</f>
        <v>0</v>
      </c>
      <c r="P15" s="81">
        <f>'Champ Pools'!P15</f>
        <v>0</v>
      </c>
      <c r="S15" s="47" t="s">
        <v>382</v>
      </c>
      <c r="T15" s="84">
        <f>_xlfn.MAXIFS(T4:T11,$R$4:$R$11,"=1")</f>
        <v>2.9636363636363638</v>
      </c>
      <c r="U15" s="84">
        <f t="shared" ref="U15:AU15" si="5">_xlfn.MAXIFS(U4:U11,$R$4:$R$11,"=1")</f>
        <v>4.5</v>
      </c>
      <c r="V15" s="84">
        <f t="shared" si="5"/>
        <v>4.333333333333333</v>
      </c>
      <c r="W15" s="84">
        <f t="shared" si="5"/>
        <v>3.0454545454545454</v>
      </c>
      <c r="X15" s="84">
        <f t="shared" si="5"/>
        <v>3.7058823529411766</v>
      </c>
      <c r="Y15" s="84">
        <f t="shared" si="5"/>
        <v>4.4444444444444446</v>
      </c>
      <c r="Z15" s="84">
        <f t="shared" si="5"/>
        <v>4.2222222222222223</v>
      </c>
      <c r="AA15" s="84">
        <f t="shared" si="5"/>
        <v>4.4444444444444446</v>
      </c>
      <c r="AB15" s="84">
        <f t="shared" si="5"/>
        <v>3.189189189189189</v>
      </c>
      <c r="AC15" s="84">
        <f t="shared" si="5"/>
        <v>2.7567567567567566</v>
      </c>
      <c r="AD15" s="84">
        <f t="shared" si="5"/>
        <v>3.1621621621621623</v>
      </c>
      <c r="AE15" s="84">
        <f t="shared" si="5"/>
        <v>3</v>
      </c>
      <c r="AF15" s="84">
        <f t="shared" si="5"/>
        <v>3.3859649122807016</v>
      </c>
      <c r="AG15" s="84">
        <f t="shared" si="5"/>
        <v>3.4736842105263159</v>
      </c>
      <c r="AH15" s="84">
        <f t="shared" si="5"/>
        <v>4.192982456140351</v>
      </c>
      <c r="AI15" s="84">
        <f t="shared" si="5"/>
        <v>3.1176470588235294</v>
      </c>
      <c r="AJ15" s="84">
        <f t="shared" si="5"/>
        <v>3.4705882352941178</v>
      </c>
      <c r="AK15" s="84">
        <f t="shared" si="5"/>
        <v>2.2982456140350878</v>
      </c>
      <c r="AL15" s="84">
        <f t="shared" si="5"/>
        <v>3.6491228070175437</v>
      </c>
      <c r="AM15" s="84">
        <f t="shared" si="5"/>
        <v>3.1228070175438596</v>
      </c>
      <c r="AN15" s="84">
        <f t="shared" si="5"/>
        <v>0</v>
      </c>
      <c r="AO15" s="84">
        <f t="shared" si="5"/>
        <v>52</v>
      </c>
      <c r="AP15" s="84">
        <f t="shared" si="5"/>
        <v>0</v>
      </c>
      <c r="AQ15" s="84">
        <f t="shared" si="5"/>
        <v>2217.5294117647059</v>
      </c>
      <c r="AR15" s="84">
        <f t="shared" si="5"/>
        <v>2336</v>
      </c>
      <c r="AS15" s="84">
        <f t="shared" si="5"/>
        <v>2286.2777777777778</v>
      </c>
      <c r="AT15" s="84">
        <f t="shared" si="5"/>
        <v>2684.0555555555557</v>
      </c>
      <c r="AU15" s="84">
        <f t="shared" si="5"/>
        <v>2400.3333333333335</v>
      </c>
      <c r="AV15" s="83"/>
      <c r="AW15" s="83"/>
      <c r="AX15" s="83"/>
      <c r="AY15" s="83"/>
      <c r="AZ15" s="83"/>
      <c r="BA15" s="83"/>
      <c r="BB15" s="83"/>
      <c r="BC15" s="83"/>
      <c r="BD15" s="83"/>
      <c r="BE15" s="83"/>
      <c r="BF15" s="83"/>
      <c r="BG15" s="83"/>
      <c r="BH15" s="83"/>
      <c r="BI15" s="83"/>
      <c r="BJ15" s="83"/>
      <c r="BK15" s="83"/>
      <c r="BL15" s="83"/>
      <c r="BM15" s="83"/>
      <c r="BN15" s="83"/>
      <c r="BO15" s="83"/>
      <c r="BP15" s="83"/>
      <c r="BQ15" s="83"/>
    </row>
    <row r="16" spans="1:77" x14ac:dyDescent="0.25">
      <c r="A16" s="106" t="str">
        <f>'Champ Scores'!A15</f>
        <v>Bard</v>
      </c>
      <c r="B16" s="109">
        <v>0</v>
      </c>
      <c r="C16" s="108">
        <f>'Champ Pools'!C16</f>
        <v>0</v>
      </c>
      <c r="D16" s="76">
        <f>'Champ Pools'!D16</f>
        <v>0</v>
      </c>
      <c r="E16" s="76">
        <f>'Champ Pools'!E16</f>
        <v>0</v>
      </c>
      <c r="F16" s="76">
        <f>'Champ Pools'!F16</f>
        <v>3</v>
      </c>
      <c r="G16" s="76">
        <f>'Champ Pools'!G16</f>
        <v>0</v>
      </c>
      <c r="H16" s="76">
        <f>'Champ Pools'!H16</f>
        <v>0</v>
      </c>
      <c r="I16" s="76">
        <f>'Champ Pools'!I16</f>
        <v>0</v>
      </c>
      <c r="K16" s="80" t="str">
        <f t="shared" si="0"/>
        <v>Bard</v>
      </c>
      <c r="L16" s="81">
        <f>'Champ Pools'!L16</f>
        <v>0</v>
      </c>
      <c r="M16" s="81">
        <f>'Champ Pools'!M16</f>
        <v>0</v>
      </c>
      <c r="N16" s="81">
        <f>'Champ Pools'!N16</f>
        <v>0</v>
      </c>
      <c r="O16" s="81">
        <f>'Champ Pools'!O16</f>
        <v>0</v>
      </c>
      <c r="P16" s="81">
        <f>'Champ Pools'!P16</f>
        <v>3</v>
      </c>
      <c r="S16" s="83"/>
      <c r="T16" s="83"/>
      <c r="U16" s="83"/>
      <c r="V16" s="83"/>
      <c r="W16" s="83"/>
      <c r="X16" s="83"/>
      <c r="Y16" s="83"/>
      <c r="Z16" s="83"/>
      <c r="AA16" s="83"/>
      <c r="AB16" s="83"/>
      <c r="AC16" s="83"/>
      <c r="AD16" s="83"/>
      <c r="AE16" s="83"/>
      <c r="AF16" s="83"/>
      <c r="AG16" s="83"/>
      <c r="AH16" s="83"/>
      <c r="AI16" s="83"/>
      <c r="AJ16" s="83"/>
      <c r="AK16" s="83"/>
      <c r="AL16" s="83"/>
      <c r="AM16" s="83"/>
      <c r="AN16" s="83"/>
      <c r="AO16" s="83"/>
      <c r="AP16" s="83"/>
      <c r="AQ16" s="83"/>
      <c r="AR16" s="83"/>
      <c r="AS16" s="83"/>
      <c r="AT16" s="83"/>
      <c r="AU16" s="83"/>
      <c r="AV16" s="83"/>
      <c r="AW16" s="83"/>
      <c r="AX16" s="83"/>
      <c r="AY16" s="83"/>
      <c r="AZ16" s="83"/>
      <c r="BA16" s="83"/>
      <c r="BB16" s="83"/>
      <c r="BC16" s="83"/>
      <c r="BD16" s="83"/>
      <c r="BE16" s="83"/>
      <c r="BF16" s="83"/>
      <c r="BG16" s="83"/>
      <c r="BH16" s="83"/>
      <c r="BI16" s="83"/>
      <c r="BJ16" s="83"/>
      <c r="BK16" s="83"/>
      <c r="BL16" s="83"/>
      <c r="BM16" s="83"/>
      <c r="BN16" s="83"/>
      <c r="BO16" s="83"/>
      <c r="BP16" s="83"/>
      <c r="BQ16" s="83"/>
    </row>
    <row r="17" spans="1:69" x14ac:dyDescent="0.25">
      <c r="A17" s="106" t="str">
        <f>'Champ Scores'!A16</f>
        <v>Bel'Veth</v>
      </c>
      <c r="B17" s="109">
        <v>0</v>
      </c>
      <c r="C17" s="108">
        <f>'Champ Pools'!C17</f>
        <v>1</v>
      </c>
      <c r="D17" s="76">
        <f>'Champ Pools'!D17</f>
        <v>0</v>
      </c>
      <c r="E17" s="76">
        <f>'Champ Pools'!E17</f>
        <v>0</v>
      </c>
      <c r="F17" s="76">
        <f>'Champ Pools'!F17</f>
        <v>0</v>
      </c>
      <c r="G17" s="76">
        <f>'Champ Pools'!G17</f>
        <v>0</v>
      </c>
      <c r="H17" s="76">
        <f>'Champ Pools'!H17</f>
        <v>0</v>
      </c>
      <c r="I17" s="76">
        <f>'Champ Pools'!I17</f>
        <v>0</v>
      </c>
      <c r="K17" s="80" t="str">
        <f t="shared" si="0"/>
        <v>Bel'Veth</v>
      </c>
      <c r="L17" s="81">
        <f>'Champ Pools'!L17</f>
        <v>0</v>
      </c>
      <c r="M17" s="81">
        <f>'Champ Pools'!M17</f>
        <v>3</v>
      </c>
      <c r="N17" s="81">
        <f>'Champ Pools'!N17</f>
        <v>0</v>
      </c>
      <c r="O17" s="81">
        <f>'Champ Pools'!O17</f>
        <v>0</v>
      </c>
      <c r="P17" s="81">
        <f>'Champ Pools'!P17</f>
        <v>0</v>
      </c>
      <c r="S17" s="83"/>
      <c r="T17" s="83"/>
      <c r="U17" s="83"/>
      <c r="V17" s="83"/>
      <c r="W17" s="83"/>
      <c r="X17" s="83"/>
      <c r="Y17" s="83"/>
      <c r="Z17" s="83"/>
      <c r="AA17" s="83"/>
      <c r="AB17" s="83"/>
      <c r="AC17" s="83"/>
      <c r="AD17" s="83"/>
      <c r="AE17" s="83"/>
      <c r="AF17" s="83"/>
      <c r="AG17" s="83"/>
      <c r="AH17" s="83"/>
      <c r="AI17" s="83"/>
      <c r="AJ17" s="83"/>
      <c r="AK17" s="83"/>
      <c r="AL17" s="83"/>
      <c r="AM17" s="83"/>
      <c r="AN17" s="83"/>
      <c r="AO17" s="83"/>
      <c r="AP17" s="83"/>
      <c r="AQ17" s="83"/>
      <c r="AR17" s="83"/>
      <c r="AS17" s="83"/>
      <c r="AT17" s="83"/>
      <c r="AU17" s="83"/>
      <c r="AV17" s="83"/>
      <c r="AW17" s="83"/>
      <c r="AX17" s="83"/>
      <c r="AY17" s="83"/>
      <c r="AZ17" s="83"/>
      <c r="BA17" s="83"/>
      <c r="BB17" s="83"/>
      <c r="BC17" s="83"/>
      <c r="BD17" s="83"/>
      <c r="BE17" s="83"/>
      <c r="BF17" s="83"/>
      <c r="BG17" s="83"/>
      <c r="BH17" s="83"/>
      <c r="BI17" s="83"/>
      <c r="BJ17" s="83"/>
      <c r="BK17" s="83"/>
      <c r="BL17" s="83"/>
      <c r="BM17" s="83"/>
      <c r="BN17" s="83"/>
      <c r="BO17" s="83"/>
      <c r="BP17" s="83"/>
      <c r="BQ17" s="83"/>
    </row>
    <row r="18" spans="1:69" x14ac:dyDescent="0.25">
      <c r="A18" s="106" t="str">
        <f>'Champ Scores'!A17</f>
        <v>Blitzcrank</v>
      </c>
      <c r="B18" s="109">
        <v>0</v>
      </c>
      <c r="C18" s="108">
        <f>'Champ Pools'!C18</f>
        <v>0</v>
      </c>
      <c r="D18" s="76">
        <f>'Champ Pools'!D18</f>
        <v>0</v>
      </c>
      <c r="E18" s="76">
        <f>'Champ Pools'!E18</f>
        <v>0</v>
      </c>
      <c r="F18" s="76">
        <f>'Champ Pools'!F18</f>
        <v>5</v>
      </c>
      <c r="G18" s="76">
        <f>'Champ Pools'!G18</f>
        <v>0</v>
      </c>
      <c r="H18" s="76">
        <f>'Champ Pools'!H18</f>
        <v>0</v>
      </c>
      <c r="I18" s="76">
        <f>'Champ Pools'!I18</f>
        <v>0</v>
      </c>
      <c r="K18" s="80" t="str">
        <f t="shared" si="0"/>
        <v>Blitzcrank</v>
      </c>
      <c r="L18" s="81">
        <f>'Champ Pools'!L18</f>
        <v>0</v>
      </c>
      <c r="M18" s="81">
        <f>'Champ Pools'!M18</f>
        <v>0</v>
      </c>
      <c r="N18" s="81">
        <f>'Champ Pools'!N18</f>
        <v>0</v>
      </c>
      <c r="O18" s="81">
        <f>'Champ Pools'!O18</f>
        <v>0</v>
      </c>
      <c r="P18" s="81">
        <f>'Champ Pools'!P18</f>
        <v>3</v>
      </c>
      <c r="S18" s="83"/>
      <c r="T18" s="83"/>
      <c r="U18" s="83"/>
      <c r="V18" s="83"/>
      <c r="W18" s="83"/>
      <c r="X18" s="83"/>
      <c r="Y18" s="83"/>
      <c r="Z18" s="83"/>
      <c r="AA18" s="83"/>
      <c r="AB18" s="83"/>
      <c r="AC18" s="83"/>
      <c r="AD18" s="83"/>
      <c r="AE18" s="83"/>
      <c r="AF18" s="83"/>
      <c r="AG18" s="83"/>
      <c r="AH18" s="83"/>
      <c r="AI18" s="83"/>
      <c r="AJ18" s="83"/>
      <c r="AK18" s="83"/>
      <c r="AL18" s="83"/>
      <c r="AM18" s="83"/>
      <c r="AN18" s="83"/>
      <c r="AO18" s="83"/>
      <c r="AP18" s="83"/>
      <c r="AQ18" s="83"/>
      <c r="AR18" s="83"/>
      <c r="AS18" s="83"/>
      <c r="AT18" s="83"/>
      <c r="AU18" s="83"/>
      <c r="AV18" s="83"/>
      <c r="AW18" s="83"/>
      <c r="AX18" s="83"/>
      <c r="AY18" s="83"/>
      <c r="AZ18" s="83"/>
      <c r="BA18" s="83"/>
      <c r="BB18" s="83"/>
      <c r="BC18" s="83"/>
      <c r="BD18" s="83"/>
      <c r="BE18" s="83"/>
      <c r="BF18" s="83"/>
      <c r="BG18" s="83"/>
      <c r="BH18" s="83"/>
      <c r="BI18" s="83"/>
      <c r="BJ18" s="83"/>
      <c r="BK18" s="83"/>
      <c r="BL18" s="83"/>
      <c r="BM18" s="83"/>
      <c r="BN18" s="83"/>
      <c r="BO18" s="83"/>
      <c r="BP18" s="83"/>
      <c r="BQ18" s="83"/>
    </row>
    <row r="19" spans="1:69" x14ac:dyDescent="0.25">
      <c r="A19" s="106" t="str">
        <f>'Champ Scores'!A18</f>
        <v>Brand</v>
      </c>
      <c r="B19" s="109">
        <v>0</v>
      </c>
      <c r="C19" s="108">
        <f>'Champ Pools'!C19</f>
        <v>0</v>
      </c>
      <c r="D19" s="76">
        <f>'Champ Pools'!D19</f>
        <v>5</v>
      </c>
      <c r="E19" s="76">
        <f>'Champ Pools'!E19</f>
        <v>0</v>
      </c>
      <c r="F19" s="76">
        <f>'Champ Pools'!F19</f>
        <v>5</v>
      </c>
      <c r="G19" s="76">
        <f>'Champ Pools'!G19</f>
        <v>0</v>
      </c>
      <c r="H19" s="76">
        <f>'Champ Pools'!H19</f>
        <v>0</v>
      </c>
      <c r="I19" s="76">
        <f>'Champ Pools'!I19</f>
        <v>0</v>
      </c>
      <c r="K19" s="80" t="str">
        <f t="shared" si="0"/>
        <v>Brand</v>
      </c>
      <c r="L19" s="81">
        <f>'Champ Pools'!L19</f>
        <v>0</v>
      </c>
      <c r="M19" s="81">
        <f>'Champ Pools'!M19</f>
        <v>0</v>
      </c>
      <c r="N19" s="81">
        <f>'Champ Pools'!N19</f>
        <v>3</v>
      </c>
      <c r="O19" s="81">
        <f>'Champ Pools'!O19</f>
        <v>0</v>
      </c>
      <c r="P19" s="81">
        <f>'Champ Pools'!P19</f>
        <v>3</v>
      </c>
      <c r="S19" s="83"/>
      <c r="T19" s="83"/>
      <c r="U19" s="83"/>
      <c r="V19" s="83"/>
      <c r="W19" s="83"/>
      <c r="X19" s="83"/>
      <c r="Y19" s="83"/>
      <c r="Z19" s="83"/>
      <c r="AA19" s="83"/>
      <c r="AB19" s="83"/>
      <c r="AC19" s="83"/>
      <c r="AD19" s="83"/>
      <c r="AE19" s="83"/>
      <c r="AF19" s="83"/>
      <c r="AG19" s="83"/>
      <c r="AH19" s="83"/>
      <c r="AI19" s="83"/>
      <c r="AJ19" s="83"/>
      <c r="AK19" s="83"/>
      <c r="AL19" s="83"/>
      <c r="AM19" s="83"/>
      <c r="AN19" s="83"/>
      <c r="AO19" s="83"/>
      <c r="AP19" s="83"/>
      <c r="AQ19" s="83"/>
      <c r="AR19" s="83"/>
      <c r="AS19" s="83"/>
      <c r="AT19" s="83"/>
      <c r="AU19" s="83"/>
      <c r="AV19" s="83"/>
      <c r="AW19" s="83"/>
      <c r="AX19" s="83"/>
      <c r="AY19" s="83"/>
      <c r="AZ19" s="83"/>
      <c r="BA19" s="83"/>
      <c r="BB19" s="83"/>
      <c r="BC19" s="83"/>
      <c r="BD19" s="83"/>
      <c r="BE19" s="83"/>
      <c r="BF19" s="83"/>
      <c r="BG19" s="83"/>
      <c r="BH19" s="83"/>
      <c r="BI19" s="83"/>
      <c r="BJ19" s="83"/>
      <c r="BK19" s="83"/>
      <c r="BL19" s="83"/>
      <c r="BM19" s="83"/>
      <c r="BN19" s="83"/>
      <c r="BO19" s="83"/>
      <c r="BP19" s="83"/>
      <c r="BQ19" s="83"/>
    </row>
    <row r="20" spans="1:69" x14ac:dyDescent="0.25">
      <c r="A20" s="106" t="str">
        <f>'Champ Scores'!A19</f>
        <v>Braum</v>
      </c>
      <c r="B20" s="109">
        <v>0</v>
      </c>
      <c r="C20" s="108">
        <f>'Champ Pools'!C20</f>
        <v>0</v>
      </c>
      <c r="D20" s="76">
        <f>'Champ Pools'!D20</f>
        <v>0</v>
      </c>
      <c r="E20" s="76">
        <f>'Champ Pools'!E20</f>
        <v>0</v>
      </c>
      <c r="F20" s="76">
        <f>'Champ Pools'!F20</f>
        <v>5</v>
      </c>
      <c r="G20" s="76">
        <f>'Champ Pools'!G20</f>
        <v>0</v>
      </c>
      <c r="H20" s="76">
        <f>'Champ Pools'!H20</f>
        <v>0</v>
      </c>
      <c r="I20" s="76">
        <f>'Champ Pools'!I20</f>
        <v>0</v>
      </c>
      <c r="K20" s="80" t="str">
        <f t="shared" si="0"/>
        <v>Braum</v>
      </c>
      <c r="L20" s="81">
        <f>'Champ Pools'!L20</f>
        <v>0</v>
      </c>
      <c r="M20" s="81">
        <f>'Champ Pools'!M20</f>
        <v>0</v>
      </c>
      <c r="N20" s="81">
        <f>'Champ Pools'!N20</f>
        <v>0</v>
      </c>
      <c r="O20" s="81">
        <f>'Champ Pools'!O20</f>
        <v>0</v>
      </c>
      <c r="P20" s="81">
        <f>'Champ Pools'!P20</f>
        <v>3</v>
      </c>
      <c r="S20" s="83"/>
      <c r="T20" s="83"/>
      <c r="U20" s="83"/>
      <c r="V20" s="83"/>
      <c r="W20" s="83"/>
      <c r="X20" s="83"/>
      <c r="Y20" s="83"/>
      <c r="Z20" s="83"/>
      <c r="AA20" s="83"/>
      <c r="AB20" s="83"/>
      <c r="AC20" s="83"/>
      <c r="AD20" s="83"/>
      <c r="AE20" s="83"/>
      <c r="AF20" s="83"/>
      <c r="AG20" s="83"/>
      <c r="AH20" s="83"/>
      <c r="AI20" s="83"/>
      <c r="AJ20" s="83"/>
      <c r="AK20" s="83"/>
      <c r="AL20" s="83"/>
      <c r="AM20" s="83"/>
      <c r="AN20" s="83"/>
      <c r="AO20" s="83"/>
      <c r="AP20" s="83"/>
      <c r="AQ20" s="83"/>
      <c r="AR20" s="83"/>
      <c r="AS20" s="83"/>
      <c r="AT20" s="83"/>
      <c r="AU20" s="83"/>
      <c r="AV20" s="83"/>
      <c r="AW20" s="83"/>
      <c r="AX20" s="83"/>
      <c r="AY20" s="83"/>
      <c r="AZ20" s="83"/>
      <c r="BA20" s="83"/>
      <c r="BB20" s="83"/>
      <c r="BC20" s="83"/>
      <c r="BD20" s="83"/>
      <c r="BE20" s="83"/>
      <c r="BF20" s="83"/>
      <c r="BG20" s="83"/>
      <c r="BH20" s="83"/>
      <c r="BI20" s="83"/>
      <c r="BJ20" s="83"/>
      <c r="BK20" s="83"/>
      <c r="BL20" s="83"/>
      <c r="BM20" s="83"/>
      <c r="BN20" s="83"/>
      <c r="BO20" s="83"/>
      <c r="BP20" s="83"/>
      <c r="BQ20" s="83"/>
    </row>
    <row r="21" spans="1:69" x14ac:dyDescent="0.25">
      <c r="A21" s="106" t="str">
        <f>'Champ Scores'!A20</f>
        <v>Caitlyn</v>
      </c>
      <c r="B21" s="109">
        <v>0</v>
      </c>
      <c r="C21" s="108">
        <f>'Champ Pools'!C21</f>
        <v>0</v>
      </c>
      <c r="D21" s="76">
        <f>'Champ Pools'!D21</f>
        <v>0</v>
      </c>
      <c r="E21" s="76">
        <f>'Champ Pools'!E21</f>
        <v>3</v>
      </c>
      <c r="F21" s="76">
        <f>'Champ Pools'!F21</f>
        <v>0</v>
      </c>
      <c r="G21" s="76">
        <f>'Champ Pools'!G21</f>
        <v>0</v>
      </c>
      <c r="H21" s="76">
        <f>'Champ Pools'!H21</f>
        <v>0</v>
      </c>
      <c r="I21" s="76">
        <f>'Champ Pools'!I21</f>
        <v>0</v>
      </c>
      <c r="K21" s="80" t="str">
        <f t="shared" si="0"/>
        <v>Caitlyn</v>
      </c>
      <c r="L21" s="81">
        <f>'Champ Pools'!L21</f>
        <v>0</v>
      </c>
      <c r="M21" s="81">
        <f>'Champ Pools'!M21</f>
        <v>0</v>
      </c>
      <c r="N21" s="81">
        <f>'Champ Pools'!N21</f>
        <v>0</v>
      </c>
      <c r="O21" s="81">
        <f>'Champ Pools'!O21</f>
        <v>3</v>
      </c>
      <c r="P21" s="81">
        <f>'Champ Pools'!P21</f>
        <v>0</v>
      </c>
      <c r="S21" s="83"/>
      <c r="T21" s="83"/>
      <c r="U21" s="83"/>
      <c r="V21" s="83"/>
      <c r="W21" s="83"/>
      <c r="X21" s="83"/>
      <c r="Y21" s="83"/>
      <c r="Z21" s="83"/>
      <c r="AA21" s="83"/>
      <c r="AB21" s="83"/>
      <c r="AC21" s="83"/>
      <c r="AD21" s="83"/>
      <c r="AE21" s="83"/>
      <c r="AF21" s="83"/>
      <c r="AG21" s="83"/>
      <c r="AH21" s="83"/>
      <c r="AI21" s="83"/>
      <c r="AJ21" s="83"/>
      <c r="AK21" s="83"/>
      <c r="AL21" s="83"/>
      <c r="AM21" s="83"/>
      <c r="AN21" s="83"/>
      <c r="AO21" s="83"/>
      <c r="AP21" s="83"/>
      <c r="AQ21" s="83"/>
      <c r="AR21" s="83"/>
      <c r="AS21" s="83"/>
      <c r="AT21" s="83"/>
      <c r="AU21" s="83"/>
      <c r="AV21" s="83"/>
      <c r="AW21" s="83"/>
      <c r="AX21" s="83"/>
      <c r="AY21" s="83"/>
      <c r="AZ21" s="83"/>
      <c r="BA21" s="83"/>
      <c r="BB21" s="83"/>
      <c r="BC21" s="83"/>
      <c r="BD21" s="83"/>
      <c r="BE21" s="83"/>
      <c r="BF21" s="83"/>
      <c r="BG21" s="83"/>
      <c r="BH21" s="83"/>
      <c r="BI21" s="83"/>
      <c r="BJ21" s="83"/>
      <c r="BK21" s="83"/>
      <c r="BL21" s="83"/>
      <c r="BM21" s="83"/>
      <c r="BN21" s="83"/>
      <c r="BO21" s="83"/>
      <c r="BP21" s="83"/>
      <c r="BQ21" s="83"/>
    </row>
    <row r="22" spans="1:69" x14ac:dyDescent="0.25">
      <c r="A22" s="106" t="str">
        <f>'Champ Scores'!A21</f>
        <v>Camille</v>
      </c>
      <c r="B22" s="109">
        <v>0</v>
      </c>
      <c r="C22" s="108">
        <f>'Champ Pools'!C22</f>
        <v>0</v>
      </c>
      <c r="D22" s="76">
        <f>'Champ Pools'!D22</f>
        <v>2</v>
      </c>
      <c r="E22" s="76">
        <f>'Champ Pools'!E22</f>
        <v>0</v>
      </c>
      <c r="F22" s="76">
        <f>'Champ Pools'!F22</f>
        <v>3</v>
      </c>
      <c r="G22" s="76">
        <f>'Champ Pools'!G22</f>
        <v>0</v>
      </c>
      <c r="H22" s="76">
        <f>'Champ Pools'!H22</f>
        <v>0</v>
      </c>
      <c r="I22" s="76">
        <f>'Champ Pools'!I22</f>
        <v>0</v>
      </c>
      <c r="K22" s="80" t="str">
        <f t="shared" si="0"/>
        <v>Camille</v>
      </c>
      <c r="L22" s="81">
        <f>'Champ Pools'!L22</f>
        <v>0</v>
      </c>
      <c r="M22" s="81">
        <f>'Champ Pools'!M22</f>
        <v>0</v>
      </c>
      <c r="N22" s="81">
        <f>'Champ Pools'!N22</f>
        <v>3</v>
      </c>
      <c r="O22" s="81">
        <f>'Champ Pools'!O22</f>
        <v>0</v>
      </c>
      <c r="P22" s="81">
        <f>'Champ Pools'!P22</f>
        <v>3</v>
      </c>
      <c r="S22" s="83"/>
      <c r="T22" s="83"/>
      <c r="U22" s="83"/>
      <c r="V22" s="83"/>
      <c r="W22" s="83"/>
      <c r="X22" s="83"/>
      <c r="Y22" s="83"/>
      <c r="Z22" s="83"/>
      <c r="AA22" s="83"/>
      <c r="AB22" s="83"/>
      <c r="AC22" s="83"/>
      <c r="AD22" s="83"/>
      <c r="AE22" s="83"/>
      <c r="AF22" s="83"/>
      <c r="AG22" s="83"/>
      <c r="AH22" s="83"/>
      <c r="AI22" s="83"/>
      <c r="AJ22" s="83"/>
      <c r="AK22" s="83"/>
      <c r="AL22" s="83"/>
      <c r="AM22" s="83"/>
      <c r="AN22" s="83"/>
      <c r="AO22" s="83"/>
      <c r="AP22" s="83"/>
      <c r="AQ22" s="83"/>
      <c r="AR22" s="83"/>
      <c r="AS22" s="83"/>
      <c r="AT22" s="83"/>
      <c r="AU22" s="83"/>
      <c r="AV22" s="83"/>
      <c r="AW22" s="83"/>
      <c r="AX22" s="83"/>
      <c r="AY22" s="83"/>
      <c r="AZ22" s="83"/>
      <c r="BA22" s="83"/>
      <c r="BB22" s="83"/>
      <c r="BC22" s="83"/>
      <c r="BD22" s="83"/>
      <c r="BE22" s="83"/>
      <c r="BF22" s="83"/>
      <c r="BG22" s="83"/>
      <c r="BH22" s="83"/>
      <c r="BI22" s="83"/>
      <c r="BJ22" s="83"/>
      <c r="BK22" s="83"/>
      <c r="BL22" s="83"/>
      <c r="BM22" s="83"/>
      <c r="BN22" s="83"/>
      <c r="BO22" s="83"/>
      <c r="BP22" s="83"/>
      <c r="BQ22" s="83"/>
    </row>
    <row r="23" spans="1:69" x14ac:dyDescent="0.25">
      <c r="A23" s="106" t="str">
        <f>'Champ Scores'!A22</f>
        <v>Cassiopeia</v>
      </c>
      <c r="B23" s="109">
        <v>0</v>
      </c>
      <c r="C23" s="108">
        <f>'Champ Pools'!C23</f>
        <v>0</v>
      </c>
      <c r="D23" s="76">
        <f>'Champ Pools'!D23</f>
        <v>3</v>
      </c>
      <c r="E23" s="76">
        <f>'Champ Pools'!E23</f>
        <v>0</v>
      </c>
      <c r="F23" s="76">
        <f>'Champ Pools'!F23</f>
        <v>0</v>
      </c>
      <c r="G23" s="76">
        <f>'Champ Pools'!G23</f>
        <v>0</v>
      </c>
      <c r="H23" s="76">
        <f>'Champ Pools'!H23</f>
        <v>0</v>
      </c>
      <c r="I23" s="76">
        <f>'Champ Pools'!I23</f>
        <v>0</v>
      </c>
      <c r="K23" s="80" t="str">
        <f t="shared" si="0"/>
        <v>Cassiopeia</v>
      </c>
      <c r="L23" s="81">
        <f>'Champ Pools'!L23</f>
        <v>0</v>
      </c>
      <c r="M23" s="81">
        <f>'Champ Pools'!M23</f>
        <v>0</v>
      </c>
      <c r="N23" s="81">
        <f>'Champ Pools'!N23</f>
        <v>3</v>
      </c>
      <c r="O23" s="81">
        <f>'Champ Pools'!O23</f>
        <v>0</v>
      </c>
      <c r="P23" s="81">
        <f>'Champ Pools'!P23</f>
        <v>0</v>
      </c>
      <c r="S23" s="83"/>
      <c r="T23" s="83"/>
      <c r="U23" s="83"/>
      <c r="V23" s="83"/>
      <c r="W23" s="83"/>
      <c r="X23" s="83"/>
      <c r="Y23" s="83"/>
      <c r="Z23" s="83"/>
      <c r="AA23" s="83"/>
      <c r="AB23" s="83"/>
      <c r="AC23" s="83"/>
      <c r="AD23" s="83"/>
      <c r="AE23" s="83"/>
      <c r="AF23" s="83"/>
      <c r="AG23" s="83"/>
      <c r="AH23" s="83"/>
      <c r="AI23" s="83"/>
      <c r="AJ23" s="83"/>
      <c r="AK23" s="83"/>
      <c r="AL23" s="83"/>
      <c r="AM23" s="83"/>
      <c r="AN23" s="83"/>
      <c r="AO23" s="83"/>
      <c r="AP23" s="83"/>
      <c r="AQ23" s="83"/>
      <c r="AR23" s="83"/>
      <c r="AS23" s="83"/>
      <c r="AT23" s="83"/>
      <c r="AU23" s="83"/>
      <c r="AV23" s="83"/>
      <c r="AW23" s="83"/>
      <c r="AX23" s="83"/>
      <c r="AY23" s="83"/>
      <c r="AZ23" s="83"/>
      <c r="BA23" s="83"/>
      <c r="BB23" s="83"/>
      <c r="BC23" s="83"/>
      <c r="BD23" s="83"/>
      <c r="BE23" s="83"/>
      <c r="BF23" s="83"/>
      <c r="BG23" s="83"/>
      <c r="BH23" s="83"/>
      <c r="BI23" s="83"/>
      <c r="BJ23" s="83"/>
      <c r="BK23" s="83"/>
      <c r="BL23" s="83"/>
      <c r="BM23" s="83"/>
      <c r="BN23" s="83"/>
      <c r="BO23" s="83"/>
      <c r="BP23" s="83"/>
      <c r="BQ23" s="83"/>
    </row>
    <row r="24" spans="1:69" x14ac:dyDescent="0.25">
      <c r="A24" s="106" t="str">
        <f>'Champ Scores'!A23</f>
        <v>Cho'Gath</v>
      </c>
      <c r="B24" s="109">
        <v>2</v>
      </c>
      <c r="C24" s="108">
        <f>'Champ Pools'!C24</f>
        <v>0</v>
      </c>
      <c r="D24" s="76">
        <f>'Champ Pools'!D24</f>
        <v>5</v>
      </c>
      <c r="E24" s="76">
        <f>'Champ Pools'!E24</f>
        <v>0</v>
      </c>
      <c r="F24" s="76">
        <f>'Champ Pools'!F24</f>
        <v>0</v>
      </c>
      <c r="G24" s="76">
        <f>'Champ Pools'!G24</f>
        <v>0</v>
      </c>
      <c r="H24" s="76">
        <f>'Champ Pools'!H24</f>
        <v>0</v>
      </c>
      <c r="I24" s="76">
        <f>'Champ Pools'!I24</f>
        <v>0</v>
      </c>
      <c r="K24" s="80" t="str">
        <f t="shared" si="0"/>
        <v>Cho'Gath</v>
      </c>
      <c r="L24" s="81">
        <f>'Champ Pools'!L24</f>
        <v>3</v>
      </c>
      <c r="M24" s="81">
        <f>'Champ Pools'!M24</f>
        <v>0</v>
      </c>
      <c r="N24" s="81">
        <f>'Champ Pools'!N24</f>
        <v>3</v>
      </c>
      <c r="O24" s="81">
        <f>'Champ Pools'!O24</f>
        <v>0</v>
      </c>
      <c r="P24" s="81">
        <f>'Champ Pools'!P24</f>
        <v>0</v>
      </c>
      <c r="S24" s="83"/>
      <c r="T24" s="83"/>
      <c r="U24" s="83"/>
      <c r="V24" s="83"/>
      <c r="W24" s="83"/>
      <c r="X24" s="83"/>
      <c r="Y24" s="83"/>
      <c r="Z24" s="83"/>
      <c r="AA24" s="83"/>
      <c r="AB24" s="83"/>
      <c r="AC24" s="83"/>
      <c r="AD24" s="83"/>
      <c r="AE24" s="83"/>
      <c r="AF24" s="83"/>
      <c r="AG24" s="83"/>
      <c r="AH24" s="83"/>
      <c r="AI24" s="83"/>
      <c r="AJ24" s="83"/>
      <c r="AK24" s="83"/>
      <c r="AL24" s="83"/>
      <c r="AM24" s="83"/>
      <c r="AN24" s="83"/>
      <c r="AO24" s="83"/>
      <c r="AP24" s="83"/>
      <c r="AQ24" s="83"/>
      <c r="AR24" s="83"/>
      <c r="AS24" s="83"/>
      <c r="AT24" s="83"/>
      <c r="AU24" s="83"/>
      <c r="AV24" s="83"/>
      <c r="AW24" s="83"/>
      <c r="AX24" s="83"/>
      <c r="AY24" s="83"/>
      <c r="AZ24" s="83"/>
      <c r="BA24" s="83"/>
      <c r="BB24" s="83"/>
      <c r="BC24" s="83"/>
      <c r="BD24" s="83"/>
      <c r="BE24" s="83"/>
      <c r="BF24" s="83"/>
      <c r="BG24" s="83"/>
      <c r="BH24" s="83"/>
      <c r="BI24" s="83"/>
      <c r="BJ24" s="83"/>
      <c r="BK24" s="83"/>
      <c r="BL24" s="83"/>
      <c r="BM24" s="83"/>
      <c r="BN24" s="83"/>
      <c r="BO24" s="83"/>
      <c r="BP24" s="83"/>
      <c r="BQ24" s="83"/>
    </row>
    <row r="25" spans="1:69" x14ac:dyDescent="0.25">
      <c r="A25" s="106" t="str">
        <f>'Champ Scores'!A24</f>
        <v>Corki</v>
      </c>
      <c r="B25" s="109">
        <v>0</v>
      </c>
      <c r="C25" s="108">
        <f>'Champ Pools'!C25</f>
        <v>0</v>
      </c>
      <c r="D25" s="76">
        <f>'Champ Pools'!D25</f>
        <v>5</v>
      </c>
      <c r="E25" s="76">
        <f>'Champ Pools'!E25</f>
        <v>4</v>
      </c>
      <c r="F25" s="76">
        <f>'Champ Pools'!F25</f>
        <v>0</v>
      </c>
      <c r="G25" s="76">
        <f>'Champ Pools'!G25</f>
        <v>0</v>
      </c>
      <c r="H25" s="76">
        <f>'Champ Pools'!H25</f>
        <v>0</v>
      </c>
      <c r="I25" s="76">
        <f>'Champ Pools'!I25</f>
        <v>0</v>
      </c>
      <c r="K25" s="80" t="str">
        <f t="shared" si="0"/>
        <v>Corki</v>
      </c>
      <c r="L25" s="81">
        <f>'Champ Pools'!L25</f>
        <v>0</v>
      </c>
      <c r="M25" s="81">
        <f>'Champ Pools'!M25</f>
        <v>0</v>
      </c>
      <c r="N25" s="81">
        <f>'Champ Pools'!N25</f>
        <v>3</v>
      </c>
      <c r="O25" s="81">
        <f>'Champ Pools'!O25</f>
        <v>3</v>
      </c>
      <c r="P25" s="81">
        <f>'Champ Pools'!P25</f>
        <v>0</v>
      </c>
      <c r="S25" s="83"/>
      <c r="T25" s="83"/>
      <c r="U25" s="83"/>
      <c r="V25" s="83"/>
      <c r="W25" s="83"/>
      <c r="X25" s="83"/>
      <c r="Y25" s="83"/>
      <c r="Z25" s="83"/>
      <c r="AA25" s="83"/>
      <c r="AB25" s="83"/>
      <c r="AC25" s="83"/>
      <c r="AD25" s="83"/>
      <c r="AE25" s="83"/>
      <c r="AF25" s="83"/>
      <c r="AG25" s="83"/>
      <c r="AH25" s="83"/>
      <c r="AI25" s="83"/>
      <c r="AJ25" s="83"/>
      <c r="AK25" s="83"/>
      <c r="AL25" s="83"/>
      <c r="AM25" s="83"/>
      <c r="AN25" s="83"/>
      <c r="AO25" s="83"/>
      <c r="AP25" s="83"/>
      <c r="AQ25" s="83"/>
      <c r="AR25" s="83"/>
      <c r="AS25" s="83"/>
      <c r="AT25" s="83"/>
      <c r="AU25" s="83"/>
      <c r="AV25" s="83"/>
      <c r="AW25" s="83"/>
      <c r="AX25" s="83"/>
      <c r="AY25" s="83"/>
      <c r="AZ25" s="83"/>
      <c r="BA25" s="83"/>
      <c r="BB25" s="83"/>
      <c r="BC25" s="83"/>
      <c r="BD25" s="83"/>
      <c r="BE25" s="83"/>
      <c r="BF25" s="83"/>
      <c r="BG25" s="83"/>
      <c r="BH25" s="83"/>
      <c r="BI25" s="83"/>
      <c r="BJ25" s="83"/>
      <c r="BK25" s="83"/>
      <c r="BL25" s="83"/>
      <c r="BM25" s="83"/>
      <c r="BN25" s="83"/>
      <c r="BO25" s="83"/>
      <c r="BP25" s="83"/>
      <c r="BQ25" s="83"/>
    </row>
    <row r="26" spans="1:69" x14ac:dyDescent="0.25">
      <c r="A26" s="106" t="str">
        <f>'Champ Scores'!A25</f>
        <v>Darius</v>
      </c>
      <c r="B26" s="109">
        <v>3</v>
      </c>
      <c r="C26" s="108">
        <f>'Champ Pools'!C26</f>
        <v>0</v>
      </c>
      <c r="D26" s="76">
        <f>'Champ Pools'!D26</f>
        <v>3</v>
      </c>
      <c r="E26" s="76">
        <f>'Champ Pools'!E26</f>
        <v>0</v>
      </c>
      <c r="F26" s="76">
        <f>'Champ Pools'!F26</f>
        <v>0</v>
      </c>
      <c r="G26" s="76">
        <f>'Champ Pools'!G26</f>
        <v>0</v>
      </c>
      <c r="H26" s="76">
        <f>'Champ Pools'!H26</f>
        <v>0</v>
      </c>
      <c r="I26" s="76">
        <f>'Champ Pools'!I26</f>
        <v>0</v>
      </c>
      <c r="K26" s="80" t="str">
        <f t="shared" si="0"/>
        <v>Darius</v>
      </c>
      <c r="L26" s="81">
        <f>'Champ Pools'!L26</f>
        <v>3</v>
      </c>
      <c r="M26" s="81">
        <f>'Champ Pools'!M26</f>
        <v>0</v>
      </c>
      <c r="N26" s="81">
        <f>'Champ Pools'!N26</f>
        <v>3</v>
      </c>
      <c r="O26" s="81">
        <f>'Champ Pools'!O26</f>
        <v>0</v>
      </c>
      <c r="P26" s="81">
        <f>'Champ Pools'!P26</f>
        <v>0</v>
      </c>
      <c r="S26" s="83"/>
      <c r="T26" s="83"/>
      <c r="U26" s="83"/>
      <c r="V26" s="83"/>
      <c r="W26" s="83"/>
      <c r="X26" s="83"/>
      <c r="Y26" s="83"/>
      <c r="Z26" s="83"/>
      <c r="AA26" s="83"/>
      <c r="AB26" s="83"/>
      <c r="AC26" s="83"/>
      <c r="AD26" s="83"/>
      <c r="AE26" s="83"/>
      <c r="AF26" s="83"/>
      <c r="AG26" s="83"/>
      <c r="AH26" s="83"/>
      <c r="AI26" s="83"/>
      <c r="AJ26" s="83"/>
      <c r="AK26" s="83"/>
      <c r="AL26" s="83"/>
      <c r="AM26" s="83"/>
      <c r="AN26" s="83"/>
      <c r="AO26" s="83"/>
      <c r="AP26" s="83"/>
      <c r="AQ26" s="83"/>
      <c r="AR26" s="83"/>
      <c r="AS26" s="83"/>
      <c r="AT26" s="83"/>
      <c r="AU26" s="83"/>
      <c r="AV26" s="83"/>
      <c r="AW26" s="83"/>
      <c r="AX26" s="83"/>
      <c r="AY26" s="83"/>
      <c r="AZ26" s="83"/>
      <c r="BA26" s="83"/>
      <c r="BB26" s="83"/>
      <c r="BC26" s="83"/>
      <c r="BD26" s="83"/>
      <c r="BE26" s="83"/>
      <c r="BF26" s="83"/>
      <c r="BG26" s="83"/>
      <c r="BH26" s="83"/>
      <c r="BI26" s="83"/>
      <c r="BJ26" s="83"/>
      <c r="BK26" s="83"/>
      <c r="BL26" s="83"/>
      <c r="BM26" s="83"/>
      <c r="BN26" s="83"/>
      <c r="BO26" s="83"/>
      <c r="BP26" s="83"/>
      <c r="BQ26" s="83"/>
    </row>
    <row r="27" spans="1:69" x14ac:dyDescent="0.25">
      <c r="A27" s="106" t="str">
        <f>'Champ Scores'!A26</f>
        <v>Diana</v>
      </c>
      <c r="B27" s="109">
        <v>0</v>
      </c>
      <c r="C27" s="108">
        <f>'Champ Pools'!C27</f>
        <v>0</v>
      </c>
      <c r="D27" s="76">
        <f>'Champ Pools'!D27</f>
        <v>4</v>
      </c>
      <c r="E27" s="76">
        <f>'Champ Pools'!E27</f>
        <v>0</v>
      </c>
      <c r="F27" s="76">
        <f>'Champ Pools'!F27</f>
        <v>0</v>
      </c>
      <c r="G27" s="76">
        <f>'Champ Pools'!G27</f>
        <v>5</v>
      </c>
      <c r="H27" s="76">
        <f>'Champ Pools'!H27</f>
        <v>0</v>
      </c>
      <c r="I27" s="76">
        <f>'Champ Pools'!I27</f>
        <v>0</v>
      </c>
      <c r="K27" s="80" t="str">
        <f t="shared" si="0"/>
        <v>Diana</v>
      </c>
      <c r="L27" s="81">
        <f>'Champ Pools'!L27</f>
        <v>0</v>
      </c>
      <c r="M27" s="81">
        <f>'Champ Pools'!M27</f>
        <v>0</v>
      </c>
      <c r="N27" s="81">
        <f>'Champ Pools'!N27</f>
        <v>3</v>
      </c>
      <c r="O27" s="81">
        <f>'Champ Pools'!O27</f>
        <v>0</v>
      </c>
      <c r="P27" s="81">
        <f>'Champ Pools'!P27</f>
        <v>0</v>
      </c>
      <c r="S27" s="83"/>
      <c r="T27" s="83"/>
      <c r="U27" s="83"/>
      <c r="V27" s="83"/>
      <c r="W27" s="83"/>
      <c r="X27" s="83"/>
      <c r="Y27" s="83"/>
      <c r="Z27" s="83"/>
      <c r="AA27" s="83"/>
      <c r="AB27" s="83"/>
      <c r="AC27" s="83"/>
      <c r="AD27" s="83"/>
      <c r="AE27" s="83"/>
      <c r="AF27" s="83"/>
      <c r="AG27" s="83"/>
      <c r="AH27" s="83"/>
      <c r="AI27" s="83"/>
      <c r="AJ27" s="83"/>
      <c r="AK27" s="83"/>
      <c r="AL27" s="83"/>
      <c r="AM27" s="83"/>
      <c r="AN27" s="83"/>
      <c r="AO27" s="83"/>
      <c r="AP27" s="83"/>
      <c r="AQ27" s="83"/>
      <c r="AR27" s="83"/>
      <c r="AS27" s="83"/>
      <c r="AT27" s="83"/>
      <c r="AU27" s="83"/>
      <c r="AV27" s="83"/>
      <c r="AW27" s="83"/>
      <c r="AX27" s="83"/>
      <c r="AY27" s="83"/>
      <c r="AZ27" s="83"/>
      <c r="BA27" s="83"/>
      <c r="BB27" s="83"/>
      <c r="BC27" s="83"/>
      <c r="BD27" s="83"/>
      <c r="BE27" s="83"/>
      <c r="BF27" s="83"/>
      <c r="BG27" s="83"/>
      <c r="BH27" s="83"/>
      <c r="BI27" s="83"/>
      <c r="BJ27" s="83"/>
      <c r="BK27" s="83"/>
      <c r="BL27" s="83"/>
      <c r="BM27" s="83"/>
      <c r="BN27" s="83"/>
      <c r="BO27" s="83"/>
      <c r="BP27" s="83"/>
      <c r="BQ27" s="83"/>
    </row>
    <row r="28" spans="1:69" x14ac:dyDescent="0.25">
      <c r="A28" s="106" t="str">
        <f>'Champ Scores'!A27</f>
        <v>Dr. Mundo</v>
      </c>
      <c r="B28" s="109">
        <v>2</v>
      </c>
      <c r="C28" s="108">
        <f>'Champ Pools'!C28</f>
        <v>0</v>
      </c>
      <c r="D28" s="76">
        <f>'Champ Pools'!D28</f>
        <v>3</v>
      </c>
      <c r="E28" s="76">
        <f>'Champ Pools'!E28</f>
        <v>0</v>
      </c>
      <c r="F28" s="76">
        <f>'Champ Pools'!F28</f>
        <v>0</v>
      </c>
      <c r="G28" s="76">
        <f>'Champ Pools'!G28</f>
        <v>0</v>
      </c>
      <c r="H28" s="76">
        <f>'Champ Pools'!H28</f>
        <v>0</v>
      </c>
      <c r="I28" s="76">
        <f>'Champ Pools'!I28</f>
        <v>0</v>
      </c>
      <c r="K28" s="80" t="str">
        <f t="shared" si="0"/>
        <v>Dr. Mundo</v>
      </c>
      <c r="L28" s="81">
        <f>'Champ Pools'!L28</f>
        <v>3</v>
      </c>
      <c r="M28" s="81">
        <f>'Champ Pools'!M28</f>
        <v>0</v>
      </c>
      <c r="N28" s="81">
        <f>'Champ Pools'!N28</f>
        <v>3</v>
      </c>
      <c r="O28" s="81">
        <f>'Champ Pools'!O28</f>
        <v>0</v>
      </c>
      <c r="P28" s="81">
        <f>'Champ Pools'!P28</f>
        <v>0</v>
      </c>
      <c r="S28" s="83"/>
      <c r="T28" s="83"/>
      <c r="U28" s="83"/>
      <c r="V28" s="83"/>
      <c r="W28" s="83"/>
      <c r="X28" s="83"/>
      <c r="Y28" s="83"/>
      <c r="Z28" s="83"/>
      <c r="AA28" s="83"/>
      <c r="AB28" s="83"/>
      <c r="AC28" s="83"/>
      <c r="AD28" s="83"/>
      <c r="AE28" s="83"/>
      <c r="AF28" s="83"/>
      <c r="AG28" s="83"/>
      <c r="AH28" s="83"/>
      <c r="AI28" s="83"/>
      <c r="AJ28" s="83"/>
      <c r="AK28" s="83"/>
      <c r="AL28" s="83"/>
      <c r="AM28" s="83"/>
      <c r="AN28" s="83"/>
      <c r="AO28" s="83"/>
      <c r="AP28" s="83"/>
      <c r="AQ28" s="83"/>
      <c r="AR28" s="83"/>
      <c r="AS28" s="83"/>
      <c r="AT28" s="83"/>
      <c r="AU28" s="83"/>
      <c r="AV28" s="83"/>
      <c r="AW28" s="83"/>
      <c r="AX28" s="83"/>
      <c r="AY28" s="83"/>
      <c r="AZ28" s="83"/>
      <c r="BA28" s="83"/>
      <c r="BB28" s="83"/>
      <c r="BC28" s="83"/>
      <c r="BD28" s="83"/>
      <c r="BE28" s="83"/>
      <c r="BF28" s="83"/>
      <c r="BG28" s="83"/>
      <c r="BH28" s="83"/>
      <c r="BI28" s="83"/>
      <c r="BJ28" s="83"/>
      <c r="BK28" s="83"/>
      <c r="BL28" s="83"/>
      <c r="BM28" s="83"/>
      <c r="BN28" s="83"/>
      <c r="BO28" s="83"/>
      <c r="BP28" s="83"/>
      <c r="BQ28" s="83"/>
    </row>
    <row r="29" spans="1:69" x14ac:dyDescent="0.25">
      <c r="A29" s="106" t="str">
        <f>'Champ Scores'!A28</f>
        <v>Draven</v>
      </c>
      <c r="B29" s="109">
        <v>0</v>
      </c>
      <c r="C29" s="108">
        <f>'Champ Pools'!C29</f>
        <v>0</v>
      </c>
      <c r="D29" s="76">
        <f>'Champ Pools'!D29</f>
        <v>2</v>
      </c>
      <c r="E29" s="76">
        <f>'Champ Pools'!E29</f>
        <v>0</v>
      </c>
      <c r="F29" s="76">
        <f>'Champ Pools'!F29</f>
        <v>0</v>
      </c>
      <c r="G29" s="76">
        <f>'Champ Pools'!G29</f>
        <v>0</v>
      </c>
      <c r="H29" s="76">
        <f>'Champ Pools'!H29</f>
        <v>0</v>
      </c>
      <c r="I29" s="76">
        <f>'Champ Pools'!I29</f>
        <v>0</v>
      </c>
      <c r="K29" s="80" t="str">
        <f t="shared" si="0"/>
        <v>Draven</v>
      </c>
      <c r="L29" s="81">
        <f>'Champ Pools'!L29</f>
        <v>0</v>
      </c>
      <c r="M29" s="81">
        <f>'Champ Pools'!M29</f>
        <v>0</v>
      </c>
      <c r="N29" s="81">
        <f>'Champ Pools'!N29</f>
        <v>3</v>
      </c>
      <c r="O29" s="81">
        <f>'Champ Pools'!O29</f>
        <v>0</v>
      </c>
      <c r="P29" s="81">
        <f>'Champ Pools'!P29</f>
        <v>0</v>
      </c>
      <c r="S29" s="83"/>
      <c r="T29" s="83"/>
      <c r="U29" s="83"/>
      <c r="V29" s="83"/>
      <c r="W29" s="83"/>
      <c r="X29" s="83"/>
      <c r="Y29" s="83"/>
      <c r="Z29" s="83"/>
      <c r="AA29" s="83"/>
      <c r="AB29" s="83"/>
      <c r="AC29" s="83"/>
      <c r="AD29" s="83"/>
      <c r="AE29" s="83"/>
      <c r="AF29" s="83"/>
      <c r="AG29" s="83"/>
      <c r="AH29" s="83"/>
      <c r="AI29" s="83"/>
      <c r="AJ29" s="83"/>
      <c r="AK29" s="83"/>
      <c r="AL29" s="83"/>
      <c r="AM29" s="83"/>
      <c r="AN29" s="83"/>
      <c r="AO29" s="83"/>
      <c r="AP29" s="83"/>
      <c r="AQ29" s="83"/>
      <c r="AR29" s="83"/>
      <c r="AS29" s="83"/>
      <c r="AT29" s="83"/>
      <c r="AU29" s="83"/>
      <c r="AV29" s="83"/>
      <c r="AW29" s="83"/>
      <c r="AX29" s="83"/>
      <c r="AY29" s="83"/>
      <c r="AZ29" s="83"/>
      <c r="BA29" s="83"/>
      <c r="BB29" s="83"/>
      <c r="BC29" s="83"/>
      <c r="BD29" s="83"/>
      <c r="BE29" s="83"/>
      <c r="BF29" s="83"/>
      <c r="BG29" s="83"/>
      <c r="BH29" s="83"/>
      <c r="BI29" s="83"/>
      <c r="BJ29" s="83"/>
      <c r="BK29" s="83"/>
      <c r="BL29" s="83"/>
      <c r="BM29" s="83"/>
      <c r="BN29" s="83"/>
      <c r="BO29" s="83"/>
      <c r="BP29" s="83"/>
      <c r="BQ29" s="83"/>
    </row>
    <row r="30" spans="1:69" x14ac:dyDescent="0.25">
      <c r="A30" s="106" t="str">
        <f>'Champ Scores'!A29</f>
        <v>Ekko</v>
      </c>
      <c r="B30" s="109">
        <v>0</v>
      </c>
      <c r="C30" s="108">
        <f>'Champ Pools'!C30</f>
        <v>0</v>
      </c>
      <c r="D30" s="76">
        <f>'Champ Pools'!D30</f>
        <v>4</v>
      </c>
      <c r="E30" s="76">
        <f>'Champ Pools'!E30</f>
        <v>0</v>
      </c>
      <c r="F30" s="76">
        <f>'Champ Pools'!F30</f>
        <v>0</v>
      </c>
      <c r="G30" s="76">
        <f>'Champ Pools'!G30</f>
        <v>4</v>
      </c>
      <c r="H30" s="76">
        <f>'Champ Pools'!H30</f>
        <v>0</v>
      </c>
      <c r="I30" s="76">
        <f>'Champ Pools'!I30</f>
        <v>0</v>
      </c>
      <c r="K30" s="80" t="str">
        <f t="shared" si="0"/>
        <v>Ekko</v>
      </c>
      <c r="L30" s="81">
        <f>'Champ Pools'!L30</f>
        <v>0</v>
      </c>
      <c r="M30" s="81">
        <f>'Champ Pools'!M30</f>
        <v>0</v>
      </c>
      <c r="N30" s="81">
        <f>'Champ Pools'!N30</f>
        <v>3</v>
      </c>
      <c r="O30" s="81">
        <f>'Champ Pools'!O30</f>
        <v>0</v>
      </c>
      <c r="P30" s="81">
        <f>'Champ Pools'!P30</f>
        <v>0</v>
      </c>
      <c r="S30" s="83"/>
      <c r="T30" s="83"/>
      <c r="U30" s="83"/>
      <c r="V30" s="83"/>
      <c r="W30" s="83"/>
      <c r="X30" s="83"/>
      <c r="Y30" s="83"/>
      <c r="Z30" s="83"/>
      <c r="AA30" s="83"/>
      <c r="AB30" s="83"/>
      <c r="AC30" s="83"/>
      <c r="AD30" s="83"/>
      <c r="AE30" s="83"/>
      <c r="AF30" s="83"/>
      <c r="AG30" s="83"/>
      <c r="AH30" s="83"/>
      <c r="AI30" s="83"/>
      <c r="AJ30" s="83"/>
      <c r="AK30" s="83"/>
      <c r="AL30" s="83"/>
      <c r="AM30" s="83"/>
      <c r="AN30" s="83"/>
      <c r="AO30" s="83"/>
      <c r="AP30" s="83"/>
      <c r="AQ30" s="83"/>
      <c r="AR30" s="83"/>
      <c r="AS30" s="83"/>
      <c r="AT30" s="83"/>
      <c r="AU30" s="83"/>
      <c r="AV30" s="83"/>
      <c r="AW30" s="83"/>
      <c r="AX30" s="83"/>
      <c r="AY30" s="83"/>
      <c r="AZ30" s="83"/>
      <c r="BA30" s="83"/>
      <c r="BB30" s="83"/>
      <c r="BC30" s="83"/>
      <c r="BD30" s="83"/>
      <c r="BE30" s="83"/>
      <c r="BF30" s="83"/>
      <c r="BG30" s="83"/>
      <c r="BH30" s="83"/>
      <c r="BI30" s="83"/>
      <c r="BJ30" s="83"/>
      <c r="BK30" s="83"/>
      <c r="BL30" s="83"/>
      <c r="BM30" s="83"/>
      <c r="BN30" s="83"/>
      <c r="BO30" s="83"/>
      <c r="BP30" s="83"/>
      <c r="BQ30" s="83"/>
    </row>
    <row r="31" spans="1:69" x14ac:dyDescent="0.25">
      <c r="A31" s="106" t="str">
        <f>'Champ Scores'!A30</f>
        <v>Elise</v>
      </c>
      <c r="B31" s="109">
        <v>0</v>
      </c>
      <c r="C31" s="108">
        <f>'Champ Pools'!C31</f>
        <v>4</v>
      </c>
      <c r="D31" s="76">
        <f>'Champ Pools'!D31</f>
        <v>0</v>
      </c>
      <c r="E31" s="76">
        <f>'Champ Pools'!E31</f>
        <v>0</v>
      </c>
      <c r="F31" s="76">
        <f>'Champ Pools'!F31</f>
        <v>3</v>
      </c>
      <c r="G31" s="76">
        <f>'Champ Pools'!G31</f>
        <v>0</v>
      </c>
      <c r="H31" s="76">
        <f>'Champ Pools'!H31</f>
        <v>0</v>
      </c>
      <c r="I31" s="76">
        <f>'Champ Pools'!I31</f>
        <v>0</v>
      </c>
      <c r="K31" s="80" t="str">
        <f t="shared" si="0"/>
        <v>Elise</v>
      </c>
      <c r="L31" s="81">
        <f>'Champ Pools'!L31</f>
        <v>0</v>
      </c>
      <c r="M31" s="81">
        <f>'Champ Pools'!M31</f>
        <v>3</v>
      </c>
      <c r="N31" s="81">
        <f>'Champ Pools'!N31</f>
        <v>0</v>
      </c>
      <c r="O31" s="81">
        <f>'Champ Pools'!O31</f>
        <v>0</v>
      </c>
      <c r="P31" s="81">
        <f>'Champ Pools'!P31</f>
        <v>3</v>
      </c>
      <c r="S31" s="83"/>
      <c r="T31" s="83"/>
      <c r="U31" s="83"/>
      <c r="V31" s="83"/>
      <c r="W31" s="83"/>
      <c r="X31" s="83"/>
      <c r="Y31" s="83"/>
      <c r="Z31" s="83"/>
      <c r="AA31" s="83"/>
      <c r="AB31" s="83"/>
      <c r="AC31" s="83"/>
      <c r="AD31" s="83"/>
      <c r="AE31" s="83"/>
      <c r="AF31" s="83"/>
      <c r="AG31" s="83"/>
      <c r="AH31" s="83"/>
      <c r="AI31" s="83"/>
      <c r="AJ31" s="83"/>
      <c r="AK31" s="83"/>
      <c r="AL31" s="83"/>
      <c r="AM31" s="83"/>
      <c r="AN31" s="83"/>
      <c r="AO31" s="83"/>
      <c r="AP31" s="83"/>
      <c r="AQ31" s="83"/>
      <c r="AR31" s="83"/>
      <c r="AS31" s="83"/>
      <c r="AT31" s="83"/>
      <c r="AU31" s="83"/>
      <c r="AV31" s="83"/>
      <c r="AW31" s="83"/>
      <c r="AX31" s="83"/>
      <c r="AY31" s="83"/>
      <c r="AZ31" s="83"/>
      <c r="BA31" s="83"/>
      <c r="BB31" s="83"/>
      <c r="BC31" s="83"/>
      <c r="BD31" s="83"/>
      <c r="BE31" s="83"/>
      <c r="BF31" s="83"/>
      <c r="BG31" s="83"/>
      <c r="BH31" s="83"/>
      <c r="BI31" s="83"/>
      <c r="BJ31" s="83"/>
      <c r="BK31" s="83"/>
      <c r="BL31" s="83"/>
      <c r="BM31" s="83"/>
      <c r="BN31" s="83"/>
      <c r="BO31" s="83"/>
      <c r="BP31" s="83"/>
      <c r="BQ31" s="83"/>
    </row>
    <row r="32" spans="1:69" x14ac:dyDescent="0.25">
      <c r="A32" s="106" t="str">
        <f>'Champ Scores'!A31</f>
        <v>Evelynn</v>
      </c>
      <c r="B32" s="109">
        <v>0</v>
      </c>
      <c r="C32" s="108">
        <f>'Champ Pools'!C32</f>
        <v>4</v>
      </c>
      <c r="D32" s="76">
        <f>'Champ Pools'!D32</f>
        <v>0</v>
      </c>
      <c r="E32" s="76">
        <f>'Champ Pools'!E32</f>
        <v>0</v>
      </c>
      <c r="F32" s="76">
        <f>'Champ Pools'!F32</f>
        <v>0</v>
      </c>
      <c r="G32" s="76">
        <f>'Champ Pools'!G32</f>
        <v>0</v>
      </c>
      <c r="H32" s="76">
        <f>'Champ Pools'!H32</f>
        <v>0</v>
      </c>
      <c r="I32" s="76">
        <f>'Champ Pools'!I32</f>
        <v>0</v>
      </c>
      <c r="K32" s="80" t="str">
        <f t="shared" si="0"/>
        <v>Evelynn</v>
      </c>
      <c r="L32" s="81">
        <f>'Champ Pools'!L32</f>
        <v>0</v>
      </c>
      <c r="M32" s="81">
        <f>'Champ Pools'!M32</f>
        <v>3</v>
      </c>
      <c r="N32" s="81">
        <f>'Champ Pools'!N32</f>
        <v>0</v>
      </c>
      <c r="O32" s="81">
        <f>'Champ Pools'!O32</f>
        <v>0</v>
      </c>
      <c r="P32" s="81">
        <f>'Champ Pools'!P32</f>
        <v>0</v>
      </c>
      <c r="S32" s="83"/>
      <c r="T32" s="83"/>
      <c r="U32" s="83"/>
      <c r="V32" s="83"/>
      <c r="W32" s="83"/>
      <c r="X32" s="83"/>
      <c r="Y32" s="83"/>
      <c r="Z32" s="83"/>
      <c r="AA32" s="83"/>
      <c r="AB32" s="83"/>
      <c r="AC32" s="83"/>
      <c r="AD32" s="83"/>
      <c r="AE32" s="83"/>
      <c r="AF32" s="83"/>
      <c r="AG32" s="83"/>
      <c r="AH32" s="83"/>
      <c r="AI32" s="83"/>
      <c r="AJ32" s="83"/>
      <c r="AK32" s="83"/>
      <c r="AL32" s="83"/>
      <c r="AM32" s="83"/>
      <c r="AN32" s="83"/>
      <c r="AO32" s="83"/>
      <c r="AP32" s="83"/>
      <c r="AQ32" s="83"/>
      <c r="AR32" s="83"/>
      <c r="AS32" s="83"/>
      <c r="AT32" s="83"/>
      <c r="AU32" s="83"/>
      <c r="AV32" s="83"/>
      <c r="AW32" s="83"/>
      <c r="AX32" s="83"/>
      <c r="AY32" s="83"/>
      <c r="AZ32" s="83"/>
      <c r="BA32" s="83"/>
      <c r="BB32" s="83"/>
      <c r="BC32" s="83"/>
      <c r="BD32" s="83"/>
      <c r="BE32" s="83"/>
      <c r="BF32" s="83"/>
      <c r="BG32" s="83"/>
      <c r="BH32" s="83"/>
      <c r="BI32" s="83"/>
      <c r="BJ32" s="83"/>
      <c r="BK32" s="83"/>
      <c r="BL32" s="83"/>
      <c r="BM32" s="83"/>
      <c r="BN32" s="83"/>
      <c r="BO32" s="83"/>
      <c r="BP32" s="83"/>
      <c r="BQ32" s="83"/>
    </row>
    <row r="33" spans="1:69" x14ac:dyDescent="0.25">
      <c r="A33" s="106" t="str">
        <f>'Champ Scores'!A32</f>
        <v>Ezreal</v>
      </c>
      <c r="B33" s="109">
        <v>0</v>
      </c>
      <c r="C33" s="108">
        <f>'Champ Pools'!C33</f>
        <v>0</v>
      </c>
      <c r="D33" s="76">
        <f>'Champ Pools'!D33</f>
        <v>3</v>
      </c>
      <c r="E33" s="76">
        <f>'Champ Pools'!E33</f>
        <v>3</v>
      </c>
      <c r="F33" s="76">
        <f>'Champ Pools'!F33</f>
        <v>0</v>
      </c>
      <c r="G33" s="76">
        <f>'Champ Pools'!G33</f>
        <v>0</v>
      </c>
      <c r="H33" s="76">
        <f>'Champ Pools'!H33</f>
        <v>0</v>
      </c>
      <c r="I33" s="76">
        <f>'Champ Pools'!I33</f>
        <v>0</v>
      </c>
      <c r="K33" s="80" t="str">
        <f t="shared" si="0"/>
        <v>Ezreal</v>
      </c>
      <c r="L33" s="81">
        <f>'Champ Pools'!L33</f>
        <v>0</v>
      </c>
      <c r="M33" s="81">
        <f>'Champ Pools'!M33</f>
        <v>0</v>
      </c>
      <c r="N33" s="81">
        <f>'Champ Pools'!N33</f>
        <v>3</v>
      </c>
      <c r="O33" s="81">
        <f>'Champ Pools'!O33</f>
        <v>3</v>
      </c>
      <c r="P33" s="81">
        <f>'Champ Pools'!P33</f>
        <v>0</v>
      </c>
      <c r="S33" s="83"/>
      <c r="T33" s="83"/>
      <c r="U33" s="83"/>
      <c r="V33" s="83"/>
      <c r="W33" s="83"/>
      <c r="X33" s="83"/>
      <c r="Y33" s="83"/>
      <c r="Z33" s="83"/>
      <c r="AA33" s="83"/>
      <c r="AB33" s="83"/>
      <c r="AC33" s="83"/>
      <c r="AD33" s="83"/>
      <c r="AE33" s="83"/>
      <c r="AF33" s="83"/>
      <c r="AG33" s="83"/>
      <c r="AH33" s="83"/>
      <c r="AI33" s="83"/>
      <c r="AJ33" s="83"/>
      <c r="AK33" s="83"/>
      <c r="AL33" s="83"/>
      <c r="AM33" s="83"/>
      <c r="AN33" s="83"/>
      <c r="AO33" s="83"/>
      <c r="AP33" s="83"/>
      <c r="AQ33" s="83"/>
      <c r="AR33" s="83"/>
      <c r="AS33" s="83"/>
      <c r="AT33" s="83"/>
      <c r="AU33" s="83"/>
      <c r="AV33" s="83"/>
      <c r="AW33" s="83"/>
      <c r="AX33" s="83"/>
      <c r="AY33" s="83"/>
      <c r="AZ33" s="83"/>
      <c r="BA33" s="83"/>
      <c r="BB33" s="83"/>
      <c r="BC33" s="83"/>
      <c r="BD33" s="83"/>
      <c r="BE33" s="83"/>
      <c r="BF33" s="83"/>
      <c r="BG33" s="83"/>
      <c r="BH33" s="83"/>
      <c r="BI33" s="83"/>
      <c r="BJ33" s="83"/>
      <c r="BK33" s="83"/>
      <c r="BL33" s="83"/>
      <c r="BM33" s="83"/>
      <c r="BN33" s="83"/>
      <c r="BO33" s="83"/>
      <c r="BP33" s="83"/>
      <c r="BQ33" s="83"/>
    </row>
    <row r="34" spans="1:69" x14ac:dyDescent="0.25">
      <c r="A34" s="106" t="str">
        <f>'Champ Scores'!A33</f>
        <v>Fiddlesticks</v>
      </c>
      <c r="B34" s="109">
        <v>0</v>
      </c>
      <c r="C34" s="108">
        <f>'Champ Pools'!C34</f>
        <v>0</v>
      </c>
      <c r="D34" s="76">
        <f>'Champ Pools'!D34</f>
        <v>2</v>
      </c>
      <c r="E34" s="76">
        <f>'Champ Pools'!E34</f>
        <v>0</v>
      </c>
      <c r="F34" s="76">
        <f>'Champ Pools'!F34</f>
        <v>0</v>
      </c>
      <c r="G34" s="76">
        <f>'Champ Pools'!G34</f>
        <v>0</v>
      </c>
      <c r="H34" s="76">
        <f>'Champ Pools'!H34</f>
        <v>0</v>
      </c>
      <c r="I34" s="76">
        <f>'Champ Pools'!I34</f>
        <v>0</v>
      </c>
      <c r="K34" s="80" t="str">
        <f t="shared" si="0"/>
        <v>Fiddlesticks</v>
      </c>
      <c r="L34" s="81">
        <f>'Champ Pools'!L34</f>
        <v>0</v>
      </c>
      <c r="M34" s="81">
        <f>'Champ Pools'!M34</f>
        <v>0</v>
      </c>
      <c r="N34" s="81">
        <f>'Champ Pools'!N34</f>
        <v>3</v>
      </c>
      <c r="O34" s="81">
        <f>'Champ Pools'!O34</f>
        <v>0</v>
      </c>
      <c r="P34" s="81">
        <f>'Champ Pools'!P34</f>
        <v>0</v>
      </c>
      <c r="S34" s="83"/>
      <c r="T34" s="83"/>
      <c r="U34" s="83"/>
      <c r="V34" s="83"/>
      <c r="W34" s="83"/>
      <c r="X34" s="83"/>
      <c r="Y34" s="83"/>
      <c r="Z34" s="83"/>
      <c r="AA34" s="83"/>
      <c r="AB34" s="83"/>
      <c r="AC34" s="83"/>
      <c r="AD34" s="83"/>
      <c r="AE34" s="83"/>
      <c r="AF34" s="83"/>
      <c r="AG34" s="83"/>
      <c r="AH34" s="83"/>
      <c r="AI34" s="83"/>
      <c r="AJ34" s="83"/>
      <c r="AK34" s="83"/>
      <c r="AL34" s="83"/>
      <c r="AM34" s="83"/>
      <c r="AN34" s="83"/>
      <c r="AO34" s="83"/>
      <c r="AP34" s="83"/>
      <c r="AQ34" s="83"/>
      <c r="AR34" s="83"/>
      <c r="AS34" s="83"/>
      <c r="AT34" s="83"/>
      <c r="AU34" s="83"/>
      <c r="AV34" s="83"/>
      <c r="AW34" s="83"/>
      <c r="AX34" s="83"/>
      <c r="AY34" s="83"/>
      <c r="AZ34" s="83"/>
      <c r="BA34" s="83"/>
      <c r="BB34" s="83"/>
      <c r="BC34" s="83"/>
      <c r="BD34" s="83"/>
      <c r="BE34" s="83"/>
      <c r="BF34" s="83"/>
      <c r="BG34" s="83"/>
      <c r="BH34" s="83"/>
      <c r="BI34" s="83"/>
      <c r="BJ34" s="83"/>
      <c r="BK34" s="83"/>
      <c r="BL34" s="83"/>
      <c r="BM34" s="83"/>
      <c r="BN34" s="83"/>
      <c r="BO34" s="83"/>
      <c r="BP34" s="83"/>
      <c r="BQ34" s="83"/>
    </row>
    <row r="35" spans="1:69" x14ac:dyDescent="0.25">
      <c r="A35" s="106" t="str">
        <f>'Champ Scores'!A34</f>
        <v>Fiora</v>
      </c>
      <c r="B35" s="109">
        <v>3</v>
      </c>
      <c r="C35" s="108">
        <f>'Champ Pools'!C35</f>
        <v>0</v>
      </c>
      <c r="D35" s="76">
        <f>'Champ Pools'!D35</f>
        <v>3</v>
      </c>
      <c r="E35" s="76">
        <f>'Champ Pools'!E35</f>
        <v>0</v>
      </c>
      <c r="F35" s="76">
        <f>'Champ Pools'!F35</f>
        <v>0</v>
      </c>
      <c r="G35" s="76">
        <f>'Champ Pools'!G35</f>
        <v>0</v>
      </c>
      <c r="H35" s="76">
        <f>'Champ Pools'!H35</f>
        <v>0</v>
      </c>
      <c r="I35" s="76">
        <f>'Champ Pools'!I35</f>
        <v>0</v>
      </c>
      <c r="K35" s="80" t="str">
        <f t="shared" si="0"/>
        <v>Fiora</v>
      </c>
      <c r="L35" s="81">
        <f>'Champ Pools'!L35</f>
        <v>3</v>
      </c>
      <c r="M35" s="81">
        <f>'Champ Pools'!M35</f>
        <v>0</v>
      </c>
      <c r="N35" s="81">
        <f>'Champ Pools'!N35</f>
        <v>3</v>
      </c>
      <c r="O35" s="81">
        <f>'Champ Pools'!O35</f>
        <v>0</v>
      </c>
      <c r="P35" s="81">
        <f>'Champ Pools'!P35</f>
        <v>0</v>
      </c>
      <c r="S35" s="83"/>
      <c r="T35" s="83"/>
      <c r="U35" s="83"/>
      <c r="V35" s="83"/>
      <c r="W35" s="83"/>
      <c r="X35" s="83"/>
      <c r="Y35" s="83"/>
      <c r="Z35" s="83"/>
      <c r="AA35" s="83"/>
      <c r="AB35" s="83"/>
      <c r="AC35" s="83"/>
      <c r="AD35" s="83"/>
      <c r="AE35" s="83"/>
      <c r="AF35" s="83"/>
      <c r="AG35" s="83"/>
      <c r="AH35" s="83"/>
      <c r="AI35" s="83"/>
      <c r="AJ35" s="83"/>
      <c r="AK35" s="83"/>
      <c r="AL35" s="83"/>
      <c r="AM35" s="83"/>
      <c r="AN35" s="83"/>
      <c r="AO35" s="83"/>
      <c r="AP35" s="83"/>
      <c r="AQ35" s="83"/>
      <c r="AR35" s="83"/>
      <c r="AS35" s="83"/>
      <c r="AT35" s="83"/>
      <c r="AU35" s="83"/>
      <c r="AV35" s="83"/>
      <c r="AW35" s="83"/>
      <c r="AX35" s="83"/>
      <c r="AY35" s="83"/>
      <c r="AZ35" s="83"/>
      <c r="BA35" s="83"/>
      <c r="BB35" s="83"/>
      <c r="BC35" s="83"/>
      <c r="BD35" s="83"/>
      <c r="BE35" s="83"/>
      <c r="BF35" s="83"/>
      <c r="BG35" s="83"/>
      <c r="BH35" s="83"/>
      <c r="BI35" s="83"/>
      <c r="BJ35" s="83"/>
      <c r="BK35" s="83"/>
      <c r="BL35" s="83"/>
      <c r="BM35" s="83"/>
      <c r="BN35" s="83"/>
      <c r="BO35" s="83"/>
      <c r="BP35" s="83"/>
      <c r="BQ35" s="83"/>
    </row>
    <row r="36" spans="1:69" x14ac:dyDescent="0.25">
      <c r="A36" s="106" t="str">
        <f>'Champ Scores'!A35</f>
        <v>Fizz</v>
      </c>
      <c r="B36" s="109">
        <v>0</v>
      </c>
      <c r="C36" s="108">
        <f>'Champ Pools'!C36</f>
        <v>0</v>
      </c>
      <c r="D36" s="76">
        <f>'Champ Pools'!D36</f>
        <v>3</v>
      </c>
      <c r="E36" s="76">
        <f>'Champ Pools'!E36</f>
        <v>0</v>
      </c>
      <c r="F36" s="76">
        <f>'Champ Pools'!F36</f>
        <v>0</v>
      </c>
      <c r="G36" s="76">
        <f>'Champ Pools'!G36</f>
        <v>0</v>
      </c>
      <c r="H36" s="76">
        <f>'Champ Pools'!H36</f>
        <v>0</v>
      </c>
      <c r="I36" s="76">
        <f>'Champ Pools'!I36</f>
        <v>0</v>
      </c>
      <c r="K36" s="80" t="str">
        <f t="shared" si="0"/>
        <v>Fizz</v>
      </c>
      <c r="L36" s="81">
        <f>'Champ Pools'!L36</f>
        <v>0</v>
      </c>
      <c r="M36" s="81">
        <f>'Champ Pools'!M36</f>
        <v>0</v>
      </c>
      <c r="N36" s="81">
        <f>'Champ Pools'!N36</f>
        <v>3</v>
      </c>
      <c r="O36" s="81">
        <f>'Champ Pools'!O36</f>
        <v>0</v>
      </c>
      <c r="P36" s="81">
        <f>'Champ Pools'!P36</f>
        <v>0</v>
      </c>
      <c r="S36" s="83"/>
      <c r="T36" s="83"/>
      <c r="U36" s="83"/>
      <c r="V36" s="83"/>
      <c r="W36" s="83"/>
      <c r="X36" s="83"/>
      <c r="Y36" s="83"/>
      <c r="Z36" s="83"/>
      <c r="AA36" s="83"/>
      <c r="AB36" s="83"/>
      <c r="AC36" s="83"/>
      <c r="AD36" s="83"/>
      <c r="AE36" s="83"/>
      <c r="AF36" s="83"/>
      <c r="AG36" s="83"/>
      <c r="AH36" s="83"/>
      <c r="AI36" s="83"/>
      <c r="AJ36" s="83"/>
      <c r="AK36" s="83"/>
      <c r="AL36" s="83"/>
      <c r="AM36" s="83"/>
      <c r="AN36" s="83"/>
      <c r="AO36" s="83"/>
      <c r="AP36" s="83"/>
      <c r="AQ36" s="83"/>
      <c r="AR36" s="83"/>
      <c r="AS36" s="83"/>
      <c r="AT36" s="83"/>
      <c r="AU36" s="83"/>
      <c r="AV36" s="83"/>
      <c r="AW36" s="83"/>
      <c r="AX36" s="83"/>
      <c r="AY36" s="83"/>
      <c r="AZ36" s="83"/>
      <c r="BA36" s="83"/>
      <c r="BB36" s="83"/>
      <c r="BC36" s="83"/>
      <c r="BD36" s="83"/>
      <c r="BE36" s="83"/>
      <c r="BF36" s="83"/>
      <c r="BG36" s="83"/>
      <c r="BH36" s="83"/>
      <c r="BI36" s="83"/>
      <c r="BJ36" s="83"/>
      <c r="BK36" s="83"/>
      <c r="BL36" s="83"/>
      <c r="BM36" s="83"/>
      <c r="BN36" s="83"/>
      <c r="BO36" s="83"/>
      <c r="BP36" s="83"/>
      <c r="BQ36" s="83"/>
    </row>
    <row r="37" spans="1:69" x14ac:dyDescent="0.25">
      <c r="A37" s="106" t="str">
        <f>'Champ Scores'!A36</f>
        <v>Galio</v>
      </c>
      <c r="B37" s="109">
        <v>0</v>
      </c>
      <c r="C37" s="108">
        <f>'Champ Pools'!C37</f>
        <v>0</v>
      </c>
      <c r="D37" s="76">
        <f>'Champ Pools'!D37</f>
        <v>5</v>
      </c>
      <c r="E37" s="76">
        <f>'Champ Pools'!E37</f>
        <v>0</v>
      </c>
      <c r="F37" s="76">
        <f>'Champ Pools'!F37</f>
        <v>5</v>
      </c>
      <c r="G37" s="76">
        <f>'Champ Pools'!G37</f>
        <v>0</v>
      </c>
      <c r="H37" s="76">
        <f>'Champ Pools'!H37</f>
        <v>0</v>
      </c>
      <c r="I37" s="76">
        <f>'Champ Pools'!I37</f>
        <v>0</v>
      </c>
      <c r="K37" s="80" t="str">
        <f t="shared" si="0"/>
        <v>Galio</v>
      </c>
      <c r="L37" s="81">
        <f>'Champ Pools'!L37</f>
        <v>0</v>
      </c>
      <c r="M37" s="81">
        <f>'Champ Pools'!M37</f>
        <v>0</v>
      </c>
      <c r="N37" s="81">
        <f>'Champ Pools'!N37</f>
        <v>3</v>
      </c>
      <c r="O37" s="81">
        <f>'Champ Pools'!O37</f>
        <v>0</v>
      </c>
      <c r="P37" s="81">
        <f>'Champ Pools'!P37</f>
        <v>3</v>
      </c>
      <c r="S37" s="83"/>
      <c r="T37" s="83"/>
      <c r="U37" s="83"/>
      <c r="V37" s="83"/>
      <c r="W37" s="83"/>
      <c r="X37" s="83"/>
      <c r="Y37" s="83"/>
      <c r="Z37" s="83"/>
      <c r="AA37" s="83"/>
      <c r="AB37" s="83"/>
      <c r="AC37" s="83"/>
      <c r="AD37" s="83"/>
      <c r="AE37" s="83"/>
      <c r="AF37" s="83"/>
      <c r="AG37" s="83"/>
      <c r="AH37" s="83"/>
      <c r="AI37" s="83"/>
      <c r="AJ37" s="83"/>
      <c r="AK37" s="83"/>
      <c r="AL37" s="83"/>
      <c r="AM37" s="83"/>
      <c r="AN37" s="83"/>
      <c r="AO37" s="83"/>
      <c r="AP37" s="83"/>
      <c r="AQ37" s="83"/>
      <c r="AR37" s="83"/>
      <c r="AS37" s="83"/>
      <c r="AT37" s="83"/>
      <c r="AU37" s="83"/>
      <c r="AV37" s="83"/>
      <c r="AW37" s="83"/>
      <c r="AX37" s="83"/>
      <c r="AY37" s="83"/>
      <c r="AZ37" s="83"/>
      <c r="BA37" s="83"/>
      <c r="BB37" s="83"/>
      <c r="BC37" s="83"/>
      <c r="BD37" s="83"/>
      <c r="BE37" s="83"/>
      <c r="BF37" s="83"/>
      <c r="BG37" s="83"/>
      <c r="BH37" s="83"/>
      <c r="BI37" s="83"/>
      <c r="BJ37" s="83"/>
      <c r="BK37" s="83"/>
      <c r="BL37" s="83"/>
      <c r="BM37" s="83"/>
      <c r="BN37" s="83"/>
      <c r="BO37" s="83"/>
      <c r="BP37" s="83"/>
      <c r="BQ37" s="83"/>
    </row>
    <row r="38" spans="1:69" x14ac:dyDescent="0.25">
      <c r="A38" s="106" t="str">
        <f>'Champ Scores'!A37</f>
        <v>Gangplank</v>
      </c>
      <c r="B38" s="109">
        <v>2</v>
      </c>
      <c r="C38" s="108">
        <f>'Champ Pools'!C38</f>
        <v>0</v>
      </c>
      <c r="D38" s="76">
        <f>'Champ Pools'!D38</f>
        <v>3</v>
      </c>
      <c r="E38" s="76">
        <f>'Champ Pools'!E38</f>
        <v>0</v>
      </c>
      <c r="F38" s="76">
        <f>'Champ Pools'!F38</f>
        <v>0</v>
      </c>
      <c r="G38" s="76">
        <f>'Champ Pools'!G38</f>
        <v>0</v>
      </c>
      <c r="H38" s="76">
        <f>'Champ Pools'!H38</f>
        <v>0</v>
      </c>
      <c r="I38" s="76">
        <f>'Champ Pools'!I38</f>
        <v>0</v>
      </c>
      <c r="K38" s="80" t="str">
        <f t="shared" si="0"/>
        <v>Gangplank</v>
      </c>
      <c r="L38" s="81">
        <f>'Champ Pools'!L38</f>
        <v>3</v>
      </c>
      <c r="M38" s="81">
        <f>'Champ Pools'!M38</f>
        <v>0</v>
      </c>
      <c r="N38" s="81">
        <f>'Champ Pools'!N38</f>
        <v>3</v>
      </c>
      <c r="O38" s="81">
        <f>'Champ Pools'!O38</f>
        <v>0</v>
      </c>
      <c r="P38" s="81">
        <f>'Champ Pools'!P38</f>
        <v>0</v>
      </c>
      <c r="S38" s="83"/>
      <c r="T38" s="83"/>
      <c r="U38" s="83"/>
      <c r="V38" s="83"/>
      <c r="W38" s="83"/>
      <c r="X38" s="83"/>
      <c r="Y38" s="83"/>
      <c r="Z38" s="83"/>
      <c r="AA38" s="83"/>
      <c r="AB38" s="83"/>
      <c r="AC38" s="83"/>
      <c r="AD38" s="83"/>
      <c r="AE38" s="83"/>
      <c r="AF38" s="83"/>
      <c r="AG38" s="83"/>
      <c r="AH38" s="83"/>
      <c r="AI38" s="83"/>
      <c r="AJ38" s="83"/>
      <c r="AK38" s="83"/>
      <c r="AL38" s="83"/>
      <c r="AM38" s="83"/>
      <c r="AN38" s="83"/>
      <c r="AO38" s="83"/>
      <c r="AP38" s="83"/>
      <c r="AQ38" s="83"/>
      <c r="AR38" s="83"/>
      <c r="AS38" s="83"/>
      <c r="AT38" s="83"/>
      <c r="AU38" s="83"/>
      <c r="AV38" s="83"/>
      <c r="AW38" s="83"/>
      <c r="AX38" s="83"/>
      <c r="AY38" s="83"/>
      <c r="AZ38" s="83"/>
      <c r="BA38" s="83"/>
      <c r="BB38" s="83"/>
      <c r="BC38" s="83"/>
      <c r="BD38" s="83"/>
      <c r="BE38" s="83"/>
      <c r="BF38" s="83"/>
      <c r="BG38" s="83"/>
      <c r="BH38" s="83"/>
      <c r="BI38" s="83"/>
      <c r="BJ38" s="83"/>
      <c r="BK38" s="83"/>
      <c r="BL38" s="83"/>
      <c r="BM38" s="83"/>
      <c r="BN38" s="83"/>
      <c r="BO38" s="83"/>
      <c r="BP38" s="83"/>
      <c r="BQ38" s="83"/>
    </row>
    <row r="39" spans="1:69" x14ac:dyDescent="0.25">
      <c r="A39" s="106" t="str">
        <f>'Champ Scores'!A38</f>
        <v>Garen</v>
      </c>
      <c r="B39" s="109">
        <v>5</v>
      </c>
      <c r="C39" s="108">
        <f>'Champ Pools'!C39</f>
        <v>0</v>
      </c>
      <c r="D39" s="76">
        <f>'Champ Pools'!D39</f>
        <v>4</v>
      </c>
      <c r="E39" s="76">
        <f>'Champ Pools'!E39</f>
        <v>0</v>
      </c>
      <c r="F39" s="76">
        <f>'Champ Pools'!F39</f>
        <v>0</v>
      </c>
      <c r="G39" s="76">
        <f>'Champ Pools'!G39</f>
        <v>0</v>
      </c>
      <c r="H39" s="76">
        <f>'Champ Pools'!H39</f>
        <v>0</v>
      </c>
      <c r="I39" s="76">
        <f>'Champ Pools'!I39</f>
        <v>0</v>
      </c>
      <c r="K39" s="80" t="str">
        <f t="shared" si="0"/>
        <v>Garen</v>
      </c>
      <c r="L39" s="81">
        <f>'Champ Pools'!L39</f>
        <v>3</v>
      </c>
      <c r="M39" s="81">
        <f>'Champ Pools'!M39</f>
        <v>0</v>
      </c>
      <c r="N39" s="81">
        <f>'Champ Pools'!N39</f>
        <v>3</v>
      </c>
      <c r="O39" s="81">
        <f>'Champ Pools'!O39</f>
        <v>0</v>
      </c>
      <c r="P39" s="81">
        <f>'Champ Pools'!P39</f>
        <v>0</v>
      </c>
      <c r="S39" s="83"/>
      <c r="T39" s="83"/>
      <c r="U39" s="83"/>
      <c r="V39" s="83"/>
      <c r="W39" s="83"/>
      <c r="X39" s="83"/>
      <c r="Y39" s="83"/>
      <c r="Z39" s="83"/>
      <c r="AA39" s="83"/>
      <c r="AB39" s="83"/>
      <c r="AC39" s="83"/>
      <c r="AD39" s="83"/>
      <c r="AE39" s="83"/>
      <c r="AF39" s="83"/>
      <c r="AG39" s="83"/>
      <c r="AH39" s="83"/>
      <c r="AI39" s="83"/>
      <c r="AJ39" s="83"/>
      <c r="AK39" s="83"/>
      <c r="AL39" s="83"/>
      <c r="AM39" s="83"/>
      <c r="AN39" s="83"/>
      <c r="AO39" s="83"/>
      <c r="AP39" s="83"/>
      <c r="AQ39" s="83"/>
      <c r="AR39" s="83"/>
      <c r="AS39" s="83"/>
      <c r="AT39" s="83"/>
      <c r="AU39" s="83"/>
      <c r="AV39" s="83"/>
      <c r="AW39" s="83"/>
      <c r="AX39" s="83"/>
      <c r="AY39" s="83"/>
      <c r="AZ39" s="83"/>
      <c r="BA39" s="83"/>
      <c r="BB39" s="83"/>
      <c r="BC39" s="83"/>
      <c r="BD39" s="83"/>
      <c r="BE39" s="83"/>
      <c r="BF39" s="83"/>
      <c r="BG39" s="83"/>
      <c r="BH39" s="83"/>
      <c r="BI39" s="83"/>
      <c r="BJ39" s="83"/>
      <c r="BK39" s="83"/>
      <c r="BL39" s="83"/>
      <c r="BM39" s="83"/>
      <c r="BN39" s="83"/>
      <c r="BO39" s="83"/>
      <c r="BP39" s="83"/>
      <c r="BQ39" s="83"/>
    </row>
    <row r="40" spans="1:69" x14ac:dyDescent="0.25">
      <c r="A40" s="106" t="str">
        <f>'Champ Scores'!A39</f>
        <v>Gnar</v>
      </c>
      <c r="B40" s="109">
        <v>3</v>
      </c>
      <c r="C40" s="108">
        <f>'Champ Pools'!C40</f>
        <v>0</v>
      </c>
      <c r="D40" s="76">
        <f>'Champ Pools'!D40</f>
        <v>3</v>
      </c>
      <c r="E40" s="76">
        <f>'Champ Pools'!E40</f>
        <v>0</v>
      </c>
      <c r="F40" s="76">
        <f>'Champ Pools'!F40</f>
        <v>0</v>
      </c>
      <c r="G40" s="76">
        <f>'Champ Pools'!G40</f>
        <v>0</v>
      </c>
      <c r="H40" s="76">
        <f>'Champ Pools'!H40</f>
        <v>0</v>
      </c>
      <c r="I40" s="76">
        <f>'Champ Pools'!I40</f>
        <v>0</v>
      </c>
      <c r="K40" s="80" t="str">
        <f t="shared" si="0"/>
        <v>Gnar</v>
      </c>
      <c r="L40" s="81">
        <f>'Champ Pools'!L40</f>
        <v>3</v>
      </c>
      <c r="M40" s="81">
        <f>'Champ Pools'!M40</f>
        <v>0</v>
      </c>
      <c r="N40" s="81">
        <f>'Champ Pools'!N40</f>
        <v>3</v>
      </c>
      <c r="O40" s="81">
        <f>'Champ Pools'!O40</f>
        <v>0</v>
      </c>
      <c r="P40" s="81">
        <f>'Champ Pools'!P40</f>
        <v>0</v>
      </c>
      <c r="S40" s="83"/>
      <c r="T40" s="83"/>
      <c r="U40" s="83"/>
      <c r="V40" s="83"/>
      <c r="W40" s="83"/>
      <c r="X40" s="83"/>
      <c r="Y40" s="83"/>
      <c r="Z40" s="83"/>
      <c r="AA40" s="83"/>
      <c r="AB40" s="83"/>
      <c r="AC40" s="83"/>
      <c r="AD40" s="83"/>
      <c r="AE40" s="83"/>
      <c r="AF40" s="83"/>
      <c r="AG40" s="83"/>
      <c r="AH40" s="83"/>
      <c r="AI40" s="83"/>
      <c r="AJ40" s="83"/>
      <c r="AK40" s="83"/>
      <c r="AL40" s="83"/>
      <c r="AM40" s="83"/>
      <c r="AN40" s="83"/>
      <c r="AO40" s="83"/>
      <c r="AP40" s="83"/>
      <c r="AQ40" s="83"/>
      <c r="AR40" s="83"/>
      <c r="AS40" s="83"/>
      <c r="AT40" s="83"/>
      <c r="AU40" s="83"/>
      <c r="AV40" s="83"/>
      <c r="AW40" s="83"/>
      <c r="AX40" s="83"/>
      <c r="AY40" s="83"/>
      <c r="AZ40" s="83"/>
      <c r="BA40" s="83"/>
      <c r="BB40" s="83"/>
      <c r="BC40" s="83"/>
      <c r="BD40" s="83"/>
      <c r="BE40" s="83"/>
      <c r="BF40" s="83"/>
      <c r="BG40" s="83"/>
      <c r="BH40" s="83"/>
      <c r="BI40" s="83"/>
      <c r="BJ40" s="83"/>
      <c r="BK40" s="83"/>
      <c r="BL40" s="83"/>
      <c r="BM40" s="83"/>
      <c r="BN40" s="83"/>
      <c r="BO40" s="83"/>
      <c r="BP40" s="83"/>
      <c r="BQ40" s="83"/>
    </row>
    <row r="41" spans="1:69" x14ac:dyDescent="0.25">
      <c r="A41" s="106" t="str">
        <f>'Champ Scores'!A40</f>
        <v>Gragas</v>
      </c>
      <c r="B41" s="109">
        <v>4</v>
      </c>
      <c r="C41" s="108">
        <f>'Champ Pools'!C41</f>
        <v>0</v>
      </c>
      <c r="D41" s="76">
        <f>'Champ Pools'!D41</f>
        <v>4</v>
      </c>
      <c r="E41" s="76">
        <f>'Champ Pools'!E41</f>
        <v>0</v>
      </c>
      <c r="F41" s="76">
        <f>'Champ Pools'!F41</f>
        <v>5</v>
      </c>
      <c r="G41" s="76">
        <f>'Champ Pools'!G41</f>
        <v>0</v>
      </c>
      <c r="H41" s="76">
        <f>'Champ Pools'!H41</f>
        <v>0</v>
      </c>
      <c r="I41" s="76">
        <f>'Champ Pools'!I41</f>
        <v>0</v>
      </c>
      <c r="K41" s="80" t="str">
        <f t="shared" si="0"/>
        <v>Gragas</v>
      </c>
      <c r="L41" s="81">
        <f>'Champ Pools'!L41</f>
        <v>3</v>
      </c>
      <c r="M41" s="81">
        <f>'Champ Pools'!M41</f>
        <v>0</v>
      </c>
      <c r="N41" s="81">
        <f>'Champ Pools'!N41</f>
        <v>3</v>
      </c>
      <c r="O41" s="81">
        <f>'Champ Pools'!O41</f>
        <v>0</v>
      </c>
      <c r="P41" s="81">
        <f>'Champ Pools'!P41</f>
        <v>3</v>
      </c>
      <c r="S41" s="83"/>
      <c r="T41" s="83"/>
      <c r="U41" s="83"/>
      <c r="V41" s="83"/>
      <c r="W41" s="83"/>
      <c r="X41" s="83"/>
      <c r="Y41" s="83"/>
      <c r="Z41" s="83"/>
      <c r="AA41" s="83"/>
      <c r="AB41" s="83"/>
      <c r="AC41" s="83"/>
      <c r="AD41" s="83"/>
      <c r="AE41" s="83"/>
      <c r="AF41" s="83"/>
      <c r="AG41" s="83"/>
      <c r="AH41" s="83"/>
      <c r="AI41" s="83"/>
      <c r="AJ41" s="83"/>
      <c r="AK41" s="83"/>
      <c r="AL41" s="83"/>
      <c r="AM41" s="83"/>
      <c r="AN41" s="83"/>
      <c r="AO41" s="83"/>
      <c r="AP41" s="83"/>
      <c r="AQ41" s="83"/>
      <c r="AR41" s="83"/>
      <c r="AS41" s="83"/>
      <c r="AT41" s="83"/>
      <c r="AU41" s="83"/>
      <c r="AV41" s="83"/>
      <c r="AW41" s="83"/>
      <c r="AX41" s="83"/>
      <c r="AY41" s="83"/>
      <c r="AZ41" s="83"/>
      <c r="BA41" s="83"/>
      <c r="BB41" s="83"/>
      <c r="BC41" s="83"/>
      <c r="BD41" s="83"/>
      <c r="BE41" s="83"/>
      <c r="BF41" s="83"/>
      <c r="BG41" s="83"/>
      <c r="BH41" s="83"/>
      <c r="BI41" s="83"/>
      <c r="BJ41" s="83"/>
      <c r="BK41" s="83"/>
      <c r="BL41" s="83"/>
      <c r="BM41" s="83"/>
      <c r="BN41" s="83"/>
      <c r="BO41" s="83"/>
      <c r="BP41" s="83"/>
      <c r="BQ41" s="83"/>
    </row>
    <row r="42" spans="1:69" x14ac:dyDescent="0.25">
      <c r="A42" s="106" t="str">
        <f>'Champ Scores'!A41</f>
        <v>Graves</v>
      </c>
      <c r="B42" s="109">
        <v>2</v>
      </c>
      <c r="C42" s="108">
        <f>'Champ Pools'!C42</f>
        <v>2</v>
      </c>
      <c r="D42" s="76">
        <f>'Champ Pools'!D42</f>
        <v>5</v>
      </c>
      <c r="E42" s="76">
        <f>'Champ Pools'!E42</f>
        <v>0</v>
      </c>
      <c r="F42" s="76">
        <f>'Champ Pools'!F42</f>
        <v>0</v>
      </c>
      <c r="G42" s="76">
        <f>'Champ Pools'!G42</f>
        <v>0</v>
      </c>
      <c r="H42" s="76">
        <f>'Champ Pools'!H42</f>
        <v>0</v>
      </c>
      <c r="I42" s="76">
        <f>'Champ Pools'!I42</f>
        <v>0</v>
      </c>
      <c r="K42" s="80" t="str">
        <f t="shared" si="0"/>
        <v>Graves</v>
      </c>
      <c r="L42" s="81">
        <f>'Champ Pools'!L42</f>
        <v>3</v>
      </c>
      <c r="M42" s="81">
        <f>'Champ Pools'!M42</f>
        <v>3</v>
      </c>
      <c r="N42" s="81">
        <f>'Champ Pools'!N42</f>
        <v>3</v>
      </c>
      <c r="O42" s="81">
        <f>'Champ Pools'!O42</f>
        <v>0</v>
      </c>
      <c r="P42" s="81">
        <f>'Champ Pools'!P42</f>
        <v>0</v>
      </c>
      <c r="S42" s="83"/>
      <c r="T42" s="83"/>
      <c r="U42" s="83"/>
      <c r="V42" s="83"/>
      <c r="W42" s="83"/>
      <c r="X42" s="83"/>
      <c r="Y42" s="83"/>
      <c r="Z42" s="83"/>
      <c r="AA42" s="83"/>
      <c r="AB42" s="83"/>
      <c r="AC42" s="83"/>
      <c r="AD42" s="83"/>
      <c r="AE42" s="83"/>
      <c r="AF42" s="83"/>
      <c r="AG42" s="83"/>
      <c r="AH42" s="83"/>
      <c r="AI42" s="83"/>
      <c r="AJ42" s="83"/>
      <c r="AK42" s="83"/>
      <c r="AL42" s="83"/>
      <c r="AM42" s="83"/>
      <c r="AN42" s="83"/>
      <c r="AO42" s="83"/>
      <c r="AP42" s="83"/>
      <c r="AQ42" s="83"/>
      <c r="AR42" s="83"/>
      <c r="AS42" s="83"/>
      <c r="AT42" s="83"/>
      <c r="AU42" s="83"/>
      <c r="AV42" s="83"/>
      <c r="AW42" s="83"/>
      <c r="AX42" s="83"/>
      <c r="AY42" s="83"/>
      <c r="AZ42" s="83"/>
      <c r="BA42" s="83"/>
      <c r="BB42" s="83"/>
      <c r="BC42" s="83"/>
      <c r="BD42" s="83"/>
      <c r="BE42" s="83"/>
      <c r="BF42" s="83"/>
      <c r="BG42" s="83"/>
      <c r="BH42" s="83"/>
      <c r="BI42" s="83"/>
      <c r="BJ42" s="83"/>
      <c r="BK42" s="83"/>
      <c r="BL42" s="83"/>
      <c r="BM42" s="83"/>
      <c r="BN42" s="83"/>
      <c r="BO42" s="83"/>
      <c r="BP42" s="83"/>
      <c r="BQ42" s="83"/>
    </row>
    <row r="43" spans="1:69" x14ac:dyDescent="0.25">
      <c r="A43" s="106" t="str">
        <f>'Champ Scores'!A42</f>
        <v>Gwen</v>
      </c>
      <c r="B43" s="109">
        <v>2</v>
      </c>
      <c r="C43" s="108">
        <f>'Champ Pools'!C43</f>
        <v>0</v>
      </c>
      <c r="D43" s="76">
        <f>'Champ Pools'!D43</f>
        <v>3</v>
      </c>
      <c r="E43" s="76">
        <f>'Champ Pools'!E43</f>
        <v>0</v>
      </c>
      <c r="F43" s="76">
        <f>'Champ Pools'!F43</f>
        <v>0</v>
      </c>
      <c r="G43" s="76">
        <f>'Champ Pools'!G43</f>
        <v>5</v>
      </c>
      <c r="H43" s="76">
        <f>'Champ Pools'!H43</f>
        <v>0</v>
      </c>
      <c r="I43" s="76">
        <f>'Champ Pools'!I43</f>
        <v>0</v>
      </c>
      <c r="K43" s="80" t="str">
        <f t="shared" si="0"/>
        <v>Gwen</v>
      </c>
      <c r="L43" s="81">
        <f>'Champ Pools'!L43</f>
        <v>3</v>
      </c>
      <c r="M43" s="81">
        <f>'Champ Pools'!M43</f>
        <v>0</v>
      </c>
      <c r="N43" s="81">
        <f>'Champ Pools'!N43</f>
        <v>3</v>
      </c>
      <c r="O43" s="81">
        <f>'Champ Pools'!O43</f>
        <v>0</v>
      </c>
      <c r="P43" s="81">
        <f>'Champ Pools'!P43</f>
        <v>0</v>
      </c>
      <c r="S43" s="83"/>
      <c r="T43" s="83"/>
      <c r="U43" s="83"/>
      <c r="V43" s="83"/>
      <c r="W43" s="83"/>
      <c r="X43" s="83"/>
      <c r="Y43" s="83"/>
      <c r="Z43" s="83"/>
      <c r="AA43" s="83"/>
      <c r="AB43" s="83"/>
      <c r="AC43" s="83"/>
      <c r="AD43" s="83"/>
      <c r="AE43" s="83"/>
      <c r="AF43" s="83"/>
      <c r="AG43" s="83"/>
      <c r="AH43" s="83"/>
      <c r="AI43" s="83"/>
      <c r="AJ43" s="83"/>
      <c r="AK43" s="83"/>
      <c r="AL43" s="83"/>
      <c r="AM43" s="83"/>
      <c r="AN43" s="83"/>
      <c r="AO43" s="83"/>
      <c r="AP43" s="83"/>
      <c r="AQ43" s="83"/>
      <c r="AR43" s="83"/>
      <c r="AS43" s="83"/>
      <c r="AT43" s="83"/>
      <c r="AU43" s="83"/>
      <c r="AV43" s="83"/>
      <c r="AW43" s="83"/>
      <c r="AX43" s="83"/>
      <c r="AY43" s="83"/>
      <c r="AZ43" s="83"/>
      <c r="BA43" s="83"/>
      <c r="BB43" s="83"/>
      <c r="BC43" s="83"/>
      <c r="BD43" s="83"/>
      <c r="BE43" s="83"/>
      <c r="BF43" s="83"/>
      <c r="BG43" s="83"/>
      <c r="BH43" s="83"/>
      <c r="BI43" s="83"/>
      <c r="BJ43" s="83"/>
      <c r="BK43" s="83"/>
      <c r="BL43" s="83"/>
      <c r="BM43" s="83"/>
      <c r="BN43" s="83"/>
      <c r="BO43" s="83"/>
      <c r="BP43" s="83"/>
      <c r="BQ43" s="83"/>
    </row>
    <row r="44" spans="1:69" x14ac:dyDescent="0.25">
      <c r="A44" s="106" t="str">
        <f>'Champ Scores'!A43</f>
        <v>Hecarim</v>
      </c>
      <c r="B44" s="109">
        <v>3</v>
      </c>
      <c r="C44" s="108">
        <f>'Champ Pools'!C44</f>
        <v>0</v>
      </c>
      <c r="D44" s="76">
        <f>'Champ Pools'!D44</f>
        <v>0</v>
      </c>
      <c r="E44" s="76">
        <f>'Champ Pools'!E44</f>
        <v>0</v>
      </c>
      <c r="F44" s="76">
        <f>'Champ Pools'!F44</f>
        <v>0</v>
      </c>
      <c r="G44" s="76">
        <f>'Champ Pools'!G44</f>
        <v>4</v>
      </c>
      <c r="H44" s="76">
        <f>'Champ Pools'!H44</f>
        <v>0</v>
      </c>
      <c r="I44" s="76">
        <f>'Champ Pools'!I44</f>
        <v>0</v>
      </c>
      <c r="K44" s="80" t="str">
        <f t="shared" si="0"/>
        <v>Hecarim</v>
      </c>
      <c r="L44" s="81">
        <f>'Champ Pools'!L44</f>
        <v>3</v>
      </c>
      <c r="M44" s="81">
        <f>'Champ Pools'!M44</f>
        <v>0</v>
      </c>
      <c r="N44" s="81">
        <f>'Champ Pools'!N44</f>
        <v>0</v>
      </c>
      <c r="O44" s="81">
        <f>'Champ Pools'!O44</f>
        <v>0</v>
      </c>
      <c r="P44" s="81">
        <f>'Champ Pools'!P44</f>
        <v>0</v>
      </c>
      <c r="S44" s="83"/>
      <c r="T44" s="83"/>
      <c r="U44" s="83"/>
      <c r="V44" s="83"/>
      <c r="W44" s="83"/>
      <c r="X44" s="83"/>
      <c r="Y44" s="83"/>
      <c r="Z44" s="83"/>
      <c r="AA44" s="83"/>
      <c r="AB44" s="83"/>
      <c r="AC44" s="83"/>
      <c r="AD44" s="83"/>
      <c r="AE44" s="83"/>
      <c r="AF44" s="83"/>
      <c r="AG44" s="83"/>
      <c r="AH44" s="83"/>
      <c r="AI44" s="83"/>
      <c r="AJ44" s="83"/>
      <c r="AK44" s="83"/>
      <c r="AL44" s="83"/>
      <c r="AM44" s="83"/>
      <c r="AN44" s="83"/>
      <c r="AO44" s="83"/>
      <c r="AP44" s="83"/>
      <c r="AQ44" s="83"/>
      <c r="AR44" s="83"/>
      <c r="AS44" s="83"/>
      <c r="AT44" s="83"/>
      <c r="AU44" s="83"/>
      <c r="AV44" s="83"/>
      <c r="AW44" s="83"/>
      <c r="AX44" s="83"/>
      <c r="AY44" s="83"/>
      <c r="AZ44" s="83"/>
      <c r="BA44" s="83"/>
      <c r="BB44" s="83"/>
      <c r="BC44" s="83"/>
      <c r="BD44" s="83"/>
      <c r="BE44" s="83"/>
      <c r="BF44" s="83"/>
      <c r="BG44" s="83"/>
      <c r="BH44" s="83"/>
      <c r="BI44" s="83"/>
      <c r="BJ44" s="83"/>
      <c r="BK44" s="83"/>
      <c r="BL44" s="83"/>
      <c r="BM44" s="83"/>
      <c r="BN44" s="83"/>
      <c r="BO44" s="83"/>
      <c r="BP44" s="83"/>
      <c r="BQ44" s="83"/>
    </row>
    <row r="45" spans="1:69" x14ac:dyDescent="0.25">
      <c r="A45" s="106" t="str">
        <f>'Champ Scores'!A44</f>
        <v>Heimerdinger</v>
      </c>
      <c r="B45" s="109">
        <v>0</v>
      </c>
      <c r="C45" s="108">
        <f>'Champ Pools'!C45</f>
        <v>0</v>
      </c>
      <c r="D45" s="76">
        <f>'Champ Pools'!D45</f>
        <v>3</v>
      </c>
      <c r="E45" s="76">
        <f>'Champ Pools'!E45</f>
        <v>0</v>
      </c>
      <c r="F45" s="76">
        <f>'Champ Pools'!F45</f>
        <v>0</v>
      </c>
      <c r="G45" s="76">
        <f>'Champ Pools'!G45</f>
        <v>0</v>
      </c>
      <c r="H45" s="76">
        <f>'Champ Pools'!H45</f>
        <v>0</v>
      </c>
      <c r="I45" s="76">
        <f>'Champ Pools'!I45</f>
        <v>0</v>
      </c>
      <c r="K45" s="80" t="str">
        <f t="shared" si="0"/>
        <v>Heimerdinger</v>
      </c>
      <c r="L45" s="81">
        <f>'Champ Pools'!L45</f>
        <v>0</v>
      </c>
      <c r="M45" s="81">
        <f>'Champ Pools'!M45</f>
        <v>0</v>
      </c>
      <c r="N45" s="81">
        <f>'Champ Pools'!N45</f>
        <v>3</v>
      </c>
      <c r="O45" s="81">
        <f>'Champ Pools'!O45</f>
        <v>0</v>
      </c>
      <c r="P45" s="81">
        <f>'Champ Pools'!P45</f>
        <v>0</v>
      </c>
      <c r="S45" s="83"/>
      <c r="T45" s="83"/>
      <c r="U45" s="83"/>
      <c r="V45" s="83"/>
      <c r="W45" s="83"/>
      <c r="X45" s="83"/>
      <c r="Y45" s="83"/>
      <c r="Z45" s="83"/>
      <c r="AA45" s="83"/>
      <c r="AB45" s="83"/>
      <c r="AC45" s="83"/>
      <c r="AD45" s="83"/>
      <c r="AE45" s="83"/>
      <c r="AF45" s="83"/>
      <c r="AG45" s="83"/>
      <c r="AH45" s="83"/>
      <c r="AI45" s="83"/>
      <c r="AJ45" s="83"/>
      <c r="AK45" s="83"/>
      <c r="AL45" s="83"/>
      <c r="AM45" s="83"/>
      <c r="AN45" s="83"/>
      <c r="AO45" s="83"/>
      <c r="AP45" s="83"/>
      <c r="AQ45" s="83"/>
      <c r="AR45" s="83"/>
      <c r="AS45" s="83"/>
      <c r="AT45" s="83"/>
      <c r="AU45" s="83"/>
      <c r="AV45" s="83"/>
      <c r="AW45" s="83"/>
      <c r="AX45" s="83"/>
      <c r="AY45" s="83"/>
      <c r="AZ45" s="83"/>
      <c r="BA45" s="83"/>
      <c r="BB45" s="83"/>
      <c r="BC45" s="83"/>
      <c r="BD45" s="83"/>
      <c r="BE45" s="83"/>
      <c r="BF45" s="83"/>
      <c r="BG45" s="83"/>
      <c r="BH45" s="83"/>
      <c r="BI45" s="83"/>
      <c r="BJ45" s="83"/>
      <c r="BK45" s="83"/>
      <c r="BL45" s="83"/>
      <c r="BM45" s="83"/>
      <c r="BN45" s="83"/>
      <c r="BO45" s="83"/>
      <c r="BP45" s="83"/>
      <c r="BQ45" s="83"/>
    </row>
    <row r="46" spans="1:69" x14ac:dyDescent="0.25">
      <c r="A46" s="106" t="str">
        <f>'Champ Scores'!A45</f>
        <v>Illaoi</v>
      </c>
      <c r="B46" s="109">
        <v>0</v>
      </c>
      <c r="C46" s="108">
        <f>'Champ Pools'!C46</f>
        <v>0</v>
      </c>
      <c r="D46" s="76">
        <f>'Champ Pools'!D46</f>
        <v>0</v>
      </c>
      <c r="E46" s="76">
        <f>'Champ Pools'!E46</f>
        <v>0</v>
      </c>
      <c r="F46" s="76">
        <f>'Champ Pools'!F46</f>
        <v>0</v>
      </c>
      <c r="G46" s="76">
        <f>'Champ Pools'!G46</f>
        <v>0</v>
      </c>
      <c r="H46" s="76">
        <f>'Champ Pools'!H46</f>
        <v>0</v>
      </c>
      <c r="I46" s="76">
        <f>'Champ Pools'!I46</f>
        <v>0</v>
      </c>
      <c r="K46" s="80" t="str">
        <f t="shared" si="0"/>
        <v>Illaoi</v>
      </c>
      <c r="L46" s="81">
        <f>'Champ Pools'!L46</f>
        <v>0</v>
      </c>
      <c r="M46" s="81">
        <f>'Champ Pools'!M46</f>
        <v>0</v>
      </c>
      <c r="N46" s="81">
        <f>'Champ Pools'!N46</f>
        <v>0</v>
      </c>
      <c r="O46" s="81">
        <f>'Champ Pools'!O46</f>
        <v>0</v>
      </c>
      <c r="P46" s="81">
        <f>'Champ Pools'!P46</f>
        <v>0</v>
      </c>
      <c r="S46" s="83"/>
      <c r="T46" s="83"/>
      <c r="U46" s="83"/>
      <c r="V46" s="83"/>
      <c r="W46" s="83"/>
      <c r="X46" s="83"/>
      <c r="Y46" s="83"/>
      <c r="Z46" s="83"/>
      <c r="AA46" s="83"/>
      <c r="AB46" s="83"/>
      <c r="AC46" s="83"/>
      <c r="AD46" s="83"/>
      <c r="AE46" s="83"/>
      <c r="AF46" s="83"/>
      <c r="AG46" s="83"/>
      <c r="AH46" s="83"/>
      <c r="AI46" s="83"/>
      <c r="AJ46" s="83"/>
      <c r="AK46" s="83"/>
      <c r="AL46" s="83"/>
      <c r="AM46" s="83"/>
      <c r="AN46" s="83"/>
      <c r="AO46" s="83"/>
      <c r="AP46" s="83"/>
      <c r="AQ46" s="83"/>
      <c r="AR46" s="83"/>
      <c r="AS46" s="83"/>
      <c r="AT46" s="83"/>
      <c r="AU46" s="83"/>
      <c r="AV46" s="83"/>
      <c r="AW46" s="83"/>
      <c r="AX46" s="83"/>
      <c r="AY46" s="83"/>
      <c r="AZ46" s="83"/>
      <c r="BA46" s="83"/>
      <c r="BB46" s="83"/>
      <c r="BC46" s="83"/>
      <c r="BD46" s="83"/>
      <c r="BE46" s="83"/>
      <c r="BF46" s="83"/>
      <c r="BG46" s="83"/>
      <c r="BH46" s="83"/>
      <c r="BI46" s="83"/>
      <c r="BJ46" s="83"/>
      <c r="BK46" s="83"/>
      <c r="BL46" s="83"/>
      <c r="BM46" s="83"/>
      <c r="BN46" s="83"/>
      <c r="BO46" s="83"/>
      <c r="BP46" s="83"/>
      <c r="BQ46" s="83"/>
    </row>
    <row r="47" spans="1:69" x14ac:dyDescent="0.25">
      <c r="A47" s="106" t="str">
        <f>'Champ Scores'!A46</f>
        <v>Irelia</v>
      </c>
      <c r="B47" s="109">
        <v>0</v>
      </c>
      <c r="C47" s="108">
        <f>'Champ Pools'!C47</f>
        <v>0</v>
      </c>
      <c r="D47" s="76">
        <f>'Champ Pools'!D47</f>
        <v>4</v>
      </c>
      <c r="E47" s="76">
        <f>'Champ Pools'!E47</f>
        <v>0</v>
      </c>
      <c r="F47" s="76">
        <f>'Champ Pools'!F47</f>
        <v>0</v>
      </c>
      <c r="G47" s="76">
        <f>'Champ Pools'!G47</f>
        <v>0</v>
      </c>
      <c r="H47" s="76">
        <f>'Champ Pools'!H47</f>
        <v>0</v>
      </c>
      <c r="I47" s="76">
        <f>'Champ Pools'!I47</f>
        <v>0</v>
      </c>
      <c r="K47" s="80" t="str">
        <f t="shared" si="0"/>
        <v>Irelia</v>
      </c>
      <c r="L47" s="81">
        <f>'Champ Pools'!L47</f>
        <v>0</v>
      </c>
      <c r="M47" s="81">
        <f>'Champ Pools'!M47</f>
        <v>0</v>
      </c>
      <c r="N47" s="81">
        <f>'Champ Pools'!N47</f>
        <v>3</v>
      </c>
      <c r="O47" s="81">
        <f>'Champ Pools'!O47</f>
        <v>0</v>
      </c>
      <c r="P47" s="81">
        <f>'Champ Pools'!P47</f>
        <v>0</v>
      </c>
      <c r="S47" s="83"/>
      <c r="T47" s="83"/>
      <c r="U47" s="83"/>
      <c r="V47" s="83"/>
      <c r="W47" s="83"/>
      <c r="X47" s="83"/>
      <c r="Y47" s="83"/>
      <c r="Z47" s="83"/>
      <c r="AA47" s="83"/>
      <c r="AB47" s="83"/>
      <c r="AC47" s="83"/>
      <c r="AD47" s="83"/>
      <c r="AE47" s="83"/>
      <c r="AF47" s="83"/>
      <c r="AG47" s="83"/>
      <c r="AH47" s="83"/>
      <c r="AI47" s="83"/>
      <c r="AJ47" s="83"/>
      <c r="AK47" s="83"/>
      <c r="AL47" s="83"/>
      <c r="AM47" s="83"/>
      <c r="AN47" s="83"/>
      <c r="AO47" s="83"/>
      <c r="AP47" s="83"/>
      <c r="AQ47" s="83"/>
      <c r="AR47" s="83"/>
      <c r="AS47" s="83"/>
      <c r="AT47" s="83"/>
      <c r="AU47" s="83"/>
      <c r="AV47" s="83"/>
      <c r="AW47" s="83"/>
      <c r="AX47" s="83"/>
      <c r="AY47" s="83"/>
      <c r="AZ47" s="83"/>
      <c r="BA47" s="83"/>
      <c r="BB47" s="83"/>
      <c r="BC47" s="83"/>
      <c r="BD47" s="83"/>
      <c r="BE47" s="83"/>
      <c r="BF47" s="83"/>
      <c r="BG47" s="83"/>
      <c r="BH47" s="83"/>
      <c r="BI47" s="83"/>
      <c r="BJ47" s="83"/>
      <c r="BK47" s="83"/>
      <c r="BL47" s="83"/>
      <c r="BM47" s="83"/>
      <c r="BN47" s="83"/>
      <c r="BO47" s="83"/>
      <c r="BP47" s="83"/>
      <c r="BQ47" s="83"/>
    </row>
    <row r="48" spans="1:69" x14ac:dyDescent="0.25">
      <c r="A48" s="106" t="str">
        <f>'Champ Scores'!A47</f>
        <v>Ivern</v>
      </c>
      <c r="B48" s="109">
        <v>0</v>
      </c>
      <c r="C48" s="108">
        <f>'Champ Pools'!C48</f>
        <v>0</v>
      </c>
      <c r="D48" s="76">
        <f>'Champ Pools'!D48</f>
        <v>3</v>
      </c>
      <c r="E48" s="76">
        <f>'Champ Pools'!E48</f>
        <v>0</v>
      </c>
      <c r="F48" s="76">
        <f>'Champ Pools'!F48</f>
        <v>3</v>
      </c>
      <c r="G48" s="76">
        <f>'Champ Pools'!G48</f>
        <v>0</v>
      </c>
      <c r="H48" s="76">
        <f>'Champ Pools'!H48</f>
        <v>0</v>
      </c>
      <c r="I48" s="76">
        <f>'Champ Pools'!I48</f>
        <v>0</v>
      </c>
      <c r="K48" s="80" t="str">
        <f t="shared" si="0"/>
        <v>Ivern</v>
      </c>
      <c r="L48" s="81">
        <f>'Champ Pools'!L48</f>
        <v>0</v>
      </c>
      <c r="M48" s="81">
        <f>'Champ Pools'!M48</f>
        <v>0</v>
      </c>
      <c r="N48" s="81">
        <f>'Champ Pools'!N48</f>
        <v>3</v>
      </c>
      <c r="O48" s="81">
        <f>'Champ Pools'!O48</f>
        <v>0</v>
      </c>
      <c r="P48" s="81">
        <f>'Champ Pools'!P48</f>
        <v>3</v>
      </c>
      <c r="S48" s="83"/>
      <c r="T48" s="83"/>
      <c r="U48" s="83"/>
      <c r="V48" s="83"/>
      <c r="W48" s="83"/>
      <c r="X48" s="83"/>
      <c r="Y48" s="83"/>
      <c r="Z48" s="83"/>
      <c r="AA48" s="83"/>
      <c r="AB48" s="83"/>
      <c r="AC48" s="83"/>
      <c r="AD48" s="83"/>
      <c r="AE48" s="83"/>
      <c r="AF48" s="83"/>
      <c r="AG48" s="83"/>
      <c r="AH48" s="83"/>
      <c r="AI48" s="83"/>
      <c r="AJ48" s="83"/>
      <c r="AK48" s="83"/>
      <c r="AL48" s="83"/>
      <c r="AM48" s="83"/>
      <c r="AN48" s="83"/>
      <c r="AO48" s="83"/>
      <c r="AP48" s="83"/>
      <c r="AQ48" s="83"/>
      <c r="AR48" s="83"/>
      <c r="AS48" s="83"/>
      <c r="AT48" s="83"/>
      <c r="AU48" s="83"/>
      <c r="AV48" s="83"/>
      <c r="AW48" s="83"/>
      <c r="AX48" s="83"/>
      <c r="AY48" s="83"/>
      <c r="AZ48" s="83"/>
      <c r="BA48" s="83"/>
      <c r="BB48" s="83"/>
      <c r="BC48" s="83"/>
      <c r="BD48" s="83"/>
      <c r="BE48" s="83"/>
      <c r="BF48" s="83"/>
      <c r="BG48" s="83"/>
      <c r="BH48" s="83"/>
      <c r="BI48" s="83"/>
      <c r="BJ48" s="83"/>
      <c r="BK48" s="83"/>
      <c r="BL48" s="83"/>
      <c r="BM48" s="83"/>
      <c r="BN48" s="83"/>
      <c r="BO48" s="83"/>
      <c r="BP48" s="83"/>
      <c r="BQ48" s="83"/>
    </row>
    <row r="49" spans="1:69" x14ac:dyDescent="0.25">
      <c r="A49" s="106" t="str">
        <f>'Champ Scores'!A48</f>
        <v>Janna</v>
      </c>
      <c r="B49" s="109">
        <v>0</v>
      </c>
      <c r="C49" s="108">
        <f>'Champ Pools'!C49</f>
        <v>0</v>
      </c>
      <c r="D49" s="76">
        <f>'Champ Pools'!D49</f>
        <v>0</v>
      </c>
      <c r="E49" s="76">
        <f>'Champ Pools'!E49</f>
        <v>0</v>
      </c>
      <c r="F49" s="76">
        <f>'Champ Pools'!F49</f>
        <v>5</v>
      </c>
      <c r="G49" s="76">
        <f>'Champ Pools'!G49</f>
        <v>0</v>
      </c>
      <c r="H49" s="76">
        <f>'Champ Pools'!H49</f>
        <v>0</v>
      </c>
      <c r="I49" s="76">
        <f>'Champ Pools'!I49</f>
        <v>0</v>
      </c>
      <c r="K49" s="80" t="str">
        <f t="shared" si="0"/>
        <v>Janna</v>
      </c>
      <c r="L49" s="81">
        <f>'Champ Pools'!L49</f>
        <v>0</v>
      </c>
      <c r="M49" s="81">
        <f>'Champ Pools'!M49</f>
        <v>0</v>
      </c>
      <c r="N49" s="81">
        <f>'Champ Pools'!N49</f>
        <v>0</v>
      </c>
      <c r="O49" s="81">
        <f>'Champ Pools'!O49</f>
        <v>0</v>
      </c>
      <c r="P49" s="81">
        <f>'Champ Pools'!P49</f>
        <v>3</v>
      </c>
      <c r="S49" s="83"/>
      <c r="T49" s="83"/>
      <c r="U49" s="83"/>
      <c r="V49" s="83"/>
      <c r="W49" s="83"/>
      <c r="X49" s="83"/>
      <c r="Y49" s="83"/>
      <c r="Z49" s="83"/>
      <c r="AA49" s="83"/>
      <c r="AB49" s="83"/>
      <c r="AC49" s="83"/>
      <c r="AD49" s="83"/>
      <c r="AE49" s="83"/>
      <c r="AF49" s="83"/>
      <c r="AG49" s="83"/>
      <c r="AH49" s="83"/>
      <c r="AI49" s="83"/>
      <c r="AJ49" s="83"/>
      <c r="AK49" s="83"/>
      <c r="AL49" s="83"/>
      <c r="AM49" s="83"/>
      <c r="AN49" s="83"/>
      <c r="AO49" s="83"/>
      <c r="AP49" s="83"/>
      <c r="AQ49" s="83"/>
      <c r="AR49" s="83"/>
      <c r="AS49" s="83"/>
      <c r="AT49" s="83"/>
      <c r="AU49" s="83"/>
      <c r="AV49" s="83"/>
      <c r="AW49" s="83"/>
      <c r="AX49" s="83"/>
      <c r="AY49" s="83"/>
      <c r="AZ49" s="83"/>
      <c r="BA49" s="83"/>
      <c r="BB49" s="83"/>
      <c r="BC49" s="83"/>
      <c r="BD49" s="83"/>
      <c r="BE49" s="83"/>
      <c r="BF49" s="83"/>
      <c r="BG49" s="83"/>
      <c r="BH49" s="83"/>
      <c r="BI49" s="83"/>
      <c r="BJ49" s="83"/>
      <c r="BK49" s="83"/>
      <c r="BL49" s="83"/>
      <c r="BM49" s="83"/>
      <c r="BN49" s="83"/>
      <c r="BO49" s="83"/>
      <c r="BP49" s="83"/>
      <c r="BQ49" s="83"/>
    </row>
    <row r="50" spans="1:69" x14ac:dyDescent="0.25">
      <c r="A50" s="106" t="str">
        <f>'Champ Scores'!A49</f>
        <v>Jarvan IV</v>
      </c>
      <c r="B50" s="109">
        <v>0</v>
      </c>
      <c r="C50" s="108">
        <f>'Champ Pools'!C50</f>
        <v>3</v>
      </c>
      <c r="D50" s="76">
        <f>'Champ Pools'!D50</f>
        <v>4</v>
      </c>
      <c r="E50" s="76">
        <f>'Champ Pools'!E50</f>
        <v>0</v>
      </c>
      <c r="F50" s="76">
        <f>'Champ Pools'!F50</f>
        <v>4</v>
      </c>
      <c r="G50" s="76">
        <f>'Champ Pools'!G50</f>
        <v>3</v>
      </c>
      <c r="H50" s="76">
        <f>'Champ Pools'!H50</f>
        <v>0</v>
      </c>
      <c r="I50" s="76">
        <f>'Champ Pools'!I50</f>
        <v>0</v>
      </c>
      <c r="K50" s="80" t="str">
        <f t="shared" si="0"/>
        <v>Jarvan IV</v>
      </c>
      <c r="L50" s="81">
        <f>'Champ Pools'!L50</f>
        <v>0</v>
      </c>
      <c r="M50" s="81">
        <f>'Champ Pools'!M50</f>
        <v>3</v>
      </c>
      <c r="N50" s="81">
        <f>'Champ Pools'!N50</f>
        <v>3</v>
      </c>
      <c r="O50" s="81">
        <f>'Champ Pools'!O50</f>
        <v>0</v>
      </c>
      <c r="P50" s="81">
        <f>'Champ Pools'!P50</f>
        <v>3</v>
      </c>
      <c r="S50" s="83"/>
      <c r="T50" s="83"/>
      <c r="U50" s="83"/>
      <c r="V50" s="83"/>
      <c r="W50" s="83"/>
      <c r="X50" s="83"/>
      <c r="Y50" s="83"/>
      <c r="Z50" s="83"/>
      <c r="AA50" s="83"/>
      <c r="AB50" s="83"/>
      <c r="AC50" s="83"/>
      <c r="AD50" s="83"/>
      <c r="AE50" s="83"/>
      <c r="AF50" s="83"/>
      <c r="AG50" s="83"/>
      <c r="AH50" s="83"/>
      <c r="AI50" s="83"/>
      <c r="AJ50" s="83"/>
      <c r="AK50" s="83"/>
      <c r="AL50" s="83"/>
      <c r="AM50" s="83"/>
      <c r="AN50" s="83"/>
      <c r="AO50" s="83"/>
      <c r="AP50" s="83"/>
      <c r="AQ50" s="83"/>
      <c r="AR50" s="83"/>
      <c r="AS50" s="83"/>
      <c r="AT50" s="83"/>
      <c r="AU50" s="83"/>
      <c r="AV50" s="83"/>
      <c r="AW50" s="83"/>
      <c r="AX50" s="83"/>
      <c r="AY50" s="83"/>
      <c r="AZ50" s="83"/>
      <c r="BA50" s="83"/>
      <c r="BB50" s="83"/>
      <c r="BC50" s="83"/>
      <c r="BD50" s="83"/>
      <c r="BE50" s="83"/>
      <c r="BF50" s="83"/>
      <c r="BG50" s="83"/>
      <c r="BH50" s="83"/>
      <c r="BI50" s="83"/>
      <c r="BJ50" s="83"/>
      <c r="BK50" s="83"/>
      <c r="BL50" s="83"/>
      <c r="BM50" s="83"/>
      <c r="BN50" s="83"/>
      <c r="BO50" s="83"/>
      <c r="BP50" s="83"/>
      <c r="BQ50" s="83"/>
    </row>
    <row r="51" spans="1:69" x14ac:dyDescent="0.25">
      <c r="A51" s="106" t="str">
        <f>'Champ Scores'!A50</f>
        <v>Jax</v>
      </c>
      <c r="B51" s="109">
        <v>5</v>
      </c>
      <c r="C51" s="108">
        <f>'Champ Pools'!C51</f>
        <v>0</v>
      </c>
      <c r="D51" s="76">
        <f>'Champ Pools'!D51</f>
        <v>0</v>
      </c>
      <c r="E51" s="76">
        <f>'Champ Pools'!E51</f>
        <v>0</v>
      </c>
      <c r="F51" s="76">
        <f>'Champ Pools'!F51</f>
        <v>0</v>
      </c>
      <c r="G51" s="76">
        <f>'Champ Pools'!G51</f>
        <v>0</v>
      </c>
      <c r="H51" s="76">
        <f>'Champ Pools'!H51</f>
        <v>0</v>
      </c>
      <c r="I51" s="76">
        <f>'Champ Pools'!I51</f>
        <v>0</v>
      </c>
      <c r="K51" s="80" t="str">
        <f t="shared" si="0"/>
        <v>Jax</v>
      </c>
      <c r="L51" s="81">
        <f>'Champ Pools'!L51</f>
        <v>3</v>
      </c>
      <c r="M51" s="81">
        <f>'Champ Pools'!M51</f>
        <v>0</v>
      </c>
      <c r="N51" s="81">
        <f>'Champ Pools'!N51</f>
        <v>0</v>
      </c>
      <c r="O51" s="81">
        <f>'Champ Pools'!O51</f>
        <v>0</v>
      </c>
      <c r="P51" s="81">
        <f>'Champ Pools'!P51</f>
        <v>0</v>
      </c>
      <c r="S51" s="83"/>
      <c r="T51" s="83"/>
      <c r="U51" s="83"/>
      <c r="V51" s="83"/>
      <c r="W51" s="83"/>
      <c r="X51" s="83"/>
      <c r="Y51" s="83"/>
      <c r="Z51" s="83"/>
      <c r="AA51" s="83"/>
      <c r="AB51" s="83"/>
      <c r="AC51" s="83"/>
      <c r="AD51" s="83"/>
      <c r="AE51" s="83"/>
      <c r="AF51" s="83"/>
      <c r="AG51" s="83"/>
      <c r="AH51" s="83"/>
      <c r="AI51" s="83"/>
      <c r="AJ51" s="83"/>
      <c r="AK51" s="83"/>
      <c r="AL51" s="83"/>
      <c r="AM51" s="83"/>
      <c r="AN51" s="83"/>
      <c r="AO51" s="83"/>
      <c r="AP51" s="83"/>
      <c r="AQ51" s="83"/>
      <c r="AR51" s="83"/>
      <c r="AS51" s="83"/>
      <c r="AT51" s="83"/>
      <c r="AU51" s="83"/>
      <c r="AV51" s="83"/>
      <c r="AW51" s="83"/>
      <c r="AX51" s="83"/>
      <c r="AY51" s="83"/>
      <c r="AZ51" s="83"/>
      <c r="BA51" s="83"/>
      <c r="BB51" s="83"/>
      <c r="BC51" s="83"/>
      <c r="BD51" s="83"/>
      <c r="BE51" s="83"/>
      <c r="BF51" s="83"/>
      <c r="BG51" s="83"/>
      <c r="BH51" s="83"/>
      <c r="BI51" s="83"/>
      <c r="BJ51" s="83"/>
      <c r="BK51" s="83"/>
      <c r="BL51" s="83"/>
      <c r="BM51" s="83"/>
      <c r="BN51" s="83"/>
      <c r="BO51" s="83"/>
      <c r="BP51" s="83"/>
      <c r="BQ51" s="83"/>
    </row>
    <row r="52" spans="1:69" x14ac:dyDescent="0.25">
      <c r="A52" s="106" t="str">
        <f>'Champ Scores'!A51</f>
        <v>Jayce</v>
      </c>
      <c r="B52" s="109">
        <v>1</v>
      </c>
      <c r="C52" s="108">
        <f>'Champ Pools'!C52</f>
        <v>0</v>
      </c>
      <c r="D52" s="76">
        <f>'Champ Pools'!D52</f>
        <v>4</v>
      </c>
      <c r="E52" s="76">
        <f>'Champ Pools'!E52</f>
        <v>0</v>
      </c>
      <c r="F52" s="76">
        <f>'Champ Pools'!F52</f>
        <v>0</v>
      </c>
      <c r="G52" s="76">
        <f>'Champ Pools'!G52</f>
        <v>0</v>
      </c>
      <c r="H52" s="76">
        <f>'Champ Pools'!H52</f>
        <v>0</v>
      </c>
      <c r="I52" s="76">
        <f>'Champ Pools'!I52</f>
        <v>0</v>
      </c>
      <c r="K52" s="80" t="str">
        <f t="shared" si="0"/>
        <v>Jayce</v>
      </c>
      <c r="L52" s="81">
        <f>'Champ Pools'!L52</f>
        <v>3</v>
      </c>
      <c r="M52" s="81">
        <f>'Champ Pools'!M52</f>
        <v>0</v>
      </c>
      <c r="N52" s="81">
        <f>'Champ Pools'!N52</f>
        <v>3</v>
      </c>
      <c r="O52" s="81">
        <f>'Champ Pools'!O52</f>
        <v>0</v>
      </c>
      <c r="P52" s="81">
        <f>'Champ Pools'!P52</f>
        <v>0</v>
      </c>
      <c r="S52" s="83"/>
      <c r="T52" s="83"/>
      <c r="U52" s="83"/>
      <c r="V52" s="83"/>
      <c r="W52" s="83"/>
      <c r="X52" s="83"/>
      <c r="Y52" s="83"/>
      <c r="Z52" s="83"/>
      <c r="AA52" s="83"/>
      <c r="AB52" s="83"/>
      <c r="AC52" s="83"/>
      <c r="AD52" s="83"/>
      <c r="AE52" s="83"/>
      <c r="AF52" s="83"/>
      <c r="AG52" s="83"/>
      <c r="AH52" s="83"/>
      <c r="AI52" s="83"/>
      <c r="AJ52" s="83"/>
      <c r="AK52" s="83"/>
      <c r="AL52" s="83"/>
      <c r="AM52" s="83"/>
      <c r="AN52" s="83"/>
      <c r="AO52" s="83"/>
      <c r="AP52" s="83"/>
      <c r="AQ52" s="83"/>
      <c r="AR52" s="83"/>
      <c r="AS52" s="83"/>
      <c r="AT52" s="83"/>
      <c r="AU52" s="83"/>
      <c r="AV52" s="83"/>
      <c r="AW52" s="83"/>
      <c r="AX52" s="83"/>
      <c r="AY52" s="83"/>
      <c r="AZ52" s="83"/>
      <c r="BA52" s="83"/>
      <c r="BB52" s="83"/>
      <c r="BC52" s="83"/>
      <c r="BD52" s="83"/>
      <c r="BE52" s="83"/>
      <c r="BF52" s="83"/>
      <c r="BG52" s="83"/>
      <c r="BH52" s="83"/>
      <c r="BI52" s="83"/>
      <c r="BJ52" s="83"/>
      <c r="BK52" s="83"/>
      <c r="BL52" s="83"/>
      <c r="BM52" s="83"/>
      <c r="BN52" s="83"/>
      <c r="BO52" s="83"/>
      <c r="BP52" s="83"/>
      <c r="BQ52" s="83"/>
    </row>
    <row r="53" spans="1:69" x14ac:dyDescent="0.25">
      <c r="A53" s="106" t="str">
        <f>'Champ Scores'!A52</f>
        <v>Jhin</v>
      </c>
      <c r="B53" s="109">
        <v>0</v>
      </c>
      <c r="C53" s="108">
        <f>'Champ Pools'!C53</f>
        <v>0</v>
      </c>
      <c r="D53" s="76">
        <f>'Champ Pools'!D53</f>
        <v>3</v>
      </c>
      <c r="E53" s="76">
        <f>'Champ Pools'!E53</f>
        <v>2</v>
      </c>
      <c r="F53" s="76">
        <f>'Champ Pools'!F53</f>
        <v>0</v>
      </c>
      <c r="G53" s="76">
        <f>'Champ Pools'!G53</f>
        <v>0</v>
      </c>
      <c r="H53" s="76">
        <f>'Champ Pools'!H53</f>
        <v>0</v>
      </c>
      <c r="I53" s="76">
        <f>'Champ Pools'!I53</f>
        <v>0</v>
      </c>
      <c r="K53" s="80" t="str">
        <f t="shared" si="0"/>
        <v>Jhin</v>
      </c>
      <c r="L53" s="81">
        <f>'Champ Pools'!L53</f>
        <v>0</v>
      </c>
      <c r="M53" s="81">
        <f>'Champ Pools'!M53</f>
        <v>0</v>
      </c>
      <c r="N53" s="81">
        <f>'Champ Pools'!N53</f>
        <v>3</v>
      </c>
      <c r="O53" s="81">
        <f>'Champ Pools'!O53</f>
        <v>3</v>
      </c>
      <c r="P53" s="81">
        <f>'Champ Pools'!P53</f>
        <v>0</v>
      </c>
      <c r="S53" s="83"/>
      <c r="T53" s="83"/>
      <c r="U53" s="83"/>
      <c r="V53" s="83"/>
      <c r="W53" s="83"/>
      <c r="X53" s="83"/>
      <c r="Y53" s="83"/>
      <c r="Z53" s="83"/>
      <c r="AA53" s="83"/>
      <c r="AB53" s="83"/>
      <c r="AC53" s="83"/>
      <c r="AD53" s="83"/>
      <c r="AE53" s="83"/>
      <c r="AF53" s="83"/>
      <c r="AG53" s="83"/>
      <c r="AH53" s="83"/>
      <c r="AI53" s="83"/>
      <c r="AJ53" s="83"/>
      <c r="AK53" s="83"/>
      <c r="AL53" s="83"/>
      <c r="AM53" s="83"/>
      <c r="AN53" s="83"/>
      <c r="AO53" s="83"/>
      <c r="AP53" s="83"/>
      <c r="AQ53" s="83"/>
      <c r="AR53" s="83"/>
      <c r="AS53" s="83"/>
      <c r="AT53" s="83"/>
      <c r="AU53" s="83"/>
      <c r="AV53" s="83"/>
      <c r="AW53" s="83"/>
      <c r="AX53" s="83"/>
      <c r="AY53" s="83"/>
      <c r="AZ53" s="83"/>
      <c r="BA53" s="83"/>
      <c r="BB53" s="83"/>
      <c r="BC53" s="83"/>
      <c r="BD53" s="83"/>
      <c r="BE53" s="83"/>
      <c r="BF53" s="83"/>
      <c r="BG53" s="83"/>
      <c r="BH53" s="83"/>
      <c r="BI53" s="83"/>
      <c r="BJ53" s="83"/>
      <c r="BK53" s="83"/>
      <c r="BL53" s="83"/>
      <c r="BM53" s="83"/>
      <c r="BN53" s="83"/>
      <c r="BO53" s="83"/>
      <c r="BP53" s="83"/>
      <c r="BQ53" s="83"/>
    </row>
    <row r="54" spans="1:69" x14ac:dyDescent="0.25">
      <c r="A54" s="106" t="str">
        <f>'Champ Scores'!A53</f>
        <v>Jinx</v>
      </c>
      <c r="B54" s="109">
        <v>0</v>
      </c>
      <c r="C54" s="108">
        <f>'Champ Pools'!C54</f>
        <v>0</v>
      </c>
      <c r="D54" s="76">
        <f>'Champ Pools'!D54</f>
        <v>0</v>
      </c>
      <c r="E54" s="76">
        <f>'Champ Pools'!E54</f>
        <v>3</v>
      </c>
      <c r="F54" s="76">
        <f>'Champ Pools'!F54</f>
        <v>0</v>
      </c>
      <c r="G54" s="76">
        <f>'Champ Pools'!G54</f>
        <v>0</v>
      </c>
      <c r="H54" s="76">
        <f>'Champ Pools'!H54</f>
        <v>0</v>
      </c>
      <c r="I54" s="76">
        <f>'Champ Pools'!I54</f>
        <v>0</v>
      </c>
      <c r="K54" s="80" t="str">
        <f t="shared" si="0"/>
        <v>Jinx</v>
      </c>
      <c r="L54" s="81">
        <f>'Champ Pools'!L54</f>
        <v>0</v>
      </c>
      <c r="M54" s="81">
        <f>'Champ Pools'!M54</f>
        <v>0</v>
      </c>
      <c r="N54" s="81">
        <f>'Champ Pools'!N54</f>
        <v>0</v>
      </c>
      <c r="O54" s="81">
        <f>'Champ Pools'!O54</f>
        <v>3</v>
      </c>
      <c r="P54" s="81">
        <f>'Champ Pools'!P54</f>
        <v>0</v>
      </c>
      <c r="S54" s="83"/>
      <c r="T54" s="83"/>
      <c r="U54" s="83"/>
      <c r="V54" s="83"/>
      <c r="W54" s="83"/>
      <c r="X54" s="83"/>
      <c r="Y54" s="83"/>
      <c r="Z54" s="83"/>
      <c r="AA54" s="83"/>
      <c r="AB54" s="83"/>
      <c r="AC54" s="83"/>
      <c r="AD54" s="83"/>
      <c r="AE54" s="83"/>
      <c r="AF54" s="83"/>
      <c r="AG54" s="83"/>
      <c r="AH54" s="83"/>
      <c r="AI54" s="83"/>
      <c r="AJ54" s="83"/>
      <c r="AK54" s="83"/>
      <c r="AL54" s="83"/>
      <c r="AM54" s="83"/>
      <c r="AN54" s="83"/>
      <c r="AO54" s="83"/>
      <c r="AP54" s="83"/>
      <c r="AQ54" s="83"/>
      <c r="AR54" s="83"/>
      <c r="AS54" s="83"/>
      <c r="AT54" s="83"/>
      <c r="AU54" s="83"/>
      <c r="AV54" s="83"/>
      <c r="AW54" s="83"/>
      <c r="AX54" s="83"/>
      <c r="AY54" s="83"/>
      <c r="AZ54" s="83"/>
      <c r="BA54" s="83"/>
      <c r="BB54" s="83"/>
      <c r="BC54" s="83"/>
      <c r="BD54" s="83"/>
      <c r="BE54" s="83"/>
      <c r="BF54" s="83"/>
      <c r="BG54" s="83"/>
      <c r="BH54" s="83"/>
      <c r="BI54" s="83"/>
      <c r="BJ54" s="83"/>
      <c r="BK54" s="83"/>
      <c r="BL54" s="83"/>
      <c r="BM54" s="83"/>
      <c r="BN54" s="83"/>
      <c r="BO54" s="83"/>
      <c r="BP54" s="83"/>
      <c r="BQ54" s="83"/>
    </row>
    <row r="55" spans="1:69" x14ac:dyDescent="0.25">
      <c r="A55" s="106" t="str">
        <f>'Champ Scores'!A54</f>
        <v>Kai'Sa</v>
      </c>
      <c r="B55" s="109">
        <v>0</v>
      </c>
      <c r="C55" s="108">
        <f>'Champ Pools'!C55</f>
        <v>0</v>
      </c>
      <c r="D55" s="76">
        <f>'Champ Pools'!D55</f>
        <v>0</v>
      </c>
      <c r="E55" s="76">
        <f>'Champ Pools'!E55</f>
        <v>5</v>
      </c>
      <c r="F55" s="76">
        <f>'Champ Pools'!F55</f>
        <v>0</v>
      </c>
      <c r="G55" s="76">
        <f>'Champ Pools'!G55</f>
        <v>0</v>
      </c>
      <c r="H55" s="76">
        <f>'Champ Pools'!H55</f>
        <v>0</v>
      </c>
      <c r="I55" s="76">
        <f>'Champ Pools'!I55</f>
        <v>0</v>
      </c>
      <c r="K55" s="80" t="str">
        <f t="shared" si="0"/>
        <v>Kai'Sa</v>
      </c>
      <c r="L55" s="81">
        <f>'Champ Pools'!L55</f>
        <v>0</v>
      </c>
      <c r="M55" s="81">
        <f>'Champ Pools'!M55</f>
        <v>0</v>
      </c>
      <c r="N55" s="81">
        <f>'Champ Pools'!N55</f>
        <v>0</v>
      </c>
      <c r="O55" s="81">
        <f>'Champ Pools'!O55</f>
        <v>3</v>
      </c>
      <c r="P55" s="81">
        <f>'Champ Pools'!P55</f>
        <v>0</v>
      </c>
      <c r="S55" s="83"/>
      <c r="T55" s="83"/>
      <c r="U55" s="83"/>
      <c r="V55" s="83"/>
      <c r="W55" s="83"/>
      <c r="X55" s="83"/>
      <c r="Y55" s="83"/>
      <c r="Z55" s="83"/>
      <c r="AA55" s="83"/>
      <c r="AB55" s="83"/>
      <c r="AC55" s="83"/>
      <c r="AD55" s="83"/>
      <c r="AE55" s="83"/>
      <c r="AF55" s="83"/>
      <c r="AG55" s="83"/>
      <c r="AH55" s="83"/>
      <c r="AI55" s="83"/>
      <c r="AJ55" s="83"/>
      <c r="AK55" s="83"/>
      <c r="AL55" s="83"/>
      <c r="AM55" s="83"/>
      <c r="AN55" s="83"/>
      <c r="AO55" s="83"/>
      <c r="AP55" s="83"/>
      <c r="AQ55" s="83"/>
      <c r="AR55" s="83"/>
      <c r="AS55" s="83"/>
      <c r="AT55" s="83"/>
      <c r="AU55" s="83"/>
      <c r="AV55" s="83"/>
      <c r="AW55" s="83"/>
      <c r="AX55" s="83"/>
      <c r="AY55" s="83"/>
      <c r="AZ55" s="83"/>
      <c r="BA55" s="83"/>
      <c r="BB55" s="83"/>
      <c r="BC55" s="83"/>
      <c r="BD55" s="83"/>
      <c r="BE55" s="83"/>
      <c r="BF55" s="83"/>
      <c r="BG55" s="83"/>
      <c r="BH55" s="83"/>
      <c r="BI55" s="83"/>
      <c r="BJ55" s="83"/>
      <c r="BK55" s="83"/>
      <c r="BL55" s="83"/>
      <c r="BM55" s="83"/>
      <c r="BN55" s="83"/>
      <c r="BO55" s="83"/>
      <c r="BP55" s="83"/>
      <c r="BQ55" s="83"/>
    </row>
    <row r="56" spans="1:69" x14ac:dyDescent="0.25">
      <c r="A56" s="106" t="str">
        <f>'Champ Scores'!A55</f>
        <v>Kalista</v>
      </c>
      <c r="B56" s="109">
        <v>0</v>
      </c>
      <c r="C56" s="108">
        <f>'Champ Pools'!C56</f>
        <v>0</v>
      </c>
      <c r="D56" s="76">
        <f>'Champ Pools'!D56</f>
        <v>0</v>
      </c>
      <c r="E56" s="76">
        <f>'Champ Pools'!E56</f>
        <v>5</v>
      </c>
      <c r="F56" s="76">
        <f>'Champ Pools'!F56</f>
        <v>0</v>
      </c>
      <c r="G56" s="76">
        <f>'Champ Pools'!G56</f>
        <v>0</v>
      </c>
      <c r="H56" s="76">
        <f>'Champ Pools'!H56</f>
        <v>0</v>
      </c>
      <c r="I56" s="76">
        <f>'Champ Pools'!I56</f>
        <v>0</v>
      </c>
      <c r="K56" s="80" t="str">
        <f t="shared" si="0"/>
        <v>Kalista</v>
      </c>
      <c r="L56" s="81">
        <f>'Champ Pools'!L56</f>
        <v>0</v>
      </c>
      <c r="M56" s="81">
        <f>'Champ Pools'!M56</f>
        <v>0</v>
      </c>
      <c r="N56" s="81">
        <f>'Champ Pools'!N56</f>
        <v>0</v>
      </c>
      <c r="O56" s="81">
        <f>'Champ Pools'!O56</f>
        <v>3</v>
      </c>
      <c r="P56" s="81">
        <f>'Champ Pools'!P56</f>
        <v>0</v>
      </c>
      <c r="S56" s="83"/>
      <c r="T56" s="83"/>
      <c r="U56" s="83"/>
      <c r="V56" s="83"/>
      <c r="W56" s="83"/>
      <c r="X56" s="83"/>
      <c r="Y56" s="83"/>
      <c r="Z56" s="83"/>
      <c r="AA56" s="83"/>
      <c r="AB56" s="83"/>
      <c r="AC56" s="83"/>
      <c r="AD56" s="83"/>
      <c r="AE56" s="83"/>
      <c r="AF56" s="83"/>
      <c r="AG56" s="83"/>
      <c r="AH56" s="83"/>
      <c r="AI56" s="83"/>
      <c r="AJ56" s="83"/>
      <c r="AK56" s="83"/>
      <c r="AL56" s="83"/>
      <c r="AM56" s="83"/>
      <c r="AN56" s="83"/>
      <c r="AO56" s="83"/>
      <c r="AP56" s="83"/>
      <c r="AQ56" s="83"/>
      <c r="AR56" s="83"/>
      <c r="AS56" s="83"/>
      <c r="AT56" s="83"/>
      <c r="AU56" s="83"/>
      <c r="AV56" s="83"/>
      <c r="AW56" s="83"/>
      <c r="AX56" s="83"/>
      <c r="AY56" s="83"/>
      <c r="AZ56" s="83"/>
      <c r="BA56" s="83"/>
      <c r="BB56" s="83"/>
      <c r="BC56" s="83"/>
      <c r="BD56" s="83"/>
      <c r="BE56" s="83"/>
      <c r="BF56" s="83"/>
      <c r="BG56" s="83"/>
      <c r="BH56" s="83"/>
      <c r="BI56" s="83"/>
      <c r="BJ56" s="83"/>
      <c r="BK56" s="83"/>
      <c r="BL56" s="83"/>
      <c r="BM56" s="83"/>
      <c r="BN56" s="83"/>
      <c r="BO56" s="83"/>
      <c r="BP56" s="83"/>
      <c r="BQ56" s="83"/>
    </row>
    <row r="57" spans="1:69" x14ac:dyDescent="0.25">
      <c r="A57" s="106" t="str">
        <f>'Champ Scores'!A56</f>
        <v>Karma</v>
      </c>
      <c r="B57" s="109">
        <v>0</v>
      </c>
      <c r="C57" s="108">
        <f>'Champ Pools'!C57</f>
        <v>0</v>
      </c>
      <c r="D57" s="76">
        <f>'Champ Pools'!D57</f>
        <v>5</v>
      </c>
      <c r="E57" s="76">
        <f>'Champ Pools'!E57</f>
        <v>3</v>
      </c>
      <c r="F57" s="76">
        <f>'Champ Pools'!F57</f>
        <v>5</v>
      </c>
      <c r="G57" s="76">
        <f>'Champ Pools'!G57</f>
        <v>0</v>
      </c>
      <c r="H57" s="76">
        <f>'Champ Pools'!H57</f>
        <v>0</v>
      </c>
      <c r="I57" s="76">
        <f>'Champ Pools'!I57</f>
        <v>0</v>
      </c>
      <c r="K57" s="80" t="str">
        <f t="shared" si="0"/>
        <v>Karma</v>
      </c>
      <c r="L57" s="81">
        <f>'Champ Pools'!L57</f>
        <v>0</v>
      </c>
      <c r="M57" s="81">
        <f>'Champ Pools'!M57</f>
        <v>0</v>
      </c>
      <c r="N57" s="81">
        <f>'Champ Pools'!N57</f>
        <v>3</v>
      </c>
      <c r="O57" s="81">
        <f>'Champ Pools'!O57</f>
        <v>3</v>
      </c>
      <c r="P57" s="81">
        <f>'Champ Pools'!P57</f>
        <v>3</v>
      </c>
      <c r="S57" s="83"/>
      <c r="T57" s="83"/>
      <c r="U57" s="83"/>
      <c r="V57" s="83"/>
      <c r="W57" s="83"/>
      <c r="X57" s="83"/>
      <c r="Y57" s="83"/>
      <c r="Z57" s="83"/>
      <c r="AA57" s="83"/>
      <c r="AB57" s="83"/>
      <c r="AC57" s="83"/>
      <c r="AD57" s="83"/>
      <c r="AE57" s="83"/>
      <c r="AF57" s="83"/>
      <c r="AG57" s="83"/>
      <c r="AH57" s="83"/>
      <c r="AI57" s="83"/>
      <c r="AJ57" s="83"/>
      <c r="AK57" s="83"/>
      <c r="AL57" s="83"/>
      <c r="AM57" s="83"/>
      <c r="AN57" s="83"/>
      <c r="AO57" s="83"/>
      <c r="AP57" s="83"/>
      <c r="AQ57" s="83"/>
      <c r="AR57" s="83"/>
      <c r="AS57" s="83"/>
      <c r="AT57" s="83"/>
      <c r="AU57" s="83"/>
      <c r="AV57" s="83"/>
      <c r="AW57" s="83"/>
      <c r="AX57" s="83"/>
      <c r="AY57" s="83"/>
      <c r="AZ57" s="83"/>
      <c r="BA57" s="83"/>
      <c r="BB57" s="83"/>
      <c r="BC57" s="83"/>
      <c r="BD57" s="83"/>
      <c r="BE57" s="83"/>
      <c r="BF57" s="83"/>
      <c r="BG57" s="83"/>
      <c r="BH57" s="83"/>
      <c r="BI57" s="83"/>
      <c r="BJ57" s="83"/>
      <c r="BK57" s="83"/>
      <c r="BL57" s="83"/>
      <c r="BM57" s="83"/>
      <c r="BN57" s="83"/>
      <c r="BO57" s="83"/>
      <c r="BP57" s="83"/>
      <c r="BQ57" s="83"/>
    </row>
    <row r="58" spans="1:69" x14ac:dyDescent="0.25">
      <c r="A58" s="106" t="str">
        <f>'Champ Scores'!A57</f>
        <v>Karthus</v>
      </c>
      <c r="B58" s="109">
        <v>0</v>
      </c>
      <c r="C58" s="108">
        <f>'Champ Pools'!C58</f>
        <v>0</v>
      </c>
      <c r="D58" s="76">
        <f>'Champ Pools'!D58</f>
        <v>4</v>
      </c>
      <c r="E58" s="76">
        <f>'Champ Pools'!E58</f>
        <v>0</v>
      </c>
      <c r="F58" s="76">
        <f>'Champ Pools'!F58</f>
        <v>3</v>
      </c>
      <c r="G58" s="76">
        <f>'Champ Pools'!G58</f>
        <v>0</v>
      </c>
      <c r="H58" s="76">
        <f>'Champ Pools'!H58</f>
        <v>0</v>
      </c>
      <c r="I58" s="76">
        <f>'Champ Pools'!I58</f>
        <v>0</v>
      </c>
      <c r="K58" s="80" t="str">
        <f t="shared" si="0"/>
        <v>Karthus</v>
      </c>
      <c r="L58" s="81">
        <f>'Champ Pools'!L58</f>
        <v>0</v>
      </c>
      <c r="M58" s="81">
        <f>'Champ Pools'!M58</f>
        <v>0</v>
      </c>
      <c r="N58" s="81">
        <f>'Champ Pools'!N58</f>
        <v>3</v>
      </c>
      <c r="O58" s="81">
        <f>'Champ Pools'!O58</f>
        <v>0</v>
      </c>
      <c r="P58" s="81">
        <f>'Champ Pools'!P58</f>
        <v>3</v>
      </c>
      <c r="S58" s="83"/>
      <c r="T58" s="83"/>
      <c r="U58" s="83"/>
      <c r="V58" s="83"/>
      <c r="W58" s="83"/>
      <c r="X58" s="83"/>
      <c r="Y58" s="83"/>
      <c r="Z58" s="83"/>
      <c r="AA58" s="83"/>
      <c r="AB58" s="83"/>
      <c r="AC58" s="83"/>
      <c r="AD58" s="83"/>
      <c r="AE58" s="83"/>
      <c r="AF58" s="83"/>
      <c r="AG58" s="83"/>
      <c r="AH58" s="83"/>
      <c r="AI58" s="83"/>
      <c r="AJ58" s="83"/>
      <c r="AK58" s="83"/>
      <c r="AL58" s="83"/>
      <c r="AM58" s="83"/>
      <c r="AN58" s="83"/>
      <c r="AO58" s="83"/>
      <c r="AP58" s="83"/>
      <c r="AQ58" s="83"/>
      <c r="AR58" s="83"/>
      <c r="AS58" s="83"/>
      <c r="AT58" s="83"/>
      <c r="AU58" s="83"/>
      <c r="AV58" s="83"/>
      <c r="AW58" s="83"/>
      <c r="AX58" s="83"/>
      <c r="AY58" s="83"/>
      <c r="AZ58" s="83"/>
      <c r="BA58" s="83"/>
      <c r="BB58" s="83"/>
      <c r="BC58" s="83"/>
      <c r="BD58" s="83"/>
      <c r="BE58" s="83"/>
      <c r="BF58" s="83"/>
      <c r="BG58" s="83"/>
      <c r="BH58" s="83"/>
      <c r="BI58" s="83"/>
      <c r="BJ58" s="83"/>
      <c r="BK58" s="83"/>
      <c r="BL58" s="83"/>
      <c r="BM58" s="83"/>
      <c r="BN58" s="83"/>
      <c r="BO58" s="83"/>
      <c r="BP58" s="83"/>
      <c r="BQ58" s="83"/>
    </row>
    <row r="59" spans="1:69" x14ac:dyDescent="0.25">
      <c r="A59" s="106" t="str">
        <f>'Champ Scores'!A58</f>
        <v>Kassadin</v>
      </c>
      <c r="B59" s="109">
        <v>0</v>
      </c>
      <c r="C59" s="108">
        <f>'Champ Pools'!C59</f>
        <v>0</v>
      </c>
      <c r="D59" s="76">
        <f>'Champ Pools'!D59</f>
        <v>5</v>
      </c>
      <c r="E59" s="76">
        <f>'Champ Pools'!E59</f>
        <v>0</v>
      </c>
      <c r="F59" s="76">
        <f>'Champ Pools'!F59</f>
        <v>0</v>
      </c>
      <c r="G59" s="76">
        <f>'Champ Pools'!G59</f>
        <v>0</v>
      </c>
      <c r="H59" s="76">
        <f>'Champ Pools'!H59</f>
        <v>0</v>
      </c>
      <c r="I59" s="76">
        <f>'Champ Pools'!I59</f>
        <v>0</v>
      </c>
      <c r="K59" s="80" t="str">
        <f t="shared" si="0"/>
        <v>Kassadin</v>
      </c>
      <c r="L59" s="81">
        <f>'Champ Pools'!L59</f>
        <v>0</v>
      </c>
      <c r="M59" s="81">
        <f>'Champ Pools'!M59</f>
        <v>0</v>
      </c>
      <c r="N59" s="81">
        <f>'Champ Pools'!N59</f>
        <v>3</v>
      </c>
      <c r="O59" s="81">
        <f>'Champ Pools'!O59</f>
        <v>0</v>
      </c>
      <c r="P59" s="81">
        <f>'Champ Pools'!P59</f>
        <v>0</v>
      </c>
      <c r="S59" s="83"/>
      <c r="T59" s="83"/>
      <c r="U59" s="83"/>
      <c r="V59" s="83"/>
      <c r="W59" s="83"/>
      <c r="X59" s="83"/>
      <c r="Y59" s="83"/>
      <c r="Z59" s="83"/>
      <c r="AA59" s="83"/>
      <c r="AB59" s="83"/>
      <c r="AC59" s="83"/>
      <c r="AD59" s="83"/>
      <c r="AE59" s="83"/>
      <c r="AF59" s="83"/>
      <c r="AG59" s="83"/>
      <c r="AH59" s="83"/>
      <c r="AI59" s="83"/>
      <c r="AJ59" s="83"/>
      <c r="AK59" s="83"/>
      <c r="AL59" s="83"/>
      <c r="AM59" s="83"/>
      <c r="AN59" s="83"/>
      <c r="AO59" s="83"/>
      <c r="AP59" s="83"/>
      <c r="AQ59" s="83"/>
      <c r="AR59" s="83"/>
      <c r="AS59" s="83"/>
      <c r="AT59" s="83"/>
      <c r="AU59" s="83"/>
      <c r="AV59" s="83"/>
      <c r="AW59" s="83"/>
      <c r="AX59" s="83"/>
      <c r="AY59" s="83"/>
      <c r="AZ59" s="83"/>
      <c r="BA59" s="83"/>
      <c r="BB59" s="83"/>
      <c r="BC59" s="83"/>
      <c r="BD59" s="83"/>
      <c r="BE59" s="83"/>
      <c r="BF59" s="83"/>
      <c r="BG59" s="83"/>
      <c r="BH59" s="83"/>
      <c r="BI59" s="83"/>
      <c r="BJ59" s="83"/>
      <c r="BK59" s="83"/>
      <c r="BL59" s="83"/>
      <c r="BM59" s="83"/>
      <c r="BN59" s="83"/>
      <c r="BO59" s="83"/>
      <c r="BP59" s="83"/>
      <c r="BQ59" s="83"/>
    </row>
    <row r="60" spans="1:69" x14ac:dyDescent="0.25">
      <c r="A60" s="106" t="str">
        <f>'Champ Scores'!A59</f>
        <v>Katarina</v>
      </c>
      <c r="B60" s="109">
        <v>0</v>
      </c>
      <c r="C60" s="108">
        <f>'Champ Pools'!C60</f>
        <v>0</v>
      </c>
      <c r="D60" s="76">
        <f>'Champ Pools'!D60</f>
        <v>4</v>
      </c>
      <c r="E60" s="76">
        <f>'Champ Pools'!E60</f>
        <v>0</v>
      </c>
      <c r="F60" s="76">
        <f>'Champ Pools'!F60</f>
        <v>0</v>
      </c>
      <c r="G60" s="76">
        <f>'Champ Pools'!G60</f>
        <v>0</v>
      </c>
      <c r="H60" s="76">
        <f>'Champ Pools'!H60</f>
        <v>0</v>
      </c>
      <c r="I60" s="76">
        <f>'Champ Pools'!I60</f>
        <v>0</v>
      </c>
      <c r="K60" s="80" t="str">
        <f t="shared" si="0"/>
        <v>Katarina</v>
      </c>
      <c r="L60" s="81">
        <f>'Champ Pools'!L60</f>
        <v>0</v>
      </c>
      <c r="M60" s="81">
        <f>'Champ Pools'!M60</f>
        <v>0</v>
      </c>
      <c r="N60" s="81">
        <f>'Champ Pools'!N60</f>
        <v>3</v>
      </c>
      <c r="O60" s="81">
        <f>'Champ Pools'!O60</f>
        <v>0</v>
      </c>
      <c r="P60" s="81">
        <f>'Champ Pools'!P60</f>
        <v>0</v>
      </c>
      <c r="S60" s="83"/>
      <c r="T60" s="83"/>
      <c r="U60" s="83"/>
      <c r="V60" s="83"/>
      <c r="W60" s="83"/>
      <c r="X60" s="83"/>
      <c r="Y60" s="83"/>
      <c r="Z60" s="83"/>
      <c r="AA60" s="83"/>
      <c r="AB60" s="83"/>
      <c r="AC60" s="83"/>
      <c r="AD60" s="83"/>
      <c r="AE60" s="83"/>
      <c r="AF60" s="83"/>
      <c r="AG60" s="83"/>
      <c r="AH60" s="83"/>
      <c r="AI60" s="83"/>
      <c r="AJ60" s="83"/>
      <c r="AK60" s="83"/>
      <c r="AL60" s="83"/>
      <c r="AM60" s="83"/>
      <c r="AN60" s="83"/>
      <c r="AO60" s="83"/>
      <c r="AP60" s="83"/>
      <c r="AQ60" s="83"/>
      <c r="AR60" s="83"/>
      <c r="AS60" s="83"/>
      <c r="AT60" s="83"/>
      <c r="AU60" s="83"/>
      <c r="AV60" s="83"/>
      <c r="AW60" s="83"/>
      <c r="AX60" s="83"/>
      <c r="AY60" s="83"/>
      <c r="AZ60" s="83"/>
      <c r="BA60" s="83"/>
      <c r="BB60" s="83"/>
      <c r="BC60" s="83"/>
      <c r="BD60" s="83"/>
      <c r="BE60" s="83"/>
      <c r="BF60" s="83"/>
      <c r="BG60" s="83"/>
      <c r="BH60" s="83"/>
      <c r="BI60" s="83"/>
      <c r="BJ60" s="83"/>
      <c r="BK60" s="83"/>
      <c r="BL60" s="83"/>
      <c r="BM60" s="83"/>
      <c r="BN60" s="83"/>
      <c r="BO60" s="83"/>
      <c r="BP60" s="83"/>
      <c r="BQ60" s="83"/>
    </row>
    <row r="61" spans="1:69" x14ac:dyDescent="0.25">
      <c r="A61" s="106" t="str">
        <f>'Champ Scores'!A60</f>
        <v>Kayle</v>
      </c>
      <c r="B61" s="109">
        <v>5</v>
      </c>
      <c r="C61" s="108">
        <f>'Champ Pools'!C61</f>
        <v>0</v>
      </c>
      <c r="D61" s="76">
        <f>'Champ Pools'!D61</f>
        <v>5</v>
      </c>
      <c r="E61" s="76">
        <f>'Champ Pools'!E61</f>
        <v>0</v>
      </c>
      <c r="F61" s="76">
        <f>'Champ Pools'!F61</f>
        <v>0</v>
      </c>
      <c r="G61" s="76">
        <f>'Champ Pools'!G61</f>
        <v>0</v>
      </c>
      <c r="H61" s="76">
        <f>'Champ Pools'!H61</f>
        <v>0</v>
      </c>
      <c r="I61" s="76">
        <f>'Champ Pools'!I61</f>
        <v>0</v>
      </c>
      <c r="K61" s="80" t="str">
        <f t="shared" si="0"/>
        <v>Kayle</v>
      </c>
      <c r="L61" s="81">
        <f>'Champ Pools'!L61</f>
        <v>3</v>
      </c>
      <c r="M61" s="81">
        <f>'Champ Pools'!M61</f>
        <v>0</v>
      </c>
      <c r="N61" s="81">
        <f>'Champ Pools'!N61</f>
        <v>3</v>
      </c>
      <c r="O61" s="81">
        <f>'Champ Pools'!O61</f>
        <v>0</v>
      </c>
      <c r="P61" s="81">
        <f>'Champ Pools'!P61</f>
        <v>0</v>
      </c>
      <c r="S61" s="83"/>
      <c r="T61" s="83"/>
      <c r="U61" s="83"/>
      <c r="V61" s="83"/>
      <c r="W61" s="83"/>
      <c r="X61" s="83"/>
      <c r="Y61" s="83"/>
      <c r="Z61" s="83"/>
      <c r="AA61" s="83"/>
      <c r="AB61" s="83"/>
      <c r="AC61" s="83"/>
      <c r="AD61" s="83"/>
      <c r="AE61" s="83"/>
      <c r="AF61" s="83"/>
      <c r="AG61" s="83"/>
      <c r="AH61" s="83"/>
      <c r="AI61" s="83"/>
      <c r="AJ61" s="83"/>
      <c r="AK61" s="83"/>
      <c r="AL61" s="83"/>
      <c r="AM61" s="83"/>
      <c r="AN61" s="83"/>
      <c r="AO61" s="83"/>
      <c r="AP61" s="83"/>
      <c r="AQ61" s="83"/>
      <c r="AR61" s="83"/>
      <c r="AS61" s="83"/>
      <c r="AT61" s="83"/>
      <c r="AU61" s="83"/>
      <c r="AV61" s="83"/>
      <c r="AW61" s="83"/>
      <c r="AX61" s="83"/>
      <c r="AY61" s="83"/>
      <c r="AZ61" s="83"/>
      <c r="BA61" s="83"/>
      <c r="BB61" s="83"/>
      <c r="BC61" s="83"/>
      <c r="BD61" s="83"/>
      <c r="BE61" s="83"/>
      <c r="BF61" s="83"/>
      <c r="BG61" s="83"/>
      <c r="BH61" s="83"/>
      <c r="BI61" s="83"/>
      <c r="BJ61" s="83"/>
      <c r="BK61" s="83"/>
      <c r="BL61" s="83"/>
      <c r="BM61" s="83"/>
      <c r="BN61" s="83"/>
      <c r="BO61" s="83"/>
      <c r="BP61" s="83"/>
      <c r="BQ61" s="83"/>
    </row>
    <row r="62" spans="1:69" x14ac:dyDescent="0.25">
      <c r="A62" s="106" t="str">
        <f>'Champ Scores'!A61</f>
        <v>Kayn</v>
      </c>
      <c r="B62" s="109">
        <v>0</v>
      </c>
      <c r="C62" s="108">
        <f>'Champ Pools'!C62</f>
        <v>5</v>
      </c>
      <c r="D62" s="76">
        <f>'Champ Pools'!D62</f>
        <v>3</v>
      </c>
      <c r="E62" s="76">
        <f>'Champ Pools'!E62</f>
        <v>0</v>
      </c>
      <c r="F62" s="76">
        <f>'Champ Pools'!F62</f>
        <v>0</v>
      </c>
      <c r="G62" s="76">
        <f>'Champ Pools'!G62</f>
        <v>3</v>
      </c>
      <c r="H62" s="76">
        <f>'Champ Pools'!H62</f>
        <v>0</v>
      </c>
      <c r="I62" s="76">
        <f>'Champ Pools'!I62</f>
        <v>0</v>
      </c>
      <c r="K62" s="80" t="str">
        <f t="shared" si="0"/>
        <v>Kayn</v>
      </c>
      <c r="L62" s="81">
        <f>'Champ Pools'!L62</f>
        <v>0</v>
      </c>
      <c r="M62" s="81">
        <f>'Champ Pools'!M62</f>
        <v>3</v>
      </c>
      <c r="N62" s="81">
        <f>'Champ Pools'!N62</f>
        <v>3</v>
      </c>
      <c r="O62" s="81">
        <f>'Champ Pools'!O62</f>
        <v>0</v>
      </c>
      <c r="P62" s="81">
        <f>'Champ Pools'!P62</f>
        <v>0</v>
      </c>
      <c r="S62" s="83"/>
      <c r="T62" s="83"/>
      <c r="U62" s="83"/>
      <c r="V62" s="83"/>
      <c r="W62" s="83"/>
      <c r="X62" s="83"/>
      <c r="Y62" s="83"/>
      <c r="Z62" s="83"/>
      <c r="AA62" s="83"/>
      <c r="AB62" s="83"/>
      <c r="AC62" s="83"/>
      <c r="AD62" s="83"/>
      <c r="AE62" s="83"/>
      <c r="AF62" s="83"/>
      <c r="AG62" s="83"/>
      <c r="AH62" s="83"/>
      <c r="AI62" s="83"/>
      <c r="AJ62" s="83"/>
      <c r="AK62" s="83"/>
      <c r="AL62" s="83"/>
      <c r="AM62" s="83"/>
      <c r="AN62" s="83"/>
      <c r="AO62" s="83"/>
      <c r="AP62" s="83"/>
      <c r="AQ62" s="83"/>
      <c r="AR62" s="83"/>
      <c r="AS62" s="83"/>
      <c r="AT62" s="83"/>
      <c r="AU62" s="83"/>
      <c r="AV62" s="83"/>
      <c r="AW62" s="83"/>
      <c r="AX62" s="83"/>
      <c r="AY62" s="83"/>
      <c r="AZ62" s="83"/>
      <c r="BA62" s="83"/>
      <c r="BB62" s="83"/>
      <c r="BC62" s="83"/>
      <c r="BD62" s="83"/>
      <c r="BE62" s="83"/>
      <c r="BF62" s="83"/>
      <c r="BG62" s="83"/>
      <c r="BH62" s="83"/>
      <c r="BI62" s="83"/>
      <c r="BJ62" s="83"/>
      <c r="BK62" s="83"/>
      <c r="BL62" s="83"/>
      <c r="BM62" s="83"/>
      <c r="BN62" s="83"/>
      <c r="BO62" s="83"/>
      <c r="BP62" s="83"/>
      <c r="BQ62" s="83"/>
    </row>
    <row r="63" spans="1:69" x14ac:dyDescent="0.25">
      <c r="A63" s="106" t="str">
        <f>'Champ Scores'!A62</f>
        <v>Kennen</v>
      </c>
      <c r="B63" s="109">
        <v>3</v>
      </c>
      <c r="C63" s="108">
        <f>'Champ Pools'!C63</f>
        <v>0</v>
      </c>
      <c r="D63" s="76">
        <f>'Champ Pools'!D63</f>
        <v>3</v>
      </c>
      <c r="E63" s="76">
        <f>'Champ Pools'!E63</f>
        <v>0</v>
      </c>
      <c r="F63" s="76">
        <f>'Champ Pools'!F63</f>
        <v>0</v>
      </c>
      <c r="G63" s="76">
        <f>'Champ Pools'!G63</f>
        <v>0</v>
      </c>
      <c r="H63" s="76">
        <f>'Champ Pools'!H63</f>
        <v>0</v>
      </c>
      <c r="I63" s="76">
        <f>'Champ Pools'!I63</f>
        <v>0</v>
      </c>
      <c r="K63" s="80" t="str">
        <f t="shared" si="0"/>
        <v>Kennen</v>
      </c>
      <c r="L63" s="81">
        <f>'Champ Pools'!L63</f>
        <v>3</v>
      </c>
      <c r="M63" s="81">
        <f>'Champ Pools'!M63</f>
        <v>0</v>
      </c>
      <c r="N63" s="81">
        <f>'Champ Pools'!N63</f>
        <v>3</v>
      </c>
      <c r="O63" s="81">
        <f>'Champ Pools'!O63</f>
        <v>0</v>
      </c>
      <c r="P63" s="81">
        <f>'Champ Pools'!P63</f>
        <v>0</v>
      </c>
      <c r="S63" s="83"/>
      <c r="T63" s="83"/>
      <c r="U63" s="83"/>
      <c r="V63" s="83"/>
      <c r="W63" s="83"/>
      <c r="X63" s="83"/>
      <c r="Y63" s="83"/>
      <c r="Z63" s="83"/>
      <c r="AA63" s="83"/>
      <c r="AB63" s="83"/>
      <c r="AC63" s="83"/>
      <c r="AD63" s="83"/>
      <c r="AE63" s="83"/>
      <c r="AF63" s="83"/>
      <c r="AG63" s="83"/>
      <c r="AH63" s="83"/>
      <c r="AI63" s="83"/>
      <c r="AJ63" s="83"/>
      <c r="AK63" s="83"/>
      <c r="AL63" s="83"/>
      <c r="AM63" s="83"/>
      <c r="AN63" s="83"/>
      <c r="AO63" s="83"/>
      <c r="AP63" s="83"/>
      <c r="AQ63" s="83"/>
      <c r="AR63" s="83"/>
      <c r="AS63" s="83"/>
      <c r="AT63" s="83"/>
      <c r="AU63" s="83"/>
      <c r="AV63" s="83"/>
      <c r="AW63" s="83"/>
      <c r="AX63" s="83"/>
      <c r="AY63" s="83"/>
      <c r="AZ63" s="83"/>
      <c r="BA63" s="83"/>
      <c r="BB63" s="83"/>
      <c r="BC63" s="83"/>
      <c r="BD63" s="83"/>
      <c r="BE63" s="83"/>
      <c r="BF63" s="83"/>
      <c r="BG63" s="83"/>
      <c r="BH63" s="83"/>
      <c r="BI63" s="83"/>
      <c r="BJ63" s="83"/>
      <c r="BK63" s="83"/>
      <c r="BL63" s="83"/>
      <c r="BM63" s="83"/>
      <c r="BN63" s="83"/>
      <c r="BO63" s="83"/>
      <c r="BP63" s="83"/>
      <c r="BQ63" s="83"/>
    </row>
    <row r="64" spans="1:69" x14ac:dyDescent="0.25">
      <c r="A64" s="106" t="str">
        <f>'Champ Scores'!A63</f>
        <v>Kha'Zix</v>
      </c>
      <c r="B64" s="109">
        <v>0</v>
      </c>
      <c r="C64" s="108">
        <f>'Champ Pools'!C64</f>
        <v>5</v>
      </c>
      <c r="D64" s="76">
        <f>'Champ Pools'!D64</f>
        <v>0</v>
      </c>
      <c r="E64" s="76">
        <f>'Champ Pools'!E64</f>
        <v>0</v>
      </c>
      <c r="F64" s="76">
        <f>'Champ Pools'!F64</f>
        <v>0</v>
      </c>
      <c r="G64" s="76">
        <f>'Champ Pools'!G64</f>
        <v>0</v>
      </c>
      <c r="H64" s="76">
        <f>'Champ Pools'!H64</f>
        <v>0</v>
      </c>
      <c r="I64" s="76">
        <f>'Champ Pools'!I64</f>
        <v>0</v>
      </c>
      <c r="K64" s="80" t="str">
        <f t="shared" si="0"/>
        <v>Kha'Zix</v>
      </c>
      <c r="L64" s="81">
        <f>'Champ Pools'!L64</f>
        <v>0</v>
      </c>
      <c r="M64" s="81">
        <f>'Champ Pools'!M64</f>
        <v>3</v>
      </c>
      <c r="N64" s="81">
        <f>'Champ Pools'!N64</f>
        <v>0</v>
      </c>
      <c r="O64" s="81">
        <f>'Champ Pools'!O64</f>
        <v>0</v>
      </c>
      <c r="P64" s="81">
        <f>'Champ Pools'!P64</f>
        <v>0</v>
      </c>
      <c r="S64" s="83"/>
      <c r="T64" s="83"/>
      <c r="U64" s="83"/>
      <c r="V64" s="83"/>
      <c r="W64" s="83"/>
      <c r="X64" s="83"/>
      <c r="Y64" s="83"/>
      <c r="Z64" s="83"/>
      <c r="AA64" s="83"/>
      <c r="AB64" s="83"/>
      <c r="AC64" s="83"/>
      <c r="AD64" s="83"/>
      <c r="AE64" s="83"/>
      <c r="AF64" s="83"/>
      <c r="AG64" s="83"/>
      <c r="AH64" s="83"/>
      <c r="AI64" s="83"/>
      <c r="AJ64" s="83"/>
      <c r="AK64" s="83"/>
      <c r="AL64" s="83"/>
      <c r="AM64" s="83"/>
      <c r="AN64" s="83"/>
      <c r="AO64" s="83"/>
      <c r="AP64" s="83"/>
      <c r="AQ64" s="83"/>
      <c r="AR64" s="83"/>
      <c r="AS64" s="83"/>
      <c r="AT64" s="83"/>
      <c r="AU64" s="83"/>
      <c r="AV64" s="83"/>
      <c r="AW64" s="83"/>
      <c r="AX64" s="83"/>
      <c r="AY64" s="83"/>
      <c r="AZ64" s="83"/>
      <c r="BA64" s="83"/>
      <c r="BB64" s="83"/>
      <c r="BC64" s="83"/>
      <c r="BD64" s="83"/>
      <c r="BE64" s="83"/>
      <c r="BF64" s="83"/>
      <c r="BG64" s="83"/>
      <c r="BH64" s="83"/>
      <c r="BI64" s="83"/>
      <c r="BJ64" s="83"/>
      <c r="BK64" s="83"/>
      <c r="BL64" s="83"/>
      <c r="BM64" s="83"/>
      <c r="BN64" s="83"/>
      <c r="BO64" s="83"/>
      <c r="BP64" s="83"/>
      <c r="BQ64" s="83"/>
    </row>
    <row r="65" spans="1:69" x14ac:dyDescent="0.25">
      <c r="A65" s="106" t="str">
        <f>'Champ Scores'!A64</f>
        <v>Kindred</v>
      </c>
      <c r="B65" s="109">
        <v>0</v>
      </c>
      <c r="C65" s="108">
        <f>'Champ Pools'!C65</f>
        <v>4</v>
      </c>
      <c r="D65" s="76">
        <f>'Champ Pools'!D65</f>
        <v>4</v>
      </c>
      <c r="E65" s="76">
        <f>'Champ Pools'!E65</f>
        <v>0</v>
      </c>
      <c r="F65" s="76">
        <f>'Champ Pools'!F65</f>
        <v>0</v>
      </c>
      <c r="G65" s="76">
        <f>'Champ Pools'!G65</f>
        <v>4</v>
      </c>
      <c r="H65" s="76">
        <f>'Champ Pools'!H65</f>
        <v>0</v>
      </c>
      <c r="I65" s="76">
        <f>'Champ Pools'!I65</f>
        <v>0</v>
      </c>
      <c r="K65" s="80" t="str">
        <f t="shared" si="0"/>
        <v>Kindred</v>
      </c>
      <c r="L65" s="81">
        <f>'Champ Pools'!L65</f>
        <v>0</v>
      </c>
      <c r="M65" s="81">
        <f>'Champ Pools'!M65</f>
        <v>3</v>
      </c>
      <c r="N65" s="81">
        <f>'Champ Pools'!N65</f>
        <v>3</v>
      </c>
      <c r="O65" s="81">
        <f>'Champ Pools'!O65</f>
        <v>0</v>
      </c>
      <c r="P65" s="81">
        <f>'Champ Pools'!P65</f>
        <v>0</v>
      </c>
      <c r="S65" s="83"/>
      <c r="T65" s="83"/>
      <c r="U65" s="83"/>
      <c r="V65" s="83"/>
      <c r="W65" s="83"/>
      <c r="X65" s="83"/>
      <c r="Y65" s="83"/>
      <c r="Z65" s="83"/>
      <c r="AA65" s="83"/>
      <c r="AB65" s="83"/>
      <c r="AC65" s="83"/>
      <c r="AD65" s="83"/>
      <c r="AE65" s="83"/>
      <c r="AF65" s="83"/>
      <c r="AG65" s="83"/>
      <c r="AH65" s="83"/>
      <c r="AI65" s="83"/>
      <c r="AJ65" s="83"/>
      <c r="AK65" s="83"/>
      <c r="AL65" s="83"/>
      <c r="AM65" s="83"/>
      <c r="AN65" s="83"/>
      <c r="AO65" s="83"/>
      <c r="AP65" s="83"/>
      <c r="AQ65" s="83"/>
      <c r="AR65" s="83"/>
      <c r="AS65" s="83"/>
      <c r="AT65" s="83"/>
      <c r="AU65" s="83"/>
      <c r="AV65" s="83"/>
      <c r="AW65" s="83"/>
      <c r="AX65" s="83"/>
      <c r="AY65" s="83"/>
      <c r="AZ65" s="83"/>
      <c r="BA65" s="83"/>
      <c r="BB65" s="83"/>
      <c r="BC65" s="83"/>
      <c r="BD65" s="83"/>
      <c r="BE65" s="83"/>
      <c r="BF65" s="83"/>
      <c r="BG65" s="83"/>
      <c r="BH65" s="83"/>
      <c r="BI65" s="83"/>
      <c r="BJ65" s="83"/>
      <c r="BK65" s="83"/>
      <c r="BL65" s="83"/>
      <c r="BM65" s="83"/>
      <c r="BN65" s="83"/>
      <c r="BO65" s="83"/>
      <c r="BP65" s="83"/>
      <c r="BQ65" s="83"/>
    </row>
    <row r="66" spans="1:69" x14ac:dyDescent="0.25">
      <c r="A66" s="106" t="str">
        <f>'Champ Scores'!A65</f>
        <v>Kled</v>
      </c>
      <c r="B66" s="109">
        <v>0</v>
      </c>
      <c r="C66" s="108">
        <f>'Champ Pools'!C66</f>
        <v>0</v>
      </c>
      <c r="D66" s="76">
        <f>'Champ Pools'!D66</f>
        <v>0</v>
      </c>
      <c r="E66" s="76">
        <f>'Champ Pools'!E66</f>
        <v>0</v>
      </c>
      <c r="F66" s="76">
        <f>'Champ Pools'!F66</f>
        <v>0</v>
      </c>
      <c r="G66" s="76">
        <f>'Champ Pools'!G66</f>
        <v>0</v>
      </c>
      <c r="H66" s="76">
        <f>'Champ Pools'!H66</f>
        <v>0</v>
      </c>
      <c r="I66" s="76">
        <f>'Champ Pools'!I66</f>
        <v>0</v>
      </c>
      <c r="K66" s="80" t="str">
        <f t="shared" si="0"/>
        <v>Kled</v>
      </c>
      <c r="L66" s="81">
        <f>'Champ Pools'!L66</f>
        <v>0</v>
      </c>
      <c r="M66" s="81">
        <f>'Champ Pools'!M66</f>
        <v>0</v>
      </c>
      <c r="N66" s="81">
        <f>'Champ Pools'!N66</f>
        <v>0</v>
      </c>
      <c r="O66" s="81">
        <f>'Champ Pools'!O66</f>
        <v>0</v>
      </c>
      <c r="P66" s="81">
        <f>'Champ Pools'!P66</f>
        <v>0</v>
      </c>
      <c r="S66" s="83"/>
      <c r="T66" s="83"/>
      <c r="U66" s="83"/>
      <c r="V66" s="83"/>
      <c r="W66" s="83"/>
      <c r="X66" s="83"/>
      <c r="Y66" s="83"/>
      <c r="Z66" s="83"/>
      <c r="AA66" s="83"/>
      <c r="AB66" s="83"/>
      <c r="AC66" s="83"/>
      <c r="AD66" s="83"/>
      <c r="AE66" s="83"/>
      <c r="AF66" s="83"/>
      <c r="AG66" s="83"/>
      <c r="AH66" s="83"/>
      <c r="AI66" s="83"/>
      <c r="AJ66" s="83"/>
      <c r="AK66" s="83"/>
      <c r="AL66" s="83"/>
      <c r="AM66" s="83"/>
      <c r="AN66" s="83"/>
      <c r="AO66" s="83"/>
      <c r="AP66" s="83"/>
      <c r="AQ66" s="83"/>
      <c r="AR66" s="83"/>
      <c r="AS66" s="83"/>
      <c r="AT66" s="83"/>
      <c r="AU66" s="83"/>
      <c r="AV66" s="83"/>
      <c r="AW66" s="83"/>
      <c r="AX66" s="83"/>
      <c r="AY66" s="83"/>
      <c r="AZ66" s="83"/>
      <c r="BA66" s="83"/>
      <c r="BB66" s="83"/>
      <c r="BC66" s="83"/>
      <c r="BD66" s="83"/>
      <c r="BE66" s="83"/>
      <c r="BF66" s="83"/>
      <c r="BG66" s="83"/>
      <c r="BH66" s="83"/>
      <c r="BI66" s="83"/>
      <c r="BJ66" s="83"/>
      <c r="BK66" s="83"/>
      <c r="BL66" s="83"/>
      <c r="BM66" s="83"/>
      <c r="BN66" s="83"/>
      <c r="BO66" s="83"/>
      <c r="BP66" s="83"/>
      <c r="BQ66" s="83"/>
    </row>
    <row r="67" spans="1:69" x14ac:dyDescent="0.25">
      <c r="A67" s="106" t="str">
        <f>'Champ Scores'!A66</f>
        <v>Kog'Maw</v>
      </c>
      <c r="B67" s="109">
        <v>0</v>
      </c>
      <c r="C67" s="108">
        <f>'Champ Pools'!C67</f>
        <v>0</v>
      </c>
      <c r="D67" s="76">
        <f>'Champ Pools'!D67</f>
        <v>3</v>
      </c>
      <c r="E67" s="76">
        <f>'Champ Pools'!E67</f>
        <v>3</v>
      </c>
      <c r="F67" s="76">
        <f>'Champ Pools'!F67</f>
        <v>0</v>
      </c>
      <c r="G67" s="76">
        <f>'Champ Pools'!G67</f>
        <v>0</v>
      </c>
      <c r="H67" s="76">
        <f>'Champ Pools'!H67</f>
        <v>0</v>
      </c>
      <c r="I67" s="76">
        <f>'Champ Pools'!I67</f>
        <v>0</v>
      </c>
      <c r="K67" s="80" t="str">
        <f t="shared" si="0"/>
        <v>Kog'Maw</v>
      </c>
      <c r="L67" s="81">
        <f>'Champ Pools'!L67</f>
        <v>0</v>
      </c>
      <c r="M67" s="81">
        <f>'Champ Pools'!M67</f>
        <v>0</v>
      </c>
      <c r="N67" s="81">
        <f>'Champ Pools'!N67</f>
        <v>3</v>
      </c>
      <c r="O67" s="81">
        <f>'Champ Pools'!O67</f>
        <v>3</v>
      </c>
      <c r="P67" s="81">
        <f>'Champ Pools'!P67</f>
        <v>0</v>
      </c>
      <c r="S67" s="83"/>
      <c r="T67" s="83"/>
      <c r="U67" s="83"/>
      <c r="V67" s="83"/>
      <c r="W67" s="83"/>
      <c r="X67" s="83"/>
      <c r="Y67" s="83"/>
      <c r="Z67" s="83"/>
      <c r="AA67" s="83"/>
      <c r="AB67" s="83"/>
      <c r="AC67" s="83"/>
      <c r="AD67" s="83"/>
      <c r="AE67" s="83"/>
      <c r="AF67" s="83"/>
      <c r="AG67" s="83"/>
      <c r="AH67" s="83"/>
      <c r="AI67" s="83"/>
      <c r="AJ67" s="83"/>
      <c r="AK67" s="83"/>
      <c r="AL67" s="83"/>
      <c r="AM67" s="83"/>
      <c r="AN67" s="83"/>
      <c r="AO67" s="83"/>
      <c r="AP67" s="83"/>
      <c r="AQ67" s="83"/>
      <c r="AR67" s="83"/>
      <c r="AS67" s="83"/>
      <c r="AT67" s="83"/>
      <c r="AU67" s="83"/>
      <c r="AV67" s="83"/>
      <c r="AW67" s="83"/>
      <c r="AX67" s="83"/>
      <c r="AY67" s="83"/>
      <c r="AZ67" s="83"/>
      <c r="BA67" s="83"/>
      <c r="BB67" s="83"/>
      <c r="BC67" s="83"/>
      <c r="BD67" s="83"/>
      <c r="BE67" s="83"/>
      <c r="BF67" s="83"/>
      <c r="BG67" s="83"/>
      <c r="BH67" s="83"/>
      <c r="BI67" s="83"/>
      <c r="BJ67" s="83"/>
      <c r="BK67" s="83"/>
      <c r="BL67" s="83"/>
      <c r="BM67" s="83"/>
      <c r="BN67" s="83"/>
      <c r="BO67" s="83"/>
      <c r="BP67" s="83"/>
      <c r="BQ67" s="83"/>
    </row>
    <row r="68" spans="1:69" x14ac:dyDescent="0.25">
      <c r="A68" s="106" t="str">
        <f>'Champ Scores'!A67</f>
        <v>LeBlanc</v>
      </c>
      <c r="B68" s="109">
        <v>0</v>
      </c>
      <c r="C68" s="108">
        <f>'Champ Pools'!C68</f>
        <v>0</v>
      </c>
      <c r="D68" s="76">
        <f>'Champ Pools'!D68</f>
        <v>4</v>
      </c>
      <c r="E68" s="76">
        <f>'Champ Pools'!E68</f>
        <v>0</v>
      </c>
      <c r="F68" s="76">
        <f>'Champ Pools'!F68</f>
        <v>0</v>
      </c>
      <c r="G68" s="76">
        <f>'Champ Pools'!G68</f>
        <v>0</v>
      </c>
      <c r="H68" s="76">
        <f>'Champ Pools'!H68</f>
        <v>0</v>
      </c>
      <c r="I68" s="76">
        <f>'Champ Pools'!I68</f>
        <v>0</v>
      </c>
      <c r="K68" s="80" t="str">
        <f t="shared" si="0"/>
        <v>LeBlanc</v>
      </c>
      <c r="L68" s="81">
        <f>'Champ Pools'!L68</f>
        <v>0</v>
      </c>
      <c r="M68" s="81">
        <f>'Champ Pools'!M68</f>
        <v>0</v>
      </c>
      <c r="N68" s="81">
        <f>'Champ Pools'!N68</f>
        <v>3</v>
      </c>
      <c r="O68" s="81">
        <f>'Champ Pools'!O68</f>
        <v>0</v>
      </c>
      <c r="P68" s="81">
        <f>'Champ Pools'!P68</f>
        <v>0</v>
      </c>
      <c r="S68" s="83"/>
      <c r="T68" s="83"/>
      <c r="U68" s="83"/>
      <c r="V68" s="83"/>
      <c r="W68" s="83"/>
      <c r="X68" s="83"/>
      <c r="Y68" s="83"/>
      <c r="Z68" s="83"/>
      <c r="AA68" s="83"/>
      <c r="AB68" s="83"/>
      <c r="AC68" s="83"/>
      <c r="AD68" s="83"/>
      <c r="AE68" s="83"/>
      <c r="AF68" s="83"/>
      <c r="AG68" s="83"/>
      <c r="AH68" s="83"/>
      <c r="AI68" s="83"/>
      <c r="AJ68" s="83"/>
      <c r="AK68" s="83"/>
      <c r="AL68" s="83"/>
      <c r="AM68" s="83"/>
      <c r="AN68" s="83"/>
      <c r="AO68" s="83"/>
      <c r="AP68" s="83"/>
      <c r="AQ68" s="83"/>
      <c r="AR68" s="83"/>
      <c r="AS68" s="83"/>
      <c r="AT68" s="83"/>
      <c r="AU68" s="83"/>
      <c r="AV68" s="83"/>
      <c r="AW68" s="83"/>
      <c r="AX68" s="83"/>
      <c r="AY68" s="83"/>
      <c r="AZ68" s="83"/>
      <c r="BA68" s="83"/>
      <c r="BB68" s="83"/>
      <c r="BC68" s="83"/>
      <c r="BD68" s="83"/>
      <c r="BE68" s="83"/>
      <c r="BF68" s="83"/>
      <c r="BG68" s="83"/>
      <c r="BH68" s="83"/>
      <c r="BI68" s="83"/>
      <c r="BJ68" s="83"/>
      <c r="BK68" s="83"/>
      <c r="BL68" s="83"/>
      <c r="BM68" s="83"/>
      <c r="BN68" s="83"/>
      <c r="BO68" s="83"/>
      <c r="BP68" s="83"/>
      <c r="BQ68" s="83"/>
    </row>
    <row r="69" spans="1:69" x14ac:dyDescent="0.25">
      <c r="A69" s="106" t="str">
        <f>'Champ Scores'!A68</f>
        <v>Lee Sin</v>
      </c>
      <c r="B69" s="109">
        <v>0</v>
      </c>
      <c r="C69" s="108">
        <f>'Champ Pools'!C69</f>
        <v>1</v>
      </c>
      <c r="D69" s="76">
        <f>'Champ Pools'!D69</f>
        <v>4</v>
      </c>
      <c r="E69" s="76">
        <f>'Champ Pools'!E69</f>
        <v>0</v>
      </c>
      <c r="F69" s="76">
        <f>'Champ Pools'!F69</f>
        <v>0</v>
      </c>
      <c r="G69" s="76">
        <f>'Champ Pools'!G69</f>
        <v>0</v>
      </c>
      <c r="H69" s="76">
        <f>'Champ Pools'!H69</f>
        <v>0</v>
      </c>
      <c r="I69" s="76">
        <f>'Champ Pools'!I69</f>
        <v>0</v>
      </c>
      <c r="K69" s="80" t="str">
        <f t="shared" ref="K69:K132" si="6">A69</f>
        <v>Lee Sin</v>
      </c>
      <c r="L69" s="81">
        <f>'Champ Pools'!L69</f>
        <v>0</v>
      </c>
      <c r="M69" s="81">
        <f>'Champ Pools'!M69</f>
        <v>3</v>
      </c>
      <c r="N69" s="81">
        <f>'Champ Pools'!N69</f>
        <v>3</v>
      </c>
      <c r="O69" s="81">
        <f>'Champ Pools'!O69</f>
        <v>0</v>
      </c>
      <c r="P69" s="81">
        <f>'Champ Pools'!P69</f>
        <v>0</v>
      </c>
      <c r="S69" s="83"/>
      <c r="T69" s="83"/>
      <c r="U69" s="83"/>
      <c r="V69" s="83"/>
      <c r="W69" s="83"/>
      <c r="X69" s="83"/>
      <c r="Y69" s="83"/>
      <c r="Z69" s="83"/>
      <c r="AA69" s="83"/>
      <c r="AB69" s="83"/>
      <c r="AC69" s="83"/>
      <c r="AD69" s="83"/>
      <c r="AE69" s="83"/>
      <c r="AF69" s="83"/>
      <c r="AG69" s="83"/>
      <c r="AH69" s="83"/>
      <c r="AI69" s="83"/>
      <c r="AJ69" s="83"/>
      <c r="AK69" s="83"/>
      <c r="AL69" s="83"/>
      <c r="AM69" s="83"/>
      <c r="AN69" s="83"/>
      <c r="AO69" s="83"/>
      <c r="AP69" s="83"/>
      <c r="AQ69" s="83"/>
      <c r="AR69" s="83"/>
      <c r="AS69" s="83"/>
      <c r="AT69" s="83"/>
      <c r="AU69" s="83"/>
      <c r="AV69" s="83"/>
      <c r="AW69" s="83"/>
      <c r="AX69" s="83"/>
      <c r="AY69" s="83"/>
      <c r="AZ69" s="83"/>
      <c r="BA69" s="83"/>
      <c r="BB69" s="83"/>
      <c r="BC69" s="83"/>
      <c r="BD69" s="83"/>
      <c r="BE69" s="83"/>
      <c r="BF69" s="83"/>
      <c r="BG69" s="83"/>
      <c r="BH69" s="83"/>
      <c r="BI69" s="83"/>
      <c r="BJ69" s="83"/>
      <c r="BK69" s="83"/>
      <c r="BL69" s="83"/>
      <c r="BM69" s="83"/>
      <c r="BN69" s="83"/>
      <c r="BO69" s="83"/>
      <c r="BP69" s="83"/>
      <c r="BQ69" s="83"/>
    </row>
    <row r="70" spans="1:69" x14ac:dyDescent="0.25">
      <c r="A70" s="106" t="str">
        <f>'Champ Scores'!A69</f>
        <v>Leona</v>
      </c>
      <c r="B70" s="109">
        <v>0</v>
      </c>
      <c r="C70" s="108">
        <f>'Champ Pools'!C70</f>
        <v>0</v>
      </c>
      <c r="D70" s="76">
        <f>'Champ Pools'!D70</f>
        <v>0</v>
      </c>
      <c r="E70" s="76">
        <f>'Champ Pools'!E70</f>
        <v>0</v>
      </c>
      <c r="F70" s="76">
        <f>'Champ Pools'!F70</f>
        <v>5</v>
      </c>
      <c r="G70" s="76">
        <f>'Champ Pools'!G70</f>
        <v>0</v>
      </c>
      <c r="H70" s="76">
        <f>'Champ Pools'!H70</f>
        <v>0</v>
      </c>
      <c r="I70" s="76">
        <f>'Champ Pools'!I70</f>
        <v>0</v>
      </c>
      <c r="K70" s="80" t="str">
        <f t="shared" si="6"/>
        <v>Leona</v>
      </c>
      <c r="L70" s="81">
        <f>'Champ Pools'!L70</f>
        <v>0</v>
      </c>
      <c r="M70" s="81">
        <f>'Champ Pools'!M70</f>
        <v>0</v>
      </c>
      <c r="N70" s="81">
        <f>'Champ Pools'!N70</f>
        <v>0</v>
      </c>
      <c r="O70" s="81">
        <f>'Champ Pools'!O70</f>
        <v>0</v>
      </c>
      <c r="P70" s="81">
        <f>'Champ Pools'!P70</f>
        <v>3</v>
      </c>
      <c r="S70" s="83"/>
      <c r="T70" s="83"/>
      <c r="U70" s="83"/>
      <c r="V70" s="83"/>
      <c r="W70" s="83"/>
      <c r="X70" s="83"/>
      <c r="Y70" s="83"/>
      <c r="Z70" s="83"/>
      <c r="AA70" s="83"/>
      <c r="AB70" s="83"/>
      <c r="AC70" s="83"/>
      <c r="AD70" s="83"/>
      <c r="AE70" s="83"/>
      <c r="AF70" s="83"/>
      <c r="AG70" s="83"/>
      <c r="AH70" s="83"/>
      <c r="AI70" s="83"/>
      <c r="AJ70" s="83"/>
      <c r="AK70" s="83"/>
      <c r="AL70" s="83"/>
      <c r="AM70" s="83"/>
      <c r="AN70" s="83"/>
      <c r="AO70" s="83"/>
      <c r="AP70" s="83"/>
      <c r="AQ70" s="83"/>
      <c r="AR70" s="83"/>
      <c r="AS70" s="83"/>
      <c r="AT70" s="83"/>
      <c r="AU70" s="83"/>
      <c r="AV70" s="83"/>
      <c r="AW70" s="83"/>
      <c r="AX70" s="83"/>
      <c r="AY70" s="83"/>
      <c r="AZ70" s="83"/>
      <c r="BA70" s="83"/>
      <c r="BB70" s="83"/>
      <c r="BC70" s="83"/>
      <c r="BD70" s="83"/>
      <c r="BE70" s="83"/>
      <c r="BF70" s="83"/>
      <c r="BG70" s="83"/>
      <c r="BH70" s="83"/>
      <c r="BI70" s="83"/>
      <c r="BJ70" s="83"/>
      <c r="BK70" s="83"/>
      <c r="BL70" s="83"/>
      <c r="BM70" s="83"/>
      <c r="BN70" s="83"/>
      <c r="BO70" s="83"/>
      <c r="BP70" s="83"/>
      <c r="BQ70" s="83"/>
    </row>
    <row r="71" spans="1:69" x14ac:dyDescent="0.25">
      <c r="A71" s="106" t="str">
        <f>'Champ Scores'!A70</f>
        <v>Lillia</v>
      </c>
      <c r="B71" s="109">
        <v>0</v>
      </c>
      <c r="C71" s="108">
        <f>'Champ Pools'!C71</f>
        <v>3</v>
      </c>
      <c r="D71" s="76">
        <f>'Champ Pools'!D71</f>
        <v>0</v>
      </c>
      <c r="E71" s="76">
        <f>'Champ Pools'!E71</f>
        <v>0</v>
      </c>
      <c r="F71" s="76">
        <f>'Champ Pools'!F71</f>
        <v>0</v>
      </c>
      <c r="G71" s="76">
        <f>'Champ Pools'!G71</f>
        <v>0</v>
      </c>
      <c r="H71" s="76">
        <f>'Champ Pools'!H71</f>
        <v>0</v>
      </c>
      <c r="I71" s="76">
        <f>'Champ Pools'!I71</f>
        <v>0</v>
      </c>
      <c r="K71" s="80" t="str">
        <f t="shared" si="6"/>
        <v>Lillia</v>
      </c>
      <c r="L71" s="81">
        <f>'Champ Pools'!L71</f>
        <v>0</v>
      </c>
      <c r="M71" s="81">
        <f>'Champ Pools'!M71</f>
        <v>3</v>
      </c>
      <c r="N71" s="81">
        <f>'Champ Pools'!N71</f>
        <v>0</v>
      </c>
      <c r="O71" s="81">
        <f>'Champ Pools'!O71</f>
        <v>0</v>
      </c>
      <c r="P71" s="81">
        <f>'Champ Pools'!P71</f>
        <v>0</v>
      </c>
      <c r="S71" s="83"/>
      <c r="T71" s="83"/>
      <c r="U71" s="83"/>
      <c r="V71" s="83"/>
      <c r="W71" s="83"/>
      <c r="X71" s="83"/>
      <c r="Y71" s="83"/>
      <c r="Z71" s="83"/>
      <c r="AA71" s="83"/>
      <c r="AB71" s="83"/>
      <c r="AC71" s="83"/>
      <c r="AD71" s="83"/>
      <c r="AE71" s="83"/>
      <c r="AF71" s="83"/>
      <c r="AG71" s="83"/>
      <c r="AH71" s="83"/>
      <c r="AI71" s="83"/>
      <c r="AJ71" s="83"/>
      <c r="AK71" s="83"/>
      <c r="AL71" s="83"/>
      <c r="AM71" s="83"/>
      <c r="AN71" s="83"/>
      <c r="AO71" s="83"/>
      <c r="AP71" s="83"/>
      <c r="AQ71" s="83"/>
      <c r="AR71" s="83"/>
      <c r="AS71" s="83"/>
      <c r="AT71" s="83"/>
      <c r="AU71" s="83"/>
      <c r="AV71" s="83"/>
      <c r="AW71" s="83"/>
      <c r="AX71" s="83"/>
      <c r="AY71" s="83"/>
      <c r="AZ71" s="83"/>
      <c r="BA71" s="83"/>
      <c r="BB71" s="83"/>
      <c r="BC71" s="83"/>
      <c r="BD71" s="83"/>
      <c r="BE71" s="83"/>
      <c r="BF71" s="83"/>
      <c r="BG71" s="83"/>
      <c r="BH71" s="83"/>
      <c r="BI71" s="83"/>
      <c r="BJ71" s="83"/>
      <c r="BK71" s="83"/>
      <c r="BL71" s="83"/>
      <c r="BM71" s="83"/>
      <c r="BN71" s="83"/>
      <c r="BO71" s="83"/>
      <c r="BP71" s="83"/>
      <c r="BQ71" s="83"/>
    </row>
    <row r="72" spans="1:69" x14ac:dyDescent="0.25">
      <c r="A72" s="106" t="str">
        <f>'Champ Scores'!A71</f>
        <v>Lissandra</v>
      </c>
      <c r="B72" s="109">
        <v>0</v>
      </c>
      <c r="C72" s="108">
        <f>'Champ Pools'!C72</f>
        <v>0</v>
      </c>
      <c r="D72" s="76">
        <f>'Champ Pools'!D72</f>
        <v>5</v>
      </c>
      <c r="E72" s="76">
        <f>'Champ Pools'!E72</f>
        <v>0</v>
      </c>
      <c r="F72" s="76">
        <f>'Champ Pools'!F72</f>
        <v>4</v>
      </c>
      <c r="G72" s="76">
        <f>'Champ Pools'!G72</f>
        <v>0</v>
      </c>
      <c r="H72" s="76">
        <f>'Champ Pools'!H72</f>
        <v>0</v>
      </c>
      <c r="I72" s="76">
        <f>'Champ Pools'!I72</f>
        <v>0</v>
      </c>
      <c r="K72" s="80" t="str">
        <f t="shared" si="6"/>
        <v>Lissandra</v>
      </c>
      <c r="L72" s="81">
        <f>'Champ Pools'!L72</f>
        <v>0</v>
      </c>
      <c r="M72" s="81">
        <f>'Champ Pools'!M72</f>
        <v>0</v>
      </c>
      <c r="N72" s="81">
        <f>'Champ Pools'!N72</f>
        <v>3</v>
      </c>
      <c r="O72" s="81">
        <f>'Champ Pools'!O72</f>
        <v>0</v>
      </c>
      <c r="P72" s="81">
        <f>'Champ Pools'!P72</f>
        <v>3</v>
      </c>
      <c r="S72" s="83"/>
      <c r="T72" s="83"/>
      <c r="U72" s="83"/>
      <c r="V72" s="83"/>
      <c r="W72" s="83"/>
      <c r="X72" s="83"/>
      <c r="Y72" s="83"/>
      <c r="Z72" s="83"/>
      <c r="AA72" s="83"/>
      <c r="AB72" s="83"/>
      <c r="AC72" s="83"/>
      <c r="AD72" s="83"/>
      <c r="AE72" s="83"/>
      <c r="AF72" s="83"/>
      <c r="AG72" s="83"/>
      <c r="AH72" s="83"/>
      <c r="AI72" s="83"/>
      <c r="AJ72" s="83"/>
      <c r="AK72" s="83"/>
      <c r="AL72" s="83"/>
      <c r="AM72" s="83"/>
      <c r="AN72" s="83"/>
      <c r="AO72" s="83"/>
      <c r="AP72" s="83"/>
      <c r="AQ72" s="83"/>
      <c r="AR72" s="83"/>
      <c r="AS72" s="83"/>
      <c r="AT72" s="83"/>
      <c r="AU72" s="83"/>
      <c r="AV72" s="83"/>
      <c r="AW72" s="83"/>
      <c r="AX72" s="83"/>
      <c r="AY72" s="83"/>
      <c r="AZ72" s="83"/>
      <c r="BA72" s="83"/>
      <c r="BB72" s="83"/>
      <c r="BC72" s="83"/>
      <c r="BD72" s="83"/>
      <c r="BE72" s="83"/>
      <c r="BF72" s="83"/>
      <c r="BG72" s="83"/>
      <c r="BH72" s="83"/>
      <c r="BI72" s="83"/>
      <c r="BJ72" s="83"/>
      <c r="BK72" s="83"/>
      <c r="BL72" s="83"/>
      <c r="BM72" s="83"/>
      <c r="BN72" s="83"/>
      <c r="BO72" s="83"/>
      <c r="BP72" s="83"/>
      <c r="BQ72" s="83"/>
    </row>
    <row r="73" spans="1:69" x14ac:dyDescent="0.25">
      <c r="A73" s="106" t="str">
        <f>'Champ Scores'!A72</f>
        <v>Lucian</v>
      </c>
      <c r="B73" s="109">
        <v>0</v>
      </c>
      <c r="C73" s="108">
        <f>'Champ Pools'!C73</f>
        <v>0</v>
      </c>
      <c r="D73" s="76">
        <f>'Champ Pools'!D73</f>
        <v>4</v>
      </c>
      <c r="E73" s="76">
        <f>'Champ Pools'!E73</f>
        <v>0</v>
      </c>
      <c r="F73" s="76">
        <f>'Champ Pools'!F73</f>
        <v>0</v>
      </c>
      <c r="G73" s="76">
        <f>'Champ Pools'!G73</f>
        <v>0</v>
      </c>
      <c r="H73" s="76">
        <f>'Champ Pools'!H73</f>
        <v>0</v>
      </c>
      <c r="I73" s="76">
        <f>'Champ Pools'!I73</f>
        <v>0</v>
      </c>
      <c r="K73" s="80" t="str">
        <f t="shared" si="6"/>
        <v>Lucian</v>
      </c>
      <c r="L73" s="81">
        <f>'Champ Pools'!L73</f>
        <v>0</v>
      </c>
      <c r="M73" s="81">
        <f>'Champ Pools'!M73</f>
        <v>0</v>
      </c>
      <c r="N73" s="81">
        <f>'Champ Pools'!N73</f>
        <v>3</v>
      </c>
      <c r="O73" s="81">
        <f>'Champ Pools'!O73</f>
        <v>0</v>
      </c>
      <c r="P73" s="81">
        <f>'Champ Pools'!P73</f>
        <v>0</v>
      </c>
      <c r="S73" s="83"/>
      <c r="T73" s="83"/>
      <c r="U73" s="83"/>
      <c r="V73" s="83"/>
      <c r="W73" s="83"/>
      <c r="X73" s="83"/>
      <c r="Y73" s="83"/>
      <c r="Z73" s="83"/>
      <c r="AA73" s="83"/>
      <c r="AB73" s="83"/>
      <c r="AC73" s="83"/>
      <c r="AD73" s="83"/>
      <c r="AE73" s="83"/>
      <c r="AF73" s="83"/>
      <c r="AG73" s="83"/>
      <c r="AH73" s="83"/>
      <c r="AI73" s="83"/>
      <c r="AJ73" s="83"/>
      <c r="AK73" s="83"/>
      <c r="AL73" s="83"/>
      <c r="AM73" s="83"/>
      <c r="AN73" s="83"/>
      <c r="AO73" s="83"/>
      <c r="AP73" s="83"/>
      <c r="AQ73" s="83"/>
      <c r="AR73" s="83"/>
      <c r="AS73" s="83"/>
      <c r="AT73" s="83"/>
      <c r="AU73" s="83"/>
      <c r="AV73" s="83"/>
      <c r="AW73" s="83"/>
      <c r="AX73" s="83"/>
      <c r="AY73" s="83"/>
      <c r="AZ73" s="83"/>
      <c r="BA73" s="83"/>
      <c r="BB73" s="83"/>
      <c r="BC73" s="83"/>
      <c r="BD73" s="83"/>
      <c r="BE73" s="83"/>
      <c r="BF73" s="83"/>
      <c r="BG73" s="83"/>
      <c r="BH73" s="83"/>
      <c r="BI73" s="83"/>
      <c r="BJ73" s="83"/>
      <c r="BK73" s="83"/>
      <c r="BL73" s="83"/>
      <c r="BM73" s="83"/>
      <c r="BN73" s="83"/>
      <c r="BO73" s="83"/>
      <c r="BP73" s="83"/>
      <c r="BQ73" s="83"/>
    </row>
    <row r="74" spans="1:69" x14ac:dyDescent="0.25">
      <c r="A74" s="106" t="str">
        <f>'Champ Scores'!A73</f>
        <v>Lulu</v>
      </c>
      <c r="B74" s="109">
        <v>0</v>
      </c>
      <c r="C74" s="108">
        <f>'Champ Pools'!C74</f>
        <v>0</v>
      </c>
      <c r="D74" s="76">
        <f>'Champ Pools'!D74</f>
        <v>4</v>
      </c>
      <c r="E74" s="76">
        <f>'Champ Pools'!E74</f>
        <v>0</v>
      </c>
      <c r="F74" s="76">
        <f>'Champ Pools'!F74</f>
        <v>5</v>
      </c>
      <c r="G74" s="76">
        <f>'Champ Pools'!G74</f>
        <v>0</v>
      </c>
      <c r="H74" s="76">
        <f>'Champ Pools'!H74</f>
        <v>0</v>
      </c>
      <c r="I74" s="76">
        <f>'Champ Pools'!I74</f>
        <v>0</v>
      </c>
      <c r="K74" s="80" t="str">
        <f t="shared" si="6"/>
        <v>Lulu</v>
      </c>
      <c r="L74" s="81">
        <f>'Champ Pools'!L74</f>
        <v>0</v>
      </c>
      <c r="M74" s="81">
        <f>'Champ Pools'!M74</f>
        <v>0</v>
      </c>
      <c r="N74" s="81">
        <f>'Champ Pools'!N74</f>
        <v>3</v>
      </c>
      <c r="O74" s="81">
        <f>'Champ Pools'!O74</f>
        <v>0</v>
      </c>
      <c r="P74" s="81">
        <f>'Champ Pools'!P74</f>
        <v>3</v>
      </c>
      <c r="S74" s="83"/>
      <c r="T74" s="83"/>
      <c r="U74" s="83"/>
      <c r="V74" s="83"/>
      <c r="W74" s="83"/>
      <c r="X74" s="83"/>
      <c r="Y74" s="83"/>
      <c r="Z74" s="83"/>
      <c r="AA74" s="83"/>
      <c r="AB74" s="83"/>
      <c r="AC74" s="83"/>
      <c r="AD74" s="83"/>
      <c r="AE74" s="83"/>
      <c r="AF74" s="83"/>
      <c r="AG74" s="83"/>
      <c r="AH74" s="83"/>
      <c r="AI74" s="83"/>
      <c r="AJ74" s="83"/>
      <c r="AK74" s="83"/>
      <c r="AL74" s="83"/>
      <c r="AM74" s="83"/>
      <c r="AN74" s="83"/>
      <c r="AO74" s="83"/>
      <c r="AP74" s="83"/>
      <c r="AQ74" s="83"/>
      <c r="AR74" s="83"/>
      <c r="AS74" s="83"/>
      <c r="AT74" s="83"/>
      <c r="AU74" s="83"/>
      <c r="AV74" s="83"/>
      <c r="AW74" s="83"/>
      <c r="AX74" s="83"/>
      <c r="AY74" s="83"/>
      <c r="AZ74" s="83"/>
      <c r="BA74" s="83"/>
      <c r="BB74" s="83"/>
      <c r="BC74" s="83"/>
      <c r="BD74" s="83"/>
      <c r="BE74" s="83"/>
      <c r="BF74" s="83"/>
      <c r="BG74" s="83"/>
      <c r="BH74" s="83"/>
      <c r="BI74" s="83"/>
      <c r="BJ74" s="83"/>
      <c r="BK74" s="83"/>
      <c r="BL74" s="83"/>
      <c r="BM74" s="83"/>
      <c r="BN74" s="83"/>
      <c r="BO74" s="83"/>
      <c r="BP74" s="83"/>
      <c r="BQ74" s="83"/>
    </row>
    <row r="75" spans="1:69" x14ac:dyDescent="0.25">
      <c r="A75" s="106" t="str">
        <f>'Champ Scores'!A74</f>
        <v>Lux</v>
      </c>
      <c r="B75" s="109">
        <v>0</v>
      </c>
      <c r="C75" s="108">
        <f>'Champ Pools'!C75</f>
        <v>0</v>
      </c>
      <c r="D75" s="76">
        <f>'Champ Pools'!D75</f>
        <v>4</v>
      </c>
      <c r="E75" s="76">
        <f>'Champ Pools'!E75</f>
        <v>0</v>
      </c>
      <c r="F75" s="76">
        <f>'Champ Pools'!F75</f>
        <v>5</v>
      </c>
      <c r="G75" s="76">
        <f>'Champ Pools'!G75</f>
        <v>0</v>
      </c>
      <c r="H75" s="76">
        <f>'Champ Pools'!H75</f>
        <v>0</v>
      </c>
      <c r="I75" s="76">
        <f>'Champ Pools'!I75</f>
        <v>0</v>
      </c>
      <c r="K75" s="80" t="str">
        <f t="shared" si="6"/>
        <v>Lux</v>
      </c>
      <c r="L75" s="81">
        <f>'Champ Pools'!L75</f>
        <v>0</v>
      </c>
      <c r="M75" s="81">
        <f>'Champ Pools'!M75</f>
        <v>0</v>
      </c>
      <c r="N75" s="81">
        <f>'Champ Pools'!N75</f>
        <v>3</v>
      </c>
      <c r="O75" s="81">
        <f>'Champ Pools'!O75</f>
        <v>0</v>
      </c>
      <c r="P75" s="81">
        <f>'Champ Pools'!P75</f>
        <v>3</v>
      </c>
      <c r="S75" s="83"/>
      <c r="T75" s="83"/>
      <c r="U75" s="83"/>
      <c r="V75" s="83"/>
      <c r="W75" s="83"/>
      <c r="X75" s="83"/>
      <c r="Y75" s="83"/>
      <c r="Z75" s="83"/>
      <c r="AA75" s="83"/>
      <c r="AB75" s="83"/>
      <c r="AC75" s="83"/>
      <c r="AD75" s="83"/>
      <c r="AE75" s="83"/>
      <c r="AF75" s="83"/>
      <c r="AG75" s="83"/>
      <c r="AH75" s="83"/>
      <c r="AI75" s="83"/>
      <c r="AJ75" s="83"/>
      <c r="AK75" s="83"/>
      <c r="AL75" s="83"/>
      <c r="AM75" s="83"/>
      <c r="AN75" s="83"/>
      <c r="AO75" s="83"/>
      <c r="AP75" s="83"/>
      <c r="AQ75" s="83"/>
      <c r="AR75" s="83"/>
      <c r="AS75" s="83"/>
      <c r="AT75" s="83"/>
      <c r="AU75" s="83"/>
      <c r="AV75" s="83"/>
      <c r="AW75" s="83"/>
      <c r="AX75" s="83"/>
      <c r="AY75" s="83"/>
      <c r="AZ75" s="83"/>
      <c r="BA75" s="83"/>
      <c r="BB75" s="83"/>
      <c r="BC75" s="83"/>
      <c r="BD75" s="83"/>
      <c r="BE75" s="83"/>
      <c r="BF75" s="83"/>
      <c r="BG75" s="83"/>
      <c r="BH75" s="83"/>
      <c r="BI75" s="83"/>
      <c r="BJ75" s="83"/>
      <c r="BK75" s="83"/>
      <c r="BL75" s="83"/>
      <c r="BM75" s="83"/>
      <c r="BN75" s="83"/>
      <c r="BO75" s="83"/>
      <c r="BP75" s="83"/>
      <c r="BQ75" s="83"/>
    </row>
    <row r="76" spans="1:69" x14ac:dyDescent="0.25">
      <c r="A76" s="106" t="str">
        <f>'Champ Scores'!A75</f>
        <v>Malphite</v>
      </c>
      <c r="B76" s="109">
        <v>4</v>
      </c>
      <c r="C76" s="108">
        <f>'Champ Pools'!C76</f>
        <v>0</v>
      </c>
      <c r="D76" s="76">
        <f>'Champ Pools'!D76</f>
        <v>5</v>
      </c>
      <c r="E76" s="76">
        <f>'Champ Pools'!E76</f>
        <v>0</v>
      </c>
      <c r="F76" s="76">
        <f>'Champ Pools'!F76</f>
        <v>0</v>
      </c>
      <c r="G76" s="76">
        <f>'Champ Pools'!G76</f>
        <v>0</v>
      </c>
      <c r="H76" s="76">
        <f>'Champ Pools'!H76</f>
        <v>0</v>
      </c>
      <c r="I76" s="76">
        <f>'Champ Pools'!I76</f>
        <v>0</v>
      </c>
      <c r="K76" s="80" t="str">
        <f t="shared" si="6"/>
        <v>Malphite</v>
      </c>
      <c r="L76" s="81">
        <f>'Champ Pools'!L76</f>
        <v>3</v>
      </c>
      <c r="M76" s="81">
        <f>'Champ Pools'!M76</f>
        <v>0</v>
      </c>
      <c r="N76" s="81">
        <f>'Champ Pools'!N76</f>
        <v>3</v>
      </c>
      <c r="O76" s="81">
        <f>'Champ Pools'!O76</f>
        <v>0</v>
      </c>
      <c r="P76" s="81">
        <f>'Champ Pools'!P76</f>
        <v>0</v>
      </c>
      <c r="S76" s="83"/>
      <c r="T76" s="83"/>
      <c r="U76" s="83"/>
      <c r="V76" s="83"/>
      <c r="W76" s="83"/>
      <c r="X76" s="83"/>
      <c r="Y76" s="83"/>
      <c r="Z76" s="83"/>
      <c r="AA76" s="83"/>
      <c r="AB76" s="83"/>
      <c r="AC76" s="83"/>
      <c r="AD76" s="83"/>
      <c r="AE76" s="83"/>
      <c r="AF76" s="83"/>
      <c r="AG76" s="83"/>
      <c r="AH76" s="83"/>
      <c r="AI76" s="83"/>
      <c r="AJ76" s="83"/>
      <c r="AK76" s="83"/>
      <c r="AL76" s="83"/>
      <c r="AM76" s="83"/>
      <c r="AN76" s="83"/>
      <c r="AO76" s="83"/>
      <c r="AP76" s="83"/>
      <c r="AQ76" s="83"/>
      <c r="AR76" s="83"/>
      <c r="AS76" s="83"/>
      <c r="AT76" s="83"/>
      <c r="AU76" s="83"/>
      <c r="AV76" s="83"/>
      <c r="AW76" s="83"/>
      <c r="AX76" s="83"/>
      <c r="AY76" s="83"/>
      <c r="AZ76" s="83"/>
      <c r="BA76" s="83"/>
      <c r="BB76" s="83"/>
      <c r="BC76" s="83"/>
      <c r="BD76" s="83"/>
      <c r="BE76" s="83"/>
      <c r="BF76" s="83"/>
      <c r="BG76" s="83"/>
      <c r="BH76" s="83"/>
      <c r="BI76" s="83"/>
      <c r="BJ76" s="83"/>
      <c r="BK76" s="83"/>
      <c r="BL76" s="83"/>
      <c r="BM76" s="83"/>
      <c r="BN76" s="83"/>
      <c r="BO76" s="83"/>
      <c r="BP76" s="83"/>
      <c r="BQ76" s="83"/>
    </row>
    <row r="77" spans="1:69" x14ac:dyDescent="0.25">
      <c r="A77" s="106" t="str">
        <f>'Champ Scores'!A76</f>
        <v>Malzahar</v>
      </c>
      <c r="B77" s="109">
        <v>0</v>
      </c>
      <c r="C77" s="108">
        <f>'Champ Pools'!C77</f>
        <v>0</v>
      </c>
      <c r="D77" s="76">
        <f>'Champ Pools'!D77</f>
        <v>5</v>
      </c>
      <c r="E77" s="76">
        <f>'Champ Pools'!E77</f>
        <v>0</v>
      </c>
      <c r="F77" s="76">
        <f>'Champ Pools'!F77</f>
        <v>5</v>
      </c>
      <c r="G77" s="76">
        <f>'Champ Pools'!G77</f>
        <v>0</v>
      </c>
      <c r="H77" s="76">
        <f>'Champ Pools'!H77</f>
        <v>0</v>
      </c>
      <c r="I77" s="76">
        <f>'Champ Pools'!I77</f>
        <v>0</v>
      </c>
      <c r="K77" s="80" t="str">
        <f t="shared" si="6"/>
        <v>Malzahar</v>
      </c>
      <c r="L77" s="81">
        <f>'Champ Pools'!L77</f>
        <v>0</v>
      </c>
      <c r="M77" s="81">
        <f>'Champ Pools'!M77</f>
        <v>0</v>
      </c>
      <c r="N77" s="81">
        <f>'Champ Pools'!N77</f>
        <v>3</v>
      </c>
      <c r="O77" s="81">
        <f>'Champ Pools'!O77</f>
        <v>0</v>
      </c>
      <c r="P77" s="81">
        <f>'Champ Pools'!P77</f>
        <v>3</v>
      </c>
      <c r="S77" s="83"/>
      <c r="T77" s="83"/>
      <c r="U77" s="83"/>
      <c r="V77" s="83"/>
      <c r="W77" s="83"/>
      <c r="X77" s="83"/>
      <c r="Y77" s="83"/>
      <c r="Z77" s="83"/>
      <c r="AA77" s="83"/>
      <c r="AB77" s="83"/>
      <c r="AC77" s="83"/>
      <c r="AD77" s="83"/>
      <c r="AE77" s="83"/>
      <c r="AF77" s="83"/>
      <c r="AG77" s="83"/>
      <c r="AH77" s="83"/>
      <c r="AI77" s="83"/>
      <c r="AJ77" s="83"/>
      <c r="AK77" s="83"/>
      <c r="AL77" s="83"/>
      <c r="AM77" s="83"/>
      <c r="AN77" s="83"/>
      <c r="AO77" s="83"/>
      <c r="AP77" s="83"/>
      <c r="AQ77" s="83"/>
      <c r="AR77" s="83"/>
      <c r="AS77" s="83"/>
      <c r="AT77" s="83"/>
      <c r="AU77" s="83"/>
      <c r="AV77" s="83"/>
      <c r="AW77" s="83"/>
      <c r="AX77" s="83"/>
      <c r="AY77" s="83"/>
      <c r="AZ77" s="83"/>
      <c r="BA77" s="83"/>
      <c r="BB77" s="83"/>
      <c r="BC77" s="83"/>
      <c r="BD77" s="83"/>
      <c r="BE77" s="83"/>
      <c r="BF77" s="83"/>
      <c r="BG77" s="83"/>
      <c r="BH77" s="83"/>
      <c r="BI77" s="83"/>
      <c r="BJ77" s="83"/>
      <c r="BK77" s="83"/>
      <c r="BL77" s="83"/>
      <c r="BM77" s="83"/>
      <c r="BN77" s="83"/>
      <c r="BO77" s="83"/>
      <c r="BP77" s="83"/>
      <c r="BQ77" s="83"/>
    </row>
    <row r="78" spans="1:69" x14ac:dyDescent="0.25">
      <c r="A78" s="106" t="str">
        <f>'Champ Scores'!A77</f>
        <v>Maokai</v>
      </c>
      <c r="B78" s="109">
        <v>3</v>
      </c>
      <c r="C78" s="108">
        <f>'Champ Pools'!C78</f>
        <v>0</v>
      </c>
      <c r="D78" s="76">
        <f>'Champ Pools'!D78</f>
        <v>0</v>
      </c>
      <c r="E78" s="76">
        <f>'Champ Pools'!E78</f>
        <v>0</v>
      </c>
      <c r="F78" s="76">
        <f>'Champ Pools'!F78</f>
        <v>5</v>
      </c>
      <c r="G78" s="76">
        <f>'Champ Pools'!G78</f>
        <v>0</v>
      </c>
      <c r="H78" s="76">
        <f>'Champ Pools'!H78</f>
        <v>0</v>
      </c>
      <c r="I78" s="76">
        <f>'Champ Pools'!I78</f>
        <v>0</v>
      </c>
      <c r="K78" s="80" t="str">
        <f t="shared" si="6"/>
        <v>Maokai</v>
      </c>
      <c r="L78" s="81">
        <f>'Champ Pools'!L78</f>
        <v>3</v>
      </c>
      <c r="M78" s="81">
        <f>'Champ Pools'!M78</f>
        <v>0</v>
      </c>
      <c r="N78" s="81">
        <f>'Champ Pools'!N78</f>
        <v>0</v>
      </c>
      <c r="O78" s="81">
        <f>'Champ Pools'!O78</f>
        <v>0</v>
      </c>
      <c r="P78" s="81">
        <f>'Champ Pools'!P78</f>
        <v>3</v>
      </c>
      <c r="S78" s="83"/>
      <c r="T78" s="83"/>
      <c r="U78" s="83"/>
      <c r="V78" s="83"/>
      <c r="W78" s="83"/>
      <c r="X78" s="83"/>
      <c r="Y78" s="83"/>
      <c r="Z78" s="83"/>
      <c r="AA78" s="83"/>
      <c r="AB78" s="83"/>
      <c r="AC78" s="83"/>
      <c r="AD78" s="83"/>
      <c r="AE78" s="83"/>
      <c r="AF78" s="83"/>
      <c r="AG78" s="83"/>
      <c r="AH78" s="83"/>
      <c r="AI78" s="83"/>
      <c r="AJ78" s="83"/>
      <c r="AK78" s="83"/>
      <c r="AL78" s="83"/>
      <c r="AM78" s="83"/>
      <c r="AN78" s="83"/>
      <c r="AO78" s="83"/>
      <c r="AP78" s="83"/>
      <c r="AQ78" s="83"/>
      <c r="AR78" s="83"/>
      <c r="AS78" s="83"/>
      <c r="AT78" s="83"/>
      <c r="AU78" s="83"/>
      <c r="AV78" s="83"/>
      <c r="AW78" s="83"/>
      <c r="AX78" s="83"/>
      <c r="AY78" s="83"/>
      <c r="AZ78" s="83"/>
      <c r="BA78" s="83"/>
      <c r="BB78" s="83"/>
      <c r="BC78" s="83"/>
      <c r="BD78" s="83"/>
      <c r="BE78" s="83"/>
      <c r="BF78" s="83"/>
      <c r="BG78" s="83"/>
      <c r="BH78" s="83"/>
      <c r="BI78" s="83"/>
      <c r="BJ78" s="83"/>
      <c r="BK78" s="83"/>
      <c r="BL78" s="83"/>
      <c r="BM78" s="83"/>
      <c r="BN78" s="83"/>
      <c r="BO78" s="83"/>
      <c r="BP78" s="83"/>
      <c r="BQ78" s="83"/>
    </row>
    <row r="79" spans="1:69" x14ac:dyDescent="0.25">
      <c r="A79" s="106" t="str">
        <f>'Champ Scores'!A78</f>
        <v>Master Yi</v>
      </c>
      <c r="B79" s="109">
        <v>0</v>
      </c>
      <c r="C79" s="108">
        <f>'Champ Pools'!C79</f>
        <v>0</v>
      </c>
      <c r="D79" s="76">
        <f>'Champ Pools'!D79</f>
        <v>3</v>
      </c>
      <c r="E79" s="76">
        <f>'Champ Pools'!E79</f>
        <v>0</v>
      </c>
      <c r="F79" s="76">
        <f>'Champ Pools'!F79</f>
        <v>0</v>
      </c>
      <c r="G79" s="76">
        <f>'Champ Pools'!G79</f>
        <v>0</v>
      </c>
      <c r="H79" s="76">
        <f>'Champ Pools'!H79</f>
        <v>0</v>
      </c>
      <c r="I79" s="76">
        <f>'Champ Pools'!I79</f>
        <v>0</v>
      </c>
      <c r="K79" s="80" t="str">
        <f t="shared" si="6"/>
        <v>Master Yi</v>
      </c>
      <c r="L79" s="81">
        <f>'Champ Pools'!L79</f>
        <v>0</v>
      </c>
      <c r="M79" s="81">
        <f>'Champ Pools'!M79</f>
        <v>0</v>
      </c>
      <c r="N79" s="81">
        <f>'Champ Pools'!N79</f>
        <v>3</v>
      </c>
      <c r="O79" s="81">
        <f>'Champ Pools'!O79</f>
        <v>0</v>
      </c>
      <c r="P79" s="81">
        <f>'Champ Pools'!P79</f>
        <v>0</v>
      </c>
      <c r="S79" s="83"/>
      <c r="T79" s="83"/>
      <c r="U79" s="83"/>
      <c r="V79" s="83"/>
      <c r="W79" s="83"/>
      <c r="X79" s="83"/>
      <c r="Y79" s="83"/>
      <c r="Z79" s="83"/>
      <c r="AA79" s="83"/>
      <c r="AB79" s="83"/>
      <c r="AC79" s="83"/>
      <c r="AD79" s="83"/>
      <c r="AE79" s="83"/>
      <c r="AF79" s="83"/>
      <c r="AG79" s="83"/>
      <c r="AH79" s="83"/>
      <c r="AI79" s="83"/>
      <c r="AJ79" s="83"/>
      <c r="AK79" s="83"/>
      <c r="AL79" s="83"/>
      <c r="AM79" s="83"/>
      <c r="AN79" s="83"/>
      <c r="AO79" s="83"/>
      <c r="AP79" s="83"/>
      <c r="AQ79" s="83"/>
      <c r="AR79" s="83"/>
      <c r="AS79" s="83"/>
      <c r="AT79" s="83"/>
      <c r="AU79" s="83"/>
      <c r="AV79" s="83"/>
      <c r="AW79" s="83"/>
      <c r="AX79" s="83"/>
      <c r="AY79" s="83"/>
      <c r="AZ79" s="83"/>
      <c r="BA79" s="83"/>
      <c r="BB79" s="83"/>
      <c r="BC79" s="83"/>
      <c r="BD79" s="83"/>
      <c r="BE79" s="83"/>
      <c r="BF79" s="83"/>
      <c r="BG79" s="83"/>
      <c r="BH79" s="83"/>
      <c r="BI79" s="83"/>
      <c r="BJ79" s="83"/>
      <c r="BK79" s="83"/>
      <c r="BL79" s="83"/>
      <c r="BM79" s="83"/>
      <c r="BN79" s="83"/>
      <c r="BO79" s="83"/>
      <c r="BP79" s="83"/>
      <c r="BQ79" s="83"/>
    </row>
    <row r="80" spans="1:69" x14ac:dyDescent="0.25">
      <c r="A80" s="106" t="str">
        <f>'Champ Scores'!A79</f>
        <v>Miss Fortune</v>
      </c>
      <c r="B80" s="109">
        <v>0</v>
      </c>
      <c r="C80" s="108">
        <f>'Champ Pools'!C80</f>
        <v>0</v>
      </c>
      <c r="D80" s="76">
        <f>'Champ Pools'!D80</f>
        <v>0</v>
      </c>
      <c r="E80" s="76">
        <f>'Champ Pools'!E80</f>
        <v>4</v>
      </c>
      <c r="F80" s="76">
        <f>'Champ Pools'!F80</f>
        <v>3</v>
      </c>
      <c r="G80" s="76">
        <f>'Champ Pools'!G80</f>
        <v>0</v>
      </c>
      <c r="H80" s="76">
        <f>'Champ Pools'!H80</f>
        <v>0</v>
      </c>
      <c r="I80" s="76">
        <f>'Champ Pools'!I80</f>
        <v>0</v>
      </c>
      <c r="K80" s="80" t="str">
        <f t="shared" si="6"/>
        <v>Miss Fortune</v>
      </c>
      <c r="L80" s="81">
        <f>'Champ Pools'!L80</f>
        <v>0</v>
      </c>
      <c r="M80" s="81">
        <f>'Champ Pools'!M80</f>
        <v>0</v>
      </c>
      <c r="N80" s="81">
        <f>'Champ Pools'!N80</f>
        <v>0</v>
      </c>
      <c r="O80" s="81">
        <f>'Champ Pools'!O80</f>
        <v>3</v>
      </c>
      <c r="P80" s="81">
        <f>'Champ Pools'!P80</f>
        <v>3</v>
      </c>
      <c r="S80" s="83"/>
      <c r="T80" s="83"/>
      <c r="U80" s="83"/>
      <c r="V80" s="83"/>
      <c r="W80" s="83"/>
      <c r="X80" s="83"/>
      <c r="Y80" s="83"/>
      <c r="Z80" s="83"/>
      <c r="AA80" s="83"/>
      <c r="AB80" s="83"/>
      <c r="AC80" s="83"/>
      <c r="AD80" s="83"/>
      <c r="AE80" s="83"/>
      <c r="AF80" s="83"/>
      <c r="AG80" s="83"/>
      <c r="AH80" s="83"/>
      <c r="AI80" s="83"/>
      <c r="AJ80" s="83"/>
      <c r="AK80" s="83"/>
      <c r="AL80" s="83"/>
      <c r="AM80" s="83"/>
      <c r="AN80" s="83"/>
      <c r="AO80" s="83"/>
      <c r="AP80" s="83"/>
      <c r="AQ80" s="83"/>
      <c r="AR80" s="83"/>
      <c r="AS80" s="83"/>
      <c r="AT80" s="83"/>
      <c r="AU80" s="83"/>
      <c r="AV80" s="83"/>
      <c r="AW80" s="83"/>
      <c r="AX80" s="83"/>
      <c r="AY80" s="83"/>
      <c r="AZ80" s="83"/>
      <c r="BA80" s="83"/>
      <c r="BB80" s="83"/>
      <c r="BC80" s="83"/>
      <c r="BD80" s="83"/>
      <c r="BE80" s="83"/>
      <c r="BF80" s="83"/>
      <c r="BG80" s="83"/>
      <c r="BH80" s="83"/>
      <c r="BI80" s="83"/>
      <c r="BJ80" s="83"/>
      <c r="BK80" s="83"/>
      <c r="BL80" s="83"/>
      <c r="BM80" s="83"/>
      <c r="BN80" s="83"/>
      <c r="BO80" s="83"/>
      <c r="BP80" s="83"/>
      <c r="BQ80" s="83"/>
    </row>
    <row r="81" spans="1:69" x14ac:dyDescent="0.25">
      <c r="A81" s="106" t="str">
        <f>'Champ Scores'!A80</f>
        <v>Mordekaiser</v>
      </c>
      <c r="B81" s="109">
        <v>2</v>
      </c>
      <c r="C81" s="108">
        <f>'Champ Pools'!C81</f>
        <v>0</v>
      </c>
      <c r="D81" s="76">
        <f>'Champ Pools'!D81</f>
        <v>4</v>
      </c>
      <c r="E81" s="76">
        <f>'Champ Pools'!E81</f>
        <v>0</v>
      </c>
      <c r="F81" s="76">
        <f>'Champ Pools'!F81</f>
        <v>0</v>
      </c>
      <c r="G81" s="76">
        <f>'Champ Pools'!G81</f>
        <v>4</v>
      </c>
      <c r="H81" s="76">
        <f>'Champ Pools'!H81</f>
        <v>0</v>
      </c>
      <c r="I81" s="76">
        <f>'Champ Pools'!I81</f>
        <v>0</v>
      </c>
      <c r="K81" s="80" t="str">
        <f t="shared" si="6"/>
        <v>Mordekaiser</v>
      </c>
      <c r="L81" s="81">
        <f>'Champ Pools'!L81</f>
        <v>3</v>
      </c>
      <c r="M81" s="81">
        <f>'Champ Pools'!M81</f>
        <v>0</v>
      </c>
      <c r="N81" s="81">
        <f>'Champ Pools'!N81</f>
        <v>3</v>
      </c>
      <c r="O81" s="81">
        <f>'Champ Pools'!O81</f>
        <v>0</v>
      </c>
      <c r="P81" s="81">
        <f>'Champ Pools'!P81</f>
        <v>0</v>
      </c>
      <c r="S81" s="83"/>
      <c r="T81" s="83"/>
      <c r="U81" s="83"/>
      <c r="V81" s="83"/>
      <c r="W81" s="83"/>
      <c r="X81" s="83"/>
      <c r="Y81" s="83"/>
      <c r="Z81" s="83"/>
      <c r="AA81" s="83"/>
      <c r="AB81" s="83"/>
      <c r="AC81" s="83"/>
      <c r="AD81" s="83"/>
      <c r="AE81" s="83"/>
      <c r="AF81" s="83"/>
      <c r="AG81" s="83"/>
      <c r="AH81" s="83"/>
      <c r="AI81" s="83"/>
      <c r="AJ81" s="83"/>
      <c r="AK81" s="83"/>
      <c r="AL81" s="83"/>
      <c r="AM81" s="83"/>
      <c r="AN81" s="83"/>
      <c r="AO81" s="83"/>
      <c r="AP81" s="83"/>
      <c r="AQ81" s="83"/>
      <c r="AR81" s="83"/>
      <c r="AS81" s="83"/>
      <c r="AT81" s="83"/>
      <c r="AU81" s="83"/>
      <c r="AV81" s="83"/>
      <c r="AW81" s="83"/>
      <c r="AX81" s="83"/>
      <c r="AY81" s="83"/>
      <c r="AZ81" s="83"/>
      <c r="BA81" s="83"/>
      <c r="BB81" s="83"/>
      <c r="BC81" s="83"/>
      <c r="BD81" s="83"/>
      <c r="BE81" s="83"/>
      <c r="BF81" s="83"/>
      <c r="BG81" s="83"/>
      <c r="BH81" s="83"/>
      <c r="BI81" s="83"/>
      <c r="BJ81" s="83"/>
      <c r="BK81" s="83"/>
      <c r="BL81" s="83"/>
      <c r="BM81" s="83"/>
      <c r="BN81" s="83"/>
      <c r="BO81" s="83"/>
      <c r="BP81" s="83"/>
      <c r="BQ81" s="83"/>
    </row>
    <row r="82" spans="1:69" x14ac:dyDescent="0.25">
      <c r="A82" s="106" t="str">
        <f>'Champ Scores'!A81</f>
        <v>Morgana</v>
      </c>
      <c r="B82" s="109">
        <v>0</v>
      </c>
      <c r="C82" s="108">
        <f>'Champ Pools'!C82</f>
        <v>0</v>
      </c>
      <c r="D82" s="76">
        <f>'Champ Pools'!D82</f>
        <v>4</v>
      </c>
      <c r="E82" s="76">
        <f>'Champ Pools'!E82</f>
        <v>0</v>
      </c>
      <c r="F82" s="76">
        <f>'Champ Pools'!F82</f>
        <v>5</v>
      </c>
      <c r="G82" s="76">
        <f>'Champ Pools'!G82</f>
        <v>0</v>
      </c>
      <c r="H82" s="76">
        <f>'Champ Pools'!H82</f>
        <v>0</v>
      </c>
      <c r="I82" s="76">
        <f>'Champ Pools'!I82</f>
        <v>0</v>
      </c>
      <c r="K82" s="80" t="str">
        <f t="shared" si="6"/>
        <v>Morgana</v>
      </c>
      <c r="L82" s="81">
        <f>'Champ Pools'!L82</f>
        <v>0</v>
      </c>
      <c r="M82" s="81">
        <f>'Champ Pools'!M82</f>
        <v>0</v>
      </c>
      <c r="N82" s="81">
        <f>'Champ Pools'!N82</f>
        <v>3</v>
      </c>
      <c r="O82" s="81">
        <f>'Champ Pools'!O82</f>
        <v>0</v>
      </c>
      <c r="P82" s="81">
        <f>'Champ Pools'!P82</f>
        <v>3</v>
      </c>
      <c r="S82" s="83"/>
      <c r="T82" s="83"/>
      <c r="U82" s="83"/>
      <c r="V82" s="83"/>
      <c r="W82" s="83"/>
      <c r="X82" s="83"/>
      <c r="Y82" s="83"/>
      <c r="Z82" s="83"/>
      <c r="AA82" s="83"/>
      <c r="AB82" s="83"/>
      <c r="AC82" s="83"/>
      <c r="AD82" s="83"/>
      <c r="AE82" s="83"/>
      <c r="AF82" s="83"/>
      <c r="AG82" s="83"/>
      <c r="AH82" s="83"/>
      <c r="AI82" s="83"/>
      <c r="AJ82" s="83"/>
      <c r="AK82" s="83"/>
      <c r="AL82" s="83"/>
      <c r="AM82" s="83"/>
      <c r="AN82" s="83"/>
      <c r="AO82" s="83"/>
      <c r="AP82" s="83"/>
      <c r="AQ82" s="83"/>
      <c r="AR82" s="83"/>
      <c r="AS82" s="83"/>
      <c r="AT82" s="83"/>
      <c r="AU82" s="83"/>
      <c r="AV82" s="83"/>
      <c r="AW82" s="83"/>
      <c r="AX82" s="83"/>
      <c r="AY82" s="83"/>
      <c r="AZ82" s="83"/>
      <c r="BA82" s="83"/>
      <c r="BB82" s="83"/>
      <c r="BC82" s="83"/>
      <c r="BD82" s="83"/>
      <c r="BE82" s="83"/>
      <c r="BF82" s="83"/>
      <c r="BG82" s="83"/>
      <c r="BH82" s="83"/>
      <c r="BI82" s="83"/>
      <c r="BJ82" s="83"/>
      <c r="BK82" s="83"/>
      <c r="BL82" s="83"/>
      <c r="BM82" s="83"/>
      <c r="BN82" s="83"/>
      <c r="BO82" s="83"/>
      <c r="BP82" s="83"/>
      <c r="BQ82" s="83"/>
    </row>
    <row r="83" spans="1:69" x14ac:dyDescent="0.25">
      <c r="A83" s="106" t="str">
        <f>'Champ Scores'!A82</f>
        <v>Nami</v>
      </c>
      <c r="B83" s="109">
        <v>0</v>
      </c>
      <c r="C83" s="108">
        <f>'Champ Pools'!C83</f>
        <v>0</v>
      </c>
      <c r="D83" s="76">
        <f>'Champ Pools'!D83</f>
        <v>0</v>
      </c>
      <c r="E83" s="76">
        <f>'Champ Pools'!E83</f>
        <v>0</v>
      </c>
      <c r="F83" s="76">
        <f>'Champ Pools'!F83</f>
        <v>5</v>
      </c>
      <c r="G83" s="76">
        <f>'Champ Pools'!G83</f>
        <v>0</v>
      </c>
      <c r="H83" s="76">
        <f>'Champ Pools'!H83</f>
        <v>0</v>
      </c>
      <c r="I83" s="76">
        <f>'Champ Pools'!I83</f>
        <v>0</v>
      </c>
      <c r="K83" s="80" t="str">
        <f t="shared" si="6"/>
        <v>Nami</v>
      </c>
      <c r="L83" s="81">
        <f>'Champ Pools'!L83</f>
        <v>0</v>
      </c>
      <c r="M83" s="81">
        <f>'Champ Pools'!M83</f>
        <v>0</v>
      </c>
      <c r="N83" s="81">
        <f>'Champ Pools'!N83</f>
        <v>0</v>
      </c>
      <c r="O83" s="81">
        <f>'Champ Pools'!O83</f>
        <v>0</v>
      </c>
      <c r="P83" s="81">
        <f>'Champ Pools'!P83</f>
        <v>3</v>
      </c>
      <c r="S83" s="83"/>
      <c r="T83" s="83"/>
      <c r="U83" s="83"/>
      <c r="V83" s="83"/>
      <c r="W83" s="83"/>
      <c r="X83" s="83"/>
      <c r="Y83" s="83"/>
      <c r="Z83" s="83"/>
      <c r="AA83" s="83"/>
      <c r="AB83" s="83"/>
      <c r="AC83" s="83"/>
      <c r="AD83" s="83"/>
      <c r="AE83" s="83"/>
      <c r="AF83" s="83"/>
      <c r="AG83" s="83"/>
      <c r="AH83" s="83"/>
      <c r="AI83" s="83"/>
      <c r="AJ83" s="83"/>
      <c r="AK83" s="83"/>
      <c r="AL83" s="83"/>
      <c r="AM83" s="83"/>
      <c r="AN83" s="83"/>
      <c r="AO83" s="83"/>
      <c r="AP83" s="83"/>
      <c r="AQ83" s="83"/>
      <c r="AR83" s="83"/>
      <c r="AS83" s="83"/>
      <c r="AT83" s="83"/>
      <c r="AU83" s="83"/>
      <c r="AV83" s="83"/>
      <c r="AW83" s="83"/>
      <c r="AX83" s="83"/>
      <c r="AY83" s="83"/>
      <c r="AZ83" s="83"/>
      <c r="BA83" s="83"/>
      <c r="BB83" s="83"/>
      <c r="BC83" s="83"/>
      <c r="BD83" s="83"/>
      <c r="BE83" s="83"/>
      <c r="BF83" s="83"/>
      <c r="BG83" s="83"/>
      <c r="BH83" s="83"/>
      <c r="BI83" s="83"/>
      <c r="BJ83" s="83"/>
      <c r="BK83" s="83"/>
      <c r="BL83" s="83"/>
      <c r="BM83" s="83"/>
      <c r="BN83" s="83"/>
      <c r="BO83" s="83"/>
      <c r="BP83" s="83"/>
      <c r="BQ83" s="83"/>
    </row>
    <row r="84" spans="1:69" x14ac:dyDescent="0.25">
      <c r="A84" s="106" t="str">
        <f>'Champ Scores'!A83</f>
        <v>Nasus</v>
      </c>
      <c r="B84" s="109">
        <v>4</v>
      </c>
      <c r="C84" s="108">
        <f>'Champ Pools'!C84</f>
        <v>0</v>
      </c>
      <c r="D84" s="76">
        <f>'Champ Pools'!D84</f>
        <v>2</v>
      </c>
      <c r="E84" s="76">
        <f>'Champ Pools'!E84</f>
        <v>0</v>
      </c>
      <c r="F84" s="76">
        <f>'Champ Pools'!F84</f>
        <v>3</v>
      </c>
      <c r="G84" s="76">
        <f>'Champ Pools'!G84</f>
        <v>0</v>
      </c>
      <c r="H84" s="76">
        <f>'Champ Pools'!H84</f>
        <v>0</v>
      </c>
      <c r="I84" s="76">
        <f>'Champ Pools'!I84</f>
        <v>0</v>
      </c>
      <c r="K84" s="80" t="str">
        <f t="shared" si="6"/>
        <v>Nasus</v>
      </c>
      <c r="L84" s="81">
        <f>'Champ Pools'!L84</f>
        <v>3</v>
      </c>
      <c r="M84" s="81">
        <f>'Champ Pools'!M84</f>
        <v>0</v>
      </c>
      <c r="N84" s="81">
        <f>'Champ Pools'!N84</f>
        <v>3</v>
      </c>
      <c r="O84" s="81">
        <f>'Champ Pools'!O84</f>
        <v>0</v>
      </c>
      <c r="P84" s="81">
        <f>'Champ Pools'!P84</f>
        <v>3</v>
      </c>
      <c r="S84" s="83"/>
      <c r="T84" s="83"/>
      <c r="U84" s="83"/>
      <c r="V84" s="83"/>
      <c r="W84" s="83"/>
      <c r="X84" s="83"/>
      <c r="Y84" s="83"/>
      <c r="Z84" s="83"/>
      <c r="AA84" s="83"/>
      <c r="AB84" s="83"/>
      <c r="AC84" s="83"/>
      <c r="AD84" s="83"/>
      <c r="AE84" s="83"/>
      <c r="AF84" s="83"/>
      <c r="AG84" s="83"/>
      <c r="AH84" s="83"/>
      <c r="AI84" s="83"/>
      <c r="AJ84" s="83"/>
      <c r="AK84" s="83"/>
      <c r="AL84" s="83"/>
      <c r="AM84" s="83"/>
      <c r="AN84" s="83"/>
      <c r="AO84" s="83"/>
      <c r="AP84" s="83"/>
      <c r="AQ84" s="83"/>
      <c r="AR84" s="83"/>
      <c r="AS84" s="83"/>
      <c r="AT84" s="83"/>
      <c r="AU84" s="83"/>
      <c r="AV84" s="83"/>
      <c r="AW84" s="83"/>
      <c r="AX84" s="83"/>
      <c r="AY84" s="83"/>
      <c r="AZ84" s="83"/>
      <c r="BA84" s="83"/>
      <c r="BB84" s="83"/>
      <c r="BC84" s="83"/>
      <c r="BD84" s="83"/>
      <c r="BE84" s="83"/>
      <c r="BF84" s="83"/>
      <c r="BG84" s="83"/>
      <c r="BH84" s="83"/>
      <c r="BI84" s="83"/>
      <c r="BJ84" s="83"/>
      <c r="BK84" s="83"/>
      <c r="BL84" s="83"/>
      <c r="BM84" s="83"/>
      <c r="BN84" s="83"/>
      <c r="BO84" s="83"/>
      <c r="BP84" s="83"/>
      <c r="BQ84" s="83"/>
    </row>
    <row r="85" spans="1:69" x14ac:dyDescent="0.25">
      <c r="A85" s="106" t="str">
        <f>'Champ Scores'!A84</f>
        <v>Nautilus</v>
      </c>
      <c r="B85" s="109">
        <v>0</v>
      </c>
      <c r="C85" s="108">
        <f>'Champ Pools'!C85</f>
        <v>0</v>
      </c>
      <c r="D85" s="76">
        <f>'Champ Pools'!D85</f>
        <v>4</v>
      </c>
      <c r="E85" s="76">
        <f>'Champ Pools'!E85</f>
        <v>0</v>
      </c>
      <c r="F85" s="76">
        <f>'Champ Pools'!F85</f>
        <v>5</v>
      </c>
      <c r="G85" s="76">
        <f>'Champ Pools'!G85</f>
        <v>0</v>
      </c>
      <c r="H85" s="76">
        <f>'Champ Pools'!H85</f>
        <v>0</v>
      </c>
      <c r="I85" s="76">
        <f>'Champ Pools'!I85</f>
        <v>0</v>
      </c>
      <c r="K85" s="80" t="str">
        <f t="shared" si="6"/>
        <v>Nautilus</v>
      </c>
      <c r="L85" s="81">
        <f>'Champ Pools'!L85</f>
        <v>0</v>
      </c>
      <c r="M85" s="81">
        <f>'Champ Pools'!M85</f>
        <v>0</v>
      </c>
      <c r="N85" s="81">
        <f>'Champ Pools'!N85</f>
        <v>3</v>
      </c>
      <c r="O85" s="81">
        <f>'Champ Pools'!O85</f>
        <v>0</v>
      </c>
      <c r="P85" s="81">
        <f>'Champ Pools'!P85</f>
        <v>3</v>
      </c>
      <c r="S85" s="83"/>
      <c r="T85" s="83"/>
      <c r="U85" s="83"/>
      <c r="V85" s="83"/>
      <c r="W85" s="83"/>
      <c r="X85" s="83"/>
      <c r="Y85" s="83"/>
      <c r="Z85" s="83"/>
      <c r="AA85" s="83"/>
      <c r="AB85" s="83"/>
      <c r="AC85" s="83"/>
      <c r="AD85" s="83"/>
      <c r="AE85" s="83"/>
      <c r="AF85" s="83"/>
      <c r="AG85" s="83"/>
      <c r="AH85" s="83"/>
      <c r="AI85" s="83"/>
      <c r="AJ85" s="83"/>
      <c r="AK85" s="83"/>
      <c r="AL85" s="83"/>
      <c r="AM85" s="83"/>
      <c r="AN85" s="83"/>
      <c r="AO85" s="83"/>
      <c r="AP85" s="83"/>
      <c r="AQ85" s="83"/>
      <c r="AR85" s="83"/>
      <c r="AS85" s="83"/>
      <c r="AT85" s="83"/>
      <c r="AU85" s="83"/>
      <c r="AV85" s="83"/>
      <c r="AW85" s="83"/>
      <c r="AX85" s="83"/>
      <c r="AY85" s="83"/>
      <c r="AZ85" s="83"/>
      <c r="BA85" s="83"/>
      <c r="BB85" s="83"/>
      <c r="BC85" s="83"/>
      <c r="BD85" s="83"/>
      <c r="BE85" s="83"/>
      <c r="BF85" s="83"/>
      <c r="BG85" s="83"/>
      <c r="BH85" s="83"/>
      <c r="BI85" s="83"/>
      <c r="BJ85" s="83"/>
      <c r="BK85" s="83"/>
      <c r="BL85" s="83"/>
      <c r="BM85" s="83"/>
      <c r="BN85" s="83"/>
      <c r="BO85" s="83"/>
      <c r="BP85" s="83"/>
      <c r="BQ85" s="83"/>
    </row>
    <row r="86" spans="1:69" x14ac:dyDescent="0.25">
      <c r="A86" s="106" t="str">
        <f>'Champ Scores'!A85</f>
        <v>Neeko</v>
      </c>
      <c r="B86" s="109">
        <v>2</v>
      </c>
      <c r="C86" s="108">
        <f>'Champ Pools'!C86</f>
        <v>0</v>
      </c>
      <c r="D86" s="76">
        <f>'Champ Pools'!D86</f>
        <v>4</v>
      </c>
      <c r="E86" s="76">
        <f>'Champ Pools'!E86</f>
        <v>0</v>
      </c>
      <c r="F86" s="76">
        <f>'Champ Pools'!F86</f>
        <v>4</v>
      </c>
      <c r="G86" s="76">
        <f>'Champ Pools'!G86</f>
        <v>0</v>
      </c>
      <c r="H86" s="76">
        <f>'Champ Pools'!H86</f>
        <v>0</v>
      </c>
      <c r="I86" s="76">
        <f>'Champ Pools'!I86</f>
        <v>0</v>
      </c>
      <c r="K86" s="80" t="str">
        <f t="shared" si="6"/>
        <v>Neeko</v>
      </c>
      <c r="L86" s="81">
        <f>'Champ Pools'!L86</f>
        <v>3</v>
      </c>
      <c r="M86" s="81">
        <f>'Champ Pools'!M86</f>
        <v>0</v>
      </c>
      <c r="N86" s="81">
        <f>'Champ Pools'!N86</f>
        <v>3</v>
      </c>
      <c r="O86" s="81">
        <f>'Champ Pools'!O86</f>
        <v>0</v>
      </c>
      <c r="P86" s="81">
        <f>'Champ Pools'!P86</f>
        <v>3</v>
      </c>
      <c r="S86" s="83"/>
      <c r="T86" s="83"/>
      <c r="U86" s="83"/>
      <c r="V86" s="83"/>
      <c r="W86" s="83"/>
      <c r="X86" s="83"/>
      <c r="Y86" s="83"/>
      <c r="Z86" s="83"/>
      <c r="AA86" s="83"/>
      <c r="AB86" s="83"/>
      <c r="AC86" s="83"/>
      <c r="AD86" s="83"/>
      <c r="AE86" s="83"/>
      <c r="AF86" s="83"/>
      <c r="AG86" s="83"/>
      <c r="AH86" s="83"/>
      <c r="AI86" s="83"/>
      <c r="AJ86" s="83"/>
      <c r="AK86" s="83"/>
      <c r="AL86" s="83"/>
      <c r="AM86" s="83"/>
      <c r="AN86" s="83"/>
      <c r="AO86" s="83"/>
      <c r="AP86" s="83"/>
      <c r="AQ86" s="83"/>
      <c r="AR86" s="83"/>
      <c r="AS86" s="83"/>
      <c r="AT86" s="83"/>
      <c r="AU86" s="83"/>
      <c r="AV86" s="83"/>
      <c r="AW86" s="83"/>
      <c r="AX86" s="83"/>
      <c r="AY86" s="83"/>
      <c r="AZ86" s="83"/>
      <c r="BA86" s="83"/>
      <c r="BB86" s="83"/>
      <c r="BC86" s="83"/>
      <c r="BD86" s="83"/>
      <c r="BE86" s="83"/>
      <c r="BF86" s="83"/>
      <c r="BG86" s="83"/>
      <c r="BH86" s="83"/>
      <c r="BI86" s="83"/>
      <c r="BJ86" s="83"/>
      <c r="BK86" s="83"/>
      <c r="BL86" s="83"/>
      <c r="BM86" s="83"/>
      <c r="BN86" s="83"/>
      <c r="BO86" s="83"/>
      <c r="BP86" s="83"/>
      <c r="BQ86" s="83"/>
    </row>
    <row r="87" spans="1:69" x14ac:dyDescent="0.25">
      <c r="A87" s="106" t="str">
        <f>'Champ Scores'!A86</f>
        <v>Nidalee</v>
      </c>
      <c r="B87" s="109">
        <v>0</v>
      </c>
      <c r="C87" s="108">
        <f>'Champ Pools'!C87</f>
        <v>0</v>
      </c>
      <c r="D87" s="76">
        <f>'Champ Pools'!D87</f>
        <v>0</v>
      </c>
      <c r="E87" s="76">
        <f>'Champ Pools'!E87</f>
        <v>0</v>
      </c>
      <c r="F87" s="76">
        <f>'Champ Pools'!F87</f>
        <v>0</v>
      </c>
      <c r="G87" s="76">
        <f>'Champ Pools'!G87</f>
        <v>0</v>
      </c>
      <c r="H87" s="76">
        <f>'Champ Pools'!H87</f>
        <v>0</v>
      </c>
      <c r="I87" s="76">
        <f>'Champ Pools'!I87</f>
        <v>0</v>
      </c>
      <c r="K87" s="80" t="str">
        <f t="shared" si="6"/>
        <v>Nidalee</v>
      </c>
      <c r="L87" s="81">
        <f>'Champ Pools'!L87</f>
        <v>0</v>
      </c>
      <c r="M87" s="81">
        <f>'Champ Pools'!M87</f>
        <v>0</v>
      </c>
      <c r="N87" s="81">
        <f>'Champ Pools'!N87</f>
        <v>0</v>
      </c>
      <c r="O87" s="81">
        <f>'Champ Pools'!O87</f>
        <v>0</v>
      </c>
      <c r="P87" s="81">
        <f>'Champ Pools'!P87</f>
        <v>0</v>
      </c>
      <c r="S87" s="83"/>
      <c r="T87" s="83"/>
      <c r="U87" s="83"/>
      <c r="V87" s="83"/>
      <c r="W87" s="83"/>
      <c r="X87" s="83"/>
      <c r="Y87" s="83"/>
      <c r="Z87" s="83"/>
      <c r="AA87" s="83"/>
      <c r="AB87" s="83"/>
      <c r="AC87" s="83"/>
      <c r="AD87" s="83"/>
      <c r="AE87" s="83"/>
      <c r="AF87" s="83"/>
      <c r="AG87" s="83"/>
      <c r="AH87" s="83"/>
      <c r="AI87" s="83"/>
      <c r="AJ87" s="83"/>
      <c r="AK87" s="83"/>
      <c r="AL87" s="83"/>
      <c r="AM87" s="83"/>
      <c r="AN87" s="83"/>
      <c r="AO87" s="83"/>
      <c r="AP87" s="83"/>
      <c r="AQ87" s="83"/>
      <c r="AR87" s="83"/>
      <c r="AS87" s="83"/>
      <c r="AT87" s="83"/>
      <c r="AU87" s="83"/>
      <c r="AV87" s="83"/>
      <c r="AW87" s="83"/>
      <c r="AX87" s="83"/>
      <c r="AY87" s="83"/>
      <c r="AZ87" s="83"/>
      <c r="BA87" s="83"/>
      <c r="BB87" s="83"/>
      <c r="BC87" s="83"/>
      <c r="BD87" s="83"/>
      <c r="BE87" s="83"/>
      <c r="BF87" s="83"/>
      <c r="BG87" s="83"/>
      <c r="BH87" s="83"/>
      <c r="BI87" s="83"/>
      <c r="BJ87" s="83"/>
      <c r="BK87" s="83"/>
      <c r="BL87" s="83"/>
      <c r="BM87" s="83"/>
      <c r="BN87" s="83"/>
      <c r="BO87" s="83"/>
      <c r="BP87" s="83"/>
      <c r="BQ87" s="83"/>
    </row>
    <row r="88" spans="1:69" x14ac:dyDescent="0.25">
      <c r="A88" s="106" t="str">
        <f>'Champ Scores'!A87</f>
        <v>Nocturne</v>
      </c>
      <c r="B88" s="109">
        <v>0</v>
      </c>
      <c r="C88" s="108">
        <f>'Champ Pools'!C88</f>
        <v>5</v>
      </c>
      <c r="D88" s="76">
        <f>'Champ Pools'!D88</f>
        <v>4</v>
      </c>
      <c r="E88" s="76">
        <f>'Champ Pools'!E88</f>
        <v>0</v>
      </c>
      <c r="F88" s="76">
        <f>'Champ Pools'!F88</f>
        <v>0</v>
      </c>
      <c r="G88" s="76">
        <f>'Champ Pools'!G88</f>
        <v>4</v>
      </c>
      <c r="H88" s="76">
        <f>'Champ Pools'!H88</f>
        <v>0</v>
      </c>
      <c r="I88" s="76">
        <f>'Champ Pools'!I88</f>
        <v>0</v>
      </c>
      <c r="K88" s="80" t="str">
        <f t="shared" si="6"/>
        <v>Nocturne</v>
      </c>
      <c r="L88" s="81">
        <f>'Champ Pools'!L88</f>
        <v>0</v>
      </c>
      <c r="M88" s="81">
        <f>'Champ Pools'!M88</f>
        <v>3</v>
      </c>
      <c r="N88" s="81">
        <f>'Champ Pools'!N88</f>
        <v>3</v>
      </c>
      <c r="O88" s="81">
        <f>'Champ Pools'!O88</f>
        <v>0</v>
      </c>
      <c r="P88" s="81">
        <f>'Champ Pools'!P88</f>
        <v>0</v>
      </c>
      <c r="S88" s="83"/>
      <c r="T88" s="83"/>
      <c r="U88" s="83"/>
      <c r="V88" s="83"/>
      <c r="W88" s="83"/>
      <c r="X88" s="83"/>
      <c r="Y88" s="83"/>
      <c r="Z88" s="83"/>
      <c r="AA88" s="83"/>
      <c r="AB88" s="83"/>
      <c r="AC88" s="83"/>
      <c r="AD88" s="83"/>
      <c r="AE88" s="83"/>
      <c r="AF88" s="83"/>
      <c r="AG88" s="83"/>
      <c r="AH88" s="83"/>
      <c r="AI88" s="83"/>
      <c r="AJ88" s="83"/>
      <c r="AK88" s="83"/>
      <c r="AL88" s="83"/>
      <c r="AM88" s="83"/>
      <c r="AN88" s="83"/>
      <c r="AO88" s="83"/>
      <c r="AP88" s="83"/>
      <c r="AQ88" s="83"/>
      <c r="AR88" s="83"/>
      <c r="AS88" s="83"/>
      <c r="AT88" s="83"/>
      <c r="AU88" s="83"/>
      <c r="AV88" s="83"/>
      <c r="AW88" s="83"/>
      <c r="AX88" s="83"/>
      <c r="AY88" s="83"/>
      <c r="AZ88" s="83"/>
      <c r="BA88" s="83"/>
      <c r="BB88" s="83"/>
      <c r="BC88" s="83"/>
      <c r="BD88" s="83"/>
      <c r="BE88" s="83"/>
      <c r="BF88" s="83"/>
      <c r="BG88" s="83"/>
      <c r="BH88" s="83"/>
      <c r="BI88" s="83"/>
      <c r="BJ88" s="83"/>
      <c r="BK88" s="83"/>
      <c r="BL88" s="83"/>
      <c r="BM88" s="83"/>
      <c r="BN88" s="83"/>
      <c r="BO88" s="83"/>
      <c r="BP88" s="83"/>
      <c r="BQ88" s="83"/>
    </row>
    <row r="89" spans="1:69" x14ac:dyDescent="0.25">
      <c r="A89" s="106" t="str">
        <f>'Champ Scores'!A88</f>
        <v>Nunu</v>
      </c>
      <c r="B89" s="109">
        <v>0</v>
      </c>
      <c r="C89" s="108">
        <f>'Champ Pools'!C89</f>
        <v>1</v>
      </c>
      <c r="D89" s="76">
        <f>'Champ Pools'!D89</f>
        <v>0</v>
      </c>
      <c r="E89" s="76">
        <f>'Champ Pools'!E89</f>
        <v>0</v>
      </c>
      <c r="F89" s="76">
        <f>'Champ Pools'!F89</f>
        <v>0</v>
      </c>
      <c r="G89" s="76">
        <f>'Champ Pools'!G89</f>
        <v>0</v>
      </c>
      <c r="H89" s="76">
        <f>'Champ Pools'!H89</f>
        <v>0</v>
      </c>
      <c r="I89" s="76">
        <f>'Champ Pools'!I89</f>
        <v>0</v>
      </c>
      <c r="K89" s="80" t="str">
        <f t="shared" si="6"/>
        <v>Nunu</v>
      </c>
      <c r="L89" s="81">
        <f>'Champ Pools'!L89</f>
        <v>0</v>
      </c>
      <c r="M89" s="81">
        <f>'Champ Pools'!M89</f>
        <v>3</v>
      </c>
      <c r="N89" s="81">
        <f>'Champ Pools'!N89</f>
        <v>0</v>
      </c>
      <c r="O89" s="81">
        <f>'Champ Pools'!O89</f>
        <v>0</v>
      </c>
      <c r="P89" s="81">
        <f>'Champ Pools'!P89</f>
        <v>0</v>
      </c>
      <c r="S89" s="83"/>
      <c r="T89" s="83"/>
      <c r="U89" s="83"/>
      <c r="V89" s="83"/>
      <c r="W89" s="83"/>
      <c r="X89" s="83"/>
      <c r="Y89" s="83"/>
      <c r="Z89" s="83"/>
      <c r="AA89" s="83"/>
      <c r="AB89" s="83"/>
      <c r="AC89" s="83"/>
      <c r="AD89" s="83"/>
      <c r="AE89" s="83"/>
      <c r="AF89" s="83"/>
      <c r="AG89" s="83"/>
      <c r="AH89" s="83"/>
      <c r="AI89" s="83"/>
      <c r="AJ89" s="83"/>
      <c r="AK89" s="83"/>
      <c r="AL89" s="83"/>
      <c r="AM89" s="83"/>
      <c r="AN89" s="83"/>
      <c r="AO89" s="83"/>
      <c r="AP89" s="83"/>
      <c r="AQ89" s="83"/>
      <c r="AR89" s="83"/>
      <c r="AS89" s="83"/>
      <c r="AT89" s="83"/>
      <c r="AU89" s="83"/>
      <c r="AV89" s="83"/>
      <c r="AW89" s="83"/>
      <c r="AX89" s="83"/>
      <c r="AY89" s="83"/>
      <c r="AZ89" s="83"/>
      <c r="BA89" s="83"/>
      <c r="BB89" s="83"/>
      <c r="BC89" s="83"/>
      <c r="BD89" s="83"/>
      <c r="BE89" s="83"/>
      <c r="BF89" s="83"/>
      <c r="BG89" s="83"/>
      <c r="BH89" s="83"/>
      <c r="BI89" s="83"/>
      <c r="BJ89" s="83"/>
      <c r="BK89" s="83"/>
      <c r="BL89" s="83"/>
      <c r="BM89" s="83"/>
      <c r="BN89" s="83"/>
      <c r="BO89" s="83"/>
      <c r="BP89" s="83"/>
      <c r="BQ89" s="83"/>
    </row>
    <row r="90" spans="1:69" x14ac:dyDescent="0.25">
      <c r="A90" s="106" t="str">
        <f>'Champ Scores'!A89</f>
        <v>Olaf</v>
      </c>
      <c r="B90" s="109">
        <v>3</v>
      </c>
      <c r="C90" s="108">
        <f>'Champ Pools'!C90</f>
        <v>0</v>
      </c>
      <c r="D90" s="76">
        <f>'Champ Pools'!D90</f>
        <v>4</v>
      </c>
      <c r="E90" s="76">
        <f>'Champ Pools'!E90</f>
        <v>0</v>
      </c>
      <c r="F90" s="76">
        <f>'Champ Pools'!F90</f>
        <v>0</v>
      </c>
      <c r="G90" s="76">
        <f>'Champ Pools'!G90</f>
        <v>0</v>
      </c>
      <c r="H90" s="76">
        <f>'Champ Pools'!H90</f>
        <v>0</v>
      </c>
      <c r="I90" s="76">
        <f>'Champ Pools'!I90</f>
        <v>0</v>
      </c>
      <c r="K90" s="80" t="str">
        <f t="shared" si="6"/>
        <v>Olaf</v>
      </c>
      <c r="L90" s="81">
        <f>'Champ Pools'!L90</f>
        <v>3</v>
      </c>
      <c r="M90" s="81">
        <f>'Champ Pools'!M90</f>
        <v>0</v>
      </c>
      <c r="N90" s="81">
        <f>'Champ Pools'!N90</f>
        <v>3</v>
      </c>
      <c r="O90" s="81">
        <f>'Champ Pools'!O90</f>
        <v>0</v>
      </c>
      <c r="P90" s="81">
        <f>'Champ Pools'!P90</f>
        <v>0</v>
      </c>
      <c r="S90" s="83"/>
      <c r="T90" s="83"/>
      <c r="U90" s="83"/>
      <c r="V90" s="83"/>
      <c r="W90" s="83"/>
      <c r="X90" s="83"/>
      <c r="Y90" s="83"/>
      <c r="Z90" s="83"/>
      <c r="AA90" s="83"/>
      <c r="AB90" s="83"/>
      <c r="AC90" s="83"/>
      <c r="AD90" s="83"/>
      <c r="AE90" s="83"/>
      <c r="AF90" s="83"/>
      <c r="AG90" s="83"/>
      <c r="AH90" s="83"/>
      <c r="AI90" s="83"/>
      <c r="AJ90" s="83"/>
      <c r="AK90" s="83"/>
      <c r="AL90" s="83"/>
      <c r="AM90" s="83"/>
      <c r="AN90" s="83"/>
      <c r="AO90" s="83"/>
      <c r="AP90" s="83"/>
      <c r="AQ90" s="83"/>
      <c r="AR90" s="83"/>
      <c r="AS90" s="83"/>
      <c r="AT90" s="83"/>
      <c r="AU90" s="83"/>
      <c r="AV90" s="83"/>
      <c r="AW90" s="83"/>
      <c r="AX90" s="83"/>
      <c r="AY90" s="83"/>
      <c r="AZ90" s="83"/>
      <c r="BA90" s="83"/>
      <c r="BB90" s="83"/>
      <c r="BC90" s="83"/>
      <c r="BD90" s="83"/>
      <c r="BE90" s="83"/>
      <c r="BF90" s="83"/>
      <c r="BG90" s="83"/>
      <c r="BH90" s="83"/>
      <c r="BI90" s="83"/>
      <c r="BJ90" s="83"/>
      <c r="BK90" s="83"/>
      <c r="BL90" s="83"/>
      <c r="BM90" s="83"/>
      <c r="BN90" s="83"/>
      <c r="BO90" s="83"/>
      <c r="BP90" s="83"/>
      <c r="BQ90" s="83"/>
    </row>
    <row r="91" spans="1:69" x14ac:dyDescent="0.25">
      <c r="A91" s="106" t="str">
        <f>'Champ Scores'!A90</f>
        <v>Orianna</v>
      </c>
      <c r="B91" s="109">
        <v>0</v>
      </c>
      <c r="C91" s="108">
        <f>'Champ Pools'!C91</f>
        <v>0</v>
      </c>
      <c r="D91" s="76">
        <f>'Champ Pools'!D91</f>
        <v>4</v>
      </c>
      <c r="E91" s="76">
        <f>'Champ Pools'!E91</f>
        <v>0</v>
      </c>
      <c r="F91" s="76">
        <f>'Champ Pools'!F91</f>
        <v>0</v>
      </c>
      <c r="G91" s="76">
        <f>'Champ Pools'!G91</f>
        <v>0</v>
      </c>
      <c r="H91" s="76">
        <f>'Champ Pools'!H91</f>
        <v>0</v>
      </c>
      <c r="I91" s="76">
        <f>'Champ Pools'!I91</f>
        <v>0</v>
      </c>
      <c r="K91" s="80" t="str">
        <f t="shared" si="6"/>
        <v>Orianna</v>
      </c>
      <c r="L91" s="81">
        <f>'Champ Pools'!L91</f>
        <v>0</v>
      </c>
      <c r="M91" s="81">
        <f>'Champ Pools'!M91</f>
        <v>0</v>
      </c>
      <c r="N91" s="81">
        <f>'Champ Pools'!N91</f>
        <v>3</v>
      </c>
      <c r="O91" s="81">
        <f>'Champ Pools'!O91</f>
        <v>0</v>
      </c>
      <c r="P91" s="81">
        <f>'Champ Pools'!P91</f>
        <v>0</v>
      </c>
      <c r="S91" s="83"/>
      <c r="T91" s="83"/>
      <c r="U91" s="83"/>
      <c r="V91" s="83"/>
      <c r="W91" s="83"/>
      <c r="X91" s="83"/>
      <c r="Y91" s="83"/>
      <c r="Z91" s="83"/>
      <c r="AA91" s="83"/>
      <c r="AB91" s="83"/>
      <c r="AC91" s="83"/>
      <c r="AD91" s="83"/>
      <c r="AE91" s="83"/>
      <c r="AF91" s="83"/>
      <c r="AG91" s="83"/>
      <c r="AH91" s="83"/>
      <c r="AI91" s="83"/>
      <c r="AJ91" s="83"/>
      <c r="AK91" s="83"/>
      <c r="AL91" s="83"/>
      <c r="AM91" s="83"/>
      <c r="AN91" s="83"/>
      <c r="AO91" s="83"/>
      <c r="AP91" s="83"/>
      <c r="AQ91" s="83"/>
      <c r="AR91" s="83"/>
      <c r="AS91" s="83"/>
      <c r="AT91" s="83"/>
      <c r="AU91" s="83"/>
      <c r="AV91" s="83"/>
      <c r="AW91" s="83"/>
      <c r="AX91" s="83"/>
      <c r="AY91" s="83"/>
      <c r="AZ91" s="83"/>
      <c r="BA91" s="83"/>
      <c r="BB91" s="83"/>
      <c r="BC91" s="83"/>
      <c r="BD91" s="83"/>
      <c r="BE91" s="83"/>
      <c r="BF91" s="83"/>
      <c r="BG91" s="83"/>
      <c r="BH91" s="83"/>
      <c r="BI91" s="83"/>
      <c r="BJ91" s="83"/>
      <c r="BK91" s="83"/>
      <c r="BL91" s="83"/>
      <c r="BM91" s="83"/>
      <c r="BN91" s="83"/>
      <c r="BO91" s="83"/>
      <c r="BP91" s="83"/>
      <c r="BQ91" s="83"/>
    </row>
    <row r="92" spans="1:69" x14ac:dyDescent="0.25">
      <c r="A92" s="106" t="str">
        <f>'Champ Scores'!A91</f>
        <v>Ornn</v>
      </c>
      <c r="B92" s="109">
        <v>5</v>
      </c>
      <c r="C92" s="108">
        <f>'Champ Pools'!C92</f>
        <v>0</v>
      </c>
      <c r="D92" s="76">
        <f>'Champ Pools'!D92</f>
        <v>3</v>
      </c>
      <c r="E92" s="76">
        <f>'Champ Pools'!E92</f>
        <v>0</v>
      </c>
      <c r="F92" s="76">
        <f>'Champ Pools'!F92</f>
        <v>4</v>
      </c>
      <c r="G92" s="76">
        <f>'Champ Pools'!G92</f>
        <v>4</v>
      </c>
      <c r="H92" s="76">
        <f>'Champ Pools'!H92</f>
        <v>0</v>
      </c>
      <c r="I92" s="76">
        <f>'Champ Pools'!I92</f>
        <v>0</v>
      </c>
      <c r="K92" s="80" t="str">
        <f t="shared" si="6"/>
        <v>Ornn</v>
      </c>
      <c r="L92" s="81">
        <f>'Champ Pools'!L92</f>
        <v>3</v>
      </c>
      <c r="M92" s="81">
        <f>'Champ Pools'!M92</f>
        <v>0</v>
      </c>
      <c r="N92" s="81">
        <f>'Champ Pools'!N92</f>
        <v>3</v>
      </c>
      <c r="O92" s="81">
        <f>'Champ Pools'!O92</f>
        <v>0</v>
      </c>
      <c r="P92" s="81">
        <f>'Champ Pools'!P92</f>
        <v>3</v>
      </c>
      <c r="S92" s="83"/>
      <c r="T92" s="83"/>
      <c r="U92" s="83"/>
      <c r="V92" s="83"/>
      <c r="W92" s="83"/>
      <c r="X92" s="83"/>
      <c r="Y92" s="83"/>
      <c r="Z92" s="83"/>
      <c r="AA92" s="83"/>
      <c r="AB92" s="83"/>
      <c r="AC92" s="83"/>
      <c r="AD92" s="83"/>
      <c r="AE92" s="83"/>
      <c r="AF92" s="83"/>
      <c r="AG92" s="83"/>
      <c r="AH92" s="83"/>
      <c r="AI92" s="83"/>
      <c r="AJ92" s="83"/>
      <c r="AK92" s="83"/>
      <c r="AL92" s="83"/>
      <c r="AM92" s="83"/>
      <c r="AN92" s="83"/>
      <c r="AO92" s="83"/>
      <c r="AP92" s="83"/>
      <c r="AQ92" s="83"/>
      <c r="AR92" s="83"/>
      <c r="AS92" s="83"/>
      <c r="AT92" s="83"/>
      <c r="AU92" s="83"/>
      <c r="AV92" s="83"/>
      <c r="AW92" s="83"/>
      <c r="AX92" s="83"/>
      <c r="AY92" s="83"/>
      <c r="AZ92" s="83"/>
      <c r="BA92" s="83"/>
      <c r="BB92" s="83"/>
      <c r="BC92" s="83"/>
      <c r="BD92" s="83"/>
      <c r="BE92" s="83"/>
      <c r="BF92" s="83"/>
      <c r="BG92" s="83"/>
      <c r="BH92" s="83"/>
      <c r="BI92" s="83"/>
      <c r="BJ92" s="83"/>
      <c r="BK92" s="83"/>
      <c r="BL92" s="83"/>
      <c r="BM92" s="83"/>
      <c r="BN92" s="83"/>
      <c r="BO92" s="83"/>
      <c r="BP92" s="83"/>
      <c r="BQ92" s="83"/>
    </row>
    <row r="93" spans="1:69" x14ac:dyDescent="0.25">
      <c r="A93" s="106" t="str">
        <f>'Champ Scores'!A92</f>
        <v>Pantheon</v>
      </c>
      <c r="B93" s="109">
        <v>0</v>
      </c>
      <c r="C93" s="108">
        <f>'Champ Pools'!C93</f>
        <v>0</v>
      </c>
      <c r="D93" s="76">
        <f>'Champ Pools'!D93</f>
        <v>3</v>
      </c>
      <c r="E93" s="76">
        <f>'Champ Pools'!E93</f>
        <v>0</v>
      </c>
      <c r="F93" s="76">
        <f>'Champ Pools'!F93</f>
        <v>5</v>
      </c>
      <c r="G93" s="76">
        <f>'Champ Pools'!G93</f>
        <v>0</v>
      </c>
      <c r="H93" s="76">
        <f>'Champ Pools'!H93</f>
        <v>0</v>
      </c>
      <c r="I93" s="76">
        <f>'Champ Pools'!I93</f>
        <v>0</v>
      </c>
      <c r="K93" s="80" t="str">
        <f t="shared" si="6"/>
        <v>Pantheon</v>
      </c>
      <c r="L93" s="81">
        <f>'Champ Pools'!L93</f>
        <v>0</v>
      </c>
      <c r="M93" s="81">
        <f>'Champ Pools'!M93</f>
        <v>0</v>
      </c>
      <c r="N93" s="81">
        <f>'Champ Pools'!N93</f>
        <v>3</v>
      </c>
      <c r="O93" s="81">
        <f>'Champ Pools'!O93</f>
        <v>0</v>
      </c>
      <c r="P93" s="81">
        <f>'Champ Pools'!P93</f>
        <v>3</v>
      </c>
      <c r="S93" s="83"/>
      <c r="T93" s="83"/>
      <c r="U93" s="83"/>
      <c r="V93" s="83"/>
      <c r="W93" s="83"/>
      <c r="X93" s="83"/>
      <c r="Y93" s="83"/>
      <c r="Z93" s="83"/>
      <c r="AA93" s="83"/>
      <c r="AB93" s="83"/>
      <c r="AC93" s="83"/>
      <c r="AD93" s="83"/>
      <c r="AE93" s="83"/>
      <c r="AF93" s="83"/>
      <c r="AG93" s="83"/>
      <c r="AH93" s="83"/>
      <c r="AI93" s="83"/>
      <c r="AJ93" s="83"/>
      <c r="AK93" s="83"/>
      <c r="AL93" s="83"/>
      <c r="AM93" s="83"/>
      <c r="AN93" s="83"/>
      <c r="AO93" s="83"/>
      <c r="AP93" s="83"/>
      <c r="AQ93" s="83"/>
      <c r="AR93" s="83"/>
      <c r="AS93" s="83"/>
      <c r="AT93" s="83"/>
      <c r="AU93" s="83"/>
      <c r="AV93" s="83"/>
      <c r="AW93" s="83"/>
      <c r="AX93" s="83"/>
      <c r="AY93" s="83"/>
      <c r="AZ93" s="83"/>
      <c r="BA93" s="83"/>
      <c r="BB93" s="83"/>
      <c r="BC93" s="83"/>
      <c r="BD93" s="83"/>
      <c r="BE93" s="83"/>
      <c r="BF93" s="83"/>
      <c r="BG93" s="83"/>
      <c r="BH93" s="83"/>
      <c r="BI93" s="83"/>
      <c r="BJ93" s="83"/>
      <c r="BK93" s="83"/>
      <c r="BL93" s="83"/>
      <c r="BM93" s="83"/>
      <c r="BN93" s="83"/>
      <c r="BO93" s="83"/>
      <c r="BP93" s="83"/>
      <c r="BQ93" s="83"/>
    </row>
    <row r="94" spans="1:69" x14ac:dyDescent="0.25">
      <c r="A94" s="106" t="str">
        <f>'Champ Scores'!A93</f>
        <v>Poppy</v>
      </c>
      <c r="B94" s="109">
        <v>2</v>
      </c>
      <c r="C94" s="108">
        <f>'Champ Pools'!C94</f>
        <v>0</v>
      </c>
      <c r="D94" s="76">
        <f>'Champ Pools'!D94</f>
        <v>2</v>
      </c>
      <c r="E94" s="76">
        <f>'Champ Pools'!E94</f>
        <v>0</v>
      </c>
      <c r="F94" s="76">
        <f>'Champ Pools'!F94</f>
        <v>4</v>
      </c>
      <c r="G94" s="76">
        <f>'Champ Pools'!G94</f>
        <v>4</v>
      </c>
      <c r="H94" s="76">
        <f>'Champ Pools'!H94</f>
        <v>0</v>
      </c>
      <c r="I94" s="76">
        <f>'Champ Pools'!I94</f>
        <v>0</v>
      </c>
      <c r="K94" s="80" t="str">
        <f t="shared" si="6"/>
        <v>Poppy</v>
      </c>
      <c r="L94" s="81">
        <f>'Champ Pools'!L94</f>
        <v>3</v>
      </c>
      <c r="M94" s="81">
        <f>'Champ Pools'!M94</f>
        <v>0</v>
      </c>
      <c r="N94" s="81">
        <f>'Champ Pools'!N94</f>
        <v>3</v>
      </c>
      <c r="O94" s="81">
        <f>'Champ Pools'!O94</f>
        <v>0</v>
      </c>
      <c r="P94" s="81">
        <f>'Champ Pools'!P94</f>
        <v>3</v>
      </c>
      <c r="S94" s="83"/>
      <c r="T94" s="83"/>
      <c r="U94" s="83"/>
      <c r="V94" s="83"/>
      <c r="W94" s="83"/>
      <c r="X94" s="83"/>
      <c r="Y94" s="83"/>
      <c r="Z94" s="83"/>
      <c r="AA94" s="83"/>
      <c r="AB94" s="83"/>
      <c r="AC94" s="83"/>
      <c r="AD94" s="83"/>
      <c r="AE94" s="83"/>
      <c r="AF94" s="83"/>
      <c r="AG94" s="83"/>
      <c r="AH94" s="83"/>
      <c r="AI94" s="83"/>
      <c r="AJ94" s="83"/>
      <c r="AK94" s="83"/>
      <c r="AL94" s="83"/>
      <c r="AM94" s="83"/>
      <c r="AN94" s="83"/>
      <c r="AO94" s="83"/>
      <c r="AP94" s="83"/>
      <c r="AQ94" s="83"/>
      <c r="AR94" s="83"/>
      <c r="AS94" s="83"/>
      <c r="AT94" s="83"/>
      <c r="AU94" s="83"/>
      <c r="AV94" s="83"/>
      <c r="AW94" s="83"/>
      <c r="AX94" s="83"/>
      <c r="AY94" s="83"/>
      <c r="AZ94" s="83"/>
      <c r="BA94" s="83"/>
      <c r="BB94" s="83"/>
      <c r="BC94" s="83"/>
      <c r="BD94" s="83"/>
      <c r="BE94" s="83"/>
      <c r="BF94" s="83"/>
      <c r="BG94" s="83"/>
      <c r="BH94" s="83"/>
      <c r="BI94" s="83"/>
      <c r="BJ94" s="83"/>
      <c r="BK94" s="83"/>
      <c r="BL94" s="83"/>
      <c r="BM94" s="83"/>
      <c r="BN94" s="83"/>
      <c r="BO94" s="83"/>
      <c r="BP94" s="83"/>
      <c r="BQ94" s="83"/>
    </row>
    <row r="95" spans="1:69" x14ac:dyDescent="0.25">
      <c r="A95" s="106" t="str">
        <f>'Champ Scores'!A94</f>
        <v>Pyke</v>
      </c>
      <c r="B95" s="109">
        <v>0</v>
      </c>
      <c r="C95" s="108">
        <f>'Champ Pools'!C95</f>
        <v>0</v>
      </c>
      <c r="D95" s="76">
        <f>'Champ Pools'!D95</f>
        <v>2</v>
      </c>
      <c r="E95" s="76">
        <f>'Champ Pools'!E95</f>
        <v>0</v>
      </c>
      <c r="F95" s="76">
        <f>'Champ Pools'!F95</f>
        <v>4</v>
      </c>
      <c r="G95" s="76">
        <f>'Champ Pools'!G95</f>
        <v>0</v>
      </c>
      <c r="H95" s="76">
        <f>'Champ Pools'!H95</f>
        <v>0</v>
      </c>
      <c r="I95" s="76">
        <f>'Champ Pools'!I95</f>
        <v>0</v>
      </c>
      <c r="K95" s="80" t="str">
        <f t="shared" si="6"/>
        <v>Pyke</v>
      </c>
      <c r="L95" s="81">
        <f>'Champ Pools'!L95</f>
        <v>0</v>
      </c>
      <c r="M95" s="81">
        <f>'Champ Pools'!M95</f>
        <v>0</v>
      </c>
      <c r="N95" s="81">
        <f>'Champ Pools'!N95</f>
        <v>3</v>
      </c>
      <c r="O95" s="81">
        <f>'Champ Pools'!O95</f>
        <v>0</v>
      </c>
      <c r="P95" s="81">
        <f>'Champ Pools'!P95</f>
        <v>3</v>
      </c>
      <c r="S95" s="83"/>
      <c r="T95" s="83"/>
      <c r="U95" s="83"/>
      <c r="V95" s="83"/>
      <c r="W95" s="83"/>
      <c r="X95" s="83"/>
      <c r="Y95" s="83"/>
      <c r="Z95" s="83"/>
      <c r="AA95" s="83"/>
      <c r="AB95" s="83"/>
      <c r="AC95" s="83"/>
      <c r="AD95" s="83"/>
      <c r="AE95" s="83"/>
      <c r="AF95" s="83"/>
      <c r="AG95" s="83"/>
      <c r="AH95" s="83"/>
      <c r="AI95" s="83"/>
      <c r="AJ95" s="83"/>
      <c r="AK95" s="83"/>
      <c r="AL95" s="83"/>
      <c r="AM95" s="83"/>
      <c r="AN95" s="83"/>
      <c r="AO95" s="83"/>
      <c r="AP95" s="83"/>
      <c r="AQ95" s="83"/>
      <c r="AR95" s="83"/>
      <c r="AS95" s="83"/>
      <c r="AT95" s="83"/>
      <c r="AU95" s="83"/>
      <c r="AV95" s="83"/>
      <c r="AW95" s="83"/>
      <c r="AX95" s="83"/>
      <c r="AY95" s="83"/>
      <c r="AZ95" s="83"/>
      <c r="BA95" s="83"/>
      <c r="BB95" s="83"/>
      <c r="BC95" s="83"/>
      <c r="BD95" s="83"/>
      <c r="BE95" s="83"/>
      <c r="BF95" s="83"/>
      <c r="BG95" s="83"/>
      <c r="BH95" s="83"/>
      <c r="BI95" s="83"/>
      <c r="BJ95" s="83"/>
      <c r="BK95" s="83"/>
      <c r="BL95" s="83"/>
      <c r="BM95" s="83"/>
      <c r="BN95" s="83"/>
      <c r="BO95" s="83"/>
      <c r="BP95" s="83"/>
      <c r="BQ95" s="83"/>
    </row>
    <row r="96" spans="1:69" x14ac:dyDescent="0.25">
      <c r="A96" s="106" t="str">
        <f>'Champ Scores'!A95</f>
        <v>Qiyana</v>
      </c>
      <c r="B96" s="109">
        <v>0</v>
      </c>
      <c r="C96" s="108">
        <f>'Champ Pools'!C96</f>
        <v>0</v>
      </c>
      <c r="D96" s="76">
        <f>'Champ Pools'!D96</f>
        <v>2</v>
      </c>
      <c r="E96" s="76">
        <f>'Champ Pools'!E96</f>
        <v>0</v>
      </c>
      <c r="F96" s="76">
        <f>'Champ Pools'!F96</f>
        <v>0</v>
      </c>
      <c r="G96" s="76">
        <f>'Champ Pools'!G96</f>
        <v>0</v>
      </c>
      <c r="H96" s="76">
        <f>'Champ Pools'!H96</f>
        <v>0</v>
      </c>
      <c r="I96" s="76">
        <f>'Champ Pools'!I96</f>
        <v>0</v>
      </c>
      <c r="K96" s="80" t="str">
        <f t="shared" si="6"/>
        <v>Qiyana</v>
      </c>
      <c r="L96" s="81">
        <f>'Champ Pools'!L96</f>
        <v>0</v>
      </c>
      <c r="M96" s="81">
        <f>'Champ Pools'!M96</f>
        <v>0</v>
      </c>
      <c r="N96" s="81">
        <f>'Champ Pools'!N96</f>
        <v>3</v>
      </c>
      <c r="O96" s="81">
        <f>'Champ Pools'!O96</f>
        <v>0</v>
      </c>
      <c r="P96" s="81">
        <f>'Champ Pools'!P96</f>
        <v>0</v>
      </c>
      <c r="S96" s="83"/>
      <c r="T96" s="83"/>
      <c r="U96" s="83"/>
      <c r="V96" s="83"/>
      <c r="W96" s="83"/>
      <c r="X96" s="83"/>
      <c r="Y96" s="83"/>
      <c r="Z96" s="83"/>
      <c r="AA96" s="83"/>
      <c r="AB96" s="83"/>
      <c r="AC96" s="83"/>
      <c r="AD96" s="83"/>
      <c r="AE96" s="83"/>
      <c r="AF96" s="83"/>
      <c r="AG96" s="83"/>
      <c r="AH96" s="83"/>
      <c r="AI96" s="83"/>
      <c r="AJ96" s="83"/>
      <c r="AK96" s="83"/>
      <c r="AL96" s="83"/>
      <c r="AM96" s="83"/>
      <c r="AN96" s="83"/>
      <c r="AO96" s="83"/>
      <c r="AP96" s="83"/>
      <c r="AQ96" s="83"/>
      <c r="AR96" s="83"/>
      <c r="AS96" s="83"/>
      <c r="AT96" s="83"/>
      <c r="AU96" s="83"/>
      <c r="AV96" s="83"/>
      <c r="AW96" s="83"/>
      <c r="AX96" s="83"/>
      <c r="AY96" s="83"/>
      <c r="AZ96" s="83"/>
      <c r="BA96" s="83"/>
      <c r="BB96" s="83"/>
      <c r="BC96" s="83"/>
      <c r="BD96" s="83"/>
      <c r="BE96" s="83"/>
      <c r="BF96" s="83"/>
      <c r="BG96" s="83"/>
      <c r="BH96" s="83"/>
      <c r="BI96" s="83"/>
      <c r="BJ96" s="83"/>
      <c r="BK96" s="83"/>
      <c r="BL96" s="83"/>
      <c r="BM96" s="83"/>
      <c r="BN96" s="83"/>
      <c r="BO96" s="83"/>
      <c r="BP96" s="83"/>
      <c r="BQ96" s="83"/>
    </row>
    <row r="97" spans="1:69" x14ac:dyDescent="0.25">
      <c r="A97" s="106" t="str">
        <f>'Champ Scores'!A96</f>
        <v>Quinn</v>
      </c>
      <c r="B97" s="109">
        <v>0</v>
      </c>
      <c r="C97" s="108">
        <f>'Champ Pools'!C97</f>
        <v>0</v>
      </c>
      <c r="D97" s="76">
        <f>'Champ Pools'!D97</f>
        <v>2</v>
      </c>
      <c r="E97" s="76">
        <f>'Champ Pools'!E97</f>
        <v>0</v>
      </c>
      <c r="F97" s="76">
        <f>'Champ Pools'!F97</f>
        <v>0</v>
      </c>
      <c r="G97" s="76">
        <f>'Champ Pools'!G97</f>
        <v>0</v>
      </c>
      <c r="H97" s="76">
        <f>'Champ Pools'!H97</f>
        <v>0</v>
      </c>
      <c r="I97" s="76">
        <f>'Champ Pools'!I97</f>
        <v>0</v>
      </c>
      <c r="K97" s="80" t="str">
        <f t="shared" si="6"/>
        <v>Quinn</v>
      </c>
      <c r="L97" s="81">
        <f>'Champ Pools'!L97</f>
        <v>0</v>
      </c>
      <c r="M97" s="81">
        <f>'Champ Pools'!M97</f>
        <v>0</v>
      </c>
      <c r="N97" s="81">
        <f>'Champ Pools'!N97</f>
        <v>3</v>
      </c>
      <c r="O97" s="81">
        <f>'Champ Pools'!O97</f>
        <v>0</v>
      </c>
      <c r="P97" s="81">
        <f>'Champ Pools'!P97</f>
        <v>0</v>
      </c>
      <c r="S97" s="83"/>
      <c r="T97" s="83"/>
      <c r="U97" s="83"/>
      <c r="V97" s="83"/>
      <c r="W97" s="83"/>
      <c r="X97" s="83"/>
      <c r="Y97" s="83"/>
      <c r="Z97" s="83"/>
      <c r="AA97" s="83"/>
      <c r="AB97" s="83"/>
      <c r="AC97" s="83"/>
      <c r="AD97" s="83"/>
      <c r="AE97" s="83"/>
      <c r="AF97" s="83"/>
      <c r="AG97" s="83"/>
      <c r="AH97" s="83"/>
      <c r="AI97" s="83"/>
      <c r="AJ97" s="83"/>
      <c r="AK97" s="83"/>
      <c r="AL97" s="83"/>
      <c r="AM97" s="83"/>
      <c r="AN97" s="83"/>
      <c r="AO97" s="83"/>
      <c r="AP97" s="83"/>
      <c r="AQ97" s="83"/>
      <c r="AR97" s="83"/>
      <c r="AS97" s="83"/>
      <c r="AT97" s="83"/>
      <c r="AU97" s="83"/>
      <c r="AV97" s="83"/>
      <c r="AW97" s="83"/>
      <c r="AX97" s="83"/>
      <c r="AY97" s="83"/>
      <c r="AZ97" s="83"/>
      <c r="BA97" s="83"/>
      <c r="BB97" s="83"/>
      <c r="BC97" s="83"/>
      <c r="BD97" s="83"/>
      <c r="BE97" s="83"/>
      <c r="BF97" s="83"/>
      <c r="BG97" s="83"/>
      <c r="BH97" s="83"/>
      <c r="BI97" s="83"/>
      <c r="BJ97" s="83"/>
      <c r="BK97" s="83"/>
      <c r="BL97" s="83"/>
      <c r="BM97" s="83"/>
      <c r="BN97" s="83"/>
      <c r="BO97" s="83"/>
      <c r="BP97" s="83"/>
      <c r="BQ97" s="83"/>
    </row>
    <row r="98" spans="1:69" x14ac:dyDescent="0.25">
      <c r="A98" s="106" t="str">
        <f>'Champ Scores'!A97</f>
        <v>Rakan</v>
      </c>
      <c r="B98" s="109">
        <v>0</v>
      </c>
      <c r="C98" s="108">
        <f>'Champ Pools'!C98</f>
        <v>0</v>
      </c>
      <c r="D98" s="76">
        <f>'Champ Pools'!D98</f>
        <v>0</v>
      </c>
      <c r="E98" s="76">
        <f>'Champ Pools'!E98</f>
        <v>0</v>
      </c>
      <c r="F98" s="76">
        <f>'Champ Pools'!F98</f>
        <v>4</v>
      </c>
      <c r="G98" s="76">
        <f>'Champ Pools'!G98</f>
        <v>0</v>
      </c>
      <c r="H98" s="76">
        <f>'Champ Pools'!H98</f>
        <v>0</v>
      </c>
      <c r="I98" s="76">
        <f>'Champ Pools'!I98</f>
        <v>0</v>
      </c>
      <c r="K98" s="80" t="str">
        <f t="shared" si="6"/>
        <v>Rakan</v>
      </c>
      <c r="L98" s="81">
        <f>'Champ Pools'!L98</f>
        <v>0</v>
      </c>
      <c r="M98" s="81">
        <f>'Champ Pools'!M98</f>
        <v>0</v>
      </c>
      <c r="N98" s="81">
        <f>'Champ Pools'!N98</f>
        <v>0</v>
      </c>
      <c r="O98" s="81">
        <f>'Champ Pools'!O98</f>
        <v>0</v>
      </c>
      <c r="P98" s="81">
        <f>'Champ Pools'!P98</f>
        <v>3</v>
      </c>
      <c r="S98" s="83"/>
      <c r="T98" s="83"/>
      <c r="U98" s="83"/>
      <c r="V98" s="83"/>
      <c r="W98" s="83"/>
      <c r="X98" s="83"/>
      <c r="Y98" s="83"/>
      <c r="Z98" s="83"/>
      <c r="AA98" s="83"/>
      <c r="AB98" s="83"/>
      <c r="AC98" s="83"/>
      <c r="AD98" s="83"/>
      <c r="AE98" s="83"/>
      <c r="AF98" s="83"/>
      <c r="AG98" s="83"/>
      <c r="AH98" s="83"/>
      <c r="AI98" s="83"/>
      <c r="AJ98" s="83"/>
      <c r="AK98" s="83"/>
      <c r="AL98" s="83"/>
      <c r="AM98" s="83"/>
      <c r="AN98" s="83"/>
      <c r="AO98" s="83"/>
      <c r="AP98" s="83"/>
      <c r="AQ98" s="83"/>
      <c r="AR98" s="83"/>
      <c r="AS98" s="83"/>
      <c r="AT98" s="83"/>
      <c r="AU98" s="83"/>
      <c r="AV98" s="83"/>
      <c r="AW98" s="83"/>
      <c r="AX98" s="83"/>
      <c r="AY98" s="83"/>
      <c r="AZ98" s="83"/>
      <c r="BA98" s="83"/>
      <c r="BB98" s="83"/>
      <c r="BC98" s="83"/>
      <c r="BD98" s="83"/>
      <c r="BE98" s="83"/>
      <c r="BF98" s="83"/>
      <c r="BG98" s="83"/>
      <c r="BH98" s="83"/>
      <c r="BI98" s="83"/>
      <c r="BJ98" s="83"/>
      <c r="BK98" s="83"/>
      <c r="BL98" s="83"/>
      <c r="BM98" s="83"/>
      <c r="BN98" s="83"/>
      <c r="BO98" s="83"/>
      <c r="BP98" s="83"/>
      <c r="BQ98" s="83"/>
    </row>
    <row r="99" spans="1:69" x14ac:dyDescent="0.25">
      <c r="A99" s="106" t="str">
        <f>'Champ Scores'!A98</f>
        <v>Rammus</v>
      </c>
      <c r="B99" s="109">
        <v>0</v>
      </c>
      <c r="C99" s="108">
        <f>'Champ Pools'!C99</f>
        <v>0</v>
      </c>
      <c r="D99" s="76">
        <f>'Champ Pools'!D99</f>
        <v>0</v>
      </c>
      <c r="E99" s="76">
        <f>'Champ Pools'!E99</f>
        <v>0</v>
      </c>
      <c r="F99" s="76">
        <f>'Champ Pools'!F99</f>
        <v>3</v>
      </c>
      <c r="G99" s="76">
        <f>'Champ Pools'!G99</f>
        <v>0</v>
      </c>
      <c r="H99" s="76">
        <f>'Champ Pools'!H99</f>
        <v>0</v>
      </c>
      <c r="I99" s="76">
        <f>'Champ Pools'!I99</f>
        <v>0</v>
      </c>
      <c r="K99" s="80" t="str">
        <f t="shared" si="6"/>
        <v>Rammus</v>
      </c>
      <c r="L99" s="81">
        <f>'Champ Pools'!L99</f>
        <v>0</v>
      </c>
      <c r="M99" s="81">
        <f>'Champ Pools'!M99</f>
        <v>0</v>
      </c>
      <c r="N99" s="81">
        <f>'Champ Pools'!N99</f>
        <v>0</v>
      </c>
      <c r="O99" s="81">
        <f>'Champ Pools'!O99</f>
        <v>0</v>
      </c>
      <c r="P99" s="81">
        <f>'Champ Pools'!P99</f>
        <v>3</v>
      </c>
      <c r="S99" s="83"/>
      <c r="T99" s="83"/>
      <c r="U99" s="83"/>
      <c r="V99" s="83"/>
      <c r="W99" s="83"/>
      <c r="X99" s="83"/>
      <c r="Y99" s="83"/>
      <c r="Z99" s="83"/>
      <c r="AA99" s="83"/>
      <c r="AB99" s="83"/>
      <c r="AC99" s="83"/>
      <c r="AD99" s="83"/>
      <c r="AE99" s="83"/>
      <c r="AF99" s="83"/>
      <c r="AG99" s="83"/>
      <c r="AH99" s="83"/>
      <c r="AI99" s="83"/>
      <c r="AJ99" s="83"/>
      <c r="AK99" s="83"/>
      <c r="AL99" s="83"/>
      <c r="AM99" s="83"/>
      <c r="AN99" s="83"/>
      <c r="AO99" s="83"/>
      <c r="AP99" s="83"/>
      <c r="AQ99" s="83"/>
      <c r="AR99" s="83"/>
      <c r="AS99" s="83"/>
      <c r="AT99" s="83"/>
      <c r="AU99" s="83"/>
      <c r="AV99" s="83"/>
      <c r="AW99" s="83"/>
      <c r="AX99" s="83"/>
      <c r="AY99" s="83"/>
      <c r="AZ99" s="83"/>
      <c r="BA99" s="83"/>
      <c r="BB99" s="83"/>
      <c r="BC99" s="83"/>
      <c r="BD99" s="83"/>
      <c r="BE99" s="83"/>
      <c r="BF99" s="83"/>
      <c r="BG99" s="83"/>
      <c r="BH99" s="83"/>
      <c r="BI99" s="83"/>
      <c r="BJ99" s="83"/>
      <c r="BK99" s="83"/>
      <c r="BL99" s="83"/>
      <c r="BM99" s="83"/>
      <c r="BN99" s="83"/>
      <c r="BO99" s="83"/>
      <c r="BP99" s="83"/>
      <c r="BQ99" s="83"/>
    </row>
    <row r="100" spans="1:69" x14ac:dyDescent="0.25">
      <c r="A100" s="106" t="str">
        <f>'Champ Scores'!A99</f>
        <v>Rek'Sai</v>
      </c>
      <c r="B100" s="109">
        <v>0</v>
      </c>
      <c r="C100" s="108">
        <f>'Champ Pools'!C100</f>
        <v>4</v>
      </c>
      <c r="D100" s="76">
        <f>'Champ Pools'!D100</f>
        <v>0</v>
      </c>
      <c r="E100" s="76">
        <f>'Champ Pools'!E100</f>
        <v>0</v>
      </c>
      <c r="F100" s="76">
        <f>'Champ Pools'!F100</f>
        <v>0</v>
      </c>
      <c r="G100" s="76">
        <f>'Champ Pools'!G100</f>
        <v>0</v>
      </c>
      <c r="H100" s="76">
        <f>'Champ Pools'!H100</f>
        <v>0</v>
      </c>
      <c r="I100" s="76">
        <f>'Champ Pools'!I100</f>
        <v>0</v>
      </c>
      <c r="K100" s="80" t="str">
        <f t="shared" si="6"/>
        <v>Rek'Sai</v>
      </c>
      <c r="L100" s="81">
        <f>'Champ Pools'!L100</f>
        <v>0</v>
      </c>
      <c r="M100" s="81">
        <f>'Champ Pools'!M100</f>
        <v>3</v>
      </c>
      <c r="N100" s="81">
        <f>'Champ Pools'!N100</f>
        <v>0</v>
      </c>
      <c r="O100" s="81">
        <f>'Champ Pools'!O100</f>
        <v>0</v>
      </c>
      <c r="P100" s="81">
        <f>'Champ Pools'!P100</f>
        <v>0</v>
      </c>
      <c r="S100" s="83"/>
      <c r="T100" s="83"/>
      <c r="U100" s="83"/>
      <c r="V100" s="83"/>
      <c r="W100" s="83"/>
      <c r="X100" s="83"/>
      <c r="Y100" s="83"/>
      <c r="Z100" s="83"/>
      <c r="AA100" s="83"/>
      <c r="AB100" s="83"/>
      <c r="AC100" s="83"/>
      <c r="AD100" s="83"/>
      <c r="AE100" s="83"/>
      <c r="AF100" s="83"/>
      <c r="AG100" s="83"/>
      <c r="AH100" s="83"/>
      <c r="AI100" s="83"/>
      <c r="AJ100" s="83"/>
      <c r="AK100" s="83"/>
      <c r="AL100" s="83"/>
      <c r="AM100" s="83"/>
      <c r="AN100" s="83"/>
      <c r="AO100" s="83"/>
      <c r="AP100" s="83"/>
      <c r="AQ100" s="83"/>
      <c r="AR100" s="83"/>
      <c r="AS100" s="83"/>
      <c r="AT100" s="83"/>
      <c r="AU100" s="83"/>
      <c r="AV100" s="83"/>
      <c r="AW100" s="83"/>
      <c r="AX100" s="83"/>
      <c r="AY100" s="83"/>
      <c r="AZ100" s="83"/>
      <c r="BA100" s="83"/>
      <c r="BB100" s="83"/>
      <c r="BC100" s="83"/>
      <c r="BD100" s="83"/>
      <c r="BE100" s="83"/>
      <c r="BF100" s="83"/>
      <c r="BG100" s="83"/>
      <c r="BH100" s="83"/>
      <c r="BI100" s="83"/>
      <c r="BJ100" s="83"/>
      <c r="BK100" s="83"/>
      <c r="BL100" s="83"/>
      <c r="BM100" s="83"/>
      <c r="BN100" s="83"/>
      <c r="BO100" s="83"/>
      <c r="BP100" s="83"/>
      <c r="BQ100" s="83"/>
    </row>
    <row r="101" spans="1:69" x14ac:dyDescent="0.25">
      <c r="A101" s="106" t="str">
        <f>'Champ Scores'!A100</f>
        <v>Rell</v>
      </c>
      <c r="B101" s="109">
        <v>0</v>
      </c>
      <c r="C101" s="108">
        <f>'Champ Pools'!C101</f>
        <v>0</v>
      </c>
      <c r="D101" s="76">
        <f>'Champ Pools'!D101</f>
        <v>0</v>
      </c>
      <c r="E101" s="76">
        <f>'Champ Pools'!E101</f>
        <v>0</v>
      </c>
      <c r="F101" s="76">
        <f>'Champ Pools'!F101</f>
        <v>4</v>
      </c>
      <c r="G101" s="76">
        <f>'Champ Pools'!G101</f>
        <v>0</v>
      </c>
      <c r="H101" s="76">
        <f>'Champ Pools'!H101</f>
        <v>0</v>
      </c>
      <c r="I101" s="76">
        <f>'Champ Pools'!I101</f>
        <v>0</v>
      </c>
      <c r="K101" s="80" t="str">
        <f t="shared" si="6"/>
        <v>Rell</v>
      </c>
      <c r="L101" s="81">
        <f>'Champ Pools'!L101</f>
        <v>0</v>
      </c>
      <c r="M101" s="81">
        <f>'Champ Pools'!M101</f>
        <v>0</v>
      </c>
      <c r="N101" s="81">
        <f>'Champ Pools'!N101</f>
        <v>0</v>
      </c>
      <c r="O101" s="81">
        <f>'Champ Pools'!O101</f>
        <v>0</v>
      </c>
      <c r="P101" s="81">
        <f>'Champ Pools'!P101</f>
        <v>3</v>
      </c>
      <c r="S101" s="83"/>
      <c r="T101" s="83"/>
      <c r="U101" s="83"/>
      <c r="V101" s="83"/>
      <c r="W101" s="83"/>
      <c r="X101" s="83"/>
      <c r="Y101" s="83"/>
      <c r="Z101" s="83"/>
      <c r="AA101" s="83"/>
      <c r="AB101" s="83"/>
      <c r="AC101" s="83"/>
      <c r="AD101" s="83"/>
      <c r="AE101" s="83"/>
      <c r="AF101" s="83"/>
      <c r="AG101" s="83"/>
      <c r="AH101" s="83"/>
      <c r="AI101" s="83"/>
      <c r="AJ101" s="83"/>
      <c r="AK101" s="83"/>
      <c r="AL101" s="83"/>
      <c r="AM101" s="83"/>
      <c r="AN101" s="83"/>
      <c r="AO101" s="83"/>
      <c r="AP101" s="83"/>
      <c r="AQ101" s="83"/>
      <c r="AR101" s="83"/>
      <c r="AS101" s="83"/>
      <c r="AT101" s="83"/>
      <c r="AU101" s="83"/>
      <c r="AV101" s="83"/>
      <c r="AW101" s="83"/>
      <c r="AX101" s="83"/>
      <c r="AY101" s="83"/>
      <c r="AZ101" s="83"/>
      <c r="BA101" s="83"/>
      <c r="BB101" s="83"/>
      <c r="BC101" s="83"/>
      <c r="BD101" s="83"/>
      <c r="BE101" s="83"/>
      <c r="BF101" s="83"/>
      <c r="BG101" s="83"/>
      <c r="BH101" s="83"/>
      <c r="BI101" s="83"/>
      <c r="BJ101" s="83"/>
      <c r="BK101" s="83"/>
      <c r="BL101" s="83"/>
      <c r="BM101" s="83"/>
      <c r="BN101" s="83"/>
      <c r="BO101" s="83"/>
      <c r="BP101" s="83"/>
      <c r="BQ101" s="83"/>
    </row>
    <row r="102" spans="1:69" x14ac:dyDescent="0.25">
      <c r="A102" s="106" t="str">
        <f>'Champ Scores'!A101</f>
        <v>Renata</v>
      </c>
      <c r="B102" s="109">
        <v>0</v>
      </c>
      <c r="C102" s="108">
        <f>'Champ Pools'!C102</f>
        <v>0</v>
      </c>
      <c r="D102" s="76">
        <f>'Champ Pools'!D102</f>
        <v>0</v>
      </c>
      <c r="E102" s="76">
        <f>'Champ Pools'!E102</f>
        <v>0</v>
      </c>
      <c r="F102" s="76">
        <f>'Champ Pools'!F102</f>
        <v>5</v>
      </c>
      <c r="G102" s="76">
        <f>'Champ Pools'!G102</f>
        <v>0</v>
      </c>
      <c r="H102" s="76">
        <f>'Champ Pools'!H102</f>
        <v>0</v>
      </c>
      <c r="I102" s="76">
        <f>'Champ Pools'!I102</f>
        <v>0</v>
      </c>
      <c r="K102" s="80" t="str">
        <f t="shared" si="6"/>
        <v>Renata</v>
      </c>
      <c r="L102" s="81">
        <f>'Champ Pools'!L102</f>
        <v>0</v>
      </c>
      <c r="M102" s="81">
        <f>'Champ Pools'!M102</f>
        <v>0</v>
      </c>
      <c r="N102" s="81">
        <f>'Champ Pools'!N102</f>
        <v>0</v>
      </c>
      <c r="O102" s="81">
        <f>'Champ Pools'!O102</f>
        <v>0</v>
      </c>
      <c r="P102" s="81">
        <f>'Champ Pools'!P102</f>
        <v>3</v>
      </c>
      <c r="S102" s="83"/>
      <c r="T102" s="83"/>
      <c r="U102" s="83"/>
      <c r="V102" s="83"/>
      <c r="W102" s="83"/>
      <c r="X102" s="83"/>
      <c r="Y102" s="83"/>
      <c r="Z102" s="83"/>
      <c r="AA102" s="83"/>
      <c r="AB102" s="83"/>
      <c r="AC102" s="83"/>
      <c r="AD102" s="83"/>
      <c r="AE102" s="83"/>
      <c r="AF102" s="83"/>
      <c r="AG102" s="83"/>
      <c r="AH102" s="83"/>
      <c r="AI102" s="83"/>
      <c r="AJ102" s="83"/>
      <c r="AK102" s="83"/>
      <c r="AL102" s="83"/>
      <c r="AM102" s="83"/>
      <c r="AN102" s="83"/>
      <c r="AO102" s="83"/>
      <c r="AP102" s="83"/>
      <c r="AQ102" s="83"/>
      <c r="AR102" s="83"/>
      <c r="AS102" s="83"/>
      <c r="AT102" s="83"/>
      <c r="AU102" s="83"/>
      <c r="AV102" s="83"/>
      <c r="AW102" s="83"/>
      <c r="AX102" s="83"/>
      <c r="AY102" s="83"/>
      <c r="AZ102" s="83"/>
      <c r="BA102" s="83"/>
      <c r="BB102" s="83"/>
      <c r="BC102" s="83"/>
      <c r="BD102" s="83"/>
      <c r="BE102" s="83"/>
      <c r="BF102" s="83"/>
      <c r="BG102" s="83"/>
      <c r="BH102" s="83"/>
      <c r="BI102" s="83"/>
      <c r="BJ102" s="83"/>
      <c r="BK102" s="83"/>
      <c r="BL102" s="83"/>
      <c r="BM102" s="83"/>
      <c r="BN102" s="83"/>
      <c r="BO102" s="83"/>
      <c r="BP102" s="83"/>
      <c r="BQ102" s="83"/>
    </row>
    <row r="103" spans="1:69" x14ac:dyDescent="0.25">
      <c r="A103" s="106" t="str">
        <f>'Champ Scores'!A102</f>
        <v>Renekton</v>
      </c>
      <c r="B103" s="109">
        <v>2</v>
      </c>
      <c r="C103" s="108">
        <f>'Champ Pools'!C103</f>
        <v>0</v>
      </c>
      <c r="D103" s="76">
        <f>'Champ Pools'!D103</f>
        <v>2</v>
      </c>
      <c r="E103" s="76">
        <f>'Champ Pools'!E103</f>
        <v>0</v>
      </c>
      <c r="F103" s="76">
        <f>'Champ Pools'!F103</f>
        <v>0</v>
      </c>
      <c r="G103" s="76">
        <f>'Champ Pools'!G103</f>
        <v>0</v>
      </c>
      <c r="H103" s="76">
        <f>'Champ Pools'!H103</f>
        <v>0</v>
      </c>
      <c r="I103" s="76">
        <f>'Champ Pools'!I103</f>
        <v>0</v>
      </c>
      <c r="K103" s="80" t="str">
        <f t="shared" si="6"/>
        <v>Renekton</v>
      </c>
      <c r="L103" s="81">
        <f>'Champ Pools'!L103</f>
        <v>3</v>
      </c>
      <c r="M103" s="81">
        <f>'Champ Pools'!M103</f>
        <v>0</v>
      </c>
      <c r="N103" s="81">
        <f>'Champ Pools'!N103</f>
        <v>3</v>
      </c>
      <c r="O103" s="81">
        <f>'Champ Pools'!O103</f>
        <v>0</v>
      </c>
      <c r="P103" s="81">
        <f>'Champ Pools'!P103</f>
        <v>0</v>
      </c>
      <c r="S103" s="83"/>
      <c r="T103" s="83"/>
      <c r="U103" s="83"/>
      <c r="V103" s="83"/>
      <c r="W103" s="83"/>
      <c r="X103" s="83"/>
      <c r="Y103" s="83"/>
      <c r="Z103" s="83"/>
      <c r="AA103" s="83"/>
      <c r="AB103" s="83"/>
      <c r="AC103" s="83"/>
      <c r="AD103" s="83"/>
      <c r="AE103" s="83"/>
      <c r="AF103" s="83"/>
      <c r="AG103" s="83"/>
      <c r="AH103" s="83"/>
      <c r="AI103" s="83"/>
      <c r="AJ103" s="83"/>
      <c r="AK103" s="83"/>
      <c r="AL103" s="83"/>
      <c r="AM103" s="83"/>
      <c r="AN103" s="83"/>
      <c r="AO103" s="83"/>
      <c r="AP103" s="83"/>
      <c r="AQ103" s="83"/>
      <c r="AR103" s="83"/>
      <c r="AS103" s="83"/>
      <c r="AT103" s="83"/>
      <c r="AU103" s="83"/>
      <c r="AV103" s="83"/>
      <c r="AW103" s="83"/>
      <c r="AX103" s="83"/>
      <c r="AY103" s="83"/>
      <c r="AZ103" s="83"/>
      <c r="BA103" s="83"/>
      <c r="BB103" s="83"/>
      <c r="BC103" s="83"/>
      <c r="BD103" s="83"/>
      <c r="BE103" s="83"/>
      <c r="BF103" s="83"/>
      <c r="BG103" s="83"/>
      <c r="BH103" s="83"/>
      <c r="BI103" s="83"/>
      <c r="BJ103" s="83"/>
      <c r="BK103" s="83"/>
      <c r="BL103" s="83"/>
      <c r="BM103" s="83"/>
      <c r="BN103" s="83"/>
      <c r="BO103" s="83"/>
      <c r="BP103" s="83"/>
      <c r="BQ103" s="83"/>
    </row>
    <row r="104" spans="1:69" x14ac:dyDescent="0.25">
      <c r="A104" s="106" t="str">
        <f>'Champ Scores'!A103</f>
        <v>Rengar</v>
      </c>
      <c r="B104" s="109">
        <v>2</v>
      </c>
      <c r="C104" s="108">
        <f>'Champ Pools'!C104</f>
        <v>0</v>
      </c>
      <c r="D104" s="76">
        <f>'Champ Pools'!D104</f>
        <v>0</v>
      </c>
      <c r="E104" s="76">
        <f>'Champ Pools'!E104</f>
        <v>0</v>
      </c>
      <c r="F104" s="76">
        <f>'Champ Pools'!F104</f>
        <v>0</v>
      </c>
      <c r="G104" s="76">
        <f>'Champ Pools'!G104</f>
        <v>0</v>
      </c>
      <c r="H104" s="76">
        <f>'Champ Pools'!H104</f>
        <v>0</v>
      </c>
      <c r="I104" s="76">
        <f>'Champ Pools'!I104</f>
        <v>0</v>
      </c>
      <c r="K104" s="80" t="str">
        <f t="shared" si="6"/>
        <v>Rengar</v>
      </c>
      <c r="L104" s="81">
        <f>'Champ Pools'!L104</f>
        <v>3</v>
      </c>
      <c r="M104" s="81">
        <f>'Champ Pools'!M104</f>
        <v>0</v>
      </c>
      <c r="N104" s="81">
        <f>'Champ Pools'!N104</f>
        <v>0</v>
      </c>
      <c r="O104" s="81">
        <f>'Champ Pools'!O104</f>
        <v>0</v>
      </c>
      <c r="P104" s="81">
        <f>'Champ Pools'!P104</f>
        <v>0</v>
      </c>
      <c r="S104" s="83"/>
      <c r="T104" s="83"/>
      <c r="U104" s="83"/>
      <c r="V104" s="83"/>
      <c r="W104" s="83"/>
      <c r="X104" s="83"/>
      <c r="Y104" s="83"/>
      <c r="Z104" s="83"/>
      <c r="AA104" s="83"/>
      <c r="AB104" s="83"/>
      <c r="AC104" s="83"/>
      <c r="AD104" s="83"/>
      <c r="AE104" s="83"/>
      <c r="AF104" s="83"/>
      <c r="AG104" s="83"/>
      <c r="AH104" s="83"/>
      <c r="AI104" s="83"/>
      <c r="AJ104" s="83"/>
      <c r="AK104" s="83"/>
      <c r="AL104" s="83"/>
      <c r="AM104" s="83"/>
      <c r="AN104" s="83"/>
      <c r="AO104" s="83"/>
      <c r="AP104" s="83"/>
      <c r="AQ104" s="83"/>
      <c r="AR104" s="83"/>
      <c r="AS104" s="83"/>
      <c r="AT104" s="83"/>
      <c r="AU104" s="83"/>
      <c r="AV104" s="83"/>
      <c r="AW104" s="83"/>
      <c r="AX104" s="83"/>
      <c r="AY104" s="83"/>
      <c r="AZ104" s="83"/>
      <c r="BA104" s="83"/>
      <c r="BB104" s="83"/>
      <c r="BC104" s="83"/>
      <c r="BD104" s="83"/>
      <c r="BE104" s="83"/>
      <c r="BF104" s="83"/>
      <c r="BG104" s="83"/>
      <c r="BH104" s="83"/>
      <c r="BI104" s="83"/>
      <c r="BJ104" s="83"/>
      <c r="BK104" s="83"/>
      <c r="BL104" s="83"/>
      <c r="BM104" s="83"/>
      <c r="BN104" s="83"/>
      <c r="BO104" s="83"/>
      <c r="BP104" s="83"/>
      <c r="BQ104" s="83"/>
    </row>
    <row r="105" spans="1:69" x14ac:dyDescent="0.25">
      <c r="A105" s="106" t="str">
        <f>'Champ Scores'!A104</f>
        <v>Riven</v>
      </c>
      <c r="B105" s="109">
        <v>0</v>
      </c>
      <c r="C105" s="108">
        <f>'Champ Pools'!C105</f>
        <v>0</v>
      </c>
      <c r="D105" s="76">
        <f>'Champ Pools'!D105</f>
        <v>2</v>
      </c>
      <c r="E105" s="76">
        <f>'Champ Pools'!E105</f>
        <v>0</v>
      </c>
      <c r="F105" s="76">
        <f>'Champ Pools'!F105</f>
        <v>0</v>
      </c>
      <c r="G105" s="76">
        <f>'Champ Pools'!G105</f>
        <v>0</v>
      </c>
      <c r="H105" s="76">
        <f>'Champ Pools'!H105</f>
        <v>0</v>
      </c>
      <c r="I105" s="76">
        <f>'Champ Pools'!I105</f>
        <v>0</v>
      </c>
      <c r="K105" s="80" t="str">
        <f t="shared" si="6"/>
        <v>Riven</v>
      </c>
      <c r="L105" s="81">
        <f>'Champ Pools'!L105</f>
        <v>0</v>
      </c>
      <c r="M105" s="81">
        <f>'Champ Pools'!M105</f>
        <v>0</v>
      </c>
      <c r="N105" s="81">
        <f>'Champ Pools'!N105</f>
        <v>3</v>
      </c>
      <c r="O105" s="81">
        <f>'Champ Pools'!O105</f>
        <v>0</v>
      </c>
      <c r="P105" s="81">
        <f>'Champ Pools'!P105</f>
        <v>0</v>
      </c>
      <c r="S105" s="83"/>
      <c r="T105" s="83"/>
      <c r="U105" s="83"/>
      <c r="V105" s="83"/>
      <c r="W105" s="83"/>
      <c r="X105" s="83"/>
      <c r="Y105" s="83"/>
      <c r="Z105" s="83"/>
      <c r="AA105" s="83"/>
      <c r="AB105" s="83"/>
      <c r="AC105" s="83"/>
      <c r="AD105" s="83"/>
      <c r="AE105" s="83"/>
      <c r="AF105" s="83"/>
      <c r="AG105" s="83"/>
      <c r="AH105" s="83"/>
      <c r="AI105" s="83"/>
      <c r="AJ105" s="83"/>
      <c r="AK105" s="83"/>
      <c r="AL105" s="83"/>
      <c r="AM105" s="83"/>
      <c r="AN105" s="83"/>
      <c r="AO105" s="83"/>
      <c r="AP105" s="83"/>
      <c r="AQ105" s="83"/>
      <c r="AR105" s="83"/>
      <c r="AS105" s="83"/>
      <c r="AT105" s="83"/>
      <c r="AU105" s="83"/>
      <c r="AV105" s="83"/>
      <c r="AW105" s="83"/>
      <c r="AX105" s="83"/>
      <c r="AY105" s="83"/>
      <c r="AZ105" s="83"/>
      <c r="BA105" s="83"/>
      <c r="BB105" s="83"/>
      <c r="BC105" s="83"/>
      <c r="BD105" s="83"/>
      <c r="BE105" s="83"/>
      <c r="BF105" s="83"/>
      <c r="BG105" s="83"/>
      <c r="BH105" s="83"/>
      <c r="BI105" s="83"/>
      <c r="BJ105" s="83"/>
      <c r="BK105" s="83"/>
      <c r="BL105" s="83"/>
      <c r="BM105" s="83"/>
      <c r="BN105" s="83"/>
      <c r="BO105" s="83"/>
      <c r="BP105" s="83"/>
      <c r="BQ105" s="83"/>
    </row>
    <row r="106" spans="1:69" x14ac:dyDescent="0.25">
      <c r="A106" s="106" t="str">
        <f>'Champ Scores'!A105</f>
        <v>Rumble</v>
      </c>
      <c r="B106" s="109">
        <v>0</v>
      </c>
      <c r="C106" s="108">
        <f>'Champ Pools'!C106</f>
        <v>0</v>
      </c>
      <c r="D106" s="76">
        <f>'Champ Pools'!D106</f>
        <v>0</v>
      </c>
      <c r="E106" s="76">
        <f>'Champ Pools'!E106</f>
        <v>0</v>
      </c>
      <c r="F106" s="76">
        <f>'Champ Pools'!F106</f>
        <v>0</v>
      </c>
      <c r="G106" s="76">
        <f>'Champ Pools'!G106</f>
        <v>0</v>
      </c>
      <c r="H106" s="76">
        <f>'Champ Pools'!H106</f>
        <v>0</v>
      </c>
      <c r="I106" s="76">
        <f>'Champ Pools'!I106</f>
        <v>0</v>
      </c>
      <c r="K106" s="80" t="str">
        <f t="shared" si="6"/>
        <v>Rumble</v>
      </c>
      <c r="L106" s="81">
        <f>'Champ Pools'!L106</f>
        <v>0</v>
      </c>
      <c r="M106" s="81">
        <f>'Champ Pools'!M106</f>
        <v>0</v>
      </c>
      <c r="N106" s="81">
        <f>'Champ Pools'!N106</f>
        <v>0</v>
      </c>
      <c r="O106" s="81">
        <f>'Champ Pools'!O106</f>
        <v>0</v>
      </c>
      <c r="P106" s="81">
        <f>'Champ Pools'!P106</f>
        <v>0</v>
      </c>
      <c r="S106" s="83"/>
      <c r="T106" s="83"/>
      <c r="U106" s="83"/>
      <c r="V106" s="83"/>
      <c r="W106" s="83"/>
      <c r="X106" s="83"/>
      <c r="Y106" s="83"/>
      <c r="Z106" s="83"/>
      <c r="AA106" s="83"/>
      <c r="AB106" s="83"/>
      <c r="AC106" s="83"/>
      <c r="AD106" s="83"/>
      <c r="AE106" s="83"/>
      <c r="AF106" s="83"/>
      <c r="AG106" s="83"/>
      <c r="AH106" s="83"/>
      <c r="AI106" s="83"/>
      <c r="AJ106" s="83"/>
      <c r="AK106" s="83"/>
      <c r="AL106" s="83"/>
      <c r="AM106" s="83"/>
      <c r="AN106" s="83"/>
      <c r="AO106" s="83"/>
      <c r="AP106" s="83"/>
      <c r="AQ106" s="83"/>
      <c r="AR106" s="83"/>
      <c r="AS106" s="83"/>
      <c r="AT106" s="83"/>
      <c r="AU106" s="83"/>
      <c r="AV106" s="83"/>
      <c r="AW106" s="83"/>
      <c r="AX106" s="83"/>
      <c r="AY106" s="83"/>
      <c r="AZ106" s="83"/>
      <c r="BA106" s="83"/>
      <c r="BB106" s="83"/>
      <c r="BC106" s="83"/>
      <c r="BD106" s="83"/>
      <c r="BE106" s="83"/>
      <c r="BF106" s="83"/>
      <c r="BG106" s="83"/>
      <c r="BH106" s="83"/>
      <c r="BI106" s="83"/>
      <c r="BJ106" s="83"/>
      <c r="BK106" s="83"/>
      <c r="BL106" s="83"/>
      <c r="BM106" s="83"/>
      <c r="BN106" s="83"/>
      <c r="BO106" s="83"/>
      <c r="BP106" s="83"/>
      <c r="BQ106" s="83"/>
    </row>
    <row r="107" spans="1:69" x14ac:dyDescent="0.25">
      <c r="A107" s="106" t="str">
        <f>'Champ Scores'!A106</f>
        <v>Ryze</v>
      </c>
      <c r="B107" s="109">
        <v>0</v>
      </c>
      <c r="C107" s="108">
        <f>'Champ Pools'!C107</f>
        <v>0</v>
      </c>
      <c r="D107" s="76">
        <f>'Champ Pools'!D107</f>
        <v>5</v>
      </c>
      <c r="E107" s="76">
        <f>'Champ Pools'!E107</f>
        <v>0</v>
      </c>
      <c r="F107" s="76">
        <f>'Champ Pools'!F107</f>
        <v>0</v>
      </c>
      <c r="G107" s="76">
        <f>'Champ Pools'!G107</f>
        <v>0</v>
      </c>
      <c r="H107" s="76">
        <f>'Champ Pools'!H107</f>
        <v>0</v>
      </c>
      <c r="I107" s="76">
        <f>'Champ Pools'!I107</f>
        <v>0</v>
      </c>
      <c r="K107" s="80" t="str">
        <f t="shared" si="6"/>
        <v>Ryze</v>
      </c>
      <c r="L107" s="81">
        <f>'Champ Pools'!L107</f>
        <v>0</v>
      </c>
      <c r="M107" s="81">
        <f>'Champ Pools'!M107</f>
        <v>0</v>
      </c>
      <c r="N107" s="81">
        <f>'Champ Pools'!N107</f>
        <v>3</v>
      </c>
      <c r="O107" s="81">
        <f>'Champ Pools'!O107</f>
        <v>0</v>
      </c>
      <c r="P107" s="81">
        <f>'Champ Pools'!P107</f>
        <v>0</v>
      </c>
      <c r="S107" s="83"/>
      <c r="T107" s="83"/>
      <c r="U107" s="83"/>
      <c r="V107" s="83"/>
      <c r="W107" s="83"/>
      <c r="X107" s="83"/>
      <c r="Y107" s="83"/>
      <c r="Z107" s="83"/>
      <c r="AA107" s="83"/>
      <c r="AB107" s="83"/>
      <c r="AC107" s="83"/>
      <c r="AD107" s="83"/>
      <c r="AE107" s="83"/>
      <c r="AF107" s="83"/>
      <c r="AG107" s="83"/>
      <c r="AH107" s="83"/>
      <c r="AI107" s="83"/>
      <c r="AJ107" s="83"/>
      <c r="AK107" s="83"/>
      <c r="AL107" s="83"/>
      <c r="AM107" s="83"/>
      <c r="AN107" s="83"/>
      <c r="AO107" s="83"/>
      <c r="AP107" s="83"/>
      <c r="AQ107" s="83"/>
      <c r="AR107" s="83"/>
      <c r="AS107" s="83"/>
      <c r="AT107" s="83"/>
      <c r="AU107" s="83"/>
      <c r="AV107" s="83"/>
      <c r="AW107" s="83"/>
      <c r="AX107" s="83"/>
      <c r="AY107" s="83"/>
      <c r="AZ107" s="83"/>
      <c r="BA107" s="83"/>
      <c r="BB107" s="83"/>
      <c r="BC107" s="83"/>
      <c r="BD107" s="83"/>
      <c r="BE107" s="83"/>
      <c r="BF107" s="83"/>
      <c r="BG107" s="83"/>
      <c r="BH107" s="83"/>
      <c r="BI107" s="83"/>
      <c r="BJ107" s="83"/>
      <c r="BK107" s="83"/>
      <c r="BL107" s="83"/>
      <c r="BM107" s="83"/>
      <c r="BN107" s="83"/>
      <c r="BO107" s="83"/>
      <c r="BP107" s="83"/>
      <c r="BQ107" s="83"/>
    </row>
    <row r="108" spans="1:69" x14ac:dyDescent="0.25">
      <c r="A108" s="106" t="str">
        <f>'Champ Scores'!A107</f>
        <v>Samira</v>
      </c>
      <c r="B108" s="109">
        <v>0</v>
      </c>
      <c r="C108" s="108">
        <f>'Champ Pools'!C108</f>
        <v>0</v>
      </c>
      <c r="D108" s="76">
        <f>'Champ Pools'!D108</f>
        <v>0</v>
      </c>
      <c r="E108" s="76">
        <f>'Champ Pools'!E108</f>
        <v>4</v>
      </c>
      <c r="F108" s="76">
        <f>'Champ Pools'!F108</f>
        <v>0</v>
      </c>
      <c r="G108" s="76">
        <f>'Champ Pools'!G108</f>
        <v>0</v>
      </c>
      <c r="H108" s="76">
        <f>'Champ Pools'!H108</f>
        <v>0</v>
      </c>
      <c r="I108" s="76">
        <f>'Champ Pools'!I108</f>
        <v>0</v>
      </c>
      <c r="K108" s="80" t="str">
        <f t="shared" si="6"/>
        <v>Samira</v>
      </c>
      <c r="L108" s="81">
        <f>'Champ Pools'!L108</f>
        <v>0</v>
      </c>
      <c r="M108" s="81">
        <f>'Champ Pools'!M108</f>
        <v>0</v>
      </c>
      <c r="N108" s="81">
        <f>'Champ Pools'!N108</f>
        <v>0</v>
      </c>
      <c r="O108" s="81">
        <f>'Champ Pools'!O108</f>
        <v>3</v>
      </c>
      <c r="P108" s="81">
        <f>'Champ Pools'!P108</f>
        <v>0</v>
      </c>
      <c r="S108" s="83"/>
      <c r="T108" s="83"/>
      <c r="U108" s="83"/>
      <c r="V108" s="83"/>
      <c r="W108" s="83"/>
      <c r="X108" s="83"/>
      <c r="Y108" s="83"/>
      <c r="Z108" s="83"/>
      <c r="AA108" s="83"/>
      <c r="AB108" s="83"/>
      <c r="AC108" s="83"/>
      <c r="AD108" s="83"/>
      <c r="AE108" s="83"/>
      <c r="AF108" s="83"/>
      <c r="AG108" s="83"/>
      <c r="AH108" s="83"/>
      <c r="AI108" s="83"/>
      <c r="AJ108" s="83"/>
      <c r="AK108" s="83"/>
      <c r="AL108" s="83"/>
      <c r="AM108" s="83"/>
      <c r="AN108" s="83"/>
      <c r="AO108" s="83"/>
      <c r="AP108" s="83"/>
      <c r="AQ108" s="83"/>
      <c r="AR108" s="83"/>
      <c r="AS108" s="83"/>
      <c r="AT108" s="83"/>
      <c r="AU108" s="83"/>
      <c r="AV108" s="83"/>
      <c r="AW108" s="83"/>
      <c r="AX108" s="83"/>
      <c r="AY108" s="83"/>
      <c r="AZ108" s="83"/>
      <c r="BA108" s="83"/>
      <c r="BB108" s="83"/>
      <c r="BC108" s="83"/>
      <c r="BD108" s="83"/>
      <c r="BE108" s="83"/>
      <c r="BF108" s="83"/>
      <c r="BG108" s="83"/>
      <c r="BH108" s="83"/>
      <c r="BI108" s="83"/>
      <c r="BJ108" s="83"/>
      <c r="BK108" s="83"/>
      <c r="BL108" s="83"/>
      <c r="BM108" s="83"/>
      <c r="BN108" s="83"/>
      <c r="BO108" s="83"/>
      <c r="BP108" s="83"/>
      <c r="BQ108" s="83"/>
    </row>
    <row r="109" spans="1:69" x14ac:dyDescent="0.25">
      <c r="A109" s="106" t="str">
        <f>'Champ Scores'!A108</f>
        <v>Sejuani</v>
      </c>
      <c r="B109" s="109">
        <v>3</v>
      </c>
      <c r="C109" s="108">
        <f>'Champ Pools'!C109</f>
        <v>1</v>
      </c>
      <c r="D109" s="76">
        <f>'Champ Pools'!D109</f>
        <v>3</v>
      </c>
      <c r="E109" s="76">
        <f>'Champ Pools'!E109</f>
        <v>0</v>
      </c>
      <c r="F109" s="76">
        <f>'Champ Pools'!F109</f>
        <v>0</v>
      </c>
      <c r="G109" s="76">
        <f>'Champ Pools'!G109</f>
        <v>0</v>
      </c>
      <c r="H109" s="76">
        <f>'Champ Pools'!H109</f>
        <v>0</v>
      </c>
      <c r="I109" s="76">
        <f>'Champ Pools'!I109</f>
        <v>0</v>
      </c>
      <c r="K109" s="80" t="str">
        <f t="shared" si="6"/>
        <v>Sejuani</v>
      </c>
      <c r="L109" s="81">
        <f>'Champ Pools'!L109</f>
        <v>3</v>
      </c>
      <c r="M109" s="81">
        <f>'Champ Pools'!M109</f>
        <v>3</v>
      </c>
      <c r="N109" s="81">
        <f>'Champ Pools'!N109</f>
        <v>3</v>
      </c>
      <c r="O109" s="81">
        <f>'Champ Pools'!O109</f>
        <v>0</v>
      </c>
      <c r="P109" s="81">
        <f>'Champ Pools'!P109</f>
        <v>0</v>
      </c>
      <c r="S109" s="83"/>
      <c r="T109" s="83"/>
      <c r="U109" s="83"/>
      <c r="V109" s="83"/>
      <c r="W109" s="83"/>
      <c r="X109" s="83"/>
      <c r="Y109" s="83"/>
      <c r="Z109" s="83"/>
      <c r="AA109" s="83"/>
      <c r="AB109" s="83"/>
      <c r="AC109" s="83"/>
      <c r="AD109" s="83"/>
      <c r="AE109" s="83"/>
      <c r="AF109" s="83"/>
      <c r="AG109" s="83"/>
      <c r="AH109" s="83"/>
      <c r="AI109" s="83"/>
      <c r="AJ109" s="83"/>
      <c r="AK109" s="83"/>
      <c r="AL109" s="83"/>
      <c r="AM109" s="83"/>
      <c r="AN109" s="83"/>
      <c r="AO109" s="83"/>
      <c r="AP109" s="83"/>
      <c r="AQ109" s="83"/>
      <c r="AR109" s="83"/>
      <c r="AS109" s="83"/>
      <c r="AT109" s="83"/>
      <c r="AU109" s="83"/>
      <c r="AV109" s="83"/>
      <c r="AW109" s="83"/>
      <c r="AX109" s="83"/>
      <c r="AY109" s="83"/>
      <c r="AZ109" s="83"/>
      <c r="BA109" s="83"/>
      <c r="BB109" s="83"/>
      <c r="BC109" s="83"/>
      <c r="BD109" s="83"/>
      <c r="BE109" s="83"/>
      <c r="BF109" s="83"/>
      <c r="BG109" s="83"/>
      <c r="BH109" s="83"/>
      <c r="BI109" s="83"/>
      <c r="BJ109" s="83"/>
      <c r="BK109" s="83"/>
      <c r="BL109" s="83"/>
      <c r="BM109" s="83"/>
      <c r="BN109" s="83"/>
      <c r="BO109" s="83"/>
      <c r="BP109" s="83"/>
      <c r="BQ109" s="83"/>
    </row>
    <row r="110" spans="1:69" x14ac:dyDescent="0.25">
      <c r="A110" s="106" t="str">
        <f>'Champ Scores'!A109</f>
        <v>Senna</v>
      </c>
      <c r="B110" s="109">
        <v>0</v>
      </c>
      <c r="C110" s="108">
        <f>'Champ Pools'!C110</f>
        <v>0</v>
      </c>
      <c r="D110" s="76">
        <f>'Champ Pools'!D110</f>
        <v>0</v>
      </c>
      <c r="E110" s="76">
        <f>'Champ Pools'!E110</f>
        <v>3</v>
      </c>
      <c r="F110" s="76">
        <f>'Champ Pools'!F110</f>
        <v>2</v>
      </c>
      <c r="G110" s="76">
        <f>'Champ Pools'!G110</f>
        <v>0</v>
      </c>
      <c r="H110" s="76">
        <f>'Champ Pools'!H110</f>
        <v>0</v>
      </c>
      <c r="I110" s="76">
        <f>'Champ Pools'!I110</f>
        <v>0</v>
      </c>
      <c r="K110" s="80" t="str">
        <f t="shared" si="6"/>
        <v>Senna</v>
      </c>
      <c r="L110" s="81">
        <f>'Champ Pools'!L110</f>
        <v>0</v>
      </c>
      <c r="M110" s="81">
        <f>'Champ Pools'!M110</f>
        <v>0</v>
      </c>
      <c r="N110" s="81">
        <f>'Champ Pools'!N110</f>
        <v>0</v>
      </c>
      <c r="O110" s="81">
        <f>'Champ Pools'!O110</f>
        <v>3</v>
      </c>
      <c r="P110" s="81">
        <f>'Champ Pools'!P110</f>
        <v>3</v>
      </c>
      <c r="S110" s="83"/>
      <c r="T110" s="83"/>
      <c r="U110" s="83"/>
      <c r="V110" s="83"/>
      <c r="W110" s="83"/>
      <c r="X110" s="83"/>
      <c r="Y110" s="83"/>
      <c r="Z110" s="83"/>
      <c r="AA110" s="83"/>
      <c r="AB110" s="83"/>
      <c r="AC110" s="83"/>
      <c r="AD110" s="83"/>
      <c r="AE110" s="83"/>
      <c r="AF110" s="83"/>
      <c r="AG110" s="83"/>
      <c r="AH110" s="83"/>
      <c r="AI110" s="83"/>
      <c r="AJ110" s="83"/>
      <c r="AK110" s="83"/>
      <c r="AL110" s="83"/>
      <c r="AM110" s="83"/>
      <c r="AN110" s="83"/>
      <c r="AO110" s="83"/>
      <c r="AP110" s="83"/>
      <c r="AQ110" s="83"/>
      <c r="AR110" s="83"/>
      <c r="AS110" s="83"/>
      <c r="AT110" s="83"/>
      <c r="AU110" s="83"/>
      <c r="AV110" s="83"/>
      <c r="AW110" s="83"/>
      <c r="AX110" s="83"/>
      <c r="AY110" s="83"/>
      <c r="AZ110" s="83"/>
      <c r="BA110" s="83"/>
      <c r="BB110" s="83"/>
      <c r="BC110" s="83"/>
      <c r="BD110" s="83"/>
      <c r="BE110" s="83"/>
      <c r="BF110" s="83"/>
      <c r="BG110" s="83"/>
      <c r="BH110" s="83"/>
      <c r="BI110" s="83"/>
      <c r="BJ110" s="83"/>
      <c r="BK110" s="83"/>
      <c r="BL110" s="83"/>
      <c r="BM110" s="83"/>
      <c r="BN110" s="83"/>
      <c r="BO110" s="83"/>
      <c r="BP110" s="83"/>
      <c r="BQ110" s="83"/>
    </row>
    <row r="111" spans="1:69" x14ac:dyDescent="0.25">
      <c r="A111" s="106" t="str">
        <f>'Champ Scores'!A110</f>
        <v>Seraphine</v>
      </c>
      <c r="B111" s="109">
        <v>0</v>
      </c>
      <c r="C111" s="108">
        <f>'Champ Pools'!C111</f>
        <v>0</v>
      </c>
      <c r="D111" s="76">
        <f>'Champ Pools'!D111</f>
        <v>5</v>
      </c>
      <c r="E111" s="76">
        <f>'Champ Pools'!E111</f>
        <v>0</v>
      </c>
      <c r="F111" s="76">
        <f>'Champ Pools'!F111</f>
        <v>4</v>
      </c>
      <c r="G111" s="76">
        <f>'Champ Pools'!G111</f>
        <v>0</v>
      </c>
      <c r="H111" s="76">
        <f>'Champ Pools'!H111</f>
        <v>0</v>
      </c>
      <c r="I111" s="76">
        <f>'Champ Pools'!I111</f>
        <v>0</v>
      </c>
      <c r="K111" s="80" t="str">
        <f t="shared" si="6"/>
        <v>Seraphine</v>
      </c>
      <c r="L111" s="81">
        <f>'Champ Pools'!L111</f>
        <v>0</v>
      </c>
      <c r="M111" s="81">
        <f>'Champ Pools'!M111</f>
        <v>0</v>
      </c>
      <c r="N111" s="81">
        <f>'Champ Pools'!N111</f>
        <v>3</v>
      </c>
      <c r="O111" s="81">
        <f>'Champ Pools'!O111</f>
        <v>0</v>
      </c>
      <c r="P111" s="81">
        <f>'Champ Pools'!P111</f>
        <v>3</v>
      </c>
      <c r="S111" s="83"/>
      <c r="T111" s="83"/>
      <c r="U111" s="83"/>
      <c r="V111" s="83"/>
      <c r="W111" s="83"/>
      <c r="X111" s="83"/>
      <c r="Y111" s="83"/>
      <c r="Z111" s="83"/>
      <c r="AA111" s="83"/>
      <c r="AB111" s="83"/>
      <c r="AC111" s="83"/>
      <c r="AD111" s="83"/>
      <c r="AE111" s="83"/>
      <c r="AF111" s="83"/>
      <c r="AG111" s="83"/>
      <c r="AH111" s="83"/>
      <c r="AI111" s="83"/>
      <c r="AJ111" s="83"/>
      <c r="AK111" s="83"/>
      <c r="AL111" s="83"/>
      <c r="AM111" s="83"/>
      <c r="AN111" s="83"/>
      <c r="AO111" s="83"/>
      <c r="AP111" s="83"/>
      <c r="AQ111" s="83"/>
      <c r="AR111" s="83"/>
      <c r="AS111" s="83"/>
      <c r="AT111" s="83"/>
      <c r="AU111" s="83"/>
      <c r="AV111" s="83"/>
      <c r="AW111" s="83"/>
      <c r="AX111" s="83"/>
      <c r="AY111" s="83"/>
      <c r="AZ111" s="83"/>
      <c r="BA111" s="83"/>
      <c r="BB111" s="83"/>
      <c r="BC111" s="83"/>
      <c r="BD111" s="83"/>
      <c r="BE111" s="83"/>
      <c r="BF111" s="83"/>
      <c r="BG111" s="83"/>
      <c r="BH111" s="83"/>
      <c r="BI111" s="83"/>
      <c r="BJ111" s="83"/>
      <c r="BK111" s="83"/>
      <c r="BL111" s="83"/>
      <c r="BM111" s="83"/>
      <c r="BN111" s="83"/>
      <c r="BO111" s="83"/>
      <c r="BP111" s="83"/>
      <c r="BQ111" s="83"/>
    </row>
    <row r="112" spans="1:69" x14ac:dyDescent="0.25">
      <c r="A112" s="106" t="str">
        <f>'Champ Scores'!A111</f>
        <v>Sett</v>
      </c>
      <c r="B112" s="109">
        <v>5</v>
      </c>
      <c r="C112" s="108">
        <f>'Champ Pools'!C112</f>
        <v>0</v>
      </c>
      <c r="D112" s="76">
        <f>'Champ Pools'!D112</f>
        <v>3</v>
      </c>
      <c r="E112" s="76">
        <f>'Champ Pools'!E112</f>
        <v>0</v>
      </c>
      <c r="F112" s="76">
        <f>'Champ Pools'!F112</f>
        <v>0</v>
      </c>
      <c r="G112" s="76">
        <f>'Champ Pools'!G112</f>
        <v>0</v>
      </c>
      <c r="H112" s="76">
        <f>'Champ Pools'!H112</f>
        <v>0</v>
      </c>
      <c r="I112" s="76">
        <f>'Champ Pools'!I112</f>
        <v>0</v>
      </c>
      <c r="K112" s="80" t="str">
        <f t="shared" si="6"/>
        <v>Sett</v>
      </c>
      <c r="L112" s="81">
        <f>'Champ Pools'!L112</f>
        <v>3</v>
      </c>
      <c r="M112" s="81">
        <f>'Champ Pools'!M112</f>
        <v>0</v>
      </c>
      <c r="N112" s="81">
        <f>'Champ Pools'!N112</f>
        <v>3</v>
      </c>
      <c r="O112" s="81">
        <f>'Champ Pools'!O112</f>
        <v>0</v>
      </c>
      <c r="P112" s="81">
        <f>'Champ Pools'!P112</f>
        <v>0</v>
      </c>
      <c r="S112" s="83"/>
      <c r="T112" s="83"/>
      <c r="U112" s="83"/>
      <c r="V112" s="83"/>
      <c r="W112" s="83"/>
      <c r="X112" s="83"/>
      <c r="Y112" s="83"/>
      <c r="Z112" s="83"/>
      <c r="AA112" s="83"/>
      <c r="AB112" s="83"/>
      <c r="AC112" s="83"/>
      <c r="AD112" s="83"/>
      <c r="AE112" s="83"/>
      <c r="AF112" s="83"/>
      <c r="AG112" s="83"/>
      <c r="AH112" s="83"/>
      <c r="AI112" s="83"/>
      <c r="AJ112" s="83"/>
      <c r="AK112" s="83"/>
      <c r="AL112" s="83"/>
      <c r="AM112" s="83"/>
      <c r="AN112" s="83"/>
      <c r="AO112" s="83"/>
      <c r="AP112" s="83"/>
      <c r="AQ112" s="83"/>
      <c r="AR112" s="83"/>
      <c r="AS112" s="83"/>
      <c r="AT112" s="83"/>
      <c r="AU112" s="83"/>
      <c r="AV112" s="83"/>
      <c r="AW112" s="83"/>
      <c r="AX112" s="83"/>
      <c r="AY112" s="83"/>
      <c r="AZ112" s="83"/>
      <c r="BA112" s="83"/>
      <c r="BB112" s="83"/>
      <c r="BC112" s="83"/>
      <c r="BD112" s="83"/>
      <c r="BE112" s="83"/>
      <c r="BF112" s="83"/>
      <c r="BG112" s="83"/>
      <c r="BH112" s="83"/>
      <c r="BI112" s="83"/>
      <c r="BJ112" s="83"/>
      <c r="BK112" s="83"/>
      <c r="BL112" s="83"/>
      <c r="BM112" s="83"/>
      <c r="BN112" s="83"/>
      <c r="BO112" s="83"/>
      <c r="BP112" s="83"/>
      <c r="BQ112" s="83"/>
    </row>
    <row r="113" spans="1:69" x14ac:dyDescent="0.25">
      <c r="A113" s="106" t="str">
        <f>'Champ Scores'!A112</f>
        <v>Shaco</v>
      </c>
      <c r="B113" s="109">
        <v>0</v>
      </c>
      <c r="C113" s="108">
        <f>'Champ Pools'!C113</f>
        <v>0</v>
      </c>
      <c r="D113" s="76">
        <f>'Champ Pools'!D113</f>
        <v>0</v>
      </c>
      <c r="E113" s="76">
        <f>'Champ Pools'!E113</f>
        <v>0</v>
      </c>
      <c r="F113" s="76">
        <f>'Champ Pools'!F113</f>
        <v>0</v>
      </c>
      <c r="G113" s="76">
        <f>'Champ Pools'!G113</f>
        <v>0</v>
      </c>
      <c r="H113" s="76">
        <f>'Champ Pools'!H113</f>
        <v>0</v>
      </c>
      <c r="I113" s="76">
        <f>'Champ Pools'!I113</f>
        <v>0</v>
      </c>
      <c r="K113" s="80" t="str">
        <f t="shared" si="6"/>
        <v>Shaco</v>
      </c>
      <c r="L113" s="81">
        <f>'Champ Pools'!L113</f>
        <v>0</v>
      </c>
      <c r="M113" s="81">
        <f>'Champ Pools'!M113</f>
        <v>0</v>
      </c>
      <c r="N113" s="81">
        <f>'Champ Pools'!N113</f>
        <v>0</v>
      </c>
      <c r="O113" s="81">
        <f>'Champ Pools'!O113</f>
        <v>0</v>
      </c>
      <c r="P113" s="81">
        <f>'Champ Pools'!P113</f>
        <v>0</v>
      </c>
      <c r="S113" s="83"/>
      <c r="T113" s="83"/>
      <c r="U113" s="83"/>
      <c r="V113" s="83"/>
      <c r="W113" s="83"/>
      <c r="X113" s="83"/>
      <c r="Y113" s="83"/>
      <c r="Z113" s="83"/>
      <c r="AA113" s="83"/>
      <c r="AB113" s="83"/>
      <c r="AC113" s="83"/>
      <c r="AD113" s="83"/>
      <c r="AE113" s="83"/>
      <c r="AF113" s="83"/>
      <c r="AG113" s="83"/>
      <c r="AH113" s="83"/>
      <c r="AI113" s="83"/>
      <c r="AJ113" s="83"/>
      <c r="AK113" s="83"/>
      <c r="AL113" s="83"/>
      <c r="AM113" s="83"/>
      <c r="AN113" s="83"/>
      <c r="AO113" s="83"/>
      <c r="AP113" s="83"/>
      <c r="AQ113" s="83"/>
      <c r="AR113" s="83"/>
      <c r="AS113" s="83"/>
      <c r="AT113" s="83"/>
      <c r="AU113" s="83"/>
      <c r="AV113" s="83"/>
      <c r="AW113" s="83"/>
      <c r="AX113" s="83"/>
      <c r="AY113" s="83"/>
      <c r="AZ113" s="83"/>
      <c r="BA113" s="83"/>
      <c r="BB113" s="83"/>
      <c r="BC113" s="83"/>
      <c r="BD113" s="83"/>
      <c r="BE113" s="83"/>
      <c r="BF113" s="83"/>
      <c r="BG113" s="83"/>
      <c r="BH113" s="83"/>
      <c r="BI113" s="83"/>
      <c r="BJ113" s="83"/>
      <c r="BK113" s="83"/>
      <c r="BL113" s="83"/>
      <c r="BM113" s="83"/>
      <c r="BN113" s="83"/>
      <c r="BO113" s="83"/>
      <c r="BP113" s="83"/>
      <c r="BQ113" s="83"/>
    </row>
    <row r="114" spans="1:69" x14ac:dyDescent="0.25">
      <c r="A114" s="106" t="str">
        <f>'Champ Scores'!A113</f>
        <v>Shen</v>
      </c>
      <c r="B114" s="109">
        <v>3</v>
      </c>
      <c r="C114" s="108">
        <f>'Champ Pools'!C114</f>
        <v>0</v>
      </c>
      <c r="D114" s="76">
        <f>'Champ Pools'!D114</f>
        <v>0</v>
      </c>
      <c r="E114" s="76">
        <f>'Champ Pools'!E114</f>
        <v>0</v>
      </c>
      <c r="F114" s="76">
        <f>'Champ Pools'!F114</f>
        <v>3</v>
      </c>
      <c r="G114" s="76">
        <f>'Champ Pools'!G114</f>
        <v>0</v>
      </c>
      <c r="H114" s="76">
        <f>'Champ Pools'!H114</f>
        <v>0</v>
      </c>
      <c r="I114" s="76">
        <f>'Champ Pools'!I114</f>
        <v>0</v>
      </c>
      <c r="K114" s="80" t="str">
        <f t="shared" si="6"/>
        <v>Shen</v>
      </c>
      <c r="L114" s="81">
        <f>'Champ Pools'!L114</f>
        <v>3</v>
      </c>
      <c r="M114" s="81">
        <f>'Champ Pools'!M114</f>
        <v>0</v>
      </c>
      <c r="N114" s="81">
        <f>'Champ Pools'!N114</f>
        <v>0</v>
      </c>
      <c r="O114" s="81">
        <f>'Champ Pools'!O114</f>
        <v>0</v>
      </c>
      <c r="P114" s="81">
        <f>'Champ Pools'!P114</f>
        <v>3</v>
      </c>
      <c r="S114" s="83"/>
      <c r="T114" s="83"/>
      <c r="U114" s="83"/>
      <c r="V114" s="83"/>
      <c r="W114" s="83"/>
      <c r="X114" s="83"/>
      <c r="Y114" s="83"/>
      <c r="Z114" s="83"/>
      <c r="AA114" s="83"/>
      <c r="AB114" s="83"/>
      <c r="AC114" s="83"/>
      <c r="AD114" s="83"/>
      <c r="AE114" s="83"/>
      <c r="AF114" s="83"/>
      <c r="AG114" s="83"/>
      <c r="AH114" s="83"/>
      <c r="AI114" s="83"/>
      <c r="AJ114" s="83"/>
      <c r="AK114" s="83"/>
      <c r="AL114" s="83"/>
      <c r="AM114" s="83"/>
      <c r="AN114" s="83"/>
      <c r="AO114" s="83"/>
      <c r="AP114" s="83"/>
      <c r="AQ114" s="83"/>
      <c r="AR114" s="83"/>
      <c r="AS114" s="83"/>
      <c r="AT114" s="83"/>
      <c r="AU114" s="83"/>
      <c r="AV114" s="83"/>
      <c r="AW114" s="83"/>
      <c r="AX114" s="83"/>
      <c r="AY114" s="83"/>
      <c r="AZ114" s="83"/>
      <c r="BA114" s="83"/>
      <c r="BB114" s="83"/>
      <c r="BC114" s="83"/>
      <c r="BD114" s="83"/>
      <c r="BE114" s="83"/>
      <c r="BF114" s="83"/>
      <c r="BG114" s="83"/>
      <c r="BH114" s="83"/>
      <c r="BI114" s="83"/>
      <c r="BJ114" s="83"/>
      <c r="BK114" s="83"/>
      <c r="BL114" s="83"/>
      <c r="BM114" s="83"/>
      <c r="BN114" s="83"/>
      <c r="BO114" s="83"/>
      <c r="BP114" s="83"/>
      <c r="BQ114" s="83"/>
    </row>
    <row r="115" spans="1:69" x14ac:dyDescent="0.25">
      <c r="A115" s="106" t="str">
        <f>'Champ Scores'!A114</f>
        <v>Shyvana</v>
      </c>
      <c r="B115" s="109">
        <v>0</v>
      </c>
      <c r="C115" s="108">
        <f>'Champ Pools'!C115</f>
        <v>1</v>
      </c>
      <c r="D115" s="76">
        <f>'Champ Pools'!D115</f>
        <v>0</v>
      </c>
      <c r="E115" s="76">
        <f>'Champ Pools'!E115</f>
        <v>0</v>
      </c>
      <c r="F115" s="76">
        <f>'Champ Pools'!F115</f>
        <v>0</v>
      </c>
      <c r="G115" s="76">
        <f>'Champ Pools'!G115</f>
        <v>0</v>
      </c>
      <c r="H115" s="76">
        <f>'Champ Pools'!H115</f>
        <v>0</v>
      </c>
      <c r="I115" s="76">
        <f>'Champ Pools'!I115</f>
        <v>0</v>
      </c>
      <c r="K115" s="80" t="str">
        <f t="shared" si="6"/>
        <v>Shyvana</v>
      </c>
      <c r="L115" s="81">
        <f>'Champ Pools'!L115</f>
        <v>0</v>
      </c>
      <c r="M115" s="81">
        <f>'Champ Pools'!M115</f>
        <v>3</v>
      </c>
      <c r="N115" s="81">
        <f>'Champ Pools'!N115</f>
        <v>0</v>
      </c>
      <c r="O115" s="81">
        <f>'Champ Pools'!O115</f>
        <v>0</v>
      </c>
      <c r="P115" s="81">
        <f>'Champ Pools'!P115</f>
        <v>0</v>
      </c>
      <c r="S115" s="83"/>
      <c r="T115" s="83"/>
      <c r="U115" s="83"/>
      <c r="V115" s="83"/>
      <c r="W115" s="83"/>
      <c r="X115" s="83"/>
      <c r="Y115" s="83"/>
      <c r="Z115" s="83"/>
      <c r="AA115" s="83"/>
      <c r="AB115" s="83"/>
      <c r="AC115" s="83"/>
      <c r="AD115" s="83"/>
      <c r="AE115" s="83"/>
      <c r="AF115" s="83"/>
      <c r="AG115" s="83"/>
      <c r="AH115" s="83"/>
      <c r="AI115" s="83"/>
      <c r="AJ115" s="83"/>
      <c r="AK115" s="83"/>
      <c r="AL115" s="83"/>
      <c r="AM115" s="83"/>
      <c r="AN115" s="83"/>
      <c r="AO115" s="83"/>
      <c r="AP115" s="83"/>
      <c r="AQ115" s="83"/>
      <c r="AR115" s="83"/>
      <c r="AS115" s="83"/>
      <c r="AT115" s="83"/>
      <c r="AU115" s="83"/>
      <c r="AV115" s="83"/>
      <c r="AW115" s="83"/>
      <c r="AX115" s="83"/>
      <c r="AY115" s="83"/>
      <c r="AZ115" s="83"/>
      <c r="BA115" s="83"/>
      <c r="BB115" s="83"/>
      <c r="BC115" s="83"/>
      <c r="BD115" s="83"/>
      <c r="BE115" s="83"/>
      <c r="BF115" s="83"/>
      <c r="BG115" s="83"/>
      <c r="BH115" s="83"/>
      <c r="BI115" s="83"/>
      <c r="BJ115" s="83"/>
      <c r="BK115" s="83"/>
      <c r="BL115" s="83"/>
      <c r="BM115" s="83"/>
      <c r="BN115" s="83"/>
      <c r="BO115" s="83"/>
      <c r="BP115" s="83"/>
      <c r="BQ115" s="83"/>
    </row>
    <row r="116" spans="1:69" x14ac:dyDescent="0.25">
      <c r="A116" s="106" t="str">
        <f>'Champ Scores'!A115</f>
        <v>Singed</v>
      </c>
      <c r="B116" s="109">
        <v>0</v>
      </c>
      <c r="C116" s="108">
        <f>'Champ Pools'!C116</f>
        <v>0</v>
      </c>
      <c r="D116" s="76">
        <f>'Champ Pools'!D116</f>
        <v>2</v>
      </c>
      <c r="E116" s="76">
        <f>'Champ Pools'!E116</f>
        <v>0</v>
      </c>
      <c r="F116" s="76">
        <f>'Champ Pools'!F116</f>
        <v>0</v>
      </c>
      <c r="G116" s="76">
        <f>'Champ Pools'!G116</f>
        <v>0</v>
      </c>
      <c r="H116" s="76">
        <f>'Champ Pools'!H116</f>
        <v>0</v>
      </c>
      <c r="I116" s="76">
        <f>'Champ Pools'!I116</f>
        <v>0</v>
      </c>
      <c r="K116" s="80" t="str">
        <f t="shared" si="6"/>
        <v>Singed</v>
      </c>
      <c r="L116" s="81">
        <f>'Champ Pools'!L116</f>
        <v>0</v>
      </c>
      <c r="M116" s="81">
        <f>'Champ Pools'!M116</f>
        <v>0</v>
      </c>
      <c r="N116" s="81">
        <f>'Champ Pools'!N116</f>
        <v>3</v>
      </c>
      <c r="O116" s="81">
        <f>'Champ Pools'!O116</f>
        <v>0</v>
      </c>
      <c r="P116" s="81">
        <f>'Champ Pools'!P116</f>
        <v>0</v>
      </c>
      <c r="S116" s="83"/>
      <c r="T116" s="83"/>
      <c r="U116" s="83"/>
      <c r="V116" s="83"/>
      <c r="W116" s="83"/>
      <c r="X116" s="83"/>
      <c r="Y116" s="83"/>
      <c r="Z116" s="83"/>
      <c r="AA116" s="83"/>
      <c r="AB116" s="83"/>
      <c r="AC116" s="83"/>
      <c r="AD116" s="83"/>
      <c r="AE116" s="83"/>
      <c r="AF116" s="83"/>
      <c r="AG116" s="83"/>
      <c r="AH116" s="83"/>
      <c r="AI116" s="83"/>
      <c r="AJ116" s="83"/>
      <c r="AK116" s="83"/>
      <c r="AL116" s="83"/>
      <c r="AM116" s="83"/>
      <c r="AN116" s="83"/>
      <c r="AO116" s="83"/>
      <c r="AP116" s="83"/>
      <c r="AQ116" s="83"/>
      <c r="AR116" s="83"/>
      <c r="AS116" s="83"/>
      <c r="AT116" s="83"/>
      <c r="AU116" s="83"/>
      <c r="AV116" s="83"/>
      <c r="AW116" s="83"/>
      <c r="AX116" s="83"/>
      <c r="AY116" s="83"/>
      <c r="AZ116" s="83"/>
      <c r="BA116" s="83"/>
      <c r="BB116" s="83"/>
      <c r="BC116" s="83"/>
      <c r="BD116" s="83"/>
      <c r="BE116" s="83"/>
      <c r="BF116" s="83"/>
      <c r="BG116" s="83"/>
      <c r="BH116" s="83"/>
      <c r="BI116" s="83"/>
      <c r="BJ116" s="83"/>
      <c r="BK116" s="83"/>
      <c r="BL116" s="83"/>
      <c r="BM116" s="83"/>
      <c r="BN116" s="83"/>
      <c r="BO116" s="83"/>
      <c r="BP116" s="83"/>
      <c r="BQ116" s="83"/>
    </row>
    <row r="117" spans="1:69" x14ac:dyDescent="0.25">
      <c r="A117" s="106" t="str">
        <f>'Champ Scores'!A116</f>
        <v>Sion</v>
      </c>
      <c r="B117" s="109">
        <v>2</v>
      </c>
      <c r="C117" s="108">
        <f>'Champ Pools'!C117</f>
        <v>0</v>
      </c>
      <c r="D117" s="76">
        <f>'Champ Pools'!D117</f>
        <v>3</v>
      </c>
      <c r="E117" s="76">
        <f>'Champ Pools'!E117</f>
        <v>0</v>
      </c>
      <c r="F117" s="76">
        <f>'Champ Pools'!F117</f>
        <v>4</v>
      </c>
      <c r="G117" s="76">
        <f>'Champ Pools'!G117</f>
        <v>0</v>
      </c>
      <c r="H117" s="76">
        <f>'Champ Pools'!H117</f>
        <v>0</v>
      </c>
      <c r="I117" s="76">
        <f>'Champ Pools'!I117</f>
        <v>0</v>
      </c>
      <c r="K117" s="80" t="str">
        <f t="shared" si="6"/>
        <v>Sion</v>
      </c>
      <c r="L117" s="81">
        <f>'Champ Pools'!L117</f>
        <v>3</v>
      </c>
      <c r="M117" s="81">
        <f>'Champ Pools'!M117</f>
        <v>0</v>
      </c>
      <c r="N117" s="81">
        <f>'Champ Pools'!N117</f>
        <v>3</v>
      </c>
      <c r="O117" s="81">
        <f>'Champ Pools'!O117</f>
        <v>0</v>
      </c>
      <c r="P117" s="81">
        <f>'Champ Pools'!P117</f>
        <v>3</v>
      </c>
      <c r="S117" s="83"/>
      <c r="T117" s="83"/>
      <c r="U117" s="83"/>
      <c r="V117" s="83"/>
      <c r="W117" s="83"/>
      <c r="X117" s="83"/>
      <c r="Y117" s="83"/>
      <c r="Z117" s="83"/>
      <c r="AA117" s="83"/>
      <c r="AB117" s="83"/>
      <c r="AC117" s="83"/>
      <c r="AD117" s="83"/>
      <c r="AE117" s="83"/>
      <c r="AF117" s="83"/>
      <c r="AG117" s="83"/>
      <c r="AH117" s="83"/>
      <c r="AI117" s="83"/>
      <c r="AJ117" s="83"/>
      <c r="AK117" s="83"/>
      <c r="AL117" s="83"/>
      <c r="AM117" s="83"/>
      <c r="AN117" s="83"/>
      <c r="AO117" s="83"/>
      <c r="AP117" s="83"/>
      <c r="AQ117" s="83"/>
      <c r="AR117" s="83"/>
      <c r="AS117" s="83"/>
      <c r="AT117" s="83"/>
      <c r="AU117" s="83"/>
      <c r="AV117" s="83"/>
      <c r="AW117" s="83"/>
      <c r="AX117" s="83"/>
      <c r="AY117" s="83"/>
      <c r="AZ117" s="83"/>
      <c r="BA117" s="83"/>
      <c r="BB117" s="83"/>
      <c r="BC117" s="83"/>
      <c r="BD117" s="83"/>
      <c r="BE117" s="83"/>
      <c r="BF117" s="83"/>
      <c r="BG117" s="83"/>
      <c r="BH117" s="83"/>
      <c r="BI117" s="83"/>
      <c r="BJ117" s="83"/>
      <c r="BK117" s="83"/>
      <c r="BL117" s="83"/>
      <c r="BM117" s="83"/>
      <c r="BN117" s="83"/>
      <c r="BO117" s="83"/>
      <c r="BP117" s="83"/>
      <c r="BQ117" s="83"/>
    </row>
    <row r="118" spans="1:69" x14ac:dyDescent="0.25">
      <c r="A118" s="106" t="str">
        <f>'Champ Scores'!A117</f>
        <v>Sivir</v>
      </c>
      <c r="B118" s="109">
        <v>0</v>
      </c>
      <c r="C118" s="108">
        <f>'Champ Pools'!C118</f>
        <v>0</v>
      </c>
      <c r="D118" s="76">
        <f>'Champ Pools'!D118</f>
        <v>3</v>
      </c>
      <c r="E118" s="76">
        <f>'Champ Pools'!E118</f>
        <v>3</v>
      </c>
      <c r="F118" s="76">
        <f>'Champ Pools'!F118</f>
        <v>0</v>
      </c>
      <c r="G118" s="76">
        <f>'Champ Pools'!G118</f>
        <v>0</v>
      </c>
      <c r="H118" s="76">
        <f>'Champ Pools'!H118</f>
        <v>0</v>
      </c>
      <c r="I118" s="76">
        <f>'Champ Pools'!I118</f>
        <v>0</v>
      </c>
      <c r="K118" s="80" t="str">
        <f t="shared" si="6"/>
        <v>Sivir</v>
      </c>
      <c r="L118" s="81">
        <f>'Champ Pools'!L118</f>
        <v>0</v>
      </c>
      <c r="M118" s="81">
        <f>'Champ Pools'!M118</f>
        <v>0</v>
      </c>
      <c r="N118" s="81">
        <f>'Champ Pools'!N118</f>
        <v>3</v>
      </c>
      <c r="O118" s="81">
        <f>'Champ Pools'!O118</f>
        <v>3</v>
      </c>
      <c r="P118" s="81">
        <f>'Champ Pools'!P118</f>
        <v>0</v>
      </c>
      <c r="S118" s="83"/>
      <c r="T118" s="83"/>
      <c r="U118" s="83"/>
      <c r="V118" s="83"/>
      <c r="W118" s="83"/>
      <c r="X118" s="83"/>
      <c r="Y118" s="83"/>
      <c r="Z118" s="83"/>
      <c r="AA118" s="83"/>
      <c r="AB118" s="83"/>
      <c r="AC118" s="83"/>
      <c r="AD118" s="83"/>
      <c r="AE118" s="83"/>
      <c r="AF118" s="83"/>
      <c r="AG118" s="83"/>
      <c r="AH118" s="83"/>
      <c r="AI118" s="83"/>
      <c r="AJ118" s="83"/>
      <c r="AK118" s="83"/>
      <c r="AL118" s="83"/>
      <c r="AM118" s="83"/>
      <c r="AN118" s="83"/>
      <c r="AO118" s="83"/>
      <c r="AP118" s="83"/>
      <c r="AQ118" s="83"/>
      <c r="AR118" s="83"/>
      <c r="AS118" s="83"/>
      <c r="AT118" s="83"/>
      <c r="AU118" s="83"/>
      <c r="AV118" s="83"/>
      <c r="AW118" s="83"/>
      <c r="AX118" s="83"/>
      <c r="AY118" s="83"/>
      <c r="AZ118" s="83"/>
      <c r="BA118" s="83"/>
      <c r="BB118" s="83"/>
      <c r="BC118" s="83"/>
      <c r="BD118" s="83"/>
      <c r="BE118" s="83"/>
      <c r="BF118" s="83"/>
      <c r="BG118" s="83"/>
      <c r="BH118" s="83"/>
      <c r="BI118" s="83"/>
      <c r="BJ118" s="83"/>
      <c r="BK118" s="83"/>
      <c r="BL118" s="83"/>
      <c r="BM118" s="83"/>
      <c r="BN118" s="83"/>
      <c r="BO118" s="83"/>
      <c r="BP118" s="83"/>
      <c r="BQ118" s="83"/>
    </row>
    <row r="119" spans="1:69" x14ac:dyDescent="0.25">
      <c r="A119" s="106" t="str">
        <f>'Champ Scores'!A118</f>
        <v>Skarner</v>
      </c>
      <c r="B119" s="109">
        <v>0</v>
      </c>
      <c r="C119" s="108">
        <f>'Champ Pools'!C119</f>
        <v>0</v>
      </c>
      <c r="D119" s="76">
        <f>'Champ Pools'!D119</f>
        <v>0</v>
      </c>
      <c r="E119" s="76">
        <f>'Champ Pools'!E119</f>
        <v>0</v>
      </c>
      <c r="F119" s="76">
        <f>'Champ Pools'!F119</f>
        <v>0</v>
      </c>
      <c r="G119" s="76">
        <f>'Champ Pools'!G119</f>
        <v>0</v>
      </c>
      <c r="H119" s="76">
        <f>'Champ Pools'!H119</f>
        <v>0</v>
      </c>
      <c r="I119" s="76">
        <f>'Champ Pools'!I119</f>
        <v>0</v>
      </c>
      <c r="K119" s="80" t="str">
        <f t="shared" si="6"/>
        <v>Skarner</v>
      </c>
      <c r="L119" s="81">
        <f>'Champ Pools'!L119</f>
        <v>0</v>
      </c>
      <c r="M119" s="81">
        <f>'Champ Pools'!M119</f>
        <v>0</v>
      </c>
      <c r="N119" s="81">
        <f>'Champ Pools'!N119</f>
        <v>0</v>
      </c>
      <c r="O119" s="81">
        <f>'Champ Pools'!O119</f>
        <v>0</v>
      </c>
      <c r="P119" s="81">
        <f>'Champ Pools'!P119</f>
        <v>0</v>
      </c>
      <c r="S119" s="83"/>
      <c r="T119" s="83"/>
      <c r="U119" s="83"/>
      <c r="V119" s="83"/>
      <c r="W119" s="83"/>
      <c r="X119" s="83"/>
      <c r="Y119" s="83"/>
      <c r="Z119" s="83"/>
      <c r="AA119" s="83"/>
      <c r="AB119" s="83"/>
      <c r="AC119" s="83"/>
      <c r="AD119" s="83"/>
      <c r="AE119" s="83"/>
      <c r="AF119" s="83"/>
      <c r="AG119" s="83"/>
      <c r="AH119" s="83"/>
      <c r="AI119" s="83"/>
      <c r="AJ119" s="83"/>
      <c r="AK119" s="83"/>
      <c r="AL119" s="83"/>
      <c r="AM119" s="83"/>
      <c r="AN119" s="83"/>
      <c r="AO119" s="83"/>
      <c r="AP119" s="83"/>
      <c r="AQ119" s="83"/>
      <c r="AR119" s="83"/>
      <c r="AS119" s="83"/>
      <c r="AT119" s="83"/>
      <c r="AU119" s="83"/>
      <c r="AV119" s="83"/>
      <c r="AW119" s="83"/>
      <c r="AX119" s="83"/>
      <c r="AY119" s="83"/>
      <c r="AZ119" s="83"/>
      <c r="BA119" s="83"/>
      <c r="BB119" s="83"/>
      <c r="BC119" s="83"/>
      <c r="BD119" s="83"/>
      <c r="BE119" s="83"/>
      <c r="BF119" s="83"/>
      <c r="BG119" s="83"/>
      <c r="BH119" s="83"/>
      <c r="BI119" s="83"/>
      <c r="BJ119" s="83"/>
      <c r="BK119" s="83"/>
      <c r="BL119" s="83"/>
      <c r="BM119" s="83"/>
      <c r="BN119" s="83"/>
      <c r="BO119" s="83"/>
      <c r="BP119" s="83"/>
      <c r="BQ119" s="83"/>
    </row>
    <row r="120" spans="1:69" x14ac:dyDescent="0.25">
      <c r="A120" s="106" t="str">
        <f>'Champ Scores'!A119</f>
        <v>Sona</v>
      </c>
      <c r="B120" s="109">
        <v>0</v>
      </c>
      <c r="C120" s="108">
        <f>'Champ Pools'!C120</f>
        <v>0</v>
      </c>
      <c r="D120" s="76">
        <f>'Champ Pools'!D120</f>
        <v>3</v>
      </c>
      <c r="E120" s="76">
        <f>'Champ Pools'!E120</f>
        <v>0</v>
      </c>
      <c r="F120" s="76">
        <f>'Champ Pools'!F120</f>
        <v>5</v>
      </c>
      <c r="G120" s="76">
        <f>'Champ Pools'!G120</f>
        <v>0</v>
      </c>
      <c r="H120" s="76">
        <f>'Champ Pools'!H120</f>
        <v>0</v>
      </c>
      <c r="I120" s="76">
        <f>'Champ Pools'!I120</f>
        <v>0</v>
      </c>
      <c r="K120" s="80" t="str">
        <f t="shared" si="6"/>
        <v>Sona</v>
      </c>
      <c r="L120" s="81">
        <f>'Champ Pools'!L120</f>
        <v>0</v>
      </c>
      <c r="M120" s="81">
        <f>'Champ Pools'!M120</f>
        <v>0</v>
      </c>
      <c r="N120" s="81">
        <f>'Champ Pools'!N120</f>
        <v>3</v>
      </c>
      <c r="O120" s="81">
        <f>'Champ Pools'!O120</f>
        <v>0</v>
      </c>
      <c r="P120" s="81">
        <f>'Champ Pools'!P120</f>
        <v>3</v>
      </c>
      <c r="S120" s="83"/>
      <c r="T120" s="83"/>
      <c r="U120" s="83"/>
      <c r="V120" s="83"/>
      <c r="W120" s="83"/>
      <c r="X120" s="83"/>
      <c r="Y120" s="83"/>
      <c r="Z120" s="83"/>
      <c r="AA120" s="83"/>
      <c r="AB120" s="83"/>
      <c r="AC120" s="83"/>
      <c r="AD120" s="83"/>
      <c r="AE120" s="83"/>
      <c r="AF120" s="83"/>
      <c r="AG120" s="83"/>
      <c r="AH120" s="83"/>
      <c r="AI120" s="83"/>
      <c r="AJ120" s="83"/>
      <c r="AK120" s="83"/>
      <c r="AL120" s="83"/>
      <c r="AM120" s="83"/>
      <c r="AN120" s="83"/>
      <c r="AO120" s="83"/>
      <c r="AP120" s="83"/>
      <c r="AQ120" s="83"/>
      <c r="AR120" s="83"/>
      <c r="AS120" s="83"/>
      <c r="AT120" s="83"/>
      <c r="AU120" s="83"/>
      <c r="AV120" s="83"/>
      <c r="AW120" s="83"/>
      <c r="AX120" s="83"/>
      <c r="AY120" s="83"/>
      <c r="AZ120" s="83"/>
      <c r="BA120" s="83"/>
      <c r="BB120" s="83"/>
      <c r="BC120" s="83"/>
      <c r="BD120" s="83"/>
      <c r="BE120" s="83"/>
      <c r="BF120" s="83"/>
      <c r="BG120" s="83"/>
      <c r="BH120" s="83"/>
      <c r="BI120" s="83"/>
      <c r="BJ120" s="83"/>
      <c r="BK120" s="83"/>
      <c r="BL120" s="83"/>
      <c r="BM120" s="83"/>
      <c r="BN120" s="83"/>
      <c r="BO120" s="83"/>
      <c r="BP120" s="83"/>
      <c r="BQ120" s="83"/>
    </row>
    <row r="121" spans="1:69" x14ac:dyDescent="0.25">
      <c r="A121" s="106" t="str">
        <f>'Champ Scores'!A120</f>
        <v>Soraka</v>
      </c>
      <c r="B121" s="109">
        <v>0</v>
      </c>
      <c r="C121" s="108">
        <f>'Champ Pools'!C121</f>
        <v>0</v>
      </c>
      <c r="D121" s="76">
        <f>'Champ Pools'!D121</f>
        <v>4</v>
      </c>
      <c r="E121" s="76">
        <f>'Champ Pools'!E121</f>
        <v>0</v>
      </c>
      <c r="F121" s="76">
        <f>'Champ Pools'!F121</f>
        <v>5</v>
      </c>
      <c r="G121" s="76">
        <f>'Champ Pools'!G121</f>
        <v>0</v>
      </c>
      <c r="H121" s="76">
        <f>'Champ Pools'!H121</f>
        <v>0</v>
      </c>
      <c r="I121" s="76">
        <f>'Champ Pools'!I121</f>
        <v>0</v>
      </c>
      <c r="K121" s="80" t="str">
        <f t="shared" si="6"/>
        <v>Soraka</v>
      </c>
      <c r="L121" s="81">
        <f>'Champ Pools'!L121</f>
        <v>0</v>
      </c>
      <c r="M121" s="81">
        <f>'Champ Pools'!M121</f>
        <v>0</v>
      </c>
      <c r="N121" s="81">
        <f>'Champ Pools'!N121</f>
        <v>3</v>
      </c>
      <c r="O121" s="81">
        <f>'Champ Pools'!O121</f>
        <v>0</v>
      </c>
      <c r="P121" s="81">
        <f>'Champ Pools'!P121</f>
        <v>3</v>
      </c>
      <c r="S121" s="83"/>
      <c r="T121" s="83"/>
      <c r="U121" s="83"/>
      <c r="V121" s="83"/>
      <c r="W121" s="83"/>
      <c r="X121" s="83"/>
      <c r="Y121" s="83"/>
      <c r="Z121" s="83"/>
      <c r="AA121" s="83"/>
      <c r="AB121" s="83"/>
      <c r="AC121" s="83"/>
      <c r="AD121" s="83"/>
      <c r="AE121" s="83"/>
      <c r="AF121" s="83"/>
      <c r="AG121" s="83"/>
      <c r="AH121" s="83"/>
      <c r="AI121" s="83"/>
      <c r="AJ121" s="83"/>
      <c r="AK121" s="83"/>
      <c r="AL121" s="83"/>
      <c r="AM121" s="83"/>
      <c r="AN121" s="83"/>
      <c r="AO121" s="83"/>
      <c r="AP121" s="83"/>
      <c r="AQ121" s="83"/>
      <c r="AR121" s="83"/>
      <c r="AS121" s="83"/>
      <c r="AT121" s="83"/>
      <c r="AU121" s="83"/>
      <c r="AV121" s="83"/>
      <c r="AW121" s="83"/>
      <c r="AX121" s="83"/>
      <c r="AY121" s="83"/>
      <c r="AZ121" s="83"/>
      <c r="BA121" s="83"/>
      <c r="BB121" s="83"/>
      <c r="BC121" s="83"/>
      <c r="BD121" s="83"/>
      <c r="BE121" s="83"/>
      <c r="BF121" s="83"/>
      <c r="BG121" s="83"/>
      <c r="BH121" s="83"/>
      <c r="BI121" s="83"/>
      <c r="BJ121" s="83"/>
      <c r="BK121" s="83"/>
      <c r="BL121" s="83"/>
      <c r="BM121" s="83"/>
      <c r="BN121" s="83"/>
      <c r="BO121" s="83"/>
      <c r="BP121" s="83"/>
      <c r="BQ121" s="83"/>
    </row>
    <row r="122" spans="1:69" x14ac:dyDescent="0.25">
      <c r="A122" s="106" t="str">
        <f>'Champ Scores'!A121</f>
        <v>Swain</v>
      </c>
      <c r="B122" s="109">
        <v>2</v>
      </c>
      <c r="C122" s="108">
        <f>'Champ Pools'!C122</f>
        <v>0</v>
      </c>
      <c r="D122" s="76">
        <f>'Champ Pools'!D122</f>
        <v>5</v>
      </c>
      <c r="E122" s="76">
        <f>'Champ Pools'!E122</f>
        <v>0</v>
      </c>
      <c r="F122" s="76">
        <f>'Champ Pools'!F122</f>
        <v>3</v>
      </c>
      <c r="G122" s="76">
        <f>'Champ Pools'!G122</f>
        <v>0</v>
      </c>
      <c r="H122" s="76">
        <f>'Champ Pools'!H122</f>
        <v>0</v>
      </c>
      <c r="I122" s="76">
        <f>'Champ Pools'!I122</f>
        <v>0</v>
      </c>
      <c r="K122" s="80" t="str">
        <f t="shared" si="6"/>
        <v>Swain</v>
      </c>
      <c r="L122" s="81">
        <f>'Champ Pools'!L122</f>
        <v>3</v>
      </c>
      <c r="M122" s="81">
        <f>'Champ Pools'!M122</f>
        <v>0</v>
      </c>
      <c r="N122" s="81">
        <f>'Champ Pools'!N122</f>
        <v>3</v>
      </c>
      <c r="O122" s="81">
        <f>'Champ Pools'!O122</f>
        <v>0</v>
      </c>
      <c r="P122" s="81">
        <f>'Champ Pools'!P122</f>
        <v>3</v>
      </c>
      <c r="S122" s="83"/>
      <c r="T122" s="83"/>
      <c r="U122" s="83"/>
      <c r="V122" s="83"/>
      <c r="W122" s="83"/>
      <c r="X122" s="83"/>
      <c r="Y122" s="83"/>
      <c r="Z122" s="83"/>
      <c r="AA122" s="83"/>
      <c r="AB122" s="83"/>
      <c r="AC122" s="83"/>
      <c r="AD122" s="83"/>
      <c r="AE122" s="83"/>
      <c r="AF122" s="83"/>
      <c r="AG122" s="83"/>
      <c r="AH122" s="83"/>
      <c r="AI122" s="83"/>
      <c r="AJ122" s="83"/>
      <c r="AK122" s="83"/>
      <c r="AL122" s="83"/>
      <c r="AM122" s="83"/>
      <c r="AN122" s="83"/>
      <c r="AO122" s="83"/>
      <c r="AP122" s="83"/>
      <c r="AQ122" s="83"/>
      <c r="AR122" s="83"/>
      <c r="AS122" s="83"/>
      <c r="AT122" s="83"/>
      <c r="AU122" s="83"/>
      <c r="AV122" s="83"/>
      <c r="AW122" s="83"/>
      <c r="AX122" s="83"/>
      <c r="AY122" s="83"/>
      <c r="AZ122" s="83"/>
      <c r="BA122" s="83"/>
      <c r="BB122" s="83"/>
      <c r="BC122" s="83"/>
      <c r="BD122" s="83"/>
      <c r="BE122" s="83"/>
      <c r="BF122" s="83"/>
      <c r="BG122" s="83"/>
      <c r="BH122" s="83"/>
      <c r="BI122" s="83"/>
      <c r="BJ122" s="83"/>
      <c r="BK122" s="83"/>
      <c r="BL122" s="83"/>
      <c r="BM122" s="83"/>
      <c r="BN122" s="83"/>
      <c r="BO122" s="83"/>
      <c r="BP122" s="83"/>
      <c r="BQ122" s="83"/>
    </row>
    <row r="123" spans="1:69" x14ac:dyDescent="0.25">
      <c r="A123" s="106" t="str">
        <f>'Champ Scores'!A122</f>
        <v>Sylas</v>
      </c>
      <c r="B123" s="109">
        <v>3</v>
      </c>
      <c r="C123" s="108">
        <f>'Champ Pools'!C123</f>
        <v>0</v>
      </c>
      <c r="D123" s="76">
        <f>'Champ Pools'!D123</f>
        <v>5</v>
      </c>
      <c r="E123" s="76">
        <f>'Champ Pools'!E123</f>
        <v>0</v>
      </c>
      <c r="F123" s="76">
        <f>'Champ Pools'!F123</f>
        <v>0</v>
      </c>
      <c r="G123" s="76">
        <f>'Champ Pools'!G123</f>
        <v>0</v>
      </c>
      <c r="H123" s="76">
        <f>'Champ Pools'!H123</f>
        <v>0</v>
      </c>
      <c r="I123" s="76">
        <f>'Champ Pools'!I123</f>
        <v>0</v>
      </c>
      <c r="K123" s="80" t="str">
        <f t="shared" si="6"/>
        <v>Sylas</v>
      </c>
      <c r="L123" s="81">
        <f>'Champ Pools'!L123</f>
        <v>3</v>
      </c>
      <c r="M123" s="81">
        <f>'Champ Pools'!M123</f>
        <v>0</v>
      </c>
      <c r="N123" s="81">
        <f>'Champ Pools'!N123</f>
        <v>3</v>
      </c>
      <c r="O123" s="81">
        <f>'Champ Pools'!O123</f>
        <v>0</v>
      </c>
      <c r="P123" s="81">
        <f>'Champ Pools'!P123</f>
        <v>0</v>
      </c>
      <c r="S123" s="83"/>
      <c r="T123" s="83"/>
      <c r="U123" s="83"/>
      <c r="V123" s="83"/>
      <c r="W123" s="83"/>
      <c r="X123" s="83"/>
      <c r="Y123" s="83"/>
      <c r="Z123" s="83"/>
      <c r="AA123" s="83"/>
      <c r="AB123" s="83"/>
      <c r="AC123" s="83"/>
      <c r="AD123" s="83"/>
      <c r="AE123" s="83"/>
      <c r="AF123" s="83"/>
      <c r="AG123" s="83"/>
      <c r="AH123" s="83"/>
      <c r="AI123" s="83"/>
      <c r="AJ123" s="83"/>
      <c r="AK123" s="83"/>
      <c r="AL123" s="83"/>
      <c r="AM123" s="83"/>
      <c r="AN123" s="83"/>
      <c r="AO123" s="83"/>
      <c r="AP123" s="83"/>
      <c r="AQ123" s="83"/>
      <c r="AR123" s="83"/>
      <c r="AS123" s="83"/>
      <c r="AT123" s="83"/>
      <c r="AU123" s="83"/>
      <c r="AV123" s="83"/>
      <c r="AW123" s="83"/>
      <c r="AX123" s="83"/>
      <c r="AY123" s="83"/>
      <c r="AZ123" s="83"/>
      <c r="BA123" s="83"/>
      <c r="BB123" s="83"/>
      <c r="BC123" s="83"/>
      <c r="BD123" s="83"/>
      <c r="BE123" s="83"/>
      <c r="BF123" s="83"/>
      <c r="BG123" s="83"/>
      <c r="BH123" s="83"/>
      <c r="BI123" s="83"/>
      <c r="BJ123" s="83"/>
      <c r="BK123" s="83"/>
      <c r="BL123" s="83"/>
      <c r="BM123" s="83"/>
      <c r="BN123" s="83"/>
      <c r="BO123" s="83"/>
      <c r="BP123" s="83"/>
      <c r="BQ123" s="83"/>
    </row>
    <row r="124" spans="1:69" x14ac:dyDescent="0.25">
      <c r="A124" s="106" t="str">
        <f>'Champ Scores'!A123</f>
        <v>Syndra</v>
      </c>
      <c r="B124" s="109">
        <v>0</v>
      </c>
      <c r="C124" s="108">
        <f>'Champ Pools'!C124</f>
        <v>0</v>
      </c>
      <c r="D124" s="76">
        <f>'Champ Pools'!D124</f>
        <v>3</v>
      </c>
      <c r="E124" s="76">
        <f>'Champ Pools'!E124</f>
        <v>0</v>
      </c>
      <c r="F124" s="76">
        <f>'Champ Pools'!F124</f>
        <v>0</v>
      </c>
      <c r="G124" s="76">
        <f>'Champ Pools'!G124</f>
        <v>0</v>
      </c>
      <c r="H124" s="76">
        <f>'Champ Pools'!H124</f>
        <v>0</v>
      </c>
      <c r="I124" s="76">
        <f>'Champ Pools'!I124</f>
        <v>0</v>
      </c>
      <c r="K124" s="80" t="str">
        <f t="shared" si="6"/>
        <v>Syndra</v>
      </c>
      <c r="L124" s="81">
        <f>'Champ Pools'!L124</f>
        <v>0</v>
      </c>
      <c r="M124" s="81">
        <f>'Champ Pools'!M124</f>
        <v>0</v>
      </c>
      <c r="N124" s="81">
        <f>'Champ Pools'!N124</f>
        <v>3</v>
      </c>
      <c r="O124" s="81">
        <f>'Champ Pools'!O124</f>
        <v>0</v>
      </c>
      <c r="P124" s="81">
        <f>'Champ Pools'!P124</f>
        <v>0</v>
      </c>
      <c r="S124" s="83"/>
      <c r="T124" s="83"/>
      <c r="U124" s="83"/>
      <c r="V124" s="83"/>
      <c r="W124" s="83"/>
      <c r="X124" s="83"/>
      <c r="Y124" s="83"/>
      <c r="Z124" s="83"/>
      <c r="AA124" s="83"/>
      <c r="AB124" s="83"/>
      <c r="AC124" s="83"/>
      <c r="AD124" s="83"/>
      <c r="AE124" s="83"/>
      <c r="AF124" s="83"/>
      <c r="AG124" s="83"/>
      <c r="AH124" s="83"/>
      <c r="AI124" s="83"/>
      <c r="AJ124" s="83"/>
      <c r="AK124" s="83"/>
      <c r="AL124" s="83"/>
      <c r="AM124" s="83"/>
      <c r="AN124" s="83"/>
      <c r="AO124" s="83"/>
      <c r="AP124" s="83"/>
      <c r="AQ124" s="83"/>
      <c r="AR124" s="83"/>
      <c r="AS124" s="83"/>
      <c r="AT124" s="83"/>
      <c r="AU124" s="83"/>
      <c r="AV124" s="83"/>
      <c r="AW124" s="83"/>
      <c r="AX124" s="83"/>
      <c r="AY124" s="83"/>
      <c r="AZ124" s="83"/>
      <c r="BA124" s="83"/>
      <c r="BB124" s="83"/>
      <c r="BC124" s="83"/>
      <c r="BD124" s="83"/>
      <c r="BE124" s="83"/>
      <c r="BF124" s="83"/>
      <c r="BG124" s="83"/>
      <c r="BH124" s="83"/>
      <c r="BI124" s="83"/>
      <c r="BJ124" s="83"/>
      <c r="BK124" s="83"/>
      <c r="BL124" s="83"/>
      <c r="BM124" s="83"/>
      <c r="BN124" s="83"/>
      <c r="BO124" s="83"/>
      <c r="BP124" s="83"/>
      <c r="BQ124" s="83"/>
    </row>
    <row r="125" spans="1:69" x14ac:dyDescent="0.25">
      <c r="A125" s="106" t="str">
        <f>'Champ Scores'!A124</f>
        <v>Tahm Kench</v>
      </c>
      <c r="B125" s="109">
        <v>4</v>
      </c>
      <c r="C125" s="108">
        <f>'Champ Pools'!C125</f>
        <v>0</v>
      </c>
      <c r="D125" s="76">
        <f>'Champ Pools'!D125</f>
        <v>0</v>
      </c>
      <c r="E125" s="76">
        <f>'Champ Pools'!E125</f>
        <v>0</v>
      </c>
      <c r="F125" s="76">
        <f>'Champ Pools'!F125</f>
        <v>5</v>
      </c>
      <c r="G125" s="76">
        <f>'Champ Pools'!G125</f>
        <v>0</v>
      </c>
      <c r="H125" s="76">
        <f>'Champ Pools'!H125</f>
        <v>0</v>
      </c>
      <c r="I125" s="76">
        <f>'Champ Pools'!I125</f>
        <v>0</v>
      </c>
      <c r="K125" s="80" t="str">
        <f t="shared" si="6"/>
        <v>Tahm Kench</v>
      </c>
      <c r="L125" s="81">
        <f>'Champ Pools'!L125</f>
        <v>3</v>
      </c>
      <c r="M125" s="81">
        <f>'Champ Pools'!M125</f>
        <v>0</v>
      </c>
      <c r="N125" s="81">
        <f>'Champ Pools'!N125</f>
        <v>0</v>
      </c>
      <c r="O125" s="81">
        <f>'Champ Pools'!O125</f>
        <v>0</v>
      </c>
      <c r="P125" s="81">
        <f>'Champ Pools'!P125</f>
        <v>3</v>
      </c>
      <c r="S125" s="83"/>
      <c r="T125" s="83"/>
      <c r="U125" s="83"/>
      <c r="V125" s="83"/>
      <c r="W125" s="83"/>
      <c r="X125" s="83"/>
      <c r="Y125" s="83"/>
      <c r="Z125" s="83"/>
      <c r="AA125" s="83"/>
      <c r="AB125" s="83"/>
      <c r="AC125" s="83"/>
      <c r="AD125" s="83"/>
      <c r="AE125" s="83"/>
      <c r="AF125" s="83"/>
      <c r="AG125" s="83"/>
      <c r="AH125" s="83"/>
      <c r="AI125" s="83"/>
      <c r="AJ125" s="83"/>
      <c r="AK125" s="83"/>
      <c r="AL125" s="83"/>
      <c r="AM125" s="83"/>
      <c r="AN125" s="83"/>
      <c r="AO125" s="83"/>
      <c r="AP125" s="83"/>
      <c r="AQ125" s="83"/>
      <c r="AR125" s="83"/>
      <c r="AS125" s="83"/>
      <c r="AT125" s="83"/>
      <c r="AU125" s="83"/>
      <c r="AV125" s="83"/>
      <c r="AW125" s="83"/>
      <c r="AX125" s="83"/>
      <c r="AY125" s="83"/>
      <c r="AZ125" s="83"/>
      <c r="BA125" s="83"/>
      <c r="BB125" s="83"/>
      <c r="BC125" s="83"/>
      <c r="BD125" s="83"/>
      <c r="BE125" s="83"/>
      <c r="BF125" s="83"/>
      <c r="BG125" s="83"/>
      <c r="BH125" s="83"/>
      <c r="BI125" s="83"/>
      <c r="BJ125" s="83"/>
      <c r="BK125" s="83"/>
      <c r="BL125" s="83"/>
      <c r="BM125" s="83"/>
      <c r="BN125" s="83"/>
      <c r="BO125" s="83"/>
      <c r="BP125" s="83"/>
      <c r="BQ125" s="83"/>
    </row>
    <row r="126" spans="1:69" x14ac:dyDescent="0.25">
      <c r="A126" s="106" t="str">
        <f>'Champ Scores'!A125</f>
        <v>Taliyah</v>
      </c>
      <c r="B126" s="109">
        <v>0</v>
      </c>
      <c r="C126" s="108">
        <f>'Champ Pools'!C126</f>
        <v>0</v>
      </c>
      <c r="D126" s="76">
        <f>'Champ Pools'!D126</f>
        <v>3</v>
      </c>
      <c r="E126" s="76">
        <f>'Champ Pools'!E126</f>
        <v>0</v>
      </c>
      <c r="F126" s="76">
        <f>'Champ Pools'!F126</f>
        <v>3</v>
      </c>
      <c r="G126" s="76">
        <f>'Champ Pools'!G126</f>
        <v>0</v>
      </c>
      <c r="H126" s="76">
        <f>'Champ Pools'!H126</f>
        <v>0</v>
      </c>
      <c r="I126" s="76">
        <f>'Champ Pools'!I126</f>
        <v>0</v>
      </c>
      <c r="K126" s="80" t="str">
        <f t="shared" si="6"/>
        <v>Taliyah</v>
      </c>
      <c r="L126" s="81">
        <f>'Champ Pools'!L126</f>
        <v>0</v>
      </c>
      <c r="M126" s="81">
        <f>'Champ Pools'!M126</f>
        <v>0</v>
      </c>
      <c r="N126" s="81">
        <f>'Champ Pools'!N126</f>
        <v>3</v>
      </c>
      <c r="O126" s="81">
        <f>'Champ Pools'!O126</f>
        <v>0</v>
      </c>
      <c r="P126" s="81">
        <f>'Champ Pools'!P126</f>
        <v>3</v>
      </c>
      <c r="S126" s="83"/>
      <c r="T126" s="83"/>
      <c r="U126" s="83"/>
      <c r="V126" s="83"/>
      <c r="W126" s="83"/>
      <c r="X126" s="83"/>
      <c r="Y126" s="83"/>
      <c r="Z126" s="83"/>
      <c r="AA126" s="83"/>
      <c r="AB126" s="83"/>
      <c r="AC126" s="83"/>
      <c r="AD126" s="83"/>
      <c r="AE126" s="83"/>
      <c r="AF126" s="83"/>
      <c r="AG126" s="83"/>
      <c r="AH126" s="83"/>
      <c r="AI126" s="83"/>
      <c r="AJ126" s="83"/>
      <c r="AK126" s="83"/>
      <c r="AL126" s="83"/>
      <c r="AM126" s="83"/>
      <c r="AN126" s="83"/>
      <c r="AO126" s="83"/>
      <c r="AP126" s="83"/>
      <c r="AQ126" s="83"/>
      <c r="AR126" s="83"/>
      <c r="AS126" s="83"/>
      <c r="AT126" s="83"/>
      <c r="AU126" s="83"/>
      <c r="AV126" s="83"/>
      <c r="AW126" s="83"/>
      <c r="AX126" s="83"/>
      <c r="AY126" s="83"/>
      <c r="AZ126" s="83"/>
      <c r="BA126" s="83"/>
      <c r="BB126" s="83"/>
      <c r="BC126" s="83"/>
      <c r="BD126" s="83"/>
      <c r="BE126" s="83"/>
      <c r="BF126" s="83"/>
      <c r="BG126" s="83"/>
      <c r="BH126" s="83"/>
      <c r="BI126" s="83"/>
      <c r="BJ126" s="83"/>
      <c r="BK126" s="83"/>
      <c r="BL126" s="83"/>
      <c r="BM126" s="83"/>
      <c r="BN126" s="83"/>
      <c r="BO126" s="83"/>
      <c r="BP126" s="83"/>
      <c r="BQ126" s="83"/>
    </row>
    <row r="127" spans="1:69" x14ac:dyDescent="0.25">
      <c r="A127" s="106" t="str">
        <f>'Champ Scores'!A126</f>
        <v>Talon</v>
      </c>
      <c r="B127" s="109">
        <v>0</v>
      </c>
      <c r="C127" s="108">
        <f>'Champ Pools'!C127</f>
        <v>0</v>
      </c>
      <c r="D127" s="76">
        <f>'Champ Pools'!D127</f>
        <v>5</v>
      </c>
      <c r="E127" s="76">
        <f>'Champ Pools'!E127</f>
        <v>0</v>
      </c>
      <c r="F127" s="76">
        <f>'Champ Pools'!F127</f>
        <v>0</v>
      </c>
      <c r="G127" s="76">
        <f>'Champ Pools'!G127</f>
        <v>0</v>
      </c>
      <c r="H127" s="76">
        <f>'Champ Pools'!H127</f>
        <v>0</v>
      </c>
      <c r="I127" s="76">
        <f>'Champ Pools'!I127</f>
        <v>0</v>
      </c>
      <c r="K127" s="80" t="str">
        <f t="shared" si="6"/>
        <v>Talon</v>
      </c>
      <c r="L127" s="81">
        <f>'Champ Pools'!L127</f>
        <v>0</v>
      </c>
      <c r="M127" s="81">
        <f>'Champ Pools'!M127</f>
        <v>0</v>
      </c>
      <c r="N127" s="81">
        <f>'Champ Pools'!N127</f>
        <v>3</v>
      </c>
      <c r="O127" s="81">
        <f>'Champ Pools'!O127</f>
        <v>0</v>
      </c>
      <c r="P127" s="81">
        <f>'Champ Pools'!P127</f>
        <v>0</v>
      </c>
      <c r="S127" s="83"/>
      <c r="T127" s="83"/>
      <c r="U127" s="83"/>
      <c r="V127" s="83"/>
      <c r="W127" s="83"/>
      <c r="X127" s="83"/>
      <c r="Y127" s="83"/>
      <c r="Z127" s="83"/>
      <c r="AA127" s="83"/>
      <c r="AB127" s="83"/>
      <c r="AC127" s="83"/>
      <c r="AD127" s="83"/>
      <c r="AE127" s="83"/>
      <c r="AF127" s="83"/>
      <c r="AG127" s="83"/>
      <c r="AH127" s="83"/>
      <c r="AI127" s="83"/>
      <c r="AJ127" s="83"/>
      <c r="AK127" s="83"/>
      <c r="AL127" s="83"/>
      <c r="AM127" s="83"/>
      <c r="AN127" s="83"/>
      <c r="AO127" s="83"/>
      <c r="AP127" s="83"/>
      <c r="AQ127" s="83"/>
      <c r="AR127" s="83"/>
      <c r="AS127" s="83"/>
      <c r="AT127" s="83"/>
      <c r="AU127" s="83"/>
      <c r="AV127" s="83"/>
      <c r="AW127" s="83"/>
      <c r="AX127" s="83"/>
      <c r="AY127" s="83"/>
      <c r="AZ127" s="83"/>
      <c r="BA127" s="83"/>
      <c r="BB127" s="83"/>
      <c r="BC127" s="83"/>
      <c r="BD127" s="83"/>
      <c r="BE127" s="83"/>
      <c r="BF127" s="83"/>
      <c r="BG127" s="83"/>
      <c r="BH127" s="83"/>
      <c r="BI127" s="83"/>
      <c r="BJ127" s="83"/>
      <c r="BK127" s="83"/>
      <c r="BL127" s="83"/>
      <c r="BM127" s="83"/>
      <c r="BN127" s="83"/>
      <c r="BO127" s="83"/>
      <c r="BP127" s="83"/>
      <c r="BQ127" s="83"/>
    </row>
    <row r="128" spans="1:69" x14ac:dyDescent="0.25">
      <c r="A128" s="106" t="str">
        <f>'Champ Scores'!A127</f>
        <v>Taric</v>
      </c>
      <c r="B128" s="109">
        <v>0</v>
      </c>
      <c r="C128" s="108">
        <f>'Champ Pools'!C128</f>
        <v>0</v>
      </c>
      <c r="D128" s="76">
        <f>'Champ Pools'!D128</f>
        <v>0</v>
      </c>
      <c r="E128" s="76">
        <f>'Champ Pools'!E128</f>
        <v>0</v>
      </c>
      <c r="F128" s="76">
        <f>'Champ Pools'!F128</f>
        <v>3</v>
      </c>
      <c r="G128" s="76">
        <f>'Champ Pools'!G128</f>
        <v>0</v>
      </c>
      <c r="H128" s="76">
        <f>'Champ Pools'!H128</f>
        <v>0</v>
      </c>
      <c r="I128" s="76">
        <f>'Champ Pools'!I128</f>
        <v>0</v>
      </c>
      <c r="K128" s="80" t="str">
        <f t="shared" si="6"/>
        <v>Taric</v>
      </c>
      <c r="L128" s="81">
        <f>'Champ Pools'!L128</f>
        <v>0</v>
      </c>
      <c r="M128" s="81">
        <f>'Champ Pools'!M128</f>
        <v>0</v>
      </c>
      <c r="N128" s="81">
        <f>'Champ Pools'!N128</f>
        <v>0</v>
      </c>
      <c r="O128" s="81">
        <f>'Champ Pools'!O128</f>
        <v>0</v>
      </c>
      <c r="P128" s="81">
        <f>'Champ Pools'!P128</f>
        <v>3</v>
      </c>
      <c r="S128" s="83"/>
      <c r="T128" s="83"/>
      <c r="U128" s="83"/>
      <c r="V128" s="83"/>
      <c r="W128" s="83"/>
      <c r="X128" s="83"/>
      <c r="Y128" s="83"/>
      <c r="Z128" s="83"/>
      <c r="AA128" s="83"/>
      <c r="AB128" s="83"/>
      <c r="AC128" s="83"/>
      <c r="AD128" s="83"/>
      <c r="AE128" s="83"/>
      <c r="AF128" s="83"/>
      <c r="AG128" s="83"/>
      <c r="AH128" s="83"/>
      <c r="AI128" s="83"/>
      <c r="AJ128" s="83"/>
      <c r="AK128" s="83"/>
      <c r="AL128" s="83"/>
      <c r="AM128" s="83"/>
      <c r="AN128" s="83"/>
      <c r="AO128" s="83"/>
      <c r="AP128" s="83"/>
      <c r="AQ128" s="83"/>
      <c r="AR128" s="83"/>
      <c r="AS128" s="83"/>
      <c r="AT128" s="83"/>
      <c r="AU128" s="83"/>
      <c r="AV128" s="83"/>
      <c r="AW128" s="83"/>
      <c r="AX128" s="83"/>
      <c r="AY128" s="83"/>
      <c r="AZ128" s="83"/>
      <c r="BA128" s="83"/>
      <c r="BB128" s="83"/>
      <c r="BC128" s="83"/>
      <c r="BD128" s="83"/>
      <c r="BE128" s="83"/>
      <c r="BF128" s="83"/>
      <c r="BG128" s="83"/>
      <c r="BH128" s="83"/>
      <c r="BI128" s="83"/>
      <c r="BJ128" s="83"/>
      <c r="BK128" s="83"/>
      <c r="BL128" s="83"/>
      <c r="BM128" s="83"/>
      <c r="BN128" s="83"/>
      <c r="BO128" s="83"/>
      <c r="BP128" s="83"/>
      <c r="BQ128" s="83"/>
    </row>
    <row r="129" spans="1:69" x14ac:dyDescent="0.25">
      <c r="A129" s="106" t="str">
        <f>'Champ Scores'!A128</f>
        <v>Teemo</v>
      </c>
      <c r="B129" s="109">
        <v>0</v>
      </c>
      <c r="C129" s="108">
        <f>'Champ Pools'!C129</f>
        <v>0</v>
      </c>
      <c r="D129" s="76">
        <f>'Champ Pools'!D129</f>
        <v>2</v>
      </c>
      <c r="E129" s="76">
        <f>'Champ Pools'!E129</f>
        <v>0</v>
      </c>
      <c r="F129" s="76">
        <f>'Champ Pools'!F129</f>
        <v>0</v>
      </c>
      <c r="G129" s="76">
        <f>'Champ Pools'!G129</f>
        <v>0</v>
      </c>
      <c r="H129" s="76">
        <f>'Champ Pools'!H129</f>
        <v>0</v>
      </c>
      <c r="I129" s="76">
        <f>'Champ Pools'!I129</f>
        <v>0</v>
      </c>
      <c r="K129" s="80" t="str">
        <f t="shared" si="6"/>
        <v>Teemo</v>
      </c>
      <c r="L129" s="81">
        <f>'Champ Pools'!L129</f>
        <v>0</v>
      </c>
      <c r="M129" s="81">
        <f>'Champ Pools'!M129</f>
        <v>0</v>
      </c>
      <c r="N129" s="81">
        <f>'Champ Pools'!N129</f>
        <v>3</v>
      </c>
      <c r="O129" s="81">
        <f>'Champ Pools'!O129</f>
        <v>0</v>
      </c>
      <c r="P129" s="81">
        <f>'Champ Pools'!P129</f>
        <v>0</v>
      </c>
      <c r="S129" s="83"/>
      <c r="T129" s="83"/>
      <c r="U129" s="83"/>
      <c r="V129" s="83"/>
      <c r="W129" s="83"/>
      <c r="X129" s="83"/>
      <c r="Y129" s="83"/>
      <c r="Z129" s="83"/>
      <c r="AA129" s="83"/>
      <c r="AB129" s="83"/>
      <c r="AC129" s="83"/>
      <c r="AD129" s="83"/>
      <c r="AE129" s="83"/>
      <c r="AF129" s="83"/>
      <c r="AG129" s="83"/>
      <c r="AH129" s="83"/>
      <c r="AI129" s="83"/>
      <c r="AJ129" s="83"/>
      <c r="AK129" s="83"/>
      <c r="AL129" s="83"/>
      <c r="AM129" s="83"/>
      <c r="AN129" s="83"/>
      <c r="AO129" s="83"/>
      <c r="AP129" s="83"/>
      <c r="AQ129" s="83"/>
      <c r="AR129" s="83"/>
      <c r="AS129" s="83"/>
      <c r="AT129" s="83"/>
      <c r="AU129" s="83"/>
      <c r="AV129" s="83"/>
      <c r="AW129" s="83"/>
      <c r="AX129" s="83"/>
      <c r="AY129" s="83"/>
      <c r="AZ129" s="83"/>
      <c r="BA129" s="83"/>
      <c r="BB129" s="83"/>
      <c r="BC129" s="83"/>
      <c r="BD129" s="83"/>
      <c r="BE129" s="83"/>
      <c r="BF129" s="83"/>
      <c r="BG129" s="83"/>
      <c r="BH129" s="83"/>
      <c r="BI129" s="83"/>
      <c r="BJ129" s="83"/>
      <c r="BK129" s="83"/>
      <c r="BL129" s="83"/>
      <c r="BM129" s="83"/>
      <c r="BN129" s="83"/>
      <c r="BO129" s="83"/>
      <c r="BP129" s="83"/>
      <c r="BQ129" s="83"/>
    </row>
    <row r="130" spans="1:69" x14ac:dyDescent="0.25">
      <c r="A130" s="106" t="str">
        <f>'Champ Scores'!A129</f>
        <v>Thresh</v>
      </c>
      <c r="B130" s="109">
        <v>0</v>
      </c>
      <c r="C130" s="108">
        <f>'Champ Pools'!C130</f>
        <v>0</v>
      </c>
      <c r="D130" s="76">
        <f>'Champ Pools'!D130</f>
        <v>0</v>
      </c>
      <c r="E130" s="76">
        <f>'Champ Pools'!E130</f>
        <v>0</v>
      </c>
      <c r="F130" s="76">
        <f>'Champ Pools'!F130</f>
        <v>3</v>
      </c>
      <c r="G130" s="76">
        <f>'Champ Pools'!G130</f>
        <v>0</v>
      </c>
      <c r="H130" s="76">
        <f>'Champ Pools'!H130</f>
        <v>0</v>
      </c>
      <c r="I130" s="76">
        <f>'Champ Pools'!I130</f>
        <v>0</v>
      </c>
      <c r="K130" s="80" t="str">
        <f t="shared" si="6"/>
        <v>Thresh</v>
      </c>
      <c r="L130" s="81">
        <f>'Champ Pools'!L130</f>
        <v>0</v>
      </c>
      <c r="M130" s="81">
        <f>'Champ Pools'!M130</f>
        <v>0</v>
      </c>
      <c r="N130" s="81">
        <f>'Champ Pools'!N130</f>
        <v>0</v>
      </c>
      <c r="O130" s="81">
        <f>'Champ Pools'!O130</f>
        <v>0</v>
      </c>
      <c r="P130" s="81">
        <f>'Champ Pools'!P130</f>
        <v>3</v>
      </c>
      <c r="S130" s="83"/>
      <c r="T130" s="83"/>
      <c r="U130" s="83"/>
      <c r="V130" s="83"/>
      <c r="W130" s="83"/>
      <c r="X130" s="83"/>
      <c r="Y130" s="83"/>
      <c r="Z130" s="83"/>
      <c r="AA130" s="83"/>
      <c r="AB130" s="83"/>
      <c r="AC130" s="83"/>
      <c r="AD130" s="83"/>
      <c r="AE130" s="83"/>
      <c r="AF130" s="83"/>
      <c r="AG130" s="83"/>
      <c r="AH130" s="83"/>
      <c r="AI130" s="83"/>
      <c r="AJ130" s="83"/>
      <c r="AK130" s="83"/>
      <c r="AL130" s="83"/>
      <c r="AM130" s="83"/>
      <c r="AN130" s="83"/>
      <c r="AO130" s="83"/>
      <c r="AP130" s="83"/>
      <c r="AQ130" s="83"/>
      <c r="AR130" s="83"/>
      <c r="AS130" s="83"/>
      <c r="AT130" s="83"/>
      <c r="AU130" s="83"/>
      <c r="AV130" s="83"/>
      <c r="AW130" s="83"/>
      <c r="AX130" s="83"/>
      <c r="AY130" s="83"/>
      <c r="AZ130" s="83"/>
      <c r="BA130" s="83"/>
      <c r="BB130" s="83"/>
      <c r="BC130" s="83"/>
      <c r="BD130" s="83"/>
      <c r="BE130" s="83"/>
      <c r="BF130" s="83"/>
      <c r="BG130" s="83"/>
      <c r="BH130" s="83"/>
      <c r="BI130" s="83"/>
      <c r="BJ130" s="83"/>
      <c r="BK130" s="83"/>
      <c r="BL130" s="83"/>
      <c r="BM130" s="83"/>
      <c r="BN130" s="83"/>
      <c r="BO130" s="83"/>
      <c r="BP130" s="83"/>
      <c r="BQ130" s="83"/>
    </row>
    <row r="131" spans="1:69" x14ac:dyDescent="0.25">
      <c r="A131" s="106" t="str">
        <f>'Champ Scores'!A130</f>
        <v>Tristana</v>
      </c>
      <c r="B131" s="109">
        <v>0</v>
      </c>
      <c r="C131" s="108">
        <f>'Champ Pools'!C131</f>
        <v>0</v>
      </c>
      <c r="D131" s="76">
        <f>'Champ Pools'!D131</f>
        <v>4</v>
      </c>
      <c r="E131" s="76">
        <f>'Champ Pools'!E131</f>
        <v>5</v>
      </c>
      <c r="F131" s="76">
        <f>'Champ Pools'!F131</f>
        <v>0</v>
      </c>
      <c r="G131" s="76">
        <f>'Champ Pools'!G131</f>
        <v>0</v>
      </c>
      <c r="H131" s="76">
        <f>'Champ Pools'!H131</f>
        <v>0</v>
      </c>
      <c r="I131" s="76">
        <f>'Champ Pools'!I131</f>
        <v>0</v>
      </c>
      <c r="K131" s="80" t="str">
        <f t="shared" si="6"/>
        <v>Tristana</v>
      </c>
      <c r="L131" s="81">
        <f>'Champ Pools'!L131</f>
        <v>0</v>
      </c>
      <c r="M131" s="81">
        <f>'Champ Pools'!M131</f>
        <v>0</v>
      </c>
      <c r="N131" s="81">
        <f>'Champ Pools'!N131</f>
        <v>3</v>
      </c>
      <c r="O131" s="81">
        <f>'Champ Pools'!O131</f>
        <v>3</v>
      </c>
      <c r="P131" s="81">
        <f>'Champ Pools'!P131</f>
        <v>0</v>
      </c>
      <c r="S131" s="83"/>
      <c r="T131" s="83"/>
      <c r="U131" s="83"/>
      <c r="V131" s="83"/>
      <c r="W131" s="83"/>
      <c r="X131" s="83"/>
      <c r="Y131" s="83"/>
      <c r="Z131" s="83"/>
      <c r="AA131" s="83"/>
      <c r="AB131" s="83"/>
      <c r="AC131" s="83"/>
      <c r="AD131" s="83"/>
      <c r="AE131" s="83"/>
      <c r="AF131" s="83"/>
      <c r="AG131" s="83"/>
      <c r="AH131" s="83"/>
      <c r="AI131" s="83"/>
      <c r="AJ131" s="83"/>
      <c r="AK131" s="83"/>
      <c r="AL131" s="83"/>
      <c r="AM131" s="83"/>
      <c r="AN131" s="83"/>
      <c r="AO131" s="83"/>
      <c r="AP131" s="83"/>
      <c r="AQ131" s="83"/>
      <c r="AR131" s="83"/>
      <c r="AS131" s="83"/>
      <c r="AT131" s="83"/>
      <c r="AU131" s="83"/>
      <c r="AV131" s="83"/>
      <c r="AW131" s="83"/>
      <c r="AX131" s="83"/>
      <c r="AY131" s="83"/>
      <c r="AZ131" s="83"/>
      <c r="BA131" s="83"/>
      <c r="BB131" s="83"/>
      <c r="BC131" s="83"/>
      <c r="BD131" s="83"/>
      <c r="BE131" s="83"/>
      <c r="BF131" s="83"/>
      <c r="BG131" s="83"/>
      <c r="BH131" s="83"/>
      <c r="BI131" s="83"/>
      <c r="BJ131" s="83"/>
      <c r="BK131" s="83"/>
      <c r="BL131" s="83"/>
      <c r="BM131" s="83"/>
      <c r="BN131" s="83"/>
      <c r="BO131" s="83"/>
      <c r="BP131" s="83"/>
      <c r="BQ131" s="83"/>
    </row>
    <row r="132" spans="1:69" x14ac:dyDescent="0.25">
      <c r="A132" s="106" t="str">
        <f>'Champ Scores'!A131</f>
        <v>Trundle</v>
      </c>
      <c r="B132" s="109">
        <v>2</v>
      </c>
      <c r="C132" s="108">
        <f>'Champ Pools'!C132</f>
        <v>4</v>
      </c>
      <c r="D132" s="76">
        <f>'Champ Pools'!D132</f>
        <v>3</v>
      </c>
      <c r="E132" s="76">
        <f>'Champ Pools'!E132</f>
        <v>0</v>
      </c>
      <c r="F132" s="76">
        <f>'Champ Pools'!F132</f>
        <v>4</v>
      </c>
      <c r="G132" s="76">
        <f>'Champ Pools'!G132</f>
        <v>0</v>
      </c>
      <c r="H132" s="76">
        <f>'Champ Pools'!H132</f>
        <v>0</v>
      </c>
      <c r="I132" s="76">
        <f>'Champ Pools'!I132</f>
        <v>0</v>
      </c>
      <c r="K132" s="80" t="str">
        <f t="shared" si="6"/>
        <v>Trundle</v>
      </c>
      <c r="L132" s="81">
        <f>'Champ Pools'!L132</f>
        <v>3</v>
      </c>
      <c r="M132" s="81">
        <f>'Champ Pools'!M132</f>
        <v>3</v>
      </c>
      <c r="N132" s="81">
        <f>'Champ Pools'!N132</f>
        <v>3</v>
      </c>
      <c r="O132" s="81">
        <f>'Champ Pools'!O132</f>
        <v>0</v>
      </c>
      <c r="P132" s="81">
        <f>'Champ Pools'!P132</f>
        <v>3</v>
      </c>
      <c r="S132" s="83"/>
      <c r="T132" s="83"/>
      <c r="U132" s="83"/>
      <c r="V132" s="83"/>
      <c r="W132" s="83"/>
      <c r="X132" s="83"/>
      <c r="Y132" s="83"/>
      <c r="Z132" s="83"/>
      <c r="AA132" s="83"/>
      <c r="AB132" s="83"/>
      <c r="AC132" s="83"/>
      <c r="AD132" s="83"/>
      <c r="AE132" s="83"/>
      <c r="AF132" s="83"/>
      <c r="AG132" s="83"/>
      <c r="AH132" s="83"/>
      <c r="AI132" s="83"/>
      <c r="AJ132" s="83"/>
      <c r="AK132" s="83"/>
      <c r="AL132" s="83"/>
      <c r="AM132" s="83"/>
      <c r="AN132" s="83"/>
      <c r="AO132" s="83"/>
      <c r="AP132" s="83"/>
      <c r="AQ132" s="83"/>
      <c r="AR132" s="83"/>
      <c r="AS132" s="83"/>
      <c r="AT132" s="83"/>
      <c r="AU132" s="83"/>
      <c r="AV132" s="83"/>
      <c r="AW132" s="83"/>
      <c r="AX132" s="83"/>
      <c r="AY132" s="83"/>
      <c r="AZ132" s="83"/>
      <c r="BA132" s="83"/>
      <c r="BB132" s="83"/>
      <c r="BC132" s="83"/>
      <c r="BD132" s="83"/>
      <c r="BE132" s="83"/>
      <c r="BF132" s="83"/>
      <c r="BG132" s="83"/>
      <c r="BH132" s="83"/>
      <c r="BI132" s="83"/>
      <c r="BJ132" s="83"/>
      <c r="BK132" s="83"/>
      <c r="BL132" s="83"/>
      <c r="BM132" s="83"/>
      <c r="BN132" s="83"/>
      <c r="BO132" s="83"/>
      <c r="BP132" s="83"/>
      <c r="BQ132" s="83"/>
    </row>
    <row r="133" spans="1:69" x14ac:dyDescent="0.25">
      <c r="A133" s="106" t="str">
        <f>'Champ Scores'!A132</f>
        <v>Tryndamere</v>
      </c>
      <c r="B133" s="109">
        <v>0</v>
      </c>
      <c r="C133" s="108">
        <f>'Champ Pools'!C133</f>
        <v>0</v>
      </c>
      <c r="D133" s="76">
        <f>'Champ Pools'!D133</f>
        <v>4</v>
      </c>
      <c r="E133" s="76">
        <f>'Champ Pools'!E133</f>
        <v>0</v>
      </c>
      <c r="F133" s="76">
        <f>'Champ Pools'!F133</f>
        <v>0</v>
      </c>
      <c r="G133" s="76">
        <f>'Champ Pools'!G133</f>
        <v>0</v>
      </c>
      <c r="H133" s="76">
        <f>'Champ Pools'!H133</f>
        <v>0</v>
      </c>
      <c r="I133" s="76">
        <f>'Champ Pools'!I133</f>
        <v>0</v>
      </c>
      <c r="K133" s="80" t="str">
        <f t="shared" ref="K133:K196" si="7">A133</f>
        <v>Tryndamere</v>
      </c>
      <c r="L133" s="81">
        <f>'Champ Pools'!L133</f>
        <v>0</v>
      </c>
      <c r="M133" s="81">
        <f>'Champ Pools'!M133</f>
        <v>0</v>
      </c>
      <c r="N133" s="81">
        <f>'Champ Pools'!N133</f>
        <v>3</v>
      </c>
      <c r="O133" s="81">
        <f>'Champ Pools'!O133</f>
        <v>0</v>
      </c>
      <c r="P133" s="81">
        <f>'Champ Pools'!P133</f>
        <v>0</v>
      </c>
      <c r="S133" s="83"/>
      <c r="T133" s="83"/>
      <c r="U133" s="83"/>
      <c r="V133" s="83"/>
      <c r="W133" s="83"/>
      <c r="X133" s="83"/>
      <c r="Y133" s="83"/>
      <c r="Z133" s="83"/>
      <c r="AA133" s="83"/>
      <c r="AB133" s="83"/>
      <c r="AC133" s="83"/>
      <c r="AD133" s="83"/>
      <c r="AE133" s="83"/>
      <c r="AF133" s="83"/>
      <c r="AG133" s="83"/>
      <c r="AH133" s="83"/>
      <c r="AI133" s="83"/>
      <c r="AJ133" s="83"/>
      <c r="AK133" s="83"/>
      <c r="AL133" s="83"/>
      <c r="AM133" s="83"/>
      <c r="AN133" s="83"/>
      <c r="AO133" s="83"/>
      <c r="AP133" s="83"/>
      <c r="AQ133" s="83"/>
      <c r="AR133" s="83"/>
      <c r="AS133" s="83"/>
      <c r="AT133" s="83"/>
      <c r="AU133" s="83"/>
      <c r="AV133" s="83"/>
      <c r="AW133" s="83"/>
      <c r="AX133" s="83"/>
      <c r="AY133" s="83"/>
      <c r="AZ133" s="83"/>
      <c r="BA133" s="83"/>
      <c r="BB133" s="83"/>
      <c r="BC133" s="83"/>
      <c r="BD133" s="83"/>
      <c r="BE133" s="83"/>
      <c r="BF133" s="83"/>
      <c r="BG133" s="83"/>
      <c r="BH133" s="83"/>
      <c r="BI133" s="83"/>
      <c r="BJ133" s="83"/>
      <c r="BK133" s="83"/>
      <c r="BL133" s="83"/>
      <c r="BM133" s="83"/>
      <c r="BN133" s="83"/>
      <c r="BO133" s="83"/>
      <c r="BP133" s="83"/>
      <c r="BQ133" s="83"/>
    </row>
    <row r="134" spans="1:69" x14ac:dyDescent="0.25">
      <c r="A134" s="106" t="str">
        <f>'Champ Scores'!A133</f>
        <v>Twisted Fate</v>
      </c>
      <c r="B134" s="109">
        <v>0</v>
      </c>
      <c r="C134" s="108">
        <f>'Champ Pools'!C134</f>
        <v>0</v>
      </c>
      <c r="D134" s="76">
        <f>'Champ Pools'!D134</f>
        <v>3</v>
      </c>
      <c r="E134" s="76">
        <f>'Champ Pools'!E134</f>
        <v>0</v>
      </c>
      <c r="F134" s="76">
        <f>'Champ Pools'!F134</f>
        <v>0</v>
      </c>
      <c r="G134" s="76">
        <f>'Champ Pools'!G134</f>
        <v>0</v>
      </c>
      <c r="H134" s="76">
        <f>'Champ Pools'!H134</f>
        <v>0</v>
      </c>
      <c r="I134" s="76">
        <f>'Champ Pools'!I134</f>
        <v>0</v>
      </c>
      <c r="K134" s="80" t="str">
        <f t="shared" si="7"/>
        <v>Twisted Fate</v>
      </c>
      <c r="L134" s="81">
        <f>'Champ Pools'!L134</f>
        <v>0</v>
      </c>
      <c r="M134" s="81">
        <f>'Champ Pools'!M134</f>
        <v>0</v>
      </c>
      <c r="N134" s="81">
        <f>'Champ Pools'!N134</f>
        <v>3</v>
      </c>
      <c r="O134" s="81">
        <f>'Champ Pools'!O134</f>
        <v>0</v>
      </c>
      <c r="P134" s="81">
        <f>'Champ Pools'!P134</f>
        <v>0</v>
      </c>
      <c r="S134" s="83"/>
      <c r="T134" s="83"/>
      <c r="U134" s="83"/>
      <c r="V134" s="83"/>
      <c r="W134" s="83"/>
      <c r="X134" s="83"/>
      <c r="Y134" s="83"/>
      <c r="Z134" s="83"/>
      <c r="AA134" s="83"/>
      <c r="AB134" s="83"/>
      <c r="AC134" s="83"/>
      <c r="AD134" s="83"/>
      <c r="AE134" s="83"/>
      <c r="AF134" s="83"/>
      <c r="AG134" s="83"/>
      <c r="AH134" s="83"/>
      <c r="AI134" s="83"/>
      <c r="AJ134" s="83"/>
      <c r="AK134" s="83"/>
      <c r="AL134" s="83"/>
      <c r="AM134" s="83"/>
      <c r="AN134" s="83"/>
      <c r="AO134" s="83"/>
      <c r="AP134" s="83"/>
      <c r="AQ134" s="83"/>
      <c r="AR134" s="83"/>
      <c r="AS134" s="83"/>
      <c r="AT134" s="83"/>
      <c r="AU134" s="83"/>
      <c r="AV134" s="83"/>
      <c r="AW134" s="83"/>
      <c r="AX134" s="83"/>
      <c r="AY134" s="83"/>
      <c r="AZ134" s="83"/>
      <c r="BA134" s="83"/>
      <c r="BB134" s="83"/>
      <c r="BC134" s="83"/>
      <c r="BD134" s="83"/>
      <c r="BE134" s="83"/>
      <c r="BF134" s="83"/>
      <c r="BG134" s="83"/>
      <c r="BH134" s="83"/>
      <c r="BI134" s="83"/>
      <c r="BJ134" s="83"/>
      <c r="BK134" s="83"/>
      <c r="BL134" s="83"/>
      <c r="BM134" s="83"/>
      <c r="BN134" s="83"/>
      <c r="BO134" s="83"/>
      <c r="BP134" s="83"/>
      <c r="BQ134" s="83"/>
    </row>
    <row r="135" spans="1:69" x14ac:dyDescent="0.25">
      <c r="A135" s="106" t="str">
        <f>'Champ Scores'!A134</f>
        <v>Twitch</v>
      </c>
      <c r="B135" s="109">
        <v>0</v>
      </c>
      <c r="C135" s="108">
        <f>'Champ Pools'!C135</f>
        <v>0</v>
      </c>
      <c r="D135" s="76">
        <f>'Champ Pools'!D135</f>
        <v>3</v>
      </c>
      <c r="E135" s="76">
        <f>'Champ Pools'!E135</f>
        <v>4</v>
      </c>
      <c r="F135" s="76">
        <f>'Champ Pools'!F135</f>
        <v>0</v>
      </c>
      <c r="G135" s="76">
        <f>'Champ Pools'!G135</f>
        <v>0</v>
      </c>
      <c r="H135" s="76">
        <f>'Champ Pools'!H135</f>
        <v>0</v>
      </c>
      <c r="I135" s="76">
        <f>'Champ Pools'!I135</f>
        <v>0</v>
      </c>
      <c r="K135" s="80" t="str">
        <f t="shared" si="7"/>
        <v>Twitch</v>
      </c>
      <c r="L135" s="81">
        <f>'Champ Pools'!L135</f>
        <v>0</v>
      </c>
      <c r="M135" s="81">
        <f>'Champ Pools'!M135</f>
        <v>0</v>
      </c>
      <c r="N135" s="81">
        <f>'Champ Pools'!N135</f>
        <v>3</v>
      </c>
      <c r="O135" s="81">
        <f>'Champ Pools'!O135</f>
        <v>3</v>
      </c>
      <c r="P135" s="81">
        <f>'Champ Pools'!P135</f>
        <v>0</v>
      </c>
      <c r="S135" s="83"/>
      <c r="T135" s="83"/>
      <c r="U135" s="83"/>
      <c r="V135" s="83"/>
      <c r="W135" s="83"/>
      <c r="X135" s="83"/>
      <c r="Y135" s="83"/>
      <c r="Z135" s="83"/>
      <c r="AA135" s="83"/>
      <c r="AB135" s="83"/>
      <c r="AC135" s="83"/>
      <c r="AD135" s="83"/>
      <c r="AE135" s="83"/>
      <c r="AF135" s="83"/>
      <c r="AG135" s="83"/>
      <c r="AH135" s="83"/>
      <c r="AI135" s="83"/>
      <c r="AJ135" s="83"/>
      <c r="AK135" s="83"/>
      <c r="AL135" s="83"/>
      <c r="AM135" s="83"/>
      <c r="AN135" s="83"/>
      <c r="AO135" s="83"/>
      <c r="AP135" s="83"/>
      <c r="AQ135" s="83"/>
      <c r="AR135" s="83"/>
      <c r="AS135" s="83"/>
      <c r="AT135" s="83"/>
      <c r="AU135" s="83"/>
      <c r="AV135" s="83"/>
      <c r="AW135" s="83"/>
      <c r="AX135" s="83"/>
      <c r="AY135" s="83"/>
      <c r="AZ135" s="83"/>
      <c r="BA135" s="83"/>
      <c r="BB135" s="83"/>
      <c r="BC135" s="83"/>
      <c r="BD135" s="83"/>
      <c r="BE135" s="83"/>
      <c r="BF135" s="83"/>
      <c r="BG135" s="83"/>
      <c r="BH135" s="83"/>
      <c r="BI135" s="83"/>
      <c r="BJ135" s="83"/>
      <c r="BK135" s="83"/>
      <c r="BL135" s="83"/>
      <c r="BM135" s="83"/>
      <c r="BN135" s="83"/>
      <c r="BO135" s="83"/>
      <c r="BP135" s="83"/>
      <c r="BQ135" s="83"/>
    </row>
    <row r="136" spans="1:69" x14ac:dyDescent="0.25">
      <c r="A136" s="106" t="str">
        <f>'Champ Scores'!A135</f>
        <v>Udyr</v>
      </c>
      <c r="B136" s="109">
        <v>0</v>
      </c>
      <c r="C136" s="108">
        <f>'Champ Pools'!C136</f>
        <v>0</v>
      </c>
      <c r="D136" s="76">
        <f>'Champ Pools'!D136</f>
        <v>0</v>
      </c>
      <c r="E136" s="76">
        <f>'Champ Pools'!E136</f>
        <v>0</v>
      </c>
      <c r="F136" s="76">
        <f>'Champ Pools'!F136</f>
        <v>0</v>
      </c>
      <c r="G136" s="76">
        <f>'Champ Pools'!G136</f>
        <v>0</v>
      </c>
      <c r="H136" s="76">
        <f>'Champ Pools'!H136</f>
        <v>0</v>
      </c>
      <c r="I136" s="76">
        <f>'Champ Pools'!I136</f>
        <v>0</v>
      </c>
      <c r="K136" s="80" t="str">
        <f t="shared" si="7"/>
        <v>Udyr</v>
      </c>
      <c r="L136" s="81">
        <f>'Champ Pools'!L136</f>
        <v>0</v>
      </c>
      <c r="M136" s="81">
        <f>'Champ Pools'!M136</f>
        <v>0</v>
      </c>
      <c r="N136" s="81">
        <f>'Champ Pools'!N136</f>
        <v>0</v>
      </c>
      <c r="O136" s="81">
        <f>'Champ Pools'!O136</f>
        <v>0</v>
      </c>
      <c r="P136" s="81">
        <f>'Champ Pools'!P136</f>
        <v>0</v>
      </c>
      <c r="S136" s="83"/>
      <c r="T136" s="83"/>
      <c r="U136" s="83"/>
      <c r="V136" s="83"/>
      <c r="W136" s="83"/>
      <c r="X136" s="83"/>
      <c r="Y136" s="83"/>
      <c r="Z136" s="83"/>
      <c r="AA136" s="83"/>
      <c r="AB136" s="83"/>
      <c r="AC136" s="83"/>
      <c r="AD136" s="83"/>
      <c r="AE136" s="83"/>
      <c r="AF136" s="83"/>
      <c r="AG136" s="83"/>
      <c r="AH136" s="83"/>
      <c r="AI136" s="83"/>
      <c r="AJ136" s="83"/>
      <c r="AK136" s="83"/>
      <c r="AL136" s="83"/>
      <c r="AM136" s="83"/>
      <c r="AN136" s="83"/>
      <c r="AO136" s="83"/>
      <c r="AP136" s="83"/>
      <c r="AQ136" s="83"/>
      <c r="AR136" s="83"/>
      <c r="AS136" s="83"/>
      <c r="AT136" s="83"/>
      <c r="AU136" s="83"/>
      <c r="AV136" s="83"/>
      <c r="AW136" s="83"/>
      <c r="AX136" s="83"/>
      <c r="AY136" s="83"/>
      <c r="AZ136" s="83"/>
      <c r="BA136" s="83"/>
      <c r="BB136" s="83"/>
      <c r="BC136" s="83"/>
      <c r="BD136" s="83"/>
      <c r="BE136" s="83"/>
      <c r="BF136" s="83"/>
      <c r="BG136" s="83"/>
      <c r="BH136" s="83"/>
      <c r="BI136" s="83"/>
      <c r="BJ136" s="83"/>
      <c r="BK136" s="83"/>
      <c r="BL136" s="83"/>
      <c r="BM136" s="83"/>
      <c r="BN136" s="83"/>
      <c r="BO136" s="83"/>
      <c r="BP136" s="83"/>
      <c r="BQ136" s="83"/>
    </row>
    <row r="137" spans="1:69" x14ac:dyDescent="0.25">
      <c r="A137" s="106" t="str">
        <f>'Champ Scores'!A136</f>
        <v>Urgot</v>
      </c>
      <c r="B137" s="109">
        <v>2</v>
      </c>
      <c r="C137" s="108">
        <f>'Champ Pools'!C137</f>
        <v>0</v>
      </c>
      <c r="D137" s="76">
        <f>'Champ Pools'!D137</f>
        <v>4</v>
      </c>
      <c r="E137" s="76">
        <f>'Champ Pools'!E137</f>
        <v>0</v>
      </c>
      <c r="F137" s="76">
        <f>'Champ Pools'!F137</f>
        <v>0</v>
      </c>
      <c r="G137" s="76">
        <f>'Champ Pools'!G137</f>
        <v>0</v>
      </c>
      <c r="H137" s="76">
        <f>'Champ Pools'!H137</f>
        <v>0</v>
      </c>
      <c r="I137" s="76">
        <f>'Champ Pools'!I137</f>
        <v>0</v>
      </c>
      <c r="K137" s="80" t="str">
        <f t="shared" si="7"/>
        <v>Urgot</v>
      </c>
      <c r="L137" s="81">
        <f>'Champ Pools'!L137</f>
        <v>3</v>
      </c>
      <c r="M137" s="81">
        <f>'Champ Pools'!M137</f>
        <v>0</v>
      </c>
      <c r="N137" s="81">
        <f>'Champ Pools'!N137</f>
        <v>3</v>
      </c>
      <c r="O137" s="81">
        <f>'Champ Pools'!O137</f>
        <v>0</v>
      </c>
      <c r="P137" s="81">
        <f>'Champ Pools'!P137</f>
        <v>0</v>
      </c>
      <c r="S137" s="83"/>
      <c r="T137" s="83"/>
      <c r="U137" s="83"/>
      <c r="V137" s="83"/>
      <c r="W137" s="83"/>
      <c r="X137" s="83"/>
      <c r="Y137" s="83"/>
      <c r="Z137" s="83"/>
      <c r="AA137" s="83"/>
      <c r="AB137" s="83"/>
      <c r="AC137" s="83"/>
      <c r="AD137" s="83"/>
      <c r="AE137" s="83"/>
      <c r="AF137" s="83"/>
      <c r="AG137" s="83"/>
      <c r="AH137" s="83"/>
      <c r="AI137" s="83"/>
      <c r="AJ137" s="83"/>
      <c r="AK137" s="83"/>
      <c r="AL137" s="83"/>
      <c r="AM137" s="83"/>
      <c r="AN137" s="83"/>
      <c r="AO137" s="83"/>
      <c r="AP137" s="83"/>
      <c r="AQ137" s="83"/>
      <c r="AR137" s="83"/>
      <c r="AS137" s="83"/>
      <c r="AT137" s="83"/>
      <c r="AU137" s="83"/>
      <c r="AV137" s="83"/>
      <c r="AW137" s="83"/>
      <c r="AX137" s="83"/>
      <c r="AY137" s="83"/>
      <c r="AZ137" s="83"/>
      <c r="BA137" s="83"/>
      <c r="BB137" s="83"/>
      <c r="BC137" s="83"/>
      <c r="BD137" s="83"/>
      <c r="BE137" s="83"/>
      <c r="BF137" s="83"/>
      <c r="BG137" s="83"/>
      <c r="BH137" s="83"/>
      <c r="BI137" s="83"/>
      <c r="BJ137" s="83"/>
      <c r="BK137" s="83"/>
      <c r="BL137" s="83"/>
      <c r="BM137" s="83"/>
      <c r="BN137" s="83"/>
      <c r="BO137" s="83"/>
      <c r="BP137" s="83"/>
      <c r="BQ137" s="83"/>
    </row>
    <row r="138" spans="1:69" x14ac:dyDescent="0.25">
      <c r="A138" s="106" t="str">
        <f>'Champ Scores'!A137</f>
        <v>Varus</v>
      </c>
      <c r="B138" s="109">
        <v>0</v>
      </c>
      <c r="C138" s="108">
        <f>'Champ Pools'!C138</f>
        <v>0</v>
      </c>
      <c r="D138" s="76">
        <f>'Champ Pools'!D138</f>
        <v>5</v>
      </c>
      <c r="E138" s="76">
        <f>'Champ Pools'!E138</f>
        <v>3</v>
      </c>
      <c r="F138" s="76">
        <f>'Champ Pools'!F138</f>
        <v>0</v>
      </c>
      <c r="G138" s="76">
        <f>'Champ Pools'!G138</f>
        <v>0</v>
      </c>
      <c r="H138" s="76">
        <f>'Champ Pools'!H138</f>
        <v>0</v>
      </c>
      <c r="I138" s="76">
        <f>'Champ Pools'!I138</f>
        <v>0</v>
      </c>
      <c r="K138" s="80" t="str">
        <f t="shared" si="7"/>
        <v>Varus</v>
      </c>
      <c r="L138" s="81">
        <f>'Champ Pools'!L138</f>
        <v>0</v>
      </c>
      <c r="M138" s="81">
        <f>'Champ Pools'!M138</f>
        <v>0</v>
      </c>
      <c r="N138" s="81">
        <f>'Champ Pools'!N138</f>
        <v>3</v>
      </c>
      <c r="O138" s="81">
        <f>'Champ Pools'!O138</f>
        <v>3</v>
      </c>
      <c r="P138" s="81">
        <f>'Champ Pools'!P138</f>
        <v>0</v>
      </c>
      <c r="S138" s="83"/>
      <c r="T138" s="83"/>
      <c r="U138" s="83"/>
      <c r="V138" s="83"/>
      <c r="W138" s="83"/>
      <c r="X138" s="83"/>
      <c r="Y138" s="83"/>
      <c r="Z138" s="83"/>
      <c r="AA138" s="83"/>
      <c r="AB138" s="83"/>
      <c r="AC138" s="83"/>
      <c r="AD138" s="83"/>
      <c r="AE138" s="83"/>
      <c r="AF138" s="83"/>
      <c r="AG138" s="83"/>
      <c r="AH138" s="83"/>
      <c r="AI138" s="83"/>
      <c r="AJ138" s="83"/>
      <c r="AK138" s="83"/>
      <c r="AL138" s="83"/>
      <c r="AM138" s="83"/>
      <c r="AN138" s="83"/>
      <c r="AO138" s="83"/>
      <c r="AP138" s="83"/>
      <c r="AQ138" s="83"/>
      <c r="AR138" s="83"/>
      <c r="AS138" s="83"/>
      <c r="AT138" s="83"/>
      <c r="AU138" s="83"/>
      <c r="AV138" s="83"/>
      <c r="AW138" s="83"/>
      <c r="AX138" s="83"/>
      <c r="AY138" s="83"/>
      <c r="AZ138" s="83"/>
      <c r="BA138" s="83"/>
      <c r="BB138" s="83"/>
      <c r="BC138" s="83"/>
      <c r="BD138" s="83"/>
      <c r="BE138" s="83"/>
      <c r="BF138" s="83"/>
      <c r="BG138" s="83"/>
      <c r="BH138" s="83"/>
      <c r="BI138" s="83"/>
      <c r="BJ138" s="83"/>
      <c r="BK138" s="83"/>
      <c r="BL138" s="83"/>
      <c r="BM138" s="83"/>
      <c r="BN138" s="83"/>
      <c r="BO138" s="83"/>
      <c r="BP138" s="83"/>
      <c r="BQ138" s="83"/>
    </row>
    <row r="139" spans="1:69" x14ac:dyDescent="0.25">
      <c r="A139" s="106" t="str">
        <f>'Champ Scores'!A138</f>
        <v>Vayne</v>
      </c>
      <c r="B139" s="109">
        <v>3</v>
      </c>
      <c r="C139" s="108">
        <f>'Champ Pools'!C139</f>
        <v>0</v>
      </c>
      <c r="D139" s="76">
        <f>'Champ Pools'!D139</f>
        <v>4</v>
      </c>
      <c r="E139" s="76">
        <f>'Champ Pools'!E139</f>
        <v>4</v>
      </c>
      <c r="F139" s="76">
        <f>'Champ Pools'!F139</f>
        <v>0</v>
      </c>
      <c r="G139" s="76">
        <f>'Champ Pools'!G139</f>
        <v>0</v>
      </c>
      <c r="H139" s="76">
        <f>'Champ Pools'!H139</f>
        <v>0</v>
      </c>
      <c r="I139" s="76">
        <f>'Champ Pools'!I139</f>
        <v>0</v>
      </c>
      <c r="K139" s="80" t="str">
        <f t="shared" si="7"/>
        <v>Vayne</v>
      </c>
      <c r="L139" s="81">
        <f>'Champ Pools'!L139</f>
        <v>3</v>
      </c>
      <c r="M139" s="81">
        <f>'Champ Pools'!M139</f>
        <v>0</v>
      </c>
      <c r="N139" s="81">
        <f>'Champ Pools'!N139</f>
        <v>3</v>
      </c>
      <c r="O139" s="81">
        <f>'Champ Pools'!O139</f>
        <v>3</v>
      </c>
      <c r="P139" s="81">
        <f>'Champ Pools'!P139</f>
        <v>0</v>
      </c>
      <c r="S139" s="83"/>
      <c r="T139" s="83"/>
      <c r="U139" s="83"/>
      <c r="V139" s="83"/>
      <c r="W139" s="83"/>
      <c r="X139" s="83"/>
      <c r="Y139" s="83"/>
      <c r="Z139" s="83"/>
      <c r="AA139" s="83"/>
      <c r="AB139" s="83"/>
      <c r="AC139" s="83"/>
      <c r="AD139" s="83"/>
      <c r="AE139" s="83"/>
      <c r="AF139" s="83"/>
      <c r="AG139" s="83"/>
      <c r="AH139" s="83"/>
      <c r="AI139" s="83"/>
      <c r="AJ139" s="83"/>
      <c r="AK139" s="83"/>
      <c r="AL139" s="83"/>
      <c r="AM139" s="83"/>
      <c r="AN139" s="83"/>
      <c r="AO139" s="83"/>
      <c r="AP139" s="83"/>
      <c r="AQ139" s="83"/>
      <c r="AR139" s="83"/>
      <c r="AS139" s="83"/>
      <c r="AT139" s="83"/>
      <c r="AU139" s="83"/>
      <c r="AV139" s="83"/>
      <c r="AW139" s="83"/>
      <c r="AX139" s="83"/>
      <c r="AY139" s="83"/>
      <c r="AZ139" s="83"/>
      <c r="BA139" s="83"/>
      <c r="BB139" s="83"/>
      <c r="BC139" s="83"/>
      <c r="BD139" s="83"/>
      <c r="BE139" s="83"/>
      <c r="BF139" s="83"/>
      <c r="BG139" s="83"/>
      <c r="BH139" s="83"/>
      <c r="BI139" s="83"/>
      <c r="BJ139" s="83"/>
      <c r="BK139" s="83"/>
      <c r="BL139" s="83"/>
      <c r="BM139" s="83"/>
      <c r="BN139" s="83"/>
      <c r="BO139" s="83"/>
      <c r="BP139" s="83"/>
      <c r="BQ139" s="83"/>
    </row>
    <row r="140" spans="1:69" x14ac:dyDescent="0.25">
      <c r="A140" s="106" t="str">
        <f>'Champ Scores'!A139</f>
        <v>Veigar</v>
      </c>
      <c r="B140" s="109">
        <v>0</v>
      </c>
      <c r="C140" s="108">
        <f>'Champ Pools'!C140</f>
        <v>0</v>
      </c>
      <c r="D140" s="76">
        <f>'Champ Pools'!D140</f>
        <v>5</v>
      </c>
      <c r="E140" s="76">
        <f>'Champ Pools'!E140</f>
        <v>0</v>
      </c>
      <c r="F140" s="76">
        <f>'Champ Pools'!F140</f>
        <v>4</v>
      </c>
      <c r="G140" s="76">
        <f>'Champ Pools'!G140</f>
        <v>0</v>
      </c>
      <c r="H140" s="76">
        <f>'Champ Pools'!H140</f>
        <v>0</v>
      </c>
      <c r="I140" s="76">
        <f>'Champ Pools'!I140</f>
        <v>0</v>
      </c>
      <c r="K140" s="80" t="str">
        <f t="shared" si="7"/>
        <v>Veigar</v>
      </c>
      <c r="L140" s="81">
        <f>'Champ Pools'!L140</f>
        <v>0</v>
      </c>
      <c r="M140" s="81">
        <f>'Champ Pools'!M140</f>
        <v>0</v>
      </c>
      <c r="N140" s="81">
        <f>'Champ Pools'!N140</f>
        <v>3</v>
      </c>
      <c r="O140" s="81">
        <f>'Champ Pools'!O140</f>
        <v>0</v>
      </c>
      <c r="P140" s="81">
        <f>'Champ Pools'!P140</f>
        <v>3</v>
      </c>
      <c r="S140" s="83"/>
      <c r="T140" s="83"/>
      <c r="U140" s="83"/>
      <c r="V140" s="83"/>
      <c r="W140" s="83"/>
      <c r="X140" s="83"/>
      <c r="Y140" s="83"/>
      <c r="Z140" s="83"/>
      <c r="AA140" s="83"/>
      <c r="AB140" s="83"/>
      <c r="AC140" s="83"/>
      <c r="AD140" s="83"/>
      <c r="AE140" s="83"/>
      <c r="AF140" s="83"/>
      <c r="AG140" s="83"/>
      <c r="AH140" s="83"/>
      <c r="AI140" s="83"/>
      <c r="AJ140" s="83"/>
      <c r="AK140" s="83"/>
      <c r="AL140" s="83"/>
      <c r="AM140" s="83"/>
      <c r="AN140" s="83"/>
      <c r="AO140" s="83"/>
      <c r="AP140" s="83"/>
      <c r="AQ140" s="83"/>
      <c r="AR140" s="83"/>
      <c r="AS140" s="83"/>
      <c r="AT140" s="83"/>
      <c r="AU140" s="83"/>
      <c r="AV140" s="83"/>
      <c r="AW140" s="83"/>
      <c r="AX140" s="83"/>
      <c r="AY140" s="83"/>
      <c r="AZ140" s="83"/>
      <c r="BA140" s="83"/>
      <c r="BB140" s="83"/>
      <c r="BC140" s="83"/>
      <c r="BD140" s="83"/>
      <c r="BE140" s="83"/>
      <c r="BF140" s="83"/>
      <c r="BG140" s="83"/>
      <c r="BH140" s="83"/>
      <c r="BI140" s="83"/>
      <c r="BJ140" s="83"/>
      <c r="BK140" s="83"/>
      <c r="BL140" s="83"/>
      <c r="BM140" s="83"/>
      <c r="BN140" s="83"/>
      <c r="BO140" s="83"/>
      <c r="BP140" s="83"/>
      <c r="BQ140" s="83"/>
    </row>
    <row r="141" spans="1:69" x14ac:dyDescent="0.25">
      <c r="A141" s="106" t="str">
        <f>'Champ Scores'!A140</f>
        <v>Vel'Koz</v>
      </c>
      <c r="B141" s="109">
        <v>0</v>
      </c>
      <c r="C141" s="108">
        <f>'Champ Pools'!C141</f>
        <v>0</v>
      </c>
      <c r="D141" s="76">
        <f>'Champ Pools'!D141</f>
        <v>3</v>
      </c>
      <c r="E141" s="76">
        <f>'Champ Pools'!E141</f>
        <v>0</v>
      </c>
      <c r="F141" s="76">
        <f>'Champ Pools'!F141</f>
        <v>4</v>
      </c>
      <c r="G141" s="76">
        <f>'Champ Pools'!G141</f>
        <v>0</v>
      </c>
      <c r="H141" s="76">
        <f>'Champ Pools'!H141</f>
        <v>0</v>
      </c>
      <c r="I141" s="76">
        <f>'Champ Pools'!I141</f>
        <v>0</v>
      </c>
      <c r="K141" s="80" t="str">
        <f t="shared" si="7"/>
        <v>Vel'Koz</v>
      </c>
      <c r="L141" s="81">
        <f>'Champ Pools'!L141</f>
        <v>0</v>
      </c>
      <c r="M141" s="81">
        <f>'Champ Pools'!M141</f>
        <v>0</v>
      </c>
      <c r="N141" s="81">
        <f>'Champ Pools'!N141</f>
        <v>3</v>
      </c>
      <c r="O141" s="81">
        <f>'Champ Pools'!O141</f>
        <v>0</v>
      </c>
      <c r="P141" s="81">
        <f>'Champ Pools'!P141</f>
        <v>3</v>
      </c>
      <c r="S141" s="83"/>
      <c r="T141" s="83"/>
      <c r="U141" s="83"/>
      <c r="V141" s="83"/>
      <c r="W141" s="83"/>
      <c r="X141" s="83"/>
      <c r="Y141" s="83"/>
      <c r="Z141" s="83"/>
      <c r="AA141" s="83"/>
      <c r="AB141" s="83"/>
      <c r="AC141" s="83"/>
      <c r="AD141" s="83"/>
      <c r="AE141" s="83"/>
      <c r="AF141" s="83"/>
      <c r="AG141" s="83"/>
      <c r="AH141" s="83"/>
      <c r="AI141" s="83"/>
      <c r="AJ141" s="83"/>
      <c r="AK141" s="83"/>
      <c r="AL141" s="83"/>
      <c r="AM141" s="83"/>
      <c r="AN141" s="83"/>
      <c r="AO141" s="83"/>
      <c r="AP141" s="83"/>
      <c r="AQ141" s="83"/>
      <c r="AR141" s="83"/>
      <c r="AS141" s="83"/>
      <c r="AT141" s="83"/>
      <c r="AU141" s="83"/>
      <c r="AV141" s="83"/>
      <c r="AW141" s="83"/>
      <c r="AX141" s="83"/>
      <c r="AY141" s="83"/>
      <c r="AZ141" s="83"/>
      <c r="BA141" s="83"/>
      <c r="BB141" s="83"/>
      <c r="BC141" s="83"/>
      <c r="BD141" s="83"/>
      <c r="BE141" s="83"/>
      <c r="BF141" s="83"/>
      <c r="BG141" s="83"/>
      <c r="BH141" s="83"/>
      <c r="BI141" s="83"/>
      <c r="BJ141" s="83"/>
      <c r="BK141" s="83"/>
      <c r="BL141" s="83"/>
      <c r="BM141" s="83"/>
      <c r="BN141" s="83"/>
      <c r="BO141" s="83"/>
      <c r="BP141" s="83"/>
      <c r="BQ141" s="83"/>
    </row>
    <row r="142" spans="1:69" x14ac:dyDescent="0.25">
      <c r="A142" s="106" t="str">
        <f>'Champ Scores'!A141</f>
        <v>Vex</v>
      </c>
      <c r="B142" s="109">
        <v>0</v>
      </c>
      <c r="C142" s="108">
        <f>'Champ Pools'!C142</f>
        <v>0</v>
      </c>
      <c r="D142" s="76">
        <f>'Champ Pools'!D142</f>
        <v>5</v>
      </c>
      <c r="E142" s="76">
        <f>'Champ Pools'!E142</f>
        <v>0</v>
      </c>
      <c r="F142" s="76">
        <f>'Champ Pools'!F142</f>
        <v>0</v>
      </c>
      <c r="G142" s="76">
        <f>'Champ Pools'!G142</f>
        <v>0</v>
      </c>
      <c r="H142" s="76">
        <f>'Champ Pools'!H142</f>
        <v>0</v>
      </c>
      <c r="I142" s="76">
        <f>'Champ Pools'!I142</f>
        <v>0</v>
      </c>
      <c r="K142" s="80" t="str">
        <f t="shared" si="7"/>
        <v>Vex</v>
      </c>
      <c r="L142" s="81">
        <f>'Champ Pools'!L142</f>
        <v>0</v>
      </c>
      <c r="M142" s="81">
        <f>'Champ Pools'!M142</f>
        <v>0</v>
      </c>
      <c r="N142" s="81">
        <f>'Champ Pools'!N142</f>
        <v>3</v>
      </c>
      <c r="O142" s="81">
        <f>'Champ Pools'!O142</f>
        <v>0</v>
      </c>
      <c r="P142" s="81">
        <f>'Champ Pools'!P142</f>
        <v>0</v>
      </c>
      <c r="S142" s="83"/>
      <c r="T142" s="83"/>
      <c r="U142" s="83"/>
      <c r="V142" s="83"/>
      <c r="W142" s="83"/>
      <c r="X142" s="83"/>
      <c r="Y142" s="83"/>
      <c r="Z142" s="83"/>
      <c r="AA142" s="83"/>
      <c r="AB142" s="83"/>
      <c r="AC142" s="83"/>
      <c r="AD142" s="83"/>
      <c r="AE142" s="83"/>
      <c r="AF142" s="83"/>
      <c r="AG142" s="83"/>
      <c r="AH142" s="83"/>
      <c r="AI142" s="83"/>
      <c r="AJ142" s="83"/>
      <c r="AK142" s="83"/>
      <c r="AL142" s="83"/>
      <c r="AM142" s="83"/>
      <c r="AN142" s="83"/>
      <c r="AO142" s="83"/>
      <c r="AP142" s="83"/>
      <c r="AQ142" s="83"/>
      <c r="AR142" s="83"/>
      <c r="AS142" s="83"/>
      <c r="AT142" s="83"/>
      <c r="AU142" s="83"/>
      <c r="AV142" s="83"/>
      <c r="AW142" s="83"/>
      <c r="AX142" s="83"/>
      <c r="AY142" s="83"/>
      <c r="AZ142" s="83"/>
      <c r="BA142" s="83"/>
      <c r="BB142" s="83"/>
      <c r="BC142" s="83"/>
      <c r="BD142" s="83"/>
      <c r="BE142" s="83"/>
      <c r="BF142" s="83"/>
      <c r="BG142" s="83"/>
      <c r="BH142" s="83"/>
      <c r="BI142" s="83"/>
      <c r="BJ142" s="83"/>
      <c r="BK142" s="83"/>
      <c r="BL142" s="83"/>
      <c r="BM142" s="83"/>
      <c r="BN142" s="83"/>
      <c r="BO142" s="83"/>
      <c r="BP142" s="83"/>
      <c r="BQ142" s="83"/>
    </row>
    <row r="143" spans="1:69" x14ac:dyDescent="0.25">
      <c r="A143" s="106" t="str">
        <f>'Champ Scores'!A142</f>
        <v>Vi</v>
      </c>
      <c r="B143" s="109">
        <v>0</v>
      </c>
      <c r="C143" s="108">
        <f>'Champ Pools'!C143</f>
        <v>2</v>
      </c>
      <c r="D143" s="76">
        <f>'Champ Pools'!D143</f>
        <v>2</v>
      </c>
      <c r="E143" s="76">
        <f>'Champ Pools'!E143</f>
        <v>0</v>
      </c>
      <c r="F143" s="76">
        <f>'Champ Pools'!F143</f>
        <v>0</v>
      </c>
      <c r="G143" s="76">
        <f>'Champ Pools'!G143</f>
        <v>4</v>
      </c>
      <c r="H143" s="76">
        <f>'Champ Pools'!H143</f>
        <v>0</v>
      </c>
      <c r="I143" s="76">
        <f>'Champ Pools'!I143</f>
        <v>0</v>
      </c>
      <c r="K143" s="80" t="str">
        <f t="shared" si="7"/>
        <v>Vi</v>
      </c>
      <c r="L143" s="81">
        <f>'Champ Pools'!L143</f>
        <v>0</v>
      </c>
      <c r="M143" s="81">
        <f>'Champ Pools'!M143</f>
        <v>3</v>
      </c>
      <c r="N143" s="81">
        <f>'Champ Pools'!N143</f>
        <v>3</v>
      </c>
      <c r="O143" s="81">
        <f>'Champ Pools'!O143</f>
        <v>0</v>
      </c>
      <c r="P143" s="81">
        <f>'Champ Pools'!P143</f>
        <v>0</v>
      </c>
      <c r="S143" s="83"/>
      <c r="T143" s="83"/>
      <c r="U143" s="83"/>
      <c r="V143" s="83"/>
      <c r="W143" s="83"/>
      <c r="X143" s="83"/>
      <c r="Y143" s="83"/>
      <c r="Z143" s="83"/>
      <c r="AA143" s="83"/>
      <c r="AB143" s="83"/>
      <c r="AC143" s="83"/>
      <c r="AD143" s="83"/>
      <c r="AE143" s="83"/>
      <c r="AF143" s="83"/>
      <c r="AG143" s="83"/>
      <c r="AH143" s="83"/>
      <c r="AI143" s="83"/>
      <c r="AJ143" s="83"/>
      <c r="AK143" s="83"/>
      <c r="AL143" s="83"/>
      <c r="AM143" s="83"/>
      <c r="AN143" s="83"/>
      <c r="AO143" s="83"/>
      <c r="AP143" s="83"/>
      <c r="AQ143" s="83"/>
      <c r="AR143" s="83"/>
      <c r="AS143" s="83"/>
      <c r="AT143" s="83"/>
      <c r="AU143" s="83"/>
      <c r="AV143" s="83"/>
      <c r="AW143" s="83"/>
      <c r="AX143" s="83"/>
      <c r="AY143" s="83"/>
      <c r="AZ143" s="83"/>
      <c r="BA143" s="83"/>
      <c r="BB143" s="83"/>
      <c r="BC143" s="83"/>
      <c r="BD143" s="83"/>
      <c r="BE143" s="83"/>
      <c r="BF143" s="83"/>
      <c r="BG143" s="83"/>
      <c r="BH143" s="83"/>
      <c r="BI143" s="83"/>
      <c r="BJ143" s="83"/>
      <c r="BK143" s="83"/>
      <c r="BL143" s="83"/>
      <c r="BM143" s="83"/>
      <c r="BN143" s="83"/>
      <c r="BO143" s="83"/>
      <c r="BP143" s="83"/>
      <c r="BQ143" s="83"/>
    </row>
    <row r="144" spans="1:69" x14ac:dyDescent="0.25">
      <c r="A144" s="106" t="str">
        <f>'Champ Scores'!A143</f>
        <v>Viego</v>
      </c>
      <c r="B144" s="109">
        <v>0</v>
      </c>
      <c r="C144" s="108">
        <f>'Champ Pools'!C144</f>
        <v>5</v>
      </c>
      <c r="D144" s="76">
        <f>'Champ Pools'!D144</f>
        <v>5</v>
      </c>
      <c r="E144" s="76">
        <f>'Champ Pools'!E144</f>
        <v>0</v>
      </c>
      <c r="F144" s="76">
        <f>'Champ Pools'!F144</f>
        <v>0</v>
      </c>
      <c r="G144" s="76">
        <f>'Champ Pools'!G144</f>
        <v>5</v>
      </c>
      <c r="H144" s="76">
        <f>'Champ Pools'!H144</f>
        <v>0</v>
      </c>
      <c r="I144" s="76">
        <f>'Champ Pools'!I144</f>
        <v>0</v>
      </c>
      <c r="K144" s="80" t="str">
        <f t="shared" si="7"/>
        <v>Viego</v>
      </c>
      <c r="L144" s="81">
        <f>'Champ Pools'!L144</f>
        <v>0</v>
      </c>
      <c r="M144" s="81">
        <f>'Champ Pools'!M144</f>
        <v>3</v>
      </c>
      <c r="N144" s="81">
        <f>'Champ Pools'!N144</f>
        <v>3</v>
      </c>
      <c r="O144" s="81">
        <f>'Champ Pools'!O144</f>
        <v>0</v>
      </c>
      <c r="P144" s="81">
        <f>'Champ Pools'!P144</f>
        <v>0</v>
      </c>
      <c r="S144" s="83"/>
      <c r="T144" s="83"/>
      <c r="U144" s="83"/>
      <c r="V144" s="83"/>
      <c r="W144" s="83"/>
      <c r="X144" s="83"/>
      <c r="Y144" s="83"/>
      <c r="Z144" s="83"/>
      <c r="AA144" s="83"/>
      <c r="AB144" s="83"/>
      <c r="AC144" s="83"/>
      <c r="AD144" s="83"/>
      <c r="AE144" s="83"/>
      <c r="AF144" s="83"/>
      <c r="AG144" s="83"/>
      <c r="AH144" s="83"/>
      <c r="AI144" s="83"/>
      <c r="AJ144" s="83"/>
      <c r="AK144" s="83"/>
      <c r="AL144" s="83"/>
      <c r="AM144" s="83"/>
      <c r="AN144" s="83"/>
      <c r="AO144" s="83"/>
      <c r="AP144" s="83"/>
      <c r="AQ144" s="83"/>
      <c r="AR144" s="83"/>
      <c r="AS144" s="83"/>
      <c r="AT144" s="83"/>
      <c r="AU144" s="83"/>
      <c r="AV144" s="83"/>
      <c r="AW144" s="83"/>
      <c r="AX144" s="83"/>
      <c r="AY144" s="83"/>
      <c r="AZ144" s="83"/>
      <c r="BA144" s="83"/>
      <c r="BB144" s="83"/>
      <c r="BC144" s="83"/>
      <c r="BD144" s="83"/>
      <c r="BE144" s="83"/>
      <c r="BF144" s="83"/>
      <c r="BG144" s="83"/>
      <c r="BH144" s="83"/>
      <c r="BI144" s="83"/>
      <c r="BJ144" s="83"/>
      <c r="BK144" s="83"/>
      <c r="BL144" s="83"/>
      <c r="BM144" s="83"/>
      <c r="BN144" s="83"/>
      <c r="BO144" s="83"/>
      <c r="BP144" s="83"/>
      <c r="BQ144" s="83"/>
    </row>
    <row r="145" spans="1:69" x14ac:dyDescent="0.25">
      <c r="A145" s="106" t="str">
        <f>'Champ Scores'!A144</f>
        <v>Viktor</v>
      </c>
      <c r="B145" s="109">
        <v>0</v>
      </c>
      <c r="C145" s="108">
        <f>'Champ Pools'!C145</f>
        <v>0</v>
      </c>
      <c r="D145" s="76">
        <f>'Champ Pools'!D145</f>
        <v>5</v>
      </c>
      <c r="E145" s="76">
        <f>'Champ Pools'!E145</f>
        <v>0</v>
      </c>
      <c r="F145" s="76">
        <f>'Champ Pools'!F145</f>
        <v>0</v>
      </c>
      <c r="G145" s="76">
        <f>'Champ Pools'!G145</f>
        <v>0</v>
      </c>
      <c r="H145" s="76">
        <f>'Champ Pools'!H145</f>
        <v>0</v>
      </c>
      <c r="I145" s="76">
        <f>'Champ Pools'!I145</f>
        <v>0</v>
      </c>
      <c r="K145" s="80" t="str">
        <f t="shared" si="7"/>
        <v>Viktor</v>
      </c>
      <c r="L145" s="81">
        <f>'Champ Pools'!L145</f>
        <v>0</v>
      </c>
      <c r="M145" s="81">
        <f>'Champ Pools'!M145</f>
        <v>0</v>
      </c>
      <c r="N145" s="81">
        <f>'Champ Pools'!N145</f>
        <v>3</v>
      </c>
      <c r="O145" s="81">
        <f>'Champ Pools'!O145</f>
        <v>0</v>
      </c>
      <c r="P145" s="81">
        <f>'Champ Pools'!P145</f>
        <v>0</v>
      </c>
      <c r="S145" s="83"/>
      <c r="T145" s="83"/>
      <c r="U145" s="83"/>
      <c r="V145" s="83"/>
      <c r="W145" s="83"/>
      <c r="X145" s="83"/>
      <c r="Y145" s="83"/>
      <c r="Z145" s="83"/>
      <c r="AA145" s="83"/>
      <c r="AB145" s="83"/>
      <c r="AC145" s="83"/>
      <c r="AD145" s="83"/>
      <c r="AE145" s="83"/>
      <c r="AF145" s="83"/>
      <c r="AG145" s="83"/>
      <c r="AH145" s="83"/>
      <c r="AI145" s="83"/>
      <c r="AJ145" s="83"/>
      <c r="AK145" s="83"/>
      <c r="AL145" s="83"/>
      <c r="AM145" s="83"/>
      <c r="AN145" s="83"/>
      <c r="AO145" s="83"/>
      <c r="AP145" s="83"/>
      <c r="AQ145" s="83"/>
      <c r="AR145" s="83"/>
      <c r="AS145" s="83"/>
      <c r="AT145" s="83"/>
      <c r="AU145" s="83"/>
      <c r="AV145" s="83"/>
      <c r="AW145" s="83"/>
      <c r="AX145" s="83"/>
      <c r="AY145" s="83"/>
      <c r="AZ145" s="83"/>
      <c r="BA145" s="83"/>
      <c r="BB145" s="83"/>
      <c r="BC145" s="83"/>
      <c r="BD145" s="83"/>
      <c r="BE145" s="83"/>
      <c r="BF145" s="83"/>
      <c r="BG145" s="83"/>
      <c r="BH145" s="83"/>
      <c r="BI145" s="83"/>
      <c r="BJ145" s="83"/>
      <c r="BK145" s="83"/>
      <c r="BL145" s="83"/>
      <c r="BM145" s="83"/>
      <c r="BN145" s="83"/>
      <c r="BO145" s="83"/>
      <c r="BP145" s="83"/>
      <c r="BQ145" s="83"/>
    </row>
    <row r="146" spans="1:69" x14ac:dyDescent="0.25">
      <c r="A146" s="106" t="str">
        <f>'Champ Scores'!A145</f>
        <v>Vladimir</v>
      </c>
      <c r="B146" s="109">
        <v>0</v>
      </c>
      <c r="C146" s="108">
        <f>'Champ Pools'!C146</f>
        <v>0</v>
      </c>
      <c r="D146" s="76">
        <f>'Champ Pools'!D146</f>
        <v>5</v>
      </c>
      <c r="E146" s="76">
        <f>'Champ Pools'!E146</f>
        <v>0</v>
      </c>
      <c r="F146" s="76">
        <f>'Champ Pools'!F146</f>
        <v>0</v>
      </c>
      <c r="G146" s="76">
        <f>'Champ Pools'!G146</f>
        <v>0</v>
      </c>
      <c r="H146" s="76">
        <f>'Champ Pools'!H146</f>
        <v>0</v>
      </c>
      <c r="I146" s="76">
        <f>'Champ Pools'!I146</f>
        <v>0</v>
      </c>
      <c r="K146" s="80" t="str">
        <f t="shared" si="7"/>
        <v>Vladimir</v>
      </c>
      <c r="L146" s="81">
        <f>'Champ Pools'!L146</f>
        <v>0</v>
      </c>
      <c r="M146" s="81">
        <f>'Champ Pools'!M146</f>
        <v>0</v>
      </c>
      <c r="N146" s="81">
        <f>'Champ Pools'!N146</f>
        <v>3</v>
      </c>
      <c r="O146" s="81">
        <f>'Champ Pools'!O146</f>
        <v>0</v>
      </c>
      <c r="P146" s="81">
        <f>'Champ Pools'!P146</f>
        <v>0</v>
      </c>
      <c r="S146" s="83"/>
      <c r="T146" s="83"/>
      <c r="U146" s="83"/>
      <c r="V146" s="83"/>
      <c r="W146" s="83"/>
      <c r="X146" s="83"/>
      <c r="Y146" s="83"/>
      <c r="Z146" s="83"/>
      <c r="AA146" s="83"/>
      <c r="AB146" s="83"/>
      <c r="AC146" s="83"/>
      <c r="AD146" s="83"/>
      <c r="AE146" s="83"/>
      <c r="AF146" s="83"/>
      <c r="AG146" s="83"/>
      <c r="AH146" s="83"/>
      <c r="AI146" s="83"/>
      <c r="AJ146" s="83"/>
      <c r="AK146" s="83"/>
      <c r="AL146" s="83"/>
      <c r="AM146" s="83"/>
      <c r="AN146" s="83"/>
      <c r="AO146" s="83"/>
      <c r="AP146" s="83"/>
      <c r="AQ146" s="83"/>
      <c r="AR146" s="83"/>
      <c r="AS146" s="83"/>
      <c r="AT146" s="83"/>
      <c r="AU146" s="83"/>
      <c r="AV146" s="83"/>
      <c r="AW146" s="83"/>
      <c r="AX146" s="83"/>
      <c r="AY146" s="83"/>
      <c r="AZ146" s="83"/>
      <c r="BA146" s="83"/>
      <c r="BB146" s="83"/>
      <c r="BC146" s="83"/>
      <c r="BD146" s="83"/>
      <c r="BE146" s="83"/>
      <c r="BF146" s="83"/>
      <c r="BG146" s="83"/>
      <c r="BH146" s="83"/>
      <c r="BI146" s="83"/>
      <c r="BJ146" s="83"/>
      <c r="BK146" s="83"/>
      <c r="BL146" s="83"/>
      <c r="BM146" s="83"/>
      <c r="BN146" s="83"/>
      <c r="BO146" s="83"/>
      <c r="BP146" s="83"/>
      <c r="BQ146" s="83"/>
    </row>
    <row r="147" spans="1:69" x14ac:dyDescent="0.25">
      <c r="A147" s="106" t="str">
        <f>'Champ Scores'!A146</f>
        <v>Volibear</v>
      </c>
      <c r="B147" s="109">
        <v>3</v>
      </c>
      <c r="C147" s="108">
        <f>'Champ Pools'!C147</f>
        <v>2</v>
      </c>
      <c r="D147" s="76">
        <f>'Champ Pools'!D147</f>
        <v>3</v>
      </c>
      <c r="E147" s="76">
        <f>'Champ Pools'!E147</f>
        <v>0</v>
      </c>
      <c r="F147" s="76">
        <f>'Champ Pools'!F147</f>
        <v>0</v>
      </c>
      <c r="G147" s="76">
        <f>'Champ Pools'!G147</f>
        <v>3</v>
      </c>
      <c r="H147" s="76">
        <f>'Champ Pools'!H147</f>
        <v>0</v>
      </c>
      <c r="I147" s="76">
        <f>'Champ Pools'!I147</f>
        <v>0</v>
      </c>
      <c r="K147" s="80" t="str">
        <f t="shared" si="7"/>
        <v>Volibear</v>
      </c>
      <c r="L147" s="81">
        <f>'Champ Pools'!L147</f>
        <v>3</v>
      </c>
      <c r="M147" s="81">
        <f>'Champ Pools'!M147</f>
        <v>3</v>
      </c>
      <c r="N147" s="81">
        <f>'Champ Pools'!N147</f>
        <v>3</v>
      </c>
      <c r="O147" s="81">
        <f>'Champ Pools'!O147</f>
        <v>0</v>
      </c>
      <c r="P147" s="81">
        <f>'Champ Pools'!P147</f>
        <v>0</v>
      </c>
      <c r="S147" s="83"/>
      <c r="T147" s="83"/>
      <c r="U147" s="83"/>
      <c r="V147" s="83"/>
      <c r="W147" s="83"/>
      <c r="X147" s="83"/>
      <c r="Y147" s="83"/>
      <c r="Z147" s="83"/>
      <c r="AA147" s="83"/>
      <c r="AB147" s="83"/>
      <c r="AC147" s="83"/>
      <c r="AD147" s="83"/>
      <c r="AE147" s="83"/>
      <c r="AF147" s="83"/>
      <c r="AG147" s="83"/>
      <c r="AH147" s="83"/>
      <c r="AI147" s="83"/>
      <c r="AJ147" s="83"/>
      <c r="AK147" s="83"/>
      <c r="AL147" s="83"/>
      <c r="AM147" s="83"/>
      <c r="AN147" s="83"/>
      <c r="AO147" s="83"/>
      <c r="AP147" s="83"/>
      <c r="AQ147" s="83"/>
      <c r="AR147" s="83"/>
      <c r="AS147" s="83"/>
      <c r="AT147" s="83"/>
      <c r="AU147" s="83"/>
      <c r="AV147" s="83"/>
      <c r="AW147" s="83"/>
      <c r="AX147" s="83"/>
      <c r="AY147" s="83"/>
      <c r="AZ147" s="83"/>
      <c r="BA147" s="83"/>
      <c r="BB147" s="83"/>
      <c r="BC147" s="83"/>
      <c r="BD147" s="83"/>
      <c r="BE147" s="83"/>
      <c r="BF147" s="83"/>
      <c r="BG147" s="83"/>
      <c r="BH147" s="83"/>
      <c r="BI147" s="83"/>
      <c r="BJ147" s="83"/>
      <c r="BK147" s="83"/>
      <c r="BL147" s="83"/>
      <c r="BM147" s="83"/>
      <c r="BN147" s="83"/>
      <c r="BO147" s="83"/>
      <c r="BP147" s="83"/>
      <c r="BQ147" s="83"/>
    </row>
    <row r="148" spans="1:69" x14ac:dyDescent="0.25">
      <c r="A148" s="106" t="str">
        <f>'Champ Scores'!A147</f>
        <v>Warwick</v>
      </c>
      <c r="B148" s="109">
        <v>2</v>
      </c>
      <c r="C148" s="108">
        <f>'Champ Pools'!C148</f>
        <v>1</v>
      </c>
      <c r="D148" s="76">
        <f>'Champ Pools'!D148</f>
        <v>0</v>
      </c>
      <c r="E148" s="76">
        <f>'Champ Pools'!E148</f>
        <v>0</v>
      </c>
      <c r="F148" s="76">
        <f>'Champ Pools'!F148</f>
        <v>0</v>
      </c>
      <c r="G148" s="76">
        <f>'Champ Pools'!G148</f>
        <v>5</v>
      </c>
      <c r="H148" s="76">
        <f>'Champ Pools'!H148</f>
        <v>0</v>
      </c>
      <c r="I148" s="76">
        <f>'Champ Pools'!I148</f>
        <v>0</v>
      </c>
      <c r="K148" s="80" t="str">
        <f t="shared" si="7"/>
        <v>Warwick</v>
      </c>
      <c r="L148" s="81">
        <f>'Champ Pools'!L148</f>
        <v>3</v>
      </c>
      <c r="M148" s="81">
        <f>'Champ Pools'!M148</f>
        <v>3</v>
      </c>
      <c r="N148" s="81">
        <f>'Champ Pools'!N148</f>
        <v>0</v>
      </c>
      <c r="O148" s="81">
        <f>'Champ Pools'!O148</f>
        <v>0</v>
      </c>
      <c r="P148" s="81">
        <f>'Champ Pools'!P148</f>
        <v>0</v>
      </c>
      <c r="S148" s="83"/>
      <c r="T148" s="83"/>
      <c r="U148" s="83"/>
      <c r="V148" s="83"/>
      <c r="W148" s="83"/>
      <c r="X148" s="83"/>
      <c r="Y148" s="83"/>
      <c r="Z148" s="83"/>
      <c r="AA148" s="83"/>
      <c r="AB148" s="83"/>
      <c r="AC148" s="83"/>
      <c r="AD148" s="83"/>
      <c r="AE148" s="83"/>
      <c r="AF148" s="83"/>
      <c r="AG148" s="83"/>
      <c r="AH148" s="83"/>
      <c r="AI148" s="83"/>
      <c r="AJ148" s="83"/>
      <c r="AK148" s="83"/>
      <c r="AL148" s="83"/>
      <c r="AM148" s="83"/>
      <c r="AN148" s="83"/>
      <c r="AO148" s="83"/>
      <c r="AP148" s="83"/>
      <c r="AQ148" s="83"/>
      <c r="AR148" s="83"/>
      <c r="AS148" s="83"/>
      <c r="AT148" s="83"/>
      <c r="AU148" s="83"/>
      <c r="AV148" s="83"/>
      <c r="AW148" s="83"/>
      <c r="AX148" s="83"/>
      <c r="AY148" s="83"/>
      <c r="AZ148" s="83"/>
      <c r="BA148" s="83"/>
      <c r="BB148" s="83"/>
      <c r="BC148" s="83"/>
      <c r="BD148" s="83"/>
      <c r="BE148" s="83"/>
      <c r="BF148" s="83"/>
      <c r="BG148" s="83"/>
      <c r="BH148" s="83"/>
      <c r="BI148" s="83"/>
      <c r="BJ148" s="83"/>
      <c r="BK148" s="83"/>
      <c r="BL148" s="83"/>
      <c r="BM148" s="83"/>
      <c r="BN148" s="83"/>
      <c r="BO148" s="83"/>
      <c r="BP148" s="83"/>
      <c r="BQ148" s="83"/>
    </row>
    <row r="149" spans="1:69" x14ac:dyDescent="0.25">
      <c r="A149" s="106" t="str">
        <f>'Champ Scores'!A148</f>
        <v>Wukong</v>
      </c>
      <c r="B149" s="109">
        <v>4</v>
      </c>
      <c r="C149" s="108">
        <f>'Champ Pools'!C149</f>
        <v>1</v>
      </c>
      <c r="D149" s="76">
        <f>'Champ Pools'!D149</f>
        <v>3</v>
      </c>
      <c r="E149" s="76">
        <f>'Champ Pools'!E149</f>
        <v>0</v>
      </c>
      <c r="F149" s="76">
        <f>'Champ Pools'!F149</f>
        <v>0</v>
      </c>
      <c r="G149" s="76">
        <f>'Champ Pools'!G149</f>
        <v>3</v>
      </c>
      <c r="H149" s="76">
        <f>'Champ Pools'!H149</f>
        <v>0</v>
      </c>
      <c r="I149" s="76">
        <f>'Champ Pools'!I149</f>
        <v>0</v>
      </c>
      <c r="K149" s="80" t="str">
        <f t="shared" si="7"/>
        <v>Wukong</v>
      </c>
      <c r="L149" s="81">
        <f>'Champ Pools'!L149</f>
        <v>3</v>
      </c>
      <c r="M149" s="81">
        <f>'Champ Pools'!M149</f>
        <v>3</v>
      </c>
      <c r="N149" s="81">
        <f>'Champ Pools'!N149</f>
        <v>3</v>
      </c>
      <c r="O149" s="81">
        <f>'Champ Pools'!O149</f>
        <v>0</v>
      </c>
      <c r="P149" s="81">
        <f>'Champ Pools'!P149</f>
        <v>0</v>
      </c>
      <c r="S149" s="83"/>
      <c r="T149" s="83"/>
      <c r="U149" s="83"/>
      <c r="V149" s="83"/>
      <c r="W149" s="83"/>
      <c r="X149" s="83"/>
      <c r="Y149" s="83"/>
      <c r="Z149" s="83"/>
      <c r="AA149" s="83"/>
      <c r="AB149" s="83"/>
      <c r="AC149" s="83"/>
      <c r="AD149" s="83"/>
      <c r="AE149" s="83"/>
      <c r="AF149" s="83"/>
      <c r="AG149" s="83"/>
      <c r="AH149" s="83"/>
      <c r="AI149" s="83"/>
      <c r="AJ149" s="83"/>
      <c r="AK149" s="83"/>
      <c r="AL149" s="83"/>
      <c r="AM149" s="83"/>
      <c r="AN149" s="83"/>
      <c r="AO149" s="83"/>
      <c r="AP149" s="83"/>
      <c r="AQ149" s="83"/>
      <c r="AR149" s="83"/>
      <c r="AS149" s="83"/>
      <c r="AT149" s="83"/>
      <c r="AU149" s="83"/>
      <c r="AV149" s="83"/>
      <c r="AW149" s="83"/>
      <c r="AX149" s="83"/>
      <c r="AY149" s="83"/>
      <c r="AZ149" s="83"/>
      <c r="BA149" s="83"/>
      <c r="BB149" s="83"/>
      <c r="BC149" s="83"/>
      <c r="BD149" s="83"/>
      <c r="BE149" s="83"/>
      <c r="BF149" s="83"/>
      <c r="BG149" s="83"/>
      <c r="BH149" s="83"/>
      <c r="BI149" s="83"/>
      <c r="BJ149" s="83"/>
      <c r="BK149" s="83"/>
      <c r="BL149" s="83"/>
      <c r="BM149" s="83"/>
      <c r="BN149" s="83"/>
      <c r="BO149" s="83"/>
      <c r="BP149" s="83"/>
      <c r="BQ149" s="83"/>
    </row>
    <row r="150" spans="1:69" x14ac:dyDescent="0.25">
      <c r="A150" s="106" t="str">
        <f>'Champ Scores'!A149</f>
        <v>Xayah</v>
      </c>
      <c r="B150" s="109">
        <v>0</v>
      </c>
      <c r="C150" s="108">
        <f>'Champ Pools'!C150</f>
        <v>0</v>
      </c>
      <c r="D150" s="76">
        <f>'Champ Pools'!D150</f>
        <v>0</v>
      </c>
      <c r="E150" s="76">
        <f>'Champ Pools'!E150</f>
        <v>0</v>
      </c>
      <c r="F150" s="76">
        <f>'Champ Pools'!F150</f>
        <v>0</v>
      </c>
      <c r="G150" s="76">
        <f>'Champ Pools'!G150</f>
        <v>0</v>
      </c>
      <c r="H150" s="76">
        <f>'Champ Pools'!H150</f>
        <v>0</v>
      </c>
      <c r="I150" s="76">
        <f>'Champ Pools'!I150</f>
        <v>0</v>
      </c>
      <c r="K150" s="80" t="str">
        <f t="shared" si="7"/>
        <v>Xayah</v>
      </c>
      <c r="L150" s="81">
        <f>'Champ Pools'!L150</f>
        <v>0</v>
      </c>
      <c r="M150" s="81">
        <f>'Champ Pools'!M150</f>
        <v>0</v>
      </c>
      <c r="N150" s="81">
        <f>'Champ Pools'!N150</f>
        <v>0</v>
      </c>
      <c r="O150" s="81">
        <f>'Champ Pools'!O150</f>
        <v>0</v>
      </c>
      <c r="P150" s="81">
        <f>'Champ Pools'!P150</f>
        <v>0</v>
      </c>
      <c r="S150" s="83"/>
      <c r="T150" s="83"/>
      <c r="U150" s="83"/>
      <c r="V150" s="83"/>
      <c r="W150" s="83"/>
      <c r="X150" s="83"/>
      <c r="Y150" s="83"/>
      <c r="Z150" s="83"/>
      <c r="AA150" s="83"/>
      <c r="AB150" s="83"/>
      <c r="AC150" s="83"/>
      <c r="AD150" s="83"/>
      <c r="AE150" s="83"/>
      <c r="AF150" s="83"/>
      <c r="AG150" s="83"/>
      <c r="AH150" s="83"/>
      <c r="AI150" s="83"/>
      <c r="AJ150" s="83"/>
      <c r="AK150" s="83"/>
      <c r="AL150" s="83"/>
      <c r="AM150" s="83"/>
      <c r="AN150" s="83"/>
      <c r="AO150" s="83"/>
      <c r="AP150" s="83"/>
      <c r="AQ150" s="83"/>
      <c r="AR150" s="83"/>
      <c r="AS150" s="83"/>
      <c r="AT150" s="83"/>
      <c r="AU150" s="83"/>
      <c r="AV150" s="83"/>
      <c r="AW150" s="83"/>
      <c r="AX150" s="83"/>
      <c r="AY150" s="83"/>
      <c r="AZ150" s="83"/>
      <c r="BA150" s="83"/>
      <c r="BB150" s="83"/>
      <c r="BC150" s="83"/>
      <c r="BD150" s="83"/>
      <c r="BE150" s="83"/>
      <c r="BF150" s="83"/>
      <c r="BG150" s="83"/>
      <c r="BH150" s="83"/>
      <c r="BI150" s="83"/>
      <c r="BJ150" s="83"/>
      <c r="BK150" s="83"/>
      <c r="BL150" s="83"/>
      <c r="BM150" s="83"/>
      <c r="BN150" s="83"/>
      <c r="BO150" s="83"/>
      <c r="BP150" s="83"/>
      <c r="BQ150" s="83"/>
    </row>
    <row r="151" spans="1:69" x14ac:dyDescent="0.25">
      <c r="A151" s="106" t="str">
        <f>'Champ Scores'!A150</f>
        <v>Xerath</v>
      </c>
      <c r="B151" s="109">
        <v>0</v>
      </c>
      <c r="C151" s="108">
        <f>'Champ Pools'!C151</f>
        <v>0</v>
      </c>
      <c r="D151" s="76">
        <f>'Champ Pools'!D151</f>
        <v>5</v>
      </c>
      <c r="E151" s="76">
        <f>'Champ Pools'!E151</f>
        <v>0</v>
      </c>
      <c r="F151" s="76">
        <f>'Champ Pools'!F151</f>
        <v>4</v>
      </c>
      <c r="G151" s="76">
        <f>'Champ Pools'!G151</f>
        <v>0</v>
      </c>
      <c r="H151" s="76">
        <f>'Champ Pools'!H151</f>
        <v>0</v>
      </c>
      <c r="I151" s="76">
        <f>'Champ Pools'!I151</f>
        <v>0</v>
      </c>
      <c r="K151" s="80" t="str">
        <f t="shared" si="7"/>
        <v>Xerath</v>
      </c>
      <c r="L151" s="81">
        <f>'Champ Pools'!L151</f>
        <v>0</v>
      </c>
      <c r="M151" s="81">
        <f>'Champ Pools'!M151</f>
        <v>0</v>
      </c>
      <c r="N151" s="81">
        <f>'Champ Pools'!N151</f>
        <v>3</v>
      </c>
      <c r="O151" s="81">
        <f>'Champ Pools'!O151</f>
        <v>0</v>
      </c>
      <c r="P151" s="81">
        <f>'Champ Pools'!P151</f>
        <v>3</v>
      </c>
      <c r="S151" s="83"/>
      <c r="T151" s="83"/>
      <c r="U151" s="83"/>
      <c r="V151" s="83"/>
      <c r="W151" s="83"/>
      <c r="X151" s="83"/>
      <c r="Y151" s="83"/>
      <c r="Z151" s="83"/>
      <c r="AA151" s="83"/>
      <c r="AB151" s="83"/>
      <c r="AC151" s="83"/>
      <c r="AD151" s="83"/>
      <c r="AE151" s="83"/>
      <c r="AF151" s="83"/>
      <c r="AG151" s="83"/>
      <c r="AH151" s="83"/>
      <c r="AI151" s="83"/>
      <c r="AJ151" s="83"/>
      <c r="AK151" s="83"/>
      <c r="AL151" s="83"/>
      <c r="AM151" s="83"/>
      <c r="AN151" s="83"/>
      <c r="AO151" s="83"/>
      <c r="AP151" s="83"/>
      <c r="AQ151" s="83"/>
      <c r="AR151" s="83"/>
      <c r="AS151" s="83"/>
      <c r="AT151" s="83"/>
      <c r="AU151" s="83"/>
      <c r="AV151" s="83"/>
      <c r="AW151" s="83"/>
      <c r="AX151" s="83"/>
      <c r="AY151" s="83"/>
      <c r="AZ151" s="83"/>
      <c r="BA151" s="83"/>
      <c r="BB151" s="83"/>
      <c r="BC151" s="83"/>
      <c r="BD151" s="83"/>
      <c r="BE151" s="83"/>
      <c r="BF151" s="83"/>
      <c r="BG151" s="83"/>
      <c r="BH151" s="83"/>
      <c r="BI151" s="83"/>
      <c r="BJ151" s="83"/>
      <c r="BK151" s="83"/>
      <c r="BL151" s="83"/>
      <c r="BM151" s="83"/>
      <c r="BN151" s="83"/>
      <c r="BO151" s="83"/>
      <c r="BP151" s="83"/>
      <c r="BQ151" s="83"/>
    </row>
    <row r="152" spans="1:69" x14ac:dyDescent="0.25">
      <c r="A152" s="106" t="str">
        <f>'Champ Scores'!A151</f>
        <v>Xin Zhao</v>
      </c>
      <c r="B152" s="109">
        <v>0</v>
      </c>
      <c r="C152" s="108">
        <f>'Champ Pools'!C152</f>
        <v>4</v>
      </c>
      <c r="D152" s="76">
        <f>'Champ Pools'!D152</f>
        <v>0</v>
      </c>
      <c r="E152" s="76">
        <f>'Champ Pools'!E152</f>
        <v>0</v>
      </c>
      <c r="F152" s="76">
        <f>'Champ Pools'!F152</f>
        <v>0</v>
      </c>
      <c r="G152" s="76">
        <f>'Champ Pools'!G152</f>
        <v>5</v>
      </c>
      <c r="H152" s="76">
        <f>'Champ Pools'!H152</f>
        <v>0</v>
      </c>
      <c r="I152" s="76">
        <f>'Champ Pools'!I152</f>
        <v>0</v>
      </c>
      <c r="K152" s="80" t="str">
        <f t="shared" si="7"/>
        <v>Xin Zhao</v>
      </c>
      <c r="L152" s="81">
        <f>'Champ Pools'!L152</f>
        <v>0</v>
      </c>
      <c r="M152" s="81">
        <f>'Champ Pools'!M152</f>
        <v>3</v>
      </c>
      <c r="N152" s="81">
        <f>'Champ Pools'!N152</f>
        <v>0</v>
      </c>
      <c r="O152" s="81">
        <f>'Champ Pools'!O152</f>
        <v>0</v>
      </c>
      <c r="P152" s="81">
        <f>'Champ Pools'!P152</f>
        <v>0</v>
      </c>
      <c r="S152" s="83"/>
      <c r="T152" s="83"/>
      <c r="U152" s="83"/>
      <c r="V152" s="83"/>
      <c r="W152" s="83"/>
      <c r="X152" s="83"/>
      <c r="Y152" s="83"/>
      <c r="Z152" s="83"/>
      <c r="AA152" s="83"/>
      <c r="AB152" s="83"/>
      <c r="AC152" s="83"/>
      <c r="AD152" s="83"/>
      <c r="AE152" s="83"/>
      <c r="AF152" s="83"/>
      <c r="AG152" s="83"/>
      <c r="AH152" s="83"/>
      <c r="AI152" s="83"/>
      <c r="AJ152" s="83"/>
      <c r="AK152" s="83"/>
      <c r="AL152" s="83"/>
      <c r="AM152" s="83"/>
      <c r="AN152" s="83"/>
      <c r="AO152" s="83"/>
      <c r="AP152" s="83"/>
      <c r="AQ152" s="83"/>
      <c r="AR152" s="83"/>
      <c r="AS152" s="83"/>
      <c r="AT152" s="83"/>
      <c r="AU152" s="83"/>
      <c r="AV152" s="83"/>
      <c r="AW152" s="83"/>
      <c r="AX152" s="83"/>
      <c r="AY152" s="83"/>
      <c r="AZ152" s="83"/>
      <c r="BA152" s="83"/>
      <c r="BB152" s="83"/>
      <c r="BC152" s="83"/>
      <c r="BD152" s="83"/>
      <c r="BE152" s="83"/>
      <c r="BF152" s="83"/>
      <c r="BG152" s="83"/>
      <c r="BH152" s="83"/>
      <c r="BI152" s="83"/>
      <c r="BJ152" s="83"/>
      <c r="BK152" s="83"/>
      <c r="BL152" s="83"/>
      <c r="BM152" s="83"/>
      <c r="BN152" s="83"/>
      <c r="BO152" s="83"/>
      <c r="BP152" s="83"/>
      <c r="BQ152" s="83"/>
    </row>
    <row r="153" spans="1:69" x14ac:dyDescent="0.25">
      <c r="A153" s="106" t="str">
        <f>'Champ Scores'!A152</f>
        <v>Yasuo</v>
      </c>
      <c r="B153" s="109">
        <v>0</v>
      </c>
      <c r="C153" s="108">
        <f>'Champ Pools'!C153</f>
        <v>0</v>
      </c>
      <c r="D153" s="76">
        <f>'Champ Pools'!D153</f>
        <v>5</v>
      </c>
      <c r="E153" s="76">
        <f>'Champ Pools'!E153</f>
        <v>0</v>
      </c>
      <c r="F153" s="76">
        <f>'Champ Pools'!F153</f>
        <v>0</v>
      </c>
      <c r="G153" s="76">
        <f>'Champ Pools'!G153</f>
        <v>0</v>
      </c>
      <c r="H153" s="76">
        <f>'Champ Pools'!H153</f>
        <v>0</v>
      </c>
      <c r="I153" s="76">
        <f>'Champ Pools'!I153</f>
        <v>0</v>
      </c>
      <c r="K153" s="80" t="str">
        <f t="shared" si="7"/>
        <v>Yasuo</v>
      </c>
      <c r="L153" s="81">
        <f>'Champ Pools'!L153</f>
        <v>0</v>
      </c>
      <c r="M153" s="81">
        <f>'Champ Pools'!M153</f>
        <v>0</v>
      </c>
      <c r="N153" s="81">
        <f>'Champ Pools'!N153</f>
        <v>3</v>
      </c>
      <c r="O153" s="81">
        <f>'Champ Pools'!O153</f>
        <v>0</v>
      </c>
      <c r="P153" s="81">
        <f>'Champ Pools'!P153</f>
        <v>0</v>
      </c>
      <c r="S153" s="83"/>
      <c r="T153" s="83"/>
      <c r="U153" s="83"/>
      <c r="V153" s="83"/>
      <c r="W153" s="83"/>
      <c r="X153" s="83"/>
      <c r="Y153" s="83"/>
      <c r="Z153" s="83"/>
      <c r="AA153" s="83"/>
      <c r="AB153" s="83"/>
      <c r="AC153" s="83"/>
      <c r="AD153" s="83"/>
      <c r="AE153" s="83"/>
      <c r="AF153" s="83"/>
      <c r="AG153" s="83"/>
      <c r="AH153" s="83"/>
      <c r="AI153" s="83"/>
      <c r="AJ153" s="83"/>
      <c r="AK153" s="83"/>
      <c r="AL153" s="83"/>
      <c r="AM153" s="83"/>
      <c r="AN153" s="83"/>
      <c r="AO153" s="83"/>
      <c r="AP153" s="83"/>
      <c r="AQ153" s="83"/>
      <c r="AR153" s="83"/>
      <c r="AS153" s="83"/>
      <c r="AT153" s="83"/>
      <c r="AU153" s="83"/>
      <c r="AV153" s="83"/>
      <c r="AW153" s="83"/>
      <c r="AX153" s="83"/>
      <c r="AY153" s="83"/>
      <c r="AZ153" s="83"/>
      <c r="BA153" s="83"/>
      <c r="BB153" s="83"/>
      <c r="BC153" s="83"/>
      <c r="BD153" s="83"/>
      <c r="BE153" s="83"/>
      <c r="BF153" s="83"/>
      <c r="BG153" s="83"/>
      <c r="BH153" s="83"/>
      <c r="BI153" s="83"/>
      <c r="BJ153" s="83"/>
      <c r="BK153" s="83"/>
      <c r="BL153" s="83"/>
      <c r="BM153" s="83"/>
      <c r="BN153" s="83"/>
      <c r="BO153" s="83"/>
      <c r="BP153" s="83"/>
      <c r="BQ153" s="83"/>
    </row>
    <row r="154" spans="1:69" x14ac:dyDescent="0.25">
      <c r="A154" s="106" t="str">
        <f>'Champ Scores'!A153</f>
        <v>Yone</v>
      </c>
      <c r="B154" s="109">
        <v>0</v>
      </c>
      <c r="C154" s="108">
        <f>'Champ Pools'!C154</f>
        <v>0</v>
      </c>
      <c r="D154" s="76">
        <f>'Champ Pools'!D154</f>
        <v>5</v>
      </c>
      <c r="E154" s="76">
        <f>'Champ Pools'!E154</f>
        <v>0</v>
      </c>
      <c r="F154" s="76">
        <f>'Champ Pools'!F154</f>
        <v>0</v>
      </c>
      <c r="G154" s="76">
        <f>'Champ Pools'!G154</f>
        <v>0</v>
      </c>
      <c r="H154" s="76">
        <f>'Champ Pools'!H154</f>
        <v>0</v>
      </c>
      <c r="I154" s="76">
        <f>'Champ Pools'!I154</f>
        <v>0</v>
      </c>
      <c r="K154" s="80" t="str">
        <f t="shared" si="7"/>
        <v>Yone</v>
      </c>
      <c r="L154" s="81">
        <f>'Champ Pools'!L154</f>
        <v>0</v>
      </c>
      <c r="M154" s="81">
        <f>'Champ Pools'!M154</f>
        <v>0</v>
      </c>
      <c r="N154" s="81">
        <f>'Champ Pools'!N154</f>
        <v>3</v>
      </c>
      <c r="O154" s="81">
        <f>'Champ Pools'!O154</f>
        <v>0</v>
      </c>
      <c r="P154" s="81">
        <f>'Champ Pools'!P154</f>
        <v>0</v>
      </c>
      <c r="S154" s="83"/>
      <c r="T154" s="83"/>
      <c r="U154" s="83"/>
      <c r="V154" s="83"/>
      <c r="W154" s="83"/>
      <c r="X154" s="83"/>
      <c r="Y154" s="83"/>
      <c r="Z154" s="83"/>
      <c r="AA154" s="83"/>
      <c r="AB154" s="83"/>
      <c r="AC154" s="83"/>
      <c r="AD154" s="83"/>
      <c r="AE154" s="83"/>
      <c r="AF154" s="83"/>
      <c r="AG154" s="83"/>
      <c r="AH154" s="83"/>
      <c r="AI154" s="83"/>
      <c r="AJ154" s="83"/>
      <c r="AK154" s="83"/>
      <c r="AL154" s="83"/>
      <c r="AM154" s="83"/>
      <c r="AN154" s="83"/>
      <c r="AO154" s="83"/>
      <c r="AP154" s="83"/>
      <c r="AQ154" s="83"/>
      <c r="AR154" s="83"/>
      <c r="AS154" s="83"/>
      <c r="AT154" s="83"/>
      <c r="AU154" s="83"/>
      <c r="AV154" s="83"/>
      <c r="AW154" s="83"/>
      <c r="AX154" s="83"/>
      <c r="AY154" s="83"/>
      <c r="AZ154" s="83"/>
      <c r="BA154" s="83"/>
      <c r="BB154" s="83"/>
      <c r="BC154" s="83"/>
      <c r="BD154" s="83"/>
      <c r="BE154" s="83"/>
      <c r="BF154" s="83"/>
      <c r="BG154" s="83"/>
      <c r="BH154" s="83"/>
      <c r="BI154" s="83"/>
      <c r="BJ154" s="83"/>
      <c r="BK154" s="83"/>
      <c r="BL154" s="83"/>
      <c r="BM154" s="83"/>
      <c r="BN154" s="83"/>
      <c r="BO154" s="83"/>
      <c r="BP154" s="83"/>
      <c r="BQ154" s="83"/>
    </row>
    <row r="155" spans="1:69" x14ac:dyDescent="0.25">
      <c r="A155" s="106" t="str">
        <f>'Champ Scores'!A154</f>
        <v>Yorick</v>
      </c>
      <c r="B155" s="109">
        <v>0</v>
      </c>
      <c r="C155" s="108">
        <f>'Champ Pools'!C155</f>
        <v>0</v>
      </c>
      <c r="D155" s="76">
        <f>'Champ Pools'!D155</f>
        <v>0</v>
      </c>
      <c r="E155" s="76">
        <f>'Champ Pools'!E155</f>
        <v>0</v>
      </c>
      <c r="F155" s="76">
        <f>'Champ Pools'!F155</f>
        <v>0</v>
      </c>
      <c r="G155" s="76">
        <f>'Champ Pools'!G155</f>
        <v>0</v>
      </c>
      <c r="H155" s="76">
        <f>'Champ Pools'!H155</f>
        <v>0</v>
      </c>
      <c r="I155" s="76">
        <f>'Champ Pools'!I155</f>
        <v>0</v>
      </c>
      <c r="K155" s="80" t="str">
        <f t="shared" si="7"/>
        <v>Yorick</v>
      </c>
      <c r="L155" s="81">
        <f>'Champ Pools'!L155</f>
        <v>0</v>
      </c>
      <c r="M155" s="81">
        <f>'Champ Pools'!M155</f>
        <v>0</v>
      </c>
      <c r="N155" s="81">
        <f>'Champ Pools'!N155</f>
        <v>0</v>
      </c>
      <c r="O155" s="81">
        <f>'Champ Pools'!O155</f>
        <v>0</v>
      </c>
      <c r="P155" s="81">
        <f>'Champ Pools'!P155</f>
        <v>0</v>
      </c>
      <c r="S155" s="83"/>
      <c r="T155" s="83"/>
      <c r="U155" s="83"/>
      <c r="V155" s="83"/>
      <c r="W155" s="83"/>
      <c r="X155" s="83"/>
      <c r="Y155" s="83"/>
      <c r="Z155" s="83"/>
      <c r="AA155" s="83"/>
      <c r="AB155" s="83"/>
      <c r="AC155" s="83"/>
      <c r="AD155" s="83"/>
      <c r="AE155" s="83"/>
      <c r="AF155" s="83"/>
      <c r="AG155" s="83"/>
      <c r="AH155" s="83"/>
      <c r="AI155" s="83"/>
      <c r="AJ155" s="83"/>
      <c r="AK155" s="83"/>
      <c r="AL155" s="83"/>
      <c r="AM155" s="83"/>
      <c r="AN155" s="83"/>
      <c r="AO155" s="83"/>
      <c r="AP155" s="83"/>
      <c r="AQ155" s="83"/>
      <c r="AR155" s="83"/>
      <c r="AS155" s="83"/>
      <c r="AT155" s="83"/>
      <c r="AU155" s="83"/>
      <c r="AV155" s="83"/>
      <c r="AW155" s="83"/>
      <c r="AX155" s="83"/>
      <c r="AY155" s="83"/>
      <c r="AZ155" s="83"/>
      <c r="BA155" s="83"/>
      <c r="BB155" s="83"/>
      <c r="BC155" s="83"/>
      <c r="BD155" s="83"/>
      <c r="BE155" s="83"/>
      <c r="BF155" s="83"/>
      <c r="BG155" s="83"/>
      <c r="BH155" s="83"/>
      <c r="BI155" s="83"/>
      <c r="BJ155" s="83"/>
      <c r="BK155" s="83"/>
      <c r="BL155" s="83"/>
      <c r="BM155" s="83"/>
      <c r="BN155" s="83"/>
      <c r="BO155" s="83"/>
      <c r="BP155" s="83"/>
      <c r="BQ155" s="83"/>
    </row>
    <row r="156" spans="1:69" x14ac:dyDescent="0.25">
      <c r="A156" s="106" t="str">
        <f>'Champ Scores'!A155</f>
        <v>Yuumi</v>
      </c>
      <c r="B156" s="109">
        <v>0</v>
      </c>
      <c r="C156" s="108">
        <f>'Champ Pools'!C156</f>
        <v>0</v>
      </c>
      <c r="D156" s="76">
        <f>'Champ Pools'!D156</f>
        <v>0</v>
      </c>
      <c r="E156" s="76">
        <f>'Champ Pools'!E156</f>
        <v>0</v>
      </c>
      <c r="F156" s="76">
        <f>'Champ Pools'!F156</f>
        <v>4</v>
      </c>
      <c r="G156" s="76">
        <f>'Champ Pools'!G156</f>
        <v>0</v>
      </c>
      <c r="H156" s="76">
        <f>'Champ Pools'!H156</f>
        <v>0</v>
      </c>
      <c r="I156" s="76">
        <f>'Champ Pools'!I156</f>
        <v>0</v>
      </c>
      <c r="J156" s="92"/>
      <c r="K156" s="80" t="str">
        <f t="shared" si="7"/>
        <v>Yuumi</v>
      </c>
      <c r="L156" s="81">
        <f>'Champ Pools'!L156</f>
        <v>0</v>
      </c>
      <c r="M156" s="81">
        <f>'Champ Pools'!M156</f>
        <v>0</v>
      </c>
      <c r="N156" s="81">
        <f>'Champ Pools'!N156</f>
        <v>0</v>
      </c>
      <c r="O156" s="81">
        <f>'Champ Pools'!O156</f>
        <v>0</v>
      </c>
      <c r="P156" s="81">
        <f>'Champ Pools'!P156</f>
        <v>3</v>
      </c>
      <c r="Q156" s="92"/>
      <c r="R156" s="92"/>
      <c r="S156" s="83"/>
      <c r="T156" s="83"/>
      <c r="U156" s="83"/>
      <c r="V156" s="83"/>
      <c r="W156" s="83"/>
      <c r="X156" s="83"/>
      <c r="Y156" s="83"/>
      <c r="Z156" s="83"/>
      <c r="AA156" s="83"/>
      <c r="AB156" s="83"/>
      <c r="AC156" s="83"/>
      <c r="AD156" s="83"/>
      <c r="AE156" s="83"/>
      <c r="AF156" s="83"/>
      <c r="AG156" s="83"/>
      <c r="AH156" s="83"/>
      <c r="AI156" s="83"/>
      <c r="AJ156" s="83"/>
      <c r="AK156" s="83"/>
      <c r="AL156" s="83"/>
      <c r="AM156" s="83"/>
      <c r="AN156" s="83"/>
      <c r="AO156" s="83"/>
      <c r="AP156" s="83"/>
      <c r="AQ156" s="83"/>
      <c r="AR156" s="83"/>
      <c r="AS156" s="83"/>
      <c r="AT156" s="83"/>
      <c r="AU156" s="83"/>
      <c r="AV156" s="83"/>
      <c r="AW156" s="83"/>
      <c r="AX156" s="83"/>
      <c r="AY156" s="83"/>
      <c r="AZ156" s="83"/>
      <c r="BA156" s="83"/>
      <c r="BB156" s="83"/>
      <c r="BC156" s="83"/>
      <c r="BD156" s="83"/>
      <c r="BE156" s="83"/>
      <c r="BF156" s="83"/>
      <c r="BG156" s="83"/>
      <c r="BH156" s="83"/>
      <c r="BI156" s="83"/>
      <c r="BJ156" s="83"/>
      <c r="BK156" s="83"/>
      <c r="BL156" s="83"/>
      <c r="BM156" s="83"/>
      <c r="BN156" s="83"/>
      <c r="BO156" s="83"/>
      <c r="BP156" s="83"/>
      <c r="BQ156" s="83"/>
    </row>
    <row r="157" spans="1:69" x14ac:dyDescent="0.25">
      <c r="A157" s="106" t="str">
        <f>'Champ Scores'!A156</f>
        <v>Zac</v>
      </c>
      <c r="B157" s="109">
        <v>0</v>
      </c>
      <c r="C157" s="108">
        <f>'Champ Pools'!C157</f>
        <v>3</v>
      </c>
      <c r="D157" s="76">
        <f>'Champ Pools'!D157</f>
        <v>0</v>
      </c>
      <c r="E157" s="76">
        <f>'Champ Pools'!E157</f>
        <v>0</v>
      </c>
      <c r="F157" s="76">
        <f>'Champ Pools'!F157</f>
        <v>4</v>
      </c>
      <c r="G157" s="76">
        <f>'Champ Pools'!G157</f>
        <v>0</v>
      </c>
      <c r="H157" s="76">
        <f>'Champ Pools'!H157</f>
        <v>0</v>
      </c>
      <c r="I157" s="76">
        <f>'Champ Pools'!I157</f>
        <v>0</v>
      </c>
      <c r="K157" s="80" t="str">
        <f t="shared" si="7"/>
        <v>Zac</v>
      </c>
      <c r="L157" s="81">
        <f>'Champ Pools'!L157</f>
        <v>0</v>
      </c>
      <c r="M157" s="81">
        <f>'Champ Pools'!M157</f>
        <v>3</v>
      </c>
      <c r="N157" s="81">
        <f>'Champ Pools'!N157</f>
        <v>0</v>
      </c>
      <c r="O157" s="81">
        <f>'Champ Pools'!O157</f>
        <v>0</v>
      </c>
      <c r="P157" s="81">
        <f>'Champ Pools'!P157</f>
        <v>3</v>
      </c>
      <c r="S157" s="83"/>
      <c r="T157" s="83"/>
      <c r="U157" s="83"/>
      <c r="V157" s="83"/>
      <c r="W157" s="83"/>
      <c r="X157" s="83"/>
      <c r="Y157" s="83"/>
      <c r="Z157" s="83"/>
      <c r="AA157" s="83"/>
      <c r="AB157" s="83"/>
      <c r="AC157" s="83"/>
      <c r="AD157" s="83"/>
      <c r="AE157" s="83"/>
      <c r="AF157" s="83"/>
      <c r="AG157" s="83"/>
      <c r="AH157" s="83"/>
      <c r="AI157" s="83"/>
      <c r="AJ157" s="83"/>
      <c r="AK157" s="83"/>
      <c r="AL157" s="83"/>
      <c r="AM157" s="83"/>
      <c r="AN157" s="83"/>
      <c r="AO157" s="83"/>
      <c r="AP157" s="83"/>
      <c r="AQ157" s="83"/>
      <c r="AR157" s="83"/>
      <c r="AS157" s="83"/>
      <c r="AT157" s="83"/>
      <c r="AU157" s="83"/>
      <c r="AV157" s="83"/>
      <c r="AW157" s="83"/>
      <c r="AX157" s="83"/>
      <c r="AY157" s="83"/>
      <c r="AZ157" s="83"/>
      <c r="BA157" s="83"/>
      <c r="BB157" s="83"/>
      <c r="BC157" s="83"/>
      <c r="BD157" s="83"/>
      <c r="BE157" s="83"/>
      <c r="BF157" s="83"/>
      <c r="BG157" s="83"/>
      <c r="BH157" s="83"/>
      <c r="BI157" s="83"/>
      <c r="BJ157" s="83"/>
      <c r="BK157" s="83"/>
      <c r="BL157" s="83"/>
      <c r="BM157" s="83"/>
      <c r="BN157" s="83"/>
      <c r="BO157" s="83"/>
      <c r="BP157" s="83"/>
      <c r="BQ157" s="83"/>
    </row>
    <row r="158" spans="1:69" x14ac:dyDescent="0.25">
      <c r="A158" s="106" t="str">
        <f>'Champ Scores'!A157</f>
        <v>Zed</v>
      </c>
      <c r="B158" s="109">
        <v>0</v>
      </c>
      <c r="C158" s="108">
        <f>'Champ Pools'!C158</f>
        <v>0</v>
      </c>
      <c r="D158" s="76">
        <f>'Champ Pools'!D158</f>
        <v>3</v>
      </c>
      <c r="E158" s="76">
        <f>'Champ Pools'!E158</f>
        <v>0</v>
      </c>
      <c r="F158" s="76">
        <f>'Champ Pools'!F158</f>
        <v>0</v>
      </c>
      <c r="G158" s="76">
        <f>'Champ Pools'!G158</f>
        <v>0</v>
      </c>
      <c r="H158" s="76">
        <f>'Champ Pools'!H158</f>
        <v>0</v>
      </c>
      <c r="I158" s="76">
        <f>'Champ Pools'!I158</f>
        <v>0</v>
      </c>
      <c r="K158" s="80" t="str">
        <f t="shared" si="7"/>
        <v>Zed</v>
      </c>
      <c r="L158" s="81">
        <f>'Champ Pools'!L158</f>
        <v>0</v>
      </c>
      <c r="M158" s="81">
        <f>'Champ Pools'!M158</f>
        <v>0</v>
      </c>
      <c r="N158" s="81">
        <f>'Champ Pools'!N158</f>
        <v>3</v>
      </c>
      <c r="O158" s="81">
        <f>'Champ Pools'!O158</f>
        <v>0</v>
      </c>
      <c r="P158" s="81">
        <f>'Champ Pools'!P158</f>
        <v>0</v>
      </c>
      <c r="S158" s="83"/>
      <c r="T158" s="83"/>
      <c r="U158" s="83"/>
      <c r="V158" s="83"/>
      <c r="W158" s="83"/>
      <c r="X158" s="83"/>
      <c r="Y158" s="83"/>
      <c r="Z158" s="83"/>
      <c r="AA158" s="83"/>
      <c r="AB158" s="83"/>
      <c r="AC158" s="83"/>
      <c r="AD158" s="83"/>
      <c r="AE158" s="83"/>
      <c r="AF158" s="83"/>
      <c r="AG158" s="83"/>
      <c r="AH158" s="83"/>
      <c r="AI158" s="83"/>
      <c r="AJ158" s="83"/>
      <c r="AK158" s="83"/>
      <c r="AL158" s="83"/>
      <c r="AM158" s="83"/>
      <c r="AN158" s="83"/>
      <c r="AO158" s="83"/>
      <c r="AP158" s="83"/>
      <c r="AQ158" s="83"/>
      <c r="AR158" s="83"/>
      <c r="AS158" s="83"/>
      <c r="AT158" s="83"/>
      <c r="AU158" s="83"/>
      <c r="AV158" s="83"/>
      <c r="AW158" s="83"/>
      <c r="AX158" s="83"/>
      <c r="AY158" s="83"/>
      <c r="AZ158" s="83"/>
      <c r="BA158" s="83"/>
      <c r="BB158" s="83"/>
      <c r="BC158" s="83"/>
      <c r="BD158" s="83"/>
      <c r="BE158" s="83"/>
      <c r="BF158" s="83"/>
      <c r="BG158" s="83"/>
      <c r="BH158" s="83"/>
      <c r="BI158" s="83"/>
      <c r="BJ158" s="83"/>
      <c r="BK158" s="83"/>
      <c r="BL158" s="83"/>
      <c r="BM158" s="83"/>
      <c r="BN158" s="83"/>
      <c r="BO158" s="83"/>
      <c r="BP158" s="83"/>
      <c r="BQ158" s="83"/>
    </row>
    <row r="159" spans="1:69" x14ac:dyDescent="0.25">
      <c r="A159" s="106" t="str">
        <f>'Champ Scores'!A158</f>
        <v>Zeri</v>
      </c>
      <c r="B159" s="109">
        <v>0</v>
      </c>
      <c r="C159" s="108">
        <f>'Champ Pools'!C159</f>
        <v>0</v>
      </c>
      <c r="D159" s="76">
        <f>'Champ Pools'!D159</f>
        <v>0</v>
      </c>
      <c r="E159" s="76">
        <f>'Champ Pools'!E159</f>
        <v>1</v>
      </c>
      <c r="F159" s="76">
        <f>'Champ Pools'!F159</f>
        <v>0</v>
      </c>
      <c r="G159" s="76">
        <f>'Champ Pools'!G159</f>
        <v>0</v>
      </c>
      <c r="H159" s="76">
        <f>'Champ Pools'!H159</f>
        <v>0</v>
      </c>
      <c r="I159" s="76">
        <f>'Champ Pools'!I159</f>
        <v>0</v>
      </c>
      <c r="K159" s="80" t="str">
        <f t="shared" si="7"/>
        <v>Zeri</v>
      </c>
      <c r="L159" s="81">
        <f>'Champ Pools'!L159</f>
        <v>0</v>
      </c>
      <c r="M159" s="81">
        <f>'Champ Pools'!M159</f>
        <v>0</v>
      </c>
      <c r="N159" s="81">
        <f>'Champ Pools'!N159</f>
        <v>0</v>
      </c>
      <c r="O159" s="81">
        <f>'Champ Pools'!O159</f>
        <v>3</v>
      </c>
      <c r="P159" s="81">
        <f>'Champ Pools'!P159</f>
        <v>0</v>
      </c>
      <c r="S159" s="83"/>
      <c r="T159" s="83"/>
      <c r="U159" s="83"/>
      <c r="V159" s="83"/>
      <c r="W159" s="83"/>
      <c r="X159" s="83"/>
      <c r="Y159" s="83"/>
      <c r="Z159" s="83"/>
      <c r="AA159" s="83"/>
      <c r="AB159" s="83"/>
      <c r="AC159" s="83"/>
      <c r="AD159" s="83"/>
      <c r="AE159" s="83"/>
      <c r="AF159" s="83"/>
      <c r="AG159" s="83"/>
      <c r="AH159" s="83"/>
      <c r="AI159" s="83"/>
      <c r="AJ159" s="83"/>
      <c r="AK159" s="83"/>
      <c r="AL159" s="83"/>
      <c r="AM159" s="83"/>
      <c r="AN159" s="83"/>
      <c r="AO159" s="83"/>
      <c r="AP159" s="83"/>
      <c r="AQ159" s="83"/>
      <c r="AR159" s="83"/>
      <c r="AS159" s="83"/>
      <c r="AT159" s="83"/>
      <c r="AU159" s="83"/>
      <c r="AV159" s="83"/>
      <c r="AW159" s="83"/>
      <c r="AX159" s="83"/>
      <c r="AY159" s="83"/>
      <c r="AZ159" s="83"/>
      <c r="BA159" s="83"/>
      <c r="BB159" s="83"/>
      <c r="BC159" s="83"/>
      <c r="BD159" s="83"/>
      <c r="BE159" s="83"/>
      <c r="BF159" s="83"/>
      <c r="BG159" s="83"/>
      <c r="BH159" s="83"/>
      <c r="BI159" s="83"/>
      <c r="BJ159" s="83"/>
      <c r="BK159" s="83"/>
      <c r="BL159" s="83"/>
      <c r="BM159" s="83"/>
      <c r="BN159" s="83"/>
      <c r="BO159" s="83"/>
      <c r="BP159" s="83"/>
      <c r="BQ159" s="83"/>
    </row>
    <row r="160" spans="1:69" x14ac:dyDescent="0.25">
      <c r="A160" s="106" t="str">
        <f>'Champ Scores'!A159</f>
        <v>Ziggs</v>
      </c>
      <c r="B160" s="109">
        <v>0</v>
      </c>
      <c r="C160" s="108">
        <f>'Champ Pools'!C160</f>
        <v>0</v>
      </c>
      <c r="D160" s="76">
        <f>'Champ Pools'!D160</f>
        <v>4</v>
      </c>
      <c r="E160" s="76">
        <f>'Champ Pools'!E160</f>
        <v>0</v>
      </c>
      <c r="F160" s="76">
        <f>'Champ Pools'!F160</f>
        <v>0</v>
      </c>
      <c r="G160" s="76">
        <f>'Champ Pools'!G160</f>
        <v>0</v>
      </c>
      <c r="H160" s="76">
        <f>'Champ Pools'!H160</f>
        <v>0</v>
      </c>
      <c r="I160" s="76">
        <f>'Champ Pools'!I160</f>
        <v>0</v>
      </c>
      <c r="K160" s="80" t="str">
        <f t="shared" si="7"/>
        <v>Ziggs</v>
      </c>
      <c r="L160" s="81">
        <f>'Champ Pools'!L160</f>
        <v>0</v>
      </c>
      <c r="M160" s="81">
        <f>'Champ Pools'!M160</f>
        <v>0</v>
      </c>
      <c r="N160" s="81">
        <f>'Champ Pools'!N160</f>
        <v>3</v>
      </c>
      <c r="O160" s="81">
        <f>'Champ Pools'!O160</f>
        <v>0</v>
      </c>
      <c r="P160" s="81">
        <f>'Champ Pools'!P160</f>
        <v>0</v>
      </c>
      <c r="S160" s="83"/>
      <c r="T160" s="83"/>
      <c r="U160" s="83"/>
      <c r="V160" s="83"/>
      <c r="W160" s="83"/>
      <c r="X160" s="83"/>
      <c r="Y160" s="83"/>
      <c r="Z160" s="83"/>
      <c r="AA160" s="83"/>
      <c r="AB160" s="83"/>
      <c r="AC160" s="83"/>
      <c r="AD160" s="83"/>
      <c r="AE160" s="83"/>
      <c r="AF160" s="83"/>
      <c r="AG160" s="83"/>
      <c r="AH160" s="83"/>
      <c r="AI160" s="83"/>
      <c r="AJ160" s="83"/>
      <c r="AK160" s="83"/>
      <c r="AL160" s="83"/>
      <c r="AM160" s="83"/>
      <c r="AN160" s="83"/>
      <c r="AO160" s="83"/>
      <c r="AP160" s="83"/>
      <c r="AQ160" s="83"/>
      <c r="AR160" s="83"/>
      <c r="AS160" s="83"/>
      <c r="AT160" s="83"/>
      <c r="AU160" s="83"/>
      <c r="AV160" s="83"/>
      <c r="AW160" s="83"/>
      <c r="AX160" s="83"/>
      <c r="AY160" s="83"/>
      <c r="AZ160" s="83"/>
      <c r="BA160" s="83"/>
      <c r="BB160" s="83"/>
      <c r="BC160" s="83"/>
      <c r="BD160" s="83"/>
      <c r="BE160" s="83"/>
      <c r="BF160" s="83"/>
      <c r="BG160" s="83"/>
      <c r="BH160" s="83"/>
      <c r="BI160" s="83"/>
      <c r="BJ160" s="83"/>
      <c r="BK160" s="83"/>
      <c r="BL160" s="83"/>
      <c r="BM160" s="83"/>
      <c r="BN160" s="83"/>
      <c r="BO160" s="83"/>
      <c r="BP160" s="83"/>
      <c r="BQ160" s="83"/>
    </row>
    <row r="161" spans="1:16" x14ac:dyDescent="0.25">
      <c r="A161" s="106" t="str">
        <f>'Champ Scores'!A160</f>
        <v>Zilean</v>
      </c>
      <c r="B161" s="109">
        <v>0</v>
      </c>
      <c r="C161" s="108">
        <f>'Champ Pools'!C161</f>
        <v>0</v>
      </c>
      <c r="D161" s="76">
        <f>'Champ Pools'!D161</f>
        <v>4</v>
      </c>
      <c r="E161" s="76">
        <f>'Champ Pools'!E161</f>
        <v>0</v>
      </c>
      <c r="F161" s="76">
        <f>'Champ Pools'!F161</f>
        <v>4</v>
      </c>
      <c r="G161" s="76">
        <f>'Champ Pools'!G161</f>
        <v>0</v>
      </c>
      <c r="H161" s="76">
        <f>'Champ Pools'!H161</f>
        <v>0</v>
      </c>
      <c r="I161" s="76">
        <f>'Champ Pools'!I161</f>
        <v>0</v>
      </c>
      <c r="K161" s="80" t="str">
        <f t="shared" si="7"/>
        <v>Zilean</v>
      </c>
      <c r="L161" s="81">
        <f>'Champ Pools'!L161</f>
        <v>0</v>
      </c>
      <c r="M161" s="81">
        <f>'Champ Pools'!M161</f>
        <v>0</v>
      </c>
      <c r="N161" s="81">
        <f>'Champ Pools'!N161</f>
        <v>3</v>
      </c>
      <c r="O161" s="81">
        <f>'Champ Pools'!O161</f>
        <v>0</v>
      </c>
      <c r="P161" s="81">
        <f>'Champ Pools'!P161</f>
        <v>3</v>
      </c>
    </row>
    <row r="162" spans="1:16" x14ac:dyDescent="0.25">
      <c r="A162" s="106" t="str">
        <f>'Champ Scores'!A161</f>
        <v>Zoe</v>
      </c>
      <c r="B162" s="109">
        <v>0</v>
      </c>
      <c r="C162" s="108">
        <f>'Champ Pools'!C162</f>
        <v>0</v>
      </c>
      <c r="D162" s="76">
        <f>'Champ Pools'!D162</f>
        <v>3</v>
      </c>
      <c r="E162" s="76">
        <f>'Champ Pools'!E162</f>
        <v>0</v>
      </c>
      <c r="F162" s="76">
        <f>'Champ Pools'!F162</f>
        <v>3</v>
      </c>
      <c r="G162" s="76">
        <f>'Champ Pools'!G162</f>
        <v>0</v>
      </c>
      <c r="H162" s="76">
        <f>'Champ Pools'!H162</f>
        <v>0</v>
      </c>
      <c r="I162" s="76">
        <f>'Champ Pools'!I162</f>
        <v>0</v>
      </c>
      <c r="K162" s="80" t="str">
        <f t="shared" si="7"/>
        <v>Zoe</v>
      </c>
      <c r="L162" s="81">
        <f>'Champ Pools'!L162</f>
        <v>0</v>
      </c>
      <c r="M162" s="81">
        <f>'Champ Pools'!M162</f>
        <v>0</v>
      </c>
      <c r="N162" s="81">
        <f>'Champ Pools'!N162</f>
        <v>3</v>
      </c>
      <c r="O162" s="81">
        <f>'Champ Pools'!O162</f>
        <v>0</v>
      </c>
      <c r="P162" s="81">
        <f>'Champ Pools'!P162</f>
        <v>3</v>
      </c>
    </row>
    <row r="163" spans="1:16" x14ac:dyDescent="0.25">
      <c r="A163" s="106" t="str">
        <f>'Champ Scores'!A162</f>
        <v>Zyra</v>
      </c>
      <c r="B163" s="109">
        <v>0</v>
      </c>
      <c r="C163" s="108">
        <f>'Champ Pools'!C163</f>
        <v>0</v>
      </c>
      <c r="D163" s="76">
        <f>'Champ Pools'!D163</f>
        <v>3</v>
      </c>
      <c r="E163" s="76">
        <f>'Champ Pools'!E163</f>
        <v>0</v>
      </c>
      <c r="F163" s="76">
        <f>'Champ Pools'!F163</f>
        <v>4</v>
      </c>
      <c r="G163" s="76">
        <f>'Champ Pools'!G163</f>
        <v>0</v>
      </c>
      <c r="H163" s="76">
        <f>'Champ Pools'!H163</f>
        <v>0</v>
      </c>
      <c r="I163" s="76">
        <f>'Champ Pools'!I163</f>
        <v>0</v>
      </c>
      <c r="K163" s="80" t="str">
        <f t="shared" si="7"/>
        <v>Zyra</v>
      </c>
      <c r="L163" s="81">
        <f>'Champ Pools'!L163</f>
        <v>0</v>
      </c>
      <c r="M163" s="81">
        <f>'Champ Pools'!M163</f>
        <v>0</v>
      </c>
      <c r="N163" s="81">
        <f>'Champ Pools'!N163</f>
        <v>3</v>
      </c>
      <c r="O163" s="81">
        <f>'Champ Pools'!O163</f>
        <v>0</v>
      </c>
      <c r="P163" s="81">
        <f>'Champ Pools'!P163</f>
        <v>3</v>
      </c>
    </row>
    <row r="164" spans="1:16" x14ac:dyDescent="0.25">
      <c r="A164" s="47">
        <f>'Champ Scores'!A163</f>
        <v>0</v>
      </c>
      <c r="K164" s="80">
        <f t="shared" si="7"/>
        <v>0</v>
      </c>
    </row>
    <row r="165" spans="1:16" x14ac:dyDescent="0.25">
      <c r="A165" s="47" t="str">
        <f>'Champ Scores'!A164</f>
        <v>Average</v>
      </c>
      <c r="K165" s="80" t="str">
        <f t="shared" si="7"/>
        <v>Average</v>
      </c>
    </row>
    <row r="166" spans="1:16" x14ac:dyDescent="0.25">
      <c r="A166" s="47">
        <f>'Champ Scores'!A165</f>
        <v>0</v>
      </c>
      <c r="K166" s="80">
        <f t="shared" si="7"/>
        <v>0</v>
      </c>
    </row>
    <row r="167" spans="1:16" x14ac:dyDescent="0.25">
      <c r="A167" s="47">
        <f>'Champ Scores'!A166</f>
        <v>0</v>
      </c>
      <c r="K167" s="80">
        <f t="shared" si="7"/>
        <v>0</v>
      </c>
    </row>
    <row r="168" spans="1:16" x14ac:dyDescent="0.25">
      <c r="A168" s="47">
        <f>'Champ Scores'!A167</f>
        <v>0</v>
      </c>
      <c r="K168" s="80">
        <f t="shared" si="7"/>
        <v>0</v>
      </c>
    </row>
    <row r="169" spans="1:16" x14ac:dyDescent="0.25">
      <c r="A169" s="47">
        <f>'Champ Scores'!A168</f>
        <v>0</v>
      </c>
      <c r="K169" s="80">
        <f t="shared" si="7"/>
        <v>0</v>
      </c>
    </row>
    <row r="170" spans="1:16" x14ac:dyDescent="0.25">
      <c r="A170" s="47">
        <f>'Champ Scores'!A169</f>
        <v>0</v>
      </c>
      <c r="K170" s="80">
        <f t="shared" si="7"/>
        <v>0</v>
      </c>
    </row>
    <row r="171" spans="1:16" x14ac:dyDescent="0.25">
      <c r="A171" s="47">
        <f>'Champ Scores'!A170</f>
        <v>0</v>
      </c>
      <c r="K171" s="80">
        <f t="shared" si="7"/>
        <v>0</v>
      </c>
    </row>
    <row r="172" spans="1:16" x14ac:dyDescent="0.25">
      <c r="A172" s="47">
        <f>'Champ Scores'!A171</f>
        <v>0</v>
      </c>
      <c r="K172" s="80">
        <f t="shared" si="7"/>
        <v>0</v>
      </c>
    </row>
    <row r="173" spans="1:16" x14ac:dyDescent="0.25">
      <c r="A173" s="47">
        <f>'Champ Scores'!A172</f>
        <v>0</v>
      </c>
      <c r="K173" s="80">
        <f t="shared" si="7"/>
        <v>0</v>
      </c>
    </row>
    <row r="174" spans="1:16" x14ac:dyDescent="0.25">
      <c r="A174" s="47">
        <f>'Champ Scores'!A173</f>
        <v>0</v>
      </c>
      <c r="K174" s="80">
        <f t="shared" si="7"/>
        <v>0</v>
      </c>
    </row>
    <row r="175" spans="1:16" x14ac:dyDescent="0.25">
      <c r="A175" s="47">
        <f>'Champ Scores'!A174</f>
        <v>0</v>
      </c>
      <c r="K175" s="80">
        <f t="shared" si="7"/>
        <v>0</v>
      </c>
    </row>
    <row r="176" spans="1:16" x14ac:dyDescent="0.25">
      <c r="A176" s="47">
        <f>'Champ Scores'!A175</f>
        <v>0</v>
      </c>
      <c r="K176" s="80">
        <f t="shared" si="7"/>
        <v>0</v>
      </c>
    </row>
    <row r="177" spans="1:11" x14ac:dyDescent="0.25">
      <c r="A177" s="47">
        <f>'Champ Scores'!A176</f>
        <v>0</v>
      </c>
      <c r="K177" s="80">
        <f t="shared" si="7"/>
        <v>0</v>
      </c>
    </row>
    <row r="178" spans="1:11" x14ac:dyDescent="0.25">
      <c r="A178" s="47">
        <f>'Champ Scores'!A177</f>
        <v>0</v>
      </c>
      <c r="K178" s="80">
        <f t="shared" si="7"/>
        <v>0</v>
      </c>
    </row>
    <row r="179" spans="1:11" x14ac:dyDescent="0.25">
      <c r="A179" s="47">
        <f>'Champ Scores'!A178</f>
        <v>0</v>
      </c>
      <c r="K179" s="80">
        <f t="shared" si="7"/>
        <v>0</v>
      </c>
    </row>
    <row r="180" spans="1:11" x14ac:dyDescent="0.25">
      <c r="A180" s="47">
        <f>'Champ Scores'!A179</f>
        <v>0</v>
      </c>
      <c r="K180" s="80">
        <f t="shared" si="7"/>
        <v>0</v>
      </c>
    </row>
    <row r="181" spans="1:11" x14ac:dyDescent="0.25">
      <c r="A181" s="47">
        <f>'Champ Scores'!A180</f>
        <v>0</v>
      </c>
      <c r="K181" s="80">
        <f t="shared" si="7"/>
        <v>0</v>
      </c>
    </row>
    <row r="182" spans="1:11" x14ac:dyDescent="0.25">
      <c r="A182" s="47">
        <f>'Champ Scores'!A181</f>
        <v>0</v>
      </c>
      <c r="K182" s="80">
        <f t="shared" si="7"/>
        <v>0</v>
      </c>
    </row>
    <row r="183" spans="1:11" x14ac:dyDescent="0.25">
      <c r="A183" s="47">
        <f>'Champ Scores'!A182</f>
        <v>0</v>
      </c>
      <c r="K183" s="80">
        <f t="shared" si="7"/>
        <v>0</v>
      </c>
    </row>
    <row r="184" spans="1:11" x14ac:dyDescent="0.25">
      <c r="A184" s="47">
        <f>'Champ Scores'!A183</f>
        <v>0</v>
      </c>
      <c r="K184" s="80">
        <f t="shared" si="7"/>
        <v>0</v>
      </c>
    </row>
    <row r="185" spans="1:11" x14ac:dyDescent="0.25">
      <c r="A185" s="47">
        <f>'Champ Scores'!A184</f>
        <v>0</v>
      </c>
      <c r="K185" s="80">
        <f t="shared" si="7"/>
        <v>0</v>
      </c>
    </row>
    <row r="186" spans="1:11" x14ac:dyDescent="0.25">
      <c r="A186" s="47">
        <f>'Champ Scores'!A185</f>
        <v>0</v>
      </c>
      <c r="K186" s="80">
        <f t="shared" si="7"/>
        <v>0</v>
      </c>
    </row>
    <row r="187" spans="1:11" x14ac:dyDescent="0.25">
      <c r="A187" s="47">
        <f>'Champ Scores'!A186</f>
        <v>0</v>
      </c>
      <c r="K187" s="80">
        <f t="shared" si="7"/>
        <v>0</v>
      </c>
    </row>
    <row r="188" spans="1:11" x14ac:dyDescent="0.25">
      <c r="A188" s="47">
        <f>'Champ Scores'!A187</f>
        <v>0</v>
      </c>
      <c r="K188" s="80">
        <f t="shared" si="7"/>
        <v>0</v>
      </c>
    </row>
    <row r="189" spans="1:11" x14ac:dyDescent="0.25">
      <c r="A189" s="47">
        <f>'Champ Scores'!A188</f>
        <v>0</v>
      </c>
      <c r="K189" s="80">
        <f t="shared" si="7"/>
        <v>0</v>
      </c>
    </row>
    <row r="190" spans="1:11" x14ac:dyDescent="0.25">
      <c r="A190" s="47">
        <f>'Champ Scores'!A189</f>
        <v>0</v>
      </c>
      <c r="K190" s="80">
        <f t="shared" si="7"/>
        <v>0</v>
      </c>
    </row>
    <row r="191" spans="1:11" x14ac:dyDescent="0.25">
      <c r="A191" s="47">
        <f>'Champ Scores'!A190</f>
        <v>0</v>
      </c>
      <c r="K191" s="80">
        <f t="shared" si="7"/>
        <v>0</v>
      </c>
    </row>
    <row r="192" spans="1:11" x14ac:dyDescent="0.25">
      <c r="A192" s="47">
        <f>'Champ Scores'!A191</f>
        <v>0</v>
      </c>
      <c r="K192" s="80">
        <f t="shared" si="7"/>
        <v>0</v>
      </c>
    </row>
    <row r="193" spans="1:11" x14ac:dyDescent="0.25">
      <c r="A193" s="47">
        <f>'Champ Scores'!A192</f>
        <v>0</v>
      </c>
      <c r="K193" s="80">
        <f t="shared" si="7"/>
        <v>0</v>
      </c>
    </row>
    <row r="194" spans="1:11" x14ac:dyDescent="0.25">
      <c r="A194" s="47">
        <f>'Champ Scores'!A193</f>
        <v>0</v>
      </c>
      <c r="K194" s="80">
        <f t="shared" si="7"/>
        <v>0</v>
      </c>
    </row>
    <row r="195" spans="1:11" x14ac:dyDescent="0.25">
      <c r="A195" s="47">
        <f>'Champ Scores'!A194</f>
        <v>0</v>
      </c>
      <c r="K195" s="80">
        <f t="shared" si="7"/>
        <v>0</v>
      </c>
    </row>
    <row r="196" spans="1:11" x14ac:dyDescent="0.25">
      <c r="A196" s="47">
        <f>'Champ Scores'!A195</f>
        <v>0</v>
      </c>
      <c r="K196" s="80">
        <f t="shared" si="7"/>
        <v>0</v>
      </c>
    </row>
    <row r="197" spans="1:11" x14ac:dyDescent="0.25">
      <c r="A197" s="47">
        <f>'Champ Scores'!A196</f>
        <v>0</v>
      </c>
      <c r="K197" s="80">
        <f t="shared" ref="K197:K260" si="8">A197</f>
        <v>0</v>
      </c>
    </row>
    <row r="198" spans="1:11" x14ac:dyDescent="0.25">
      <c r="A198" s="47">
        <f>'Champ Scores'!A197</f>
        <v>0</v>
      </c>
      <c r="K198" s="80">
        <f t="shared" si="8"/>
        <v>0</v>
      </c>
    </row>
    <row r="199" spans="1:11" x14ac:dyDescent="0.25">
      <c r="A199" s="47">
        <f>'Champ Scores'!A198</f>
        <v>0</v>
      </c>
      <c r="K199" s="80">
        <f t="shared" si="8"/>
        <v>0</v>
      </c>
    </row>
    <row r="200" spans="1:11" x14ac:dyDescent="0.25">
      <c r="A200" s="47">
        <f>'Champ Scores'!A199</f>
        <v>0</v>
      </c>
      <c r="K200" s="80">
        <f t="shared" si="8"/>
        <v>0</v>
      </c>
    </row>
    <row r="201" spans="1:11" x14ac:dyDescent="0.25">
      <c r="A201" s="47">
        <f>'Champ Scores'!A200</f>
        <v>0</v>
      </c>
      <c r="K201" s="80">
        <f t="shared" si="8"/>
        <v>0</v>
      </c>
    </row>
    <row r="202" spans="1:11" x14ac:dyDescent="0.25">
      <c r="A202" s="47">
        <f>'Champ Scores'!A201</f>
        <v>0</v>
      </c>
      <c r="K202" s="80">
        <f t="shared" si="8"/>
        <v>0</v>
      </c>
    </row>
    <row r="203" spans="1:11" x14ac:dyDescent="0.25">
      <c r="A203" s="47">
        <f>'Champ Scores'!A202</f>
        <v>0</v>
      </c>
      <c r="K203" s="80">
        <f t="shared" si="8"/>
        <v>0</v>
      </c>
    </row>
    <row r="204" spans="1:11" x14ac:dyDescent="0.25">
      <c r="A204" s="47">
        <f>'Champ Scores'!A203</f>
        <v>0</v>
      </c>
      <c r="K204" s="80">
        <f t="shared" si="8"/>
        <v>0</v>
      </c>
    </row>
    <row r="205" spans="1:11" x14ac:dyDescent="0.25">
      <c r="A205" s="47">
        <f>'Champ Scores'!A204</f>
        <v>0</v>
      </c>
      <c r="K205" s="80">
        <f t="shared" si="8"/>
        <v>0</v>
      </c>
    </row>
    <row r="206" spans="1:11" x14ac:dyDescent="0.25">
      <c r="A206" s="47">
        <f>'Champ Scores'!A205</f>
        <v>0</v>
      </c>
      <c r="K206" s="80">
        <f t="shared" si="8"/>
        <v>0</v>
      </c>
    </row>
    <row r="207" spans="1:11" x14ac:dyDescent="0.25">
      <c r="A207" s="47">
        <f>'Champ Scores'!A206</f>
        <v>0</v>
      </c>
      <c r="K207" s="80">
        <f t="shared" si="8"/>
        <v>0</v>
      </c>
    </row>
    <row r="208" spans="1:11" x14ac:dyDescent="0.25">
      <c r="A208" s="47">
        <f>'Champ Scores'!A207</f>
        <v>0</v>
      </c>
      <c r="K208" s="80">
        <f t="shared" si="8"/>
        <v>0</v>
      </c>
    </row>
    <row r="209" spans="1:11" x14ac:dyDescent="0.25">
      <c r="A209" s="47">
        <f>'Champ Scores'!A208</f>
        <v>0</v>
      </c>
      <c r="K209" s="80">
        <f t="shared" si="8"/>
        <v>0</v>
      </c>
    </row>
    <row r="210" spans="1:11" x14ac:dyDescent="0.25">
      <c r="A210" s="47">
        <f>'Champ Scores'!A209</f>
        <v>0</v>
      </c>
      <c r="K210" s="80">
        <f t="shared" si="8"/>
        <v>0</v>
      </c>
    </row>
    <row r="211" spans="1:11" x14ac:dyDescent="0.25">
      <c r="A211" s="47">
        <f>'Champ Scores'!A210</f>
        <v>0</v>
      </c>
      <c r="K211" s="80">
        <f t="shared" si="8"/>
        <v>0</v>
      </c>
    </row>
    <row r="212" spans="1:11" x14ac:dyDescent="0.25">
      <c r="A212" s="47">
        <f>'Champ Scores'!A211</f>
        <v>0</v>
      </c>
      <c r="K212" s="80">
        <f t="shared" si="8"/>
        <v>0</v>
      </c>
    </row>
    <row r="213" spans="1:11" x14ac:dyDescent="0.25">
      <c r="A213" s="47">
        <f>'Champ Scores'!A212</f>
        <v>0</v>
      </c>
      <c r="K213" s="80">
        <f t="shared" si="8"/>
        <v>0</v>
      </c>
    </row>
    <row r="214" spans="1:11" x14ac:dyDescent="0.25">
      <c r="A214" s="47">
        <f>'Champ Scores'!A213</f>
        <v>0</v>
      </c>
      <c r="K214" s="80">
        <f t="shared" si="8"/>
        <v>0</v>
      </c>
    </row>
    <row r="215" spans="1:11" x14ac:dyDescent="0.25">
      <c r="A215" s="47">
        <f>'Champ Scores'!A214</f>
        <v>0</v>
      </c>
      <c r="K215" s="80">
        <f t="shared" si="8"/>
        <v>0</v>
      </c>
    </row>
    <row r="216" spans="1:11" x14ac:dyDescent="0.25">
      <c r="A216" s="47">
        <f>'Champ Scores'!A215</f>
        <v>0</v>
      </c>
      <c r="K216" s="80">
        <f t="shared" si="8"/>
        <v>0</v>
      </c>
    </row>
    <row r="217" spans="1:11" x14ac:dyDescent="0.25">
      <c r="A217" s="47">
        <f>'Champ Scores'!A216</f>
        <v>0</v>
      </c>
      <c r="K217" s="80">
        <f t="shared" si="8"/>
        <v>0</v>
      </c>
    </row>
    <row r="218" spans="1:11" x14ac:dyDescent="0.25">
      <c r="A218" s="47">
        <f>'Champ Scores'!A217</f>
        <v>0</v>
      </c>
      <c r="K218" s="80">
        <f t="shared" si="8"/>
        <v>0</v>
      </c>
    </row>
    <row r="219" spans="1:11" x14ac:dyDescent="0.25">
      <c r="A219" s="47">
        <f>'Champ Scores'!A218</f>
        <v>0</v>
      </c>
      <c r="K219" s="80">
        <f t="shared" si="8"/>
        <v>0</v>
      </c>
    </row>
    <row r="220" spans="1:11" x14ac:dyDescent="0.25">
      <c r="A220" s="47">
        <f>'Champ Scores'!A219</f>
        <v>0</v>
      </c>
      <c r="K220" s="80">
        <f t="shared" si="8"/>
        <v>0</v>
      </c>
    </row>
    <row r="221" spans="1:11" x14ac:dyDescent="0.25">
      <c r="A221" s="47">
        <f>'Champ Scores'!A220</f>
        <v>0</v>
      </c>
      <c r="K221" s="80">
        <f t="shared" si="8"/>
        <v>0</v>
      </c>
    </row>
    <row r="222" spans="1:11" x14ac:dyDescent="0.25">
      <c r="A222" s="47">
        <f>'Champ Scores'!A221</f>
        <v>0</v>
      </c>
      <c r="K222" s="80">
        <f t="shared" si="8"/>
        <v>0</v>
      </c>
    </row>
    <row r="223" spans="1:11" x14ac:dyDescent="0.25">
      <c r="A223" s="47">
        <f>'Champ Scores'!A222</f>
        <v>0</v>
      </c>
      <c r="K223" s="80">
        <f t="shared" si="8"/>
        <v>0</v>
      </c>
    </row>
    <row r="224" spans="1:11" x14ac:dyDescent="0.25">
      <c r="A224" s="47">
        <f>'Champ Scores'!A223</f>
        <v>0</v>
      </c>
      <c r="K224" s="80">
        <f t="shared" si="8"/>
        <v>0</v>
      </c>
    </row>
    <row r="225" spans="1:11" x14ac:dyDescent="0.25">
      <c r="A225" s="47">
        <f>'Champ Scores'!A224</f>
        <v>0</v>
      </c>
      <c r="K225" s="80">
        <f t="shared" si="8"/>
        <v>0</v>
      </c>
    </row>
    <row r="226" spans="1:11" x14ac:dyDescent="0.25">
      <c r="A226" s="47">
        <f>'Champ Scores'!A225</f>
        <v>0</v>
      </c>
      <c r="K226" s="80">
        <f t="shared" si="8"/>
        <v>0</v>
      </c>
    </row>
    <row r="227" spans="1:11" x14ac:dyDescent="0.25">
      <c r="A227" s="47">
        <f>'Champ Scores'!A226</f>
        <v>0</v>
      </c>
      <c r="K227" s="80">
        <f t="shared" si="8"/>
        <v>0</v>
      </c>
    </row>
    <row r="228" spans="1:11" x14ac:dyDescent="0.25">
      <c r="A228" s="47">
        <f>'Champ Scores'!A227</f>
        <v>0</v>
      </c>
      <c r="K228" s="80">
        <f t="shared" si="8"/>
        <v>0</v>
      </c>
    </row>
    <row r="229" spans="1:11" x14ac:dyDescent="0.25">
      <c r="A229" s="47">
        <f>'Champ Scores'!A228</f>
        <v>0</v>
      </c>
      <c r="K229" s="80">
        <f t="shared" si="8"/>
        <v>0</v>
      </c>
    </row>
    <row r="230" spans="1:11" x14ac:dyDescent="0.25">
      <c r="A230" s="47">
        <f>'Champ Scores'!A229</f>
        <v>0</v>
      </c>
      <c r="K230" s="80">
        <f t="shared" si="8"/>
        <v>0</v>
      </c>
    </row>
    <row r="231" spans="1:11" x14ac:dyDescent="0.25">
      <c r="A231" s="47">
        <f>'Champ Scores'!A230</f>
        <v>0</v>
      </c>
      <c r="K231" s="80">
        <f t="shared" si="8"/>
        <v>0</v>
      </c>
    </row>
    <row r="232" spans="1:11" x14ac:dyDescent="0.25">
      <c r="A232" s="47">
        <f>'Champ Scores'!A231</f>
        <v>0</v>
      </c>
      <c r="K232" s="80">
        <f t="shared" si="8"/>
        <v>0</v>
      </c>
    </row>
    <row r="233" spans="1:11" x14ac:dyDescent="0.25">
      <c r="A233" s="47">
        <f>'Champ Scores'!A232</f>
        <v>0</v>
      </c>
      <c r="K233" s="80">
        <f t="shared" si="8"/>
        <v>0</v>
      </c>
    </row>
    <row r="234" spans="1:11" x14ac:dyDescent="0.25">
      <c r="A234" s="47">
        <f>'Champ Scores'!A233</f>
        <v>0</v>
      </c>
      <c r="K234" s="80">
        <f t="shared" si="8"/>
        <v>0</v>
      </c>
    </row>
    <row r="235" spans="1:11" x14ac:dyDescent="0.25">
      <c r="A235" s="47">
        <f>'Champ Scores'!A234</f>
        <v>0</v>
      </c>
      <c r="K235" s="80">
        <f t="shared" si="8"/>
        <v>0</v>
      </c>
    </row>
    <row r="236" spans="1:11" x14ac:dyDescent="0.25">
      <c r="A236" s="47">
        <f>'Champ Scores'!A235</f>
        <v>0</v>
      </c>
      <c r="K236" s="80">
        <f t="shared" si="8"/>
        <v>0</v>
      </c>
    </row>
    <row r="237" spans="1:11" x14ac:dyDescent="0.25">
      <c r="A237" s="47">
        <f>'Champ Scores'!A236</f>
        <v>0</v>
      </c>
      <c r="K237" s="80">
        <f t="shared" si="8"/>
        <v>0</v>
      </c>
    </row>
    <row r="238" spans="1:11" x14ac:dyDescent="0.25">
      <c r="A238" s="47">
        <f>'Champ Scores'!A237</f>
        <v>0</v>
      </c>
      <c r="K238" s="80">
        <f t="shared" si="8"/>
        <v>0</v>
      </c>
    </row>
    <row r="239" spans="1:11" x14ac:dyDescent="0.25">
      <c r="A239" s="47">
        <f>'Champ Scores'!A238</f>
        <v>0</v>
      </c>
      <c r="K239" s="80">
        <f t="shared" si="8"/>
        <v>0</v>
      </c>
    </row>
    <row r="240" spans="1:11" x14ac:dyDescent="0.25">
      <c r="A240" s="47">
        <f>'Champ Scores'!A239</f>
        <v>0</v>
      </c>
      <c r="K240" s="80">
        <f t="shared" si="8"/>
        <v>0</v>
      </c>
    </row>
    <row r="241" spans="1:11" x14ac:dyDescent="0.25">
      <c r="A241" s="47">
        <f>'Champ Scores'!A240</f>
        <v>0</v>
      </c>
      <c r="K241" s="80">
        <f t="shared" si="8"/>
        <v>0</v>
      </c>
    </row>
    <row r="242" spans="1:11" x14ac:dyDescent="0.25">
      <c r="A242" s="47">
        <f>'Champ Scores'!A241</f>
        <v>0</v>
      </c>
      <c r="K242" s="80">
        <f t="shared" si="8"/>
        <v>0</v>
      </c>
    </row>
    <row r="243" spans="1:11" x14ac:dyDescent="0.25">
      <c r="A243" s="47">
        <f>'Champ Scores'!A242</f>
        <v>0</v>
      </c>
      <c r="K243" s="80">
        <f t="shared" si="8"/>
        <v>0</v>
      </c>
    </row>
    <row r="244" spans="1:11" x14ac:dyDescent="0.25">
      <c r="A244" s="47">
        <f>'Champ Scores'!A243</f>
        <v>0</v>
      </c>
      <c r="K244" s="80">
        <f t="shared" si="8"/>
        <v>0</v>
      </c>
    </row>
    <row r="245" spans="1:11" x14ac:dyDescent="0.25">
      <c r="A245" s="47">
        <f>'Champ Scores'!A244</f>
        <v>0</v>
      </c>
      <c r="K245" s="80">
        <f t="shared" si="8"/>
        <v>0</v>
      </c>
    </row>
    <row r="246" spans="1:11" x14ac:dyDescent="0.25">
      <c r="A246" s="47">
        <f>'Champ Scores'!A245</f>
        <v>0</v>
      </c>
      <c r="K246" s="80">
        <f t="shared" si="8"/>
        <v>0</v>
      </c>
    </row>
    <row r="247" spans="1:11" x14ac:dyDescent="0.25">
      <c r="A247" s="47">
        <f>'Champ Scores'!A246</f>
        <v>0</v>
      </c>
      <c r="K247" s="80">
        <f t="shared" si="8"/>
        <v>0</v>
      </c>
    </row>
    <row r="248" spans="1:11" x14ac:dyDescent="0.25">
      <c r="A248" s="47">
        <f>'Champ Scores'!A247</f>
        <v>0</v>
      </c>
      <c r="K248" s="80">
        <f t="shared" si="8"/>
        <v>0</v>
      </c>
    </row>
    <row r="249" spans="1:11" x14ac:dyDescent="0.25">
      <c r="A249" s="47">
        <f>'Champ Scores'!A248</f>
        <v>0</v>
      </c>
      <c r="K249" s="80">
        <f t="shared" si="8"/>
        <v>0</v>
      </c>
    </row>
    <row r="250" spans="1:11" x14ac:dyDescent="0.25">
      <c r="A250" s="47">
        <f>'Champ Scores'!A249</f>
        <v>0</v>
      </c>
      <c r="K250" s="80">
        <f t="shared" si="8"/>
        <v>0</v>
      </c>
    </row>
    <row r="251" spans="1:11" x14ac:dyDescent="0.25">
      <c r="A251" s="47">
        <f>'Champ Scores'!A250</f>
        <v>0</v>
      </c>
      <c r="K251" s="80">
        <f t="shared" si="8"/>
        <v>0</v>
      </c>
    </row>
    <row r="252" spans="1:11" x14ac:dyDescent="0.25">
      <c r="A252" s="47">
        <f>'Champ Scores'!A251</f>
        <v>0</v>
      </c>
      <c r="K252" s="80">
        <f t="shared" si="8"/>
        <v>0</v>
      </c>
    </row>
    <row r="253" spans="1:11" x14ac:dyDescent="0.25">
      <c r="A253" s="47">
        <f>'Champ Scores'!A252</f>
        <v>0</v>
      </c>
      <c r="K253" s="80">
        <f t="shared" si="8"/>
        <v>0</v>
      </c>
    </row>
    <row r="254" spans="1:11" x14ac:dyDescent="0.25">
      <c r="A254" s="47">
        <f>'Champ Scores'!A253</f>
        <v>0</v>
      </c>
      <c r="K254" s="80">
        <f t="shared" si="8"/>
        <v>0</v>
      </c>
    </row>
    <row r="255" spans="1:11" x14ac:dyDescent="0.25">
      <c r="A255" s="47">
        <f>'Champ Scores'!A254</f>
        <v>0</v>
      </c>
      <c r="K255" s="80">
        <f t="shared" si="8"/>
        <v>0</v>
      </c>
    </row>
    <row r="256" spans="1:11" x14ac:dyDescent="0.25">
      <c r="A256" s="47">
        <f>'Champ Scores'!A255</f>
        <v>0</v>
      </c>
      <c r="K256" s="80">
        <f t="shared" si="8"/>
        <v>0</v>
      </c>
    </row>
    <row r="257" spans="1:11" x14ac:dyDescent="0.25">
      <c r="A257" s="47">
        <f>'Champ Scores'!A256</f>
        <v>0</v>
      </c>
      <c r="K257" s="80">
        <f t="shared" si="8"/>
        <v>0</v>
      </c>
    </row>
    <row r="258" spans="1:11" x14ac:dyDescent="0.25">
      <c r="A258" s="47">
        <f>'Champ Scores'!A257</f>
        <v>0</v>
      </c>
      <c r="K258" s="80">
        <f t="shared" si="8"/>
        <v>0</v>
      </c>
    </row>
    <row r="259" spans="1:11" x14ac:dyDescent="0.25">
      <c r="A259" s="47">
        <f>'Champ Scores'!A258</f>
        <v>0</v>
      </c>
      <c r="K259" s="80">
        <f t="shared" si="8"/>
        <v>0</v>
      </c>
    </row>
    <row r="260" spans="1:11" x14ac:dyDescent="0.25">
      <c r="A260" s="47">
        <f>'Champ Scores'!A259</f>
        <v>0</v>
      </c>
      <c r="K260" s="80">
        <f t="shared" si="8"/>
        <v>0</v>
      </c>
    </row>
    <row r="261" spans="1:11" x14ac:dyDescent="0.25">
      <c r="A261" s="47">
        <f>'Champ Scores'!A260</f>
        <v>0</v>
      </c>
      <c r="K261" s="80">
        <f t="shared" ref="K261:K324" si="9">A261</f>
        <v>0</v>
      </c>
    </row>
    <row r="262" spans="1:11" x14ac:dyDescent="0.25">
      <c r="A262" s="47">
        <f>'Champ Scores'!A261</f>
        <v>0</v>
      </c>
      <c r="K262" s="80">
        <f t="shared" si="9"/>
        <v>0</v>
      </c>
    </row>
    <row r="263" spans="1:11" x14ac:dyDescent="0.25">
      <c r="A263" s="47">
        <f>'Champ Scores'!A262</f>
        <v>0</v>
      </c>
      <c r="K263" s="80">
        <f t="shared" si="9"/>
        <v>0</v>
      </c>
    </row>
    <row r="264" spans="1:11" x14ac:dyDescent="0.25">
      <c r="A264" s="47">
        <f>'Champ Scores'!A263</f>
        <v>0</v>
      </c>
      <c r="K264" s="80">
        <f t="shared" si="9"/>
        <v>0</v>
      </c>
    </row>
    <row r="265" spans="1:11" x14ac:dyDescent="0.25">
      <c r="A265" s="47">
        <f>'Champ Scores'!A264</f>
        <v>0</v>
      </c>
      <c r="K265" s="80">
        <f t="shared" si="9"/>
        <v>0</v>
      </c>
    </row>
    <row r="266" spans="1:11" x14ac:dyDescent="0.25">
      <c r="A266" s="47">
        <f>'Champ Scores'!A265</f>
        <v>0</v>
      </c>
      <c r="K266" s="80">
        <f t="shared" si="9"/>
        <v>0</v>
      </c>
    </row>
    <row r="267" spans="1:11" x14ac:dyDescent="0.25">
      <c r="A267" s="47">
        <f>'Champ Scores'!A266</f>
        <v>0</v>
      </c>
      <c r="K267" s="80">
        <f t="shared" si="9"/>
        <v>0</v>
      </c>
    </row>
    <row r="268" spans="1:11" x14ac:dyDescent="0.25">
      <c r="A268" s="47">
        <f>'Champ Scores'!A267</f>
        <v>0</v>
      </c>
      <c r="K268" s="80">
        <f t="shared" si="9"/>
        <v>0</v>
      </c>
    </row>
    <row r="269" spans="1:11" x14ac:dyDescent="0.25">
      <c r="A269" s="47">
        <f>'Champ Scores'!A268</f>
        <v>0</v>
      </c>
      <c r="K269" s="80">
        <f t="shared" si="9"/>
        <v>0</v>
      </c>
    </row>
    <row r="270" spans="1:11" x14ac:dyDescent="0.25">
      <c r="A270" s="47">
        <f>'Champ Scores'!A269</f>
        <v>0</v>
      </c>
      <c r="K270" s="80">
        <f t="shared" si="9"/>
        <v>0</v>
      </c>
    </row>
    <row r="271" spans="1:11" x14ac:dyDescent="0.25">
      <c r="A271" s="47">
        <f>'Champ Scores'!A270</f>
        <v>0</v>
      </c>
      <c r="K271" s="80">
        <f t="shared" si="9"/>
        <v>0</v>
      </c>
    </row>
    <row r="272" spans="1:11" x14ac:dyDescent="0.25">
      <c r="A272" s="47">
        <f>'Champ Scores'!A271</f>
        <v>0</v>
      </c>
      <c r="K272" s="80">
        <f t="shared" si="9"/>
        <v>0</v>
      </c>
    </row>
    <row r="273" spans="1:11" x14ac:dyDescent="0.25">
      <c r="A273" s="47">
        <f>'Champ Scores'!A272</f>
        <v>0</v>
      </c>
      <c r="K273" s="80">
        <f t="shared" si="9"/>
        <v>0</v>
      </c>
    </row>
    <row r="274" spans="1:11" x14ac:dyDescent="0.25">
      <c r="A274" s="47">
        <f>'Champ Scores'!A273</f>
        <v>0</v>
      </c>
      <c r="K274" s="80">
        <f t="shared" si="9"/>
        <v>0</v>
      </c>
    </row>
    <row r="275" spans="1:11" x14ac:dyDescent="0.25">
      <c r="A275" s="47">
        <f>'Champ Scores'!A274</f>
        <v>0</v>
      </c>
      <c r="K275" s="80">
        <f t="shared" si="9"/>
        <v>0</v>
      </c>
    </row>
    <row r="276" spans="1:11" x14ac:dyDescent="0.25">
      <c r="A276" s="47">
        <f>'Champ Scores'!A275</f>
        <v>0</v>
      </c>
      <c r="K276" s="80">
        <f t="shared" si="9"/>
        <v>0</v>
      </c>
    </row>
    <row r="277" spans="1:11" x14ac:dyDescent="0.25">
      <c r="A277" s="47">
        <f>'Champ Scores'!A276</f>
        <v>0</v>
      </c>
      <c r="K277" s="80">
        <f t="shared" si="9"/>
        <v>0</v>
      </c>
    </row>
    <row r="278" spans="1:11" x14ac:dyDescent="0.25">
      <c r="A278" s="47">
        <f>'Champ Scores'!A277</f>
        <v>0</v>
      </c>
      <c r="K278" s="80">
        <f t="shared" si="9"/>
        <v>0</v>
      </c>
    </row>
    <row r="279" spans="1:11" x14ac:dyDescent="0.25">
      <c r="A279" s="47">
        <f>'Champ Scores'!A278</f>
        <v>0</v>
      </c>
      <c r="K279" s="80">
        <f t="shared" si="9"/>
        <v>0</v>
      </c>
    </row>
    <row r="280" spans="1:11" x14ac:dyDescent="0.25">
      <c r="A280" s="47">
        <f>'Champ Scores'!A279</f>
        <v>0</v>
      </c>
      <c r="K280" s="80">
        <f t="shared" si="9"/>
        <v>0</v>
      </c>
    </row>
    <row r="281" spans="1:11" x14ac:dyDescent="0.25">
      <c r="A281" s="47">
        <f>'Champ Scores'!A280</f>
        <v>0</v>
      </c>
      <c r="K281" s="80">
        <f t="shared" si="9"/>
        <v>0</v>
      </c>
    </row>
    <row r="282" spans="1:11" x14ac:dyDescent="0.25">
      <c r="A282" s="47">
        <f>'Champ Scores'!A281</f>
        <v>0</v>
      </c>
      <c r="K282" s="80">
        <f t="shared" si="9"/>
        <v>0</v>
      </c>
    </row>
    <row r="283" spans="1:11" x14ac:dyDescent="0.25">
      <c r="A283" s="47">
        <f>'Champ Scores'!A282</f>
        <v>0</v>
      </c>
      <c r="K283" s="80">
        <f t="shared" si="9"/>
        <v>0</v>
      </c>
    </row>
    <row r="284" spans="1:11" x14ac:dyDescent="0.25">
      <c r="A284" s="47">
        <f>'Champ Scores'!A283</f>
        <v>0</v>
      </c>
      <c r="K284" s="80">
        <f t="shared" si="9"/>
        <v>0</v>
      </c>
    </row>
    <row r="285" spans="1:11" x14ac:dyDescent="0.25">
      <c r="A285" s="47">
        <f>'Champ Scores'!A284</f>
        <v>0</v>
      </c>
      <c r="K285" s="80">
        <f t="shared" si="9"/>
        <v>0</v>
      </c>
    </row>
    <row r="286" spans="1:11" x14ac:dyDescent="0.25">
      <c r="A286" s="47">
        <f>'Champ Scores'!A285</f>
        <v>0</v>
      </c>
      <c r="K286" s="80">
        <f t="shared" si="9"/>
        <v>0</v>
      </c>
    </row>
    <row r="287" spans="1:11" x14ac:dyDescent="0.25">
      <c r="A287" s="47">
        <f>'Champ Scores'!A286</f>
        <v>0</v>
      </c>
      <c r="K287" s="80">
        <f t="shared" si="9"/>
        <v>0</v>
      </c>
    </row>
    <row r="288" spans="1:11" x14ac:dyDescent="0.25">
      <c r="A288" s="47">
        <f>'Champ Scores'!A287</f>
        <v>0</v>
      </c>
      <c r="K288" s="80">
        <f t="shared" si="9"/>
        <v>0</v>
      </c>
    </row>
    <row r="289" spans="1:11" x14ac:dyDescent="0.25">
      <c r="A289" s="47">
        <f>'Champ Scores'!A288</f>
        <v>0</v>
      </c>
      <c r="K289" s="80">
        <f t="shared" si="9"/>
        <v>0</v>
      </c>
    </row>
    <row r="290" spans="1:11" x14ac:dyDescent="0.25">
      <c r="A290" s="47">
        <f>'Champ Scores'!A289</f>
        <v>0</v>
      </c>
      <c r="K290" s="80">
        <f t="shared" si="9"/>
        <v>0</v>
      </c>
    </row>
    <row r="291" spans="1:11" x14ac:dyDescent="0.25">
      <c r="A291" s="47">
        <f>'Champ Scores'!A290</f>
        <v>0</v>
      </c>
      <c r="K291" s="80">
        <f t="shared" si="9"/>
        <v>0</v>
      </c>
    </row>
    <row r="292" spans="1:11" x14ac:dyDescent="0.25">
      <c r="A292" s="47">
        <f>'Champ Scores'!A291</f>
        <v>0</v>
      </c>
      <c r="K292" s="80">
        <f t="shared" si="9"/>
        <v>0</v>
      </c>
    </row>
    <row r="293" spans="1:11" x14ac:dyDescent="0.25">
      <c r="A293" s="47">
        <f>'Champ Scores'!A292</f>
        <v>0</v>
      </c>
      <c r="K293" s="80">
        <f t="shared" si="9"/>
        <v>0</v>
      </c>
    </row>
    <row r="294" spans="1:11" x14ac:dyDescent="0.25">
      <c r="A294" s="47">
        <f>'Champ Scores'!A293</f>
        <v>0</v>
      </c>
      <c r="K294" s="80">
        <f t="shared" si="9"/>
        <v>0</v>
      </c>
    </row>
    <row r="295" spans="1:11" x14ac:dyDescent="0.25">
      <c r="A295" s="47">
        <f>'Champ Scores'!A294</f>
        <v>0</v>
      </c>
      <c r="K295" s="80">
        <f t="shared" si="9"/>
        <v>0</v>
      </c>
    </row>
    <row r="296" spans="1:11" x14ac:dyDescent="0.25">
      <c r="A296" s="47">
        <f>'Champ Scores'!A295</f>
        <v>0</v>
      </c>
      <c r="K296" s="80">
        <f t="shared" si="9"/>
        <v>0</v>
      </c>
    </row>
    <row r="297" spans="1:11" x14ac:dyDescent="0.25">
      <c r="A297" s="47">
        <f>'Champ Scores'!A296</f>
        <v>0</v>
      </c>
      <c r="K297" s="80">
        <f t="shared" si="9"/>
        <v>0</v>
      </c>
    </row>
    <row r="298" spans="1:11" x14ac:dyDescent="0.25">
      <c r="A298" s="47">
        <f>'Champ Scores'!A297</f>
        <v>0</v>
      </c>
      <c r="K298" s="80">
        <f t="shared" si="9"/>
        <v>0</v>
      </c>
    </row>
    <row r="299" spans="1:11" x14ac:dyDescent="0.25">
      <c r="A299" s="47">
        <f>'Champ Scores'!A298</f>
        <v>0</v>
      </c>
      <c r="K299" s="80">
        <f t="shared" si="9"/>
        <v>0</v>
      </c>
    </row>
    <row r="300" spans="1:11" x14ac:dyDescent="0.25">
      <c r="A300" s="47">
        <f>'Champ Scores'!A299</f>
        <v>0</v>
      </c>
      <c r="K300" s="80">
        <f t="shared" si="9"/>
        <v>0</v>
      </c>
    </row>
    <row r="301" spans="1:11" x14ac:dyDescent="0.25">
      <c r="A301" s="47">
        <f>'Champ Scores'!A300</f>
        <v>0</v>
      </c>
      <c r="K301" s="80">
        <f t="shared" si="9"/>
        <v>0</v>
      </c>
    </row>
    <row r="302" spans="1:11" x14ac:dyDescent="0.25">
      <c r="A302" s="47">
        <f>'Champ Scores'!A301</f>
        <v>0</v>
      </c>
      <c r="K302" s="80">
        <f t="shared" si="9"/>
        <v>0</v>
      </c>
    </row>
    <row r="303" spans="1:11" x14ac:dyDescent="0.25">
      <c r="A303" s="47">
        <f>'Champ Scores'!A302</f>
        <v>0</v>
      </c>
      <c r="K303" s="80">
        <f t="shared" si="9"/>
        <v>0</v>
      </c>
    </row>
    <row r="304" spans="1:11" x14ac:dyDescent="0.25">
      <c r="A304" s="47">
        <f>'Champ Scores'!A303</f>
        <v>0</v>
      </c>
      <c r="K304" s="80">
        <f t="shared" si="9"/>
        <v>0</v>
      </c>
    </row>
    <row r="305" spans="1:11" x14ac:dyDescent="0.25">
      <c r="A305" s="47">
        <f>'Champ Scores'!A304</f>
        <v>0</v>
      </c>
      <c r="K305" s="80">
        <f t="shared" si="9"/>
        <v>0</v>
      </c>
    </row>
    <row r="306" spans="1:11" x14ac:dyDescent="0.25">
      <c r="A306" s="47">
        <f>'Champ Scores'!A305</f>
        <v>0</v>
      </c>
      <c r="K306" s="80">
        <f t="shared" si="9"/>
        <v>0</v>
      </c>
    </row>
    <row r="307" spans="1:11" x14ac:dyDescent="0.25">
      <c r="A307" s="47">
        <f>'Champ Scores'!A306</f>
        <v>0</v>
      </c>
      <c r="K307" s="80">
        <f t="shared" si="9"/>
        <v>0</v>
      </c>
    </row>
    <row r="308" spans="1:11" x14ac:dyDescent="0.25">
      <c r="A308" s="47">
        <f>'Champ Scores'!A307</f>
        <v>0</v>
      </c>
      <c r="K308" s="80">
        <f t="shared" si="9"/>
        <v>0</v>
      </c>
    </row>
    <row r="309" spans="1:11" x14ac:dyDescent="0.25">
      <c r="A309" s="47">
        <f>'Champ Scores'!A308</f>
        <v>0</v>
      </c>
      <c r="K309" s="80">
        <f t="shared" si="9"/>
        <v>0</v>
      </c>
    </row>
    <row r="310" spans="1:11" x14ac:dyDescent="0.25">
      <c r="A310" s="47">
        <f>'Champ Scores'!A309</f>
        <v>0</v>
      </c>
      <c r="K310" s="80">
        <f t="shared" si="9"/>
        <v>0</v>
      </c>
    </row>
    <row r="311" spans="1:11" x14ac:dyDescent="0.25">
      <c r="A311" s="47">
        <f>'Champ Scores'!A310</f>
        <v>0</v>
      </c>
      <c r="K311" s="80">
        <f t="shared" si="9"/>
        <v>0</v>
      </c>
    </row>
    <row r="312" spans="1:11" x14ac:dyDescent="0.25">
      <c r="A312" s="47">
        <f>'Champ Scores'!A311</f>
        <v>0</v>
      </c>
      <c r="K312" s="80">
        <f t="shared" si="9"/>
        <v>0</v>
      </c>
    </row>
    <row r="313" spans="1:11" x14ac:dyDescent="0.25">
      <c r="A313" s="47">
        <f>'Champ Scores'!A312</f>
        <v>0</v>
      </c>
      <c r="K313" s="80">
        <f t="shared" si="9"/>
        <v>0</v>
      </c>
    </row>
    <row r="314" spans="1:11" x14ac:dyDescent="0.25">
      <c r="A314" s="47">
        <f>'Champ Scores'!A313</f>
        <v>0</v>
      </c>
      <c r="K314" s="80">
        <f t="shared" si="9"/>
        <v>0</v>
      </c>
    </row>
    <row r="315" spans="1:11" x14ac:dyDescent="0.25">
      <c r="A315" s="47">
        <f>'Champ Scores'!A314</f>
        <v>0</v>
      </c>
      <c r="K315" s="80">
        <f t="shared" si="9"/>
        <v>0</v>
      </c>
    </row>
    <row r="316" spans="1:11" x14ac:dyDescent="0.25">
      <c r="A316" s="47">
        <f>'Champ Scores'!A315</f>
        <v>0</v>
      </c>
      <c r="K316" s="80">
        <f t="shared" si="9"/>
        <v>0</v>
      </c>
    </row>
    <row r="317" spans="1:11" x14ac:dyDescent="0.25">
      <c r="A317" s="47">
        <f>'Champ Scores'!A316</f>
        <v>0</v>
      </c>
      <c r="K317" s="80">
        <f t="shared" si="9"/>
        <v>0</v>
      </c>
    </row>
    <row r="318" spans="1:11" x14ac:dyDescent="0.25">
      <c r="A318" s="47">
        <f>'Champ Scores'!A317</f>
        <v>0</v>
      </c>
      <c r="K318" s="80">
        <f t="shared" si="9"/>
        <v>0</v>
      </c>
    </row>
    <row r="319" spans="1:11" x14ac:dyDescent="0.25">
      <c r="A319" s="47">
        <f>'Champ Scores'!A318</f>
        <v>0</v>
      </c>
      <c r="K319" s="80">
        <f t="shared" si="9"/>
        <v>0</v>
      </c>
    </row>
    <row r="320" spans="1:11" x14ac:dyDescent="0.25">
      <c r="A320" s="47">
        <f>'Champ Scores'!A319</f>
        <v>0</v>
      </c>
      <c r="K320" s="80">
        <f t="shared" si="9"/>
        <v>0</v>
      </c>
    </row>
    <row r="321" spans="1:11" x14ac:dyDescent="0.25">
      <c r="A321" s="47">
        <f>'Champ Scores'!A320</f>
        <v>0</v>
      </c>
      <c r="K321" s="80">
        <f t="shared" si="9"/>
        <v>0</v>
      </c>
    </row>
    <row r="322" spans="1:11" x14ac:dyDescent="0.25">
      <c r="A322" s="47">
        <f>'Champ Scores'!A321</f>
        <v>0</v>
      </c>
      <c r="K322" s="80">
        <f t="shared" si="9"/>
        <v>0</v>
      </c>
    </row>
    <row r="323" spans="1:11" x14ac:dyDescent="0.25">
      <c r="A323" s="47">
        <f>'Champ Scores'!A322</f>
        <v>0</v>
      </c>
      <c r="K323" s="80">
        <f t="shared" si="9"/>
        <v>0</v>
      </c>
    </row>
    <row r="324" spans="1:11" x14ac:dyDescent="0.25">
      <c r="A324" s="47">
        <f>'Champ Scores'!A323</f>
        <v>0</v>
      </c>
      <c r="K324" s="80">
        <f t="shared" si="9"/>
        <v>0</v>
      </c>
    </row>
    <row r="325" spans="1:11" x14ac:dyDescent="0.25">
      <c r="A325" s="47">
        <f>'Champ Scores'!A324</f>
        <v>0</v>
      </c>
      <c r="K325" s="80">
        <f t="shared" ref="K325:K377" si="10">A325</f>
        <v>0</v>
      </c>
    </row>
    <row r="326" spans="1:11" x14ac:dyDescent="0.25">
      <c r="A326" s="47">
        <f>'Champ Scores'!A325</f>
        <v>0</v>
      </c>
      <c r="K326" s="80">
        <f t="shared" si="10"/>
        <v>0</v>
      </c>
    </row>
    <row r="327" spans="1:11" x14ac:dyDescent="0.25">
      <c r="A327" s="47">
        <f>'Champ Scores'!A326</f>
        <v>0</v>
      </c>
      <c r="K327" s="80">
        <f t="shared" si="10"/>
        <v>0</v>
      </c>
    </row>
    <row r="328" spans="1:11" x14ac:dyDescent="0.25">
      <c r="A328" s="47">
        <f>'Champ Scores'!A327</f>
        <v>0</v>
      </c>
      <c r="K328" s="80">
        <f t="shared" si="10"/>
        <v>0</v>
      </c>
    </row>
    <row r="329" spans="1:11" x14ac:dyDescent="0.25">
      <c r="A329" s="47">
        <f>'Champ Scores'!A328</f>
        <v>0</v>
      </c>
      <c r="K329" s="80">
        <f t="shared" si="10"/>
        <v>0</v>
      </c>
    </row>
    <row r="330" spans="1:11" x14ac:dyDescent="0.25">
      <c r="A330" s="47">
        <f>'Champ Scores'!A329</f>
        <v>0</v>
      </c>
      <c r="K330" s="80">
        <f t="shared" si="10"/>
        <v>0</v>
      </c>
    </row>
    <row r="331" spans="1:11" x14ac:dyDescent="0.25">
      <c r="A331" s="47">
        <f>'Champ Scores'!A330</f>
        <v>0</v>
      </c>
      <c r="K331" s="80">
        <f t="shared" si="10"/>
        <v>0</v>
      </c>
    </row>
    <row r="332" spans="1:11" x14ac:dyDescent="0.25">
      <c r="A332" s="47">
        <f>'Champ Scores'!A331</f>
        <v>0</v>
      </c>
      <c r="K332" s="80">
        <f t="shared" si="10"/>
        <v>0</v>
      </c>
    </row>
    <row r="333" spans="1:11" x14ac:dyDescent="0.25">
      <c r="A333" s="47">
        <f>'Champ Scores'!A332</f>
        <v>0</v>
      </c>
      <c r="K333" s="80">
        <f t="shared" si="10"/>
        <v>0</v>
      </c>
    </row>
    <row r="334" spans="1:11" x14ac:dyDescent="0.25">
      <c r="A334" s="47">
        <f>'Champ Scores'!A333</f>
        <v>0</v>
      </c>
      <c r="K334" s="80">
        <f t="shared" si="10"/>
        <v>0</v>
      </c>
    </row>
    <row r="335" spans="1:11" x14ac:dyDescent="0.25">
      <c r="A335" s="47">
        <f>'Champ Scores'!A334</f>
        <v>0</v>
      </c>
      <c r="K335" s="80">
        <f t="shared" si="10"/>
        <v>0</v>
      </c>
    </row>
    <row r="336" spans="1:11" x14ac:dyDescent="0.25">
      <c r="A336" s="47">
        <f>'Champ Scores'!A335</f>
        <v>0</v>
      </c>
      <c r="K336" s="80">
        <f t="shared" si="10"/>
        <v>0</v>
      </c>
    </row>
    <row r="337" spans="1:11" x14ac:dyDescent="0.25">
      <c r="A337" s="47">
        <f>'Champ Scores'!A336</f>
        <v>0</v>
      </c>
      <c r="K337" s="80">
        <f t="shared" si="10"/>
        <v>0</v>
      </c>
    </row>
    <row r="338" spans="1:11" x14ac:dyDescent="0.25">
      <c r="A338" s="47">
        <f>'Champ Scores'!A337</f>
        <v>0</v>
      </c>
      <c r="K338" s="80">
        <f t="shared" si="10"/>
        <v>0</v>
      </c>
    </row>
    <row r="339" spans="1:11" x14ac:dyDescent="0.25">
      <c r="A339" s="47">
        <f>'Champ Scores'!A338</f>
        <v>0</v>
      </c>
      <c r="K339" s="80">
        <f t="shared" si="10"/>
        <v>0</v>
      </c>
    </row>
    <row r="340" spans="1:11" x14ac:dyDescent="0.25">
      <c r="A340" s="47">
        <f>'Champ Scores'!A339</f>
        <v>0</v>
      </c>
      <c r="K340" s="80">
        <f t="shared" si="10"/>
        <v>0</v>
      </c>
    </row>
    <row r="341" spans="1:11" x14ac:dyDescent="0.25">
      <c r="A341" s="47">
        <f>'Champ Scores'!A340</f>
        <v>0</v>
      </c>
      <c r="K341" s="80">
        <f t="shared" si="10"/>
        <v>0</v>
      </c>
    </row>
    <row r="342" spans="1:11" x14ac:dyDescent="0.25">
      <c r="A342" s="47">
        <f>'Champ Scores'!A341</f>
        <v>0</v>
      </c>
      <c r="K342" s="80">
        <f t="shared" si="10"/>
        <v>0</v>
      </c>
    </row>
    <row r="343" spans="1:11" x14ac:dyDescent="0.25">
      <c r="A343" s="47">
        <f>'Champ Scores'!A342</f>
        <v>0</v>
      </c>
      <c r="K343" s="80">
        <f t="shared" si="10"/>
        <v>0</v>
      </c>
    </row>
    <row r="344" spans="1:11" x14ac:dyDescent="0.25">
      <c r="A344" s="47">
        <f>'Champ Scores'!A343</f>
        <v>0</v>
      </c>
      <c r="K344" s="80">
        <f t="shared" si="10"/>
        <v>0</v>
      </c>
    </row>
    <row r="345" spans="1:11" x14ac:dyDescent="0.25">
      <c r="A345" s="47">
        <f>'Champ Scores'!A344</f>
        <v>0</v>
      </c>
      <c r="K345" s="80">
        <f t="shared" si="10"/>
        <v>0</v>
      </c>
    </row>
    <row r="346" spans="1:11" x14ac:dyDescent="0.25">
      <c r="A346" s="47">
        <f>'Champ Scores'!A345</f>
        <v>0</v>
      </c>
      <c r="K346" s="80">
        <f t="shared" si="10"/>
        <v>0</v>
      </c>
    </row>
    <row r="347" spans="1:11" x14ac:dyDescent="0.25">
      <c r="A347" s="47">
        <f>'Champ Scores'!A346</f>
        <v>0</v>
      </c>
      <c r="K347" s="80">
        <f t="shared" si="10"/>
        <v>0</v>
      </c>
    </row>
    <row r="348" spans="1:11" x14ac:dyDescent="0.25">
      <c r="A348" s="47">
        <f>'Champ Scores'!A347</f>
        <v>0</v>
      </c>
      <c r="K348" s="80">
        <f t="shared" si="10"/>
        <v>0</v>
      </c>
    </row>
    <row r="349" spans="1:11" x14ac:dyDescent="0.25">
      <c r="A349" s="47">
        <f>'Champ Scores'!A348</f>
        <v>0</v>
      </c>
      <c r="K349" s="80">
        <f t="shared" si="10"/>
        <v>0</v>
      </c>
    </row>
    <row r="350" spans="1:11" x14ac:dyDescent="0.25">
      <c r="A350" s="47">
        <f>'Champ Scores'!A349</f>
        <v>0</v>
      </c>
      <c r="K350" s="80">
        <f t="shared" si="10"/>
        <v>0</v>
      </c>
    </row>
    <row r="351" spans="1:11" x14ac:dyDescent="0.25">
      <c r="A351" s="47">
        <f>'Champ Scores'!A350</f>
        <v>0</v>
      </c>
      <c r="K351" s="80">
        <f t="shared" si="10"/>
        <v>0</v>
      </c>
    </row>
    <row r="352" spans="1:11" x14ac:dyDescent="0.25">
      <c r="A352" s="47">
        <f>'Champ Scores'!A351</f>
        <v>0</v>
      </c>
      <c r="K352" s="80">
        <f t="shared" si="10"/>
        <v>0</v>
      </c>
    </row>
    <row r="353" spans="1:11" x14ac:dyDescent="0.25">
      <c r="A353" s="47">
        <f>'Champ Scores'!A352</f>
        <v>0</v>
      </c>
      <c r="K353" s="80">
        <f t="shared" si="10"/>
        <v>0</v>
      </c>
    </row>
    <row r="354" spans="1:11" x14ac:dyDescent="0.25">
      <c r="A354" s="47">
        <f>'Champ Scores'!A353</f>
        <v>0</v>
      </c>
      <c r="K354" s="80">
        <f t="shared" si="10"/>
        <v>0</v>
      </c>
    </row>
    <row r="355" spans="1:11" x14ac:dyDescent="0.25">
      <c r="A355" s="47">
        <f>'Champ Scores'!A354</f>
        <v>0</v>
      </c>
      <c r="K355" s="80">
        <f t="shared" si="10"/>
        <v>0</v>
      </c>
    </row>
    <row r="356" spans="1:11" x14ac:dyDescent="0.25">
      <c r="A356" s="47">
        <f>'Champ Scores'!A355</f>
        <v>0</v>
      </c>
      <c r="K356" s="80">
        <f t="shared" si="10"/>
        <v>0</v>
      </c>
    </row>
    <row r="357" spans="1:11" x14ac:dyDescent="0.25">
      <c r="A357" s="47">
        <f>'Champ Scores'!A356</f>
        <v>0</v>
      </c>
      <c r="K357" s="80">
        <f t="shared" si="10"/>
        <v>0</v>
      </c>
    </row>
    <row r="358" spans="1:11" x14ac:dyDescent="0.25">
      <c r="A358" s="47">
        <f>'Champ Scores'!A357</f>
        <v>0</v>
      </c>
      <c r="K358" s="80">
        <f t="shared" si="10"/>
        <v>0</v>
      </c>
    </row>
    <row r="359" spans="1:11" x14ac:dyDescent="0.25">
      <c r="A359" s="47">
        <f>'Champ Scores'!A358</f>
        <v>0</v>
      </c>
      <c r="K359" s="80">
        <f t="shared" si="10"/>
        <v>0</v>
      </c>
    </row>
    <row r="360" spans="1:11" x14ac:dyDescent="0.25">
      <c r="A360" s="47">
        <f>'Champ Scores'!A359</f>
        <v>0</v>
      </c>
      <c r="K360" s="80">
        <f t="shared" si="10"/>
        <v>0</v>
      </c>
    </row>
    <row r="361" spans="1:11" x14ac:dyDescent="0.25">
      <c r="A361" s="47">
        <f>'Champ Scores'!A360</f>
        <v>0</v>
      </c>
      <c r="K361" s="80">
        <f t="shared" si="10"/>
        <v>0</v>
      </c>
    </row>
    <row r="362" spans="1:11" x14ac:dyDescent="0.25">
      <c r="A362" s="47">
        <f>'Champ Scores'!A361</f>
        <v>0</v>
      </c>
      <c r="K362" s="80">
        <f t="shared" si="10"/>
        <v>0</v>
      </c>
    </row>
    <row r="363" spans="1:11" x14ac:dyDescent="0.25">
      <c r="A363" s="47">
        <f>'Champ Scores'!A362</f>
        <v>0</v>
      </c>
      <c r="K363" s="80">
        <f t="shared" si="10"/>
        <v>0</v>
      </c>
    </row>
    <row r="364" spans="1:11" x14ac:dyDescent="0.25">
      <c r="A364" s="47">
        <f>'Champ Scores'!A363</f>
        <v>0</v>
      </c>
      <c r="K364" s="80">
        <f t="shared" si="10"/>
        <v>0</v>
      </c>
    </row>
    <row r="365" spans="1:11" x14ac:dyDescent="0.25">
      <c r="A365" s="47">
        <f>'Champ Scores'!A364</f>
        <v>0</v>
      </c>
      <c r="K365" s="80">
        <f t="shared" si="10"/>
        <v>0</v>
      </c>
    </row>
    <row r="366" spans="1:11" x14ac:dyDescent="0.25">
      <c r="A366" s="47">
        <f>'Champ Scores'!A365</f>
        <v>0</v>
      </c>
      <c r="K366" s="80">
        <f t="shared" si="10"/>
        <v>0</v>
      </c>
    </row>
    <row r="367" spans="1:11" x14ac:dyDescent="0.25">
      <c r="A367" s="47">
        <f>'Champ Scores'!A366</f>
        <v>0</v>
      </c>
      <c r="K367" s="80">
        <f t="shared" si="10"/>
        <v>0</v>
      </c>
    </row>
    <row r="368" spans="1:11" x14ac:dyDescent="0.25">
      <c r="A368" s="47">
        <f>'Champ Scores'!A367</f>
        <v>0</v>
      </c>
      <c r="K368" s="80">
        <f t="shared" si="10"/>
        <v>0</v>
      </c>
    </row>
    <row r="369" spans="1:11" x14ac:dyDescent="0.25">
      <c r="A369" s="47">
        <f>'Champ Scores'!A368</f>
        <v>0</v>
      </c>
      <c r="K369" s="80">
        <f t="shared" si="10"/>
        <v>0</v>
      </c>
    </row>
    <row r="370" spans="1:11" x14ac:dyDescent="0.25">
      <c r="A370" s="47">
        <f>'Champ Scores'!A369</f>
        <v>0</v>
      </c>
      <c r="K370" s="80">
        <f t="shared" si="10"/>
        <v>0</v>
      </c>
    </row>
    <row r="371" spans="1:11" x14ac:dyDescent="0.25">
      <c r="A371" s="47">
        <f>'Champ Scores'!A370</f>
        <v>0</v>
      </c>
      <c r="K371" s="80">
        <f t="shared" si="10"/>
        <v>0</v>
      </c>
    </row>
    <row r="372" spans="1:11" x14ac:dyDescent="0.25">
      <c r="A372" s="47">
        <f>'Champ Scores'!A371</f>
        <v>0</v>
      </c>
      <c r="K372" s="80">
        <f t="shared" si="10"/>
        <v>0</v>
      </c>
    </row>
    <row r="373" spans="1:11" x14ac:dyDescent="0.25">
      <c r="A373" s="47">
        <f>'Champ Scores'!A372</f>
        <v>0</v>
      </c>
      <c r="K373" s="80">
        <f t="shared" si="10"/>
        <v>0</v>
      </c>
    </row>
    <row r="374" spans="1:11" x14ac:dyDescent="0.25">
      <c r="A374" s="47">
        <f>'Champ Scores'!A373</f>
        <v>0</v>
      </c>
      <c r="K374" s="80">
        <f t="shared" si="10"/>
        <v>0</v>
      </c>
    </row>
    <row r="375" spans="1:11" x14ac:dyDescent="0.25">
      <c r="A375" s="47">
        <f>'Champ Scores'!A374</f>
        <v>0</v>
      </c>
      <c r="K375" s="80">
        <f t="shared" si="10"/>
        <v>0</v>
      </c>
    </row>
    <row r="376" spans="1:11" x14ac:dyDescent="0.25">
      <c r="A376" s="47">
        <f>'Champ Scores'!A375</f>
        <v>0</v>
      </c>
      <c r="K376" s="80">
        <f t="shared" si="10"/>
        <v>0</v>
      </c>
    </row>
    <row r="377" spans="1:11" x14ac:dyDescent="0.25">
      <c r="A377" s="47">
        <f>'Champ Scores'!A376</f>
        <v>0</v>
      </c>
      <c r="K377" s="80">
        <f t="shared" si="10"/>
        <v>0</v>
      </c>
    </row>
    <row r="378" spans="1:11" x14ac:dyDescent="0.25">
      <c r="A378" s="47">
        <f>'Champ Scores'!A377</f>
        <v>0</v>
      </c>
    </row>
    <row r="379" spans="1:11" x14ac:dyDescent="0.25">
      <c r="A379" s="47">
        <f>'Champ Scores'!A378</f>
        <v>0</v>
      </c>
    </row>
    <row r="380" spans="1:11" x14ac:dyDescent="0.25">
      <c r="A380" s="47">
        <f>'Champ Scores'!A379</f>
        <v>0</v>
      </c>
    </row>
    <row r="381" spans="1:11" x14ac:dyDescent="0.25">
      <c r="A381" s="47">
        <f>'Champ Scores'!A380</f>
        <v>0</v>
      </c>
    </row>
    <row r="382" spans="1:11" x14ac:dyDescent="0.25">
      <c r="A382" s="47">
        <f>'Champ Scores'!A381</f>
        <v>0</v>
      </c>
    </row>
    <row r="383" spans="1:11" x14ac:dyDescent="0.25">
      <c r="A383" s="47">
        <f>'Champ Scores'!A382</f>
        <v>0</v>
      </c>
    </row>
    <row r="384" spans="1:11" x14ac:dyDescent="0.25">
      <c r="A384" s="47">
        <f>'Champ Scores'!A383</f>
        <v>0</v>
      </c>
    </row>
    <row r="385" spans="1:1" x14ac:dyDescent="0.25">
      <c r="A385" s="47">
        <f>'Champ Scores'!A384</f>
        <v>0</v>
      </c>
    </row>
    <row r="386" spans="1:1" x14ac:dyDescent="0.25">
      <c r="A386" s="47">
        <f>'Champ Scores'!A385</f>
        <v>0</v>
      </c>
    </row>
    <row r="387" spans="1:1" x14ac:dyDescent="0.25">
      <c r="A387" s="47">
        <f>'Champ Scores'!A386</f>
        <v>0</v>
      </c>
    </row>
  </sheetData>
  <mergeCells count="6">
    <mergeCell ref="BR2:BY2"/>
    <mergeCell ref="B2:I2"/>
    <mergeCell ref="L2:P2"/>
    <mergeCell ref="AY2:BP2"/>
    <mergeCell ref="AQ2:AW2"/>
    <mergeCell ref="T2:AO2"/>
  </mergeCells>
  <conditionalFormatting sqref="S4:S11">
    <cfRule type="expression" dxfId="2" priority="1">
      <formula>R4=1</formula>
    </cfRule>
  </conditionalFormatting>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J489"/>
  <sheetViews>
    <sheetView zoomScale="145" zoomScaleNormal="145" workbookViewId="0">
      <selection activeCell="B4" sqref="B4:B163"/>
    </sheetView>
  </sheetViews>
  <sheetFormatPr defaultRowHeight="15" x14ac:dyDescent="0.25"/>
  <cols>
    <col min="1" max="1" width="15" customWidth="1"/>
    <col min="2" max="2" width="9.140625" style="42" customWidth="1"/>
    <col min="3" max="3" width="9.140625" style="69" customWidth="1"/>
    <col min="4" max="5" width="9.140625" style="42" customWidth="1"/>
    <col min="6" max="9" width="8.7109375" style="42"/>
    <col min="10" max="10" width="3.28515625" style="42" customWidth="1"/>
    <col min="11" max="11" width="13.42578125" style="55" bestFit="1" customWidth="1"/>
    <col min="12" max="16" width="8.7109375" style="42"/>
    <col min="17" max="17" width="4.140625" style="42" customWidth="1"/>
    <col min="18" max="18" width="13.42578125" style="55" bestFit="1" customWidth="1"/>
    <col min="19" max="26" width="8.7109375" style="42"/>
    <col min="27" max="27" width="4.85546875" style="42" customWidth="1"/>
    <col min="28" max="28" width="13.42578125" style="55" bestFit="1" customWidth="1"/>
    <col min="29" max="33" width="8.7109375" style="42"/>
  </cols>
  <sheetData>
    <row r="2" spans="1:36" s="19" customFormat="1" ht="15.75" thickBot="1" x14ac:dyDescent="0.3">
      <c r="B2" s="119" t="s">
        <v>240</v>
      </c>
      <c r="C2" s="119"/>
      <c r="D2" s="119"/>
      <c r="E2" s="119"/>
      <c r="F2" s="119"/>
      <c r="G2" s="119"/>
      <c r="H2" s="119"/>
      <c r="I2" s="119"/>
      <c r="J2" s="43"/>
      <c r="K2" s="54"/>
      <c r="L2" s="119" t="s">
        <v>329</v>
      </c>
      <c r="M2" s="119"/>
      <c r="N2" s="119"/>
      <c r="O2" s="119"/>
      <c r="P2" s="119"/>
      <c r="Q2" s="43"/>
      <c r="R2" s="54"/>
      <c r="S2" s="119" t="s">
        <v>241</v>
      </c>
      <c r="T2" s="119"/>
      <c r="U2" s="119"/>
      <c r="V2" s="119"/>
      <c r="W2" s="119"/>
      <c r="X2" s="119"/>
      <c r="Y2" s="119"/>
      <c r="Z2" s="119"/>
      <c r="AA2" s="43"/>
      <c r="AB2" s="54"/>
      <c r="AC2" s="119" t="s">
        <v>362</v>
      </c>
      <c r="AD2" s="119"/>
      <c r="AE2" s="119"/>
      <c r="AF2" s="119"/>
      <c r="AG2" s="119"/>
      <c r="AJ2" s="19" t="s">
        <v>373</v>
      </c>
    </row>
    <row r="3" spans="1:36" s="19" customFormat="1" ht="15.75" thickBot="1" x14ac:dyDescent="0.3">
      <c r="A3" s="14" t="s">
        <v>234</v>
      </c>
      <c r="B3" s="67" t="s">
        <v>243</v>
      </c>
      <c r="C3" s="88" t="s">
        <v>244</v>
      </c>
      <c r="D3" s="67" t="s">
        <v>245</v>
      </c>
      <c r="E3" s="67" t="s">
        <v>377</v>
      </c>
      <c r="F3" s="67" t="s">
        <v>247</v>
      </c>
      <c r="G3" s="67" t="s">
        <v>383</v>
      </c>
      <c r="H3" s="67"/>
      <c r="I3" s="67"/>
      <c r="J3" s="43"/>
      <c r="K3" s="57" t="s">
        <v>234</v>
      </c>
      <c r="L3" s="43" t="s">
        <v>243</v>
      </c>
      <c r="M3" s="43" t="s">
        <v>244</v>
      </c>
      <c r="N3" s="43" t="s">
        <v>245</v>
      </c>
      <c r="O3" s="43" t="s">
        <v>246</v>
      </c>
      <c r="P3" s="43" t="s">
        <v>247</v>
      </c>
      <c r="Q3" s="43"/>
      <c r="R3" s="57" t="s">
        <v>234</v>
      </c>
      <c r="S3" s="43" t="s">
        <v>341</v>
      </c>
      <c r="T3" s="43" t="s">
        <v>342</v>
      </c>
      <c r="U3" s="43" t="s">
        <v>343</v>
      </c>
      <c r="V3" s="43" t="s">
        <v>344</v>
      </c>
      <c r="W3" s="43" t="s">
        <v>345</v>
      </c>
      <c r="X3" s="43" t="s">
        <v>326</v>
      </c>
      <c r="Y3" s="43" t="s">
        <v>327</v>
      </c>
      <c r="Z3" s="43" t="s">
        <v>328</v>
      </c>
      <c r="AA3" s="43"/>
      <c r="AB3" s="57" t="s">
        <v>234</v>
      </c>
      <c r="AC3" s="43" t="s">
        <v>243</v>
      </c>
      <c r="AD3" s="43" t="s">
        <v>244</v>
      </c>
      <c r="AE3" s="43" t="s">
        <v>245</v>
      </c>
      <c r="AF3" s="43" t="s">
        <v>246</v>
      </c>
      <c r="AG3" s="43" t="s">
        <v>247</v>
      </c>
    </row>
    <row r="4" spans="1:36" ht="15.75" thickBot="1" x14ac:dyDescent="0.3">
      <c r="A4" t="str">
        <f>'Champ Scores'!A3</f>
        <v>Aatrox</v>
      </c>
      <c r="B4" s="109">
        <v>0</v>
      </c>
      <c r="C4" s="98">
        <v>0</v>
      </c>
      <c r="D4" s="96">
        <v>5</v>
      </c>
      <c r="E4" s="104">
        <v>0</v>
      </c>
      <c r="F4" s="96">
        <v>0</v>
      </c>
      <c r="G4" s="68">
        <v>0</v>
      </c>
      <c r="H4" s="68">
        <v>0</v>
      </c>
      <c r="I4" s="68">
        <v>0</v>
      </c>
      <c r="K4" s="1" t="str">
        <f>A4</f>
        <v>Aatrox</v>
      </c>
      <c r="L4" s="42">
        <f>IF(B4=0,0,3)</f>
        <v>0</v>
      </c>
      <c r="M4" s="97">
        <f t="shared" ref="M4:P4" si="0">IF(C4=0,0,3)</f>
        <v>0</v>
      </c>
      <c r="N4" s="97">
        <f t="shared" si="0"/>
        <v>3</v>
      </c>
      <c r="O4" s="97">
        <f t="shared" si="0"/>
        <v>0</v>
      </c>
      <c r="P4" s="97">
        <f t="shared" si="0"/>
        <v>0</v>
      </c>
      <c r="R4" s="55" t="str">
        <f>K4</f>
        <v>Aatrox</v>
      </c>
      <c r="S4" s="42">
        <v>3</v>
      </c>
      <c r="T4" s="42">
        <v>3</v>
      </c>
      <c r="U4" s="42">
        <v>3</v>
      </c>
      <c r="V4" s="42">
        <v>3</v>
      </c>
      <c r="W4" s="42">
        <v>3</v>
      </c>
      <c r="X4" s="42">
        <v>3</v>
      </c>
      <c r="Y4" s="42">
        <v>3</v>
      </c>
      <c r="Z4" s="42">
        <v>3</v>
      </c>
      <c r="AB4" s="55" t="str">
        <f>R4</f>
        <v>Aatrox</v>
      </c>
      <c r="AC4" s="42">
        <v>3</v>
      </c>
      <c r="AD4" s="42">
        <v>3</v>
      </c>
      <c r="AE4" s="42">
        <v>3</v>
      </c>
      <c r="AF4" s="42">
        <v>3</v>
      </c>
      <c r="AG4" s="42">
        <v>3</v>
      </c>
      <c r="AJ4" s="66">
        <v>1</v>
      </c>
    </row>
    <row r="5" spans="1:36" ht="15.75" thickBot="1" x14ac:dyDescent="0.3">
      <c r="A5" t="str">
        <f>'Champ Scores'!A4</f>
        <v>Ahri</v>
      </c>
      <c r="B5" s="109">
        <v>0</v>
      </c>
      <c r="C5" s="98">
        <v>0</v>
      </c>
      <c r="D5" s="96">
        <v>4</v>
      </c>
      <c r="E5" s="104">
        <v>0</v>
      </c>
      <c r="F5" s="96">
        <v>0</v>
      </c>
      <c r="G5" s="68">
        <v>0</v>
      </c>
      <c r="H5" s="68">
        <v>0</v>
      </c>
      <c r="I5" s="68">
        <v>0</v>
      </c>
      <c r="K5" s="1" t="str">
        <f t="shared" ref="K5:K68" si="1">A5</f>
        <v>Ahri</v>
      </c>
      <c r="L5" s="97">
        <f t="shared" ref="L5:L68" si="2">IF(B5=0,0,3)</f>
        <v>0</v>
      </c>
      <c r="M5" s="97">
        <f t="shared" ref="M5:M68" si="3">IF(C5=0,0,3)</f>
        <v>0</v>
      </c>
      <c r="N5" s="97">
        <f t="shared" ref="N5:N68" si="4">IF(D5=0,0,3)</f>
        <v>3</v>
      </c>
      <c r="O5" s="97">
        <f t="shared" ref="O5:O68" si="5">IF(E5=0,0,3)</f>
        <v>0</v>
      </c>
      <c r="P5" s="97">
        <f t="shared" ref="P5:P68" si="6">IF(F5=0,0,3)</f>
        <v>0</v>
      </c>
      <c r="R5" s="55" t="str">
        <f t="shared" ref="R5:R68" si="7">K5</f>
        <v>Ahri</v>
      </c>
      <c r="S5" s="92">
        <v>3</v>
      </c>
      <c r="T5" s="92">
        <v>3</v>
      </c>
      <c r="U5" s="92">
        <v>3</v>
      </c>
      <c r="V5" s="92">
        <v>3</v>
      </c>
      <c r="W5" s="92">
        <v>3</v>
      </c>
      <c r="X5" s="92">
        <v>3</v>
      </c>
      <c r="Y5" s="92">
        <v>3</v>
      </c>
      <c r="Z5" s="92">
        <v>3</v>
      </c>
      <c r="AB5" s="55" t="str">
        <f t="shared" ref="AB5:AB68" si="8">R5</f>
        <v>Ahri</v>
      </c>
      <c r="AC5" s="92">
        <v>3</v>
      </c>
      <c r="AD5" s="92">
        <v>3</v>
      </c>
      <c r="AE5" s="92">
        <v>3</v>
      </c>
      <c r="AF5" s="92">
        <v>3</v>
      </c>
      <c r="AG5" s="92">
        <v>3</v>
      </c>
      <c r="AJ5" s="66">
        <v>1</v>
      </c>
    </row>
    <row r="6" spans="1:36" ht="15.75" thickBot="1" x14ac:dyDescent="0.3">
      <c r="A6" t="str">
        <f>'Champ Scores'!A5</f>
        <v>Akali</v>
      </c>
      <c r="B6" s="109">
        <v>0</v>
      </c>
      <c r="C6" s="98">
        <v>0</v>
      </c>
      <c r="D6" s="96">
        <v>3</v>
      </c>
      <c r="E6" s="104">
        <v>0</v>
      </c>
      <c r="F6" s="96">
        <v>0</v>
      </c>
      <c r="G6" s="68">
        <v>0</v>
      </c>
      <c r="H6" s="68">
        <v>0</v>
      </c>
      <c r="I6" s="68">
        <v>0</v>
      </c>
      <c r="K6" s="1" t="str">
        <f t="shared" si="1"/>
        <v>Akali</v>
      </c>
      <c r="L6" s="97">
        <f t="shared" si="2"/>
        <v>0</v>
      </c>
      <c r="M6" s="97">
        <f t="shared" si="3"/>
        <v>0</v>
      </c>
      <c r="N6" s="97">
        <f t="shared" si="4"/>
        <v>3</v>
      </c>
      <c r="O6" s="97">
        <f t="shared" si="5"/>
        <v>0</v>
      </c>
      <c r="P6" s="97">
        <f t="shared" si="6"/>
        <v>0</v>
      </c>
      <c r="R6" s="55" t="str">
        <f t="shared" si="7"/>
        <v>Akali</v>
      </c>
      <c r="S6" s="92">
        <v>3</v>
      </c>
      <c r="T6" s="92">
        <v>3</v>
      </c>
      <c r="U6" s="92">
        <v>3</v>
      </c>
      <c r="V6" s="92">
        <v>3</v>
      </c>
      <c r="W6" s="92">
        <v>3</v>
      </c>
      <c r="X6" s="92">
        <v>3</v>
      </c>
      <c r="Y6" s="92">
        <v>3</v>
      </c>
      <c r="Z6" s="92">
        <v>3</v>
      </c>
      <c r="AB6" s="55" t="str">
        <f t="shared" si="8"/>
        <v>Akali</v>
      </c>
      <c r="AC6" s="92">
        <v>3</v>
      </c>
      <c r="AD6" s="92">
        <v>3</v>
      </c>
      <c r="AE6" s="92">
        <v>3</v>
      </c>
      <c r="AF6" s="92">
        <v>3</v>
      </c>
      <c r="AG6" s="92">
        <v>3</v>
      </c>
      <c r="AJ6" s="66">
        <v>1</v>
      </c>
    </row>
    <row r="7" spans="1:36" ht="15.75" thickBot="1" x14ac:dyDescent="0.3">
      <c r="A7" t="str">
        <f>'Champ Scores'!A6</f>
        <v>Akshan</v>
      </c>
      <c r="B7" s="109">
        <v>0</v>
      </c>
      <c r="C7" s="98">
        <v>0</v>
      </c>
      <c r="D7" s="96">
        <v>5</v>
      </c>
      <c r="E7" s="104">
        <v>0</v>
      </c>
      <c r="F7" s="96">
        <v>0</v>
      </c>
      <c r="G7" s="68">
        <v>0</v>
      </c>
      <c r="H7" s="68">
        <v>0</v>
      </c>
      <c r="I7" s="68">
        <v>0</v>
      </c>
      <c r="J7" s="66"/>
      <c r="K7" s="1" t="str">
        <f t="shared" si="1"/>
        <v>Akshan</v>
      </c>
      <c r="L7" s="97">
        <f t="shared" si="2"/>
        <v>0</v>
      </c>
      <c r="M7" s="97">
        <f t="shared" si="3"/>
        <v>0</v>
      </c>
      <c r="N7" s="97">
        <f t="shared" si="4"/>
        <v>3</v>
      </c>
      <c r="O7" s="97">
        <f t="shared" si="5"/>
        <v>0</v>
      </c>
      <c r="P7" s="97">
        <f t="shared" si="6"/>
        <v>0</v>
      </c>
      <c r="Q7" s="66"/>
      <c r="R7" s="55" t="str">
        <f t="shared" si="7"/>
        <v>Akshan</v>
      </c>
      <c r="S7" s="92">
        <v>3</v>
      </c>
      <c r="T7" s="92">
        <v>3</v>
      </c>
      <c r="U7" s="92">
        <v>3</v>
      </c>
      <c r="V7" s="92">
        <v>3</v>
      </c>
      <c r="W7" s="92">
        <v>3</v>
      </c>
      <c r="X7" s="92">
        <v>3</v>
      </c>
      <c r="Y7" s="92">
        <v>3</v>
      </c>
      <c r="Z7" s="92">
        <v>3</v>
      </c>
      <c r="AA7" s="66"/>
      <c r="AB7" s="55" t="str">
        <f t="shared" si="8"/>
        <v>Akshan</v>
      </c>
      <c r="AC7" s="92">
        <v>3</v>
      </c>
      <c r="AD7" s="92">
        <v>3</v>
      </c>
      <c r="AE7" s="92">
        <v>3</v>
      </c>
      <c r="AF7" s="92">
        <v>3</v>
      </c>
      <c r="AG7" s="92">
        <v>3</v>
      </c>
      <c r="AJ7" s="66">
        <v>1</v>
      </c>
    </row>
    <row r="8" spans="1:36" ht="15.75" thickBot="1" x14ac:dyDescent="0.3">
      <c r="A8" t="str">
        <f>'Champ Scores'!A7</f>
        <v>Alistar</v>
      </c>
      <c r="B8" s="109">
        <v>0</v>
      </c>
      <c r="C8" s="98">
        <v>0</v>
      </c>
      <c r="D8" s="96">
        <v>0</v>
      </c>
      <c r="E8" s="104">
        <v>0</v>
      </c>
      <c r="F8" s="96">
        <v>5</v>
      </c>
      <c r="G8" s="68">
        <v>0</v>
      </c>
      <c r="H8" s="68">
        <v>0</v>
      </c>
      <c r="I8" s="68">
        <v>0</v>
      </c>
      <c r="K8" s="1" t="str">
        <f t="shared" si="1"/>
        <v>Alistar</v>
      </c>
      <c r="L8" s="97">
        <f t="shared" si="2"/>
        <v>0</v>
      </c>
      <c r="M8" s="97">
        <f t="shared" si="3"/>
        <v>0</v>
      </c>
      <c r="N8" s="97">
        <f t="shared" si="4"/>
        <v>0</v>
      </c>
      <c r="O8" s="97">
        <f t="shared" si="5"/>
        <v>0</v>
      </c>
      <c r="P8" s="97">
        <f t="shared" si="6"/>
        <v>3</v>
      </c>
      <c r="R8" s="55" t="str">
        <f t="shared" si="7"/>
        <v>Alistar</v>
      </c>
      <c r="S8" s="92">
        <v>3</v>
      </c>
      <c r="T8" s="92">
        <v>3</v>
      </c>
      <c r="U8" s="92">
        <v>3</v>
      </c>
      <c r="V8" s="92">
        <v>3</v>
      </c>
      <c r="W8" s="92">
        <v>3</v>
      </c>
      <c r="X8" s="92">
        <v>3</v>
      </c>
      <c r="Y8" s="92">
        <v>3</v>
      </c>
      <c r="Z8" s="92">
        <v>3</v>
      </c>
      <c r="AB8" s="55" t="str">
        <f t="shared" si="8"/>
        <v>Alistar</v>
      </c>
      <c r="AC8" s="92">
        <v>3</v>
      </c>
      <c r="AD8" s="92">
        <v>3</v>
      </c>
      <c r="AE8" s="92">
        <v>3</v>
      </c>
      <c r="AF8" s="92">
        <v>3</v>
      </c>
      <c r="AG8" s="92">
        <v>3</v>
      </c>
      <c r="AJ8" s="66">
        <v>1</v>
      </c>
    </row>
    <row r="9" spans="1:36" ht="15.75" thickBot="1" x14ac:dyDescent="0.3">
      <c r="A9" t="str">
        <f>'Champ Scores'!A8</f>
        <v>Amumu</v>
      </c>
      <c r="B9" s="109">
        <v>0</v>
      </c>
      <c r="C9" s="99">
        <v>2</v>
      </c>
      <c r="D9" s="96">
        <v>0</v>
      </c>
      <c r="E9" s="104">
        <v>0</v>
      </c>
      <c r="F9" s="96">
        <v>5</v>
      </c>
      <c r="G9" s="68">
        <v>0</v>
      </c>
      <c r="H9" s="68">
        <v>0</v>
      </c>
      <c r="I9" s="68">
        <v>0</v>
      </c>
      <c r="K9" s="1" t="str">
        <f t="shared" si="1"/>
        <v>Amumu</v>
      </c>
      <c r="L9" s="97">
        <f t="shared" si="2"/>
        <v>0</v>
      </c>
      <c r="M9" s="97">
        <f t="shared" si="3"/>
        <v>3</v>
      </c>
      <c r="N9" s="97">
        <f t="shared" si="4"/>
        <v>0</v>
      </c>
      <c r="O9" s="97">
        <f t="shared" si="5"/>
        <v>0</v>
      </c>
      <c r="P9" s="97">
        <f t="shared" si="6"/>
        <v>3</v>
      </c>
      <c r="R9" s="55" t="str">
        <f t="shared" si="7"/>
        <v>Amumu</v>
      </c>
      <c r="S9" s="92">
        <v>3</v>
      </c>
      <c r="T9" s="92">
        <v>3</v>
      </c>
      <c r="U9" s="92">
        <v>3</v>
      </c>
      <c r="V9" s="92">
        <v>3</v>
      </c>
      <c r="W9" s="92">
        <v>3</v>
      </c>
      <c r="X9" s="92">
        <v>3</v>
      </c>
      <c r="Y9" s="92">
        <v>3</v>
      </c>
      <c r="Z9" s="92">
        <v>3</v>
      </c>
      <c r="AB9" s="55" t="str">
        <f t="shared" si="8"/>
        <v>Amumu</v>
      </c>
      <c r="AC9" s="92">
        <v>3</v>
      </c>
      <c r="AD9" s="92">
        <v>3</v>
      </c>
      <c r="AE9" s="92">
        <v>3</v>
      </c>
      <c r="AF9" s="92">
        <v>3</v>
      </c>
      <c r="AG9" s="92">
        <v>3</v>
      </c>
      <c r="AJ9" s="66">
        <v>1</v>
      </c>
    </row>
    <row r="10" spans="1:36" ht="15.75" thickBot="1" x14ac:dyDescent="0.3">
      <c r="A10" t="str">
        <f>'Champ Scores'!A9</f>
        <v>Anivia</v>
      </c>
      <c r="B10" s="109">
        <v>0</v>
      </c>
      <c r="C10" s="98">
        <v>0</v>
      </c>
      <c r="D10" s="96">
        <v>4</v>
      </c>
      <c r="E10" s="104">
        <v>0</v>
      </c>
      <c r="F10" s="96">
        <v>0</v>
      </c>
      <c r="G10" s="68">
        <v>0</v>
      </c>
      <c r="H10" s="68">
        <v>0</v>
      </c>
      <c r="I10" s="68">
        <v>0</v>
      </c>
      <c r="K10" s="1" t="str">
        <f t="shared" si="1"/>
        <v>Anivia</v>
      </c>
      <c r="L10" s="97">
        <f t="shared" si="2"/>
        <v>0</v>
      </c>
      <c r="M10" s="97">
        <f t="shared" si="3"/>
        <v>0</v>
      </c>
      <c r="N10" s="97">
        <f t="shared" si="4"/>
        <v>3</v>
      </c>
      <c r="O10" s="97">
        <f t="shared" si="5"/>
        <v>0</v>
      </c>
      <c r="P10" s="97">
        <f t="shared" si="6"/>
        <v>0</v>
      </c>
      <c r="R10" s="55" t="str">
        <f t="shared" si="7"/>
        <v>Anivia</v>
      </c>
      <c r="S10" s="92">
        <v>3</v>
      </c>
      <c r="T10" s="92">
        <v>3</v>
      </c>
      <c r="U10" s="92">
        <v>3</v>
      </c>
      <c r="V10" s="92">
        <v>3</v>
      </c>
      <c r="W10" s="92">
        <v>3</v>
      </c>
      <c r="X10" s="92">
        <v>3</v>
      </c>
      <c r="Y10" s="92">
        <v>3</v>
      </c>
      <c r="Z10" s="92">
        <v>3</v>
      </c>
      <c r="AB10" s="55" t="str">
        <f t="shared" si="8"/>
        <v>Anivia</v>
      </c>
      <c r="AC10" s="92">
        <v>3</v>
      </c>
      <c r="AD10" s="92">
        <v>3</v>
      </c>
      <c r="AE10" s="92">
        <v>3</v>
      </c>
      <c r="AF10" s="92">
        <v>3</v>
      </c>
      <c r="AG10" s="92">
        <v>3</v>
      </c>
      <c r="AJ10" s="66">
        <v>1</v>
      </c>
    </row>
    <row r="11" spans="1:36" ht="15.75" thickBot="1" x14ac:dyDescent="0.3">
      <c r="A11" t="str">
        <f>'Champ Scores'!A10</f>
        <v>Annie</v>
      </c>
      <c r="B11" s="109">
        <v>0</v>
      </c>
      <c r="C11" s="98">
        <v>0</v>
      </c>
      <c r="D11" s="96">
        <v>5</v>
      </c>
      <c r="E11" s="104">
        <v>0</v>
      </c>
      <c r="F11" s="96">
        <v>5</v>
      </c>
      <c r="G11" s="68">
        <v>0</v>
      </c>
      <c r="H11" s="68">
        <v>0</v>
      </c>
      <c r="I11" s="68">
        <v>0</v>
      </c>
      <c r="K11" s="1" t="str">
        <f t="shared" si="1"/>
        <v>Annie</v>
      </c>
      <c r="L11" s="97">
        <f t="shared" si="2"/>
        <v>0</v>
      </c>
      <c r="M11" s="97">
        <f t="shared" si="3"/>
        <v>0</v>
      </c>
      <c r="N11" s="97">
        <f t="shared" si="4"/>
        <v>3</v>
      </c>
      <c r="O11" s="97">
        <f t="shared" si="5"/>
        <v>0</v>
      </c>
      <c r="P11" s="97">
        <f t="shared" si="6"/>
        <v>3</v>
      </c>
      <c r="R11" s="55" t="str">
        <f t="shared" si="7"/>
        <v>Annie</v>
      </c>
      <c r="S11" s="92">
        <v>3</v>
      </c>
      <c r="T11" s="92">
        <v>3</v>
      </c>
      <c r="U11" s="92">
        <v>3</v>
      </c>
      <c r="V11" s="92">
        <v>3</v>
      </c>
      <c r="W11" s="92">
        <v>3</v>
      </c>
      <c r="X11" s="92">
        <v>3</v>
      </c>
      <c r="Y11" s="92">
        <v>3</v>
      </c>
      <c r="Z11" s="92">
        <v>3</v>
      </c>
      <c r="AB11" s="55" t="str">
        <f t="shared" si="8"/>
        <v>Annie</v>
      </c>
      <c r="AC11" s="92">
        <v>3</v>
      </c>
      <c r="AD11" s="92">
        <v>3</v>
      </c>
      <c r="AE11" s="92">
        <v>3</v>
      </c>
      <c r="AF11" s="92">
        <v>3</v>
      </c>
      <c r="AG11" s="92">
        <v>3</v>
      </c>
      <c r="AJ11" s="66">
        <v>1</v>
      </c>
    </row>
    <row r="12" spans="1:36" ht="15.75" thickBot="1" x14ac:dyDescent="0.3">
      <c r="A12" t="str">
        <f>'Champ Scores'!A11</f>
        <v>Aphelios</v>
      </c>
      <c r="B12" s="109">
        <v>0</v>
      </c>
      <c r="C12" s="98">
        <v>0</v>
      </c>
      <c r="D12" s="96">
        <v>3</v>
      </c>
      <c r="E12" s="104">
        <v>0</v>
      </c>
      <c r="F12" s="96">
        <v>0</v>
      </c>
      <c r="G12" s="68">
        <v>0</v>
      </c>
      <c r="H12" s="68">
        <v>0</v>
      </c>
      <c r="I12" s="68">
        <v>0</v>
      </c>
      <c r="K12" s="1" t="str">
        <f t="shared" si="1"/>
        <v>Aphelios</v>
      </c>
      <c r="L12" s="97">
        <f t="shared" si="2"/>
        <v>0</v>
      </c>
      <c r="M12" s="97">
        <f t="shared" si="3"/>
        <v>0</v>
      </c>
      <c r="N12" s="97">
        <f t="shared" si="4"/>
        <v>3</v>
      </c>
      <c r="O12" s="97">
        <f t="shared" si="5"/>
        <v>0</v>
      </c>
      <c r="P12" s="97">
        <f t="shared" si="6"/>
        <v>0</v>
      </c>
      <c r="R12" s="55" t="str">
        <f t="shared" si="7"/>
        <v>Aphelios</v>
      </c>
      <c r="S12" s="92">
        <v>3</v>
      </c>
      <c r="T12" s="92">
        <v>3</v>
      </c>
      <c r="U12" s="92">
        <v>3</v>
      </c>
      <c r="V12" s="92">
        <v>3</v>
      </c>
      <c r="W12" s="92">
        <v>3</v>
      </c>
      <c r="X12" s="92">
        <v>3</v>
      </c>
      <c r="Y12" s="92">
        <v>3</v>
      </c>
      <c r="Z12" s="92">
        <v>3</v>
      </c>
      <c r="AB12" s="55" t="str">
        <f t="shared" si="8"/>
        <v>Aphelios</v>
      </c>
      <c r="AC12" s="92">
        <v>3</v>
      </c>
      <c r="AD12" s="92">
        <v>3</v>
      </c>
      <c r="AE12" s="92">
        <v>3</v>
      </c>
      <c r="AF12" s="92">
        <v>3</v>
      </c>
      <c r="AG12" s="92">
        <v>3</v>
      </c>
      <c r="AJ12" s="66">
        <v>1</v>
      </c>
    </row>
    <row r="13" spans="1:36" ht="15.75" thickBot="1" x14ac:dyDescent="0.3">
      <c r="A13" t="str">
        <f>'Champ Scores'!A12</f>
        <v>Ashe</v>
      </c>
      <c r="B13" s="109">
        <v>0</v>
      </c>
      <c r="C13" s="98">
        <v>0</v>
      </c>
      <c r="D13" s="96">
        <v>0</v>
      </c>
      <c r="E13" s="104">
        <v>5</v>
      </c>
      <c r="F13" s="96">
        <v>3</v>
      </c>
      <c r="G13" s="68">
        <v>0</v>
      </c>
      <c r="H13" s="68">
        <v>0</v>
      </c>
      <c r="I13" s="68">
        <v>0</v>
      </c>
      <c r="K13" s="1" t="str">
        <f t="shared" si="1"/>
        <v>Ashe</v>
      </c>
      <c r="L13" s="97">
        <f t="shared" si="2"/>
        <v>0</v>
      </c>
      <c r="M13" s="97">
        <f t="shared" si="3"/>
        <v>0</v>
      </c>
      <c r="N13" s="97">
        <f t="shared" si="4"/>
        <v>0</v>
      </c>
      <c r="O13" s="97">
        <f t="shared" si="5"/>
        <v>3</v>
      </c>
      <c r="P13" s="97">
        <f t="shared" si="6"/>
        <v>3</v>
      </c>
      <c r="R13" s="55" t="str">
        <f t="shared" si="7"/>
        <v>Ashe</v>
      </c>
      <c r="S13" s="92">
        <v>3</v>
      </c>
      <c r="T13" s="92">
        <v>3</v>
      </c>
      <c r="U13" s="92">
        <v>3</v>
      </c>
      <c r="V13" s="92">
        <v>3</v>
      </c>
      <c r="W13" s="92">
        <v>3</v>
      </c>
      <c r="X13" s="92">
        <v>3</v>
      </c>
      <c r="Y13" s="92">
        <v>3</v>
      </c>
      <c r="Z13" s="92">
        <v>3</v>
      </c>
      <c r="AB13" s="55" t="str">
        <f t="shared" si="8"/>
        <v>Ashe</v>
      </c>
      <c r="AC13" s="92">
        <v>3</v>
      </c>
      <c r="AD13" s="92">
        <v>3</v>
      </c>
      <c r="AE13" s="92">
        <v>3</v>
      </c>
      <c r="AF13" s="92">
        <v>3</v>
      </c>
      <c r="AG13" s="92">
        <v>3</v>
      </c>
      <c r="AJ13" s="66">
        <v>1</v>
      </c>
    </row>
    <row r="14" spans="1:36" ht="15.75" thickBot="1" x14ac:dyDescent="0.3">
      <c r="A14" t="str">
        <f>'Champ Scores'!A13</f>
        <v>Aurelion Sol</v>
      </c>
      <c r="B14" s="109">
        <v>0</v>
      </c>
      <c r="C14" s="98">
        <v>0</v>
      </c>
      <c r="D14" s="96">
        <v>2</v>
      </c>
      <c r="E14" s="104">
        <v>0</v>
      </c>
      <c r="F14" s="96">
        <v>0</v>
      </c>
      <c r="G14" s="68">
        <v>0</v>
      </c>
      <c r="H14" s="68">
        <v>0</v>
      </c>
      <c r="I14" s="68">
        <v>0</v>
      </c>
      <c r="K14" s="1" t="str">
        <f t="shared" si="1"/>
        <v>Aurelion Sol</v>
      </c>
      <c r="L14" s="97">
        <f t="shared" si="2"/>
        <v>0</v>
      </c>
      <c r="M14" s="97">
        <f t="shared" si="3"/>
        <v>0</v>
      </c>
      <c r="N14" s="97">
        <f t="shared" si="4"/>
        <v>3</v>
      </c>
      <c r="O14" s="97">
        <f t="shared" si="5"/>
        <v>0</v>
      </c>
      <c r="P14" s="97">
        <f t="shared" si="6"/>
        <v>0</v>
      </c>
      <c r="R14" s="55" t="str">
        <f t="shared" si="7"/>
        <v>Aurelion Sol</v>
      </c>
      <c r="S14" s="92">
        <v>3</v>
      </c>
      <c r="T14" s="92">
        <v>3</v>
      </c>
      <c r="U14" s="92">
        <v>3</v>
      </c>
      <c r="V14" s="92">
        <v>3</v>
      </c>
      <c r="W14" s="92">
        <v>3</v>
      </c>
      <c r="X14" s="92">
        <v>3</v>
      </c>
      <c r="Y14" s="92">
        <v>3</v>
      </c>
      <c r="Z14" s="92">
        <v>3</v>
      </c>
      <c r="AB14" s="55" t="str">
        <f t="shared" si="8"/>
        <v>Aurelion Sol</v>
      </c>
      <c r="AC14" s="92">
        <v>3</v>
      </c>
      <c r="AD14" s="92">
        <v>3</v>
      </c>
      <c r="AE14" s="92">
        <v>3</v>
      </c>
      <c r="AF14" s="92">
        <v>3</v>
      </c>
      <c r="AG14" s="92">
        <v>3</v>
      </c>
      <c r="AJ14" s="66">
        <v>1</v>
      </c>
    </row>
    <row r="15" spans="1:36" ht="15.75" thickBot="1" x14ac:dyDescent="0.3">
      <c r="A15" t="str">
        <f>'Champ Scores'!A14</f>
        <v>Azir</v>
      </c>
      <c r="B15" s="109">
        <v>0</v>
      </c>
      <c r="C15" s="98">
        <v>0</v>
      </c>
      <c r="D15" s="96">
        <v>5</v>
      </c>
      <c r="E15" s="104">
        <v>0</v>
      </c>
      <c r="F15" s="96">
        <v>0</v>
      </c>
      <c r="G15" s="68">
        <v>0</v>
      </c>
      <c r="H15" s="68">
        <v>0</v>
      </c>
      <c r="I15" s="68">
        <v>0</v>
      </c>
      <c r="K15" s="1" t="str">
        <f t="shared" si="1"/>
        <v>Azir</v>
      </c>
      <c r="L15" s="97">
        <f t="shared" si="2"/>
        <v>0</v>
      </c>
      <c r="M15" s="97">
        <f t="shared" si="3"/>
        <v>0</v>
      </c>
      <c r="N15" s="97">
        <f t="shared" si="4"/>
        <v>3</v>
      </c>
      <c r="O15" s="97">
        <f t="shared" si="5"/>
        <v>0</v>
      </c>
      <c r="P15" s="97">
        <f t="shared" si="6"/>
        <v>0</v>
      </c>
      <c r="R15" s="55" t="str">
        <f t="shared" si="7"/>
        <v>Azir</v>
      </c>
      <c r="S15" s="92">
        <v>3</v>
      </c>
      <c r="T15" s="92">
        <v>3</v>
      </c>
      <c r="U15" s="92">
        <v>3</v>
      </c>
      <c r="V15" s="92">
        <v>3</v>
      </c>
      <c r="W15" s="92">
        <v>3</v>
      </c>
      <c r="X15" s="92">
        <v>3</v>
      </c>
      <c r="Y15" s="92">
        <v>3</v>
      </c>
      <c r="Z15" s="92">
        <v>3</v>
      </c>
      <c r="AB15" s="55" t="str">
        <f t="shared" si="8"/>
        <v>Azir</v>
      </c>
      <c r="AC15" s="92">
        <v>3</v>
      </c>
      <c r="AD15" s="92">
        <v>3</v>
      </c>
      <c r="AE15" s="92">
        <v>3</v>
      </c>
      <c r="AF15" s="92">
        <v>3</v>
      </c>
      <c r="AG15" s="92">
        <v>3</v>
      </c>
      <c r="AJ15" s="66">
        <v>1</v>
      </c>
    </row>
    <row r="16" spans="1:36" ht="15.75" thickBot="1" x14ac:dyDescent="0.3">
      <c r="A16" t="str">
        <f>'Champ Scores'!A15</f>
        <v>Bard</v>
      </c>
      <c r="B16" s="109">
        <v>0</v>
      </c>
      <c r="C16" s="98">
        <v>0</v>
      </c>
      <c r="D16" s="96">
        <v>0</v>
      </c>
      <c r="E16" s="104">
        <v>0</v>
      </c>
      <c r="F16" s="96">
        <v>3</v>
      </c>
      <c r="G16" s="68">
        <v>0</v>
      </c>
      <c r="H16" s="68">
        <v>0</v>
      </c>
      <c r="I16" s="68">
        <v>0</v>
      </c>
      <c r="K16" s="1" t="str">
        <f t="shared" si="1"/>
        <v>Bard</v>
      </c>
      <c r="L16" s="97">
        <f t="shared" si="2"/>
        <v>0</v>
      </c>
      <c r="M16" s="97">
        <f t="shared" si="3"/>
        <v>0</v>
      </c>
      <c r="N16" s="97">
        <f t="shared" si="4"/>
        <v>0</v>
      </c>
      <c r="O16" s="97">
        <f t="shared" si="5"/>
        <v>0</v>
      </c>
      <c r="P16" s="97">
        <f t="shared" si="6"/>
        <v>3</v>
      </c>
      <c r="R16" s="55" t="str">
        <f t="shared" si="7"/>
        <v>Bard</v>
      </c>
      <c r="S16" s="92">
        <v>3</v>
      </c>
      <c r="T16" s="92">
        <v>3</v>
      </c>
      <c r="U16" s="92">
        <v>3</v>
      </c>
      <c r="V16" s="92">
        <v>3</v>
      </c>
      <c r="W16" s="92">
        <v>3</v>
      </c>
      <c r="X16" s="92">
        <v>3</v>
      </c>
      <c r="Y16" s="92">
        <v>3</v>
      </c>
      <c r="Z16" s="92">
        <v>3</v>
      </c>
      <c r="AB16" s="55" t="str">
        <f t="shared" si="8"/>
        <v>Bard</v>
      </c>
      <c r="AC16" s="92">
        <v>3</v>
      </c>
      <c r="AD16" s="92">
        <v>3</v>
      </c>
      <c r="AE16" s="92">
        <v>3</v>
      </c>
      <c r="AF16" s="92">
        <v>3</v>
      </c>
      <c r="AG16" s="92">
        <v>3</v>
      </c>
      <c r="AJ16" s="66">
        <v>1</v>
      </c>
    </row>
    <row r="17" spans="1:36" ht="15.75" thickBot="1" x14ac:dyDescent="0.3">
      <c r="A17" t="str">
        <f>'Champ Scores'!A16</f>
        <v>Bel'Veth</v>
      </c>
      <c r="B17" s="109">
        <v>0</v>
      </c>
      <c r="C17" s="100">
        <v>1</v>
      </c>
      <c r="D17" s="96">
        <v>0</v>
      </c>
      <c r="E17" s="104">
        <v>0</v>
      </c>
      <c r="F17" s="96">
        <v>0</v>
      </c>
      <c r="G17" s="68">
        <v>0</v>
      </c>
      <c r="H17" s="68">
        <v>0</v>
      </c>
      <c r="I17" s="68">
        <v>0</v>
      </c>
      <c r="K17" s="1" t="str">
        <f t="shared" si="1"/>
        <v>Bel'Veth</v>
      </c>
      <c r="L17" s="97">
        <f t="shared" si="2"/>
        <v>0</v>
      </c>
      <c r="M17" s="97">
        <f t="shared" si="3"/>
        <v>3</v>
      </c>
      <c r="N17" s="97">
        <f t="shared" si="4"/>
        <v>0</v>
      </c>
      <c r="O17" s="97">
        <f t="shared" si="5"/>
        <v>0</v>
      </c>
      <c r="P17" s="97">
        <f t="shared" si="6"/>
        <v>0</v>
      </c>
      <c r="R17" s="55" t="str">
        <f t="shared" si="7"/>
        <v>Bel'Veth</v>
      </c>
      <c r="S17" s="92">
        <v>3</v>
      </c>
      <c r="T17" s="92">
        <v>3</v>
      </c>
      <c r="U17" s="92">
        <v>3</v>
      </c>
      <c r="V17" s="92">
        <v>3</v>
      </c>
      <c r="W17" s="92">
        <v>3</v>
      </c>
      <c r="X17" s="92">
        <v>3</v>
      </c>
      <c r="Y17" s="92">
        <v>3</v>
      </c>
      <c r="Z17" s="92">
        <v>3</v>
      </c>
      <c r="AB17" s="55" t="str">
        <f t="shared" si="8"/>
        <v>Bel'Veth</v>
      </c>
      <c r="AC17" s="92">
        <v>3</v>
      </c>
      <c r="AD17" s="92">
        <v>3</v>
      </c>
      <c r="AE17" s="92">
        <v>3</v>
      </c>
      <c r="AF17" s="92">
        <v>3</v>
      </c>
      <c r="AG17" s="92">
        <v>3</v>
      </c>
      <c r="AJ17" s="66">
        <v>1</v>
      </c>
    </row>
    <row r="18" spans="1:36" ht="15.75" thickBot="1" x14ac:dyDescent="0.3">
      <c r="A18" t="str">
        <f>'Champ Scores'!A17</f>
        <v>Blitzcrank</v>
      </c>
      <c r="B18" s="109">
        <v>0</v>
      </c>
      <c r="C18" s="98">
        <v>0</v>
      </c>
      <c r="D18" s="96">
        <v>0</v>
      </c>
      <c r="E18" s="104">
        <v>0</v>
      </c>
      <c r="F18" s="96">
        <v>5</v>
      </c>
      <c r="G18" s="68">
        <v>0</v>
      </c>
      <c r="H18" s="68">
        <v>0</v>
      </c>
      <c r="I18" s="68">
        <v>0</v>
      </c>
      <c r="K18" s="1" t="str">
        <f t="shared" si="1"/>
        <v>Blitzcrank</v>
      </c>
      <c r="L18" s="97">
        <f t="shared" si="2"/>
        <v>0</v>
      </c>
      <c r="M18" s="97">
        <f t="shared" si="3"/>
        <v>0</v>
      </c>
      <c r="N18" s="97">
        <f t="shared" si="4"/>
        <v>0</v>
      </c>
      <c r="O18" s="97">
        <f t="shared" si="5"/>
        <v>0</v>
      </c>
      <c r="P18" s="97">
        <f t="shared" si="6"/>
        <v>3</v>
      </c>
      <c r="R18" s="55" t="str">
        <f t="shared" si="7"/>
        <v>Blitzcrank</v>
      </c>
      <c r="S18" s="92">
        <v>3</v>
      </c>
      <c r="T18" s="92">
        <v>3</v>
      </c>
      <c r="U18" s="92">
        <v>3</v>
      </c>
      <c r="V18" s="92">
        <v>3</v>
      </c>
      <c r="W18" s="92">
        <v>3</v>
      </c>
      <c r="X18" s="92">
        <v>3</v>
      </c>
      <c r="Y18" s="92">
        <v>3</v>
      </c>
      <c r="Z18" s="92">
        <v>3</v>
      </c>
      <c r="AB18" s="55" t="str">
        <f t="shared" si="8"/>
        <v>Blitzcrank</v>
      </c>
      <c r="AC18" s="92">
        <v>3</v>
      </c>
      <c r="AD18" s="92">
        <v>3</v>
      </c>
      <c r="AE18" s="92">
        <v>3</v>
      </c>
      <c r="AF18" s="92">
        <v>3</v>
      </c>
      <c r="AG18" s="92">
        <v>3</v>
      </c>
      <c r="AJ18" s="66">
        <v>1</v>
      </c>
    </row>
    <row r="19" spans="1:36" ht="15.75" thickBot="1" x14ac:dyDescent="0.3">
      <c r="A19" t="str">
        <f>'Champ Scores'!A18</f>
        <v>Brand</v>
      </c>
      <c r="B19" s="109">
        <v>0</v>
      </c>
      <c r="C19" s="98">
        <v>0</v>
      </c>
      <c r="D19" s="96">
        <v>5</v>
      </c>
      <c r="E19" s="104">
        <v>0</v>
      </c>
      <c r="F19" s="96">
        <v>5</v>
      </c>
      <c r="G19" s="68">
        <v>0</v>
      </c>
      <c r="H19" s="68">
        <v>0</v>
      </c>
      <c r="I19" s="68">
        <v>0</v>
      </c>
      <c r="K19" s="1" t="str">
        <f t="shared" si="1"/>
        <v>Brand</v>
      </c>
      <c r="L19" s="97">
        <f t="shared" si="2"/>
        <v>0</v>
      </c>
      <c r="M19" s="97">
        <f t="shared" si="3"/>
        <v>0</v>
      </c>
      <c r="N19" s="97">
        <f t="shared" si="4"/>
        <v>3</v>
      </c>
      <c r="O19" s="97">
        <f t="shared" si="5"/>
        <v>0</v>
      </c>
      <c r="P19" s="97">
        <f t="shared" si="6"/>
        <v>3</v>
      </c>
      <c r="R19" s="55" t="str">
        <f t="shared" si="7"/>
        <v>Brand</v>
      </c>
      <c r="S19" s="92">
        <v>3</v>
      </c>
      <c r="T19" s="92">
        <v>3</v>
      </c>
      <c r="U19" s="92">
        <v>3</v>
      </c>
      <c r="V19" s="92">
        <v>3</v>
      </c>
      <c r="W19" s="92">
        <v>3</v>
      </c>
      <c r="X19" s="92">
        <v>3</v>
      </c>
      <c r="Y19" s="92">
        <v>3</v>
      </c>
      <c r="Z19" s="92">
        <v>3</v>
      </c>
      <c r="AB19" s="55" t="str">
        <f t="shared" si="8"/>
        <v>Brand</v>
      </c>
      <c r="AC19" s="92">
        <v>3</v>
      </c>
      <c r="AD19" s="92">
        <v>3</v>
      </c>
      <c r="AE19" s="92">
        <v>3</v>
      </c>
      <c r="AF19" s="92">
        <v>3</v>
      </c>
      <c r="AG19" s="92">
        <v>3</v>
      </c>
      <c r="AJ19" s="66">
        <v>1</v>
      </c>
    </row>
    <row r="20" spans="1:36" ht="15.75" thickBot="1" x14ac:dyDescent="0.3">
      <c r="A20" t="str">
        <f>'Champ Scores'!A19</f>
        <v>Braum</v>
      </c>
      <c r="B20" s="109">
        <v>0</v>
      </c>
      <c r="C20" s="98">
        <v>0</v>
      </c>
      <c r="D20" s="96">
        <v>0</v>
      </c>
      <c r="E20" s="104">
        <v>0</v>
      </c>
      <c r="F20" s="96">
        <v>5</v>
      </c>
      <c r="G20" s="68">
        <v>0</v>
      </c>
      <c r="H20" s="68">
        <v>0</v>
      </c>
      <c r="I20" s="68">
        <v>0</v>
      </c>
      <c r="K20" s="1" t="str">
        <f t="shared" si="1"/>
        <v>Braum</v>
      </c>
      <c r="L20" s="97">
        <f t="shared" si="2"/>
        <v>0</v>
      </c>
      <c r="M20" s="97">
        <f t="shared" si="3"/>
        <v>0</v>
      </c>
      <c r="N20" s="97">
        <f t="shared" si="4"/>
        <v>0</v>
      </c>
      <c r="O20" s="97">
        <f t="shared" si="5"/>
        <v>0</v>
      </c>
      <c r="P20" s="97">
        <f t="shared" si="6"/>
        <v>3</v>
      </c>
      <c r="R20" s="55" t="str">
        <f t="shared" si="7"/>
        <v>Braum</v>
      </c>
      <c r="S20" s="92">
        <v>3</v>
      </c>
      <c r="T20" s="92">
        <v>3</v>
      </c>
      <c r="U20" s="92">
        <v>3</v>
      </c>
      <c r="V20" s="92">
        <v>3</v>
      </c>
      <c r="W20" s="92">
        <v>3</v>
      </c>
      <c r="X20" s="92">
        <v>3</v>
      </c>
      <c r="Y20" s="92">
        <v>3</v>
      </c>
      <c r="Z20" s="92">
        <v>3</v>
      </c>
      <c r="AB20" s="55" t="str">
        <f t="shared" si="8"/>
        <v>Braum</v>
      </c>
      <c r="AC20" s="92">
        <v>3</v>
      </c>
      <c r="AD20" s="92">
        <v>3</v>
      </c>
      <c r="AE20" s="92">
        <v>3</v>
      </c>
      <c r="AF20" s="92">
        <v>3</v>
      </c>
      <c r="AG20" s="92">
        <v>3</v>
      </c>
      <c r="AJ20" s="66">
        <v>1</v>
      </c>
    </row>
    <row r="21" spans="1:36" ht="15.75" thickBot="1" x14ac:dyDescent="0.3">
      <c r="A21" t="str">
        <f>'Champ Scores'!A20</f>
        <v>Caitlyn</v>
      </c>
      <c r="B21" s="109">
        <v>0</v>
      </c>
      <c r="C21" s="98">
        <v>0</v>
      </c>
      <c r="D21" s="96">
        <v>0</v>
      </c>
      <c r="E21" s="104">
        <v>3</v>
      </c>
      <c r="F21" s="96">
        <v>0</v>
      </c>
      <c r="G21" s="68">
        <v>0</v>
      </c>
      <c r="H21" s="68">
        <v>0</v>
      </c>
      <c r="I21" s="68">
        <v>0</v>
      </c>
      <c r="K21" s="1" t="str">
        <f t="shared" si="1"/>
        <v>Caitlyn</v>
      </c>
      <c r="L21" s="97">
        <f t="shared" si="2"/>
        <v>0</v>
      </c>
      <c r="M21" s="97">
        <f t="shared" si="3"/>
        <v>0</v>
      </c>
      <c r="N21" s="97">
        <f t="shared" si="4"/>
        <v>0</v>
      </c>
      <c r="O21" s="97">
        <f t="shared" si="5"/>
        <v>3</v>
      </c>
      <c r="P21" s="97">
        <f t="shared" si="6"/>
        <v>0</v>
      </c>
      <c r="R21" s="55" t="str">
        <f t="shared" si="7"/>
        <v>Caitlyn</v>
      </c>
      <c r="S21" s="92">
        <v>3</v>
      </c>
      <c r="T21" s="92">
        <v>3</v>
      </c>
      <c r="U21" s="92">
        <v>3</v>
      </c>
      <c r="V21" s="92">
        <v>3</v>
      </c>
      <c r="W21" s="92">
        <v>3</v>
      </c>
      <c r="X21" s="92">
        <v>3</v>
      </c>
      <c r="Y21" s="92">
        <v>3</v>
      </c>
      <c r="Z21" s="92">
        <v>3</v>
      </c>
      <c r="AB21" s="55" t="str">
        <f t="shared" si="8"/>
        <v>Caitlyn</v>
      </c>
      <c r="AC21" s="92">
        <v>3</v>
      </c>
      <c r="AD21" s="92">
        <v>3</v>
      </c>
      <c r="AE21" s="92">
        <v>3</v>
      </c>
      <c r="AF21" s="92">
        <v>3</v>
      </c>
      <c r="AG21" s="92">
        <v>3</v>
      </c>
      <c r="AJ21" s="66">
        <v>1</v>
      </c>
    </row>
    <row r="22" spans="1:36" ht="15.75" thickBot="1" x14ac:dyDescent="0.3">
      <c r="A22" t="str">
        <f>'Champ Scores'!A21</f>
        <v>Camille</v>
      </c>
      <c r="B22" s="109">
        <v>0</v>
      </c>
      <c r="C22" s="98">
        <v>0</v>
      </c>
      <c r="D22" s="96">
        <v>2</v>
      </c>
      <c r="E22" s="104">
        <v>0</v>
      </c>
      <c r="F22" s="96">
        <v>3</v>
      </c>
      <c r="G22" s="68">
        <v>0</v>
      </c>
      <c r="H22" s="68">
        <v>0</v>
      </c>
      <c r="I22" s="68">
        <v>0</v>
      </c>
      <c r="K22" s="1" t="str">
        <f t="shared" si="1"/>
        <v>Camille</v>
      </c>
      <c r="L22" s="97">
        <f t="shared" si="2"/>
        <v>0</v>
      </c>
      <c r="M22" s="97">
        <f t="shared" si="3"/>
        <v>0</v>
      </c>
      <c r="N22" s="97">
        <f t="shared" si="4"/>
        <v>3</v>
      </c>
      <c r="O22" s="97">
        <f t="shared" si="5"/>
        <v>0</v>
      </c>
      <c r="P22" s="97">
        <f t="shared" si="6"/>
        <v>3</v>
      </c>
      <c r="R22" s="55" t="str">
        <f t="shared" si="7"/>
        <v>Camille</v>
      </c>
      <c r="S22" s="92">
        <v>3</v>
      </c>
      <c r="T22" s="92">
        <v>3</v>
      </c>
      <c r="U22" s="92">
        <v>3</v>
      </c>
      <c r="V22" s="92">
        <v>3</v>
      </c>
      <c r="W22" s="92">
        <v>3</v>
      </c>
      <c r="X22" s="92">
        <v>3</v>
      </c>
      <c r="Y22" s="92">
        <v>3</v>
      </c>
      <c r="Z22" s="92">
        <v>3</v>
      </c>
      <c r="AB22" s="55" t="str">
        <f t="shared" si="8"/>
        <v>Camille</v>
      </c>
      <c r="AC22" s="92">
        <v>3</v>
      </c>
      <c r="AD22" s="92">
        <v>3</v>
      </c>
      <c r="AE22" s="92">
        <v>3</v>
      </c>
      <c r="AF22" s="92">
        <v>3</v>
      </c>
      <c r="AG22" s="92">
        <v>3</v>
      </c>
      <c r="AJ22" s="66">
        <v>1</v>
      </c>
    </row>
    <row r="23" spans="1:36" ht="15.75" thickBot="1" x14ac:dyDescent="0.3">
      <c r="A23" t="str">
        <f>'Champ Scores'!A22</f>
        <v>Cassiopeia</v>
      </c>
      <c r="B23" s="109">
        <v>0</v>
      </c>
      <c r="C23" s="98">
        <v>0</v>
      </c>
      <c r="D23" s="96">
        <v>3</v>
      </c>
      <c r="E23" s="104">
        <v>0</v>
      </c>
      <c r="F23" s="96">
        <v>0</v>
      </c>
      <c r="G23" s="68">
        <v>0</v>
      </c>
      <c r="H23" s="68">
        <v>0</v>
      </c>
      <c r="I23" s="68">
        <v>0</v>
      </c>
      <c r="K23" s="1" t="str">
        <f t="shared" si="1"/>
        <v>Cassiopeia</v>
      </c>
      <c r="L23" s="97">
        <f t="shared" si="2"/>
        <v>0</v>
      </c>
      <c r="M23" s="97">
        <f t="shared" si="3"/>
        <v>0</v>
      </c>
      <c r="N23" s="97">
        <f t="shared" si="4"/>
        <v>3</v>
      </c>
      <c r="O23" s="97">
        <f t="shared" si="5"/>
        <v>0</v>
      </c>
      <c r="P23" s="97">
        <f t="shared" si="6"/>
        <v>0</v>
      </c>
      <c r="R23" s="55" t="str">
        <f t="shared" si="7"/>
        <v>Cassiopeia</v>
      </c>
      <c r="S23" s="92">
        <v>3</v>
      </c>
      <c r="T23" s="92">
        <v>3</v>
      </c>
      <c r="U23" s="92">
        <v>3</v>
      </c>
      <c r="V23" s="92">
        <v>3</v>
      </c>
      <c r="W23" s="92">
        <v>3</v>
      </c>
      <c r="X23" s="92">
        <v>3</v>
      </c>
      <c r="Y23" s="92">
        <v>3</v>
      </c>
      <c r="Z23" s="92">
        <v>3</v>
      </c>
      <c r="AB23" s="55" t="str">
        <f t="shared" si="8"/>
        <v>Cassiopeia</v>
      </c>
      <c r="AC23" s="92">
        <v>3</v>
      </c>
      <c r="AD23" s="92">
        <v>3</v>
      </c>
      <c r="AE23" s="92">
        <v>3</v>
      </c>
      <c r="AF23" s="92">
        <v>3</v>
      </c>
      <c r="AG23" s="92">
        <v>3</v>
      </c>
      <c r="AJ23" s="66">
        <v>1</v>
      </c>
    </row>
    <row r="24" spans="1:36" ht="15.75" thickBot="1" x14ac:dyDescent="0.3">
      <c r="A24" t="str">
        <f>'Champ Scores'!A23</f>
        <v>Cho'Gath</v>
      </c>
      <c r="B24" s="109">
        <v>2</v>
      </c>
      <c r="C24" s="98">
        <v>0</v>
      </c>
      <c r="D24" s="96">
        <v>5</v>
      </c>
      <c r="E24" s="104">
        <v>0</v>
      </c>
      <c r="F24" s="96">
        <v>0</v>
      </c>
      <c r="G24" s="68">
        <v>0</v>
      </c>
      <c r="H24" s="68">
        <v>0</v>
      </c>
      <c r="I24" s="68">
        <v>0</v>
      </c>
      <c r="K24" s="1" t="str">
        <f t="shared" si="1"/>
        <v>Cho'Gath</v>
      </c>
      <c r="L24" s="97">
        <f t="shared" si="2"/>
        <v>3</v>
      </c>
      <c r="M24" s="97">
        <f t="shared" si="3"/>
        <v>0</v>
      </c>
      <c r="N24" s="97">
        <f t="shared" si="4"/>
        <v>3</v>
      </c>
      <c r="O24" s="97">
        <f t="shared" si="5"/>
        <v>0</v>
      </c>
      <c r="P24" s="97">
        <f t="shared" si="6"/>
        <v>0</v>
      </c>
      <c r="R24" s="55" t="str">
        <f t="shared" si="7"/>
        <v>Cho'Gath</v>
      </c>
      <c r="S24" s="92">
        <v>3</v>
      </c>
      <c r="T24" s="92">
        <v>3</v>
      </c>
      <c r="U24" s="92">
        <v>3</v>
      </c>
      <c r="V24" s="92">
        <v>3</v>
      </c>
      <c r="W24" s="92">
        <v>3</v>
      </c>
      <c r="X24" s="92">
        <v>3</v>
      </c>
      <c r="Y24" s="92">
        <v>3</v>
      </c>
      <c r="Z24" s="92">
        <v>3</v>
      </c>
      <c r="AB24" s="55" t="str">
        <f t="shared" si="8"/>
        <v>Cho'Gath</v>
      </c>
      <c r="AC24" s="92">
        <v>3</v>
      </c>
      <c r="AD24" s="92">
        <v>3</v>
      </c>
      <c r="AE24" s="92">
        <v>3</v>
      </c>
      <c r="AF24" s="92">
        <v>3</v>
      </c>
      <c r="AG24" s="92">
        <v>3</v>
      </c>
      <c r="AJ24" s="66">
        <v>1</v>
      </c>
    </row>
    <row r="25" spans="1:36" ht="15.75" thickBot="1" x14ac:dyDescent="0.3">
      <c r="A25" t="str">
        <f>'Champ Scores'!A24</f>
        <v>Corki</v>
      </c>
      <c r="B25" s="109">
        <v>0</v>
      </c>
      <c r="C25" s="98">
        <v>0</v>
      </c>
      <c r="D25" s="96">
        <v>5</v>
      </c>
      <c r="E25" s="104">
        <v>4</v>
      </c>
      <c r="F25" s="96">
        <v>0</v>
      </c>
      <c r="G25" s="68">
        <v>0</v>
      </c>
      <c r="H25" s="68">
        <v>0</v>
      </c>
      <c r="I25" s="68">
        <v>0</v>
      </c>
      <c r="K25" s="1" t="str">
        <f t="shared" si="1"/>
        <v>Corki</v>
      </c>
      <c r="L25" s="97">
        <f t="shared" si="2"/>
        <v>0</v>
      </c>
      <c r="M25" s="97">
        <f t="shared" si="3"/>
        <v>0</v>
      </c>
      <c r="N25" s="97">
        <f t="shared" si="4"/>
        <v>3</v>
      </c>
      <c r="O25" s="97">
        <f t="shared" si="5"/>
        <v>3</v>
      </c>
      <c r="P25" s="97">
        <f t="shared" si="6"/>
        <v>0</v>
      </c>
      <c r="R25" s="55" t="str">
        <f t="shared" si="7"/>
        <v>Corki</v>
      </c>
      <c r="S25" s="92">
        <v>3</v>
      </c>
      <c r="T25" s="92">
        <v>3</v>
      </c>
      <c r="U25" s="92">
        <v>3</v>
      </c>
      <c r="V25" s="92">
        <v>3</v>
      </c>
      <c r="W25" s="92">
        <v>3</v>
      </c>
      <c r="X25" s="92">
        <v>3</v>
      </c>
      <c r="Y25" s="92">
        <v>3</v>
      </c>
      <c r="Z25" s="92">
        <v>3</v>
      </c>
      <c r="AB25" s="55" t="str">
        <f t="shared" si="8"/>
        <v>Corki</v>
      </c>
      <c r="AC25" s="92">
        <v>3</v>
      </c>
      <c r="AD25" s="92">
        <v>3</v>
      </c>
      <c r="AE25" s="92">
        <v>3</v>
      </c>
      <c r="AF25" s="92">
        <v>3</v>
      </c>
      <c r="AG25" s="92">
        <v>3</v>
      </c>
      <c r="AJ25" s="66">
        <v>1</v>
      </c>
    </row>
    <row r="26" spans="1:36" ht="15.75" thickBot="1" x14ac:dyDescent="0.3">
      <c r="A26" t="str">
        <f>'Champ Scores'!A25</f>
        <v>Darius</v>
      </c>
      <c r="B26" s="109">
        <v>3</v>
      </c>
      <c r="C26" s="98">
        <v>0</v>
      </c>
      <c r="D26" s="96">
        <v>3</v>
      </c>
      <c r="E26" s="104">
        <v>0</v>
      </c>
      <c r="F26" s="96">
        <v>0</v>
      </c>
      <c r="G26" s="68">
        <v>0</v>
      </c>
      <c r="H26" s="68">
        <v>0</v>
      </c>
      <c r="I26" s="68">
        <v>0</v>
      </c>
      <c r="K26" s="1" t="str">
        <f t="shared" si="1"/>
        <v>Darius</v>
      </c>
      <c r="L26" s="97">
        <f t="shared" si="2"/>
        <v>3</v>
      </c>
      <c r="M26" s="97">
        <f t="shared" si="3"/>
        <v>0</v>
      </c>
      <c r="N26" s="97">
        <f t="shared" si="4"/>
        <v>3</v>
      </c>
      <c r="O26" s="97">
        <f t="shared" si="5"/>
        <v>0</v>
      </c>
      <c r="P26" s="97">
        <f t="shared" si="6"/>
        <v>0</v>
      </c>
      <c r="R26" s="55" t="str">
        <f t="shared" si="7"/>
        <v>Darius</v>
      </c>
      <c r="S26" s="92">
        <v>3</v>
      </c>
      <c r="T26" s="92">
        <v>3</v>
      </c>
      <c r="U26" s="92">
        <v>3</v>
      </c>
      <c r="V26" s="92">
        <v>3</v>
      </c>
      <c r="W26" s="92">
        <v>3</v>
      </c>
      <c r="X26" s="92">
        <v>3</v>
      </c>
      <c r="Y26" s="92">
        <v>3</v>
      </c>
      <c r="Z26" s="92">
        <v>3</v>
      </c>
      <c r="AB26" s="55" t="str">
        <f t="shared" si="8"/>
        <v>Darius</v>
      </c>
      <c r="AC26" s="92">
        <v>3</v>
      </c>
      <c r="AD26" s="92">
        <v>3</v>
      </c>
      <c r="AE26" s="92">
        <v>3</v>
      </c>
      <c r="AF26" s="92">
        <v>3</v>
      </c>
      <c r="AG26" s="92">
        <v>3</v>
      </c>
      <c r="AJ26" s="66">
        <v>1</v>
      </c>
    </row>
    <row r="27" spans="1:36" ht="15.75" thickBot="1" x14ac:dyDescent="0.3">
      <c r="A27" t="str">
        <f>'Champ Scores'!A26</f>
        <v>Diana</v>
      </c>
      <c r="B27" s="109">
        <v>0</v>
      </c>
      <c r="C27" s="98">
        <v>0</v>
      </c>
      <c r="D27" s="96">
        <v>4</v>
      </c>
      <c r="E27" s="104">
        <v>0</v>
      </c>
      <c r="F27" s="96">
        <v>0</v>
      </c>
      <c r="G27" s="68">
        <v>5</v>
      </c>
      <c r="H27" s="68">
        <v>0</v>
      </c>
      <c r="I27" s="68">
        <v>0</v>
      </c>
      <c r="K27" s="1" t="str">
        <f t="shared" si="1"/>
        <v>Diana</v>
      </c>
      <c r="L27" s="97">
        <f t="shared" si="2"/>
        <v>0</v>
      </c>
      <c r="M27" s="97">
        <f t="shared" si="3"/>
        <v>0</v>
      </c>
      <c r="N27" s="97">
        <f t="shared" si="4"/>
        <v>3</v>
      </c>
      <c r="O27" s="97">
        <f t="shared" si="5"/>
        <v>0</v>
      </c>
      <c r="P27" s="97">
        <f t="shared" si="6"/>
        <v>0</v>
      </c>
      <c r="R27" s="55" t="str">
        <f t="shared" si="7"/>
        <v>Diana</v>
      </c>
      <c r="S27" s="92">
        <v>3</v>
      </c>
      <c r="T27" s="92">
        <v>3</v>
      </c>
      <c r="U27" s="92">
        <v>3</v>
      </c>
      <c r="V27" s="92">
        <v>3</v>
      </c>
      <c r="W27" s="92">
        <v>3</v>
      </c>
      <c r="X27" s="92">
        <v>3</v>
      </c>
      <c r="Y27" s="92">
        <v>3</v>
      </c>
      <c r="Z27" s="92">
        <v>3</v>
      </c>
      <c r="AB27" s="55" t="str">
        <f t="shared" si="8"/>
        <v>Diana</v>
      </c>
      <c r="AC27" s="92">
        <v>3</v>
      </c>
      <c r="AD27" s="92">
        <v>3</v>
      </c>
      <c r="AE27" s="92">
        <v>3</v>
      </c>
      <c r="AF27" s="92">
        <v>3</v>
      </c>
      <c r="AG27" s="92">
        <v>3</v>
      </c>
      <c r="AJ27" s="66">
        <v>1</v>
      </c>
    </row>
    <row r="28" spans="1:36" ht="15.75" thickBot="1" x14ac:dyDescent="0.3">
      <c r="A28" t="str">
        <f>'Champ Scores'!A27</f>
        <v>Dr. Mundo</v>
      </c>
      <c r="B28" s="109">
        <v>2</v>
      </c>
      <c r="C28" s="98">
        <v>0</v>
      </c>
      <c r="D28" s="96">
        <v>3</v>
      </c>
      <c r="E28" s="104">
        <v>0</v>
      </c>
      <c r="F28" s="96">
        <v>0</v>
      </c>
      <c r="G28" s="68">
        <v>0</v>
      </c>
      <c r="H28" s="68">
        <v>0</v>
      </c>
      <c r="I28" s="68">
        <v>0</v>
      </c>
      <c r="K28" s="1" t="str">
        <f t="shared" si="1"/>
        <v>Dr. Mundo</v>
      </c>
      <c r="L28" s="97">
        <f t="shared" si="2"/>
        <v>3</v>
      </c>
      <c r="M28" s="97">
        <f t="shared" si="3"/>
        <v>0</v>
      </c>
      <c r="N28" s="97">
        <f t="shared" si="4"/>
        <v>3</v>
      </c>
      <c r="O28" s="97">
        <f t="shared" si="5"/>
        <v>0</v>
      </c>
      <c r="P28" s="97">
        <f t="shared" si="6"/>
        <v>0</v>
      </c>
      <c r="R28" s="55" t="str">
        <f t="shared" si="7"/>
        <v>Dr. Mundo</v>
      </c>
      <c r="S28" s="92">
        <v>3</v>
      </c>
      <c r="T28" s="92">
        <v>3</v>
      </c>
      <c r="U28" s="92">
        <v>3</v>
      </c>
      <c r="V28" s="92">
        <v>3</v>
      </c>
      <c r="W28" s="92">
        <v>3</v>
      </c>
      <c r="X28" s="92">
        <v>3</v>
      </c>
      <c r="Y28" s="92">
        <v>3</v>
      </c>
      <c r="Z28" s="92">
        <v>3</v>
      </c>
      <c r="AB28" s="55" t="str">
        <f t="shared" si="8"/>
        <v>Dr. Mundo</v>
      </c>
      <c r="AC28" s="92">
        <v>3</v>
      </c>
      <c r="AD28" s="92">
        <v>3</v>
      </c>
      <c r="AE28" s="92">
        <v>3</v>
      </c>
      <c r="AF28" s="92">
        <v>3</v>
      </c>
      <c r="AG28" s="92">
        <v>3</v>
      </c>
      <c r="AJ28" s="66">
        <v>1</v>
      </c>
    </row>
    <row r="29" spans="1:36" ht="15.75" thickBot="1" x14ac:dyDescent="0.3">
      <c r="A29" t="str">
        <f>'Champ Scores'!A28</f>
        <v>Draven</v>
      </c>
      <c r="B29" s="109">
        <v>0</v>
      </c>
      <c r="C29" s="98">
        <v>0</v>
      </c>
      <c r="D29" s="96">
        <v>2</v>
      </c>
      <c r="E29" s="104">
        <v>0</v>
      </c>
      <c r="F29" s="96">
        <v>0</v>
      </c>
      <c r="G29" s="68">
        <v>0</v>
      </c>
      <c r="H29" s="68">
        <v>0</v>
      </c>
      <c r="I29" s="68">
        <v>0</v>
      </c>
      <c r="K29" s="1" t="str">
        <f t="shared" si="1"/>
        <v>Draven</v>
      </c>
      <c r="L29" s="97">
        <f t="shared" si="2"/>
        <v>0</v>
      </c>
      <c r="M29" s="97">
        <f t="shared" si="3"/>
        <v>0</v>
      </c>
      <c r="N29" s="97">
        <f t="shared" si="4"/>
        <v>3</v>
      </c>
      <c r="O29" s="97">
        <f t="shared" si="5"/>
        <v>0</v>
      </c>
      <c r="P29" s="97">
        <f t="shared" si="6"/>
        <v>0</v>
      </c>
      <c r="R29" s="55" t="str">
        <f t="shared" si="7"/>
        <v>Draven</v>
      </c>
      <c r="S29" s="92">
        <v>3</v>
      </c>
      <c r="T29" s="92">
        <v>3</v>
      </c>
      <c r="U29" s="92">
        <v>3</v>
      </c>
      <c r="V29" s="92">
        <v>3</v>
      </c>
      <c r="W29" s="92">
        <v>3</v>
      </c>
      <c r="X29" s="92">
        <v>3</v>
      </c>
      <c r="Y29" s="92">
        <v>3</v>
      </c>
      <c r="Z29" s="92">
        <v>3</v>
      </c>
      <c r="AB29" s="55" t="str">
        <f t="shared" si="8"/>
        <v>Draven</v>
      </c>
      <c r="AC29" s="92">
        <v>3</v>
      </c>
      <c r="AD29" s="92">
        <v>3</v>
      </c>
      <c r="AE29" s="92">
        <v>3</v>
      </c>
      <c r="AF29" s="92">
        <v>3</v>
      </c>
      <c r="AG29" s="92">
        <v>3</v>
      </c>
      <c r="AJ29" s="66">
        <v>1</v>
      </c>
    </row>
    <row r="30" spans="1:36" ht="15.75" thickBot="1" x14ac:dyDescent="0.3">
      <c r="A30" t="str">
        <f>'Champ Scores'!A29</f>
        <v>Ekko</v>
      </c>
      <c r="B30" s="109">
        <v>0</v>
      </c>
      <c r="C30" s="98">
        <v>0</v>
      </c>
      <c r="D30" s="96">
        <v>4</v>
      </c>
      <c r="E30" s="104">
        <v>0</v>
      </c>
      <c r="F30" s="96">
        <v>0</v>
      </c>
      <c r="G30" s="68">
        <v>4</v>
      </c>
      <c r="H30" s="68">
        <v>0</v>
      </c>
      <c r="I30" s="68">
        <v>0</v>
      </c>
      <c r="K30" s="1" t="str">
        <f t="shared" si="1"/>
        <v>Ekko</v>
      </c>
      <c r="L30" s="97">
        <f t="shared" si="2"/>
        <v>0</v>
      </c>
      <c r="M30" s="97">
        <f t="shared" si="3"/>
        <v>0</v>
      </c>
      <c r="N30" s="97">
        <f t="shared" si="4"/>
        <v>3</v>
      </c>
      <c r="O30" s="97">
        <f t="shared" si="5"/>
        <v>0</v>
      </c>
      <c r="P30" s="97">
        <f t="shared" si="6"/>
        <v>0</v>
      </c>
      <c r="R30" s="55" t="str">
        <f t="shared" si="7"/>
        <v>Ekko</v>
      </c>
      <c r="S30" s="92">
        <v>3</v>
      </c>
      <c r="T30" s="92">
        <v>3</v>
      </c>
      <c r="U30" s="92">
        <v>3</v>
      </c>
      <c r="V30" s="92">
        <v>3</v>
      </c>
      <c r="W30" s="92">
        <v>3</v>
      </c>
      <c r="X30" s="92">
        <v>3</v>
      </c>
      <c r="Y30" s="92">
        <v>3</v>
      </c>
      <c r="Z30" s="92">
        <v>3</v>
      </c>
      <c r="AB30" s="55" t="str">
        <f t="shared" si="8"/>
        <v>Ekko</v>
      </c>
      <c r="AC30" s="92">
        <v>3</v>
      </c>
      <c r="AD30" s="92">
        <v>3</v>
      </c>
      <c r="AE30" s="92">
        <v>3</v>
      </c>
      <c r="AF30" s="92">
        <v>3</v>
      </c>
      <c r="AG30" s="92">
        <v>3</v>
      </c>
      <c r="AJ30" s="66">
        <v>1</v>
      </c>
    </row>
    <row r="31" spans="1:36" ht="15.75" thickBot="1" x14ac:dyDescent="0.3">
      <c r="A31" t="str">
        <f>'Champ Scores'!A30</f>
        <v>Elise</v>
      </c>
      <c r="B31" s="109">
        <v>0</v>
      </c>
      <c r="C31" s="101">
        <v>4</v>
      </c>
      <c r="D31" s="96">
        <v>0</v>
      </c>
      <c r="E31" s="104">
        <v>0</v>
      </c>
      <c r="F31" s="96">
        <v>3</v>
      </c>
      <c r="G31" s="68">
        <v>0</v>
      </c>
      <c r="H31" s="68">
        <v>0</v>
      </c>
      <c r="I31" s="68">
        <v>0</v>
      </c>
      <c r="K31" s="1" t="str">
        <f t="shared" si="1"/>
        <v>Elise</v>
      </c>
      <c r="L31" s="97">
        <f t="shared" si="2"/>
        <v>0</v>
      </c>
      <c r="M31" s="97">
        <f t="shared" si="3"/>
        <v>3</v>
      </c>
      <c r="N31" s="97">
        <f t="shared" si="4"/>
        <v>0</v>
      </c>
      <c r="O31" s="97">
        <f t="shared" si="5"/>
        <v>0</v>
      </c>
      <c r="P31" s="97">
        <f t="shared" si="6"/>
        <v>3</v>
      </c>
      <c r="R31" s="55" t="str">
        <f t="shared" si="7"/>
        <v>Elise</v>
      </c>
      <c r="S31" s="92">
        <v>3</v>
      </c>
      <c r="T31" s="92">
        <v>3</v>
      </c>
      <c r="U31" s="92">
        <v>3</v>
      </c>
      <c r="V31" s="92">
        <v>3</v>
      </c>
      <c r="W31" s="92">
        <v>3</v>
      </c>
      <c r="X31" s="92">
        <v>3</v>
      </c>
      <c r="Y31" s="92">
        <v>3</v>
      </c>
      <c r="Z31" s="92">
        <v>3</v>
      </c>
      <c r="AB31" s="55" t="str">
        <f t="shared" si="8"/>
        <v>Elise</v>
      </c>
      <c r="AC31" s="92">
        <v>3</v>
      </c>
      <c r="AD31" s="92">
        <v>3</v>
      </c>
      <c r="AE31" s="92">
        <v>3</v>
      </c>
      <c r="AF31" s="92">
        <v>3</v>
      </c>
      <c r="AG31" s="92">
        <v>3</v>
      </c>
      <c r="AJ31" s="66">
        <v>1</v>
      </c>
    </row>
    <row r="32" spans="1:36" ht="15.75" thickBot="1" x14ac:dyDescent="0.3">
      <c r="A32" t="str">
        <f>'Champ Scores'!A31</f>
        <v>Evelynn</v>
      </c>
      <c r="B32" s="109">
        <v>0</v>
      </c>
      <c r="C32" s="101">
        <v>4</v>
      </c>
      <c r="D32" s="96">
        <v>0</v>
      </c>
      <c r="E32" s="104">
        <v>0</v>
      </c>
      <c r="F32" s="96">
        <v>0</v>
      </c>
      <c r="G32" s="68">
        <v>0</v>
      </c>
      <c r="H32" s="68">
        <v>0</v>
      </c>
      <c r="I32" s="68">
        <v>0</v>
      </c>
      <c r="K32" s="1" t="str">
        <f t="shared" si="1"/>
        <v>Evelynn</v>
      </c>
      <c r="L32" s="97">
        <f t="shared" si="2"/>
        <v>0</v>
      </c>
      <c r="M32" s="97">
        <f t="shared" si="3"/>
        <v>3</v>
      </c>
      <c r="N32" s="97">
        <f t="shared" si="4"/>
        <v>0</v>
      </c>
      <c r="O32" s="97">
        <f t="shared" si="5"/>
        <v>0</v>
      </c>
      <c r="P32" s="97">
        <f t="shared" si="6"/>
        <v>0</v>
      </c>
      <c r="R32" s="55" t="str">
        <f t="shared" si="7"/>
        <v>Evelynn</v>
      </c>
      <c r="S32" s="92">
        <v>3</v>
      </c>
      <c r="T32" s="92">
        <v>3</v>
      </c>
      <c r="U32" s="92">
        <v>3</v>
      </c>
      <c r="V32" s="92">
        <v>3</v>
      </c>
      <c r="W32" s="92">
        <v>3</v>
      </c>
      <c r="X32" s="92">
        <v>3</v>
      </c>
      <c r="Y32" s="92">
        <v>3</v>
      </c>
      <c r="Z32" s="92">
        <v>3</v>
      </c>
      <c r="AB32" s="55" t="str">
        <f t="shared" si="8"/>
        <v>Evelynn</v>
      </c>
      <c r="AC32" s="92">
        <v>3</v>
      </c>
      <c r="AD32" s="92">
        <v>3</v>
      </c>
      <c r="AE32" s="92">
        <v>3</v>
      </c>
      <c r="AF32" s="92">
        <v>3</v>
      </c>
      <c r="AG32" s="92">
        <v>3</v>
      </c>
      <c r="AJ32" s="66">
        <v>1</v>
      </c>
    </row>
    <row r="33" spans="1:36" ht="15.75" thickBot="1" x14ac:dyDescent="0.3">
      <c r="A33" t="str">
        <f>'Champ Scores'!A32</f>
        <v>Ezreal</v>
      </c>
      <c r="B33" s="109">
        <v>0</v>
      </c>
      <c r="C33" s="98">
        <v>0</v>
      </c>
      <c r="D33" s="96">
        <v>3</v>
      </c>
      <c r="E33" s="104">
        <v>3</v>
      </c>
      <c r="F33" s="96">
        <v>0</v>
      </c>
      <c r="G33" s="68">
        <v>0</v>
      </c>
      <c r="H33" s="68">
        <v>0</v>
      </c>
      <c r="I33" s="68">
        <v>0</v>
      </c>
      <c r="K33" s="1" t="str">
        <f t="shared" si="1"/>
        <v>Ezreal</v>
      </c>
      <c r="L33" s="97">
        <f t="shared" si="2"/>
        <v>0</v>
      </c>
      <c r="M33" s="97">
        <f t="shared" si="3"/>
        <v>0</v>
      </c>
      <c r="N33" s="97">
        <f t="shared" si="4"/>
        <v>3</v>
      </c>
      <c r="O33" s="97">
        <f t="shared" si="5"/>
        <v>3</v>
      </c>
      <c r="P33" s="97">
        <f t="shared" si="6"/>
        <v>0</v>
      </c>
      <c r="R33" s="55" t="str">
        <f t="shared" si="7"/>
        <v>Ezreal</v>
      </c>
      <c r="S33" s="92">
        <v>3</v>
      </c>
      <c r="T33" s="92">
        <v>3</v>
      </c>
      <c r="U33" s="92">
        <v>3</v>
      </c>
      <c r="V33" s="92">
        <v>3</v>
      </c>
      <c r="W33" s="92">
        <v>3</v>
      </c>
      <c r="X33" s="92">
        <v>3</v>
      </c>
      <c r="Y33" s="92">
        <v>3</v>
      </c>
      <c r="Z33" s="92">
        <v>3</v>
      </c>
      <c r="AB33" s="55" t="str">
        <f t="shared" si="8"/>
        <v>Ezreal</v>
      </c>
      <c r="AC33" s="92">
        <v>3</v>
      </c>
      <c r="AD33" s="92">
        <v>3</v>
      </c>
      <c r="AE33" s="92">
        <v>3</v>
      </c>
      <c r="AF33" s="92">
        <v>3</v>
      </c>
      <c r="AG33" s="92">
        <v>3</v>
      </c>
      <c r="AJ33" s="66">
        <v>1</v>
      </c>
    </row>
    <row r="34" spans="1:36" ht="15.75" thickBot="1" x14ac:dyDescent="0.3">
      <c r="A34" t="str">
        <f>'Champ Scores'!A33</f>
        <v>Fiddlesticks</v>
      </c>
      <c r="B34" s="109">
        <v>0</v>
      </c>
      <c r="C34" s="98">
        <v>0</v>
      </c>
      <c r="D34" s="96">
        <v>2</v>
      </c>
      <c r="E34" s="104">
        <v>0</v>
      </c>
      <c r="F34" s="96">
        <v>0</v>
      </c>
      <c r="G34" s="68">
        <v>0</v>
      </c>
      <c r="H34" s="68">
        <v>0</v>
      </c>
      <c r="I34" s="68">
        <v>0</v>
      </c>
      <c r="K34" s="1" t="str">
        <f t="shared" si="1"/>
        <v>Fiddlesticks</v>
      </c>
      <c r="L34" s="97">
        <f t="shared" si="2"/>
        <v>0</v>
      </c>
      <c r="M34" s="97">
        <f t="shared" si="3"/>
        <v>0</v>
      </c>
      <c r="N34" s="97">
        <f t="shared" si="4"/>
        <v>3</v>
      </c>
      <c r="O34" s="97">
        <f t="shared" si="5"/>
        <v>0</v>
      </c>
      <c r="P34" s="97">
        <f t="shared" si="6"/>
        <v>0</v>
      </c>
      <c r="R34" s="55" t="str">
        <f t="shared" si="7"/>
        <v>Fiddlesticks</v>
      </c>
      <c r="S34" s="92">
        <v>3</v>
      </c>
      <c r="T34" s="92">
        <v>3</v>
      </c>
      <c r="U34" s="92">
        <v>3</v>
      </c>
      <c r="V34" s="92">
        <v>3</v>
      </c>
      <c r="W34" s="92">
        <v>3</v>
      </c>
      <c r="X34" s="92">
        <v>3</v>
      </c>
      <c r="Y34" s="92">
        <v>3</v>
      </c>
      <c r="Z34" s="92">
        <v>3</v>
      </c>
      <c r="AB34" s="55" t="str">
        <f t="shared" si="8"/>
        <v>Fiddlesticks</v>
      </c>
      <c r="AC34" s="92">
        <v>3</v>
      </c>
      <c r="AD34" s="92">
        <v>3</v>
      </c>
      <c r="AE34" s="92">
        <v>3</v>
      </c>
      <c r="AF34" s="92">
        <v>3</v>
      </c>
      <c r="AG34" s="92">
        <v>3</v>
      </c>
      <c r="AJ34" s="66">
        <v>1</v>
      </c>
    </row>
    <row r="35" spans="1:36" ht="15.75" thickBot="1" x14ac:dyDescent="0.3">
      <c r="A35" t="str">
        <f>'Champ Scores'!A34</f>
        <v>Fiora</v>
      </c>
      <c r="B35" s="109">
        <v>3</v>
      </c>
      <c r="C35" s="98">
        <v>0</v>
      </c>
      <c r="D35" s="96">
        <v>3</v>
      </c>
      <c r="E35" s="104">
        <v>0</v>
      </c>
      <c r="F35" s="96">
        <v>0</v>
      </c>
      <c r="G35" s="68">
        <v>0</v>
      </c>
      <c r="H35" s="68">
        <v>0</v>
      </c>
      <c r="I35" s="68">
        <v>0</v>
      </c>
      <c r="K35" s="1" t="str">
        <f t="shared" si="1"/>
        <v>Fiora</v>
      </c>
      <c r="L35" s="97">
        <f t="shared" si="2"/>
        <v>3</v>
      </c>
      <c r="M35" s="97">
        <f t="shared" si="3"/>
        <v>0</v>
      </c>
      <c r="N35" s="97">
        <f t="shared" si="4"/>
        <v>3</v>
      </c>
      <c r="O35" s="97">
        <f t="shared" si="5"/>
        <v>0</v>
      </c>
      <c r="P35" s="97">
        <f t="shared" si="6"/>
        <v>0</v>
      </c>
      <c r="R35" s="55" t="str">
        <f t="shared" si="7"/>
        <v>Fiora</v>
      </c>
      <c r="S35" s="92">
        <v>3</v>
      </c>
      <c r="T35" s="92">
        <v>3</v>
      </c>
      <c r="U35" s="92">
        <v>3</v>
      </c>
      <c r="V35" s="92">
        <v>3</v>
      </c>
      <c r="W35" s="92">
        <v>3</v>
      </c>
      <c r="X35" s="92">
        <v>3</v>
      </c>
      <c r="Y35" s="92">
        <v>3</v>
      </c>
      <c r="Z35" s="92">
        <v>3</v>
      </c>
      <c r="AB35" s="55" t="str">
        <f t="shared" si="8"/>
        <v>Fiora</v>
      </c>
      <c r="AC35" s="92">
        <v>3</v>
      </c>
      <c r="AD35" s="92">
        <v>3</v>
      </c>
      <c r="AE35" s="92">
        <v>3</v>
      </c>
      <c r="AF35" s="92">
        <v>3</v>
      </c>
      <c r="AG35" s="92">
        <v>3</v>
      </c>
      <c r="AJ35" s="66">
        <v>1</v>
      </c>
    </row>
    <row r="36" spans="1:36" ht="15.75" thickBot="1" x14ac:dyDescent="0.3">
      <c r="A36" t="str">
        <f>'Champ Scores'!A35</f>
        <v>Fizz</v>
      </c>
      <c r="B36" s="109">
        <v>0</v>
      </c>
      <c r="C36" s="98">
        <v>0</v>
      </c>
      <c r="D36" s="96">
        <v>3</v>
      </c>
      <c r="E36" s="104">
        <v>0</v>
      </c>
      <c r="F36" s="96">
        <v>0</v>
      </c>
      <c r="G36" s="68">
        <v>0</v>
      </c>
      <c r="H36" s="68">
        <v>0</v>
      </c>
      <c r="I36" s="68">
        <v>0</v>
      </c>
      <c r="K36" s="1" t="str">
        <f t="shared" si="1"/>
        <v>Fizz</v>
      </c>
      <c r="L36" s="97">
        <f t="shared" si="2"/>
        <v>0</v>
      </c>
      <c r="M36" s="97">
        <f t="shared" si="3"/>
        <v>0</v>
      </c>
      <c r="N36" s="97">
        <f t="shared" si="4"/>
        <v>3</v>
      </c>
      <c r="O36" s="97">
        <f t="shared" si="5"/>
        <v>0</v>
      </c>
      <c r="P36" s="97">
        <f t="shared" si="6"/>
        <v>0</v>
      </c>
      <c r="R36" s="55" t="str">
        <f t="shared" si="7"/>
        <v>Fizz</v>
      </c>
      <c r="S36" s="92">
        <v>3</v>
      </c>
      <c r="T36" s="92">
        <v>3</v>
      </c>
      <c r="U36" s="92">
        <v>3</v>
      </c>
      <c r="V36" s="92">
        <v>3</v>
      </c>
      <c r="W36" s="92">
        <v>3</v>
      </c>
      <c r="X36" s="92">
        <v>3</v>
      </c>
      <c r="Y36" s="92">
        <v>3</v>
      </c>
      <c r="Z36" s="92">
        <v>3</v>
      </c>
      <c r="AB36" s="55" t="str">
        <f t="shared" si="8"/>
        <v>Fizz</v>
      </c>
      <c r="AC36" s="92">
        <v>3</v>
      </c>
      <c r="AD36" s="92">
        <v>3</v>
      </c>
      <c r="AE36" s="92">
        <v>3</v>
      </c>
      <c r="AF36" s="92">
        <v>3</v>
      </c>
      <c r="AG36" s="92">
        <v>3</v>
      </c>
      <c r="AJ36" s="66">
        <v>1</v>
      </c>
    </row>
    <row r="37" spans="1:36" ht="15.75" thickBot="1" x14ac:dyDescent="0.3">
      <c r="A37" t="str">
        <f>'Champ Scores'!A36</f>
        <v>Galio</v>
      </c>
      <c r="B37" s="109">
        <v>0</v>
      </c>
      <c r="C37" s="98">
        <v>0</v>
      </c>
      <c r="D37" s="96">
        <v>5</v>
      </c>
      <c r="E37" s="104">
        <v>0</v>
      </c>
      <c r="F37" s="96">
        <v>5</v>
      </c>
      <c r="G37" s="68">
        <v>0</v>
      </c>
      <c r="H37" s="68">
        <v>0</v>
      </c>
      <c r="I37" s="68">
        <v>0</v>
      </c>
      <c r="K37" s="1" t="str">
        <f t="shared" si="1"/>
        <v>Galio</v>
      </c>
      <c r="L37" s="97">
        <f t="shared" si="2"/>
        <v>0</v>
      </c>
      <c r="M37" s="97">
        <f t="shared" si="3"/>
        <v>0</v>
      </c>
      <c r="N37" s="97">
        <f t="shared" si="4"/>
        <v>3</v>
      </c>
      <c r="O37" s="97">
        <f t="shared" si="5"/>
        <v>0</v>
      </c>
      <c r="P37" s="97">
        <f t="shared" si="6"/>
        <v>3</v>
      </c>
      <c r="R37" s="55" t="str">
        <f t="shared" si="7"/>
        <v>Galio</v>
      </c>
      <c r="S37" s="92">
        <v>3</v>
      </c>
      <c r="T37" s="92">
        <v>3</v>
      </c>
      <c r="U37" s="92">
        <v>3</v>
      </c>
      <c r="V37" s="92">
        <v>3</v>
      </c>
      <c r="W37" s="92">
        <v>3</v>
      </c>
      <c r="X37" s="92">
        <v>3</v>
      </c>
      <c r="Y37" s="92">
        <v>3</v>
      </c>
      <c r="Z37" s="92">
        <v>3</v>
      </c>
      <c r="AB37" s="55" t="str">
        <f t="shared" si="8"/>
        <v>Galio</v>
      </c>
      <c r="AC37" s="92">
        <v>3</v>
      </c>
      <c r="AD37" s="92">
        <v>3</v>
      </c>
      <c r="AE37" s="92">
        <v>3</v>
      </c>
      <c r="AF37" s="92">
        <v>3</v>
      </c>
      <c r="AG37" s="92">
        <v>3</v>
      </c>
      <c r="AJ37" s="66">
        <v>1</v>
      </c>
    </row>
    <row r="38" spans="1:36" ht="15.75" thickBot="1" x14ac:dyDescent="0.3">
      <c r="A38" t="str">
        <f>'Champ Scores'!A37</f>
        <v>Gangplank</v>
      </c>
      <c r="B38" s="109">
        <v>2</v>
      </c>
      <c r="C38" s="98">
        <v>0</v>
      </c>
      <c r="D38" s="96">
        <v>3</v>
      </c>
      <c r="E38" s="104">
        <v>0</v>
      </c>
      <c r="F38" s="96">
        <v>0</v>
      </c>
      <c r="G38" s="68">
        <v>0</v>
      </c>
      <c r="H38" s="68">
        <v>0</v>
      </c>
      <c r="I38" s="68">
        <v>0</v>
      </c>
      <c r="K38" s="1" t="str">
        <f t="shared" si="1"/>
        <v>Gangplank</v>
      </c>
      <c r="L38" s="97">
        <f t="shared" si="2"/>
        <v>3</v>
      </c>
      <c r="M38" s="97">
        <f t="shared" si="3"/>
        <v>0</v>
      </c>
      <c r="N38" s="97">
        <f t="shared" si="4"/>
        <v>3</v>
      </c>
      <c r="O38" s="97">
        <f t="shared" si="5"/>
        <v>0</v>
      </c>
      <c r="P38" s="97">
        <f t="shared" si="6"/>
        <v>0</v>
      </c>
      <c r="R38" s="55" t="str">
        <f t="shared" si="7"/>
        <v>Gangplank</v>
      </c>
      <c r="S38" s="92">
        <v>3</v>
      </c>
      <c r="T38" s="92">
        <v>3</v>
      </c>
      <c r="U38" s="92">
        <v>3</v>
      </c>
      <c r="V38" s="92">
        <v>3</v>
      </c>
      <c r="W38" s="92">
        <v>3</v>
      </c>
      <c r="X38" s="92">
        <v>3</v>
      </c>
      <c r="Y38" s="92">
        <v>3</v>
      </c>
      <c r="Z38" s="92">
        <v>3</v>
      </c>
      <c r="AB38" s="55" t="str">
        <f t="shared" si="8"/>
        <v>Gangplank</v>
      </c>
      <c r="AC38" s="92">
        <v>3</v>
      </c>
      <c r="AD38" s="92">
        <v>3</v>
      </c>
      <c r="AE38" s="92">
        <v>3</v>
      </c>
      <c r="AF38" s="92">
        <v>3</v>
      </c>
      <c r="AG38" s="92">
        <v>3</v>
      </c>
      <c r="AJ38" s="66">
        <v>1</v>
      </c>
    </row>
    <row r="39" spans="1:36" ht="15.75" thickBot="1" x14ac:dyDescent="0.3">
      <c r="A39" t="str">
        <f>'Champ Scores'!A38</f>
        <v>Garen</v>
      </c>
      <c r="B39" s="109">
        <v>5</v>
      </c>
      <c r="C39" s="98">
        <v>0</v>
      </c>
      <c r="D39" s="96">
        <v>4</v>
      </c>
      <c r="E39" s="104">
        <v>0</v>
      </c>
      <c r="F39" s="96">
        <v>0</v>
      </c>
      <c r="G39" s="68">
        <v>0</v>
      </c>
      <c r="H39" s="68">
        <v>0</v>
      </c>
      <c r="I39" s="68">
        <v>0</v>
      </c>
      <c r="K39" s="1" t="str">
        <f t="shared" si="1"/>
        <v>Garen</v>
      </c>
      <c r="L39" s="97">
        <f t="shared" si="2"/>
        <v>3</v>
      </c>
      <c r="M39" s="97">
        <f t="shared" si="3"/>
        <v>0</v>
      </c>
      <c r="N39" s="97">
        <f t="shared" si="4"/>
        <v>3</v>
      </c>
      <c r="O39" s="97">
        <f t="shared" si="5"/>
        <v>0</v>
      </c>
      <c r="P39" s="97">
        <f t="shared" si="6"/>
        <v>0</v>
      </c>
      <c r="R39" s="55" t="str">
        <f t="shared" si="7"/>
        <v>Garen</v>
      </c>
      <c r="S39" s="92">
        <v>3</v>
      </c>
      <c r="T39" s="92">
        <v>3</v>
      </c>
      <c r="U39" s="92">
        <v>3</v>
      </c>
      <c r="V39" s="92">
        <v>3</v>
      </c>
      <c r="W39" s="92">
        <v>3</v>
      </c>
      <c r="X39" s="92">
        <v>3</v>
      </c>
      <c r="Y39" s="92">
        <v>3</v>
      </c>
      <c r="Z39" s="92">
        <v>3</v>
      </c>
      <c r="AB39" s="55" t="str">
        <f t="shared" si="8"/>
        <v>Garen</v>
      </c>
      <c r="AC39" s="92">
        <v>3</v>
      </c>
      <c r="AD39" s="92">
        <v>3</v>
      </c>
      <c r="AE39" s="92">
        <v>3</v>
      </c>
      <c r="AF39" s="92">
        <v>3</v>
      </c>
      <c r="AG39" s="92">
        <v>3</v>
      </c>
      <c r="AJ39" s="66">
        <v>1</v>
      </c>
    </row>
    <row r="40" spans="1:36" ht="15.75" thickBot="1" x14ac:dyDescent="0.3">
      <c r="A40" t="str">
        <f>'Champ Scores'!A39</f>
        <v>Gnar</v>
      </c>
      <c r="B40" s="109">
        <v>3</v>
      </c>
      <c r="C40" s="98">
        <v>0</v>
      </c>
      <c r="D40" s="96">
        <v>3</v>
      </c>
      <c r="E40" s="104">
        <v>0</v>
      </c>
      <c r="F40" s="96">
        <v>0</v>
      </c>
      <c r="G40" s="68">
        <v>0</v>
      </c>
      <c r="H40" s="68">
        <v>0</v>
      </c>
      <c r="I40" s="68">
        <v>0</v>
      </c>
      <c r="K40" s="1" t="str">
        <f t="shared" si="1"/>
        <v>Gnar</v>
      </c>
      <c r="L40" s="97">
        <f t="shared" si="2"/>
        <v>3</v>
      </c>
      <c r="M40" s="97">
        <f t="shared" si="3"/>
        <v>0</v>
      </c>
      <c r="N40" s="97">
        <f t="shared" si="4"/>
        <v>3</v>
      </c>
      <c r="O40" s="97">
        <f t="shared" si="5"/>
        <v>0</v>
      </c>
      <c r="P40" s="97">
        <f t="shared" si="6"/>
        <v>0</v>
      </c>
      <c r="R40" s="55" t="str">
        <f t="shared" si="7"/>
        <v>Gnar</v>
      </c>
      <c r="S40" s="92">
        <v>3</v>
      </c>
      <c r="T40" s="92">
        <v>3</v>
      </c>
      <c r="U40" s="92">
        <v>3</v>
      </c>
      <c r="V40" s="92">
        <v>3</v>
      </c>
      <c r="W40" s="92">
        <v>3</v>
      </c>
      <c r="X40" s="92">
        <v>3</v>
      </c>
      <c r="Y40" s="92">
        <v>3</v>
      </c>
      <c r="Z40" s="92">
        <v>3</v>
      </c>
      <c r="AB40" s="55" t="str">
        <f t="shared" si="8"/>
        <v>Gnar</v>
      </c>
      <c r="AC40" s="92">
        <v>3</v>
      </c>
      <c r="AD40" s="92">
        <v>3</v>
      </c>
      <c r="AE40" s="92">
        <v>3</v>
      </c>
      <c r="AF40" s="92">
        <v>3</v>
      </c>
      <c r="AG40" s="92">
        <v>3</v>
      </c>
      <c r="AJ40" s="66">
        <v>1</v>
      </c>
    </row>
    <row r="41" spans="1:36" ht="15.75" thickBot="1" x14ac:dyDescent="0.3">
      <c r="A41" t="str">
        <f>'Champ Scores'!A40</f>
        <v>Gragas</v>
      </c>
      <c r="B41" s="109">
        <v>4</v>
      </c>
      <c r="C41" s="98">
        <v>0</v>
      </c>
      <c r="D41" s="96">
        <v>4</v>
      </c>
      <c r="E41" s="104">
        <v>0</v>
      </c>
      <c r="F41" s="96">
        <v>5</v>
      </c>
      <c r="G41" s="68">
        <v>0</v>
      </c>
      <c r="H41" s="68">
        <v>0</v>
      </c>
      <c r="I41" s="68">
        <v>0</v>
      </c>
      <c r="K41" s="1" t="str">
        <f t="shared" si="1"/>
        <v>Gragas</v>
      </c>
      <c r="L41" s="97">
        <f t="shared" si="2"/>
        <v>3</v>
      </c>
      <c r="M41" s="97">
        <f t="shared" si="3"/>
        <v>0</v>
      </c>
      <c r="N41" s="97">
        <f t="shared" si="4"/>
        <v>3</v>
      </c>
      <c r="O41" s="97">
        <f t="shared" si="5"/>
        <v>0</v>
      </c>
      <c r="P41" s="97">
        <f t="shared" si="6"/>
        <v>3</v>
      </c>
      <c r="R41" s="55" t="str">
        <f t="shared" si="7"/>
        <v>Gragas</v>
      </c>
      <c r="S41" s="92">
        <v>3</v>
      </c>
      <c r="T41" s="92">
        <v>3</v>
      </c>
      <c r="U41" s="92">
        <v>3</v>
      </c>
      <c r="V41" s="92">
        <v>3</v>
      </c>
      <c r="W41" s="92">
        <v>3</v>
      </c>
      <c r="X41" s="92">
        <v>3</v>
      </c>
      <c r="Y41" s="92">
        <v>3</v>
      </c>
      <c r="Z41" s="92">
        <v>3</v>
      </c>
      <c r="AB41" s="55" t="str">
        <f t="shared" si="8"/>
        <v>Gragas</v>
      </c>
      <c r="AC41" s="92">
        <v>3</v>
      </c>
      <c r="AD41" s="92">
        <v>3</v>
      </c>
      <c r="AE41" s="92">
        <v>3</v>
      </c>
      <c r="AF41" s="92">
        <v>3</v>
      </c>
      <c r="AG41" s="92">
        <v>3</v>
      </c>
      <c r="AJ41" s="66">
        <v>1</v>
      </c>
    </row>
    <row r="42" spans="1:36" ht="15.75" thickBot="1" x14ac:dyDescent="0.3">
      <c r="A42" t="str">
        <f>'Champ Scores'!A41</f>
        <v>Graves</v>
      </c>
      <c r="B42" s="109">
        <v>2</v>
      </c>
      <c r="C42" s="99">
        <v>2</v>
      </c>
      <c r="D42" s="96">
        <v>5</v>
      </c>
      <c r="E42" s="104">
        <v>0</v>
      </c>
      <c r="F42" s="96">
        <v>0</v>
      </c>
      <c r="G42" s="68">
        <v>0</v>
      </c>
      <c r="H42" s="68">
        <v>0</v>
      </c>
      <c r="I42" s="68">
        <v>0</v>
      </c>
      <c r="J42" s="66"/>
      <c r="K42" s="1" t="str">
        <f t="shared" si="1"/>
        <v>Graves</v>
      </c>
      <c r="L42" s="97">
        <f t="shared" si="2"/>
        <v>3</v>
      </c>
      <c r="M42" s="97">
        <f t="shared" si="3"/>
        <v>3</v>
      </c>
      <c r="N42" s="97">
        <f t="shared" si="4"/>
        <v>3</v>
      </c>
      <c r="O42" s="97">
        <f t="shared" si="5"/>
        <v>0</v>
      </c>
      <c r="P42" s="97">
        <f t="shared" si="6"/>
        <v>0</v>
      </c>
      <c r="Q42" s="66"/>
      <c r="R42" s="55" t="str">
        <f t="shared" si="7"/>
        <v>Graves</v>
      </c>
      <c r="S42" s="92">
        <v>3</v>
      </c>
      <c r="T42" s="92">
        <v>3</v>
      </c>
      <c r="U42" s="92">
        <v>3</v>
      </c>
      <c r="V42" s="92">
        <v>3</v>
      </c>
      <c r="W42" s="92">
        <v>3</v>
      </c>
      <c r="X42" s="92">
        <v>3</v>
      </c>
      <c r="Y42" s="92">
        <v>3</v>
      </c>
      <c r="Z42" s="92">
        <v>3</v>
      </c>
      <c r="AA42" s="66"/>
      <c r="AB42" s="55" t="str">
        <f t="shared" si="8"/>
        <v>Graves</v>
      </c>
      <c r="AC42" s="92">
        <v>3</v>
      </c>
      <c r="AD42" s="92">
        <v>3</v>
      </c>
      <c r="AE42" s="92">
        <v>3</v>
      </c>
      <c r="AF42" s="92">
        <v>3</v>
      </c>
      <c r="AG42" s="92">
        <v>3</v>
      </c>
      <c r="AJ42" s="66">
        <v>1</v>
      </c>
    </row>
    <row r="43" spans="1:36" ht="15.75" thickBot="1" x14ac:dyDescent="0.3">
      <c r="A43" t="str">
        <f>'Champ Scores'!A42</f>
        <v>Gwen</v>
      </c>
      <c r="B43" s="109">
        <v>2</v>
      </c>
      <c r="C43" s="98">
        <v>0</v>
      </c>
      <c r="D43" s="96">
        <v>3</v>
      </c>
      <c r="E43" s="104">
        <v>0</v>
      </c>
      <c r="F43" s="96">
        <v>0</v>
      </c>
      <c r="G43" s="68">
        <v>5</v>
      </c>
      <c r="H43" s="68">
        <v>0</v>
      </c>
      <c r="I43" s="68">
        <v>0</v>
      </c>
      <c r="K43" s="1" t="str">
        <f t="shared" si="1"/>
        <v>Gwen</v>
      </c>
      <c r="L43" s="97">
        <f t="shared" si="2"/>
        <v>3</v>
      </c>
      <c r="M43" s="97">
        <f t="shared" si="3"/>
        <v>0</v>
      </c>
      <c r="N43" s="97">
        <f t="shared" si="4"/>
        <v>3</v>
      </c>
      <c r="O43" s="97">
        <f t="shared" si="5"/>
        <v>0</v>
      </c>
      <c r="P43" s="97">
        <f t="shared" si="6"/>
        <v>0</v>
      </c>
      <c r="R43" s="55" t="str">
        <f t="shared" si="7"/>
        <v>Gwen</v>
      </c>
      <c r="S43" s="92">
        <v>3</v>
      </c>
      <c r="T43" s="92">
        <v>3</v>
      </c>
      <c r="U43" s="92">
        <v>3</v>
      </c>
      <c r="V43" s="92">
        <v>3</v>
      </c>
      <c r="W43" s="92">
        <v>3</v>
      </c>
      <c r="X43" s="92">
        <v>3</v>
      </c>
      <c r="Y43" s="92">
        <v>3</v>
      </c>
      <c r="Z43" s="92">
        <v>3</v>
      </c>
      <c r="AB43" s="55" t="str">
        <f t="shared" si="8"/>
        <v>Gwen</v>
      </c>
      <c r="AC43" s="92">
        <v>3</v>
      </c>
      <c r="AD43" s="92">
        <v>3</v>
      </c>
      <c r="AE43" s="92">
        <v>3</v>
      </c>
      <c r="AF43" s="92">
        <v>3</v>
      </c>
      <c r="AG43" s="92">
        <v>3</v>
      </c>
      <c r="AJ43" s="66">
        <v>1</v>
      </c>
    </row>
    <row r="44" spans="1:36" ht="15.75" thickBot="1" x14ac:dyDescent="0.3">
      <c r="A44" t="str">
        <f>'Champ Scores'!A43</f>
        <v>Hecarim</v>
      </c>
      <c r="B44" s="109">
        <v>3</v>
      </c>
      <c r="C44" s="98">
        <v>0</v>
      </c>
      <c r="D44" s="96">
        <v>0</v>
      </c>
      <c r="E44" s="104">
        <v>0</v>
      </c>
      <c r="F44" s="96">
        <v>0</v>
      </c>
      <c r="G44" s="68">
        <v>4</v>
      </c>
      <c r="H44" s="68">
        <v>0</v>
      </c>
      <c r="I44" s="68">
        <v>0</v>
      </c>
      <c r="K44" s="1" t="str">
        <f t="shared" si="1"/>
        <v>Hecarim</v>
      </c>
      <c r="L44" s="97">
        <f t="shared" si="2"/>
        <v>3</v>
      </c>
      <c r="M44" s="97">
        <f t="shared" si="3"/>
        <v>0</v>
      </c>
      <c r="N44" s="97">
        <f t="shared" si="4"/>
        <v>0</v>
      </c>
      <c r="O44" s="97">
        <f t="shared" si="5"/>
        <v>0</v>
      </c>
      <c r="P44" s="97">
        <f t="shared" si="6"/>
        <v>0</v>
      </c>
      <c r="R44" s="55" t="str">
        <f t="shared" si="7"/>
        <v>Hecarim</v>
      </c>
      <c r="S44" s="92">
        <v>3</v>
      </c>
      <c r="T44" s="92">
        <v>3</v>
      </c>
      <c r="U44" s="92">
        <v>3</v>
      </c>
      <c r="V44" s="92">
        <v>3</v>
      </c>
      <c r="W44" s="92">
        <v>3</v>
      </c>
      <c r="X44" s="92">
        <v>3</v>
      </c>
      <c r="Y44" s="92">
        <v>3</v>
      </c>
      <c r="Z44" s="92">
        <v>3</v>
      </c>
      <c r="AB44" s="55" t="str">
        <f t="shared" si="8"/>
        <v>Hecarim</v>
      </c>
      <c r="AC44" s="92">
        <v>3</v>
      </c>
      <c r="AD44" s="92">
        <v>3</v>
      </c>
      <c r="AE44" s="92">
        <v>3</v>
      </c>
      <c r="AF44" s="92">
        <v>3</v>
      </c>
      <c r="AG44" s="92">
        <v>3</v>
      </c>
      <c r="AJ44" s="66">
        <v>1</v>
      </c>
    </row>
    <row r="45" spans="1:36" ht="15.75" thickBot="1" x14ac:dyDescent="0.3">
      <c r="A45" t="str">
        <f>'Champ Scores'!A44</f>
        <v>Heimerdinger</v>
      </c>
      <c r="B45" s="109">
        <v>0</v>
      </c>
      <c r="C45" s="98">
        <v>0</v>
      </c>
      <c r="D45" s="96">
        <v>3</v>
      </c>
      <c r="E45" s="104">
        <v>0</v>
      </c>
      <c r="F45" s="96">
        <v>0</v>
      </c>
      <c r="G45" s="68">
        <v>0</v>
      </c>
      <c r="H45" s="68">
        <v>0</v>
      </c>
      <c r="I45" s="68">
        <v>0</v>
      </c>
      <c r="K45" s="1" t="str">
        <f t="shared" si="1"/>
        <v>Heimerdinger</v>
      </c>
      <c r="L45" s="97">
        <f t="shared" si="2"/>
        <v>0</v>
      </c>
      <c r="M45" s="97">
        <f t="shared" si="3"/>
        <v>0</v>
      </c>
      <c r="N45" s="97">
        <f t="shared" si="4"/>
        <v>3</v>
      </c>
      <c r="O45" s="97">
        <f t="shared" si="5"/>
        <v>0</v>
      </c>
      <c r="P45" s="97">
        <f t="shared" si="6"/>
        <v>0</v>
      </c>
      <c r="R45" s="55" t="str">
        <f t="shared" si="7"/>
        <v>Heimerdinger</v>
      </c>
      <c r="S45" s="92">
        <v>3</v>
      </c>
      <c r="T45" s="92">
        <v>3</v>
      </c>
      <c r="U45" s="92">
        <v>3</v>
      </c>
      <c r="V45" s="92">
        <v>3</v>
      </c>
      <c r="W45" s="92">
        <v>3</v>
      </c>
      <c r="X45" s="92">
        <v>3</v>
      </c>
      <c r="Y45" s="92">
        <v>3</v>
      </c>
      <c r="Z45" s="92">
        <v>3</v>
      </c>
      <c r="AB45" s="55" t="str">
        <f t="shared" si="8"/>
        <v>Heimerdinger</v>
      </c>
      <c r="AC45" s="92">
        <v>3</v>
      </c>
      <c r="AD45" s="92">
        <v>3</v>
      </c>
      <c r="AE45" s="92">
        <v>3</v>
      </c>
      <c r="AF45" s="92">
        <v>3</v>
      </c>
      <c r="AG45" s="92">
        <v>3</v>
      </c>
      <c r="AJ45" s="66">
        <v>1</v>
      </c>
    </row>
    <row r="46" spans="1:36" ht="15.75" thickBot="1" x14ac:dyDescent="0.3">
      <c r="A46" t="str">
        <f>'Champ Scores'!A45</f>
        <v>Illaoi</v>
      </c>
      <c r="B46" s="109">
        <v>0</v>
      </c>
      <c r="C46" s="98">
        <v>0</v>
      </c>
      <c r="D46" s="96">
        <v>0</v>
      </c>
      <c r="E46" s="104">
        <v>0</v>
      </c>
      <c r="F46" s="96">
        <v>0</v>
      </c>
      <c r="G46" s="68">
        <v>0</v>
      </c>
      <c r="H46" s="68">
        <v>0</v>
      </c>
      <c r="I46" s="68">
        <v>0</v>
      </c>
      <c r="K46" s="1" t="str">
        <f t="shared" si="1"/>
        <v>Illaoi</v>
      </c>
      <c r="L46" s="97">
        <f t="shared" si="2"/>
        <v>0</v>
      </c>
      <c r="M46" s="97">
        <f t="shared" si="3"/>
        <v>0</v>
      </c>
      <c r="N46" s="97">
        <f t="shared" si="4"/>
        <v>0</v>
      </c>
      <c r="O46" s="97">
        <f t="shared" si="5"/>
        <v>0</v>
      </c>
      <c r="P46" s="97">
        <f t="shared" si="6"/>
        <v>0</v>
      </c>
      <c r="R46" s="55" t="str">
        <f t="shared" si="7"/>
        <v>Illaoi</v>
      </c>
      <c r="S46" s="92">
        <v>3</v>
      </c>
      <c r="T46" s="92">
        <v>3</v>
      </c>
      <c r="U46" s="92">
        <v>3</v>
      </c>
      <c r="V46" s="92">
        <v>3</v>
      </c>
      <c r="W46" s="92">
        <v>3</v>
      </c>
      <c r="X46" s="92">
        <v>3</v>
      </c>
      <c r="Y46" s="92">
        <v>3</v>
      </c>
      <c r="Z46" s="92">
        <v>3</v>
      </c>
      <c r="AB46" s="55" t="str">
        <f t="shared" si="8"/>
        <v>Illaoi</v>
      </c>
      <c r="AC46" s="92">
        <v>3</v>
      </c>
      <c r="AD46" s="92">
        <v>3</v>
      </c>
      <c r="AE46" s="92">
        <v>3</v>
      </c>
      <c r="AF46" s="92">
        <v>3</v>
      </c>
      <c r="AG46" s="92">
        <v>3</v>
      </c>
      <c r="AJ46" s="66">
        <v>1</v>
      </c>
    </row>
    <row r="47" spans="1:36" ht="15.75" thickBot="1" x14ac:dyDescent="0.3">
      <c r="A47" t="str">
        <f>'Champ Scores'!A46</f>
        <v>Irelia</v>
      </c>
      <c r="B47" s="109">
        <v>0</v>
      </c>
      <c r="C47" s="98">
        <v>0</v>
      </c>
      <c r="D47" s="96">
        <v>4</v>
      </c>
      <c r="E47" s="104">
        <v>0</v>
      </c>
      <c r="F47" s="96">
        <v>0</v>
      </c>
      <c r="G47" s="68">
        <v>0</v>
      </c>
      <c r="H47" s="68">
        <v>0</v>
      </c>
      <c r="I47" s="68">
        <v>0</v>
      </c>
      <c r="K47" s="1" t="str">
        <f t="shared" si="1"/>
        <v>Irelia</v>
      </c>
      <c r="L47" s="97">
        <f t="shared" si="2"/>
        <v>0</v>
      </c>
      <c r="M47" s="97">
        <f t="shared" si="3"/>
        <v>0</v>
      </c>
      <c r="N47" s="97">
        <f t="shared" si="4"/>
        <v>3</v>
      </c>
      <c r="O47" s="97">
        <f t="shared" si="5"/>
        <v>0</v>
      </c>
      <c r="P47" s="97">
        <f t="shared" si="6"/>
        <v>0</v>
      </c>
      <c r="R47" s="55" t="str">
        <f t="shared" si="7"/>
        <v>Irelia</v>
      </c>
      <c r="S47" s="92">
        <v>3</v>
      </c>
      <c r="T47" s="92">
        <v>3</v>
      </c>
      <c r="U47" s="92">
        <v>3</v>
      </c>
      <c r="V47" s="92">
        <v>3</v>
      </c>
      <c r="W47" s="92">
        <v>3</v>
      </c>
      <c r="X47" s="92">
        <v>3</v>
      </c>
      <c r="Y47" s="92">
        <v>3</v>
      </c>
      <c r="Z47" s="92">
        <v>3</v>
      </c>
      <c r="AB47" s="55" t="str">
        <f t="shared" si="8"/>
        <v>Irelia</v>
      </c>
      <c r="AC47" s="92">
        <v>3</v>
      </c>
      <c r="AD47" s="92">
        <v>3</v>
      </c>
      <c r="AE47" s="92">
        <v>3</v>
      </c>
      <c r="AF47" s="92">
        <v>3</v>
      </c>
      <c r="AG47" s="92">
        <v>3</v>
      </c>
      <c r="AJ47" s="66">
        <v>1</v>
      </c>
    </row>
    <row r="48" spans="1:36" ht="15.75" thickBot="1" x14ac:dyDescent="0.3">
      <c r="A48" t="str">
        <f>'Champ Scores'!A47</f>
        <v>Ivern</v>
      </c>
      <c r="B48" s="109">
        <v>0</v>
      </c>
      <c r="C48" s="98">
        <v>0</v>
      </c>
      <c r="D48" s="96">
        <v>3</v>
      </c>
      <c r="E48" s="104">
        <v>0</v>
      </c>
      <c r="F48" s="96">
        <v>3</v>
      </c>
      <c r="G48" s="68">
        <v>0</v>
      </c>
      <c r="H48" s="68">
        <v>0</v>
      </c>
      <c r="I48" s="68">
        <v>0</v>
      </c>
      <c r="K48" s="1" t="str">
        <f t="shared" si="1"/>
        <v>Ivern</v>
      </c>
      <c r="L48" s="97">
        <f t="shared" si="2"/>
        <v>0</v>
      </c>
      <c r="M48" s="97">
        <f t="shared" si="3"/>
        <v>0</v>
      </c>
      <c r="N48" s="97">
        <f t="shared" si="4"/>
        <v>3</v>
      </c>
      <c r="O48" s="97">
        <f t="shared" si="5"/>
        <v>0</v>
      </c>
      <c r="P48" s="97">
        <f t="shared" si="6"/>
        <v>3</v>
      </c>
      <c r="R48" s="55" t="str">
        <f t="shared" si="7"/>
        <v>Ivern</v>
      </c>
      <c r="S48" s="92">
        <v>3</v>
      </c>
      <c r="T48" s="92">
        <v>3</v>
      </c>
      <c r="U48" s="92">
        <v>3</v>
      </c>
      <c r="V48" s="92">
        <v>3</v>
      </c>
      <c r="W48" s="92">
        <v>3</v>
      </c>
      <c r="X48" s="92">
        <v>3</v>
      </c>
      <c r="Y48" s="92">
        <v>3</v>
      </c>
      <c r="Z48" s="92">
        <v>3</v>
      </c>
      <c r="AB48" s="55" t="str">
        <f t="shared" si="8"/>
        <v>Ivern</v>
      </c>
      <c r="AC48" s="92">
        <v>3</v>
      </c>
      <c r="AD48" s="92">
        <v>3</v>
      </c>
      <c r="AE48" s="92">
        <v>3</v>
      </c>
      <c r="AF48" s="92">
        <v>3</v>
      </c>
      <c r="AG48" s="92">
        <v>3</v>
      </c>
      <c r="AJ48" s="66">
        <v>1</v>
      </c>
    </row>
    <row r="49" spans="1:36" ht="15.75" thickBot="1" x14ac:dyDescent="0.3">
      <c r="A49" t="str">
        <f>'Champ Scores'!A48</f>
        <v>Janna</v>
      </c>
      <c r="B49" s="109">
        <v>0</v>
      </c>
      <c r="C49" s="98">
        <v>0</v>
      </c>
      <c r="D49" s="96">
        <v>0</v>
      </c>
      <c r="E49" s="104">
        <v>0</v>
      </c>
      <c r="F49" s="96">
        <v>5</v>
      </c>
      <c r="G49" s="68">
        <v>0</v>
      </c>
      <c r="H49" s="68">
        <v>0</v>
      </c>
      <c r="I49" s="68">
        <v>0</v>
      </c>
      <c r="K49" s="1" t="str">
        <f t="shared" si="1"/>
        <v>Janna</v>
      </c>
      <c r="L49" s="97">
        <f t="shared" si="2"/>
        <v>0</v>
      </c>
      <c r="M49" s="97">
        <f t="shared" si="3"/>
        <v>0</v>
      </c>
      <c r="N49" s="97">
        <f t="shared" si="4"/>
        <v>0</v>
      </c>
      <c r="O49" s="97">
        <f t="shared" si="5"/>
        <v>0</v>
      </c>
      <c r="P49" s="97">
        <f t="shared" si="6"/>
        <v>3</v>
      </c>
      <c r="R49" s="55" t="str">
        <f t="shared" si="7"/>
        <v>Janna</v>
      </c>
      <c r="S49" s="92">
        <v>3</v>
      </c>
      <c r="T49" s="92">
        <v>3</v>
      </c>
      <c r="U49" s="92">
        <v>3</v>
      </c>
      <c r="V49" s="92">
        <v>3</v>
      </c>
      <c r="W49" s="92">
        <v>3</v>
      </c>
      <c r="X49" s="92">
        <v>3</v>
      </c>
      <c r="Y49" s="92">
        <v>3</v>
      </c>
      <c r="Z49" s="92">
        <v>3</v>
      </c>
      <c r="AB49" s="55" t="str">
        <f t="shared" si="8"/>
        <v>Janna</v>
      </c>
      <c r="AC49" s="92">
        <v>3</v>
      </c>
      <c r="AD49" s="92">
        <v>3</v>
      </c>
      <c r="AE49" s="92">
        <v>3</v>
      </c>
      <c r="AF49" s="92">
        <v>3</v>
      </c>
      <c r="AG49" s="92">
        <v>3</v>
      </c>
      <c r="AJ49" s="66">
        <v>1</v>
      </c>
    </row>
    <row r="50" spans="1:36" ht="15.75" thickBot="1" x14ac:dyDescent="0.3">
      <c r="A50" t="str">
        <f>'Champ Scores'!A49</f>
        <v>Jarvan IV</v>
      </c>
      <c r="B50" s="109">
        <v>0</v>
      </c>
      <c r="C50" s="102">
        <v>3</v>
      </c>
      <c r="D50" s="96">
        <v>4</v>
      </c>
      <c r="E50" s="104">
        <v>0</v>
      </c>
      <c r="F50" s="96">
        <v>4</v>
      </c>
      <c r="G50" s="68">
        <v>3</v>
      </c>
      <c r="H50" s="68">
        <v>0</v>
      </c>
      <c r="I50" s="68">
        <v>0</v>
      </c>
      <c r="K50" s="1" t="str">
        <f t="shared" si="1"/>
        <v>Jarvan IV</v>
      </c>
      <c r="L50" s="97">
        <f t="shared" si="2"/>
        <v>0</v>
      </c>
      <c r="M50" s="97">
        <f t="shared" si="3"/>
        <v>3</v>
      </c>
      <c r="N50" s="97">
        <f t="shared" si="4"/>
        <v>3</v>
      </c>
      <c r="O50" s="97">
        <f t="shared" si="5"/>
        <v>0</v>
      </c>
      <c r="P50" s="97">
        <f t="shared" si="6"/>
        <v>3</v>
      </c>
      <c r="R50" s="55" t="str">
        <f t="shared" si="7"/>
        <v>Jarvan IV</v>
      </c>
      <c r="S50" s="92">
        <v>3</v>
      </c>
      <c r="T50" s="92">
        <v>3</v>
      </c>
      <c r="U50" s="92">
        <v>3</v>
      </c>
      <c r="V50" s="92">
        <v>3</v>
      </c>
      <c r="W50" s="92">
        <v>3</v>
      </c>
      <c r="X50" s="92">
        <v>3</v>
      </c>
      <c r="Y50" s="92">
        <v>3</v>
      </c>
      <c r="Z50" s="92">
        <v>3</v>
      </c>
      <c r="AB50" s="55" t="str">
        <f t="shared" si="8"/>
        <v>Jarvan IV</v>
      </c>
      <c r="AC50" s="92">
        <v>3</v>
      </c>
      <c r="AD50" s="92">
        <v>3</v>
      </c>
      <c r="AE50" s="92">
        <v>3</v>
      </c>
      <c r="AF50" s="92">
        <v>3</v>
      </c>
      <c r="AG50" s="92">
        <v>3</v>
      </c>
      <c r="AJ50" s="66">
        <v>1</v>
      </c>
    </row>
    <row r="51" spans="1:36" ht="15.75" thickBot="1" x14ac:dyDescent="0.3">
      <c r="A51" t="str">
        <f>'Champ Scores'!A50</f>
        <v>Jax</v>
      </c>
      <c r="B51" s="109">
        <v>5</v>
      </c>
      <c r="C51" s="98">
        <v>0</v>
      </c>
      <c r="D51" s="96">
        <v>0</v>
      </c>
      <c r="E51" s="104">
        <v>0</v>
      </c>
      <c r="F51" s="96">
        <v>0</v>
      </c>
      <c r="G51" s="68">
        <v>0</v>
      </c>
      <c r="H51" s="68">
        <v>0</v>
      </c>
      <c r="I51" s="68">
        <v>0</v>
      </c>
      <c r="K51" s="1" t="str">
        <f t="shared" si="1"/>
        <v>Jax</v>
      </c>
      <c r="L51" s="97">
        <f t="shared" si="2"/>
        <v>3</v>
      </c>
      <c r="M51" s="97">
        <f t="shared" si="3"/>
        <v>0</v>
      </c>
      <c r="N51" s="97">
        <f t="shared" si="4"/>
        <v>0</v>
      </c>
      <c r="O51" s="97">
        <f t="shared" si="5"/>
        <v>0</v>
      </c>
      <c r="P51" s="97">
        <f t="shared" si="6"/>
        <v>0</v>
      </c>
      <c r="R51" s="55" t="str">
        <f t="shared" si="7"/>
        <v>Jax</v>
      </c>
      <c r="S51" s="92">
        <v>3</v>
      </c>
      <c r="T51" s="92">
        <v>3</v>
      </c>
      <c r="U51" s="92">
        <v>3</v>
      </c>
      <c r="V51" s="92">
        <v>3</v>
      </c>
      <c r="W51" s="92">
        <v>3</v>
      </c>
      <c r="X51" s="92">
        <v>3</v>
      </c>
      <c r="Y51" s="92">
        <v>3</v>
      </c>
      <c r="Z51" s="92">
        <v>3</v>
      </c>
      <c r="AB51" s="55" t="str">
        <f t="shared" si="8"/>
        <v>Jax</v>
      </c>
      <c r="AC51" s="92">
        <v>3</v>
      </c>
      <c r="AD51" s="92">
        <v>3</v>
      </c>
      <c r="AE51" s="92">
        <v>3</v>
      </c>
      <c r="AF51" s="92">
        <v>3</v>
      </c>
      <c r="AG51" s="92">
        <v>3</v>
      </c>
      <c r="AJ51" s="66">
        <v>1</v>
      </c>
    </row>
    <row r="52" spans="1:36" ht="15.75" thickBot="1" x14ac:dyDescent="0.3">
      <c r="A52" t="str">
        <f>'Champ Scores'!A51</f>
        <v>Jayce</v>
      </c>
      <c r="B52" s="109">
        <v>1</v>
      </c>
      <c r="C52" s="98">
        <v>0</v>
      </c>
      <c r="D52" s="96">
        <v>4</v>
      </c>
      <c r="E52" s="104">
        <v>0</v>
      </c>
      <c r="F52" s="96">
        <v>0</v>
      </c>
      <c r="G52" s="68">
        <v>0</v>
      </c>
      <c r="H52" s="68">
        <v>0</v>
      </c>
      <c r="I52" s="68">
        <v>0</v>
      </c>
      <c r="K52" s="1" t="str">
        <f t="shared" si="1"/>
        <v>Jayce</v>
      </c>
      <c r="L52" s="97">
        <f t="shared" si="2"/>
        <v>3</v>
      </c>
      <c r="M52" s="97">
        <f t="shared" si="3"/>
        <v>0</v>
      </c>
      <c r="N52" s="97">
        <f t="shared" si="4"/>
        <v>3</v>
      </c>
      <c r="O52" s="97">
        <f t="shared" si="5"/>
        <v>0</v>
      </c>
      <c r="P52" s="97">
        <f t="shared" si="6"/>
        <v>0</v>
      </c>
      <c r="R52" s="55" t="str">
        <f t="shared" si="7"/>
        <v>Jayce</v>
      </c>
      <c r="S52" s="92">
        <v>3</v>
      </c>
      <c r="T52" s="92">
        <v>3</v>
      </c>
      <c r="U52" s="92">
        <v>3</v>
      </c>
      <c r="V52" s="92">
        <v>3</v>
      </c>
      <c r="W52" s="92">
        <v>3</v>
      </c>
      <c r="X52" s="92">
        <v>3</v>
      </c>
      <c r="Y52" s="92">
        <v>3</v>
      </c>
      <c r="Z52" s="92">
        <v>3</v>
      </c>
      <c r="AB52" s="55" t="str">
        <f t="shared" si="8"/>
        <v>Jayce</v>
      </c>
      <c r="AC52" s="92">
        <v>3</v>
      </c>
      <c r="AD52" s="92">
        <v>3</v>
      </c>
      <c r="AE52" s="92">
        <v>3</v>
      </c>
      <c r="AF52" s="92">
        <v>3</v>
      </c>
      <c r="AG52" s="92">
        <v>3</v>
      </c>
      <c r="AJ52" s="66">
        <v>1</v>
      </c>
    </row>
    <row r="53" spans="1:36" ht="15.75" thickBot="1" x14ac:dyDescent="0.3">
      <c r="A53" t="str">
        <f>'Champ Scores'!A52</f>
        <v>Jhin</v>
      </c>
      <c r="B53" s="109">
        <v>0</v>
      </c>
      <c r="C53" s="98">
        <v>0</v>
      </c>
      <c r="D53" s="96">
        <v>3</v>
      </c>
      <c r="E53" s="104">
        <v>2</v>
      </c>
      <c r="F53" s="96">
        <v>0</v>
      </c>
      <c r="G53" s="68">
        <v>0</v>
      </c>
      <c r="H53" s="68">
        <v>0</v>
      </c>
      <c r="I53" s="68">
        <v>0</v>
      </c>
      <c r="K53" s="1" t="str">
        <f t="shared" si="1"/>
        <v>Jhin</v>
      </c>
      <c r="L53" s="97">
        <f t="shared" si="2"/>
        <v>0</v>
      </c>
      <c r="M53" s="97">
        <f t="shared" si="3"/>
        <v>0</v>
      </c>
      <c r="N53" s="97">
        <f t="shared" si="4"/>
        <v>3</v>
      </c>
      <c r="O53" s="97">
        <f t="shared" si="5"/>
        <v>3</v>
      </c>
      <c r="P53" s="97">
        <f t="shared" si="6"/>
        <v>0</v>
      </c>
      <c r="R53" s="55" t="str">
        <f t="shared" si="7"/>
        <v>Jhin</v>
      </c>
      <c r="S53" s="92">
        <v>3</v>
      </c>
      <c r="T53" s="92">
        <v>3</v>
      </c>
      <c r="U53" s="92">
        <v>3</v>
      </c>
      <c r="V53" s="92">
        <v>3</v>
      </c>
      <c r="W53" s="92">
        <v>3</v>
      </c>
      <c r="X53" s="92">
        <v>3</v>
      </c>
      <c r="Y53" s="92">
        <v>3</v>
      </c>
      <c r="Z53" s="92">
        <v>3</v>
      </c>
      <c r="AB53" s="55" t="str">
        <f t="shared" si="8"/>
        <v>Jhin</v>
      </c>
      <c r="AC53" s="92">
        <v>3</v>
      </c>
      <c r="AD53" s="92">
        <v>3</v>
      </c>
      <c r="AE53" s="92">
        <v>3</v>
      </c>
      <c r="AF53" s="92">
        <v>3</v>
      </c>
      <c r="AG53" s="92">
        <v>3</v>
      </c>
      <c r="AJ53" s="66">
        <v>1</v>
      </c>
    </row>
    <row r="54" spans="1:36" ht="15.75" thickBot="1" x14ac:dyDescent="0.3">
      <c r="A54" t="str">
        <f>'Champ Scores'!A53</f>
        <v>Jinx</v>
      </c>
      <c r="B54" s="109">
        <v>0</v>
      </c>
      <c r="C54" s="98">
        <v>0</v>
      </c>
      <c r="D54" s="96">
        <v>0</v>
      </c>
      <c r="E54" s="104">
        <v>3</v>
      </c>
      <c r="F54" s="96">
        <v>0</v>
      </c>
      <c r="G54" s="68">
        <v>0</v>
      </c>
      <c r="H54" s="68">
        <v>0</v>
      </c>
      <c r="I54" s="68">
        <v>0</v>
      </c>
      <c r="K54" s="1" t="str">
        <f t="shared" si="1"/>
        <v>Jinx</v>
      </c>
      <c r="L54" s="97">
        <f t="shared" si="2"/>
        <v>0</v>
      </c>
      <c r="M54" s="97">
        <f t="shared" si="3"/>
        <v>0</v>
      </c>
      <c r="N54" s="97">
        <f t="shared" si="4"/>
        <v>0</v>
      </c>
      <c r="O54" s="97">
        <f t="shared" si="5"/>
        <v>3</v>
      </c>
      <c r="P54" s="97">
        <f t="shared" si="6"/>
        <v>0</v>
      </c>
      <c r="R54" s="55" t="str">
        <f t="shared" si="7"/>
        <v>Jinx</v>
      </c>
      <c r="S54" s="92">
        <v>3</v>
      </c>
      <c r="T54" s="92">
        <v>3</v>
      </c>
      <c r="U54" s="92">
        <v>3</v>
      </c>
      <c r="V54" s="92">
        <v>3</v>
      </c>
      <c r="W54" s="92">
        <v>3</v>
      </c>
      <c r="X54" s="92">
        <v>3</v>
      </c>
      <c r="Y54" s="92">
        <v>3</v>
      </c>
      <c r="Z54" s="92">
        <v>3</v>
      </c>
      <c r="AB54" s="55" t="str">
        <f t="shared" si="8"/>
        <v>Jinx</v>
      </c>
      <c r="AC54" s="92">
        <v>3</v>
      </c>
      <c r="AD54" s="92">
        <v>3</v>
      </c>
      <c r="AE54" s="92">
        <v>3</v>
      </c>
      <c r="AF54" s="92">
        <v>3</v>
      </c>
      <c r="AG54" s="92">
        <v>3</v>
      </c>
      <c r="AJ54" s="66">
        <v>1</v>
      </c>
    </row>
    <row r="55" spans="1:36" ht="15.75" thickBot="1" x14ac:dyDescent="0.3">
      <c r="A55" t="str">
        <f>'Champ Scores'!A54</f>
        <v>Kai'Sa</v>
      </c>
      <c r="B55" s="109">
        <v>0</v>
      </c>
      <c r="C55" s="98">
        <v>0</v>
      </c>
      <c r="D55" s="96">
        <v>0</v>
      </c>
      <c r="E55" s="104">
        <v>5</v>
      </c>
      <c r="F55" s="96">
        <v>0</v>
      </c>
      <c r="G55" s="68">
        <v>0</v>
      </c>
      <c r="H55" s="68">
        <v>0</v>
      </c>
      <c r="I55" s="68">
        <v>0</v>
      </c>
      <c r="K55" s="1" t="str">
        <f t="shared" si="1"/>
        <v>Kai'Sa</v>
      </c>
      <c r="L55" s="97">
        <f t="shared" si="2"/>
        <v>0</v>
      </c>
      <c r="M55" s="97">
        <f t="shared" si="3"/>
        <v>0</v>
      </c>
      <c r="N55" s="97">
        <f t="shared" si="4"/>
        <v>0</v>
      </c>
      <c r="O55" s="97">
        <f t="shared" si="5"/>
        <v>3</v>
      </c>
      <c r="P55" s="97">
        <f t="shared" si="6"/>
        <v>0</v>
      </c>
      <c r="R55" s="55" t="str">
        <f t="shared" si="7"/>
        <v>Kai'Sa</v>
      </c>
      <c r="S55" s="92">
        <v>3</v>
      </c>
      <c r="T55" s="92">
        <v>3</v>
      </c>
      <c r="U55" s="92">
        <v>3</v>
      </c>
      <c r="V55" s="92">
        <v>3</v>
      </c>
      <c r="W55" s="92">
        <v>3</v>
      </c>
      <c r="X55" s="92">
        <v>3</v>
      </c>
      <c r="Y55" s="92">
        <v>3</v>
      </c>
      <c r="Z55" s="92">
        <v>3</v>
      </c>
      <c r="AB55" s="55" t="str">
        <f t="shared" si="8"/>
        <v>Kai'Sa</v>
      </c>
      <c r="AC55" s="92">
        <v>3</v>
      </c>
      <c r="AD55" s="92">
        <v>3</v>
      </c>
      <c r="AE55" s="92">
        <v>3</v>
      </c>
      <c r="AF55" s="92">
        <v>3</v>
      </c>
      <c r="AG55" s="92">
        <v>3</v>
      </c>
      <c r="AJ55" s="66">
        <v>1</v>
      </c>
    </row>
    <row r="56" spans="1:36" ht="15.75" thickBot="1" x14ac:dyDescent="0.3">
      <c r="A56" t="str">
        <f>'Champ Scores'!A55</f>
        <v>Kalista</v>
      </c>
      <c r="B56" s="109">
        <v>0</v>
      </c>
      <c r="C56" s="98">
        <v>0</v>
      </c>
      <c r="D56" s="96">
        <v>0</v>
      </c>
      <c r="E56" s="104">
        <v>5</v>
      </c>
      <c r="F56" s="96">
        <v>0</v>
      </c>
      <c r="G56" s="68">
        <v>0</v>
      </c>
      <c r="H56" s="68">
        <v>0</v>
      </c>
      <c r="I56" s="68">
        <v>0</v>
      </c>
      <c r="K56" s="1" t="str">
        <f t="shared" si="1"/>
        <v>Kalista</v>
      </c>
      <c r="L56" s="97">
        <f t="shared" si="2"/>
        <v>0</v>
      </c>
      <c r="M56" s="97">
        <f t="shared" si="3"/>
        <v>0</v>
      </c>
      <c r="N56" s="97">
        <f t="shared" si="4"/>
        <v>0</v>
      </c>
      <c r="O56" s="97">
        <f t="shared" si="5"/>
        <v>3</v>
      </c>
      <c r="P56" s="97">
        <f t="shared" si="6"/>
        <v>0</v>
      </c>
      <c r="R56" s="55" t="str">
        <f t="shared" si="7"/>
        <v>Kalista</v>
      </c>
      <c r="S56" s="92">
        <v>3</v>
      </c>
      <c r="T56" s="92">
        <v>3</v>
      </c>
      <c r="U56" s="92">
        <v>3</v>
      </c>
      <c r="V56" s="92">
        <v>3</v>
      </c>
      <c r="W56" s="92">
        <v>3</v>
      </c>
      <c r="X56" s="92">
        <v>3</v>
      </c>
      <c r="Y56" s="92">
        <v>3</v>
      </c>
      <c r="Z56" s="92">
        <v>3</v>
      </c>
      <c r="AB56" s="55" t="str">
        <f t="shared" si="8"/>
        <v>Kalista</v>
      </c>
      <c r="AC56" s="92">
        <v>3</v>
      </c>
      <c r="AD56" s="92">
        <v>3</v>
      </c>
      <c r="AE56" s="92">
        <v>3</v>
      </c>
      <c r="AF56" s="92">
        <v>3</v>
      </c>
      <c r="AG56" s="92">
        <v>3</v>
      </c>
      <c r="AJ56" s="66">
        <v>1</v>
      </c>
    </row>
    <row r="57" spans="1:36" ht="15.75" thickBot="1" x14ac:dyDescent="0.3">
      <c r="A57" t="str">
        <f>'Champ Scores'!A56</f>
        <v>Karma</v>
      </c>
      <c r="B57" s="109">
        <v>0</v>
      </c>
      <c r="C57" s="98">
        <v>0</v>
      </c>
      <c r="D57" s="96">
        <v>5</v>
      </c>
      <c r="E57" s="104">
        <v>3</v>
      </c>
      <c r="F57" s="96">
        <v>5</v>
      </c>
      <c r="G57" s="68">
        <v>0</v>
      </c>
      <c r="H57" s="68">
        <v>0</v>
      </c>
      <c r="I57" s="68">
        <v>0</v>
      </c>
      <c r="K57" s="1" t="str">
        <f t="shared" si="1"/>
        <v>Karma</v>
      </c>
      <c r="L57" s="97">
        <f t="shared" si="2"/>
        <v>0</v>
      </c>
      <c r="M57" s="97">
        <f t="shared" si="3"/>
        <v>0</v>
      </c>
      <c r="N57" s="97">
        <f t="shared" si="4"/>
        <v>3</v>
      </c>
      <c r="O57" s="97">
        <f t="shared" si="5"/>
        <v>3</v>
      </c>
      <c r="P57" s="97">
        <f t="shared" si="6"/>
        <v>3</v>
      </c>
      <c r="R57" s="55" t="str">
        <f t="shared" si="7"/>
        <v>Karma</v>
      </c>
      <c r="S57" s="92">
        <v>3</v>
      </c>
      <c r="T57" s="92">
        <v>3</v>
      </c>
      <c r="U57" s="92">
        <v>3</v>
      </c>
      <c r="V57" s="92">
        <v>3</v>
      </c>
      <c r="W57" s="92">
        <v>3</v>
      </c>
      <c r="X57" s="92">
        <v>3</v>
      </c>
      <c r="Y57" s="92">
        <v>3</v>
      </c>
      <c r="Z57" s="92">
        <v>3</v>
      </c>
      <c r="AB57" s="55" t="str">
        <f t="shared" si="8"/>
        <v>Karma</v>
      </c>
      <c r="AC57" s="92">
        <v>3</v>
      </c>
      <c r="AD57" s="92">
        <v>3</v>
      </c>
      <c r="AE57" s="92">
        <v>3</v>
      </c>
      <c r="AF57" s="92">
        <v>3</v>
      </c>
      <c r="AG57" s="92">
        <v>3</v>
      </c>
      <c r="AJ57" s="66">
        <v>1</v>
      </c>
    </row>
    <row r="58" spans="1:36" ht="15.75" thickBot="1" x14ac:dyDescent="0.3">
      <c r="A58" t="str">
        <f>'Champ Scores'!A57</f>
        <v>Karthus</v>
      </c>
      <c r="B58" s="109">
        <v>0</v>
      </c>
      <c r="C58" s="98">
        <v>0</v>
      </c>
      <c r="D58" s="96">
        <v>4</v>
      </c>
      <c r="E58" s="104">
        <v>0</v>
      </c>
      <c r="F58" s="96">
        <v>3</v>
      </c>
      <c r="G58" s="68">
        <v>0</v>
      </c>
      <c r="H58" s="68">
        <v>0</v>
      </c>
      <c r="I58" s="68">
        <v>0</v>
      </c>
      <c r="K58" s="1" t="str">
        <f t="shared" si="1"/>
        <v>Karthus</v>
      </c>
      <c r="L58" s="97">
        <f t="shared" si="2"/>
        <v>0</v>
      </c>
      <c r="M58" s="97">
        <f t="shared" si="3"/>
        <v>0</v>
      </c>
      <c r="N58" s="97">
        <f t="shared" si="4"/>
        <v>3</v>
      </c>
      <c r="O58" s="97">
        <f t="shared" si="5"/>
        <v>0</v>
      </c>
      <c r="P58" s="97">
        <f t="shared" si="6"/>
        <v>3</v>
      </c>
      <c r="R58" s="55" t="str">
        <f t="shared" si="7"/>
        <v>Karthus</v>
      </c>
      <c r="S58" s="92">
        <v>3</v>
      </c>
      <c r="T58" s="92">
        <v>3</v>
      </c>
      <c r="U58" s="92">
        <v>3</v>
      </c>
      <c r="V58" s="92">
        <v>3</v>
      </c>
      <c r="W58" s="92">
        <v>3</v>
      </c>
      <c r="X58" s="92">
        <v>3</v>
      </c>
      <c r="Y58" s="92">
        <v>3</v>
      </c>
      <c r="Z58" s="92">
        <v>3</v>
      </c>
      <c r="AB58" s="55" t="str">
        <f t="shared" si="8"/>
        <v>Karthus</v>
      </c>
      <c r="AC58" s="92">
        <v>3</v>
      </c>
      <c r="AD58" s="92">
        <v>3</v>
      </c>
      <c r="AE58" s="92">
        <v>3</v>
      </c>
      <c r="AF58" s="92">
        <v>3</v>
      </c>
      <c r="AG58" s="92">
        <v>3</v>
      </c>
      <c r="AJ58" s="66">
        <v>1</v>
      </c>
    </row>
    <row r="59" spans="1:36" ht="15.75" thickBot="1" x14ac:dyDescent="0.3">
      <c r="A59" t="str">
        <f>'Champ Scores'!A58</f>
        <v>Kassadin</v>
      </c>
      <c r="B59" s="109">
        <v>0</v>
      </c>
      <c r="C59" s="98">
        <v>0</v>
      </c>
      <c r="D59" s="96">
        <v>5</v>
      </c>
      <c r="E59" s="104">
        <v>0</v>
      </c>
      <c r="F59" s="96">
        <v>0</v>
      </c>
      <c r="G59" s="68">
        <v>0</v>
      </c>
      <c r="H59" s="68">
        <v>0</v>
      </c>
      <c r="I59" s="68">
        <v>0</v>
      </c>
      <c r="K59" s="1" t="str">
        <f t="shared" si="1"/>
        <v>Kassadin</v>
      </c>
      <c r="L59" s="97">
        <f t="shared" si="2"/>
        <v>0</v>
      </c>
      <c r="M59" s="97">
        <f t="shared" si="3"/>
        <v>0</v>
      </c>
      <c r="N59" s="97">
        <f t="shared" si="4"/>
        <v>3</v>
      </c>
      <c r="O59" s="97">
        <f t="shared" si="5"/>
        <v>0</v>
      </c>
      <c r="P59" s="97">
        <f t="shared" si="6"/>
        <v>0</v>
      </c>
      <c r="R59" s="55" t="str">
        <f t="shared" si="7"/>
        <v>Kassadin</v>
      </c>
      <c r="S59" s="92">
        <v>3</v>
      </c>
      <c r="T59" s="92">
        <v>3</v>
      </c>
      <c r="U59" s="92">
        <v>3</v>
      </c>
      <c r="V59" s="92">
        <v>3</v>
      </c>
      <c r="W59" s="92">
        <v>3</v>
      </c>
      <c r="X59" s="92">
        <v>3</v>
      </c>
      <c r="Y59" s="92">
        <v>3</v>
      </c>
      <c r="Z59" s="92">
        <v>3</v>
      </c>
      <c r="AB59" s="55" t="str">
        <f t="shared" si="8"/>
        <v>Kassadin</v>
      </c>
      <c r="AC59" s="92">
        <v>3</v>
      </c>
      <c r="AD59" s="92">
        <v>3</v>
      </c>
      <c r="AE59" s="92">
        <v>3</v>
      </c>
      <c r="AF59" s="92">
        <v>3</v>
      </c>
      <c r="AG59" s="92">
        <v>3</v>
      </c>
      <c r="AJ59" s="66">
        <v>1</v>
      </c>
    </row>
    <row r="60" spans="1:36" ht="15.75" thickBot="1" x14ac:dyDescent="0.3">
      <c r="A60" t="str">
        <f>'Champ Scores'!A59</f>
        <v>Katarina</v>
      </c>
      <c r="B60" s="109">
        <v>0</v>
      </c>
      <c r="C60" s="98">
        <v>0</v>
      </c>
      <c r="D60" s="96">
        <v>4</v>
      </c>
      <c r="E60" s="104">
        <v>0</v>
      </c>
      <c r="F60" s="96">
        <v>0</v>
      </c>
      <c r="G60" s="68">
        <v>0</v>
      </c>
      <c r="H60" s="68">
        <v>0</v>
      </c>
      <c r="I60" s="68">
        <v>0</v>
      </c>
      <c r="K60" s="1" t="str">
        <f t="shared" si="1"/>
        <v>Katarina</v>
      </c>
      <c r="L60" s="97">
        <f t="shared" si="2"/>
        <v>0</v>
      </c>
      <c r="M60" s="97">
        <f t="shared" si="3"/>
        <v>0</v>
      </c>
      <c r="N60" s="97">
        <f t="shared" si="4"/>
        <v>3</v>
      </c>
      <c r="O60" s="97">
        <f t="shared" si="5"/>
        <v>0</v>
      </c>
      <c r="P60" s="97">
        <f t="shared" si="6"/>
        <v>0</v>
      </c>
      <c r="R60" s="55" t="str">
        <f t="shared" si="7"/>
        <v>Katarina</v>
      </c>
      <c r="S60" s="92">
        <v>3</v>
      </c>
      <c r="T60" s="92">
        <v>3</v>
      </c>
      <c r="U60" s="92">
        <v>3</v>
      </c>
      <c r="V60" s="92">
        <v>3</v>
      </c>
      <c r="W60" s="92">
        <v>3</v>
      </c>
      <c r="X60" s="92">
        <v>3</v>
      </c>
      <c r="Y60" s="92">
        <v>3</v>
      </c>
      <c r="Z60" s="92">
        <v>3</v>
      </c>
      <c r="AB60" s="55" t="str">
        <f t="shared" si="8"/>
        <v>Katarina</v>
      </c>
      <c r="AC60" s="92">
        <v>3</v>
      </c>
      <c r="AD60" s="92">
        <v>3</v>
      </c>
      <c r="AE60" s="92">
        <v>3</v>
      </c>
      <c r="AF60" s="92">
        <v>3</v>
      </c>
      <c r="AG60" s="92">
        <v>3</v>
      </c>
      <c r="AJ60" s="66">
        <v>1</v>
      </c>
    </row>
    <row r="61" spans="1:36" ht="15.75" thickBot="1" x14ac:dyDescent="0.3">
      <c r="A61" t="str">
        <f>'Champ Scores'!A60</f>
        <v>Kayle</v>
      </c>
      <c r="B61" s="109">
        <v>5</v>
      </c>
      <c r="C61" s="98">
        <v>0</v>
      </c>
      <c r="D61" s="96">
        <v>5</v>
      </c>
      <c r="E61" s="104">
        <v>0</v>
      </c>
      <c r="F61" s="96">
        <v>0</v>
      </c>
      <c r="G61" s="68">
        <v>0</v>
      </c>
      <c r="H61" s="68">
        <v>0</v>
      </c>
      <c r="I61" s="68">
        <v>0</v>
      </c>
      <c r="K61" s="1" t="str">
        <f t="shared" si="1"/>
        <v>Kayle</v>
      </c>
      <c r="L61" s="97">
        <f t="shared" si="2"/>
        <v>3</v>
      </c>
      <c r="M61" s="97">
        <f t="shared" si="3"/>
        <v>0</v>
      </c>
      <c r="N61" s="97">
        <f t="shared" si="4"/>
        <v>3</v>
      </c>
      <c r="O61" s="97">
        <f t="shared" si="5"/>
        <v>0</v>
      </c>
      <c r="P61" s="97">
        <f t="shared" si="6"/>
        <v>0</v>
      </c>
      <c r="R61" s="55" t="str">
        <f t="shared" si="7"/>
        <v>Kayle</v>
      </c>
      <c r="S61" s="92">
        <v>3</v>
      </c>
      <c r="T61" s="92">
        <v>3</v>
      </c>
      <c r="U61" s="92">
        <v>3</v>
      </c>
      <c r="V61" s="92">
        <v>3</v>
      </c>
      <c r="W61" s="92">
        <v>3</v>
      </c>
      <c r="X61" s="92">
        <v>3</v>
      </c>
      <c r="Y61" s="92">
        <v>3</v>
      </c>
      <c r="Z61" s="92">
        <v>3</v>
      </c>
      <c r="AB61" s="55" t="str">
        <f t="shared" si="8"/>
        <v>Kayle</v>
      </c>
      <c r="AC61" s="92">
        <v>3</v>
      </c>
      <c r="AD61" s="92">
        <v>3</v>
      </c>
      <c r="AE61" s="92">
        <v>3</v>
      </c>
      <c r="AF61" s="92">
        <v>3</v>
      </c>
      <c r="AG61" s="92">
        <v>3</v>
      </c>
      <c r="AJ61" s="66">
        <v>1</v>
      </c>
    </row>
    <row r="62" spans="1:36" ht="15.75" thickBot="1" x14ac:dyDescent="0.3">
      <c r="A62" t="str">
        <f>'Champ Scores'!A61</f>
        <v>Kayn</v>
      </c>
      <c r="B62" s="109">
        <v>0</v>
      </c>
      <c r="C62" s="98">
        <v>5</v>
      </c>
      <c r="D62" s="96">
        <v>3</v>
      </c>
      <c r="E62" s="104">
        <v>0</v>
      </c>
      <c r="F62" s="96">
        <v>0</v>
      </c>
      <c r="G62" s="68">
        <v>3</v>
      </c>
      <c r="H62" s="68">
        <v>0</v>
      </c>
      <c r="I62" s="68">
        <v>0</v>
      </c>
      <c r="K62" s="1" t="str">
        <f t="shared" si="1"/>
        <v>Kayn</v>
      </c>
      <c r="L62" s="97">
        <f t="shared" si="2"/>
        <v>0</v>
      </c>
      <c r="M62" s="97">
        <f t="shared" si="3"/>
        <v>3</v>
      </c>
      <c r="N62" s="97">
        <f t="shared" si="4"/>
        <v>3</v>
      </c>
      <c r="O62" s="97">
        <f t="shared" si="5"/>
        <v>0</v>
      </c>
      <c r="P62" s="97">
        <f t="shared" si="6"/>
        <v>0</v>
      </c>
      <c r="R62" s="55" t="str">
        <f t="shared" si="7"/>
        <v>Kayn</v>
      </c>
      <c r="S62" s="92">
        <v>3</v>
      </c>
      <c r="T62" s="92">
        <v>3</v>
      </c>
      <c r="U62" s="92">
        <v>3</v>
      </c>
      <c r="V62" s="92">
        <v>3</v>
      </c>
      <c r="W62" s="92">
        <v>3</v>
      </c>
      <c r="X62" s="92">
        <v>3</v>
      </c>
      <c r="Y62" s="92">
        <v>3</v>
      </c>
      <c r="Z62" s="92">
        <v>3</v>
      </c>
      <c r="AB62" s="55" t="str">
        <f t="shared" si="8"/>
        <v>Kayn</v>
      </c>
      <c r="AC62" s="92">
        <v>3</v>
      </c>
      <c r="AD62" s="92">
        <v>3</v>
      </c>
      <c r="AE62" s="92">
        <v>3</v>
      </c>
      <c r="AF62" s="92">
        <v>3</v>
      </c>
      <c r="AG62" s="92">
        <v>3</v>
      </c>
      <c r="AJ62" s="66">
        <v>1</v>
      </c>
    </row>
    <row r="63" spans="1:36" ht="15.75" thickBot="1" x14ac:dyDescent="0.3">
      <c r="A63" t="str">
        <f>'Champ Scores'!A62</f>
        <v>Kennen</v>
      </c>
      <c r="B63" s="109">
        <v>3</v>
      </c>
      <c r="C63" s="98">
        <v>0</v>
      </c>
      <c r="D63" s="96">
        <v>3</v>
      </c>
      <c r="E63" s="104">
        <v>0</v>
      </c>
      <c r="F63" s="96">
        <v>0</v>
      </c>
      <c r="G63" s="68">
        <v>0</v>
      </c>
      <c r="H63" s="68">
        <v>0</v>
      </c>
      <c r="I63" s="68">
        <v>0</v>
      </c>
      <c r="K63" s="1" t="str">
        <f t="shared" si="1"/>
        <v>Kennen</v>
      </c>
      <c r="L63" s="97">
        <f t="shared" si="2"/>
        <v>3</v>
      </c>
      <c r="M63" s="97">
        <f t="shared" si="3"/>
        <v>0</v>
      </c>
      <c r="N63" s="97">
        <f t="shared" si="4"/>
        <v>3</v>
      </c>
      <c r="O63" s="97">
        <f t="shared" si="5"/>
        <v>0</v>
      </c>
      <c r="P63" s="97">
        <f t="shared" si="6"/>
        <v>0</v>
      </c>
      <c r="R63" s="55" t="str">
        <f t="shared" si="7"/>
        <v>Kennen</v>
      </c>
      <c r="S63" s="92">
        <v>3</v>
      </c>
      <c r="T63" s="92">
        <v>3</v>
      </c>
      <c r="U63" s="92">
        <v>3</v>
      </c>
      <c r="V63" s="92">
        <v>3</v>
      </c>
      <c r="W63" s="92">
        <v>3</v>
      </c>
      <c r="X63" s="92">
        <v>3</v>
      </c>
      <c r="Y63" s="92">
        <v>3</v>
      </c>
      <c r="Z63" s="92">
        <v>3</v>
      </c>
      <c r="AB63" s="55" t="str">
        <f t="shared" si="8"/>
        <v>Kennen</v>
      </c>
      <c r="AC63" s="92">
        <v>3</v>
      </c>
      <c r="AD63" s="92">
        <v>3</v>
      </c>
      <c r="AE63" s="92">
        <v>3</v>
      </c>
      <c r="AF63" s="92">
        <v>3</v>
      </c>
      <c r="AG63" s="92">
        <v>3</v>
      </c>
      <c r="AJ63" s="66">
        <v>1</v>
      </c>
    </row>
    <row r="64" spans="1:36" ht="15.75" thickBot="1" x14ac:dyDescent="0.3">
      <c r="A64" t="str">
        <f>'Champ Scores'!A63</f>
        <v>Kha'Zix</v>
      </c>
      <c r="B64" s="109">
        <v>0</v>
      </c>
      <c r="C64" s="103">
        <v>5</v>
      </c>
      <c r="D64" s="96">
        <v>0</v>
      </c>
      <c r="E64" s="104">
        <v>0</v>
      </c>
      <c r="F64" s="96">
        <v>0</v>
      </c>
      <c r="G64" s="68">
        <v>0</v>
      </c>
      <c r="H64" s="68">
        <v>0</v>
      </c>
      <c r="I64" s="68">
        <v>0</v>
      </c>
      <c r="K64" s="1" t="str">
        <f t="shared" si="1"/>
        <v>Kha'Zix</v>
      </c>
      <c r="L64" s="97">
        <f t="shared" si="2"/>
        <v>0</v>
      </c>
      <c r="M64" s="97">
        <f t="shared" si="3"/>
        <v>3</v>
      </c>
      <c r="N64" s="97">
        <f t="shared" si="4"/>
        <v>0</v>
      </c>
      <c r="O64" s="97">
        <f t="shared" si="5"/>
        <v>0</v>
      </c>
      <c r="P64" s="97">
        <f t="shared" si="6"/>
        <v>0</v>
      </c>
      <c r="R64" s="55" t="str">
        <f t="shared" si="7"/>
        <v>Kha'Zix</v>
      </c>
      <c r="S64" s="92">
        <v>3</v>
      </c>
      <c r="T64" s="92">
        <v>3</v>
      </c>
      <c r="U64" s="92">
        <v>3</v>
      </c>
      <c r="V64" s="92">
        <v>3</v>
      </c>
      <c r="W64" s="92">
        <v>3</v>
      </c>
      <c r="X64" s="92">
        <v>3</v>
      </c>
      <c r="Y64" s="92">
        <v>3</v>
      </c>
      <c r="Z64" s="92">
        <v>3</v>
      </c>
      <c r="AB64" s="55" t="str">
        <f t="shared" si="8"/>
        <v>Kha'Zix</v>
      </c>
      <c r="AC64" s="92">
        <v>3</v>
      </c>
      <c r="AD64" s="92">
        <v>3</v>
      </c>
      <c r="AE64" s="92">
        <v>3</v>
      </c>
      <c r="AF64" s="92">
        <v>3</v>
      </c>
      <c r="AG64" s="92">
        <v>3</v>
      </c>
      <c r="AJ64" s="66">
        <v>1</v>
      </c>
    </row>
    <row r="65" spans="1:36" ht="15.75" thickBot="1" x14ac:dyDescent="0.3">
      <c r="A65" t="str">
        <f>'Champ Scores'!A64</f>
        <v>Kindred</v>
      </c>
      <c r="B65" s="109">
        <v>0</v>
      </c>
      <c r="C65" s="101">
        <v>4</v>
      </c>
      <c r="D65" s="96">
        <v>4</v>
      </c>
      <c r="E65" s="104">
        <v>0</v>
      </c>
      <c r="F65" s="96">
        <v>0</v>
      </c>
      <c r="G65" s="68">
        <v>4</v>
      </c>
      <c r="H65" s="68">
        <v>0</v>
      </c>
      <c r="I65" s="68">
        <v>0</v>
      </c>
      <c r="K65" s="1" t="str">
        <f t="shared" si="1"/>
        <v>Kindred</v>
      </c>
      <c r="L65" s="97">
        <f t="shared" si="2"/>
        <v>0</v>
      </c>
      <c r="M65" s="97">
        <f t="shared" si="3"/>
        <v>3</v>
      </c>
      <c r="N65" s="97">
        <f t="shared" si="4"/>
        <v>3</v>
      </c>
      <c r="O65" s="97">
        <f t="shared" si="5"/>
        <v>0</v>
      </c>
      <c r="P65" s="97">
        <f t="shared" si="6"/>
        <v>0</v>
      </c>
      <c r="R65" s="55" t="str">
        <f t="shared" si="7"/>
        <v>Kindred</v>
      </c>
      <c r="S65" s="92">
        <v>3</v>
      </c>
      <c r="T65" s="92">
        <v>3</v>
      </c>
      <c r="U65" s="92">
        <v>3</v>
      </c>
      <c r="V65" s="92">
        <v>3</v>
      </c>
      <c r="W65" s="92">
        <v>3</v>
      </c>
      <c r="X65" s="92">
        <v>3</v>
      </c>
      <c r="Y65" s="92">
        <v>3</v>
      </c>
      <c r="Z65" s="92">
        <v>3</v>
      </c>
      <c r="AB65" s="55" t="str">
        <f t="shared" si="8"/>
        <v>Kindred</v>
      </c>
      <c r="AC65" s="92">
        <v>3</v>
      </c>
      <c r="AD65" s="92">
        <v>3</v>
      </c>
      <c r="AE65" s="92">
        <v>3</v>
      </c>
      <c r="AF65" s="92">
        <v>3</v>
      </c>
      <c r="AG65" s="92">
        <v>3</v>
      </c>
      <c r="AJ65" s="66">
        <v>1</v>
      </c>
    </row>
    <row r="66" spans="1:36" ht="15.75" thickBot="1" x14ac:dyDescent="0.3">
      <c r="A66" t="str">
        <f>'Champ Scores'!A65</f>
        <v>Kled</v>
      </c>
      <c r="B66" s="109">
        <v>0</v>
      </c>
      <c r="C66" s="98">
        <v>0</v>
      </c>
      <c r="D66" s="96">
        <v>0</v>
      </c>
      <c r="E66" s="104">
        <v>0</v>
      </c>
      <c r="F66" s="96">
        <v>0</v>
      </c>
      <c r="G66" s="68">
        <v>0</v>
      </c>
      <c r="H66" s="68">
        <v>0</v>
      </c>
      <c r="I66" s="68">
        <v>0</v>
      </c>
      <c r="K66" s="1" t="str">
        <f t="shared" si="1"/>
        <v>Kled</v>
      </c>
      <c r="L66" s="97">
        <f t="shared" si="2"/>
        <v>0</v>
      </c>
      <c r="M66" s="97">
        <f t="shared" si="3"/>
        <v>0</v>
      </c>
      <c r="N66" s="97">
        <f t="shared" si="4"/>
        <v>0</v>
      </c>
      <c r="O66" s="97">
        <f t="shared" si="5"/>
        <v>0</v>
      </c>
      <c r="P66" s="97">
        <f t="shared" si="6"/>
        <v>0</v>
      </c>
      <c r="R66" s="55" t="str">
        <f t="shared" si="7"/>
        <v>Kled</v>
      </c>
      <c r="S66" s="92">
        <v>3</v>
      </c>
      <c r="T66" s="92">
        <v>3</v>
      </c>
      <c r="U66" s="92">
        <v>3</v>
      </c>
      <c r="V66" s="92">
        <v>3</v>
      </c>
      <c r="W66" s="92">
        <v>3</v>
      </c>
      <c r="X66" s="92">
        <v>3</v>
      </c>
      <c r="Y66" s="92">
        <v>3</v>
      </c>
      <c r="Z66" s="92">
        <v>3</v>
      </c>
      <c r="AB66" s="55" t="str">
        <f t="shared" si="8"/>
        <v>Kled</v>
      </c>
      <c r="AC66" s="92">
        <v>3</v>
      </c>
      <c r="AD66" s="92">
        <v>3</v>
      </c>
      <c r="AE66" s="92">
        <v>3</v>
      </c>
      <c r="AF66" s="92">
        <v>3</v>
      </c>
      <c r="AG66" s="92">
        <v>3</v>
      </c>
      <c r="AJ66" s="66">
        <v>1</v>
      </c>
    </row>
    <row r="67" spans="1:36" ht="15.75" thickBot="1" x14ac:dyDescent="0.3">
      <c r="A67" t="str">
        <f>'Champ Scores'!A66</f>
        <v>Kog'Maw</v>
      </c>
      <c r="B67" s="109">
        <v>0</v>
      </c>
      <c r="C67" s="98">
        <v>0</v>
      </c>
      <c r="D67" s="96">
        <v>3</v>
      </c>
      <c r="E67" s="104">
        <v>3</v>
      </c>
      <c r="F67" s="96">
        <v>0</v>
      </c>
      <c r="G67" s="68">
        <v>0</v>
      </c>
      <c r="H67" s="68">
        <v>0</v>
      </c>
      <c r="I67" s="68">
        <v>0</v>
      </c>
      <c r="K67" s="1" t="str">
        <f t="shared" si="1"/>
        <v>Kog'Maw</v>
      </c>
      <c r="L67" s="97">
        <f t="shared" si="2"/>
        <v>0</v>
      </c>
      <c r="M67" s="97">
        <f t="shared" si="3"/>
        <v>0</v>
      </c>
      <c r="N67" s="97">
        <f t="shared" si="4"/>
        <v>3</v>
      </c>
      <c r="O67" s="97">
        <f t="shared" si="5"/>
        <v>3</v>
      </c>
      <c r="P67" s="97">
        <f t="shared" si="6"/>
        <v>0</v>
      </c>
      <c r="R67" s="55" t="str">
        <f t="shared" si="7"/>
        <v>Kog'Maw</v>
      </c>
      <c r="S67" s="92">
        <v>3</v>
      </c>
      <c r="T67" s="92">
        <v>3</v>
      </c>
      <c r="U67" s="92">
        <v>3</v>
      </c>
      <c r="V67" s="92">
        <v>3</v>
      </c>
      <c r="W67" s="92">
        <v>3</v>
      </c>
      <c r="X67" s="92">
        <v>3</v>
      </c>
      <c r="Y67" s="92">
        <v>3</v>
      </c>
      <c r="Z67" s="92">
        <v>3</v>
      </c>
      <c r="AB67" s="55" t="str">
        <f t="shared" si="8"/>
        <v>Kog'Maw</v>
      </c>
      <c r="AC67" s="92">
        <v>3</v>
      </c>
      <c r="AD67" s="92">
        <v>3</v>
      </c>
      <c r="AE67" s="92">
        <v>3</v>
      </c>
      <c r="AF67" s="92">
        <v>3</v>
      </c>
      <c r="AG67" s="92">
        <v>3</v>
      </c>
      <c r="AJ67" s="66">
        <v>1</v>
      </c>
    </row>
    <row r="68" spans="1:36" ht="15.75" thickBot="1" x14ac:dyDescent="0.3">
      <c r="A68" t="str">
        <f>'Champ Scores'!A67</f>
        <v>LeBlanc</v>
      </c>
      <c r="B68" s="109">
        <v>0</v>
      </c>
      <c r="C68" s="98">
        <v>0</v>
      </c>
      <c r="D68" s="96">
        <v>4</v>
      </c>
      <c r="E68" s="104">
        <v>0</v>
      </c>
      <c r="F68" s="96">
        <v>0</v>
      </c>
      <c r="G68" s="68">
        <v>0</v>
      </c>
      <c r="H68" s="68">
        <v>0</v>
      </c>
      <c r="I68" s="68">
        <v>0</v>
      </c>
      <c r="K68" s="1" t="str">
        <f t="shared" si="1"/>
        <v>LeBlanc</v>
      </c>
      <c r="L68" s="97">
        <f t="shared" si="2"/>
        <v>0</v>
      </c>
      <c r="M68" s="97">
        <f t="shared" si="3"/>
        <v>0</v>
      </c>
      <c r="N68" s="97">
        <f t="shared" si="4"/>
        <v>3</v>
      </c>
      <c r="O68" s="97">
        <f t="shared" si="5"/>
        <v>0</v>
      </c>
      <c r="P68" s="97">
        <f t="shared" si="6"/>
        <v>0</v>
      </c>
      <c r="R68" s="55" t="str">
        <f t="shared" si="7"/>
        <v>LeBlanc</v>
      </c>
      <c r="S68" s="92">
        <v>3</v>
      </c>
      <c r="T68" s="92">
        <v>3</v>
      </c>
      <c r="U68" s="92">
        <v>3</v>
      </c>
      <c r="V68" s="92">
        <v>3</v>
      </c>
      <c r="W68" s="92">
        <v>3</v>
      </c>
      <c r="X68" s="92">
        <v>3</v>
      </c>
      <c r="Y68" s="92">
        <v>3</v>
      </c>
      <c r="Z68" s="92">
        <v>3</v>
      </c>
      <c r="AB68" s="55" t="str">
        <f t="shared" si="8"/>
        <v>LeBlanc</v>
      </c>
      <c r="AC68" s="92">
        <v>3</v>
      </c>
      <c r="AD68" s="92">
        <v>3</v>
      </c>
      <c r="AE68" s="92">
        <v>3</v>
      </c>
      <c r="AF68" s="92">
        <v>3</v>
      </c>
      <c r="AG68" s="92">
        <v>3</v>
      </c>
      <c r="AJ68" s="66">
        <v>1</v>
      </c>
    </row>
    <row r="69" spans="1:36" ht="15.75" thickBot="1" x14ac:dyDescent="0.3">
      <c r="A69" t="str">
        <f>'Champ Scores'!A68</f>
        <v>Lee Sin</v>
      </c>
      <c r="B69" s="109">
        <v>0</v>
      </c>
      <c r="C69" s="100">
        <v>1</v>
      </c>
      <c r="D69" s="96">
        <v>4</v>
      </c>
      <c r="E69" s="104">
        <v>0</v>
      </c>
      <c r="F69" s="96">
        <v>0</v>
      </c>
      <c r="G69" s="68">
        <v>0</v>
      </c>
      <c r="H69" s="68">
        <v>0</v>
      </c>
      <c r="I69" s="68">
        <v>0</v>
      </c>
      <c r="K69" s="1" t="str">
        <f t="shared" ref="K69:K132" si="9">A69</f>
        <v>Lee Sin</v>
      </c>
      <c r="L69" s="97">
        <f t="shared" ref="L69:L132" si="10">IF(B69=0,0,3)</f>
        <v>0</v>
      </c>
      <c r="M69" s="97">
        <f t="shared" ref="M69:M132" si="11">IF(C69=0,0,3)</f>
        <v>3</v>
      </c>
      <c r="N69" s="97">
        <f t="shared" ref="N69:N132" si="12">IF(D69=0,0,3)</f>
        <v>3</v>
      </c>
      <c r="O69" s="97">
        <f t="shared" ref="O69:O132" si="13">IF(E69=0,0,3)</f>
        <v>0</v>
      </c>
      <c r="P69" s="97">
        <f t="shared" ref="P69:P132" si="14">IF(F69=0,0,3)</f>
        <v>0</v>
      </c>
      <c r="R69" s="55" t="str">
        <f t="shared" ref="R69:R132" si="15">K69</f>
        <v>Lee Sin</v>
      </c>
      <c r="S69" s="92">
        <v>3</v>
      </c>
      <c r="T69" s="92">
        <v>3</v>
      </c>
      <c r="U69" s="92">
        <v>3</v>
      </c>
      <c r="V69" s="92">
        <v>3</v>
      </c>
      <c r="W69" s="92">
        <v>3</v>
      </c>
      <c r="X69" s="92">
        <v>3</v>
      </c>
      <c r="Y69" s="92">
        <v>3</v>
      </c>
      <c r="Z69" s="92">
        <v>3</v>
      </c>
      <c r="AB69" s="55" t="str">
        <f t="shared" ref="AB69:AB132" si="16">R69</f>
        <v>Lee Sin</v>
      </c>
      <c r="AC69" s="92">
        <v>3</v>
      </c>
      <c r="AD69" s="92">
        <v>3</v>
      </c>
      <c r="AE69" s="92">
        <v>3</v>
      </c>
      <c r="AF69" s="92">
        <v>3</v>
      </c>
      <c r="AG69" s="92">
        <v>3</v>
      </c>
      <c r="AJ69" s="66">
        <v>1</v>
      </c>
    </row>
    <row r="70" spans="1:36" ht="15.75" thickBot="1" x14ac:dyDescent="0.3">
      <c r="A70" t="str">
        <f>'Champ Scores'!A69</f>
        <v>Leona</v>
      </c>
      <c r="B70" s="109">
        <v>0</v>
      </c>
      <c r="C70" s="98">
        <v>0</v>
      </c>
      <c r="D70" s="96">
        <v>0</v>
      </c>
      <c r="E70" s="104">
        <v>0</v>
      </c>
      <c r="F70" s="96">
        <v>5</v>
      </c>
      <c r="G70" s="68">
        <v>0</v>
      </c>
      <c r="H70" s="68">
        <v>0</v>
      </c>
      <c r="I70" s="68">
        <v>0</v>
      </c>
      <c r="K70" s="1" t="str">
        <f t="shared" si="9"/>
        <v>Leona</v>
      </c>
      <c r="L70" s="97">
        <f t="shared" si="10"/>
        <v>0</v>
      </c>
      <c r="M70" s="97">
        <f t="shared" si="11"/>
        <v>0</v>
      </c>
      <c r="N70" s="97">
        <f t="shared" si="12"/>
        <v>0</v>
      </c>
      <c r="O70" s="97">
        <f t="shared" si="13"/>
        <v>0</v>
      </c>
      <c r="P70" s="97">
        <f t="shared" si="14"/>
        <v>3</v>
      </c>
      <c r="R70" s="55" t="str">
        <f t="shared" si="15"/>
        <v>Leona</v>
      </c>
      <c r="S70" s="92">
        <v>3</v>
      </c>
      <c r="T70" s="92">
        <v>3</v>
      </c>
      <c r="U70" s="92">
        <v>3</v>
      </c>
      <c r="V70" s="92">
        <v>3</v>
      </c>
      <c r="W70" s="92">
        <v>3</v>
      </c>
      <c r="X70" s="92">
        <v>3</v>
      </c>
      <c r="Y70" s="92">
        <v>3</v>
      </c>
      <c r="Z70" s="92">
        <v>3</v>
      </c>
      <c r="AB70" s="55" t="str">
        <f t="shared" si="16"/>
        <v>Leona</v>
      </c>
      <c r="AC70" s="92">
        <v>3</v>
      </c>
      <c r="AD70" s="92">
        <v>3</v>
      </c>
      <c r="AE70" s="92">
        <v>3</v>
      </c>
      <c r="AF70" s="92">
        <v>3</v>
      </c>
      <c r="AG70" s="92">
        <v>3</v>
      </c>
      <c r="AJ70" s="66">
        <v>1</v>
      </c>
    </row>
    <row r="71" spans="1:36" ht="15.75" thickBot="1" x14ac:dyDescent="0.3">
      <c r="A71" t="str">
        <f>'Champ Scores'!A70</f>
        <v>Lillia</v>
      </c>
      <c r="B71" s="109">
        <v>0</v>
      </c>
      <c r="C71" s="102">
        <v>3</v>
      </c>
      <c r="D71" s="96">
        <v>0</v>
      </c>
      <c r="E71" s="104">
        <v>0</v>
      </c>
      <c r="F71" s="96">
        <v>0</v>
      </c>
      <c r="G71" s="68">
        <v>0</v>
      </c>
      <c r="H71" s="68">
        <v>0</v>
      </c>
      <c r="I71" s="68">
        <v>0</v>
      </c>
      <c r="K71" s="1" t="str">
        <f t="shared" si="9"/>
        <v>Lillia</v>
      </c>
      <c r="L71" s="97">
        <f t="shared" si="10"/>
        <v>0</v>
      </c>
      <c r="M71" s="97">
        <f t="shared" si="11"/>
        <v>3</v>
      </c>
      <c r="N71" s="97">
        <f t="shared" si="12"/>
        <v>0</v>
      </c>
      <c r="O71" s="97">
        <f t="shared" si="13"/>
        <v>0</v>
      </c>
      <c r="P71" s="97">
        <f t="shared" si="14"/>
        <v>0</v>
      </c>
      <c r="R71" s="55" t="str">
        <f t="shared" si="15"/>
        <v>Lillia</v>
      </c>
      <c r="S71" s="92">
        <v>3</v>
      </c>
      <c r="T71" s="92">
        <v>3</v>
      </c>
      <c r="U71" s="92">
        <v>3</v>
      </c>
      <c r="V71" s="92">
        <v>3</v>
      </c>
      <c r="W71" s="92">
        <v>3</v>
      </c>
      <c r="X71" s="92">
        <v>3</v>
      </c>
      <c r="Y71" s="92">
        <v>3</v>
      </c>
      <c r="Z71" s="92">
        <v>3</v>
      </c>
      <c r="AB71" s="55" t="str">
        <f t="shared" si="16"/>
        <v>Lillia</v>
      </c>
      <c r="AC71" s="92">
        <v>3</v>
      </c>
      <c r="AD71" s="92">
        <v>3</v>
      </c>
      <c r="AE71" s="92">
        <v>3</v>
      </c>
      <c r="AF71" s="92">
        <v>3</v>
      </c>
      <c r="AG71" s="92">
        <v>3</v>
      </c>
      <c r="AJ71" s="66">
        <v>1</v>
      </c>
    </row>
    <row r="72" spans="1:36" ht="15.75" thickBot="1" x14ac:dyDescent="0.3">
      <c r="A72" t="str">
        <f>'Champ Scores'!A71</f>
        <v>Lissandra</v>
      </c>
      <c r="B72" s="109">
        <v>0</v>
      </c>
      <c r="C72" s="98">
        <v>0</v>
      </c>
      <c r="D72" s="96">
        <v>5</v>
      </c>
      <c r="E72" s="104">
        <v>0</v>
      </c>
      <c r="F72" s="96">
        <v>4</v>
      </c>
      <c r="G72" s="68">
        <v>0</v>
      </c>
      <c r="H72" s="68">
        <v>0</v>
      </c>
      <c r="I72" s="68">
        <v>0</v>
      </c>
      <c r="K72" s="1" t="str">
        <f t="shared" si="9"/>
        <v>Lissandra</v>
      </c>
      <c r="L72" s="97">
        <f t="shared" si="10"/>
        <v>0</v>
      </c>
      <c r="M72" s="97">
        <f t="shared" si="11"/>
        <v>0</v>
      </c>
      <c r="N72" s="97">
        <f t="shared" si="12"/>
        <v>3</v>
      </c>
      <c r="O72" s="97">
        <f t="shared" si="13"/>
        <v>0</v>
      </c>
      <c r="P72" s="97">
        <f t="shared" si="14"/>
        <v>3</v>
      </c>
      <c r="R72" s="55" t="str">
        <f t="shared" si="15"/>
        <v>Lissandra</v>
      </c>
      <c r="S72" s="92">
        <v>3</v>
      </c>
      <c r="T72" s="92">
        <v>3</v>
      </c>
      <c r="U72" s="92">
        <v>3</v>
      </c>
      <c r="V72" s="92">
        <v>3</v>
      </c>
      <c r="W72" s="92">
        <v>3</v>
      </c>
      <c r="X72" s="92">
        <v>3</v>
      </c>
      <c r="Y72" s="92">
        <v>3</v>
      </c>
      <c r="Z72" s="92">
        <v>3</v>
      </c>
      <c r="AB72" s="55" t="str">
        <f t="shared" si="16"/>
        <v>Lissandra</v>
      </c>
      <c r="AC72" s="92">
        <v>3</v>
      </c>
      <c r="AD72" s="92">
        <v>3</v>
      </c>
      <c r="AE72" s="92">
        <v>3</v>
      </c>
      <c r="AF72" s="92">
        <v>3</v>
      </c>
      <c r="AG72" s="92">
        <v>3</v>
      </c>
      <c r="AJ72" s="66">
        <v>1</v>
      </c>
    </row>
    <row r="73" spans="1:36" ht="15.75" thickBot="1" x14ac:dyDescent="0.3">
      <c r="A73" t="str">
        <f>'Champ Scores'!A72</f>
        <v>Lucian</v>
      </c>
      <c r="B73" s="109">
        <v>0</v>
      </c>
      <c r="C73" s="98">
        <v>0</v>
      </c>
      <c r="D73" s="96">
        <v>4</v>
      </c>
      <c r="E73" s="104">
        <v>0</v>
      </c>
      <c r="F73" s="96">
        <v>0</v>
      </c>
      <c r="G73" s="68">
        <v>0</v>
      </c>
      <c r="H73" s="68">
        <v>0</v>
      </c>
      <c r="I73" s="68">
        <v>0</v>
      </c>
      <c r="K73" s="1" t="str">
        <f t="shared" si="9"/>
        <v>Lucian</v>
      </c>
      <c r="L73" s="97">
        <f t="shared" si="10"/>
        <v>0</v>
      </c>
      <c r="M73" s="97">
        <f t="shared" si="11"/>
        <v>0</v>
      </c>
      <c r="N73" s="97">
        <f t="shared" si="12"/>
        <v>3</v>
      </c>
      <c r="O73" s="97">
        <f t="shared" si="13"/>
        <v>0</v>
      </c>
      <c r="P73" s="97">
        <f t="shared" si="14"/>
        <v>0</v>
      </c>
      <c r="R73" s="55" t="str">
        <f t="shared" si="15"/>
        <v>Lucian</v>
      </c>
      <c r="S73" s="92">
        <v>3</v>
      </c>
      <c r="T73" s="92">
        <v>3</v>
      </c>
      <c r="U73" s="92">
        <v>3</v>
      </c>
      <c r="V73" s="92">
        <v>3</v>
      </c>
      <c r="W73" s="92">
        <v>3</v>
      </c>
      <c r="X73" s="92">
        <v>3</v>
      </c>
      <c r="Y73" s="92">
        <v>3</v>
      </c>
      <c r="Z73" s="92">
        <v>3</v>
      </c>
      <c r="AB73" s="55" t="str">
        <f t="shared" si="16"/>
        <v>Lucian</v>
      </c>
      <c r="AC73" s="92">
        <v>3</v>
      </c>
      <c r="AD73" s="92">
        <v>3</v>
      </c>
      <c r="AE73" s="92">
        <v>3</v>
      </c>
      <c r="AF73" s="92">
        <v>3</v>
      </c>
      <c r="AG73" s="92">
        <v>3</v>
      </c>
      <c r="AJ73" s="66">
        <v>1</v>
      </c>
    </row>
    <row r="74" spans="1:36" ht="15.75" thickBot="1" x14ac:dyDescent="0.3">
      <c r="A74" t="str">
        <f>'Champ Scores'!A73</f>
        <v>Lulu</v>
      </c>
      <c r="B74" s="109">
        <v>0</v>
      </c>
      <c r="C74" s="98">
        <v>0</v>
      </c>
      <c r="D74" s="96">
        <v>4</v>
      </c>
      <c r="E74" s="104">
        <v>0</v>
      </c>
      <c r="F74" s="96">
        <v>5</v>
      </c>
      <c r="G74" s="68">
        <v>0</v>
      </c>
      <c r="H74" s="68">
        <v>0</v>
      </c>
      <c r="I74" s="68">
        <v>0</v>
      </c>
      <c r="K74" s="1" t="str">
        <f t="shared" si="9"/>
        <v>Lulu</v>
      </c>
      <c r="L74" s="97">
        <f t="shared" si="10"/>
        <v>0</v>
      </c>
      <c r="M74" s="97">
        <f t="shared" si="11"/>
        <v>0</v>
      </c>
      <c r="N74" s="97">
        <f t="shared" si="12"/>
        <v>3</v>
      </c>
      <c r="O74" s="97">
        <f t="shared" si="13"/>
        <v>0</v>
      </c>
      <c r="P74" s="97">
        <f t="shared" si="14"/>
        <v>3</v>
      </c>
      <c r="R74" s="55" t="str">
        <f t="shared" si="15"/>
        <v>Lulu</v>
      </c>
      <c r="S74" s="92">
        <v>3</v>
      </c>
      <c r="T74" s="92">
        <v>3</v>
      </c>
      <c r="U74" s="92">
        <v>3</v>
      </c>
      <c r="V74" s="92">
        <v>3</v>
      </c>
      <c r="W74" s="92">
        <v>3</v>
      </c>
      <c r="X74" s="92">
        <v>3</v>
      </c>
      <c r="Y74" s="92">
        <v>3</v>
      </c>
      <c r="Z74" s="92">
        <v>3</v>
      </c>
      <c r="AB74" s="55" t="str">
        <f t="shared" si="16"/>
        <v>Lulu</v>
      </c>
      <c r="AC74" s="92">
        <v>3</v>
      </c>
      <c r="AD74" s="92">
        <v>3</v>
      </c>
      <c r="AE74" s="92">
        <v>3</v>
      </c>
      <c r="AF74" s="92">
        <v>3</v>
      </c>
      <c r="AG74" s="92">
        <v>3</v>
      </c>
      <c r="AJ74" s="66">
        <v>1</v>
      </c>
    </row>
    <row r="75" spans="1:36" ht="15.75" thickBot="1" x14ac:dyDescent="0.3">
      <c r="A75" t="str">
        <f>'Champ Scores'!A74</f>
        <v>Lux</v>
      </c>
      <c r="B75" s="109">
        <v>0</v>
      </c>
      <c r="C75" s="98">
        <v>0</v>
      </c>
      <c r="D75" s="96">
        <v>4</v>
      </c>
      <c r="E75" s="104">
        <v>0</v>
      </c>
      <c r="F75" s="96">
        <v>5</v>
      </c>
      <c r="G75" s="68">
        <v>0</v>
      </c>
      <c r="H75" s="68">
        <v>0</v>
      </c>
      <c r="I75" s="68">
        <v>0</v>
      </c>
      <c r="K75" s="1" t="str">
        <f t="shared" si="9"/>
        <v>Lux</v>
      </c>
      <c r="L75" s="97">
        <f t="shared" si="10"/>
        <v>0</v>
      </c>
      <c r="M75" s="97">
        <f t="shared" si="11"/>
        <v>0</v>
      </c>
      <c r="N75" s="97">
        <f t="shared" si="12"/>
        <v>3</v>
      </c>
      <c r="O75" s="97">
        <f t="shared" si="13"/>
        <v>0</v>
      </c>
      <c r="P75" s="97">
        <f t="shared" si="14"/>
        <v>3</v>
      </c>
      <c r="R75" s="55" t="str">
        <f t="shared" si="15"/>
        <v>Lux</v>
      </c>
      <c r="S75" s="92">
        <v>3</v>
      </c>
      <c r="T75" s="92">
        <v>3</v>
      </c>
      <c r="U75" s="92">
        <v>3</v>
      </c>
      <c r="V75" s="92">
        <v>3</v>
      </c>
      <c r="W75" s="92">
        <v>3</v>
      </c>
      <c r="X75" s="92">
        <v>3</v>
      </c>
      <c r="Y75" s="92">
        <v>3</v>
      </c>
      <c r="Z75" s="92">
        <v>3</v>
      </c>
      <c r="AB75" s="55" t="str">
        <f t="shared" si="16"/>
        <v>Lux</v>
      </c>
      <c r="AC75" s="92">
        <v>3</v>
      </c>
      <c r="AD75" s="92">
        <v>3</v>
      </c>
      <c r="AE75" s="92">
        <v>3</v>
      </c>
      <c r="AF75" s="92">
        <v>3</v>
      </c>
      <c r="AG75" s="92">
        <v>3</v>
      </c>
      <c r="AJ75" s="66">
        <v>1</v>
      </c>
    </row>
    <row r="76" spans="1:36" ht="15.75" thickBot="1" x14ac:dyDescent="0.3">
      <c r="A76" t="str">
        <f>'Champ Scores'!A75</f>
        <v>Malphite</v>
      </c>
      <c r="B76" s="109">
        <v>4</v>
      </c>
      <c r="C76" s="98">
        <v>0</v>
      </c>
      <c r="D76" s="96">
        <v>5</v>
      </c>
      <c r="E76" s="104">
        <v>0</v>
      </c>
      <c r="F76" s="96">
        <v>0</v>
      </c>
      <c r="G76" s="68">
        <v>0</v>
      </c>
      <c r="H76" s="68">
        <v>0</v>
      </c>
      <c r="I76" s="68">
        <v>0</v>
      </c>
      <c r="K76" s="1" t="str">
        <f t="shared" si="9"/>
        <v>Malphite</v>
      </c>
      <c r="L76" s="97">
        <f t="shared" si="10"/>
        <v>3</v>
      </c>
      <c r="M76" s="97">
        <f t="shared" si="11"/>
        <v>0</v>
      </c>
      <c r="N76" s="97">
        <f t="shared" si="12"/>
        <v>3</v>
      </c>
      <c r="O76" s="97">
        <f t="shared" si="13"/>
        <v>0</v>
      </c>
      <c r="P76" s="97">
        <f t="shared" si="14"/>
        <v>0</v>
      </c>
      <c r="R76" s="55" t="str">
        <f t="shared" si="15"/>
        <v>Malphite</v>
      </c>
      <c r="S76" s="92">
        <v>3</v>
      </c>
      <c r="T76" s="92">
        <v>3</v>
      </c>
      <c r="U76" s="92">
        <v>3</v>
      </c>
      <c r="V76" s="92">
        <v>3</v>
      </c>
      <c r="W76" s="92">
        <v>3</v>
      </c>
      <c r="X76" s="92">
        <v>3</v>
      </c>
      <c r="Y76" s="92">
        <v>3</v>
      </c>
      <c r="Z76" s="92">
        <v>3</v>
      </c>
      <c r="AB76" s="55" t="str">
        <f t="shared" si="16"/>
        <v>Malphite</v>
      </c>
      <c r="AC76" s="92">
        <v>3</v>
      </c>
      <c r="AD76" s="92">
        <v>3</v>
      </c>
      <c r="AE76" s="92">
        <v>3</v>
      </c>
      <c r="AF76" s="92">
        <v>3</v>
      </c>
      <c r="AG76" s="92">
        <v>3</v>
      </c>
      <c r="AJ76" s="66">
        <v>1</v>
      </c>
    </row>
    <row r="77" spans="1:36" ht="15.75" thickBot="1" x14ac:dyDescent="0.3">
      <c r="A77" t="str">
        <f>'Champ Scores'!A76</f>
        <v>Malzahar</v>
      </c>
      <c r="B77" s="109">
        <v>0</v>
      </c>
      <c r="C77" s="98">
        <v>0</v>
      </c>
      <c r="D77" s="96">
        <v>5</v>
      </c>
      <c r="E77" s="104">
        <v>0</v>
      </c>
      <c r="F77" s="96">
        <v>5</v>
      </c>
      <c r="G77" s="68">
        <v>0</v>
      </c>
      <c r="H77" s="68">
        <v>0</v>
      </c>
      <c r="I77" s="68">
        <v>0</v>
      </c>
      <c r="K77" s="1" t="str">
        <f t="shared" si="9"/>
        <v>Malzahar</v>
      </c>
      <c r="L77" s="97">
        <f t="shared" si="10"/>
        <v>0</v>
      </c>
      <c r="M77" s="97">
        <f t="shared" si="11"/>
        <v>0</v>
      </c>
      <c r="N77" s="97">
        <f t="shared" si="12"/>
        <v>3</v>
      </c>
      <c r="O77" s="97">
        <f t="shared" si="13"/>
        <v>0</v>
      </c>
      <c r="P77" s="97">
        <f t="shared" si="14"/>
        <v>3</v>
      </c>
      <c r="R77" s="55" t="str">
        <f t="shared" si="15"/>
        <v>Malzahar</v>
      </c>
      <c r="S77" s="92">
        <v>3</v>
      </c>
      <c r="T77" s="92">
        <v>3</v>
      </c>
      <c r="U77" s="92">
        <v>3</v>
      </c>
      <c r="V77" s="92">
        <v>3</v>
      </c>
      <c r="W77" s="92">
        <v>3</v>
      </c>
      <c r="X77" s="92">
        <v>3</v>
      </c>
      <c r="Y77" s="92">
        <v>3</v>
      </c>
      <c r="Z77" s="92">
        <v>3</v>
      </c>
      <c r="AB77" s="55" t="str">
        <f t="shared" si="16"/>
        <v>Malzahar</v>
      </c>
      <c r="AC77" s="92">
        <v>3</v>
      </c>
      <c r="AD77" s="92">
        <v>3</v>
      </c>
      <c r="AE77" s="92">
        <v>3</v>
      </c>
      <c r="AF77" s="92">
        <v>3</v>
      </c>
      <c r="AG77" s="92">
        <v>3</v>
      </c>
      <c r="AJ77" s="66">
        <v>1</v>
      </c>
    </row>
    <row r="78" spans="1:36" ht="15.75" thickBot="1" x14ac:dyDescent="0.3">
      <c r="A78" t="str">
        <f>'Champ Scores'!A77</f>
        <v>Maokai</v>
      </c>
      <c r="B78" s="109">
        <v>3</v>
      </c>
      <c r="C78" s="98">
        <v>0</v>
      </c>
      <c r="D78" s="96">
        <v>0</v>
      </c>
      <c r="E78" s="104">
        <v>0</v>
      </c>
      <c r="F78" s="96">
        <v>5</v>
      </c>
      <c r="G78" s="68">
        <v>0</v>
      </c>
      <c r="H78" s="68">
        <v>0</v>
      </c>
      <c r="I78" s="68">
        <v>0</v>
      </c>
      <c r="K78" s="1" t="str">
        <f t="shared" si="9"/>
        <v>Maokai</v>
      </c>
      <c r="L78" s="97">
        <f t="shared" si="10"/>
        <v>3</v>
      </c>
      <c r="M78" s="97">
        <f t="shared" si="11"/>
        <v>0</v>
      </c>
      <c r="N78" s="97">
        <f t="shared" si="12"/>
        <v>0</v>
      </c>
      <c r="O78" s="97">
        <f t="shared" si="13"/>
        <v>0</v>
      </c>
      <c r="P78" s="97">
        <f t="shared" si="14"/>
        <v>3</v>
      </c>
      <c r="R78" s="55" t="str">
        <f t="shared" si="15"/>
        <v>Maokai</v>
      </c>
      <c r="S78" s="92">
        <v>3</v>
      </c>
      <c r="T78" s="92">
        <v>3</v>
      </c>
      <c r="U78" s="92">
        <v>3</v>
      </c>
      <c r="V78" s="92">
        <v>3</v>
      </c>
      <c r="W78" s="92">
        <v>3</v>
      </c>
      <c r="X78" s="92">
        <v>3</v>
      </c>
      <c r="Y78" s="92">
        <v>3</v>
      </c>
      <c r="Z78" s="92">
        <v>3</v>
      </c>
      <c r="AB78" s="55" t="str">
        <f t="shared" si="16"/>
        <v>Maokai</v>
      </c>
      <c r="AC78" s="92">
        <v>3</v>
      </c>
      <c r="AD78" s="92">
        <v>3</v>
      </c>
      <c r="AE78" s="92">
        <v>3</v>
      </c>
      <c r="AF78" s="92">
        <v>3</v>
      </c>
      <c r="AG78" s="92">
        <v>3</v>
      </c>
      <c r="AJ78" s="66">
        <v>1</v>
      </c>
    </row>
    <row r="79" spans="1:36" ht="15.75" thickBot="1" x14ac:dyDescent="0.3">
      <c r="A79" t="str">
        <f>'Champ Scores'!A78</f>
        <v>Master Yi</v>
      </c>
      <c r="B79" s="109">
        <v>0</v>
      </c>
      <c r="C79" s="98">
        <v>0</v>
      </c>
      <c r="D79" s="96">
        <v>3</v>
      </c>
      <c r="E79" s="104">
        <v>0</v>
      </c>
      <c r="F79" s="96">
        <v>0</v>
      </c>
      <c r="G79" s="68">
        <v>0</v>
      </c>
      <c r="H79" s="68">
        <v>0</v>
      </c>
      <c r="I79" s="68">
        <v>0</v>
      </c>
      <c r="K79" s="1" t="str">
        <f t="shared" si="9"/>
        <v>Master Yi</v>
      </c>
      <c r="L79" s="97">
        <f t="shared" si="10"/>
        <v>0</v>
      </c>
      <c r="M79" s="97">
        <f t="shared" si="11"/>
        <v>0</v>
      </c>
      <c r="N79" s="97">
        <f t="shared" si="12"/>
        <v>3</v>
      </c>
      <c r="O79" s="97">
        <f t="shared" si="13"/>
        <v>0</v>
      </c>
      <c r="P79" s="97">
        <f t="shared" si="14"/>
        <v>0</v>
      </c>
      <c r="R79" s="55" t="str">
        <f t="shared" si="15"/>
        <v>Master Yi</v>
      </c>
      <c r="S79" s="92">
        <v>3</v>
      </c>
      <c r="T79" s="92">
        <v>3</v>
      </c>
      <c r="U79" s="92">
        <v>3</v>
      </c>
      <c r="V79" s="92">
        <v>3</v>
      </c>
      <c r="W79" s="92">
        <v>3</v>
      </c>
      <c r="X79" s="92">
        <v>3</v>
      </c>
      <c r="Y79" s="92">
        <v>3</v>
      </c>
      <c r="Z79" s="92">
        <v>3</v>
      </c>
      <c r="AB79" s="55" t="str">
        <f t="shared" si="16"/>
        <v>Master Yi</v>
      </c>
      <c r="AC79" s="92">
        <v>3</v>
      </c>
      <c r="AD79" s="92">
        <v>3</v>
      </c>
      <c r="AE79" s="92">
        <v>3</v>
      </c>
      <c r="AF79" s="92">
        <v>3</v>
      </c>
      <c r="AG79" s="92">
        <v>3</v>
      </c>
      <c r="AJ79" s="66">
        <v>1</v>
      </c>
    </row>
    <row r="80" spans="1:36" ht="15.75" thickBot="1" x14ac:dyDescent="0.3">
      <c r="A80" t="str">
        <f>'Champ Scores'!A79</f>
        <v>Miss Fortune</v>
      </c>
      <c r="B80" s="109">
        <v>0</v>
      </c>
      <c r="C80" s="98">
        <v>0</v>
      </c>
      <c r="D80" s="96">
        <v>0</v>
      </c>
      <c r="E80" s="104">
        <v>4</v>
      </c>
      <c r="F80" s="96">
        <v>3</v>
      </c>
      <c r="G80" s="68">
        <v>0</v>
      </c>
      <c r="H80" s="68">
        <v>0</v>
      </c>
      <c r="I80" s="68">
        <v>0</v>
      </c>
      <c r="K80" s="1" t="str">
        <f t="shared" si="9"/>
        <v>Miss Fortune</v>
      </c>
      <c r="L80" s="97">
        <f t="shared" si="10"/>
        <v>0</v>
      </c>
      <c r="M80" s="97">
        <f t="shared" si="11"/>
        <v>0</v>
      </c>
      <c r="N80" s="97">
        <f t="shared" si="12"/>
        <v>0</v>
      </c>
      <c r="O80" s="97">
        <f t="shared" si="13"/>
        <v>3</v>
      </c>
      <c r="P80" s="97">
        <f t="shared" si="14"/>
        <v>3</v>
      </c>
      <c r="R80" s="55" t="str">
        <f t="shared" si="15"/>
        <v>Miss Fortune</v>
      </c>
      <c r="S80" s="92">
        <v>3</v>
      </c>
      <c r="T80" s="92">
        <v>3</v>
      </c>
      <c r="U80" s="92">
        <v>3</v>
      </c>
      <c r="V80" s="92">
        <v>3</v>
      </c>
      <c r="W80" s="92">
        <v>3</v>
      </c>
      <c r="X80" s="92">
        <v>3</v>
      </c>
      <c r="Y80" s="92">
        <v>3</v>
      </c>
      <c r="Z80" s="92">
        <v>3</v>
      </c>
      <c r="AB80" s="55" t="str">
        <f t="shared" si="16"/>
        <v>Miss Fortune</v>
      </c>
      <c r="AC80" s="92">
        <v>3</v>
      </c>
      <c r="AD80" s="92">
        <v>3</v>
      </c>
      <c r="AE80" s="92">
        <v>3</v>
      </c>
      <c r="AF80" s="92">
        <v>3</v>
      </c>
      <c r="AG80" s="92">
        <v>3</v>
      </c>
      <c r="AJ80" s="66">
        <v>1</v>
      </c>
    </row>
    <row r="81" spans="1:36" ht="15.75" thickBot="1" x14ac:dyDescent="0.3">
      <c r="A81" t="str">
        <f>'Champ Scores'!A80</f>
        <v>Mordekaiser</v>
      </c>
      <c r="B81" s="109">
        <v>2</v>
      </c>
      <c r="C81" s="98">
        <v>0</v>
      </c>
      <c r="D81" s="96">
        <v>4</v>
      </c>
      <c r="E81" s="104">
        <v>0</v>
      </c>
      <c r="F81" s="96">
        <v>0</v>
      </c>
      <c r="G81" s="68">
        <v>4</v>
      </c>
      <c r="H81" s="68">
        <v>0</v>
      </c>
      <c r="I81" s="68">
        <v>0</v>
      </c>
      <c r="K81" s="1" t="str">
        <f t="shared" si="9"/>
        <v>Mordekaiser</v>
      </c>
      <c r="L81" s="97">
        <f t="shared" si="10"/>
        <v>3</v>
      </c>
      <c r="M81" s="97">
        <f t="shared" si="11"/>
        <v>0</v>
      </c>
      <c r="N81" s="97">
        <f t="shared" si="12"/>
        <v>3</v>
      </c>
      <c r="O81" s="97">
        <f t="shared" si="13"/>
        <v>0</v>
      </c>
      <c r="P81" s="97">
        <f t="shared" si="14"/>
        <v>0</v>
      </c>
      <c r="R81" s="55" t="str">
        <f t="shared" si="15"/>
        <v>Mordekaiser</v>
      </c>
      <c r="S81" s="92">
        <v>3</v>
      </c>
      <c r="T81" s="92">
        <v>3</v>
      </c>
      <c r="U81" s="92">
        <v>3</v>
      </c>
      <c r="V81" s="92">
        <v>3</v>
      </c>
      <c r="W81" s="92">
        <v>3</v>
      </c>
      <c r="X81" s="92">
        <v>3</v>
      </c>
      <c r="Y81" s="92">
        <v>3</v>
      </c>
      <c r="Z81" s="92">
        <v>3</v>
      </c>
      <c r="AB81" s="55" t="str">
        <f t="shared" si="16"/>
        <v>Mordekaiser</v>
      </c>
      <c r="AC81" s="92">
        <v>3</v>
      </c>
      <c r="AD81" s="92">
        <v>3</v>
      </c>
      <c r="AE81" s="92">
        <v>3</v>
      </c>
      <c r="AF81" s="92">
        <v>3</v>
      </c>
      <c r="AG81" s="92">
        <v>3</v>
      </c>
      <c r="AJ81" s="66">
        <v>1</v>
      </c>
    </row>
    <row r="82" spans="1:36" ht="15.75" thickBot="1" x14ac:dyDescent="0.3">
      <c r="A82" t="str">
        <f>'Champ Scores'!A81</f>
        <v>Morgana</v>
      </c>
      <c r="B82" s="109">
        <v>0</v>
      </c>
      <c r="C82" s="98">
        <v>0</v>
      </c>
      <c r="D82" s="96">
        <v>4</v>
      </c>
      <c r="E82" s="104">
        <v>0</v>
      </c>
      <c r="F82" s="96">
        <v>5</v>
      </c>
      <c r="G82" s="68">
        <v>0</v>
      </c>
      <c r="H82" s="68">
        <v>0</v>
      </c>
      <c r="I82" s="68">
        <v>0</v>
      </c>
      <c r="K82" s="1" t="str">
        <f t="shared" si="9"/>
        <v>Morgana</v>
      </c>
      <c r="L82" s="97">
        <f t="shared" si="10"/>
        <v>0</v>
      </c>
      <c r="M82" s="97">
        <f t="shared" si="11"/>
        <v>0</v>
      </c>
      <c r="N82" s="97">
        <f t="shared" si="12"/>
        <v>3</v>
      </c>
      <c r="O82" s="97">
        <f t="shared" si="13"/>
        <v>0</v>
      </c>
      <c r="P82" s="97">
        <f t="shared" si="14"/>
        <v>3</v>
      </c>
      <c r="R82" s="55" t="str">
        <f t="shared" si="15"/>
        <v>Morgana</v>
      </c>
      <c r="S82" s="92">
        <v>3</v>
      </c>
      <c r="T82" s="92">
        <v>3</v>
      </c>
      <c r="U82" s="92">
        <v>3</v>
      </c>
      <c r="V82" s="92">
        <v>3</v>
      </c>
      <c r="W82" s="92">
        <v>3</v>
      </c>
      <c r="X82" s="92">
        <v>3</v>
      </c>
      <c r="Y82" s="92">
        <v>3</v>
      </c>
      <c r="Z82" s="92">
        <v>3</v>
      </c>
      <c r="AB82" s="55" t="str">
        <f t="shared" si="16"/>
        <v>Morgana</v>
      </c>
      <c r="AC82" s="92">
        <v>3</v>
      </c>
      <c r="AD82" s="92">
        <v>3</v>
      </c>
      <c r="AE82" s="92">
        <v>3</v>
      </c>
      <c r="AF82" s="92">
        <v>3</v>
      </c>
      <c r="AG82" s="92">
        <v>3</v>
      </c>
      <c r="AJ82" s="66">
        <v>1</v>
      </c>
    </row>
    <row r="83" spans="1:36" ht="15.75" thickBot="1" x14ac:dyDescent="0.3">
      <c r="A83" t="str">
        <f>'Champ Scores'!A82</f>
        <v>Nami</v>
      </c>
      <c r="B83" s="109">
        <v>0</v>
      </c>
      <c r="C83" s="98">
        <v>0</v>
      </c>
      <c r="D83" s="96">
        <v>0</v>
      </c>
      <c r="E83" s="104">
        <v>0</v>
      </c>
      <c r="F83" s="96">
        <v>5</v>
      </c>
      <c r="G83" s="68">
        <v>0</v>
      </c>
      <c r="H83" s="68">
        <v>0</v>
      </c>
      <c r="I83" s="68">
        <v>0</v>
      </c>
      <c r="K83" s="1" t="str">
        <f t="shared" si="9"/>
        <v>Nami</v>
      </c>
      <c r="L83" s="97">
        <f t="shared" si="10"/>
        <v>0</v>
      </c>
      <c r="M83" s="97">
        <f t="shared" si="11"/>
        <v>0</v>
      </c>
      <c r="N83" s="97">
        <f t="shared" si="12"/>
        <v>0</v>
      </c>
      <c r="O83" s="97">
        <f t="shared" si="13"/>
        <v>0</v>
      </c>
      <c r="P83" s="97">
        <f t="shared" si="14"/>
        <v>3</v>
      </c>
      <c r="R83" s="55" t="str">
        <f t="shared" si="15"/>
        <v>Nami</v>
      </c>
      <c r="S83" s="92">
        <v>3</v>
      </c>
      <c r="T83" s="92">
        <v>3</v>
      </c>
      <c r="U83" s="92">
        <v>3</v>
      </c>
      <c r="V83" s="92">
        <v>3</v>
      </c>
      <c r="W83" s="92">
        <v>3</v>
      </c>
      <c r="X83" s="92">
        <v>3</v>
      </c>
      <c r="Y83" s="92">
        <v>3</v>
      </c>
      <c r="Z83" s="92">
        <v>3</v>
      </c>
      <c r="AB83" s="55" t="str">
        <f t="shared" si="16"/>
        <v>Nami</v>
      </c>
      <c r="AC83" s="92">
        <v>3</v>
      </c>
      <c r="AD83" s="92">
        <v>3</v>
      </c>
      <c r="AE83" s="92">
        <v>3</v>
      </c>
      <c r="AF83" s="92">
        <v>3</v>
      </c>
      <c r="AG83" s="92">
        <v>3</v>
      </c>
      <c r="AJ83" s="66">
        <v>1</v>
      </c>
    </row>
    <row r="84" spans="1:36" ht="15.75" thickBot="1" x14ac:dyDescent="0.3">
      <c r="A84" t="str">
        <f>'Champ Scores'!A83</f>
        <v>Nasus</v>
      </c>
      <c r="B84" s="109">
        <v>4</v>
      </c>
      <c r="C84" s="98">
        <v>0</v>
      </c>
      <c r="D84" s="96">
        <v>2</v>
      </c>
      <c r="E84" s="104">
        <v>0</v>
      </c>
      <c r="F84" s="96">
        <v>3</v>
      </c>
      <c r="G84" s="68">
        <v>0</v>
      </c>
      <c r="H84" s="68">
        <v>0</v>
      </c>
      <c r="I84" s="68">
        <v>0</v>
      </c>
      <c r="K84" s="1" t="str">
        <f t="shared" si="9"/>
        <v>Nasus</v>
      </c>
      <c r="L84" s="97">
        <f t="shared" si="10"/>
        <v>3</v>
      </c>
      <c r="M84" s="97">
        <f t="shared" si="11"/>
        <v>0</v>
      </c>
      <c r="N84" s="97">
        <f t="shared" si="12"/>
        <v>3</v>
      </c>
      <c r="O84" s="97">
        <f t="shared" si="13"/>
        <v>0</v>
      </c>
      <c r="P84" s="97">
        <f t="shared" si="14"/>
        <v>3</v>
      </c>
      <c r="R84" s="55" t="str">
        <f t="shared" si="15"/>
        <v>Nasus</v>
      </c>
      <c r="S84" s="92">
        <v>3</v>
      </c>
      <c r="T84" s="92">
        <v>3</v>
      </c>
      <c r="U84" s="92">
        <v>3</v>
      </c>
      <c r="V84" s="92">
        <v>3</v>
      </c>
      <c r="W84" s="92">
        <v>3</v>
      </c>
      <c r="X84" s="92">
        <v>3</v>
      </c>
      <c r="Y84" s="92">
        <v>3</v>
      </c>
      <c r="Z84" s="92">
        <v>3</v>
      </c>
      <c r="AB84" s="55" t="str">
        <f t="shared" si="16"/>
        <v>Nasus</v>
      </c>
      <c r="AC84" s="92">
        <v>3</v>
      </c>
      <c r="AD84" s="92">
        <v>3</v>
      </c>
      <c r="AE84" s="92">
        <v>3</v>
      </c>
      <c r="AF84" s="92">
        <v>3</v>
      </c>
      <c r="AG84" s="92">
        <v>3</v>
      </c>
      <c r="AJ84" s="66">
        <v>1</v>
      </c>
    </row>
    <row r="85" spans="1:36" ht="15.75" thickBot="1" x14ac:dyDescent="0.3">
      <c r="A85" t="str">
        <f>'Champ Scores'!A84</f>
        <v>Nautilus</v>
      </c>
      <c r="B85" s="109">
        <v>0</v>
      </c>
      <c r="C85" s="98">
        <v>0</v>
      </c>
      <c r="D85" s="96">
        <v>4</v>
      </c>
      <c r="E85" s="104">
        <v>0</v>
      </c>
      <c r="F85" s="96">
        <v>5</v>
      </c>
      <c r="G85" s="68">
        <v>0</v>
      </c>
      <c r="H85" s="68">
        <v>0</v>
      </c>
      <c r="I85" s="68">
        <v>0</v>
      </c>
      <c r="K85" s="1" t="str">
        <f t="shared" si="9"/>
        <v>Nautilus</v>
      </c>
      <c r="L85" s="97">
        <f t="shared" si="10"/>
        <v>0</v>
      </c>
      <c r="M85" s="97">
        <f t="shared" si="11"/>
        <v>0</v>
      </c>
      <c r="N85" s="97">
        <f t="shared" si="12"/>
        <v>3</v>
      </c>
      <c r="O85" s="97">
        <f t="shared" si="13"/>
        <v>0</v>
      </c>
      <c r="P85" s="97">
        <f t="shared" si="14"/>
        <v>3</v>
      </c>
      <c r="R85" s="55" t="str">
        <f t="shared" si="15"/>
        <v>Nautilus</v>
      </c>
      <c r="S85" s="92">
        <v>3</v>
      </c>
      <c r="T85" s="92">
        <v>3</v>
      </c>
      <c r="U85" s="92">
        <v>3</v>
      </c>
      <c r="V85" s="92">
        <v>3</v>
      </c>
      <c r="W85" s="92">
        <v>3</v>
      </c>
      <c r="X85" s="92">
        <v>3</v>
      </c>
      <c r="Y85" s="92">
        <v>3</v>
      </c>
      <c r="Z85" s="92">
        <v>3</v>
      </c>
      <c r="AB85" s="55" t="str">
        <f t="shared" si="16"/>
        <v>Nautilus</v>
      </c>
      <c r="AC85" s="92">
        <v>3</v>
      </c>
      <c r="AD85" s="92">
        <v>3</v>
      </c>
      <c r="AE85" s="92">
        <v>3</v>
      </c>
      <c r="AF85" s="92">
        <v>3</v>
      </c>
      <c r="AG85" s="92">
        <v>3</v>
      </c>
      <c r="AJ85" s="66">
        <v>1</v>
      </c>
    </row>
    <row r="86" spans="1:36" ht="15.75" thickBot="1" x14ac:dyDescent="0.3">
      <c r="A86" t="str">
        <f>'Champ Scores'!A85</f>
        <v>Neeko</v>
      </c>
      <c r="B86" s="109">
        <v>2</v>
      </c>
      <c r="C86" s="98">
        <v>0</v>
      </c>
      <c r="D86" s="96">
        <v>4</v>
      </c>
      <c r="E86" s="104">
        <v>0</v>
      </c>
      <c r="F86" s="96">
        <v>4</v>
      </c>
      <c r="G86" s="68">
        <v>0</v>
      </c>
      <c r="H86" s="68">
        <v>0</v>
      </c>
      <c r="I86" s="68">
        <v>0</v>
      </c>
      <c r="K86" s="1" t="str">
        <f t="shared" si="9"/>
        <v>Neeko</v>
      </c>
      <c r="L86" s="97">
        <f t="shared" si="10"/>
        <v>3</v>
      </c>
      <c r="M86" s="97">
        <f t="shared" si="11"/>
        <v>0</v>
      </c>
      <c r="N86" s="97">
        <f t="shared" si="12"/>
        <v>3</v>
      </c>
      <c r="O86" s="97">
        <f t="shared" si="13"/>
        <v>0</v>
      </c>
      <c r="P86" s="97">
        <f t="shared" si="14"/>
        <v>3</v>
      </c>
      <c r="R86" s="55" t="str">
        <f t="shared" si="15"/>
        <v>Neeko</v>
      </c>
      <c r="S86" s="92">
        <v>3</v>
      </c>
      <c r="T86" s="92">
        <v>3</v>
      </c>
      <c r="U86" s="92">
        <v>3</v>
      </c>
      <c r="V86" s="92">
        <v>3</v>
      </c>
      <c r="W86" s="92">
        <v>3</v>
      </c>
      <c r="X86" s="92">
        <v>3</v>
      </c>
      <c r="Y86" s="92">
        <v>3</v>
      </c>
      <c r="Z86" s="92">
        <v>3</v>
      </c>
      <c r="AB86" s="55" t="str">
        <f t="shared" si="16"/>
        <v>Neeko</v>
      </c>
      <c r="AC86" s="92">
        <v>3</v>
      </c>
      <c r="AD86" s="92">
        <v>3</v>
      </c>
      <c r="AE86" s="92">
        <v>3</v>
      </c>
      <c r="AF86" s="92">
        <v>3</v>
      </c>
      <c r="AG86" s="92">
        <v>3</v>
      </c>
      <c r="AJ86" s="66">
        <v>1</v>
      </c>
    </row>
    <row r="87" spans="1:36" ht="15.75" thickBot="1" x14ac:dyDescent="0.3">
      <c r="A87" t="str">
        <f>'Champ Scores'!A86</f>
        <v>Nidalee</v>
      </c>
      <c r="B87" s="109">
        <v>0</v>
      </c>
      <c r="C87" s="98">
        <v>0</v>
      </c>
      <c r="D87" s="96">
        <v>0</v>
      </c>
      <c r="E87" s="104">
        <v>0</v>
      </c>
      <c r="F87" s="96">
        <v>0</v>
      </c>
      <c r="G87" s="68">
        <v>0</v>
      </c>
      <c r="H87" s="68">
        <v>0</v>
      </c>
      <c r="I87" s="68">
        <v>0</v>
      </c>
      <c r="K87" s="1" t="str">
        <f t="shared" si="9"/>
        <v>Nidalee</v>
      </c>
      <c r="L87" s="97">
        <f t="shared" si="10"/>
        <v>0</v>
      </c>
      <c r="M87" s="97">
        <f t="shared" si="11"/>
        <v>0</v>
      </c>
      <c r="N87" s="97">
        <f t="shared" si="12"/>
        <v>0</v>
      </c>
      <c r="O87" s="97">
        <f t="shared" si="13"/>
        <v>0</v>
      </c>
      <c r="P87" s="97">
        <f t="shared" si="14"/>
        <v>0</v>
      </c>
      <c r="R87" s="55" t="str">
        <f t="shared" si="15"/>
        <v>Nidalee</v>
      </c>
      <c r="S87" s="92">
        <v>3</v>
      </c>
      <c r="T87" s="92">
        <v>3</v>
      </c>
      <c r="U87" s="92">
        <v>3</v>
      </c>
      <c r="V87" s="92">
        <v>3</v>
      </c>
      <c r="W87" s="92">
        <v>3</v>
      </c>
      <c r="X87" s="92">
        <v>3</v>
      </c>
      <c r="Y87" s="92">
        <v>3</v>
      </c>
      <c r="Z87" s="92">
        <v>3</v>
      </c>
      <c r="AB87" s="55" t="str">
        <f t="shared" si="16"/>
        <v>Nidalee</v>
      </c>
      <c r="AC87" s="92">
        <v>3</v>
      </c>
      <c r="AD87" s="92">
        <v>3</v>
      </c>
      <c r="AE87" s="92">
        <v>3</v>
      </c>
      <c r="AF87" s="92">
        <v>3</v>
      </c>
      <c r="AG87" s="92">
        <v>3</v>
      </c>
      <c r="AJ87" s="66">
        <v>1</v>
      </c>
    </row>
    <row r="88" spans="1:36" ht="15.75" thickBot="1" x14ac:dyDescent="0.3">
      <c r="A88" t="str">
        <f>'Champ Scores'!A87</f>
        <v>Nocturne</v>
      </c>
      <c r="B88" s="109">
        <v>0</v>
      </c>
      <c r="C88" s="103">
        <v>5</v>
      </c>
      <c r="D88" s="96">
        <v>4</v>
      </c>
      <c r="E88" s="104">
        <v>0</v>
      </c>
      <c r="F88" s="96">
        <v>0</v>
      </c>
      <c r="G88" s="68">
        <v>4</v>
      </c>
      <c r="H88" s="68">
        <v>0</v>
      </c>
      <c r="I88" s="68">
        <v>0</v>
      </c>
      <c r="K88" s="1" t="str">
        <f t="shared" si="9"/>
        <v>Nocturne</v>
      </c>
      <c r="L88" s="97">
        <f t="shared" si="10"/>
        <v>0</v>
      </c>
      <c r="M88" s="97">
        <f t="shared" si="11"/>
        <v>3</v>
      </c>
      <c r="N88" s="97">
        <f t="shared" si="12"/>
        <v>3</v>
      </c>
      <c r="O88" s="97">
        <f t="shared" si="13"/>
        <v>0</v>
      </c>
      <c r="P88" s="97">
        <f t="shared" si="14"/>
        <v>0</v>
      </c>
      <c r="R88" s="55" t="str">
        <f t="shared" si="15"/>
        <v>Nocturne</v>
      </c>
      <c r="S88" s="92">
        <v>3</v>
      </c>
      <c r="T88" s="92">
        <v>3</v>
      </c>
      <c r="U88" s="92">
        <v>3</v>
      </c>
      <c r="V88" s="92">
        <v>3</v>
      </c>
      <c r="W88" s="92">
        <v>3</v>
      </c>
      <c r="X88" s="92">
        <v>3</v>
      </c>
      <c r="Y88" s="92">
        <v>3</v>
      </c>
      <c r="Z88" s="92">
        <v>3</v>
      </c>
      <c r="AB88" s="55" t="str">
        <f t="shared" si="16"/>
        <v>Nocturne</v>
      </c>
      <c r="AC88" s="92">
        <v>3</v>
      </c>
      <c r="AD88" s="92">
        <v>3</v>
      </c>
      <c r="AE88" s="92">
        <v>3</v>
      </c>
      <c r="AF88" s="92">
        <v>3</v>
      </c>
      <c r="AG88" s="92">
        <v>3</v>
      </c>
      <c r="AJ88" s="66">
        <v>1</v>
      </c>
    </row>
    <row r="89" spans="1:36" ht="15.75" thickBot="1" x14ac:dyDescent="0.3">
      <c r="A89" t="str">
        <f>'Champ Scores'!A88</f>
        <v>Nunu</v>
      </c>
      <c r="B89" s="109">
        <v>0</v>
      </c>
      <c r="C89" s="100">
        <v>1</v>
      </c>
      <c r="D89" s="96">
        <v>0</v>
      </c>
      <c r="E89" s="104">
        <v>0</v>
      </c>
      <c r="F89" s="96">
        <v>0</v>
      </c>
      <c r="G89" s="68">
        <v>0</v>
      </c>
      <c r="H89" s="68">
        <v>0</v>
      </c>
      <c r="I89" s="68">
        <v>0</v>
      </c>
      <c r="K89" s="1" t="str">
        <f t="shared" si="9"/>
        <v>Nunu</v>
      </c>
      <c r="L89" s="97">
        <f t="shared" si="10"/>
        <v>0</v>
      </c>
      <c r="M89" s="97">
        <f t="shared" si="11"/>
        <v>3</v>
      </c>
      <c r="N89" s="97">
        <f t="shared" si="12"/>
        <v>0</v>
      </c>
      <c r="O89" s="97">
        <f t="shared" si="13"/>
        <v>0</v>
      </c>
      <c r="P89" s="97">
        <f t="shared" si="14"/>
        <v>0</v>
      </c>
      <c r="R89" s="55" t="str">
        <f t="shared" si="15"/>
        <v>Nunu</v>
      </c>
      <c r="S89" s="92">
        <v>3</v>
      </c>
      <c r="T89" s="92">
        <v>3</v>
      </c>
      <c r="U89" s="92">
        <v>3</v>
      </c>
      <c r="V89" s="92">
        <v>3</v>
      </c>
      <c r="W89" s="92">
        <v>3</v>
      </c>
      <c r="X89" s="92">
        <v>3</v>
      </c>
      <c r="Y89" s="92">
        <v>3</v>
      </c>
      <c r="Z89" s="92">
        <v>3</v>
      </c>
      <c r="AB89" s="55" t="str">
        <f t="shared" si="16"/>
        <v>Nunu</v>
      </c>
      <c r="AC89" s="92">
        <v>3</v>
      </c>
      <c r="AD89" s="92">
        <v>3</v>
      </c>
      <c r="AE89" s="92">
        <v>3</v>
      </c>
      <c r="AF89" s="92">
        <v>3</v>
      </c>
      <c r="AG89" s="92">
        <v>3</v>
      </c>
      <c r="AJ89" s="66">
        <v>1</v>
      </c>
    </row>
    <row r="90" spans="1:36" ht="15.75" thickBot="1" x14ac:dyDescent="0.3">
      <c r="A90" t="str">
        <f>'Champ Scores'!A89</f>
        <v>Olaf</v>
      </c>
      <c r="B90" s="109">
        <v>3</v>
      </c>
      <c r="C90" s="98">
        <v>0</v>
      </c>
      <c r="D90" s="96">
        <v>4</v>
      </c>
      <c r="E90" s="104">
        <v>0</v>
      </c>
      <c r="F90" s="96">
        <v>0</v>
      </c>
      <c r="G90" s="68">
        <v>0</v>
      </c>
      <c r="H90" s="68">
        <v>0</v>
      </c>
      <c r="I90" s="68">
        <v>0</v>
      </c>
      <c r="K90" s="1" t="str">
        <f t="shared" si="9"/>
        <v>Olaf</v>
      </c>
      <c r="L90" s="97">
        <f t="shared" si="10"/>
        <v>3</v>
      </c>
      <c r="M90" s="97">
        <f t="shared" si="11"/>
        <v>0</v>
      </c>
      <c r="N90" s="97">
        <f t="shared" si="12"/>
        <v>3</v>
      </c>
      <c r="O90" s="97">
        <f t="shared" si="13"/>
        <v>0</v>
      </c>
      <c r="P90" s="97">
        <f t="shared" si="14"/>
        <v>0</v>
      </c>
      <c r="R90" s="55" t="str">
        <f t="shared" si="15"/>
        <v>Olaf</v>
      </c>
      <c r="S90" s="92">
        <v>3</v>
      </c>
      <c r="T90" s="92">
        <v>3</v>
      </c>
      <c r="U90" s="92">
        <v>3</v>
      </c>
      <c r="V90" s="92">
        <v>3</v>
      </c>
      <c r="W90" s="92">
        <v>3</v>
      </c>
      <c r="X90" s="92">
        <v>3</v>
      </c>
      <c r="Y90" s="92">
        <v>3</v>
      </c>
      <c r="Z90" s="92">
        <v>3</v>
      </c>
      <c r="AB90" s="55" t="str">
        <f t="shared" si="16"/>
        <v>Olaf</v>
      </c>
      <c r="AC90" s="92">
        <v>3</v>
      </c>
      <c r="AD90" s="92">
        <v>3</v>
      </c>
      <c r="AE90" s="92">
        <v>3</v>
      </c>
      <c r="AF90" s="92">
        <v>3</v>
      </c>
      <c r="AG90" s="92">
        <v>3</v>
      </c>
      <c r="AJ90" s="66">
        <v>1</v>
      </c>
    </row>
    <row r="91" spans="1:36" ht="15.75" thickBot="1" x14ac:dyDescent="0.3">
      <c r="A91" t="str">
        <f>'Champ Scores'!A90</f>
        <v>Orianna</v>
      </c>
      <c r="B91" s="109">
        <v>0</v>
      </c>
      <c r="C91" s="98">
        <v>0</v>
      </c>
      <c r="D91" s="96">
        <v>4</v>
      </c>
      <c r="E91" s="104">
        <v>0</v>
      </c>
      <c r="F91" s="96">
        <v>0</v>
      </c>
      <c r="G91" s="68">
        <v>0</v>
      </c>
      <c r="H91" s="68">
        <v>0</v>
      </c>
      <c r="I91" s="68">
        <v>0</v>
      </c>
      <c r="K91" s="1" t="str">
        <f t="shared" si="9"/>
        <v>Orianna</v>
      </c>
      <c r="L91" s="97">
        <f t="shared" si="10"/>
        <v>0</v>
      </c>
      <c r="M91" s="97">
        <f t="shared" si="11"/>
        <v>0</v>
      </c>
      <c r="N91" s="97">
        <f t="shared" si="12"/>
        <v>3</v>
      </c>
      <c r="O91" s="97">
        <f t="shared" si="13"/>
        <v>0</v>
      </c>
      <c r="P91" s="97">
        <f t="shared" si="14"/>
        <v>0</v>
      </c>
      <c r="R91" s="55" t="str">
        <f t="shared" si="15"/>
        <v>Orianna</v>
      </c>
      <c r="S91" s="92">
        <v>3</v>
      </c>
      <c r="T91" s="92">
        <v>3</v>
      </c>
      <c r="U91" s="92">
        <v>3</v>
      </c>
      <c r="V91" s="92">
        <v>3</v>
      </c>
      <c r="W91" s="92">
        <v>3</v>
      </c>
      <c r="X91" s="92">
        <v>3</v>
      </c>
      <c r="Y91" s="92">
        <v>3</v>
      </c>
      <c r="Z91" s="92">
        <v>3</v>
      </c>
      <c r="AB91" s="55" t="str">
        <f t="shared" si="16"/>
        <v>Orianna</v>
      </c>
      <c r="AC91" s="92">
        <v>3</v>
      </c>
      <c r="AD91" s="92">
        <v>3</v>
      </c>
      <c r="AE91" s="92">
        <v>3</v>
      </c>
      <c r="AF91" s="92">
        <v>3</v>
      </c>
      <c r="AG91" s="92">
        <v>3</v>
      </c>
      <c r="AJ91" s="66">
        <v>1</v>
      </c>
    </row>
    <row r="92" spans="1:36" ht="15.75" thickBot="1" x14ac:dyDescent="0.3">
      <c r="A92" t="str">
        <f>'Champ Scores'!A91</f>
        <v>Ornn</v>
      </c>
      <c r="B92" s="109">
        <v>5</v>
      </c>
      <c r="C92" s="98">
        <v>0</v>
      </c>
      <c r="D92" s="96">
        <v>3</v>
      </c>
      <c r="E92" s="104">
        <v>0</v>
      </c>
      <c r="F92" s="96">
        <v>4</v>
      </c>
      <c r="G92" s="68">
        <v>4</v>
      </c>
      <c r="H92" s="68">
        <v>0</v>
      </c>
      <c r="I92" s="68">
        <v>0</v>
      </c>
      <c r="K92" s="1" t="str">
        <f t="shared" si="9"/>
        <v>Ornn</v>
      </c>
      <c r="L92" s="97">
        <f t="shared" si="10"/>
        <v>3</v>
      </c>
      <c r="M92" s="97">
        <f t="shared" si="11"/>
        <v>0</v>
      </c>
      <c r="N92" s="97">
        <f t="shared" si="12"/>
        <v>3</v>
      </c>
      <c r="O92" s="97">
        <f t="shared" si="13"/>
        <v>0</v>
      </c>
      <c r="P92" s="97">
        <f t="shared" si="14"/>
        <v>3</v>
      </c>
      <c r="R92" s="55" t="str">
        <f t="shared" si="15"/>
        <v>Ornn</v>
      </c>
      <c r="S92" s="92">
        <v>3</v>
      </c>
      <c r="T92" s="92">
        <v>3</v>
      </c>
      <c r="U92" s="92">
        <v>3</v>
      </c>
      <c r="V92" s="92">
        <v>3</v>
      </c>
      <c r="W92" s="92">
        <v>3</v>
      </c>
      <c r="X92" s="92">
        <v>3</v>
      </c>
      <c r="Y92" s="92">
        <v>3</v>
      </c>
      <c r="Z92" s="92">
        <v>3</v>
      </c>
      <c r="AB92" s="55" t="str">
        <f t="shared" si="16"/>
        <v>Ornn</v>
      </c>
      <c r="AC92" s="92">
        <v>3</v>
      </c>
      <c r="AD92" s="92">
        <v>3</v>
      </c>
      <c r="AE92" s="92">
        <v>3</v>
      </c>
      <c r="AF92" s="92">
        <v>3</v>
      </c>
      <c r="AG92" s="92">
        <v>3</v>
      </c>
      <c r="AJ92" s="66">
        <v>1</v>
      </c>
    </row>
    <row r="93" spans="1:36" ht="15.75" thickBot="1" x14ac:dyDescent="0.3">
      <c r="A93" t="str">
        <f>'Champ Scores'!A92</f>
        <v>Pantheon</v>
      </c>
      <c r="B93" s="109">
        <v>0</v>
      </c>
      <c r="C93" s="98">
        <v>0</v>
      </c>
      <c r="D93" s="96">
        <v>3</v>
      </c>
      <c r="E93" s="104">
        <v>0</v>
      </c>
      <c r="F93" s="96">
        <v>5</v>
      </c>
      <c r="G93" s="68">
        <v>0</v>
      </c>
      <c r="H93" s="68">
        <v>0</v>
      </c>
      <c r="I93" s="68">
        <v>0</v>
      </c>
      <c r="K93" s="1" t="str">
        <f t="shared" si="9"/>
        <v>Pantheon</v>
      </c>
      <c r="L93" s="97">
        <f t="shared" si="10"/>
        <v>0</v>
      </c>
      <c r="M93" s="97">
        <f t="shared" si="11"/>
        <v>0</v>
      </c>
      <c r="N93" s="97">
        <f t="shared" si="12"/>
        <v>3</v>
      </c>
      <c r="O93" s="97">
        <f t="shared" si="13"/>
        <v>0</v>
      </c>
      <c r="P93" s="97">
        <f t="shared" si="14"/>
        <v>3</v>
      </c>
      <c r="R93" s="55" t="str">
        <f t="shared" si="15"/>
        <v>Pantheon</v>
      </c>
      <c r="S93" s="92">
        <v>3</v>
      </c>
      <c r="T93" s="92">
        <v>3</v>
      </c>
      <c r="U93" s="92">
        <v>3</v>
      </c>
      <c r="V93" s="92">
        <v>3</v>
      </c>
      <c r="W93" s="92">
        <v>3</v>
      </c>
      <c r="X93" s="92">
        <v>3</v>
      </c>
      <c r="Y93" s="92">
        <v>3</v>
      </c>
      <c r="Z93" s="92">
        <v>3</v>
      </c>
      <c r="AB93" s="55" t="str">
        <f t="shared" si="16"/>
        <v>Pantheon</v>
      </c>
      <c r="AC93" s="92">
        <v>3</v>
      </c>
      <c r="AD93" s="92">
        <v>3</v>
      </c>
      <c r="AE93" s="92">
        <v>3</v>
      </c>
      <c r="AF93" s="92">
        <v>3</v>
      </c>
      <c r="AG93" s="92">
        <v>3</v>
      </c>
      <c r="AJ93" s="66">
        <v>1</v>
      </c>
    </row>
    <row r="94" spans="1:36" ht="15.75" thickBot="1" x14ac:dyDescent="0.3">
      <c r="A94" t="str">
        <f>'Champ Scores'!A93</f>
        <v>Poppy</v>
      </c>
      <c r="B94" s="109">
        <v>2</v>
      </c>
      <c r="C94" s="98">
        <v>0</v>
      </c>
      <c r="D94" s="96">
        <v>2</v>
      </c>
      <c r="E94" s="104">
        <v>0</v>
      </c>
      <c r="F94" s="96">
        <v>4</v>
      </c>
      <c r="G94" s="68">
        <v>4</v>
      </c>
      <c r="H94" s="68">
        <v>0</v>
      </c>
      <c r="I94" s="68">
        <v>0</v>
      </c>
      <c r="K94" s="1" t="str">
        <f t="shared" si="9"/>
        <v>Poppy</v>
      </c>
      <c r="L94" s="97">
        <f t="shared" si="10"/>
        <v>3</v>
      </c>
      <c r="M94" s="97">
        <f t="shared" si="11"/>
        <v>0</v>
      </c>
      <c r="N94" s="97">
        <f t="shared" si="12"/>
        <v>3</v>
      </c>
      <c r="O94" s="97">
        <f t="shared" si="13"/>
        <v>0</v>
      </c>
      <c r="P94" s="97">
        <f t="shared" si="14"/>
        <v>3</v>
      </c>
      <c r="R94" s="55" t="str">
        <f t="shared" si="15"/>
        <v>Poppy</v>
      </c>
      <c r="S94" s="92">
        <v>3</v>
      </c>
      <c r="T94" s="92">
        <v>3</v>
      </c>
      <c r="U94" s="92">
        <v>3</v>
      </c>
      <c r="V94" s="92">
        <v>3</v>
      </c>
      <c r="W94" s="92">
        <v>3</v>
      </c>
      <c r="X94" s="92">
        <v>3</v>
      </c>
      <c r="Y94" s="92">
        <v>3</v>
      </c>
      <c r="Z94" s="92">
        <v>3</v>
      </c>
      <c r="AB94" s="55" t="str">
        <f t="shared" si="16"/>
        <v>Poppy</v>
      </c>
      <c r="AC94" s="92">
        <v>3</v>
      </c>
      <c r="AD94" s="92">
        <v>3</v>
      </c>
      <c r="AE94" s="92">
        <v>3</v>
      </c>
      <c r="AF94" s="92">
        <v>3</v>
      </c>
      <c r="AG94" s="92">
        <v>3</v>
      </c>
      <c r="AJ94" s="66">
        <v>1</v>
      </c>
    </row>
    <row r="95" spans="1:36" ht="15.75" thickBot="1" x14ac:dyDescent="0.3">
      <c r="A95" t="str">
        <f>'Champ Scores'!A94</f>
        <v>Pyke</v>
      </c>
      <c r="B95" s="109">
        <v>0</v>
      </c>
      <c r="C95" s="98">
        <v>0</v>
      </c>
      <c r="D95" s="96">
        <v>2</v>
      </c>
      <c r="E95" s="104">
        <v>0</v>
      </c>
      <c r="F95" s="96">
        <v>4</v>
      </c>
      <c r="G95" s="68">
        <v>0</v>
      </c>
      <c r="H95" s="68">
        <v>0</v>
      </c>
      <c r="I95" s="68">
        <v>0</v>
      </c>
      <c r="K95" s="1" t="str">
        <f t="shared" si="9"/>
        <v>Pyke</v>
      </c>
      <c r="L95" s="97">
        <f t="shared" si="10"/>
        <v>0</v>
      </c>
      <c r="M95" s="97">
        <f t="shared" si="11"/>
        <v>0</v>
      </c>
      <c r="N95" s="97">
        <f t="shared" si="12"/>
        <v>3</v>
      </c>
      <c r="O95" s="97">
        <f t="shared" si="13"/>
        <v>0</v>
      </c>
      <c r="P95" s="97">
        <f t="shared" si="14"/>
        <v>3</v>
      </c>
      <c r="R95" s="55" t="str">
        <f t="shared" si="15"/>
        <v>Pyke</v>
      </c>
      <c r="S95" s="92">
        <v>3</v>
      </c>
      <c r="T95" s="92">
        <v>3</v>
      </c>
      <c r="U95" s="92">
        <v>3</v>
      </c>
      <c r="V95" s="92">
        <v>3</v>
      </c>
      <c r="W95" s="92">
        <v>3</v>
      </c>
      <c r="X95" s="92">
        <v>3</v>
      </c>
      <c r="Y95" s="92">
        <v>3</v>
      </c>
      <c r="Z95" s="92">
        <v>3</v>
      </c>
      <c r="AB95" s="55" t="str">
        <f t="shared" si="16"/>
        <v>Pyke</v>
      </c>
      <c r="AC95" s="92">
        <v>3</v>
      </c>
      <c r="AD95" s="92">
        <v>3</v>
      </c>
      <c r="AE95" s="92">
        <v>3</v>
      </c>
      <c r="AF95" s="92">
        <v>3</v>
      </c>
      <c r="AG95" s="92">
        <v>3</v>
      </c>
      <c r="AJ95" s="66">
        <v>1</v>
      </c>
    </row>
    <row r="96" spans="1:36" ht="15.75" thickBot="1" x14ac:dyDescent="0.3">
      <c r="A96" t="str">
        <f>'Champ Scores'!A95</f>
        <v>Qiyana</v>
      </c>
      <c r="B96" s="109">
        <v>0</v>
      </c>
      <c r="C96" s="98">
        <v>0</v>
      </c>
      <c r="D96" s="96">
        <v>2</v>
      </c>
      <c r="E96" s="104">
        <v>0</v>
      </c>
      <c r="F96" s="96">
        <v>0</v>
      </c>
      <c r="G96" s="68">
        <v>0</v>
      </c>
      <c r="H96" s="68">
        <v>0</v>
      </c>
      <c r="I96" s="68">
        <v>0</v>
      </c>
      <c r="K96" s="1" t="str">
        <f t="shared" si="9"/>
        <v>Qiyana</v>
      </c>
      <c r="L96" s="97">
        <f t="shared" si="10"/>
        <v>0</v>
      </c>
      <c r="M96" s="97">
        <f t="shared" si="11"/>
        <v>0</v>
      </c>
      <c r="N96" s="97">
        <f t="shared" si="12"/>
        <v>3</v>
      </c>
      <c r="O96" s="97">
        <f t="shared" si="13"/>
        <v>0</v>
      </c>
      <c r="P96" s="97">
        <f t="shared" si="14"/>
        <v>0</v>
      </c>
      <c r="R96" s="55" t="str">
        <f t="shared" si="15"/>
        <v>Qiyana</v>
      </c>
      <c r="S96" s="92">
        <v>3</v>
      </c>
      <c r="T96" s="92">
        <v>3</v>
      </c>
      <c r="U96" s="92">
        <v>3</v>
      </c>
      <c r="V96" s="92">
        <v>3</v>
      </c>
      <c r="W96" s="92">
        <v>3</v>
      </c>
      <c r="X96" s="92">
        <v>3</v>
      </c>
      <c r="Y96" s="92">
        <v>3</v>
      </c>
      <c r="Z96" s="92">
        <v>3</v>
      </c>
      <c r="AB96" s="55" t="str">
        <f t="shared" si="16"/>
        <v>Qiyana</v>
      </c>
      <c r="AC96" s="92">
        <v>3</v>
      </c>
      <c r="AD96" s="92">
        <v>3</v>
      </c>
      <c r="AE96" s="92">
        <v>3</v>
      </c>
      <c r="AF96" s="92">
        <v>3</v>
      </c>
      <c r="AG96" s="92">
        <v>3</v>
      </c>
      <c r="AJ96" s="66">
        <v>1</v>
      </c>
    </row>
    <row r="97" spans="1:36" ht="15.75" thickBot="1" x14ac:dyDescent="0.3">
      <c r="A97" t="str">
        <f>'Champ Scores'!A96</f>
        <v>Quinn</v>
      </c>
      <c r="B97" s="109">
        <v>0</v>
      </c>
      <c r="C97" s="98">
        <v>0</v>
      </c>
      <c r="D97" s="96">
        <v>2</v>
      </c>
      <c r="E97" s="104">
        <v>0</v>
      </c>
      <c r="F97" s="96">
        <v>0</v>
      </c>
      <c r="G97" s="68">
        <v>0</v>
      </c>
      <c r="H97" s="68">
        <v>0</v>
      </c>
      <c r="I97" s="68">
        <v>0</v>
      </c>
      <c r="K97" s="1" t="str">
        <f t="shared" si="9"/>
        <v>Quinn</v>
      </c>
      <c r="L97" s="97">
        <f t="shared" si="10"/>
        <v>0</v>
      </c>
      <c r="M97" s="97">
        <f t="shared" si="11"/>
        <v>0</v>
      </c>
      <c r="N97" s="97">
        <f t="shared" si="12"/>
        <v>3</v>
      </c>
      <c r="O97" s="97">
        <f t="shared" si="13"/>
        <v>0</v>
      </c>
      <c r="P97" s="97">
        <f t="shared" si="14"/>
        <v>0</v>
      </c>
      <c r="R97" s="55" t="str">
        <f t="shared" si="15"/>
        <v>Quinn</v>
      </c>
      <c r="S97" s="92">
        <v>3</v>
      </c>
      <c r="T97" s="92">
        <v>3</v>
      </c>
      <c r="U97" s="92">
        <v>3</v>
      </c>
      <c r="V97" s="92">
        <v>3</v>
      </c>
      <c r="W97" s="92">
        <v>3</v>
      </c>
      <c r="X97" s="92">
        <v>3</v>
      </c>
      <c r="Y97" s="92">
        <v>3</v>
      </c>
      <c r="Z97" s="92">
        <v>3</v>
      </c>
      <c r="AB97" s="55" t="str">
        <f t="shared" si="16"/>
        <v>Quinn</v>
      </c>
      <c r="AC97" s="92">
        <v>3</v>
      </c>
      <c r="AD97" s="92">
        <v>3</v>
      </c>
      <c r="AE97" s="92">
        <v>3</v>
      </c>
      <c r="AF97" s="92">
        <v>3</v>
      </c>
      <c r="AG97" s="92">
        <v>3</v>
      </c>
      <c r="AJ97" s="66">
        <v>1</v>
      </c>
    </row>
    <row r="98" spans="1:36" ht="15.75" thickBot="1" x14ac:dyDescent="0.3">
      <c r="A98" t="str">
        <f>'Champ Scores'!A97</f>
        <v>Rakan</v>
      </c>
      <c r="B98" s="109">
        <v>0</v>
      </c>
      <c r="C98" s="98">
        <v>0</v>
      </c>
      <c r="D98" s="96">
        <v>0</v>
      </c>
      <c r="E98" s="104">
        <v>0</v>
      </c>
      <c r="F98" s="96">
        <v>4</v>
      </c>
      <c r="G98" s="68">
        <v>0</v>
      </c>
      <c r="H98" s="68">
        <v>0</v>
      </c>
      <c r="I98" s="68">
        <v>0</v>
      </c>
      <c r="K98" s="1" t="str">
        <f t="shared" si="9"/>
        <v>Rakan</v>
      </c>
      <c r="L98" s="97">
        <f t="shared" si="10"/>
        <v>0</v>
      </c>
      <c r="M98" s="97">
        <f t="shared" si="11"/>
        <v>0</v>
      </c>
      <c r="N98" s="97">
        <f t="shared" si="12"/>
        <v>0</v>
      </c>
      <c r="O98" s="97">
        <f t="shared" si="13"/>
        <v>0</v>
      </c>
      <c r="P98" s="97">
        <f t="shared" si="14"/>
        <v>3</v>
      </c>
      <c r="R98" s="55" t="str">
        <f t="shared" si="15"/>
        <v>Rakan</v>
      </c>
      <c r="S98" s="92">
        <v>3</v>
      </c>
      <c r="T98" s="92">
        <v>3</v>
      </c>
      <c r="U98" s="92">
        <v>3</v>
      </c>
      <c r="V98" s="92">
        <v>3</v>
      </c>
      <c r="W98" s="92">
        <v>3</v>
      </c>
      <c r="X98" s="92">
        <v>3</v>
      </c>
      <c r="Y98" s="92">
        <v>3</v>
      </c>
      <c r="Z98" s="92">
        <v>3</v>
      </c>
      <c r="AB98" s="55" t="str">
        <f t="shared" si="16"/>
        <v>Rakan</v>
      </c>
      <c r="AC98" s="92">
        <v>3</v>
      </c>
      <c r="AD98" s="92">
        <v>3</v>
      </c>
      <c r="AE98" s="92">
        <v>3</v>
      </c>
      <c r="AF98" s="92">
        <v>3</v>
      </c>
      <c r="AG98" s="92">
        <v>3</v>
      </c>
      <c r="AJ98" s="66">
        <v>1</v>
      </c>
    </row>
    <row r="99" spans="1:36" ht="15.75" thickBot="1" x14ac:dyDescent="0.3">
      <c r="A99" t="str">
        <f>'Champ Scores'!A98</f>
        <v>Rammus</v>
      </c>
      <c r="B99" s="109">
        <v>0</v>
      </c>
      <c r="C99" s="98">
        <v>0</v>
      </c>
      <c r="D99" s="96">
        <v>0</v>
      </c>
      <c r="E99" s="104">
        <v>0</v>
      </c>
      <c r="F99" s="96">
        <v>3</v>
      </c>
      <c r="G99" s="68">
        <v>0</v>
      </c>
      <c r="H99" s="68">
        <v>0</v>
      </c>
      <c r="I99" s="68">
        <v>0</v>
      </c>
      <c r="K99" s="1" t="str">
        <f t="shared" si="9"/>
        <v>Rammus</v>
      </c>
      <c r="L99" s="97">
        <f t="shared" si="10"/>
        <v>0</v>
      </c>
      <c r="M99" s="97">
        <f t="shared" si="11"/>
        <v>0</v>
      </c>
      <c r="N99" s="97">
        <f t="shared" si="12"/>
        <v>0</v>
      </c>
      <c r="O99" s="97">
        <f t="shared" si="13"/>
        <v>0</v>
      </c>
      <c r="P99" s="97">
        <f t="shared" si="14"/>
        <v>3</v>
      </c>
      <c r="R99" s="55" t="str">
        <f t="shared" si="15"/>
        <v>Rammus</v>
      </c>
      <c r="S99" s="92">
        <v>3</v>
      </c>
      <c r="T99" s="92">
        <v>3</v>
      </c>
      <c r="U99" s="92">
        <v>3</v>
      </c>
      <c r="V99" s="92">
        <v>3</v>
      </c>
      <c r="W99" s="92">
        <v>3</v>
      </c>
      <c r="X99" s="92">
        <v>3</v>
      </c>
      <c r="Y99" s="92">
        <v>3</v>
      </c>
      <c r="Z99" s="92">
        <v>3</v>
      </c>
      <c r="AB99" s="55" t="str">
        <f t="shared" si="16"/>
        <v>Rammus</v>
      </c>
      <c r="AC99" s="92">
        <v>3</v>
      </c>
      <c r="AD99" s="92">
        <v>3</v>
      </c>
      <c r="AE99" s="92">
        <v>3</v>
      </c>
      <c r="AF99" s="92">
        <v>3</v>
      </c>
      <c r="AG99" s="92">
        <v>3</v>
      </c>
      <c r="AJ99" s="66">
        <v>1</v>
      </c>
    </row>
    <row r="100" spans="1:36" ht="15.75" thickBot="1" x14ac:dyDescent="0.3">
      <c r="A100" t="str">
        <f>'Champ Scores'!A99</f>
        <v>Rek'Sai</v>
      </c>
      <c r="B100" s="109">
        <v>0</v>
      </c>
      <c r="C100" s="101">
        <v>4</v>
      </c>
      <c r="D100" s="96">
        <v>0</v>
      </c>
      <c r="E100" s="104">
        <v>0</v>
      </c>
      <c r="F100" s="96">
        <v>0</v>
      </c>
      <c r="G100" s="68">
        <v>0</v>
      </c>
      <c r="H100" s="68">
        <v>0</v>
      </c>
      <c r="I100" s="68">
        <v>0</v>
      </c>
      <c r="K100" s="1" t="str">
        <f t="shared" si="9"/>
        <v>Rek'Sai</v>
      </c>
      <c r="L100" s="97">
        <f t="shared" si="10"/>
        <v>0</v>
      </c>
      <c r="M100" s="97">
        <f t="shared" si="11"/>
        <v>3</v>
      </c>
      <c r="N100" s="97">
        <f t="shared" si="12"/>
        <v>0</v>
      </c>
      <c r="O100" s="97">
        <f t="shared" si="13"/>
        <v>0</v>
      </c>
      <c r="P100" s="97">
        <f t="shared" si="14"/>
        <v>0</v>
      </c>
      <c r="R100" s="55" t="str">
        <f t="shared" si="15"/>
        <v>Rek'Sai</v>
      </c>
      <c r="S100" s="92">
        <v>3</v>
      </c>
      <c r="T100" s="92">
        <v>3</v>
      </c>
      <c r="U100" s="92">
        <v>3</v>
      </c>
      <c r="V100" s="92">
        <v>3</v>
      </c>
      <c r="W100" s="92">
        <v>3</v>
      </c>
      <c r="X100" s="92">
        <v>3</v>
      </c>
      <c r="Y100" s="92">
        <v>3</v>
      </c>
      <c r="Z100" s="92">
        <v>3</v>
      </c>
      <c r="AB100" s="55" t="str">
        <f t="shared" si="16"/>
        <v>Rek'Sai</v>
      </c>
      <c r="AC100" s="92">
        <v>3</v>
      </c>
      <c r="AD100" s="92">
        <v>3</v>
      </c>
      <c r="AE100" s="92">
        <v>3</v>
      </c>
      <c r="AF100" s="92">
        <v>3</v>
      </c>
      <c r="AG100" s="92">
        <v>3</v>
      </c>
      <c r="AJ100" s="66">
        <v>1</v>
      </c>
    </row>
    <row r="101" spans="1:36" ht="15.75" thickBot="1" x14ac:dyDescent="0.3">
      <c r="A101" t="str">
        <f>'Champ Scores'!A100</f>
        <v>Rell</v>
      </c>
      <c r="B101" s="109">
        <v>0</v>
      </c>
      <c r="C101" s="98">
        <v>0</v>
      </c>
      <c r="D101" s="96">
        <v>0</v>
      </c>
      <c r="E101" s="104">
        <v>0</v>
      </c>
      <c r="F101" s="96">
        <v>4</v>
      </c>
      <c r="G101" s="68">
        <v>0</v>
      </c>
      <c r="H101" s="68">
        <v>0</v>
      </c>
      <c r="I101" s="68">
        <v>0</v>
      </c>
      <c r="K101" s="1" t="str">
        <f t="shared" si="9"/>
        <v>Rell</v>
      </c>
      <c r="L101" s="97">
        <f t="shared" si="10"/>
        <v>0</v>
      </c>
      <c r="M101" s="97">
        <f t="shared" si="11"/>
        <v>0</v>
      </c>
      <c r="N101" s="97">
        <f t="shared" si="12"/>
        <v>0</v>
      </c>
      <c r="O101" s="97">
        <f t="shared" si="13"/>
        <v>0</v>
      </c>
      <c r="P101" s="97">
        <f t="shared" si="14"/>
        <v>3</v>
      </c>
      <c r="R101" s="55" t="str">
        <f t="shared" si="15"/>
        <v>Rell</v>
      </c>
      <c r="S101" s="92">
        <v>3</v>
      </c>
      <c r="T101" s="92">
        <v>3</v>
      </c>
      <c r="U101" s="92">
        <v>3</v>
      </c>
      <c r="V101" s="92">
        <v>3</v>
      </c>
      <c r="W101" s="92">
        <v>3</v>
      </c>
      <c r="X101" s="92">
        <v>3</v>
      </c>
      <c r="Y101" s="92">
        <v>3</v>
      </c>
      <c r="Z101" s="92">
        <v>3</v>
      </c>
      <c r="AB101" s="55" t="str">
        <f t="shared" si="16"/>
        <v>Rell</v>
      </c>
      <c r="AC101" s="92">
        <v>3</v>
      </c>
      <c r="AD101" s="92">
        <v>3</v>
      </c>
      <c r="AE101" s="92">
        <v>3</v>
      </c>
      <c r="AF101" s="92">
        <v>3</v>
      </c>
      <c r="AG101" s="92">
        <v>3</v>
      </c>
      <c r="AJ101" s="66">
        <v>1</v>
      </c>
    </row>
    <row r="102" spans="1:36" ht="15.75" thickBot="1" x14ac:dyDescent="0.3">
      <c r="A102" t="str">
        <f>'Champ Scores'!A101</f>
        <v>Renata</v>
      </c>
      <c r="B102" s="109">
        <v>0</v>
      </c>
      <c r="C102" s="98">
        <v>0</v>
      </c>
      <c r="D102" s="96">
        <v>0</v>
      </c>
      <c r="E102" s="104">
        <v>0</v>
      </c>
      <c r="F102" s="96">
        <v>5</v>
      </c>
      <c r="G102" s="68">
        <v>0</v>
      </c>
      <c r="H102" s="68">
        <v>0</v>
      </c>
      <c r="I102" s="68">
        <v>0</v>
      </c>
      <c r="K102" s="1" t="str">
        <f t="shared" si="9"/>
        <v>Renata</v>
      </c>
      <c r="L102" s="97">
        <f t="shared" si="10"/>
        <v>0</v>
      </c>
      <c r="M102" s="97">
        <f t="shared" si="11"/>
        <v>0</v>
      </c>
      <c r="N102" s="97">
        <f t="shared" si="12"/>
        <v>0</v>
      </c>
      <c r="O102" s="97">
        <f t="shared" si="13"/>
        <v>0</v>
      </c>
      <c r="P102" s="97">
        <f t="shared" si="14"/>
        <v>3</v>
      </c>
      <c r="R102" s="55" t="str">
        <f t="shared" si="15"/>
        <v>Renata</v>
      </c>
      <c r="S102" s="92">
        <v>3</v>
      </c>
      <c r="T102" s="92">
        <v>3</v>
      </c>
      <c r="U102" s="92">
        <v>3</v>
      </c>
      <c r="V102" s="92">
        <v>3</v>
      </c>
      <c r="W102" s="92">
        <v>3</v>
      </c>
      <c r="X102" s="92">
        <v>3</v>
      </c>
      <c r="Y102" s="92">
        <v>3</v>
      </c>
      <c r="Z102" s="92">
        <v>3</v>
      </c>
      <c r="AB102" s="55" t="str">
        <f t="shared" si="16"/>
        <v>Renata</v>
      </c>
      <c r="AC102" s="92">
        <v>3</v>
      </c>
      <c r="AD102" s="92">
        <v>3</v>
      </c>
      <c r="AE102" s="92">
        <v>3</v>
      </c>
      <c r="AF102" s="92">
        <v>3</v>
      </c>
      <c r="AG102" s="92">
        <v>3</v>
      </c>
      <c r="AJ102" s="66">
        <v>1</v>
      </c>
    </row>
    <row r="103" spans="1:36" ht="15.75" thickBot="1" x14ac:dyDescent="0.3">
      <c r="A103" t="str">
        <f>'Champ Scores'!A102</f>
        <v>Renekton</v>
      </c>
      <c r="B103" s="109">
        <v>2</v>
      </c>
      <c r="C103" s="98">
        <v>0</v>
      </c>
      <c r="D103" s="96">
        <v>2</v>
      </c>
      <c r="E103" s="104">
        <v>0</v>
      </c>
      <c r="F103" s="96">
        <v>0</v>
      </c>
      <c r="G103" s="68">
        <v>0</v>
      </c>
      <c r="H103" s="68">
        <v>0</v>
      </c>
      <c r="I103" s="68">
        <v>0</v>
      </c>
      <c r="K103" s="1" t="str">
        <f t="shared" si="9"/>
        <v>Renekton</v>
      </c>
      <c r="L103" s="97">
        <f t="shared" si="10"/>
        <v>3</v>
      </c>
      <c r="M103" s="97">
        <f t="shared" si="11"/>
        <v>0</v>
      </c>
      <c r="N103" s="97">
        <f t="shared" si="12"/>
        <v>3</v>
      </c>
      <c r="O103" s="97">
        <f t="shared" si="13"/>
        <v>0</v>
      </c>
      <c r="P103" s="97">
        <f t="shared" si="14"/>
        <v>0</v>
      </c>
      <c r="R103" s="55" t="str">
        <f t="shared" si="15"/>
        <v>Renekton</v>
      </c>
      <c r="S103" s="92">
        <v>3</v>
      </c>
      <c r="T103" s="92">
        <v>3</v>
      </c>
      <c r="U103" s="92">
        <v>3</v>
      </c>
      <c r="V103" s="92">
        <v>3</v>
      </c>
      <c r="W103" s="92">
        <v>3</v>
      </c>
      <c r="X103" s="92">
        <v>3</v>
      </c>
      <c r="Y103" s="92">
        <v>3</v>
      </c>
      <c r="Z103" s="92">
        <v>3</v>
      </c>
      <c r="AB103" s="55" t="str">
        <f t="shared" si="16"/>
        <v>Renekton</v>
      </c>
      <c r="AC103" s="92">
        <v>3</v>
      </c>
      <c r="AD103" s="92">
        <v>3</v>
      </c>
      <c r="AE103" s="92">
        <v>3</v>
      </c>
      <c r="AF103" s="92">
        <v>3</v>
      </c>
      <c r="AG103" s="92">
        <v>3</v>
      </c>
      <c r="AJ103" s="66">
        <v>1</v>
      </c>
    </row>
    <row r="104" spans="1:36" ht="15.75" thickBot="1" x14ac:dyDescent="0.3">
      <c r="A104" t="str">
        <f>'Champ Scores'!A103</f>
        <v>Rengar</v>
      </c>
      <c r="B104" s="109">
        <v>2</v>
      </c>
      <c r="C104" s="98">
        <v>0</v>
      </c>
      <c r="D104" s="96">
        <v>0</v>
      </c>
      <c r="E104" s="104">
        <v>0</v>
      </c>
      <c r="F104" s="96">
        <v>0</v>
      </c>
      <c r="G104" s="68">
        <v>0</v>
      </c>
      <c r="H104" s="68">
        <v>0</v>
      </c>
      <c r="I104" s="68">
        <v>0</v>
      </c>
      <c r="K104" s="1" t="str">
        <f t="shared" si="9"/>
        <v>Rengar</v>
      </c>
      <c r="L104" s="97">
        <f t="shared" si="10"/>
        <v>3</v>
      </c>
      <c r="M104" s="97">
        <f t="shared" si="11"/>
        <v>0</v>
      </c>
      <c r="N104" s="97">
        <f t="shared" si="12"/>
        <v>0</v>
      </c>
      <c r="O104" s="97">
        <f t="shared" si="13"/>
        <v>0</v>
      </c>
      <c r="P104" s="97">
        <f t="shared" si="14"/>
        <v>0</v>
      </c>
      <c r="R104" s="55" t="str">
        <f t="shared" si="15"/>
        <v>Rengar</v>
      </c>
      <c r="S104" s="92">
        <v>3</v>
      </c>
      <c r="T104" s="92">
        <v>3</v>
      </c>
      <c r="U104" s="92">
        <v>3</v>
      </c>
      <c r="V104" s="92">
        <v>3</v>
      </c>
      <c r="W104" s="92">
        <v>3</v>
      </c>
      <c r="X104" s="92">
        <v>3</v>
      </c>
      <c r="Y104" s="92">
        <v>3</v>
      </c>
      <c r="Z104" s="92">
        <v>3</v>
      </c>
      <c r="AB104" s="55" t="str">
        <f t="shared" si="16"/>
        <v>Rengar</v>
      </c>
      <c r="AC104" s="92">
        <v>3</v>
      </c>
      <c r="AD104" s="92">
        <v>3</v>
      </c>
      <c r="AE104" s="92">
        <v>3</v>
      </c>
      <c r="AF104" s="92">
        <v>3</v>
      </c>
      <c r="AG104" s="92">
        <v>3</v>
      </c>
      <c r="AJ104" s="66">
        <v>1</v>
      </c>
    </row>
    <row r="105" spans="1:36" ht="15.75" thickBot="1" x14ac:dyDescent="0.3">
      <c r="A105" t="str">
        <f>'Champ Scores'!A104</f>
        <v>Riven</v>
      </c>
      <c r="B105" s="109">
        <v>0</v>
      </c>
      <c r="C105" s="98">
        <v>0</v>
      </c>
      <c r="D105" s="96">
        <v>2</v>
      </c>
      <c r="E105" s="104">
        <v>0</v>
      </c>
      <c r="F105" s="96">
        <v>0</v>
      </c>
      <c r="G105" s="68">
        <v>0</v>
      </c>
      <c r="H105" s="68">
        <v>0</v>
      </c>
      <c r="I105" s="68">
        <v>0</v>
      </c>
      <c r="K105" s="1" t="str">
        <f t="shared" si="9"/>
        <v>Riven</v>
      </c>
      <c r="L105" s="97">
        <f t="shared" si="10"/>
        <v>0</v>
      </c>
      <c r="M105" s="97">
        <f t="shared" si="11"/>
        <v>0</v>
      </c>
      <c r="N105" s="97">
        <f t="shared" si="12"/>
        <v>3</v>
      </c>
      <c r="O105" s="97">
        <f t="shared" si="13"/>
        <v>0</v>
      </c>
      <c r="P105" s="97">
        <f t="shared" si="14"/>
        <v>0</v>
      </c>
      <c r="R105" s="55" t="str">
        <f t="shared" si="15"/>
        <v>Riven</v>
      </c>
      <c r="S105" s="92">
        <v>3</v>
      </c>
      <c r="T105" s="92">
        <v>3</v>
      </c>
      <c r="U105" s="92">
        <v>3</v>
      </c>
      <c r="V105" s="92">
        <v>3</v>
      </c>
      <c r="W105" s="92">
        <v>3</v>
      </c>
      <c r="X105" s="92">
        <v>3</v>
      </c>
      <c r="Y105" s="92">
        <v>3</v>
      </c>
      <c r="Z105" s="92">
        <v>3</v>
      </c>
      <c r="AB105" s="55" t="str">
        <f t="shared" si="16"/>
        <v>Riven</v>
      </c>
      <c r="AC105" s="92">
        <v>3</v>
      </c>
      <c r="AD105" s="92">
        <v>3</v>
      </c>
      <c r="AE105" s="92">
        <v>3</v>
      </c>
      <c r="AF105" s="92">
        <v>3</v>
      </c>
      <c r="AG105" s="92">
        <v>3</v>
      </c>
      <c r="AJ105" s="66">
        <v>1</v>
      </c>
    </row>
    <row r="106" spans="1:36" ht="15.75" thickBot="1" x14ac:dyDescent="0.3">
      <c r="A106" t="str">
        <f>'Champ Scores'!A105</f>
        <v>Rumble</v>
      </c>
      <c r="B106" s="109">
        <v>0</v>
      </c>
      <c r="C106" s="98">
        <v>0</v>
      </c>
      <c r="D106" s="96">
        <v>0</v>
      </c>
      <c r="E106" s="104">
        <v>0</v>
      </c>
      <c r="F106" s="96">
        <v>0</v>
      </c>
      <c r="G106" s="68">
        <v>0</v>
      </c>
      <c r="H106" s="68">
        <v>0</v>
      </c>
      <c r="I106" s="68">
        <v>0</v>
      </c>
      <c r="K106" s="1" t="str">
        <f t="shared" si="9"/>
        <v>Rumble</v>
      </c>
      <c r="L106" s="97">
        <f t="shared" si="10"/>
        <v>0</v>
      </c>
      <c r="M106" s="97">
        <f t="shared" si="11"/>
        <v>0</v>
      </c>
      <c r="N106" s="97">
        <f t="shared" si="12"/>
        <v>0</v>
      </c>
      <c r="O106" s="97">
        <f t="shared" si="13"/>
        <v>0</v>
      </c>
      <c r="P106" s="97">
        <f t="shared" si="14"/>
        <v>0</v>
      </c>
      <c r="R106" s="55" t="str">
        <f t="shared" si="15"/>
        <v>Rumble</v>
      </c>
      <c r="S106" s="92">
        <v>3</v>
      </c>
      <c r="T106" s="92">
        <v>3</v>
      </c>
      <c r="U106" s="92">
        <v>3</v>
      </c>
      <c r="V106" s="92">
        <v>3</v>
      </c>
      <c r="W106" s="92">
        <v>3</v>
      </c>
      <c r="X106" s="92">
        <v>3</v>
      </c>
      <c r="Y106" s="92">
        <v>3</v>
      </c>
      <c r="Z106" s="92">
        <v>3</v>
      </c>
      <c r="AB106" s="55" t="str">
        <f t="shared" si="16"/>
        <v>Rumble</v>
      </c>
      <c r="AC106" s="92">
        <v>3</v>
      </c>
      <c r="AD106" s="92">
        <v>3</v>
      </c>
      <c r="AE106" s="92">
        <v>3</v>
      </c>
      <c r="AF106" s="92">
        <v>3</v>
      </c>
      <c r="AG106" s="92">
        <v>3</v>
      </c>
      <c r="AJ106" s="66">
        <v>1</v>
      </c>
    </row>
    <row r="107" spans="1:36" ht="15.75" thickBot="1" x14ac:dyDescent="0.3">
      <c r="A107" t="str">
        <f>'Champ Scores'!A106</f>
        <v>Ryze</v>
      </c>
      <c r="B107" s="109">
        <v>0</v>
      </c>
      <c r="C107" s="98">
        <v>0</v>
      </c>
      <c r="D107" s="96">
        <v>5</v>
      </c>
      <c r="E107" s="104">
        <v>0</v>
      </c>
      <c r="F107" s="96">
        <v>0</v>
      </c>
      <c r="G107" s="68">
        <v>0</v>
      </c>
      <c r="H107" s="68">
        <v>0</v>
      </c>
      <c r="I107" s="68">
        <v>0</v>
      </c>
      <c r="K107" s="1" t="str">
        <f t="shared" si="9"/>
        <v>Ryze</v>
      </c>
      <c r="L107" s="97">
        <f t="shared" si="10"/>
        <v>0</v>
      </c>
      <c r="M107" s="97">
        <f t="shared" si="11"/>
        <v>0</v>
      </c>
      <c r="N107" s="97">
        <f t="shared" si="12"/>
        <v>3</v>
      </c>
      <c r="O107" s="97">
        <f t="shared" si="13"/>
        <v>0</v>
      </c>
      <c r="P107" s="97">
        <f t="shared" si="14"/>
        <v>0</v>
      </c>
      <c r="R107" s="55" t="str">
        <f t="shared" si="15"/>
        <v>Ryze</v>
      </c>
      <c r="S107" s="92">
        <v>3</v>
      </c>
      <c r="T107" s="92">
        <v>3</v>
      </c>
      <c r="U107" s="92">
        <v>3</v>
      </c>
      <c r="V107" s="92">
        <v>3</v>
      </c>
      <c r="W107" s="92">
        <v>3</v>
      </c>
      <c r="X107" s="92">
        <v>3</v>
      </c>
      <c r="Y107" s="92">
        <v>3</v>
      </c>
      <c r="Z107" s="92">
        <v>3</v>
      </c>
      <c r="AB107" s="55" t="str">
        <f t="shared" si="16"/>
        <v>Ryze</v>
      </c>
      <c r="AC107" s="92">
        <v>3</v>
      </c>
      <c r="AD107" s="92">
        <v>3</v>
      </c>
      <c r="AE107" s="92">
        <v>3</v>
      </c>
      <c r="AF107" s="92">
        <v>3</v>
      </c>
      <c r="AG107" s="92">
        <v>3</v>
      </c>
      <c r="AJ107" s="66">
        <v>1</v>
      </c>
    </row>
    <row r="108" spans="1:36" ht="15.75" thickBot="1" x14ac:dyDescent="0.3">
      <c r="A108" t="str">
        <f>'Champ Scores'!A107</f>
        <v>Samira</v>
      </c>
      <c r="B108" s="109">
        <v>0</v>
      </c>
      <c r="C108" s="98">
        <v>0</v>
      </c>
      <c r="D108" s="96">
        <v>0</v>
      </c>
      <c r="E108" s="104">
        <v>4</v>
      </c>
      <c r="F108" s="96">
        <v>0</v>
      </c>
      <c r="G108" s="68">
        <v>0</v>
      </c>
      <c r="H108" s="68">
        <v>0</v>
      </c>
      <c r="I108" s="68">
        <v>0</v>
      </c>
      <c r="K108" s="1" t="str">
        <f t="shared" si="9"/>
        <v>Samira</v>
      </c>
      <c r="L108" s="97">
        <f t="shared" si="10"/>
        <v>0</v>
      </c>
      <c r="M108" s="97">
        <f t="shared" si="11"/>
        <v>0</v>
      </c>
      <c r="N108" s="97">
        <f t="shared" si="12"/>
        <v>0</v>
      </c>
      <c r="O108" s="97">
        <f t="shared" si="13"/>
        <v>3</v>
      </c>
      <c r="P108" s="97">
        <f t="shared" si="14"/>
        <v>0</v>
      </c>
      <c r="R108" s="55" t="str">
        <f t="shared" si="15"/>
        <v>Samira</v>
      </c>
      <c r="S108" s="92">
        <v>3</v>
      </c>
      <c r="T108" s="92">
        <v>3</v>
      </c>
      <c r="U108" s="92">
        <v>3</v>
      </c>
      <c r="V108" s="92">
        <v>3</v>
      </c>
      <c r="W108" s="92">
        <v>3</v>
      </c>
      <c r="X108" s="92">
        <v>3</v>
      </c>
      <c r="Y108" s="92">
        <v>3</v>
      </c>
      <c r="Z108" s="92">
        <v>3</v>
      </c>
      <c r="AB108" s="55" t="str">
        <f t="shared" si="16"/>
        <v>Samira</v>
      </c>
      <c r="AC108" s="92">
        <v>3</v>
      </c>
      <c r="AD108" s="92">
        <v>3</v>
      </c>
      <c r="AE108" s="92">
        <v>3</v>
      </c>
      <c r="AF108" s="92">
        <v>3</v>
      </c>
      <c r="AG108" s="92">
        <v>3</v>
      </c>
      <c r="AJ108" s="66">
        <v>1</v>
      </c>
    </row>
    <row r="109" spans="1:36" ht="15.75" thickBot="1" x14ac:dyDescent="0.3">
      <c r="A109" t="str">
        <f>'Champ Scores'!A108</f>
        <v>Sejuani</v>
      </c>
      <c r="B109" s="109">
        <v>3</v>
      </c>
      <c r="C109" s="100">
        <v>1</v>
      </c>
      <c r="D109" s="96">
        <v>3</v>
      </c>
      <c r="E109" s="104">
        <v>0</v>
      </c>
      <c r="F109" s="96">
        <v>0</v>
      </c>
      <c r="G109" s="68">
        <v>0</v>
      </c>
      <c r="H109" s="68">
        <v>0</v>
      </c>
      <c r="I109" s="68">
        <v>0</v>
      </c>
      <c r="K109" s="1" t="str">
        <f t="shared" si="9"/>
        <v>Sejuani</v>
      </c>
      <c r="L109" s="97">
        <f t="shared" si="10"/>
        <v>3</v>
      </c>
      <c r="M109" s="97">
        <f t="shared" si="11"/>
        <v>3</v>
      </c>
      <c r="N109" s="97">
        <f t="shared" si="12"/>
        <v>3</v>
      </c>
      <c r="O109" s="97">
        <f t="shared" si="13"/>
        <v>0</v>
      </c>
      <c r="P109" s="97">
        <f t="shared" si="14"/>
        <v>0</v>
      </c>
      <c r="R109" s="55" t="str">
        <f t="shared" si="15"/>
        <v>Sejuani</v>
      </c>
      <c r="S109" s="92">
        <v>3</v>
      </c>
      <c r="T109" s="92">
        <v>3</v>
      </c>
      <c r="U109" s="92">
        <v>3</v>
      </c>
      <c r="V109" s="92">
        <v>3</v>
      </c>
      <c r="W109" s="92">
        <v>3</v>
      </c>
      <c r="X109" s="92">
        <v>3</v>
      </c>
      <c r="Y109" s="92">
        <v>3</v>
      </c>
      <c r="Z109" s="92">
        <v>3</v>
      </c>
      <c r="AB109" s="55" t="str">
        <f t="shared" si="16"/>
        <v>Sejuani</v>
      </c>
      <c r="AC109" s="92">
        <v>3</v>
      </c>
      <c r="AD109" s="92">
        <v>3</v>
      </c>
      <c r="AE109" s="92">
        <v>3</v>
      </c>
      <c r="AF109" s="92">
        <v>3</v>
      </c>
      <c r="AG109" s="92">
        <v>3</v>
      </c>
      <c r="AJ109" s="66">
        <v>1</v>
      </c>
    </row>
    <row r="110" spans="1:36" ht="15.75" thickBot="1" x14ac:dyDescent="0.3">
      <c r="A110" t="str">
        <f>'Champ Scores'!A109</f>
        <v>Senna</v>
      </c>
      <c r="B110" s="109">
        <v>0</v>
      </c>
      <c r="C110" s="98">
        <v>0</v>
      </c>
      <c r="D110" s="96">
        <v>0</v>
      </c>
      <c r="E110" s="104">
        <v>3</v>
      </c>
      <c r="F110" s="96">
        <v>2</v>
      </c>
      <c r="G110" s="68">
        <v>0</v>
      </c>
      <c r="H110" s="68">
        <v>0</v>
      </c>
      <c r="I110" s="68">
        <v>0</v>
      </c>
      <c r="K110" s="1" t="str">
        <f t="shared" si="9"/>
        <v>Senna</v>
      </c>
      <c r="L110" s="97">
        <f t="shared" si="10"/>
        <v>0</v>
      </c>
      <c r="M110" s="97">
        <f t="shared" si="11"/>
        <v>0</v>
      </c>
      <c r="N110" s="97">
        <f t="shared" si="12"/>
        <v>0</v>
      </c>
      <c r="O110" s="97">
        <f t="shared" si="13"/>
        <v>3</v>
      </c>
      <c r="P110" s="97">
        <f t="shared" si="14"/>
        <v>3</v>
      </c>
      <c r="R110" s="55" t="str">
        <f t="shared" si="15"/>
        <v>Senna</v>
      </c>
      <c r="S110" s="92">
        <v>3</v>
      </c>
      <c r="T110" s="92">
        <v>3</v>
      </c>
      <c r="U110" s="92">
        <v>3</v>
      </c>
      <c r="V110" s="92">
        <v>3</v>
      </c>
      <c r="W110" s="92">
        <v>3</v>
      </c>
      <c r="X110" s="92">
        <v>3</v>
      </c>
      <c r="Y110" s="92">
        <v>3</v>
      </c>
      <c r="Z110" s="92">
        <v>3</v>
      </c>
      <c r="AB110" s="55" t="str">
        <f t="shared" si="16"/>
        <v>Senna</v>
      </c>
      <c r="AC110" s="92">
        <v>3</v>
      </c>
      <c r="AD110" s="92">
        <v>3</v>
      </c>
      <c r="AE110" s="92">
        <v>3</v>
      </c>
      <c r="AF110" s="92">
        <v>3</v>
      </c>
      <c r="AG110" s="92">
        <v>3</v>
      </c>
      <c r="AJ110" s="66">
        <v>1</v>
      </c>
    </row>
    <row r="111" spans="1:36" ht="15.75" thickBot="1" x14ac:dyDescent="0.3">
      <c r="A111" t="str">
        <f>'Champ Scores'!A110</f>
        <v>Seraphine</v>
      </c>
      <c r="B111" s="109">
        <v>0</v>
      </c>
      <c r="C111" s="98">
        <v>0</v>
      </c>
      <c r="D111" s="96">
        <v>5</v>
      </c>
      <c r="E111" s="104">
        <v>0</v>
      </c>
      <c r="F111" s="96">
        <v>4</v>
      </c>
      <c r="G111" s="68">
        <v>0</v>
      </c>
      <c r="H111" s="68">
        <v>0</v>
      </c>
      <c r="I111" s="68">
        <v>0</v>
      </c>
      <c r="K111" s="1" t="str">
        <f t="shared" si="9"/>
        <v>Seraphine</v>
      </c>
      <c r="L111" s="97">
        <f t="shared" si="10"/>
        <v>0</v>
      </c>
      <c r="M111" s="97">
        <f t="shared" si="11"/>
        <v>0</v>
      </c>
      <c r="N111" s="97">
        <f t="shared" si="12"/>
        <v>3</v>
      </c>
      <c r="O111" s="97">
        <f t="shared" si="13"/>
        <v>0</v>
      </c>
      <c r="P111" s="97">
        <f t="shared" si="14"/>
        <v>3</v>
      </c>
      <c r="R111" s="55" t="str">
        <f t="shared" si="15"/>
        <v>Seraphine</v>
      </c>
      <c r="S111" s="92">
        <v>3</v>
      </c>
      <c r="T111" s="92">
        <v>3</v>
      </c>
      <c r="U111" s="92">
        <v>3</v>
      </c>
      <c r="V111" s="92">
        <v>3</v>
      </c>
      <c r="W111" s="92">
        <v>3</v>
      </c>
      <c r="X111" s="92">
        <v>3</v>
      </c>
      <c r="Y111" s="92">
        <v>3</v>
      </c>
      <c r="Z111" s="92">
        <v>3</v>
      </c>
      <c r="AB111" s="55" t="str">
        <f t="shared" si="16"/>
        <v>Seraphine</v>
      </c>
      <c r="AC111" s="92">
        <v>3</v>
      </c>
      <c r="AD111" s="92">
        <v>3</v>
      </c>
      <c r="AE111" s="92">
        <v>3</v>
      </c>
      <c r="AF111" s="92">
        <v>3</v>
      </c>
      <c r="AG111" s="92">
        <v>3</v>
      </c>
      <c r="AJ111" s="66">
        <v>1</v>
      </c>
    </row>
    <row r="112" spans="1:36" ht="15.75" thickBot="1" x14ac:dyDescent="0.3">
      <c r="A112" t="str">
        <f>'Champ Scores'!A111</f>
        <v>Sett</v>
      </c>
      <c r="B112" s="109">
        <v>5</v>
      </c>
      <c r="C112" s="98">
        <v>0</v>
      </c>
      <c r="D112" s="96">
        <v>3</v>
      </c>
      <c r="E112" s="104">
        <v>0</v>
      </c>
      <c r="F112" s="96">
        <v>0</v>
      </c>
      <c r="G112" s="68">
        <v>0</v>
      </c>
      <c r="H112" s="68">
        <v>0</v>
      </c>
      <c r="I112" s="68">
        <v>0</v>
      </c>
      <c r="K112" s="1" t="str">
        <f t="shared" si="9"/>
        <v>Sett</v>
      </c>
      <c r="L112" s="97">
        <f t="shared" si="10"/>
        <v>3</v>
      </c>
      <c r="M112" s="97">
        <f t="shared" si="11"/>
        <v>0</v>
      </c>
      <c r="N112" s="97">
        <f t="shared" si="12"/>
        <v>3</v>
      </c>
      <c r="O112" s="97">
        <f t="shared" si="13"/>
        <v>0</v>
      </c>
      <c r="P112" s="97">
        <f t="shared" si="14"/>
        <v>0</v>
      </c>
      <c r="R112" s="55" t="str">
        <f t="shared" si="15"/>
        <v>Sett</v>
      </c>
      <c r="S112" s="92">
        <v>3</v>
      </c>
      <c r="T112" s="92">
        <v>3</v>
      </c>
      <c r="U112" s="92">
        <v>3</v>
      </c>
      <c r="V112" s="92">
        <v>3</v>
      </c>
      <c r="W112" s="92">
        <v>3</v>
      </c>
      <c r="X112" s="92">
        <v>3</v>
      </c>
      <c r="Y112" s="92">
        <v>3</v>
      </c>
      <c r="Z112" s="92">
        <v>3</v>
      </c>
      <c r="AB112" s="55" t="str">
        <f t="shared" si="16"/>
        <v>Sett</v>
      </c>
      <c r="AC112" s="92">
        <v>3</v>
      </c>
      <c r="AD112" s="92">
        <v>3</v>
      </c>
      <c r="AE112" s="92">
        <v>3</v>
      </c>
      <c r="AF112" s="92">
        <v>3</v>
      </c>
      <c r="AG112" s="92">
        <v>3</v>
      </c>
      <c r="AJ112" s="66">
        <v>1</v>
      </c>
    </row>
    <row r="113" spans="1:36" ht="15.75" thickBot="1" x14ac:dyDescent="0.3">
      <c r="A113" t="str">
        <f>'Champ Scores'!A112</f>
        <v>Shaco</v>
      </c>
      <c r="B113" s="109">
        <v>0</v>
      </c>
      <c r="C113" s="98">
        <v>0</v>
      </c>
      <c r="D113" s="96">
        <v>0</v>
      </c>
      <c r="E113" s="104">
        <v>0</v>
      </c>
      <c r="F113" s="96">
        <v>0</v>
      </c>
      <c r="G113" s="68">
        <v>0</v>
      </c>
      <c r="H113" s="68">
        <v>0</v>
      </c>
      <c r="I113" s="68">
        <v>0</v>
      </c>
      <c r="K113" s="1" t="str">
        <f t="shared" si="9"/>
        <v>Shaco</v>
      </c>
      <c r="L113" s="97">
        <f t="shared" si="10"/>
        <v>0</v>
      </c>
      <c r="M113" s="97">
        <f t="shared" si="11"/>
        <v>0</v>
      </c>
      <c r="N113" s="97">
        <f t="shared" si="12"/>
        <v>0</v>
      </c>
      <c r="O113" s="97">
        <f t="shared" si="13"/>
        <v>0</v>
      </c>
      <c r="P113" s="97">
        <f t="shared" si="14"/>
        <v>0</v>
      </c>
      <c r="R113" s="55" t="str">
        <f t="shared" si="15"/>
        <v>Shaco</v>
      </c>
      <c r="S113" s="92">
        <v>3</v>
      </c>
      <c r="T113" s="92">
        <v>3</v>
      </c>
      <c r="U113" s="92">
        <v>3</v>
      </c>
      <c r="V113" s="92">
        <v>3</v>
      </c>
      <c r="W113" s="92">
        <v>3</v>
      </c>
      <c r="X113" s="92">
        <v>3</v>
      </c>
      <c r="Y113" s="92">
        <v>3</v>
      </c>
      <c r="Z113" s="92">
        <v>3</v>
      </c>
      <c r="AB113" s="55" t="str">
        <f t="shared" si="16"/>
        <v>Shaco</v>
      </c>
      <c r="AC113" s="92">
        <v>3</v>
      </c>
      <c r="AD113" s="92">
        <v>3</v>
      </c>
      <c r="AE113" s="92">
        <v>3</v>
      </c>
      <c r="AF113" s="92">
        <v>3</v>
      </c>
      <c r="AG113" s="92">
        <v>3</v>
      </c>
      <c r="AJ113" s="66">
        <v>1</v>
      </c>
    </row>
    <row r="114" spans="1:36" ht="15.75" thickBot="1" x14ac:dyDescent="0.3">
      <c r="A114" t="str">
        <f>'Champ Scores'!A113</f>
        <v>Shen</v>
      </c>
      <c r="B114" s="109">
        <v>3</v>
      </c>
      <c r="C114" s="98">
        <v>0</v>
      </c>
      <c r="D114" s="96">
        <v>0</v>
      </c>
      <c r="E114" s="104">
        <v>0</v>
      </c>
      <c r="F114" s="96">
        <v>3</v>
      </c>
      <c r="G114" s="68">
        <v>0</v>
      </c>
      <c r="H114" s="68">
        <v>0</v>
      </c>
      <c r="I114" s="68">
        <v>0</v>
      </c>
      <c r="K114" s="1" t="str">
        <f t="shared" si="9"/>
        <v>Shen</v>
      </c>
      <c r="L114" s="97">
        <f t="shared" si="10"/>
        <v>3</v>
      </c>
      <c r="M114" s="97">
        <f t="shared" si="11"/>
        <v>0</v>
      </c>
      <c r="N114" s="97">
        <f t="shared" si="12"/>
        <v>0</v>
      </c>
      <c r="O114" s="97">
        <f t="shared" si="13"/>
        <v>0</v>
      </c>
      <c r="P114" s="97">
        <f t="shared" si="14"/>
        <v>3</v>
      </c>
      <c r="R114" s="55" t="str">
        <f t="shared" si="15"/>
        <v>Shen</v>
      </c>
      <c r="S114" s="92">
        <v>3</v>
      </c>
      <c r="T114" s="92">
        <v>3</v>
      </c>
      <c r="U114" s="92">
        <v>3</v>
      </c>
      <c r="V114" s="92">
        <v>3</v>
      </c>
      <c r="W114" s="92">
        <v>3</v>
      </c>
      <c r="X114" s="92">
        <v>3</v>
      </c>
      <c r="Y114" s="92">
        <v>3</v>
      </c>
      <c r="Z114" s="92">
        <v>3</v>
      </c>
      <c r="AB114" s="55" t="str">
        <f t="shared" si="16"/>
        <v>Shen</v>
      </c>
      <c r="AC114" s="92">
        <v>3</v>
      </c>
      <c r="AD114" s="92">
        <v>3</v>
      </c>
      <c r="AE114" s="92">
        <v>3</v>
      </c>
      <c r="AF114" s="92">
        <v>3</v>
      </c>
      <c r="AG114" s="92">
        <v>3</v>
      </c>
      <c r="AJ114" s="66">
        <v>1</v>
      </c>
    </row>
    <row r="115" spans="1:36" ht="15.75" thickBot="1" x14ac:dyDescent="0.3">
      <c r="A115" t="str">
        <f>'Champ Scores'!A114</f>
        <v>Shyvana</v>
      </c>
      <c r="B115" s="109">
        <v>0</v>
      </c>
      <c r="C115" s="100">
        <v>1</v>
      </c>
      <c r="D115" s="96">
        <v>0</v>
      </c>
      <c r="E115" s="104">
        <v>0</v>
      </c>
      <c r="F115" s="96">
        <v>0</v>
      </c>
      <c r="G115" s="68">
        <v>0</v>
      </c>
      <c r="H115" s="68">
        <v>0</v>
      </c>
      <c r="I115" s="68">
        <v>0</v>
      </c>
      <c r="K115" s="1" t="str">
        <f t="shared" si="9"/>
        <v>Shyvana</v>
      </c>
      <c r="L115" s="97">
        <f t="shared" si="10"/>
        <v>0</v>
      </c>
      <c r="M115" s="97">
        <f t="shared" si="11"/>
        <v>3</v>
      </c>
      <c r="N115" s="97">
        <f t="shared" si="12"/>
        <v>0</v>
      </c>
      <c r="O115" s="97">
        <f t="shared" si="13"/>
        <v>0</v>
      </c>
      <c r="P115" s="97">
        <f t="shared" si="14"/>
        <v>0</v>
      </c>
      <c r="R115" s="55" t="str">
        <f t="shared" si="15"/>
        <v>Shyvana</v>
      </c>
      <c r="S115" s="92">
        <v>3</v>
      </c>
      <c r="T115" s="92">
        <v>3</v>
      </c>
      <c r="U115" s="92">
        <v>3</v>
      </c>
      <c r="V115" s="92">
        <v>3</v>
      </c>
      <c r="W115" s="92">
        <v>3</v>
      </c>
      <c r="X115" s="92">
        <v>3</v>
      </c>
      <c r="Y115" s="92">
        <v>3</v>
      </c>
      <c r="Z115" s="92">
        <v>3</v>
      </c>
      <c r="AB115" s="55" t="str">
        <f t="shared" si="16"/>
        <v>Shyvana</v>
      </c>
      <c r="AC115" s="92">
        <v>3</v>
      </c>
      <c r="AD115" s="92">
        <v>3</v>
      </c>
      <c r="AE115" s="92">
        <v>3</v>
      </c>
      <c r="AF115" s="92">
        <v>3</v>
      </c>
      <c r="AG115" s="92">
        <v>3</v>
      </c>
      <c r="AJ115" s="66">
        <v>1</v>
      </c>
    </row>
    <row r="116" spans="1:36" ht="15.75" thickBot="1" x14ac:dyDescent="0.3">
      <c r="A116" t="str">
        <f>'Champ Scores'!A115</f>
        <v>Singed</v>
      </c>
      <c r="B116" s="109">
        <v>0</v>
      </c>
      <c r="C116" s="98">
        <v>0</v>
      </c>
      <c r="D116" s="96">
        <v>2</v>
      </c>
      <c r="E116" s="104">
        <v>0</v>
      </c>
      <c r="F116" s="96">
        <v>0</v>
      </c>
      <c r="G116" s="68">
        <v>0</v>
      </c>
      <c r="H116" s="68">
        <v>0</v>
      </c>
      <c r="I116" s="68">
        <v>0</v>
      </c>
      <c r="K116" s="1" t="str">
        <f t="shared" si="9"/>
        <v>Singed</v>
      </c>
      <c r="L116" s="97">
        <f t="shared" si="10"/>
        <v>0</v>
      </c>
      <c r="M116" s="97">
        <f t="shared" si="11"/>
        <v>0</v>
      </c>
      <c r="N116" s="97">
        <f t="shared" si="12"/>
        <v>3</v>
      </c>
      <c r="O116" s="97">
        <f t="shared" si="13"/>
        <v>0</v>
      </c>
      <c r="P116" s="97">
        <f t="shared" si="14"/>
        <v>0</v>
      </c>
      <c r="R116" s="55" t="str">
        <f t="shared" si="15"/>
        <v>Singed</v>
      </c>
      <c r="S116" s="92">
        <v>3</v>
      </c>
      <c r="T116" s="92">
        <v>3</v>
      </c>
      <c r="U116" s="92">
        <v>3</v>
      </c>
      <c r="V116" s="92">
        <v>3</v>
      </c>
      <c r="W116" s="92">
        <v>3</v>
      </c>
      <c r="X116" s="92">
        <v>3</v>
      </c>
      <c r="Y116" s="92">
        <v>3</v>
      </c>
      <c r="Z116" s="92">
        <v>3</v>
      </c>
      <c r="AB116" s="55" t="str">
        <f t="shared" si="16"/>
        <v>Singed</v>
      </c>
      <c r="AC116" s="92">
        <v>3</v>
      </c>
      <c r="AD116" s="92">
        <v>3</v>
      </c>
      <c r="AE116" s="92">
        <v>3</v>
      </c>
      <c r="AF116" s="92">
        <v>3</v>
      </c>
      <c r="AG116" s="92">
        <v>3</v>
      </c>
      <c r="AJ116" s="66">
        <v>1</v>
      </c>
    </row>
    <row r="117" spans="1:36" ht="15.75" thickBot="1" x14ac:dyDescent="0.3">
      <c r="A117" t="str">
        <f>'Champ Scores'!A116</f>
        <v>Sion</v>
      </c>
      <c r="B117" s="109">
        <v>2</v>
      </c>
      <c r="C117" s="98">
        <v>0</v>
      </c>
      <c r="D117" s="96">
        <v>3</v>
      </c>
      <c r="E117" s="104">
        <v>0</v>
      </c>
      <c r="F117" s="96">
        <v>4</v>
      </c>
      <c r="G117" s="68">
        <v>0</v>
      </c>
      <c r="H117" s="68">
        <v>0</v>
      </c>
      <c r="I117" s="68">
        <v>0</v>
      </c>
      <c r="K117" s="1" t="str">
        <f t="shared" si="9"/>
        <v>Sion</v>
      </c>
      <c r="L117" s="97">
        <f t="shared" si="10"/>
        <v>3</v>
      </c>
      <c r="M117" s="97">
        <f t="shared" si="11"/>
        <v>0</v>
      </c>
      <c r="N117" s="97">
        <f t="shared" si="12"/>
        <v>3</v>
      </c>
      <c r="O117" s="97">
        <f t="shared" si="13"/>
        <v>0</v>
      </c>
      <c r="P117" s="97">
        <f t="shared" si="14"/>
        <v>3</v>
      </c>
      <c r="R117" s="55" t="str">
        <f t="shared" si="15"/>
        <v>Sion</v>
      </c>
      <c r="S117" s="92">
        <v>3</v>
      </c>
      <c r="T117" s="92">
        <v>3</v>
      </c>
      <c r="U117" s="92">
        <v>3</v>
      </c>
      <c r="V117" s="92">
        <v>3</v>
      </c>
      <c r="W117" s="92">
        <v>3</v>
      </c>
      <c r="X117" s="92">
        <v>3</v>
      </c>
      <c r="Y117" s="92">
        <v>3</v>
      </c>
      <c r="Z117" s="92">
        <v>3</v>
      </c>
      <c r="AB117" s="55" t="str">
        <f t="shared" si="16"/>
        <v>Sion</v>
      </c>
      <c r="AC117" s="92">
        <v>3</v>
      </c>
      <c r="AD117" s="92">
        <v>3</v>
      </c>
      <c r="AE117" s="92">
        <v>3</v>
      </c>
      <c r="AF117" s="92">
        <v>3</v>
      </c>
      <c r="AG117" s="92">
        <v>3</v>
      </c>
      <c r="AJ117" s="66">
        <v>1</v>
      </c>
    </row>
    <row r="118" spans="1:36" ht="15.75" thickBot="1" x14ac:dyDescent="0.3">
      <c r="A118" t="str">
        <f>'Champ Scores'!A117</f>
        <v>Sivir</v>
      </c>
      <c r="B118" s="109">
        <v>0</v>
      </c>
      <c r="C118" s="98">
        <v>0</v>
      </c>
      <c r="D118" s="96">
        <v>3</v>
      </c>
      <c r="E118" s="104">
        <v>3</v>
      </c>
      <c r="F118" s="96">
        <v>0</v>
      </c>
      <c r="G118" s="68">
        <v>0</v>
      </c>
      <c r="H118" s="68">
        <v>0</v>
      </c>
      <c r="I118" s="68">
        <v>0</v>
      </c>
      <c r="K118" s="1" t="str">
        <f t="shared" si="9"/>
        <v>Sivir</v>
      </c>
      <c r="L118" s="97">
        <f t="shared" si="10"/>
        <v>0</v>
      </c>
      <c r="M118" s="97">
        <f t="shared" si="11"/>
        <v>0</v>
      </c>
      <c r="N118" s="97">
        <f t="shared" si="12"/>
        <v>3</v>
      </c>
      <c r="O118" s="97">
        <f t="shared" si="13"/>
        <v>3</v>
      </c>
      <c r="P118" s="97">
        <f t="shared" si="14"/>
        <v>0</v>
      </c>
      <c r="R118" s="55" t="str">
        <f t="shared" si="15"/>
        <v>Sivir</v>
      </c>
      <c r="S118" s="92">
        <v>3</v>
      </c>
      <c r="T118" s="92">
        <v>3</v>
      </c>
      <c r="U118" s="92">
        <v>3</v>
      </c>
      <c r="V118" s="92">
        <v>3</v>
      </c>
      <c r="W118" s="92">
        <v>3</v>
      </c>
      <c r="X118" s="92">
        <v>3</v>
      </c>
      <c r="Y118" s="92">
        <v>3</v>
      </c>
      <c r="Z118" s="92">
        <v>3</v>
      </c>
      <c r="AB118" s="55" t="str">
        <f t="shared" si="16"/>
        <v>Sivir</v>
      </c>
      <c r="AC118" s="92">
        <v>3</v>
      </c>
      <c r="AD118" s="92">
        <v>3</v>
      </c>
      <c r="AE118" s="92">
        <v>3</v>
      </c>
      <c r="AF118" s="92">
        <v>3</v>
      </c>
      <c r="AG118" s="92">
        <v>3</v>
      </c>
      <c r="AJ118" s="66">
        <v>1</v>
      </c>
    </row>
    <row r="119" spans="1:36" ht="15.75" thickBot="1" x14ac:dyDescent="0.3">
      <c r="A119" t="str">
        <f>'Champ Scores'!A118</f>
        <v>Skarner</v>
      </c>
      <c r="B119" s="109">
        <v>0</v>
      </c>
      <c r="C119" s="98">
        <v>0</v>
      </c>
      <c r="D119" s="96">
        <v>0</v>
      </c>
      <c r="E119" s="104">
        <v>0</v>
      </c>
      <c r="F119" s="96">
        <v>0</v>
      </c>
      <c r="G119" s="68">
        <v>0</v>
      </c>
      <c r="H119" s="68">
        <v>0</v>
      </c>
      <c r="I119" s="68">
        <v>0</v>
      </c>
      <c r="K119" s="1" t="str">
        <f t="shared" si="9"/>
        <v>Skarner</v>
      </c>
      <c r="L119" s="97">
        <f t="shared" si="10"/>
        <v>0</v>
      </c>
      <c r="M119" s="97">
        <f t="shared" si="11"/>
        <v>0</v>
      </c>
      <c r="N119" s="97">
        <f t="shared" si="12"/>
        <v>0</v>
      </c>
      <c r="O119" s="97">
        <f t="shared" si="13"/>
        <v>0</v>
      </c>
      <c r="P119" s="97">
        <f t="shared" si="14"/>
        <v>0</v>
      </c>
      <c r="R119" s="55" t="str">
        <f t="shared" si="15"/>
        <v>Skarner</v>
      </c>
      <c r="S119" s="92">
        <v>3</v>
      </c>
      <c r="T119" s="92">
        <v>3</v>
      </c>
      <c r="U119" s="92">
        <v>3</v>
      </c>
      <c r="V119" s="92">
        <v>3</v>
      </c>
      <c r="W119" s="92">
        <v>3</v>
      </c>
      <c r="X119" s="92">
        <v>3</v>
      </c>
      <c r="Y119" s="92">
        <v>3</v>
      </c>
      <c r="Z119" s="92">
        <v>3</v>
      </c>
      <c r="AB119" s="55" t="str">
        <f t="shared" si="16"/>
        <v>Skarner</v>
      </c>
      <c r="AC119" s="92">
        <v>3</v>
      </c>
      <c r="AD119" s="92">
        <v>3</v>
      </c>
      <c r="AE119" s="92">
        <v>3</v>
      </c>
      <c r="AF119" s="92">
        <v>3</v>
      </c>
      <c r="AG119" s="92">
        <v>3</v>
      </c>
      <c r="AJ119" s="66">
        <v>1</v>
      </c>
    </row>
    <row r="120" spans="1:36" ht="15.75" thickBot="1" x14ac:dyDescent="0.3">
      <c r="A120" t="str">
        <f>'Champ Scores'!A119</f>
        <v>Sona</v>
      </c>
      <c r="B120" s="109">
        <v>0</v>
      </c>
      <c r="C120" s="98">
        <v>0</v>
      </c>
      <c r="D120" s="96">
        <v>3</v>
      </c>
      <c r="E120" s="104">
        <v>0</v>
      </c>
      <c r="F120" s="96">
        <v>5</v>
      </c>
      <c r="G120" s="68">
        <v>0</v>
      </c>
      <c r="H120" s="68">
        <v>0</v>
      </c>
      <c r="I120" s="68">
        <v>0</v>
      </c>
      <c r="K120" s="1" t="str">
        <f t="shared" si="9"/>
        <v>Sona</v>
      </c>
      <c r="L120" s="97">
        <f t="shared" si="10"/>
        <v>0</v>
      </c>
      <c r="M120" s="97">
        <f t="shared" si="11"/>
        <v>0</v>
      </c>
      <c r="N120" s="97">
        <f t="shared" si="12"/>
        <v>3</v>
      </c>
      <c r="O120" s="97">
        <f t="shared" si="13"/>
        <v>0</v>
      </c>
      <c r="P120" s="97">
        <f t="shared" si="14"/>
        <v>3</v>
      </c>
      <c r="R120" s="55" t="str">
        <f t="shared" si="15"/>
        <v>Sona</v>
      </c>
      <c r="S120" s="92">
        <v>3</v>
      </c>
      <c r="T120" s="92">
        <v>3</v>
      </c>
      <c r="U120" s="92">
        <v>3</v>
      </c>
      <c r="V120" s="92">
        <v>3</v>
      </c>
      <c r="W120" s="92">
        <v>3</v>
      </c>
      <c r="X120" s="92">
        <v>3</v>
      </c>
      <c r="Y120" s="92">
        <v>3</v>
      </c>
      <c r="Z120" s="92">
        <v>3</v>
      </c>
      <c r="AB120" s="55" t="str">
        <f t="shared" si="16"/>
        <v>Sona</v>
      </c>
      <c r="AC120" s="92">
        <v>3</v>
      </c>
      <c r="AD120" s="92">
        <v>3</v>
      </c>
      <c r="AE120" s="92">
        <v>3</v>
      </c>
      <c r="AF120" s="92">
        <v>3</v>
      </c>
      <c r="AG120" s="92">
        <v>3</v>
      </c>
      <c r="AJ120" s="66">
        <v>1</v>
      </c>
    </row>
    <row r="121" spans="1:36" ht="15.75" thickBot="1" x14ac:dyDescent="0.3">
      <c r="A121" t="str">
        <f>'Champ Scores'!A120</f>
        <v>Soraka</v>
      </c>
      <c r="B121" s="109">
        <v>0</v>
      </c>
      <c r="C121" s="98">
        <v>0</v>
      </c>
      <c r="D121" s="96">
        <v>4</v>
      </c>
      <c r="E121" s="104">
        <v>0</v>
      </c>
      <c r="F121" s="96">
        <v>5</v>
      </c>
      <c r="G121" s="68">
        <v>0</v>
      </c>
      <c r="H121" s="68">
        <v>0</v>
      </c>
      <c r="I121" s="68">
        <v>0</v>
      </c>
      <c r="K121" s="1" t="str">
        <f t="shared" si="9"/>
        <v>Soraka</v>
      </c>
      <c r="L121" s="97">
        <f t="shared" si="10"/>
        <v>0</v>
      </c>
      <c r="M121" s="97">
        <f t="shared" si="11"/>
        <v>0</v>
      </c>
      <c r="N121" s="97">
        <f t="shared" si="12"/>
        <v>3</v>
      </c>
      <c r="O121" s="97">
        <f t="shared" si="13"/>
        <v>0</v>
      </c>
      <c r="P121" s="97">
        <f t="shared" si="14"/>
        <v>3</v>
      </c>
      <c r="R121" s="55" t="str">
        <f t="shared" si="15"/>
        <v>Soraka</v>
      </c>
      <c r="S121" s="92">
        <v>3</v>
      </c>
      <c r="T121" s="92">
        <v>3</v>
      </c>
      <c r="U121" s="92">
        <v>3</v>
      </c>
      <c r="V121" s="92">
        <v>3</v>
      </c>
      <c r="W121" s="92">
        <v>3</v>
      </c>
      <c r="X121" s="92">
        <v>3</v>
      </c>
      <c r="Y121" s="92">
        <v>3</v>
      </c>
      <c r="Z121" s="92">
        <v>3</v>
      </c>
      <c r="AB121" s="55" t="str">
        <f t="shared" si="16"/>
        <v>Soraka</v>
      </c>
      <c r="AC121" s="92">
        <v>3</v>
      </c>
      <c r="AD121" s="92">
        <v>3</v>
      </c>
      <c r="AE121" s="92">
        <v>3</v>
      </c>
      <c r="AF121" s="92">
        <v>3</v>
      </c>
      <c r="AG121" s="92">
        <v>3</v>
      </c>
      <c r="AJ121" s="66">
        <v>1</v>
      </c>
    </row>
    <row r="122" spans="1:36" ht="15.75" thickBot="1" x14ac:dyDescent="0.3">
      <c r="A122" t="str">
        <f>'Champ Scores'!A121</f>
        <v>Swain</v>
      </c>
      <c r="B122" s="109">
        <v>2</v>
      </c>
      <c r="C122" s="98">
        <v>0</v>
      </c>
      <c r="D122" s="96">
        <v>5</v>
      </c>
      <c r="E122" s="104">
        <v>0</v>
      </c>
      <c r="F122" s="96">
        <v>3</v>
      </c>
      <c r="G122" s="68">
        <v>0</v>
      </c>
      <c r="H122" s="68">
        <v>0</v>
      </c>
      <c r="I122" s="68">
        <v>0</v>
      </c>
      <c r="K122" s="1" t="str">
        <f t="shared" si="9"/>
        <v>Swain</v>
      </c>
      <c r="L122" s="97">
        <f t="shared" si="10"/>
        <v>3</v>
      </c>
      <c r="M122" s="97">
        <f t="shared" si="11"/>
        <v>0</v>
      </c>
      <c r="N122" s="97">
        <f t="shared" si="12"/>
        <v>3</v>
      </c>
      <c r="O122" s="97">
        <f t="shared" si="13"/>
        <v>0</v>
      </c>
      <c r="P122" s="97">
        <f t="shared" si="14"/>
        <v>3</v>
      </c>
      <c r="R122" s="55" t="str">
        <f t="shared" si="15"/>
        <v>Swain</v>
      </c>
      <c r="S122" s="92">
        <v>3</v>
      </c>
      <c r="T122" s="92">
        <v>3</v>
      </c>
      <c r="U122" s="92">
        <v>3</v>
      </c>
      <c r="V122" s="92">
        <v>3</v>
      </c>
      <c r="W122" s="92">
        <v>3</v>
      </c>
      <c r="X122" s="92">
        <v>3</v>
      </c>
      <c r="Y122" s="92">
        <v>3</v>
      </c>
      <c r="Z122" s="92">
        <v>3</v>
      </c>
      <c r="AB122" s="55" t="str">
        <f t="shared" si="16"/>
        <v>Swain</v>
      </c>
      <c r="AC122" s="92">
        <v>3</v>
      </c>
      <c r="AD122" s="92">
        <v>3</v>
      </c>
      <c r="AE122" s="92">
        <v>3</v>
      </c>
      <c r="AF122" s="92">
        <v>3</v>
      </c>
      <c r="AG122" s="92">
        <v>3</v>
      </c>
      <c r="AJ122" s="66">
        <v>1</v>
      </c>
    </row>
    <row r="123" spans="1:36" ht="15.75" thickBot="1" x14ac:dyDescent="0.3">
      <c r="A123" t="str">
        <f>'Champ Scores'!A122</f>
        <v>Sylas</v>
      </c>
      <c r="B123" s="109">
        <v>3</v>
      </c>
      <c r="C123" s="98">
        <v>0</v>
      </c>
      <c r="D123" s="96">
        <v>5</v>
      </c>
      <c r="E123" s="104">
        <v>0</v>
      </c>
      <c r="F123" s="96">
        <v>0</v>
      </c>
      <c r="G123" s="68">
        <v>0</v>
      </c>
      <c r="H123" s="68">
        <v>0</v>
      </c>
      <c r="I123" s="68">
        <v>0</v>
      </c>
      <c r="K123" s="1" t="str">
        <f t="shared" si="9"/>
        <v>Sylas</v>
      </c>
      <c r="L123" s="97">
        <f t="shared" si="10"/>
        <v>3</v>
      </c>
      <c r="M123" s="97">
        <f t="shared" si="11"/>
        <v>0</v>
      </c>
      <c r="N123" s="97">
        <f t="shared" si="12"/>
        <v>3</v>
      </c>
      <c r="O123" s="97">
        <f t="shared" si="13"/>
        <v>0</v>
      </c>
      <c r="P123" s="97">
        <f t="shared" si="14"/>
        <v>0</v>
      </c>
      <c r="R123" s="55" t="str">
        <f t="shared" si="15"/>
        <v>Sylas</v>
      </c>
      <c r="S123" s="92">
        <v>3</v>
      </c>
      <c r="T123" s="92">
        <v>3</v>
      </c>
      <c r="U123" s="92">
        <v>3</v>
      </c>
      <c r="V123" s="92">
        <v>3</v>
      </c>
      <c r="W123" s="92">
        <v>3</v>
      </c>
      <c r="X123" s="92">
        <v>3</v>
      </c>
      <c r="Y123" s="92">
        <v>3</v>
      </c>
      <c r="Z123" s="92">
        <v>3</v>
      </c>
      <c r="AB123" s="55" t="str">
        <f t="shared" si="16"/>
        <v>Sylas</v>
      </c>
      <c r="AC123" s="92">
        <v>3</v>
      </c>
      <c r="AD123" s="92">
        <v>3</v>
      </c>
      <c r="AE123" s="92">
        <v>3</v>
      </c>
      <c r="AF123" s="92">
        <v>3</v>
      </c>
      <c r="AG123" s="92">
        <v>3</v>
      </c>
      <c r="AJ123" s="66">
        <v>1</v>
      </c>
    </row>
    <row r="124" spans="1:36" ht="15.75" thickBot="1" x14ac:dyDescent="0.3">
      <c r="A124" t="str">
        <f>'Champ Scores'!A123</f>
        <v>Syndra</v>
      </c>
      <c r="B124" s="109">
        <v>0</v>
      </c>
      <c r="C124" s="98">
        <v>0</v>
      </c>
      <c r="D124" s="96">
        <v>3</v>
      </c>
      <c r="E124" s="104">
        <v>0</v>
      </c>
      <c r="F124" s="96">
        <v>0</v>
      </c>
      <c r="G124" s="68">
        <v>0</v>
      </c>
      <c r="H124" s="68">
        <v>0</v>
      </c>
      <c r="I124" s="68">
        <v>0</v>
      </c>
      <c r="K124" s="1" t="str">
        <f t="shared" si="9"/>
        <v>Syndra</v>
      </c>
      <c r="L124" s="97">
        <f t="shared" si="10"/>
        <v>0</v>
      </c>
      <c r="M124" s="97">
        <f t="shared" si="11"/>
        <v>0</v>
      </c>
      <c r="N124" s="97">
        <f t="shared" si="12"/>
        <v>3</v>
      </c>
      <c r="O124" s="97">
        <f t="shared" si="13"/>
        <v>0</v>
      </c>
      <c r="P124" s="97">
        <f t="shared" si="14"/>
        <v>0</v>
      </c>
      <c r="R124" s="55" t="str">
        <f t="shared" si="15"/>
        <v>Syndra</v>
      </c>
      <c r="S124" s="92">
        <v>3</v>
      </c>
      <c r="T124" s="92">
        <v>3</v>
      </c>
      <c r="U124" s="92">
        <v>3</v>
      </c>
      <c r="V124" s="92">
        <v>3</v>
      </c>
      <c r="W124" s="92">
        <v>3</v>
      </c>
      <c r="X124" s="92">
        <v>3</v>
      </c>
      <c r="Y124" s="92">
        <v>3</v>
      </c>
      <c r="Z124" s="92">
        <v>3</v>
      </c>
      <c r="AB124" s="55" t="str">
        <f t="shared" si="16"/>
        <v>Syndra</v>
      </c>
      <c r="AC124" s="92">
        <v>3</v>
      </c>
      <c r="AD124" s="92">
        <v>3</v>
      </c>
      <c r="AE124" s="92">
        <v>3</v>
      </c>
      <c r="AF124" s="92">
        <v>3</v>
      </c>
      <c r="AG124" s="92">
        <v>3</v>
      </c>
      <c r="AJ124" s="66">
        <v>1</v>
      </c>
    </row>
    <row r="125" spans="1:36" ht="15.75" thickBot="1" x14ac:dyDescent="0.3">
      <c r="A125" t="str">
        <f>'Champ Scores'!A124</f>
        <v>Tahm Kench</v>
      </c>
      <c r="B125" s="109">
        <v>4</v>
      </c>
      <c r="C125" s="98">
        <v>0</v>
      </c>
      <c r="D125" s="96">
        <v>0</v>
      </c>
      <c r="E125" s="104">
        <v>0</v>
      </c>
      <c r="F125" s="96">
        <v>5</v>
      </c>
      <c r="G125" s="68">
        <v>0</v>
      </c>
      <c r="H125" s="68">
        <v>0</v>
      </c>
      <c r="I125" s="68">
        <v>0</v>
      </c>
      <c r="K125" s="1" t="str">
        <f t="shared" si="9"/>
        <v>Tahm Kench</v>
      </c>
      <c r="L125" s="97">
        <f t="shared" si="10"/>
        <v>3</v>
      </c>
      <c r="M125" s="97">
        <f t="shared" si="11"/>
        <v>0</v>
      </c>
      <c r="N125" s="97">
        <f t="shared" si="12"/>
        <v>0</v>
      </c>
      <c r="O125" s="97">
        <f t="shared" si="13"/>
        <v>0</v>
      </c>
      <c r="P125" s="97">
        <f t="shared" si="14"/>
        <v>3</v>
      </c>
      <c r="R125" s="55" t="str">
        <f t="shared" si="15"/>
        <v>Tahm Kench</v>
      </c>
      <c r="S125" s="92">
        <v>3</v>
      </c>
      <c r="T125" s="92">
        <v>3</v>
      </c>
      <c r="U125" s="92">
        <v>3</v>
      </c>
      <c r="V125" s="92">
        <v>3</v>
      </c>
      <c r="W125" s="92">
        <v>3</v>
      </c>
      <c r="X125" s="92">
        <v>3</v>
      </c>
      <c r="Y125" s="92">
        <v>3</v>
      </c>
      <c r="Z125" s="92">
        <v>3</v>
      </c>
      <c r="AB125" s="55" t="str">
        <f t="shared" si="16"/>
        <v>Tahm Kench</v>
      </c>
      <c r="AC125" s="92">
        <v>3</v>
      </c>
      <c r="AD125" s="92">
        <v>3</v>
      </c>
      <c r="AE125" s="92">
        <v>3</v>
      </c>
      <c r="AF125" s="92">
        <v>3</v>
      </c>
      <c r="AG125" s="92">
        <v>3</v>
      </c>
      <c r="AJ125" s="66">
        <v>1</v>
      </c>
    </row>
    <row r="126" spans="1:36" ht="15.75" thickBot="1" x14ac:dyDescent="0.3">
      <c r="A126" t="str">
        <f>'Champ Scores'!A125</f>
        <v>Taliyah</v>
      </c>
      <c r="B126" s="109">
        <v>0</v>
      </c>
      <c r="C126" s="98">
        <v>0</v>
      </c>
      <c r="D126" s="96">
        <v>3</v>
      </c>
      <c r="E126" s="104">
        <v>0</v>
      </c>
      <c r="F126" s="96">
        <v>3</v>
      </c>
      <c r="G126" s="68">
        <v>0</v>
      </c>
      <c r="H126" s="68">
        <v>0</v>
      </c>
      <c r="I126" s="68">
        <v>0</v>
      </c>
      <c r="K126" s="1" t="str">
        <f t="shared" si="9"/>
        <v>Taliyah</v>
      </c>
      <c r="L126" s="97">
        <f t="shared" si="10"/>
        <v>0</v>
      </c>
      <c r="M126" s="97">
        <f t="shared" si="11"/>
        <v>0</v>
      </c>
      <c r="N126" s="97">
        <f t="shared" si="12"/>
        <v>3</v>
      </c>
      <c r="O126" s="97">
        <f t="shared" si="13"/>
        <v>0</v>
      </c>
      <c r="P126" s="97">
        <f t="shared" si="14"/>
        <v>3</v>
      </c>
      <c r="R126" s="55" t="str">
        <f t="shared" si="15"/>
        <v>Taliyah</v>
      </c>
      <c r="S126" s="92">
        <v>3</v>
      </c>
      <c r="T126" s="92">
        <v>3</v>
      </c>
      <c r="U126" s="92">
        <v>3</v>
      </c>
      <c r="V126" s="92">
        <v>3</v>
      </c>
      <c r="W126" s="92">
        <v>3</v>
      </c>
      <c r="X126" s="92">
        <v>3</v>
      </c>
      <c r="Y126" s="92">
        <v>3</v>
      </c>
      <c r="Z126" s="92">
        <v>3</v>
      </c>
      <c r="AB126" s="55" t="str">
        <f t="shared" si="16"/>
        <v>Taliyah</v>
      </c>
      <c r="AC126" s="92">
        <v>3</v>
      </c>
      <c r="AD126" s="92">
        <v>3</v>
      </c>
      <c r="AE126" s="92">
        <v>3</v>
      </c>
      <c r="AF126" s="92">
        <v>3</v>
      </c>
      <c r="AG126" s="92">
        <v>3</v>
      </c>
      <c r="AJ126" s="66">
        <v>1</v>
      </c>
    </row>
    <row r="127" spans="1:36" ht="15.75" thickBot="1" x14ac:dyDescent="0.3">
      <c r="A127" t="str">
        <f>'Champ Scores'!A126</f>
        <v>Talon</v>
      </c>
      <c r="B127" s="109">
        <v>0</v>
      </c>
      <c r="C127" s="98">
        <v>0</v>
      </c>
      <c r="D127" s="96">
        <v>5</v>
      </c>
      <c r="E127" s="104">
        <v>0</v>
      </c>
      <c r="F127" s="96">
        <v>0</v>
      </c>
      <c r="G127" s="68">
        <v>0</v>
      </c>
      <c r="H127" s="68">
        <v>0</v>
      </c>
      <c r="I127" s="68">
        <v>0</v>
      </c>
      <c r="K127" s="1" t="str">
        <f t="shared" si="9"/>
        <v>Talon</v>
      </c>
      <c r="L127" s="97">
        <f t="shared" si="10"/>
        <v>0</v>
      </c>
      <c r="M127" s="97">
        <f t="shared" si="11"/>
        <v>0</v>
      </c>
      <c r="N127" s="97">
        <f t="shared" si="12"/>
        <v>3</v>
      </c>
      <c r="O127" s="97">
        <f t="shared" si="13"/>
        <v>0</v>
      </c>
      <c r="P127" s="97">
        <f t="shared" si="14"/>
        <v>0</v>
      </c>
      <c r="R127" s="55" t="str">
        <f t="shared" si="15"/>
        <v>Talon</v>
      </c>
      <c r="S127" s="92">
        <v>3</v>
      </c>
      <c r="T127" s="92">
        <v>3</v>
      </c>
      <c r="U127" s="92">
        <v>3</v>
      </c>
      <c r="V127" s="92">
        <v>3</v>
      </c>
      <c r="W127" s="92">
        <v>3</v>
      </c>
      <c r="X127" s="92">
        <v>3</v>
      </c>
      <c r="Y127" s="92">
        <v>3</v>
      </c>
      <c r="Z127" s="92">
        <v>3</v>
      </c>
      <c r="AB127" s="55" t="str">
        <f t="shared" si="16"/>
        <v>Talon</v>
      </c>
      <c r="AC127" s="92">
        <v>3</v>
      </c>
      <c r="AD127" s="92">
        <v>3</v>
      </c>
      <c r="AE127" s="92">
        <v>3</v>
      </c>
      <c r="AF127" s="92">
        <v>3</v>
      </c>
      <c r="AG127" s="92">
        <v>3</v>
      </c>
      <c r="AJ127" s="66">
        <v>1</v>
      </c>
    </row>
    <row r="128" spans="1:36" ht="15.75" thickBot="1" x14ac:dyDescent="0.3">
      <c r="A128" t="str">
        <f>'Champ Scores'!A127</f>
        <v>Taric</v>
      </c>
      <c r="B128" s="109">
        <v>0</v>
      </c>
      <c r="C128" s="98">
        <v>0</v>
      </c>
      <c r="D128" s="96">
        <v>0</v>
      </c>
      <c r="E128" s="104">
        <v>0</v>
      </c>
      <c r="F128" s="96">
        <v>3</v>
      </c>
      <c r="G128" s="68">
        <v>0</v>
      </c>
      <c r="H128" s="68">
        <v>0</v>
      </c>
      <c r="I128" s="68">
        <v>0</v>
      </c>
      <c r="K128" s="1" t="str">
        <f t="shared" si="9"/>
        <v>Taric</v>
      </c>
      <c r="L128" s="97">
        <f t="shared" si="10"/>
        <v>0</v>
      </c>
      <c r="M128" s="97">
        <f t="shared" si="11"/>
        <v>0</v>
      </c>
      <c r="N128" s="97">
        <f t="shared" si="12"/>
        <v>0</v>
      </c>
      <c r="O128" s="97">
        <f t="shared" si="13"/>
        <v>0</v>
      </c>
      <c r="P128" s="97">
        <f t="shared" si="14"/>
        <v>3</v>
      </c>
      <c r="R128" s="55" t="str">
        <f t="shared" si="15"/>
        <v>Taric</v>
      </c>
      <c r="S128" s="92">
        <v>3</v>
      </c>
      <c r="T128" s="92">
        <v>3</v>
      </c>
      <c r="U128" s="92">
        <v>3</v>
      </c>
      <c r="V128" s="92">
        <v>3</v>
      </c>
      <c r="W128" s="92">
        <v>3</v>
      </c>
      <c r="X128" s="92">
        <v>3</v>
      </c>
      <c r="Y128" s="92">
        <v>3</v>
      </c>
      <c r="Z128" s="92">
        <v>3</v>
      </c>
      <c r="AB128" s="55" t="str">
        <f t="shared" si="16"/>
        <v>Taric</v>
      </c>
      <c r="AC128" s="92">
        <v>3</v>
      </c>
      <c r="AD128" s="92">
        <v>3</v>
      </c>
      <c r="AE128" s="92">
        <v>3</v>
      </c>
      <c r="AF128" s="92">
        <v>3</v>
      </c>
      <c r="AG128" s="92">
        <v>3</v>
      </c>
      <c r="AJ128" s="66">
        <v>1</v>
      </c>
    </row>
    <row r="129" spans="1:36" ht="15.75" thickBot="1" x14ac:dyDescent="0.3">
      <c r="A129" t="str">
        <f>'Champ Scores'!A128</f>
        <v>Teemo</v>
      </c>
      <c r="B129" s="109">
        <v>0</v>
      </c>
      <c r="C129" s="98">
        <v>0</v>
      </c>
      <c r="D129" s="96">
        <v>2</v>
      </c>
      <c r="E129" s="104">
        <v>0</v>
      </c>
      <c r="F129" s="96">
        <v>0</v>
      </c>
      <c r="G129" s="68">
        <v>0</v>
      </c>
      <c r="H129" s="68">
        <v>0</v>
      </c>
      <c r="I129" s="68">
        <v>0</v>
      </c>
      <c r="K129" s="1" t="str">
        <f t="shared" si="9"/>
        <v>Teemo</v>
      </c>
      <c r="L129" s="97">
        <f t="shared" si="10"/>
        <v>0</v>
      </c>
      <c r="M129" s="97">
        <f t="shared" si="11"/>
        <v>0</v>
      </c>
      <c r="N129" s="97">
        <f t="shared" si="12"/>
        <v>3</v>
      </c>
      <c r="O129" s="97">
        <f t="shared" si="13"/>
        <v>0</v>
      </c>
      <c r="P129" s="97">
        <f t="shared" si="14"/>
        <v>0</v>
      </c>
      <c r="R129" s="55" t="str">
        <f t="shared" si="15"/>
        <v>Teemo</v>
      </c>
      <c r="S129" s="92">
        <v>3</v>
      </c>
      <c r="T129" s="92">
        <v>3</v>
      </c>
      <c r="U129" s="92">
        <v>3</v>
      </c>
      <c r="V129" s="92">
        <v>3</v>
      </c>
      <c r="W129" s="92">
        <v>3</v>
      </c>
      <c r="X129" s="92">
        <v>3</v>
      </c>
      <c r="Y129" s="92">
        <v>3</v>
      </c>
      <c r="Z129" s="92">
        <v>3</v>
      </c>
      <c r="AB129" s="55" t="str">
        <f t="shared" si="16"/>
        <v>Teemo</v>
      </c>
      <c r="AC129" s="92">
        <v>3</v>
      </c>
      <c r="AD129" s="92">
        <v>3</v>
      </c>
      <c r="AE129" s="92">
        <v>3</v>
      </c>
      <c r="AF129" s="92">
        <v>3</v>
      </c>
      <c r="AG129" s="92">
        <v>3</v>
      </c>
      <c r="AJ129" s="66">
        <v>1</v>
      </c>
    </row>
    <row r="130" spans="1:36" ht="15.75" thickBot="1" x14ac:dyDescent="0.3">
      <c r="A130" t="str">
        <f>'Champ Scores'!A129</f>
        <v>Thresh</v>
      </c>
      <c r="B130" s="109">
        <v>0</v>
      </c>
      <c r="C130" s="98">
        <v>0</v>
      </c>
      <c r="D130" s="96">
        <v>0</v>
      </c>
      <c r="E130" s="104">
        <v>0</v>
      </c>
      <c r="F130" s="96">
        <v>3</v>
      </c>
      <c r="G130" s="68">
        <v>0</v>
      </c>
      <c r="H130" s="68">
        <v>0</v>
      </c>
      <c r="I130" s="68">
        <v>0</v>
      </c>
      <c r="K130" s="1" t="str">
        <f t="shared" si="9"/>
        <v>Thresh</v>
      </c>
      <c r="L130" s="97">
        <f t="shared" si="10"/>
        <v>0</v>
      </c>
      <c r="M130" s="97">
        <f t="shared" si="11"/>
        <v>0</v>
      </c>
      <c r="N130" s="97">
        <f t="shared" si="12"/>
        <v>0</v>
      </c>
      <c r="O130" s="97">
        <f t="shared" si="13"/>
        <v>0</v>
      </c>
      <c r="P130" s="97">
        <f t="shared" si="14"/>
        <v>3</v>
      </c>
      <c r="R130" s="55" t="str">
        <f t="shared" si="15"/>
        <v>Thresh</v>
      </c>
      <c r="S130" s="92">
        <v>3</v>
      </c>
      <c r="T130" s="92">
        <v>3</v>
      </c>
      <c r="U130" s="92">
        <v>3</v>
      </c>
      <c r="V130" s="92">
        <v>3</v>
      </c>
      <c r="W130" s="92">
        <v>3</v>
      </c>
      <c r="X130" s="92">
        <v>3</v>
      </c>
      <c r="Y130" s="92">
        <v>3</v>
      </c>
      <c r="Z130" s="92">
        <v>3</v>
      </c>
      <c r="AB130" s="55" t="str">
        <f t="shared" si="16"/>
        <v>Thresh</v>
      </c>
      <c r="AC130" s="92">
        <v>3</v>
      </c>
      <c r="AD130" s="92">
        <v>3</v>
      </c>
      <c r="AE130" s="92">
        <v>3</v>
      </c>
      <c r="AF130" s="92">
        <v>3</v>
      </c>
      <c r="AG130" s="92">
        <v>3</v>
      </c>
      <c r="AJ130" s="66">
        <v>1</v>
      </c>
    </row>
    <row r="131" spans="1:36" ht="15.75" thickBot="1" x14ac:dyDescent="0.3">
      <c r="A131" t="str">
        <f>'Champ Scores'!A130</f>
        <v>Tristana</v>
      </c>
      <c r="B131" s="109">
        <v>0</v>
      </c>
      <c r="C131" s="98">
        <v>0</v>
      </c>
      <c r="D131" s="96">
        <v>4</v>
      </c>
      <c r="E131" s="104">
        <v>5</v>
      </c>
      <c r="F131" s="96">
        <v>0</v>
      </c>
      <c r="G131" s="68">
        <v>0</v>
      </c>
      <c r="H131" s="68">
        <v>0</v>
      </c>
      <c r="I131" s="68">
        <v>0</v>
      </c>
      <c r="K131" s="1" t="str">
        <f t="shared" si="9"/>
        <v>Tristana</v>
      </c>
      <c r="L131" s="97">
        <f t="shared" si="10"/>
        <v>0</v>
      </c>
      <c r="M131" s="97">
        <f t="shared" si="11"/>
        <v>0</v>
      </c>
      <c r="N131" s="97">
        <f t="shared" si="12"/>
        <v>3</v>
      </c>
      <c r="O131" s="97">
        <f t="shared" si="13"/>
        <v>3</v>
      </c>
      <c r="P131" s="97">
        <f t="shared" si="14"/>
        <v>0</v>
      </c>
      <c r="R131" s="55" t="str">
        <f t="shared" si="15"/>
        <v>Tristana</v>
      </c>
      <c r="S131" s="92">
        <v>3</v>
      </c>
      <c r="T131" s="92">
        <v>3</v>
      </c>
      <c r="U131" s="92">
        <v>3</v>
      </c>
      <c r="V131" s="92">
        <v>3</v>
      </c>
      <c r="W131" s="92">
        <v>3</v>
      </c>
      <c r="X131" s="92">
        <v>3</v>
      </c>
      <c r="Y131" s="92">
        <v>3</v>
      </c>
      <c r="Z131" s="92">
        <v>3</v>
      </c>
      <c r="AB131" s="55" t="str">
        <f t="shared" si="16"/>
        <v>Tristana</v>
      </c>
      <c r="AC131" s="92">
        <v>3</v>
      </c>
      <c r="AD131" s="92">
        <v>3</v>
      </c>
      <c r="AE131" s="92">
        <v>3</v>
      </c>
      <c r="AF131" s="92">
        <v>3</v>
      </c>
      <c r="AG131" s="92">
        <v>3</v>
      </c>
      <c r="AJ131" s="66">
        <v>1</v>
      </c>
    </row>
    <row r="132" spans="1:36" ht="15.75" thickBot="1" x14ac:dyDescent="0.3">
      <c r="A132" t="str">
        <f>'Champ Scores'!A131</f>
        <v>Trundle</v>
      </c>
      <c r="B132" s="109">
        <v>2</v>
      </c>
      <c r="C132" s="101">
        <v>4</v>
      </c>
      <c r="D132" s="96">
        <v>3</v>
      </c>
      <c r="E132" s="104">
        <v>0</v>
      </c>
      <c r="F132" s="96">
        <v>4</v>
      </c>
      <c r="G132" s="68">
        <v>0</v>
      </c>
      <c r="H132" s="68">
        <v>0</v>
      </c>
      <c r="I132" s="68">
        <v>0</v>
      </c>
      <c r="K132" s="1" t="str">
        <f t="shared" si="9"/>
        <v>Trundle</v>
      </c>
      <c r="L132" s="97">
        <f t="shared" si="10"/>
        <v>3</v>
      </c>
      <c r="M132" s="97">
        <f t="shared" si="11"/>
        <v>3</v>
      </c>
      <c r="N132" s="97">
        <f t="shared" si="12"/>
        <v>3</v>
      </c>
      <c r="O132" s="97">
        <f t="shared" si="13"/>
        <v>0</v>
      </c>
      <c r="P132" s="97">
        <f t="shared" si="14"/>
        <v>3</v>
      </c>
      <c r="R132" s="55" t="str">
        <f t="shared" si="15"/>
        <v>Trundle</v>
      </c>
      <c r="S132" s="92">
        <v>3</v>
      </c>
      <c r="T132" s="92">
        <v>3</v>
      </c>
      <c r="U132" s="92">
        <v>3</v>
      </c>
      <c r="V132" s="92">
        <v>3</v>
      </c>
      <c r="W132" s="92">
        <v>3</v>
      </c>
      <c r="X132" s="92">
        <v>3</v>
      </c>
      <c r="Y132" s="92">
        <v>3</v>
      </c>
      <c r="Z132" s="92">
        <v>3</v>
      </c>
      <c r="AB132" s="55" t="str">
        <f t="shared" si="16"/>
        <v>Trundle</v>
      </c>
      <c r="AC132" s="92">
        <v>3</v>
      </c>
      <c r="AD132" s="92">
        <v>3</v>
      </c>
      <c r="AE132" s="92">
        <v>3</v>
      </c>
      <c r="AF132" s="92">
        <v>3</v>
      </c>
      <c r="AG132" s="92">
        <v>3</v>
      </c>
      <c r="AJ132" s="66">
        <v>1</v>
      </c>
    </row>
    <row r="133" spans="1:36" ht="15.75" thickBot="1" x14ac:dyDescent="0.3">
      <c r="A133" t="str">
        <f>'Champ Scores'!A132</f>
        <v>Tryndamere</v>
      </c>
      <c r="B133" s="109">
        <v>0</v>
      </c>
      <c r="C133" s="98">
        <v>0</v>
      </c>
      <c r="D133" s="96">
        <v>4</v>
      </c>
      <c r="E133" s="104">
        <v>0</v>
      </c>
      <c r="F133" s="96">
        <v>0</v>
      </c>
      <c r="G133" s="68">
        <v>0</v>
      </c>
      <c r="H133" s="68">
        <v>0</v>
      </c>
      <c r="I133" s="68">
        <v>0</v>
      </c>
      <c r="K133" s="1" t="str">
        <f t="shared" ref="K133:K163" si="17">A133</f>
        <v>Tryndamere</v>
      </c>
      <c r="L133" s="97">
        <f t="shared" ref="L133:L163" si="18">IF(B133=0,0,3)</f>
        <v>0</v>
      </c>
      <c r="M133" s="97">
        <f t="shared" ref="M133:M163" si="19">IF(C133=0,0,3)</f>
        <v>0</v>
      </c>
      <c r="N133" s="97">
        <f t="shared" ref="N133:N163" si="20">IF(D133=0,0,3)</f>
        <v>3</v>
      </c>
      <c r="O133" s="97">
        <f t="shared" ref="O133:O163" si="21">IF(E133=0,0,3)</f>
        <v>0</v>
      </c>
      <c r="P133" s="97">
        <f t="shared" ref="P133:P163" si="22">IF(F133=0,0,3)</f>
        <v>0</v>
      </c>
      <c r="R133" s="55" t="str">
        <f t="shared" ref="R133:R196" si="23">K133</f>
        <v>Tryndamere</v>
      </c>
      <c r="S133" s="92">
        <v>3</v>
      </c>
      <c r="T133" s="92">
        <v>3</v>
      </c>
      <c r="U133" s="92">
        <v>3</v>
      </c>
      <c r="V133" s="92">
        <v>3</v>
      </c>
      <c r="W133" s="92">
        <v>3</v>
      </c>
      <c r="X133" s="92">
        <v>3</v>
      </c>
      <c r="Y133" s="92">
        <v>3</v>
      </c>
      <c r="Z133" s="92">
        <v>3</v>
      </c>
      <c r="AB133" s="55" t="str">
        <f t="shared" ref="AB133:AB163" si="24">R133</f>
        <v>Tryndamere</v>
      </c>
      <c r="AC133" s="92">
        <v>3</v>
      </c>
      <c r="AD133" s="92">
        <v>3</v>
      </c>
      <c r="AE133" s="92">
        <v>3</v>
      </c>
      <c r="AF133" s="92">
        <v>3</v>
      </c>
      <c r="AG133" s="92">
        <v>3</v>
      </c>
      <c r="AJ133" s="66">
        <v>1</v>
      </c>
    </row>
    <row r="134" spans="1:36" ht="15.75" thickBot="1" x14ac:dyDescent="0.3">
      <c r="A134" t="str">
        <f>'Champ Scores'!A133</f>
        <v>Twisted Fate</v>
      </c>
      <c r="B134" s="109">
        <v>0</v>
      </c>
      <c r="C134" s="98">
        <v>0</v>
      </c>
      <c r="D134" s="96">
        <v>3</v>
      </c>
      <c r="E134" s="104">
        <v>0</v>
      </c>
      <c r="F134" s="96">
        <v>0</v>
      </c>
      <c r="G134" s="68">
        <v>0</v>
      </c>
      <c r="H134" s="68">
        <v>0</v>
      </c>
      <c r="I134" s="68">
        <v>0</v>
      </c>
      <c r="K134" s="1" t="str">
        <f t="shared" si="17"/>
        <v>Twisted Fate</v>
      </c>
      <c r="L134" s="97">
        <f t="shared" si="18"/>
        <v>0</v>
      </c>
      <c r="M134" s="97">
        <f t="shared" si="19"/>
        <v>0</v>
      </c>
      <c r="N134" s="97">
        <f t="shared" si="20"/>
        <v>3</v>
      </c>
      <c r="O134" s="97">
        <f t="shared" si="21"/>
        <v>0</v>
      </c>
      <c r="P134" s="97">
        <f t="shared" si="22"/>
        <v>0</v>
      </c>
      <c r="R134" s="55" t="str">
        <f t="shared" si="23"/>
        <v>Twisted Fate</v>
      </c>
      <c r="S134" s="92">
        <v>3</v>
      </c>
      <c r="T134" s="92">
        <v>3</v>
      </c>
      <c r="U134" s="92">
        <v>3</v>
      </c>
      <c r="V134" s="92">
        <v>3</v>
      </c>
      <c r="W134" s="92">
        <v>3</v>
      </c>
      <c r="X134" s="92">
        <v>3</v>
      </c>
      <c r="Y134" s="92">
        <v>3</v>
      </c>
      <c r="Z134" s="92">
        <v>3</v>
      </c>
      <c r="AB134" s="55" t="str">
        <f t="shared" si="24"/>
        <v>Twisted Fate</v>
      </c>
      <c r="AC134" s="92">
        <v>3</v>
      </c>
      <c r="AD134" s="92">
        <v>3</v>
      </c>
      <c r="AE134" s="92">
        <v>3</v>
      </c>
      <c r="AF134" s="92">
        <v>3</v>
      </c>
      <c r="AG134" s="92">
        <v>3</v>
      </c>
      <c r="AJ134" s="66">
        <v>1</v>
      </c>
    </row>
    <row r="135" spans="1:36" ht="15.75" thickBot="1" x14ac:dyDescent="0.3">
      <c r="A135" t="str">
        <f>'Champ Scores'!A134</f>
        <v>Twitch</v>
      </c>
      <c r="B135" s="109">
        <v>0</v>
      </c>
      <c r="C135" s="98">
        <v>0</v>
      </c>
      <c r="D135" s="96">
        <v>3</v>
      </c>
      <c r="E135" s="104">
        <v>4</v>
      </c>
      <c r="F135" s="96">
        <v>0</v>
      </c>
      <c r="G135" s="68">
        <v>0</v>
      </c>
      <c r="H135" s="68">
        <v>0</v>
      </c>
      <c r="I135" s="68">
        <v>0</v>
      </c>
      <c r="K135" s="1" t="str">
        <f t="shared" si="17"/>
        <v>Twitch</v>
      </c>
      <c r="L135" s="97">
        <f t="shared" si="18"/>
        <v>0</v>
      </c>
      <c r="M135" s="97">
        <f t="shared" si="19"/>
        <v>0</v>
      </c>
      <c r="N135" s="97">
        <f t="shared" si="20"/>
        <v>3</v>
      </c>
      <c r="O135" s="97">
        <f t="shared" si="21"/>
        <v>3</v>
      </c>
      <c r="P135" s="97">
        <f t="shared" si="22"/>
        <v>0</v>
      </c>
      <c r="R135" s="55" t="str">
        <f t="shared" si="23"/>
        <v>Twitch</v>
      </c>
      <c r="S135" s="92">
        <v>3</v>
      </c>
      <c r="T135" s="92">
        <v>3</v>
      </c>
      <c r="U135" s="92">
        <v>3</v>
      </c>
      <c r="V135" s="92">
        <v>3</v>
      </c>
      <c r="W135" s="92">
        <v>3</v>
      </c>
      <c r="X135" s="92">
        <v>3</v>
      </c>
      <c r="Y135" s="92">
        <v>3</v>
      </c>
      <c r="Z135" s="92">
        <v>3</v>
      </c>
      <c r="AB135" s="55" t="str">
        <f t="shared" si="24"/>
        <v>Twitch</v>
      </c>
      <c r="AC135" s="92">
        <v>3</v>
      </c>
      <c r="AD135" s="92">
        <v>3</v>
      </c>
      <c r="AE135" s="92">
        <v>3</v>
      </c>
      <c r="AF135" s="92">
        <v>3</v>
      </c>
      <c r="AG135" s="92">
        <v>3</v>
      </c>
      <c r="AJ135" s="66">
        <v>1</v>
      </c>
    </row>
    <row r="136" spans="1:36" ht="15.75" thickBot="1" x14ac:dyDescent="0.3">
      <c r="A136" t="str">
        <f>'Champ Scores'!A135</f>
        <v>Udyr</v>
      </c>
      <c r="B136" s="109">
        <v>0</v>
      </c>
      <c r="C136" s="98">
        <v>0</v>
      </c>
      <c r="D136" s="96">
        <v>0</v>
      </c>
      <c r="E136" s="104">
        <v>0</v>
      </c>
      <c r="F136" s="96">
        <v>0</v>
      </c>
      <c r="G136" s="68">
        <v>0</v>
      </c>
      <c r="H136" s="68">
        <v>0</v>
      </c>
      <c r="I136" s="68">
        <v>0</v>
      </c>
      <c r="K136" s="1" t="str">
        <f t="shared" si="17"/>
        <v>Udyr</v>
      </c>
      <c r="L136" s="97">
        <f t="shared" si="18"/>
        <v>0</v>
      </c>
      <c r="M136" s="97">
        <f t="shared" si="19"/>
        <v>0</v>
      </c>
      <c r="N136" s="97">
        <f t="shared" si="20"/>
        <v>0</v>
      </c>
      <c r="O136" s="97">
        <f t="shared" si="21"/>
        <v>0</v>
      </c>
      <c r="P136" s="97">
        <f t="shared" si="22"/>
        <v>0</v>
      </c>
      <c r="R136" s="55" t="str">
        <f t="shared" si="23"/>
        <v>Udyr</v>
      </c>
      <c r="S136" s="92">
        <v>3</v>
      </c>
      <c r="T136" s="92">
        <v>3</v>
      </c>
      <c r="U136" s="92">
        <v>3</v>
      </c>
      <c r="V136" s="92">
        <v>3</v>
      </c>
      <c r="W136" s="92">
        <v>3</v>
      </c>
      <c r="X136" s="92">
        <v>3</v>
      </c>
      <c r="Y136" s="92">
        <v>3</v>
      </c>
      <c r="Z136" s="92">
        <v>3</v>
      </c>
      <c r="AB136" s="55" t="str">
        <f t="shared" si="24"/>
        <v>Udyr</v>
      </c>
      <c r="AC136" s="92">
        <v>3</v>
      </c>
      <c r="AD136" s="92">
        <v>3</v>
      </c>
      <c r="AE136" s="92">
        <v>3</v>
      </c>
      <c r="AF136" s="92">
        <v>3</v>
      </c>
      <c r="AG136" s="92">
        <v>3</v>
      </c>
      <c r="AJ136" s="66">
        <v>1</v>
      </c>
    </row>
    <row r="137" spans="1:36" ht="15.75" thickBot="1" x14ac:dyDescent="0.3">
      <c r="A137" t="str">
        <f>'Champ Scores'!A136</f>
        <v>Urgot</v>
      </c>
      <c r="B137" s="109">
        <v>2</v>
      </c>
      <c r="C137" s="98">
        <v>0</v>
      </c>
      <c r="D137" s="96">
        <v>4</v>
      </c>
      <c r="E137" s="104">
        <v>0</v>
      </c>
      <c r="F137" s="96">
        <v>0</v>
      </c>
      <c r="G137" s="68">
        <v>0</v>
      </c>
      <c r="H137" s="68">
        <v>0</v>
      </c>
      <c r="I137" s="68">
        <v>0</v>
      </c>
      <c r="K137" s="1" t="str">
        <f t="shared" si="17"/>
        <v>Urgot</v>
      </c>
      <c r="L137" s="97">
        <f t="shared" si="18"/>
        <v>3</v>
      </c>
      <c r="M137" s="97">
        <f t="shared" si="19"/>
        <v>0</v>
      </c>
      <c r="N137" s="97">
        <f t="shared" si="20"/>
        <v>3</v>
      </c>
      <c r="O137" s="97">
        <f t="shared" si="21"/>
        <v>0</v>
      </c>
      <c r="P137" s="97">
        <f t="shared" si="22"/>
        <v>0</v>
      </c>
      <c r="R137" s="55" t="str">
        <f t="shared" si="23"/>
        <v>Urgot</v>
      </c>
      <c r="S137" s="92">
        <v>3</v>
      </c>
      <c r="T137" s="92">
        <v>3</v>
      </c>
      <c r="U137" s="92">
        <v>3</v>
      </c>
      <c r="V137" s="92">
        <v>3</v>
      </c>
      <c r="W137" s="92">
        <v>3</v>
      </c>
      <c r="X137" s="92">
        <v>3</v>
      </c>
      <c r="Y137" s="92">
        <v>3</v>
      </c>
      <c r="Z137" s="92">
        <v>3</v>
      </c>
      <c r="AB137" s="55" t="str">
        <f t="shared" si="24"/>
        <v>Urgot</v>
      </c>
      <c r="AC137" s="92">
        <v>3</v>
      </c>
      <c r="AD137" s="92">
        <v>3</v>
      </c>
      <c r="AE137" s="92">
        <v>3</v>
      </c>
      <c r="AF137" s="92">
        <v>3</v>
      </c>
      <c r="AG137" s="92">
        <v>3</v>
      </c>
      <c r="AJ137" s="66">
        <v>1</v>
      </c>
    </row>
    <row r="138" spans="1:36" ht="15.75" thickBot="1" x14ac:dyDescent="0.3">
      <c r="A138" t="str">
        <f>'Champ Scores'!A137</f>
        <v>Varus</v>
      </c>
      <c r="B138" s="109">
        <v>0</v>
      </c>
      <c r="C138" s="98">
        <v>0</v>
      </c>
      <c r="D138" s="96">
        <v>5</v>
      </c>
      <c r="E138" s="104">
        <v>3</v>
      </c>
      <c r="F138" s="96">
        <v>0</v>
      </c>
      <c r="G138" s="68">
        <v>0</v>
      </c>
      <c r="H138" s="68">
        <v>0</v>
      </c>
      <c r="I138" s="68">
        <v>0</v>
      </c>
      <c r="K138" s="1" t="str">
        <f t="shared" si="17"/>
        <v>Varus</v>
      </c>
      <c r="L138" s="97">
        <f t="shared" si="18"/>
        <v>0</v>
      </c>
      <c r="M138" s="97">
        <f t="shared" si="19"/>
        <v>0</v>
      </c>
      <c r="N138" s="97">
        <f t="shared" si="20"/>
        <v>3</v>
      </c>
      <c r="O138" s="97">
        <f t="shared" si="21"/>
        <v>3</v>
      </c>
      <c r="P138" s="97">
        <f t="shared" si="22"/>
        <v>0</v>
      </c>
      <c r="R138" s="55" t="str">
        <f t="shared" si="23"/>
        <v>Varus</v>
      </c>
      <c r="S138" s="92">
        <v>3</v>
      </c>
      <c r="T138" s="92">
        <v>3</v>
      </c>
      <c r="U138" s="92">
        <v>3</v>
      </c>
      <c r="V138" s="92">
        <v>3</v>
      </c>
      <c r="W138" s="92">
        <v>3</v>
      </c>
      <c r="X138" s="92">
        <v>3</v>
      </c>
      <c r="Y138" s="92">
        <v>3</v>
      </c>
      <c r="Z138" s="92">
        <v>3</v>
      </c>
      <c r="AB138" s="55" t="str">
        <f t="shared" si="24"/>
        <v>Varus</v>
      </c>
      <c r="AC138" s="92">
        <v>3</v>
      </c>
      <c r="AD138" s="92">
        <v>3</v>
      </c>
      <c r="AE138" s="92">
        <v>3</v>
      </c>
      <c r="AF138" s="92">
        <v>3</v>
      </c>
      <c r="AG138" s="92">
        <v>3</v>
      </c>
      <c r="AJ138" s="66">
        <v>1</v>
      </c>
    </row>
    <row r="139" spans="1:36" ht="15.75" thickBot="1" x14ac:dyDescent="0.3">
      <c r="A139" t="str">
        <f>'Champ Scores'!A138</f>
        <v>Vayne</v>
      </c>
      <c r="B139" s="109">
        <v>3</v>
      </c>
      <c r="C139" s="98">
        <v>0</v>
      </c>
      <c r="D139" s="96">
        <v>4</v>
      </c>
      <c r="E139" s="104">
        <v>4</v>
      </c>
      <c r="F139" s="96">
        <v>0</v>
      </c>
      <c r="G139" s="68">
        <v>0</v>
      </c>
      <c r="H139" s="68">
        <v>0</v>
      </c>
      <c r="I139" s="68">
        <v>0</v>
      </c>
      <c r="K139" s="1" t="str">
        <f t="shared" si="17"/>
        <v>Vayne</v>
      </c>
      <c r="L139" s="97">
        <f t="shared" si="18"/>
        <v>3</v>
      </c>
      <c r="M139" s="97">
        <f t="shared" si="19"/>
        <v>0</v>
      </c>
      <c r="N139" s="97">
        <f t="shared" si="20"/>
        <v>3</v>
      </c>
      <c r="O139" s="97">
        <f t="shared" si="21"/>
        <v>3</v>
      </c>
      <c r="P139" s="97">
        <f t="shared" si="22"/>
        <v>0</v>
      </c>
      <c r="R139" s="55" t="str">
        <f t="shared" si="23"/>
        <v>Vayne</v>
      </c>
      <c r="S139" s="92">
        <v>3</v>
      </c>
      <c r="T139" s="92">
        <v>3</v>
      </c>
      <c r="U139" s="92">
        <v>3</v>
      </c>
      <c r="V139" s="92">
        <v>3</v>
      </c>
      <c r="W139" s="92">
        <v>3</v>
      </c>
      <c r="X139" s="92">
        <v>3</v>
      </c>
      <c r="Y139" s="92">
        <v>3</v>
      </c>
      <c r="Z139" s="92">
        <v>3</v>
      </c>
      <c r="AB139" s="55" t="str">
        <f t="shared" si="24"/>
        <v>Vayne</v>
      </c>
      <c r="AC139" s="92">
        <v>3</v>
      </c>
      <c r="AD139" s="92">
        <v>3</v>
      </c>
      <c r="AE139" s="92">
        <v>3</v>
      </c>
      <c r="AF139" s="92">
        <v>3</v>
      </c>
      <c r="AG139" s="92">
        <v>3</v>
      </c>
      <c r="AJ139" s="66">
        <v>1</v>
      </c>
    </row>
    <row r="140" spans="1:36" ht="15.75" thickBot="1" x14ac:dyDescent="0.3">
      <c r="A140" t="str">
        <f>'Champ Scores'!A139</f>
        <v>Veigar</v>
      </c>
      <c r="B140" s="109">
        <v>0</v>
      </c>
      <c r="C140" s="98">
        <v>0</v>
      </c>
      <c r="D140" s="96">
        <v>5</v>
      </c>
      <c r="E140" s="104">
        <v>0</v>
      </c>
      <c r="F140" s="96">
        <v>4</v>
      </c>
      <c r="G140" s="68">
        <v>0</v>
      </c>
      <c r="H140" s="68">
        <v>0</v>
      </c>
      <c r="I140" s="68">
        <v>0</v>
      </c>
      <c r="K140" s="1" t="str">
        <f t="shared" si="17"/>
        <v>Veigar</v>
      </c>
      <c r="L140" s="97">
        <f t="shared" si="18"/>
        <v>0</v>
      </c>
      <c r="M140" s="97">
        <f t="shared" si="19"/>
        <v>0</v>
      </c>
      <c r="N140" s="97">
        <f t="shared" si="20"/>
        <v>3</v>
      </c>
      <c r="O140" s="97">
        <f t="shared" si="21"/>
        <v>0</v>
      </c>
      <c r="P140" s="97">
        <f t="shared" si="22"/>
        <v>3</v>
      </c>
      <c r="R140" s="55" t="str">
        <f t="shared" si="23"/>
        <v>Veigar</v>
      </c>
      <c r="S140" s="92">
        <v>3</v>
      </c>
      <c r="T140" s="92">
        <v>3</v>
      </c>
      <c r="U140" s="92">
        <v>3</v>
      </c>
      <c r="V140" s="92">
        <v>3</v>
      </c>
      <c r="W140" s="92">
        <v>3</v>
      </c>
      <c r="X140" s="92">
        <v>3</v>
      </c>
      <c r="Y140" s="92">
        <v>3</v>
      </c>
      <c r="Z140" s="92">
        <v>3</v>
      </c>
      <c r="AB140" s="55" t="str">
        <f t="shared" si="24"/>
        <v>Veigar</v>
      </c>
      <c r="AC140" s="92">
        <v>3</v>
      </c>
      <c r="AD140" s="92">
        <v>3</v>
      </c>
      <c r="AE140" s="92">
        <v>3</v>
      </c>
      <c r="AF140" s="92">
        <v>3</v>
      </c>
      <c r="AG140" s="92">
        <v>3</v>
      </c>
      <c r="AJ140" s="66">
        <v>1</v>
      </c>
    </row>
    <row r="141" spans="1:36" ht="15.75" thickBot="1" x14ac:dyDescent="0.3">
      <c r="A141" t="str">
        <f>'Champ Scores'!A140</f>
        <v>Vel'Koz</v>
      </c>
      <c r="B141" s="109">
        <v>0</v>
      </c>
      <c r="C141" s="98">
        <v>0</v>
      </c>
      <c r="D141" s="96">
        <v>3</v>
      </c>
      <c r="E141" s="104">
        <v>0</v>
      </c>
      <c r="F141" s="96">
        <v>4</v>
      </c>
      <c r="G141" s="68">
        <v>0</v>
      </c>
      <c r="H141" s="68">
        <v>0</v>
      </c>
      <c r="I141" s="68">
        <v>0</v>
      </c>
      <c r="K141" s="1" t="str">
        <f t="shared" si="17"/>
        <v>Vel'Koz</v>
      </c>
      <c r="L141" s="97">
        <f t="shared" si="18"/>
        <v>0</v>
      </c>
      <c r="M141" s="97">
        <f t="shared" si="19"/>
        <v>0</v>
      </c>
      <c r="N141" s="97">
        <f t="shared" si="20"/>
        <v>3</v>
      </c>
      <c r="O141" s="97">
        <f t="shared" si="21"/>
        <v>0</v>
      </c>
      <c r="P141" s="97">
        <f t="shared" si="22"/>
        <v>3</v>
      </c>
      <c r="R141" s="55" t="str">
        <f t="shared" si="23"/>
        <v>Vel'Koz</v>
      </c>
      <c r="S141" s="92">
        <v>3</v>
      </c>
      <c r="T141" s="92">
        <v>3</v>
      </c>
      <c r="U141" s="92">
        <v>3</v>
      </c>
      <c r="V141" s="92">
        <v>3</v>
      </c>
      <c r="W141" s="92">
        <v>3</v>
      </c>
      <c r="X141" s="92">
        <v>3</v>
      </c>
      <c r="Y141" s="92">
        <v>3</v>
      </c>
      <c r="Z141" s="92">
        <v>3</v>
      </c>
      <c r="AB141" s="55" t="str">
        <f t="shared" si="24"/>
        <v>Vel'Koz</v>
      </c>
      <c r="AC141" s="92">
        <v>3</v>
      </c>
      <c r="AD141" s="92">
        <v>3</v>
      </c>
      <c r="AE141" s="92">
        <v>3</v>
      </c>
      <c r="AF141" s="92">
        <v>3</v>
      </c>
      <c r="AG141" s="92">
        <v>3</v>
      </c>
      <c r="AJ141" s="66">
        <v>1</v>
      </c>
    </row>
    <row r="142" spans="1:36" ht="15.75" thickBot="1" x14ac:dyDescent="0.3">
      <c r="A142" t="str">
        <f>'Champ Scores'!A141</f>
        <v>Vex</v>
      </c>
      <c r="B142" s="109">
        <v>0</v>
      </c>
      <c r="C142" s="98">
        <v>0</v>
      </c>
      <c r="D142" s="96">
        <v>5</v>
      </c>
      <c r="E142" s="104">
        <v>0</v>
      </c>
      <c r="F142" s="96">
        <v>0</v>
      </c>
      <c r="G142" s="68">
        <v>0</v>
      </c>
      <c r="H142" s="68">
        <v>0</v>
      </c>
      <c r="I142" s="68">
        <v>0</v>
      </c>
      <c r="K142" s="1" t="str">
        <f t="shared" si="17"/>
        <v>Vex</v>
      </c>
      <c r="L142" s="97">
        <f t="shared" si="18"/>
        <v>0</v>
      </c>
      <c r="M142" s="97">
        <f t="shared" si="19"/>
        <v>0</v>
      </c>
      <c r="N142" s="97">
        <f t="shared" si="20"/>
        <v>3</v>
      </c>
      <c r="O142" s="97">
        <f t="shared" si="21"/>
        <v>0</v>
      </c>
      <c r="P142" s="97">
        <f t="shared" si="22"/>
        <v>0</v>
      </c>
      <c r="R142" s="55" t="str">
        <f t="shared" si="23"/>
        <v>Vex</v>
      </c>
      <c r="S142" s="92">
        <v>3</v>
      </c>
      <c r="T142" s="92">
        <v>3</v>
      </c>
      <c r="U142" s="92">
        <v>3</v>
      </c>
      <c r="V142" s="92">
        <v>3</v>
      </c>
      <c r="W142" s="92">
        <v>3</v>
      </c>
      <c r="X142" s="92">
        <v>3</v>
      </c>
      <c r="Y142" s="92">
        <v>3</v>
      </c>
      <c r="Z142" s="92">
        <v>3</v>
      </c>
      <c r="AB142" s="55" t="str">
        <f t="shared" si="24"/>
        <v>Vex</v>
      </c>
      <c r="AC142" s="92">
        <v>3</v>
      </c>
      <c r="AD142" s="92">
        <v>3</v>
      </c>
      <c r="AE142" s="92">
        <v>3</v>
      </c>
      <c r="AF142" s="92">
        <v>3</v>
      </c>
      <c r="AG142" s="92">
        <v>3</v>
      </c>
      <c r="AJ142" s="66">
        <v>1</v>
      </c>
    </row>
    <row r="143" spans="1:36" ht="15.75" thickBot="1" x14ac:dyDescent="0.3">
      <c r="A143" t="str">
        <f>'Champ Scores'!A142</f>
        <v>Vi</v>
      </c>
      <c r="B143" s="109">
        <v>0</v>
      </c>
      <c r="C143" s="99">
        <v>2</v>
      </c>
      <c r="D143" s="96">
        <v>2</v>
      </c>
      <c r="E143" s="104">
        <v>0</v>
      </c>
      <c r="F143" s="96">
        <v>0</v>
      </c>
      <c r="G143" s="68">
        <v>4</v>
      </c>
      <c r="H143" s="68">
        <v>0</v>
      </c>
      <c r="I143" s="68">
        <v>0</v>
      </c>
      <c r="K143" s="1" t="str">
        <f t="shared" si="17"/>
        <v>Vi</v>
      </c>
      <c r="L143" s="97">
        <f t="shared" si="18"/>
        <v>0</v>
      </c>
      <c r="M143" s="97">
        <f t="shared" si="19"/>
        <v>3</v>
      </c>
      <c r="N143" s="97">
        <f t="shared" si="20"/>
        <v>3</v>
      </c>
      <c r="O143" s="97">
        <f t="shared" si="21"/>
        <v>0</v>
      </c>
      <c r="P143" s="97">
        <f t="shared" si="22"/>
        <v>0</v>
      </c>
      <c r="R143" s="55" t="str">
        <f t="shared" si="23"/>
        <v>Vi</v>
      </c>
      <c r="S143" s="92">
        <v>3</v>
      </c>
      <c r="T143" s="92">
        <v>3</v>
      </c>
      <c r="U143" s="92">
        <v>3</v>
      </c>
      <c r="V143" s="92">
        <v>3</v>
      </c>
      <c r="W143" s="92">
        <v>3</v>
      </c>
      <c r="X143" s="92">
        <v>3</v>
      </c>
      <c r="Y143" s="92">
        <v>3</v>
      </c>
      <c r="Z143" s="92">
        <v>3</v>
      </c>
      <c r="AB143" s="55" t="str">
        <f t="shared" si="24"/>
        <v>Vi</v>
      </c>
      <c r="AC143" s="92">
        <v>3</v>
      </c>
      <c r="AD143" s="92">
        <v>3</v>
      </c>
      <c r="AE143" s="92">
        <v>3</v>
      </c>
      <c r="AF143" s="92">
        <v>3</v>
      </c>
      <c r="AG143" s="92">
        <v>3</v>
      </c>
      <c r="AJ143" s="66">
        <v>1</v>
      </c>
    </row>
    <row r="144" spans="1:36" ht="15.75" thickBot="1" x14ac:dyDescent="0.3">
      <c r="A144" t="str">
        <f>'Champ Scores'!A143</f>
        <v>Viego</v>
      </c>
      <c r="B144" s="109">
        <v>0</v>
      </c>
      <c r="C144" s="103">
        <v>5</v>
      </c>
      <c r="D144" s="96">
        <v>5</v>
      </c>
      <c r="E144" s="104">
        <v>0</v>
      </c>
      <c r="F144" s="96">
        <v>0</v>
      </c>
      <c r="G144" s="68">
        <v>5</v>
      </c>
      <c r="H144" s="68">
        <v>0</v>
      </c>
      <c r="I144" s="68">
        <v>0</v>
      </c>
      <c r="K144" s="1" t="str">
        <f t="shared" si="17"/>
        <v>Viego</v>
      </c>
      <c r="L144" s="97">
        <f t="shared" si="18"/>
        <v>0</v>
      </c>
      <c r="M144" s="97">
        <f t="shared" si="19"/>
        <v>3</v>
      </c>
      <c r="N144" s="97">
        <f t="shared" si="20"/>
        <v>3</v>
      </c>
      <c r="O144" s="97">
        <f t="shared" si="21"/>
        <v>0</v>
      </c>
      <c r="P144" s="97">
        <f t="shared" si="22"/>
        <v>0</v>
      </c>
      <c r="R144" s="55" t="str">
        <f t="shared" si="23"/>
        <v>Viego</v>
      </c>
      <c r="S144" s="92">
        <v>3</v>
      </c>
      <c r="T144" s="92">
        <v>3</v>
      </c>
      <c r="U144" s="92">
        <v>3</v>
      </c>
      <c r="V144" s="92">
        <v>3</v>
      </c>
      <c r="W144" s="92">
        <v>3</v>
      </c>
      <c r="X144" s="92">
        <v>3</v>
      </c>
      <c r="Y144" s="92">
        <v>3</v>
      </c>
      <c r="Z144" s="92">
        <v>3</v>
      </c>
      <c r="AB144" s="55" t="str">
        <f t="shared" si="24"/>
        <v>Viego</v>
      </c>
      <c r="AC144" s="92">
        <v>3</v>
      </c>
      <c r="AD144" s="92">
        <v>3</v>
      </c>
      <c r="AE144" s="92">
        <v>3</v>
      </c>
      <c r="AF144" s="92">
        <v>3</v>
      </c>
      <c r="AG144" s="92">
        <v>3</v>
      </c>
      <c r="AJ144" s="66">
        <v>1</v>
      </c>
    </row>
    <row r="145" spans="1:36" ht="15.75" thickBot="1" x14ac:dyDescent="0.3">
      <c r="A145" t="str">
        <f>'Champ Scores'!A144</f>
        <v>Viktor</v>
      </c>
      <c r="B145" s="109">
        <v>0</v>
      </c>
      <c r="C145" s="98">
        <v>0</v>
      </c>
      <c r="D145" s="96">
        <v>5</v>
      </c>
      <c r="E145" s="104">
        <v>0</v>
      </c>
      <c r="F145" s="96">
        <v>0</v>
      </c>
      <c r="G145" s="68">
        <v>0</v>
      </c>
      <c r="H145" s="68">
        <v>0</v>
      </c>
      <c r="I145" s="68">
        <v>0</v>
      </c>
      <c r="K145" s="1" t="str">
        <f t="shared" si="17"/>
        <v>Viktor</v>
      </c>
      <c r="L145" s="97">
        <f t="shared" si="18"/>
        <v>0</v>
      </c>
      <c r="M145" s="97">
        <f t="shared" si="19"/>
        <v>0</v>
      </c>
      <c r="N145" s="97">
        <f t="shared" si="20"/>
        <v>3</v>
      </c>
      <c r="O145" s="97">
        <f t="shared" si="21"/>
        <v>0</v>
      </c>
      <c r="P145" s="97">
        <f t="shared" si="22"/>
        <v>0</v>
      </c>
      <c r="R145" s="55" t="str">
        <f t="shared" si="23"/>
        <v>Viktor</v>
      </c>
      <c r="S145" s="92">
        <v>3</v>
      </c>
      <c r="T145" s="92">
        <v>3</v>
      </c>
      <c r="U145" s="92">
        <v>3</v>
      </c>
      <c r="V145" s="92">
        <v>3</v>
      </c>
      <c r="W145" s="92">
        <v>3</v>
      </c>
      <c r="X145" s="92">
        <v>3</v>
      </c>
      <c r="Y145" s="92">
        <v>3</v>
      </c>
      <c r="Z145" s="92">
        <v>3</v>
      </c>
      <c r="AB145" s="55" t="str">
        <f t="shared" si="24"/>
        <v>Viktor</v>
      </c>
      <c r="AC145" s="92">
        <v>3</v>
      </c>
      <c r="AD145" s="92">
        <v>3</v>
      </c>
      <c r="AE145" s="92">
        <v>3</v>
      </c>
      <c r="AF145" s="92">
        <v>3</v>
      </c>
      <c r="AG145" s="92">
        <v>3</v>
      </c>
      <c r="AJ145" s="66">
        <v>1</v>
      </c>
    </row>
    <row r="146" spans="1:36" ht="15.75" thickBot="1" x14ac:dyDescent="0.3">
      <c r="A146" t="str">
        <f>'Champ Scores'!A145</f>
        <v>Vladimir</v>
      </c>
      <c r="B146" s="109">
        <v>0</v>
      </c>
      <c r="C146" s="98">
        <v>0</v>
      </c>
      <c r="D146" s="96">
        <v>5</v>
      </c>
      <c r="E146" s="104">
        <v>0</v>
      </c>
      <c r="F146" s="96">
        <v>0</v>
      </c>
      <c r="G146" s="68">
        <v>0</v>
      </c>
      <c r="H146" s="68">
        <v>0</v>
      </c>
      <c r="I146" s="68">
        <v>0</v>
      </c>
      <c r="K146" s="1" t="str">
        <f t="shared" si="17"/>
        <v>Vladimir</v>
      </c>
      <c r="L146" s="97">
        <f t="shared" si="18"/>
        <v>0</v>
      </c>
      <c r="M146" s="97">
        <f t="shared" si="19"/>
        <v>0</v>
      </c>
      <c r="N146" s="97">
        <f t="shared" si="20"/>
        <v>3</v>
      </c>
      <c r="O146" s="97">
        <f t="shared" si="21"/>
        <v>0</v>
      </c>
      <c r="P146" s="97">
        <f t="shared" si="22"/>
        <v>0</v>
      </c>
      <c r="R146" s="55" t="str">
        <f t="shared" si="23"/>
        <v>Vladimir</v>
      </c>
      <c r="S146" s="92">
        <v>3</v>
      </c>
      <c r="T146" s="92">
        <v>3</v>
      </c>
      <c r="U146" s="92">
        <v>3</v>
      </c>
      <c r="V146" s="92">
        <v>3</v>
      </c>
      <c r="W146" s="92">
        <v>3</v>
      </c>
      <c r="X146" s="92">
        <v>3</v>
      </c>
      <c r="Y146" s="92">
        <v>3</v>
      </c>
      <c r="Z146" s="92">
        <v>3</v>
      </c>
      <c r="AB146" s="55" t="str">
        <f t="shared" si="24"/>
        <v>Vladimir</v>
      </c>
      <c r="AC146" s="92">
        <v>3</v>
      </c>
      <c r="AD146" s="92">
        <v>3</v>
      </c>
      <c r="AE146" s="92">
        <v>3</v>
      </c>
      <c r="AF146" s="92">
        <v>3</v>
      </c>
      <c r="AG146" s="92">
        <v>3</v>
      </c>
      <c r="AJ146" s="66">
        <v>1</v>
      </c>
    </row>
    <row r="147" spans="1:36" ht="15.75" thickBot="1" x14ac:dyDescent="0.3">
      <c r="A147" t="str">
        <f>'Champ Scores'!A146</f>
        <v>Volibear</v>
      </c>
      <c r="B147" s="109">
        <v>3</v>
      </c>
      <c r="C147" s="99">
        <v>2</v>
      </c>
      <c r="D147" s="96">
        <v>3</v>
      </c>
      <c r="E147" s="104">
        <v>0</v>
      </c>
      <c r="F147" s="96">
        <v>0</v>
      </c>
      <c r="G147" s="68">
        <v>3</v>
      </c>
      <c r="H147" s="68">
        <v>0</v>
      </c>
      <c r="I147" s="68">
        <v>0</v>
      </c>
      <c r="K147" s="1" t="str">
        <f t="shared" si="17"/>
        <v>Volibear</v>
      </c>
      <c r="L147" s="97">
        <f t="shared" si="18"/>
        <v>3</v>
      </c>
      <c r="M147" s="97">
        <f t="shared" si="19"/>
        <v>3</v>
      </c>
      <c r="N147" s="97">
        <f t="shared" si="20"/>
        <v>3</v>
      </c>
      <c r="O147" s="97">
        <f t="shared" si="21"/>
        <v>0</v>
      </c>
      <c r="P147" s="97">
        <f t="shared" si="22"/>
        <v>0</v>
      </c>
      <c r="R147" s="55" t="str">
        <f>K147</f>
        <v>Volibear</v>
      </c>
      <c r="S147" s="92">
        <v>3</v>
      </c>
      <c r="T147" s="92">
        <v>3</v>
      </c>
      <c r="U147" s="92">
        <v>3</v>
      </c>
      <c r="V147" s="92">
        <v>3</v>
      </c>
      <c r="W147" s="92">
        <v>3</v>
      </c>
      <c r="X147" s="92">
        <v>3</v>
      </c>
      <c r="Y147" s="92">
        <v>3</v>
      </c>
      <c r="Z147" s="92">
        <v>3</v>
      </c>
      <c r="AB147" s="55" t="str">
        <f t="shared" si="24"/>
        <v>Volibear</v>
      </c>
      <c r="AC147" s="92">
        <v>3</v>
      </c>
      <c r="AD147" s="92">
        <v>3</v>
      </c>
      <c r="AE147" s="92">
        <v>3</v>
      </c>
      <c r="AF147" s="92">
        <v>3</v>
      </c>
      <c r="AG147" s="92">
        <v>3</v>
      </c>
      <c r="AJ147" s="66">
        <v>1</v>
      </c>
    </row>
    <row r="148" spans="1:36" ht="15.75" thickBot="1" x14ac:dyDescent="0.3">
      <c r="A148" t="str">
        <f>'Champ Scores'!A147</f>
        <v>Warwick</v>
      </c>
      <c r="B148" s="109">
        <v>2</v>
      </c>
      <c r="C148" s="100">
        <v>1</v>
      </c>
      <c r="D148" s="96">
        <v>0</v>
      </c>
      <c r="E148" s="104">
        <v>0</v>
      </c>
      <c r="F148" s="96">
        <v>0</v>
      </c>
      <c r="G148" s="68">
        <v>5</v>
      </c>
      <c r="H148" s="68">
        <v>0</v>
      </c>
      <c r="I148" s="68">
        <v>0</v>
      </c>
      <c r="K148" s="1" t="str">
        <f t="shared" si="17"/>
        <v>Warwick</v>
      </c>
      <c r="L148" s="97">
        <f t="shared" si="18"/>
        <v>3</v>
      </c>
      <c r="M148" s="97">
        <f t="shared" si="19"/>
        <v>3</v>
      </c>
      <c r="N148" s="97">
        <f t="shared" si="20"/>
        <v>0</v>
      </c>
      <c r="O148" s="97">
        <f t="shared" si="21"/>
        <v>0</v>
      </c>
      <c r="P148" s="97">
        <f t="shared" si="22"/>
        <v>0</v>
      </c>
      <c r="R148" s="55" t="str">
        <f t="shared" si="23"/>
        <v>Warwick</v>
      </c>
      <c r="S148" s="92">
        <v>3</v>
      </c>
      <c r="T148" s="92">
        <v>3</v>
      </c>
      <c r="U148" s="92">
        <v>3</v>
      </c>
      <c r="V148" s="92">
        <v>3</v>
      </c>
      <c r="W148" s="92">
        <v>3</v>
      </c>
      <c r="X148" s="92">
        <v>3</v>
      </c>
      <c r="Y148" s="92">
        <v>3</v>
      </c>
      <c r="Z148" s="92">
        <v>3</v>
      </c>
      <c r="AB148" s="55" t="str">
        <f t="shared" si="24"/>
        <v>Warwick</v>
      </c>
      <c r="AC148" s="92">
        <v>3</v>
      </c>
      <c r="AD148" s="92">
        <v>3</v>
      </c>
      <c r="AE148" s="92">
        <v>3</v>
      </c>
      <c r="AF148" s="92">
        <v>3</v>
      </c>
      <c r="AG148" s="92">
        <v>3</v>
      </c>
      <c r="AJ148" s="66">
        <v>1</v>
      </c>
    </row>
    <row r="149" spans="1:36" ht="15.75" thickBot="1" x14ac:dyDescent="0.3">
      <c r="A149" t="str">
        <f>'Champ Scores'!A148</f>
        <v>Wukong</v>
      </c>
      <c r="B149" s="109">
        <v>4</v>
      </c>
      <c r="C149" s="100">
        <v>1</v>
      </c>
      <c r="D149" s="96">
        <v>3</v>
      </c>
      <c r="E149" s="104">
        <v>0</v>
      </c>
      <c r="F149" s="96">
        <v>0</v>
      </c>
      <c r="G149" s="68">
        <v>3</v>
      </c>
      <c r="H149" s="68">
        <v>0</v>
      </c>
      <c r="I149" s="68">
        <v>0</v>
      </c>
      <c r="K149" s="1" t="str">
        <f t="shared" si="17"/>
        <v>Wukong</v>
      </c>
      <c r="L149" s="97">
        <f t="shared" si="18"/>
        <v>3</v>
      </c>
      <c r="M149" s="97">
        <f t="shared" si="19"/>
        <v>3</v>
      </c>
      <c r="N149" s="97">
        <f t="shared" si="20"/>
        <v>3</v>
      </c>
      <c r="O149" s="97">
        <f t="shared" si="21"/>
        <v>0</v>
      </c>
      <c r="P149" s="97">
        <f t="shared" si="22"/>
        <v>0</v>
      </c>
      <c r="R149" s="55" t="str">
        <f t="shared" si="23"/>
        <v>Wukong</v>
      </c>
      <c r="S149" s="92">
        <v>3</v>
      </c>
      <c r="T149" s="92">
        <v>3</v>
      </c>
      <c r="U149" s="92">
        <v>3</v>
      </c>
      <c r="V149" s="92">
        <v>3</v>
      </c>
      <c r="W149" s="92">
        <v>3</v>
      </c>
      <c r="X149" s="92">
        <v>3</v>
      </c>
      <c r="Y149" s="92">
        <v>3</v>
      </c>
      <c r="Z149" s="92">
        <v>3</v>
      </c>
      <c r="AB149" s="55" t="str">
        <f t="shared" si="24"/>
        <v>Wukong</v>
      </c>
      <c r="AC149" s="92">
        <v>3</v>
      </c>
      <c r="AD149" s="92">
        <v>3</v>
      </c>
      <c r="AE149" s="92">
        <v>3</v>
      </c>
      <c r="AF149" s="92">
        <v>3</v>
      </c>
      <c r="AG149" s="92">
        <v>3</v>
      </c>
      <c r="AJ149" s="66">
        <v>1</v>
      </c>
    </row>
    <row r="150" spans="1:36" ht="15.75" thickBot="1" x14ac:dyDescent="0.3">
      <c r="A150" t="str">
        <f>'Champ Scores'!A149</f>
        <v>Xayah</v>
      </c>
      <c r="B150" s="109">
        <v>0</v>
      </c>
      <c r="C150" s="98">
        <v>0</v>
      </c>
      <c r="D150" s="96">
        <v>0</v>
      </c>
      <c r="E150" s="104">
        <v>0</v>
      </c>
      <c r="F150" s="96">
        <v>0</v>
      </c>
      <c r="G150" s="68">
        <v>0</v>
      </c>
      <c r="H150" s="68">
        <v>0</v>
      </c>
      <c r="I150" s="68">
        <v>0</v>
      </c>
      <c r="K150" s="1" t="str">
        <f t="shared" si="17"/>
        <v>Xayah</v>
      </c>
      <c r="L150" s="97">
        <f t="shared" si="18"/>
        <v>0</v>
      </c>
      <c r="M150" s="97">
        <f t="shared" si="19"/>
        <v>0</v>
      </c>
      <c r="N150" s="97">
        <f t="shared" si="20"/>
        <v>0</v>
      </c>
      <c r="O150" s="97">
        <f t="shared" si="21"/>
        <v>0</v>
      </c>
      <c r="P150" s="97">
        <f t="shared" si="22"/>
        <v>0</v>
      </c>
      <c r="R150" s="55" t="str">
        <f t="shared" si="23"/>
        <v>Xayah</v>
      </c>
      <c r="S150" s="92">
        <v>3</v>
      </c>
      <c r="T150" s="92">
        <v>3</v>
      </c>
      <c r="U150" s="92">
        <v>3</v>
      </c>
      <c r="V150" s="92">
        <v>3</v>
      </c>
      <c r="W150" s="92">
        <v>3</v>
      </c>
      <c r="X150" s="92">
        <v>3</v>
      </c>
      <c r="Y150" s="92">
        <v>3</v>
      </c>
      <c r="Z150" s="92">
        <v>3</v>
      </c>
      <c r="AB150" s="55" t="str">
        <f t="shared" si="24"/>
        <v>Xayah</v>
      </c>
      <c r="AC150" s="92">
        <v>3</v>
      </c>
      <c r="AD150" s="92">
        <v>3</v>
      </c>
      <c r="AE150" s="92">
        <v>3</v>
      </c>
      <c r="AF150" s="92">
        <v>3</v>
      </c>
      <c r="AG150" s="92">
        <v>3</v>
      </c>
      <c r="AJ150" s="66">
        <v>1</v>
      </c>
    </row>
    <row r="151" spans="1:36" ht="15.75" thickBot="1" x14ac:dyDescent="0.3">
      <c r="A151" t="str">
        <f>'Champ Scores'!A150</f>
        <v>Xerath</v>
      </c>
      <c r="B151" s="109">
        <v>0</v>
      </c>
      <c r="C151" s="98">
        <v>0</v>
      </c>
      <c r="D151" s="96">
        <v>5</v>
      </c>
      <c r="E151" s="104">
        <v>0</v>
      </c>
      <c r="F151" s="96">
        <v>4</v>
      </c>
      <c r="G151" s="68">
        <v>0</v>
      </c>
      <c r="H151" s="68">
        <v>0</v>
      </c>
      <c r="I151" s="68">
        <v>0</v>
      </c>
      <c r="K151" s="1" t="str">
        <f t="shared" si="17"/>
        <v>Xerath</v>
      </c>
      <c r="L151" s="97">
        <f t="shared" si="18"/>
        <v>0</v>
      </c>
      <c r="M151" s="97">
        <f t="shared" si="19"/>
        <v>0</v>
      </c>
      <c r="N151" s="97">
        <f t="shared" si="20"/>
        <v>3</v>
      </c>
      <c r="O151" s="97">
        <f t="shared" si="21"/>
        <v>0</v>
      </c>
      <c r="P151" s="97">
        <f t="shared" si="22"/>
        <v>3</v>
      </c>
      <c r="R151" s="55" t="str">
        <f t="shared" si="23"/>
        <v>Xerath</v>
      </c>
      <c r="S151" s="92">
        <v>3</v>
      </c>
      <c r="T151" s="92">
        <v>3</v>
      </c>
      <c r="U151" s="92">
        <v>3</v>
      </c>
      <c r="V151" s="92">
        <v>3</v>
      </c>
      <c r="W151" s="92">
        <v>3</v>
      </c>
      <c r="X151" s="92">
        <v>3</v>
      </c>
      <c r="Y151" s="92">
        <v>3</v>
      </c>
      <c r="Z151" s="92">
        <v>3</v>
      </c>
      <c r="AB151" s="55" t="str">
        <f t="shared" si="24"/>
        <v>Xerath</v>
      </c>
      <c r="AC151" s="92">
        <v>3</v>
      </c>
      <c r="AD151" s="92">
        <v>3</v>
      </c>
      <c r="AE151" s="92">
        <v>3</v>
      </c>
      <c r="AF151" s="92">
        <v>3</v>
      </c>
      <c r="AG151" s="92">
        <v>3</v>
      </c>
      <c r="AJ151" s="66">
        <v>1</v>
      </c>
    </row>
    <row r="152" spans="1:36" ht="15.75" thickBot="1" x14ac:dyDescent="0.3">
      <c r="A152" t="str">
        <f>'Champ Scores'!A151</f>
        <v>Xin Zhao</v>
      </c>
      <c r="B152" s="109">
        <v>0</v>
      </c>
      <c r="C152" s="101">
        <v>4</v>
      </c>
      <c r="D152" s="96">
        <v>0</v>
      </c>
      <c r="E152" s="104">
        <v>0</v>
      </c>
      <c r="F152" s="96">
        <v>0</v>
      </c>
      <c r="G152" s="68">
        <v>5</v>
      </c>
      <c r="H152" s="68">
        <v>0</v>
      </c>
      <c r="I152" s="68">
        <v>0</v>
      </c>
      <c r="K152" s="1" t="str">
        <f t="shared" si="17"/>
        <v>Xin Zhao</v>
      </c>
      <c r="L152" s="97">
        <f t="shared" si="18"/>
        <v>0</v>
      </c>
      <c r="M152" s="97">
        <f t="shared" si="19"/>
        <v>3</v>
      </c>
      <c r="N152" s="97">
        <f t="shared" si="20"/>
        <v>0</v>
      </c>
      <c r="O152" s="97">
        <f t="shared" si="21"/>
        <v>0</v>
      </c>
      <c r="P152" s="97">
        <f t="shared" si="22"/>
        <v>0</v>
      </c>
      <c r="R152" s="55" t="str">
        <f t="shared" si="23"/>
        <v>Xin Zhao</v>
      </c>
      <c r="S152" s="92">
        <v>3</v>
      </c>
      <c r="T152" s="92">
        <v>3</v>
      </c>
      <c r="U152" s="92">
        <v>3</v>
      </c>
      <c r="V152" s="92">
        <v>3</v>
      </c>
      <c r="W152" s="92">
        <v>3</v>
      </c>
      <c r="X152" s="92">
        <v>3</v>
      </c>
      <c r="Y152" s="92">
        <v>3</v>
      </c>
      <c r="Z152" s="92">
        <v>3</v>
      </c>
      <c r="AB152" s="55" t="str">
        <f t="shared" si="24"/>
        <v>Xin Zhao</v>
      </c>
      <c r="AC152" s="92">
        <v>3</v>
      </c>
      <c r="AD152" s="92">
        <v>3</v>
      </c>
      <c r="AE152" s="92">
        <v>3</v>
      </c>
      <c r="AF152" s="92">
        <v>3</v>
      </c>
      <c r="AG152" s="92">
        <v>3</v>
      </c>
      <c r="AJ152" s="66">
        <v>1</v>
      </c>
    </row>
    <row r="153" spans="1:36" ht="15.75" thickBot="1" x14ac:dyDescent="0.3">
      <c r="A153" t="str">
        <f>'Champ Scores'!A152</f>
        <v>Yasuo</v>
      </c>
      <c r="B153" s="109">
        <v>0</v>
      </c>
      <c r="C153" s="98">
        <v>0</v>
      </c>
      <c r="D153" s="96">
        <v>5</v>
      </c>
      <c r="E153" s="104">
        <v>0</v>
      </c>
      <c r="F153" s="96">
        <v>0</v>
      </c>
      <c r="G153" s="68">
        <v>0</v>
      </c>
      <c r="H153" s="68">
        <v>0</v>
      </c>
      <c r="I153" s="68">
        <v>0</v>
      </c>
      <c r="K153" s="1" t="str">
        <f t="shared" si="17"/>
        <v>Yasuo</v>
      </c>
      <c r="L153" s="97">
        <f t="shared" si="18"/>
        <v>0</v>
      </c>
      <c r="M153" s="97">
        <f t="shared" si="19"/>
        <v>0</v>
      </c>
      <c r="N153" s="97">
        <f t="shared" si="20"/>
        <v>3</v>
      </c>
      <c r="O153" s="97">
        <f t="shared" si="21"/>
        <v>0</v>
      </c>
      <c r="P153" s="97">
        <f t="shared" si="22"/>
        <v>0</v>
      </c>
      <c r="R153" s="55" t="str">
        <f t="shared" si="23"/>
        <v>Yasuo</v>
      </c>
      <c r="S153" s="92">
        <v>3</v>
      </c>
      <c r="T153" s="92">
        <v>3</v>
      </c>
      <c r="U153" s="92">
        <v>3</v>
      </c>
      <c r="V153" s="92">
        <v>3</v>
      </c>
      <c r="W153" s="92">
        <v>3</v>
      </c>
      <c r="X153" s="92">
        <v>3</v>
      </c>
      <c r="Y153" s="92">
        <v>3</v>
      </c>
      <c r="Z153" s="92">
        <v>3</v>
      </c>
      <c r="AB153" s="55" t="str">
        <f t="shared" si="24"/>
        <v>Yasuo</v>
      </c>
      <c r="AC153" s="92">
        <v>3</v>
      </c>
      <c r="AD153" s="92">
        <v>3</v>
      </c>
      <c r="AE153" s="92">
        <v>3</v>
      </c>
      <c r="AF153" s="92">
        <v>3</v>
      </c>
      <c r="AG153" s="92">
        <v>3</v>
      </c>
      <c r="AJ153" s="66">
        <v>1</v>
      </c>
    </row>
    <row r="154" spans="1:36" ht="15.75" thickBot="1" x14ac:dyDescent="0.3">
      <c r="A154" t="str">
        <f>'Champ Scores'!A153</f>
        <v>Yone</v>
      </c>
      <c r="B154" s="109">
        <v>0</v>
      </c>
      <c r="C154" s="98">
        <v>0</v>
      </c>
      <c r="D154" s="96">
        <v>5</v>
      </c>
      <c r="E154" s="104">
        <v>0</v>
      </c>
      <c r="F154" s="96">
        <v>0</v>
      </c>
      <c r="G154" s="68">
        <v>0</v>
      </c>
      <c r="H154" s="68">
        <v>0</v>
      </c>
      <c r="I154" s="68">
        <v>0</v>
      </c>
      <c r="K154" s="1" t="str">
        <f t="shared" si="17"/>
        <v>Yone</v>
      </c>
      <c r="L154" s="97">
        <f t="shared" si="18"/>
        <v>0</v>
      </c>
      <c r="M154" s="97">
        <f t="shared" si="19"/>
        <v>0</v>
      </c>
      <c r="N154" s="97">
        <f t="shared" si="20"/>
        <v>3</v>
      </c>
      <c r="O154" s="97">
        <f t="shared" si="21"/>
        <v>0</v>
      </c>
      <c r="P154" s="97">
        <f t="shared" si="22"/>
        <v>0</v>
      </c>
      <c r="R154" s="55" t="str">
        <f t="shared" si="23"/>
        <v>Yone</v>
      </c>
      <c r="S154" s="92">
        <v>3</v>
      </c>
      <c r="T154" s="92">
        <v>3</v>
      </c>
      <c r="U154" s="92">
        <v>3</v>
      </c>
      <c r="V154" s="92">
        <v>3</v>
      </c>
      <c r="W154" s="92">
        <v>3</v>
      </c>
      <c r="X154" s="92">
        <v>3</v>
      </c>
      <c r="Y154" s="92">
        <v>3</v>
      </c>
      <c r="Z154" s="92">
        <v>3</v>
      </c>
      <c r="AB154" s="55" t="str">
        <f t="shared" si="24"/>
        <v>Yone</v>
      </c>
      <c r="AC154" s="92">
        <v>3</v>
      </c>
      <c r="AD154" s="92">
        <v>3</v>
      </c>
      <c r="AE154" s="92">
        <v>3</v>
      </c>
      <c r="AF154" s="92">
        <v>3</v>
      </c>
      <c r="AG154" s="92">
        <v>3</v>
      </c>
      <c r="AJ154" s="66">
        <v>1</v>
      </c>
    </row>
    <row r="155" spans="1:36" ht="15.75" thickBot="1" x14ac:dyDescent="0.3">
      <c r="A155" t="str">
        <f>'Champ Scores'!A154</f>
        <v>Yorick</v>
      </c>
      <c r="B155" s="109">
        <v>0</v>
      </c>
      <c r="C155" s="98">
        <v>0</v>
      </c>
      <c r="D155" s="96">
        <v>0</v>
      </c>
      <c r="E155" s="104">
        <v>0</v>
      </c>
      <c r="F155" s="96">
        <v>0</v>
      </c>
      <c r="G155" s="68">
        <v>0</v>
      </c>
      <c r="H155" s="68">
        <v>0</v>
      </c>
      <c r="I155" s="68">
        <v>0</v>
      </c>
      <c r="K155" s="1" t="str">
        <f t="shared" si="17"/>
        <v>Yorick</v>
      </c>
      <c r="L155" s="97">
        <f t="shared" si="18"/>
        <v>0</v>
      </c>
      <c r="M155" s="97">
        <f t="shared" si="19"/>
        <v>0</v>
      </c>
      <c r="N155" s="97">
        <f t="shared" si="20"/>
        <v>0</v>
      </c>
      <c r="O155" s="97">
        <f t="shared" si="21"/>
        <v>0</v>
      </c>
      <c r="P155" s="97">
        <f t="shared" si="22"/>
        <v>0</v>
      </c>
      <c r="R155" s="55" t="str">
        <f t="shared" si="23"/>
        <v>Yorick</v>
      </c>
      <c r="S155" s="92">
        <v>3</v>
      </c>
      <c r="T155" s="92">
        <v>3</v>
      </c>
      <c r="U155" s="92">
        <v>3</v>
      </c>
      <c r="V155" s="92">
        <v>3</v>
      </c>
      <c r="W155" s="92">
        <v>3</v>
      </c>
      <c r="X155" s="92">
        <v>3</v>
      </c>
      <c r="Y155" s="92">
        <v>3</v>
      </c>
      <c r="Z155" s="92">
        <v>3</v>
      </c>
      <c r="AB155" s="55" t="str">
        <f t="shared" si="24"/>
        <v>Yorick</v>
      </c>
      <c r="AC155" s="92">
        <v>3</v>
      </c>
      <c r="AD155" s="92">
        <v>3</v>
      </c>
      <c r="AE155" s="92">
        <v>3</v>
      </c>
      <c r="AF155" s="92">
        <v>3</v>
      </c>
      <c r="AG155" s="92">
        <v>3</v>
      </c>
      <c r="AJ155" s="66">
        <v>1</v>
      </c>
    </row>
    <row r="156" spans="1:36" ht="15.75" thickBot="1" x14ac:dyDescent="0.3">
      <c r="A156" t="str">
        <f>'Champ Scores'!A155</f>
        <v>Yuumi</v>
      </c>
      <c r="B156" s="109">
        <v>0</v>
      </c>
      <c r="C156" s="98">
        <v>0</v>
      </c>
      <c r="D156" s="96">
        <v>0</v>
      </c>
      <c r="E156" s="104">
        <v>0</v>
      </c>
      <c r="F156" s="96">
        <v>4</v>
      </c>
      <c r="G156" s="68"/>
      <c r="H156" s="68"/>
      <c r="I156" s="68"/>
      <c r="J156" s="92"/>
      <c r="K156" s="1" t="str">
        <f t="shared" si="17"/>
        <v>Yuumi</v>
      </c>
      <c r="L156" s="97">
        <f t="shared" si="18"/>
        <v>0</v>
      </c>
      <c r="M156" s="97">
        <f t="shared" si="19"/>
        <v>0</v>
      </c>
      <c r="N156" s="97">
        <f t="shared" si="20"/>
        <v>0</v>
      </c>
      <c r="O156" s="97">
        <f t="shared" si="21"/>
        <v>0</v>
      </c>
      <c r="P156" s="97">
        <f t="shared" si="22"/>
        <v>3</v>
      </c>
      <c r="Q156" s="92"/>
      <c r="R156" s="55" t="str">
        <f t="shared" si="23"/>
        <v>Yuumi</v>
      </c>
      <c r="S156" s="92">
        <v>3</v>
      </c>
      <c r="T156" s="92">
        <v>3</v>
      </c>
      <c r="U156" s="92">
        <v>3</v>
      </c>
      <c r="V156" s="92">
        <v>3</v>
      </c>
      <c r="W156" s="92">
        <v>3</v>
      </c>
      <c r="X156" s="92">
        <v>3</v>
      </c>
      <c r="Y156" s="92">
        <v>3</v>
      </c>
      <c r="Z156" s="92">
        <v>3</v>
      </c>
      <c r="AA156" s="92"/>
      <c r="AB156" s="55" t="str">
        <f t="shared" si="24"/>
        <v>Yuumi</v>
      </c>
      <c r="AC156" s="92">
        <v>3</v>
      </c>
      <c r="AD156" s="92">
        <v>3</v>
      </c>
      <c r="AE156" s="92">
        <v>3</v>
      </c>
      <c r="AF156" s="92">
        <v>3</v>
      </c>
      <c r="AG156" s="92">
        <v>3</v>
      </c>
      <c r="AJ156" s="92">
        <v>1</v>
      </c>
    </row>
    <row r="157" spans="1:36" ht="15.75" thickBot="1" x14ac:dyDescent="0.3">
      <c r="A157" t="str">
        <f>'Champ Scores'!A156</f>
        <v>Zac</v>
      </c>
      <c r="B157" s="109">
        <v>0</v>
      </c>
      <c r="C157" s="102">
        <v>3</v>
      </c>
      <c r="D157" s="96">
        <v>0</v>
      </c>
      <c r="E157" s="104">
        <v>0</v>
      </c>
      <c r="F157" s="96">
        <v>4</v>
      </c>
      <c r="G157" s="68">
        <v>0</v>
      </c>
      <c r="H157" s="68">
        <v>0</v>
      </c>
      <c r="I157" s="68">
        <v>0</v>
      </c>
      <c r="K157" s="1" t="str">
        <f t="shared" si="17"/>
        <v>Zac</v>
      </c>
      <c r="L157" s="97">
        <f t="shared" si="18"/>
        <v>0</v>
      </c>
      <c r="M157" s="97">
        <f t="shared" si="19"/>
        <v>3</v>
      </c>
      <c r="N157" s="97">
        <f t="shared" si="20"/>
        <v>0</v>
      </c>
      <c r="O157" s="97">
        <f t="shared" si="21"/>
        <v>0</v>
      </c>
      <c r="P157" s="97">
        <f t="shared" si="22"/>
        <v>3</v>
      </c>
      <c r="R157" s="55" t="str">
        <f t="shared" si="23"/>
        <v>Zac</v>
      </c>
      <c r="S157" s="92">
        <v>3</v>
      </c>
      <c r="T157" s="92">
        <v>3</v>
      </c>
      <c r="U157" s="92">
        <v>3</v>
      </c>
      <c r="V157" s="92">
        <v>3</v>
      </c>
      <c r="W157" s="92">
        <v>3</v>
      </c>
      <c r="X157" s="92">
        <v>3</v>
      </c>
      <c r="Y157" s="92">
        <v>3</v>
      </c>
      <c r="Z157" s="92">
        <v>3</v>
      </c>
      <c r="AB157" s="55" t="str">
        <f t="shared" si="24"/>
        <v>Zac</v>
      </c>
      <c r="AC157" s="92">
        <v>3</v>
      </c>
      <c r="AD157" s="92">
        <v>3</v>
      </c>
      <c r="AE157" s="92">
        <v>3</v>
      </c>
      <c r="AF157" s="92">
        <v>3</v>
      </c>
      <c r="AG157" s="92">
        <v>3</v>
      </c>
      <c r="AJ157" s="66">
        <v>1</v>
      </c>
    </row>
    <row r="158" spans="1:36" ht="15.75" thickBot="1" x14ac:dyDescent="0.3">
      <c r="A158" t="str">
        <f>'Champ Scores'!A157</f>
        <v>Zed</v>
      </c>
      <c r="B158" s="109">
        <v>0</v>
      </c>
      <c r="C158" s="98">
        <v>0</v>
      </c>
      <c r="D158" s="96">
        <v>3</v>
      </c>
      <c r="E158" s="104">
        <v>0</v>
      </c>
      <c r="F158" s="96">
        <v>0</v>
      </c>
      <c r="G158" s="68">
        <v>0</v>
      </c>
      <c r="H158" s="68">
        <v>0</v>
      </c>
      <c r="I158" s="68">
        <v>0</v>
      </c>
      <c r="K158" s="1" t="str">
        <f t="shared" si="17"/>
        <v>Zed</v>
      </c>
      <c r="L158" s="97">
        <f t="shared" si="18"/>
        <v>0</v>
      </c>
      <c r="M158" s="97">
        <f t="shared" si="19"/>
        <v>0</v>
      </c>
      <c r="N158" s="97">
        <f t="shared" si="20"/>
        <v>3</v>
      </c>
      <c r="O158" s="97">
        <f t="shared" si="21"/>
        <v>0</v>
      </c>
      <c r="P158" s="97">
        <f t="shared" si="22"/>
        <v>0</v>
      </c>
      <c r="R158" s="55" t="str">
        <f t="shared" si="23"/>
        <v>Zed</v>
      </c>
      <c r="S158" s="92">
        <v>3</v>
      </c>
      <c r="T158" s="92">
        <v>3</v>
      </c>
      <c r="U158" s="92">
        <v>3</v>
      </c>
      <c r="V158" s="92">
        <v>3</v>
      </c>
      <c r="W158" s="92">
        <v>3</v>
      </c>
      <c r="X158" s="92">
        <v>3</v>
      </c>
      <c r="Y158" s="92">
        <v>3</v>
      </c>
      <c r="Z158" s="92">
        <v>3</v>
      </c>
      <c r="AB158" s="55" t="str">
        <f t="shared" si="24"/>
        <v>Zed</v>
      </c>
      <c r="AC158" s="92">
        <v>3</v>
      </c>
      <c r="AD158" s="92">
        <v>3</v>
      </c>
      <c r="AE158" s="92">
        <v>3</v>
      </c>
      <c r="AF158" s="92">
        <v>3</v>
      </c>
      <c r="AG158" s="92">
        <v>3</v>
      </c>
      <c r="AJ158" s="66">
        <v>1</v>
      </c>
    </row>
    <row r="159" spans="1:36" ht="15.75" thickBot="1" x14ac:dyDescent="0.3">
      <c r="A159" t="str">
        <f>'Champ Scores'!A158</f>
        <v>Zeri</v>
      </c>
      <c r="B159" s="109">
        <v>0</v>
      </c>
      <c r="C159" s="98">
        <v>0</v>
      </c>
      <c r="D159" s="96">
        <v>0</v>
      </c>
      <c r="E159" s="104">
        <v>1</v>
      </c>
      <c r="F159" s="96">
        <v>0</v>
      </c>
      <c r="G159" s="68">
        <v>0</v>
      </c>
      <c r="H159" s="68">
        <v>0</v>
      </c>
      <c r="I159" s="68">
        <v>0</v>
      </c>
      <c r="K159" s="1" t="str">
        <f t="shared" si="17"/>
        <v>Zeri</v>
      </c>
      <c r="L159" s="97">
        <f t="shared" si="18"/>
        <v>0</v>
      </c>
      <c r="M159" s="97">
        <f t="shared" si="19"/>
        <v>0</v>
      </c>
      <c r="N159" s="97">
        <f t="shared" si="20"/>
        <v>0</v>
      </c>
      <c r="O159" s="97">
        <f t="shared" si="21"/>
        <v>3</v>
      </c>
      <c r="P159" s="97">
        <f t="shared" si="22"/>
        <v>0</v>
      </c>
      <c r="R159" s="55" t="str">
        <f t="shared" si="23"/>
        <v>Zeri</v>
      </c>
      <c r="S159" s="92">
        <v>3</v>
      </c>
      <c r="T159" s="92">
        <v>3</v>
      </c>
      <c r="U159" s="92">
        <v>3</v>
      </c>
      <c r="V159" s="92">
        <v>3</v>
      </c>
      <c r="W159" s="92">
        <v>3</v>
      </c>
      <c r="X159" s="92">
        <v>3</v>
      </c>
      <c r="Y159" s="92">
        <v>3</v>
      </c>
      <c r="Z159" s="92">
        <v>3</v>
      </c>
      <c r="AB159" s="55" t="str">
        <f t="shared" si="24"/>
        <v>Zeri</v>
      </c>
      <c r="AC159" s="92">
        <v>3</v>
      </c>
      <c r="AD159" s="92">
        <v>3</v>
      </c>
      <c r="AE159" s="92">
        <v>3</v>
      </c>
      <c r="AF159" s="92">
        <v>3</v>
      </c>
      <c r="AG159" s="92">
        <v>3</v>
      </c>
      <c r="AJ159" s="66">
        <v>1</v>
      </c>
    </row>
    <row r="160" spans="1:36" ht="15.75" thickBot="1" x14ac:dyDescent="0.3">
      <c r="A160" t="str">
        <f>'Champ Scores'!A159</f>
        <v>Ziggs</v>
      </c>
      <c r="B160" s="109">
        <v>0</v>
      </c>
      <c r="C160" s="98">
        <v>0</v>
      </c>
      <c r="D160" s="96">
        <v>4</v>
      </c>
      <c r="E160" s="104">
        <v>0</v>
      </c>
      <c r="F160" s="96">
        <v>0</v>
      </c>
      <c r="G160" s="68">
        <v>0</v>
      </c>
      <c r="H160" s="68">
        <v>0</v>
      </c>
      <c r="I160" s="68">
        <v>0</v>
      </c>
      <c r="K160" s="1" t="str">
        <f t="shared" si="17"/>
        <v>Ziggs</v>
      </c>
      <c r="L160" s="97">
        <f t="shared" si="18"/>
        <v>0</v>
      </c>
      <c r="M160" s="97">
        <f t="shared" si="19"/>
        <v>0</v>
      </c>
      <c r="N160" s="97">
        <f t="shared" si="20"/>
        <v>3</v>
      </c>
      <c r="O160" s="97">
        <f t="shared" si="21"/>
        <v>0</v>
      </c>
      <c r="P160" s="97">
        <f t="shared" si="22"/>
        <v>0</v>
      </c>
      <c r="R160" s="55" t="str">
        <f t="shared" si="23"/>
        <v>Ziggs</v>
      </c>
      <c r="S160" s="92">
        <v>3</v>
      </c>
      <c r="T160" s="92">
        <v>3</v>
      </c>
      <c r="U160" s="92">
        <v>3</v>
      </c>
      <c r="V160" s="92">
        <v>3</v>
      </c>
      <c r="W160" s="92">
        <v>3</v>
      </c>
      <c r="X160" s="92">
        <v>3</v>
      </c>
      <c r="Y160" s="92">
        <v>3</v>
      </c>
      <c r="Z160" s="92">
        <v>3</v>
      </c>
      <c r="AB160" s="55" t="str">
        <f t="shared" si="24"/>
        <v>Ziggs</v>
      </c>
      <c r="AC160" s="92">
        <v>3</v>
      </c>
      <c r="AD160" s="92">
        <v>3</v>
      </c>
      <c r="AE160" s="92">
        <v>3</v>
      </c>
      <c r="AF160" s="92">
        <v>3</v>
      </c>
      <c r="AG160" s="92">
        <v>3</v>
      </c>
      <c r="AJ160" s="66">
        <v>1</v>
      </c>
    </row>
    <row r="161" spans="1:36" ht="15.75" thickBot="1" x14ac:dyDescent="0.3">
      <c r="A161" t="str">
        <f>'Champ Scores'!A160</f>
        <v>Zilean</v>
      </c>
      <c r="B161" s="109">
        <v>0</v>
      </c>
      <c r="C161" s="98">
        <v>0</v>
      </c>
      <c r="D161" s="96">
        <v>4</v>
      </c>
      <c r="E161" s="104">
        <v>0</v>
      </c>
      <c r="F161" s="96">
        <v>4</v>
      </c>
      <c r="G161" s="68">
        <v>0</v>
      </c>
      <c r="H161" s="68">
        <v>0</v>
      </c>
      <c r="I161" s="68">
        <v>0</v>
      </c>
      <c r="K161" s="1" t="str">
        <f t="shared" si="17"/>
        <v>Zilean</v>
      </c>
      <c r="L161" s="97">
        <f t="shared" si="18"/>
        <v>0</v>
      </c>
      <c r="M161" s="97">
        <f t="shared" si="19"/>
        <v>0</v>
      </c>
      <c r="N161" s="97">
        <f t="shared" si="20"/>
        <v>3</v>
      </c>
      <c r="O161" s="97">
        <f t="shared" si="21"/>
        <v>0</v>
      </c>
      <c r="P161" s="97">
        <f t="shared" si="22"/>
        <v>3</v>
      </c>
      <c r="R161" s="55" t="str">
        <f t="shared" si="23"/>
        <v>Zilean</v>
      </c>
      <c r="S161" s="92">
        <v>3</v>
      </c>
      <c r="T161" s="92">
        <v>3</v>
      </c>
      <c r="U161" s="92">
        <v>3</v>
      </c>
      <c r="V161" s="92">
        <v>3</v>
      </c>
      <c r="W161" s="92">
        <v>3</v>
      </c>
      <c r="X161" s="92">
        <v>3</v>
      </c>
      <c r="Y161" s="92">
        <v>3</v>
      </c>
      <c r="Z161" s="92">
        <v>3</v>
      </c>
      <c r="AB161" s="55" t="str">
        <f t="shared" si="24"/>
        <v>Zilean</v>
      </c>
      <c r="AC161" s="92">
        <v>3</v>
      </c>
      <c r="AD161" s="92">
        <v>3</v>
      </c>
      <c r="AE161" s="92">
        <v>3</v>
      </c>
      <c r="AF161" s="92">
        <v>3</v>
      </c>
      <c r="AG161" s="92">
        <v>3</v>
      </c>
      <c r="AJ161" s="92">
        <v>1</v>
      </c>
    </row>
    <row r="162" spans="1:36" ht="15.75" thickBot="1" x14ac:dyDescent="0.3">
      <c r="A162" t="str">
        <f>'Champ Scores'!A161</f>
        <v>Zoe</v>
      </c>
      <c r="B162" s="109">
        <v>0</v>
      </c>
      <c r="C162" s="98">
        <v>0</v>
      </c>
      <c r="D162" s="96">
        <v>3</v>
      </c>
      <c r="E162" s="104">
        <v>0</v>
      </c>
      <c r="F162" s="96">
        <v>3</v>
      </c>
      <c r="G162" s="68">
        <v>0</v>
      </c>
      <c r="H162" s="68">
        <v>0</v>
      </c>
      <c r="I162" s="68">
        <v>0</v>
      </c>
      <c r="K162" s="1" t="str">
        <f t="shared" si="17"/>
        <v>Zoe</v>
      </c>
      <c r="L162" s="97">
        <f t="shared" si="18"/>
        <v>0</v>
      </c>
      <c r="M162" s="97">
        <f t="shared" si="19"/>
        <v>0</v>
      </c>
      <c r="N162" s="97">
        <f t="shared" si="20"/>
        <v>3</v>
      </c>
      <c r="O162" s="97">
        <f t="shared" si="21"/>
        <v>0</v>
      </c>
      <c r="P162" s="97">
        <f t="shared" si="22"/>
        <v>3</v>
      </c>
      <c r="R162" s="55" t="str">
        <f t="shared" si="23"/>
        <v>Zoe</v>
      </c>
      <c r="S162" s="92">
        <v>3</v>
      </c>
      <c r="T162" s="92">
        <v>3</v>
      </c>
      <c r="U162" s="92">
        <v>3</v>
      </c>
      <c r="V162" s="92">
        <v>3</v>
      </c>
      <c r="W162" s="92">
        <v>3</v>
      </c>
      <c r="X162" s="92">
        <v>3</v>
      </c>
      <c r="Y162" s="92">
        <v>3</v>
      </c>
      <c r="Z162" s="92">
        <v>3</v>
      </c>
      <c r="AB162" s="55" t="str">
        <f t="shared" si="24"/>
        <v>Zoe</v>
      </c>
      <c r="AC162" s="92">
        <v>3</v>
      </c>
      <c r="AD162" s="92">
        <v>3</v>
      </c>
      <c r="AE162" s="92">
        <v>3</v>
      </c>
      <c r="AF162" s="92">
        <v>3</v>
      </c>
      <c r="AG162" s="92">
        <v>3</v>
      </c>
      <c r="AJ162" s="92">
        <v>1</v>
      </c>
    </row>
    <row r="163" spans="1:36" ht="15.75" thickBot="1" x14ac:dyDescent="0.3">
      <c r="A163" t="str">
        <f>'Champ Scores'!A162</f>
        <v>Zyra</v>
      </c>
      <c r="B163" s="109">
        <v>0</v>
      </c>
      <c r="C163" s="98">
        <v>0</v>
      </c>
      <c r="D163" s="96">
        <v>3</v>
      </c>
      <c r="E163" s="104">
        <v>0</v>
      </c>
      <c r="F163" s="96">
        <v>4</v>
      </c>
      <c r="G163" s="68">
        <v>0</v>
      </c>
      <c r="H163" s="68">
        <v>0</v>
      </c>
      <c r="I163" s="68">
        <v>0</v>
      </c>
      <c r="K163" s="1" t="str">
        <f t="shared" si="17"/>
        <v>Zyra</v>
      </c>
      <c r="L163" s="97">
        <f t="shared" si="18"/>
        <v>0</v>
      </c>
      <c r="M163" s="97">
        <f t="shared" si="19"/>
        <v>0</v>
      </c>
      <c r="N163" s="97">
        <f t="shared" si="20"/>
        <v>3</v>
      </c>
      <c r="O163" s="97">
        <f t="shared" si="21"/>
        <v>0</v>
      </c>
      <c r="P163" s="97">
        <f t="shared" si="22"/>
        <v>3</v>
      </c>
      <c r="R163" s="55" t="str">
        <f t="shared" si="23"/>
        <v>Zyra</v>
      </c>
      <c r="S163" s="92">
        <v>3</v>
      </c>
      <c r="T163" s="92">
        <v>3</v>
      </c>
      <c r="U163" s="92">
        <v>3</v>
      </c>
      <c r="V163" s="92">
        <v>3</v>
      </c>
      <c r="W163" s="92">
        <v>3</v>
      </c>
      <c r="X163" s="92">
        <v>3</v>
      </c>
      <c r="Y163" s="92">
        <v>3</v>
      </c>
      <c r="Z163" s="92">
        <v>3</v>
      </c>
      <c r="AB163" s="55" t="str">
        <f t="shared" si="24"/>
        <v>Zyra</v>
      </c>
      <c r="AC163" s="92">
        <v>3</v>
      </c>
      <c r="AD163" s="92">
        <v>3</v>
      </c>
      <c r="AE163" s="92">
        <v>3</v>
      </c>
      <c r="AF163" s="92">
        <v>3</v>
      </c>
      <c r="AG163" s="92">
        <v>3</v>
      </c>
      <c r="AJ163" s="92">
        <v>1</v>
      </c>
    </row>
    <row r="164" spans="1:36" x14ac:dyDescent="0.25">
      <c r="B164" s="42">
        <f>COUNTIF(B4:B163,"&gt;0")</f>
        <v>38</v>
      </c>
      <c r="C164" s="92">
        <f t="shared" ref="C164:I164" si="25">COUNTIF(C4:C163,"&gt;0")</f>
        <v>24</v>
      </c>
      <c r="D164" s="92">
        <f t="shared" si="25"/>
        <v>110</v>
      </c>
      <c r="E164" s="92">
        <f t="shared" si="25"/>
        <v>19</v>
      </c>
      <c r="F164" s="92">
        <f t="shared" si="25"/>
        <v>57</v>
      </c>
      <c r="G164" s="92">
        <f t="shared" si="25"/>
        <v>17</v>
      </c>
      <c r="H164" s="92">
        <f t="shared" si="25"/>
        <v>0</v>
      </c>
      <c r="I164" s="92">
        <f t="shared" si="25"/>
        <v>0</v>
      </c>
      <c r="R164" s="55">
        <f t="shared" si="23"/>
        <v>0</v>
      </c>
    </row>
    <row r="165" spans="1:36" x14ac:dyDescent="0.25">
      <c r="R165" s="55">
        <f t="shared" si="23"/>
        <v>0</v>
      </c>
    </row>
    <row r="166" spans="1:36" x14ac:dyDescent="0.25">
      <c r="R166" s="55">
        <f t="shared" si="23"/>
        <v>0</v>
      </c>
    </row>
    <row r="167" spans="1:36" x14ac:dyDescent="0.25">
      <c r="R167" s="55">
        <f t="shared" si="23"/>
        <v>0</v>
      </c>
    </row>
    <row r="168" spans="1:36" x14ac:dyDescent="0.25">
      <c r="R168" s="55">
        <f t="shared" si="23"/>
        <v>0</v>
      </c>
    </row>
    <row r="169" spans="1:36" x14ac:dyDescent="0.25">
      <c r="R169" s="55">
        <f t="shared" si="23"/>
        <v>0</v>
      </c>
    </row>
    <row r="170" spans="1:36" x14ac:dyDescent="0.25">
      <c r="R170" s="55">
        <f t="shared" si="23"/>
        <v>0</v>
      </c>
    </row>
    <row r="171" spans="1:36" x14ac:dyDescent="0.25">
      <c r="R171" s="55">
        <f t="shared" si="23"/>
        <v>0</v>
      </c>
    </row>
    <row r="172" spans="1:36" x14ac:dyDescent="0.25">
      <c r="R172" s="55">
        <f t="shared" si="23"/>
        <v>0</v>
      </c>
    </row>
    <row r="173" spans="1:36" x14ac:dyDescent="0.25">
      <c r="R173" s="55">
        <f t="shared" si="23"/>
        <v>0</v>
      </c>
    </row>
    <row r="174" spans="1:36" x14ac:dyDescent="0.25">
      <c r="R174" s="55">
        <f t="shared" si="23"/>
        <v>0</v>
      </c>
    </row>
    <row r="175" spans="1:36" x14ac:dyDescent="0.25">
      <c r="R175" s="55">
        <f t="shared" si="23"/>
        <v>0</v>
      </c>
    </row>
    <row r="176" spans="1:36" x14ac:dyDescent="0.25">
      <c r="R176" s="55">
        <f t="shared" si="23"/>
        <v>0</v>
      </c>
    </row>
    <row r="177" spans="18:18" x14ac:dyDescent="0.25">
      <c r="R177" s="55">
        <f t="shared" si="23"/>
        <v>0</v>
      </c>
    </row>
    <row r="178" spans="18:18" x14ac:dyDescent="0.25">
      <c r="R178" s="55">
        <f t="shared" si="23"/>
        <v>0</v>
      </c>
    </row>
    <row r="179" spans="18:18" x14ac:dyDescent="0.25">
      <c r="R179" s="55">
        <f t="shared" si="23"/>
        <v>0</v>
      </c>
    </row>
    <row r="180" spans="18:18" x14ac:dyDescent="0.25">
      <c r="R180" s="55">
        <f t="shared" si="23"/>
        <v>0</v>
      </c>
    </row>
    <row r="181" spans="18:18" x14ac:dyDescent="0.25">
      <c r="R181" s="55">
        <f t="shared" si="23"/>
        <v>0</v>
      </c>
    </row>
    <row r="182" spans="18:18" x14ac:dyDescent="0.25">
      <c r="R182" s="55">
        <f t="shared" si="23"/>
        <v>0</v>
      </c>
    </row>
    <row r="183" spans="18:18" x14ac:dyDescent="0.25">
      <c r="R183" s="55">
        <f t="shared" si="23"/>
        <v>0</v>
      </c>
    </row>
    <row r="184" spans="18:18" x14ac:dyDescent="0.25">
      <c r="R184" s="55">
        <f t="shared" si="23"/>
        <v>0</v>
      </c>
    </row>
    <row r="185" spans="18:18" x14ac:dyDescent="0.25">
      <c r="R185" s="55">
        <f t="shared" si="23"/>
        <v>0</v>
      </c>
    </row>
    <row r="186" spans="18:18" x14ac:dyDescent="0.25">
      <c r="R186" s="55">
        <f t="shared" si="23"/>
        <v>0</v>
      </c>
    </row>
    <row r="187" spans="18:18" x14ac:dyDescent="0.25">
      <c r="R187" s="55">
        <f t="shared" si="23"/>
        <v>0</v>
      </c>
    </row>
    <row r="188" spans="18:18" x14ac:dyDescent="0.25">
      <c r="R188" s="55">
        <f t="shared" si="23"/>
        <v>0</v>
      </c>
    </row>
    <row r="189" spans="18:18" x14ac:dyDescent="0.25">
      <c r="R189" s="55">
        <f t="shared" si="23"/>
        <v>0</v>
      </c>
    </row>
    <row r="190" spans="18:18" x14ac:dyDescent="0.25">
      <c r="R190" s="55">
        <f t="shared" si="23"/>
        <v>0</v>
      </c>
    </row>
    <row r="191" spans="18:18" x14ac:dyDescent="0.25">
      <c r="R191" s="55">
        <f t="shared" si="23"/>
        <v>0</v>
      </c>
    </row>
    <row r="192" spans="18:18" x14ac:dyDescent="0.25">
      <c r="R192" s="55">
        <f t="shared" si="23"/>
        <v>0</v>
      </c>
    </row>
    <row r="193" spans="18:18" x14ac:dyDescent="0.25">
      <c r="R193" s="55">
        <f t="shared" si="23"/>
        <v>0</v>
      </c>
    </row>
    <row r="194" spans="18:18" x14ac:dyDescent="0.25">
      <c r="R194" s="55">
        <f t="shared" si="23"/>
        <v>0</v>
      </c>
    </row>
    <row r="195" spans="18:18" x14ac:dyDescent="0.25">
      <c r="R195" s="55">
        <f t="shared" si="23"/>
        <v>0</v>
      </c>
    </row>
    <row r="196" spans="18:18" x14ac:dyDescent="0.25">
      <c r="R196" s="55">
        <f t="shared" si="23"/>
        <v>0</v>
      </c>
    </row>
    <row r="197" spans="18:18" x14ac:dyDescent="0.25">
      <c r="R197" s="55">
        <f t="shared" ref="R197:R260" si="26">K197</f>
        <v>0</v>
      </c>
    </row>
    <row r="198" spans="18:18" x14ac:dyDescent="0.25">
      <c r="R198" s="55">
        <f t="shared" si="26"/>
        <v>0</v>
      </c>
    </row>
    <row r="199" spans="18:18" x14ac:dyDescent="0.25">
      <c r="R199" s="55">
        <f t="shared" si="26"/>
        <v>0</v>
      </c>
    </row>
    <row r="200" spans="18:18" x14ac:dyDescent="0.25">
      <c r="R200" s="55">
        <f t="shared" si="26"/>
        <v>0</v>
      </c>
    </row>
    <row r="201" spans="18:18" x14ac:dyDescent="0.25">
      <c r="R201" s="55">
        <f t="shared" si="26"/>
        <v>0</v>
      </c>
    </row>
    <row r="202" spans="18:18" x14ac:dyDescent="0.25">
      <c r="R202" s="55">
        <f t="shared" si="26"/>
        <v>0</v>
      </c>
    </row>
    <row r="203" spans="18:18" x14ac:dyDescent="0.25">
      <c r="R203" s="55">
        <f t="shared" si="26"/>
        <v>0</v>
      </c>
    </row>
    <row r="204" spans="18:18" x14ac:dyDescent="0.25">
      <c r="R204" s="55">
        <f t="shared" si="26"/>
        <v>0</v>
      </c>
    </row>
    <row r="205" spans="18:18" x14ac:dyDescent="0.25">
      <c r="R205" s="55">
        <f t="shared" si="26"/>
        <v>0</v>
      </c>
    </row>
    <row r="206" spans="18:18" x14ac:dyDescent="0.25">
      <c r="R206" s="55">
        <f t="shared" si="26"/>
        <v>0</v>
      </c>
    </row>
    <row r="207" spans="18:18" x14ac:dyDescent="0.25">
      <c r="R207" s="55">
        <f t="shared" si="26"/>
        <v>0</v>
      </c>
    </row>
    <row r="208" spans="18:18" x14ac:dyDescent="0.25">
      <c r="R208" s="55">
        <f t="shared" si="26"/>
        <v>0</v>
      </c>
    </row>
    <row r="209" spans="18:18" x14ac:dyDescent="0.25">
      <c r="R209" s="55">
        <f t="shared" si="26"/>
        <v>0</v>
      </c>
    </row>
    <row r="210" spans="18:18" x14ac:dyDescent="0.25">
      <c r="R210" s="55">
        <f t="shared" si="26"/>
        <v>0</v>
      </c>
    </row>
    <row r="211" spans="18:18" x14ac:dyDescent="0.25">
      <c r="R211" s="55">
        <f t="shared" si="26"/>
        <v>0</v>
      </c>
    </row>
    <row r="212" spans="18:18" x14ac:dyDescent="0.25">
      <c r="R212" s="55">
        <f t="shared" si="26"/>
        <v>0</v>
      </c>
    </row>
    <row r="213" spans="18:18" x14ac:dyDescent="0.25">
      <c r="R213" s="55">
        <f t="shared" si="26"/>
        <v>0</v>
      </c>
    </row>
    <row r="214" spans="18:18" x14ac:dyDescent="0.25">
      <c r="R214" s="55">
        <f t="shared" si="26"/>
        <v>0</v>
      </c>
    </row>
    <row r="215" spans="18:18" x14ac:dyDescent="0.25">
      <c r="R215" s="55">
        <f t="shared" si="26"/>
        <v>0</v>
      </c>
    </row>
    <row r="216" spans="18:18" x14ac:dyDescent="0.25">
      <c r="R216" s="55">
        <f t="shared" si="26"/>
        <v>0</v>
      </c>
    </row>
    <row r="217" spans="18:18" x14ac:dyDescent="0.25">
      <c r="R217" s="55">
        <f t="shared" si="26"/>
        <v>0</v>
      </c>
    </row>
    <row r="218" spans="18:18" x14ac:dyDescent="0.25">
      <c r="R218" s="55">
        <f t="shared" si="26"/>
        <v>0</v>
      </c>
    </row>
    <row r="219" spans="18:18" x14ac:dyDescent="0.25">
      <c r="R219" s="55">
        <f t="shared" si="26"/>
        <v>0</v>
      </c>
    </row>
    <row r="220" spans="18:18" x14ac:dyDescent="0.25">
      <c r="R220" s="55">
        <f t="shared" si="26"/>
        <v>0</v>
      </c>
    </row>
    <row r="221" spans="18:18" x14ac:dyDescent="0.25">
      <c r="R221" s="55">
        <f t="shared" si="26"/>
        <v>0</v>
      </c>
    </row>
    <row r="222" spans="18:18" x14ac:dyDescent="0.25">
      <c r="R222" s="55">
        <f t="shared" si="26"/>
        <v>0</v>
      </c>
    </row>
    <row r="223" spans="18:18" x14ac:dyDescent="0.25">
      <c r="R223" s="55">
        <f t="shared" si="26"/>
        <v>0</v>
      </c>
    </row>
    <row r="224" spans="18:18" x14ac:dyDescent="0.25">
      <c r="R224" s="55">
        <f t="shared" si="26"/>
        <v>0</v>
      </c>
    </row>
    <row r="225" spans="18:18" x14ac:dyDescent="0.25">
      <c r="R225" s="55">
        <f t="shared" si="26"/>
        <v>0</v>
      </c>
    </row>
    <row r="226" spans="18:18" x14ac:dyDescent="0.25">
      <c r="R226" s="55">
        <f t="shared" si="26"/>
        <v>0</v>
      </c>
    </row>
    <row r="227" spans="18:18" x14ac:dyDescent="0.25">
      <c r="R227" s="55">
        <f t="shared" si="26"/>
        <v>0</v>
      </c>
    </row>
    <row r="228" spans="18:18" x14ac:dyDescent="0.25">
      <c r="R228" s="55">
        <f t="shared" si="26"/>
        <v>0</v>
      </c>
    </row>
    <row r="229" spans="18:18" x14ac:dyDescent="0.25">
      <c r="R229" s="55">
        <f t="shared" si="26"/>
        <v>0</v>
      </c>
    </row>
    <row r="230" spans="18:18" x14ac:dyDescent="0.25">
      <c r="R230" s="55">
        <f t="shared" si="26"/>
        <v>0</v>
      </c>
    </row>
    <row r="231" spans="18:18" x14ac:dyDescent="0.25">
      <c r="R231" s="55">
        <f t="shared" si="26"/>
        <v>0</v>
      </c>
    </row>
    <row r="232" spans="18:18" x14ac:dyDescent="0.25">
      <c r="R232" s="55">
        <f t="shared" si="26"/>
        <v>0</v>
      </c>
    </row>
    <row r="233" spans="18:18" x14ac:dyDescent="0.25">
      <c r="R233" s="55">
        <f t="shared" si="26"/>
        <v>0</v>
      </c>
    </row>
    <row r="234" spans="18:18" x14ac:dyDescent="0.25">
      <c r="R234" s="55">
        <f t="shared" si="26"/>
        <v>0</v>
      </c>
    </row>
    <row r="235" spans="18:18" x14ac:dyDescent="0.25">
      <c r="R235" s="55">
        <f t="shared" si="26"/>
        <v>0</v>
      </c>
    </row>
    <row r="236" spans="18:18" x14ac:dyDescent="0.25">
      <c r="R236" s="55">
        <f t="shared" si="26"/>
        <v>0</v>
      </c>
    </row>
    <row r="237" spans="18:18" x14ac:dyDescent="0.25">
      <c r="R237" s="55">
        <f t="shared" si="26"/>
        <v>0</v>
      </c>
    </row>
    <row r="238" spans="18:18" x14ac:dyDescent="0.25">
      <c r="R238" s="55">
        <f t="shared" si="26"/>
        <v>0</v>
      </c>
    </row>
    <row r="239" spans="18:18" x14ac:dyDescent="0.25">
      <c r="R239" s="55">
        <f t="shared" si="26"/>
        <v>0</v>
      </c>
    </row>
    <row r="240" spans="18:18" x14ac:dyDescent="0.25">
      <c r="R240" s="55">
        <f t="shared" si="26"/>
        <v>0</v>
      </c>
    </row>
    <row r="241" spans="18:18" x14ac:dyDescent="0.25">
      <c r="R241" s="55">
        <f t="shared" si="26"/>
        <v>0</v>
      </c>
    </row>
    <row r="242" spans="18:18" x14ac:dyDescent="0.25">
      <c r="R242" s="55">
        <f t="shared" si="26"/>
        <v>0</v>
      </c>
    </row>
    <row r="243" spans="18:18" x14ac:dyDescent="0.25">
      <c r="R243" s="55">
        <f t="shared" si="26"/>
        <v>0</v>
      </c>
    </row>
    <row r="244" spans="18:18" x14ac:dyDescent="0.25">
      <c r="R244" s="55">
        <f t="shared" si="26"/>
        <v>0</v>
      </c>
    </row>
    <row r="245" spans="18:18" x14ac:dyDescent="0.25">
      <c r="R245" s="55">
        <f t="shared" si="26"/>
        <v>0</v>
      </c>
    </row>
    <row r="246" spans="18:18" x14ac:dyDescent="0.25">
      <c r="R246" s="55">
        <f t="shared" si="26"/>
        <v>0</v>
      </c>
    </row>
    <row r="247" spans="18:18" x14ac:dyDescent="0.25">
      <c r="R247" s="55">
        <f t="shared" si="26"/>
        <v>0</v>
      </c>
    </row>
    <row r="248" spans="18:18" x14ac:dyDescent="0.25">
      <c r="R248" s="55">
        <f t="shared" si="26"/>
        <v>0</v>
      </c>
    </row>
    <row r="249" spans="18:18" x14ac:dyDescent="0.25">
      <c r="R249" s="55">
        <f t="shared" si="26"/>
        <v>0</v>
      </c>
    </row>
    <row r="250" spans="18:18" x14ac:dyDescent="0.25">
      <c r="R250" s="55">
        <f t="shared" si="26"/>
        <v>0</v>
      </c>
    </row>
    <row r="251" spans="18:18" x14ac:dyDescent="0.25">
      <c r="R251" s="55">
        <f t="shared" si="26"/>
        <v>0</v>
      </c>
    </row>
    <row r="252" spans="18:18" x14ac:dyDescent="0.25">
      <c r="R252" s="55">
        <f t="shared" si="26"/>
        <v>0</v>
      </c>
    </row>
    <row r="253" spans="18:18" x14ac:dyDescent="0.25">
      <c r="R253" s="55">
        <f t="shared" si="26"/>
        <v>0</v>
      </c>
    </row>
    <row r="254" spans="18:18" x14ac:dyDescent="0.25">
      <c r="R254" s="55">
        <f t="shared" si="26"/>
        <v>0</v>
      </c>
    </row>
    <row r="255" spans="18:18" x14ac:dyDescent="0.25">
      <c r="R255" s="55">
        <f t="shared" si="26"/>
        <v>0</v>
      </c>
    </row>
    <row r="256" spans="18:18" x14ac:dyDescent="0.25">
      <c r="R256" s="55">
        <f t="shared" si="26"/>
        <v>0</v>
      </c>
    </row>
    <row r="257" spans="18:18" x14ac:dyDescent="0.25">
      <c r="R257" s="55">
        <f t="shared" si="26"/>
        <v>0</v>
      </c>
    </row>
    <row r="258" spans="18:18" x14ac:dyDescent="0.25">
      <c r="R258" s="55">
        <f t="shared" si="26"/>
        <v>0</v>
      </c>
    </row>
    <row r="259" spans="18:18" x14ac:dyDescent="0.25">
      <c r="R259" s="55">
        <f t="shared" si="26"/>
        <v>0</v>
      </c>
    </row>
    <row r="260" spans="18:18" x14ac:dyDescent="0.25">
      <c r="R260" s="55">
        <f t="shared" si="26"/>
        <v>0</v>
      </c>
    </row>
    <row r="261" spans="18:18" x14ac:dyDescent="0.25">
      <c r="R261" s="55">
        <f t="shared" ref="R261:R324" si="27">K261</f>
        <v>0</v>
      </c>
    </row>
    <row r="262" spans="18:18" x14ac:dyDescent="0.25">
      <c r="R262" s="55">
        <f t="shared" si="27"/>
        <v>0</v>
      </c>
    </row>
    <row r="263" spans="18:18" x14ac:dyDescent="0.25">
      <c r="R263" s="55">
        <f t="shared" si="27"/>
        <v>0</v>
      </c>
    </row>
    <row r="264" spans="18:18" x14ac:dyDescent="0.25">
      <c r="R264" s="55">
        <f t="shared" si="27"/>
        <v>0</v>
      </c>
    </row>
    <row r="265" spans="18:18" x14ac:dyDescent="0.25">
      <c r="R265" s="55">
        <f t="shared" si="27"/>
        <v>0</v>
      </c>
    </row>
    <row r="266" spans="18:18" x14ac:dyDescent="0.25">
      <c r="R266" s="55">
        <f t="shared" si="27"/>
        <v>0</v>
      </c>
    </row>
    <row r="267" spans="18:18" x14ac:dyDescent="0.25">
      <c r="R267" s="55">
        <f t="shared" si="27"/>
        <v>0</v>
      </c>
    </row>
    <row r="268" spans="18:18" x14ac:dyDescent="0.25">
      <c r="R268" s="55">
        <f t="shared" si="27"/>
        <v>0</v>
      </c>
    </row>
    <row r="269" spans="18:18" x14ac:dyDescent="0.25">
      <c r="R269" s="55">
        <f t="shared" si="27"/>
        <v>0</v>
      </c>
    </row>
    <row r="270" spans="18:18" x14ac:dyDescent="0.25">
      <c r="R270" s="55">
        <f t="shared" si="27"/>
        <v>0</v>
      </c>
    </row>
    <row r="271" spans="18:18" x14ac:dyDescent="0.25">
      <c r="R271" s="55">
        <f t="shared" si="27"/>
        <v>0</v>
      </c>
    </row>
    <row r="272" spans="18:18" x14ac:dyDescent="0.25">
      <c r="R272" s="55">
        <f t="shared" si="27"/>
        <v>0</v>
      </c>
    </row>
    <row r="273" spans="18:18" x14ac:dyDescent="0.25">
      <c r="R273" s="55">
        <f t="shared" si="27"/>
        <v>0</v>
      </c>
    </row>
    <row r="274" spans="18:18" x14ac:dyDescent="0.25">
      <c r="R274" s="55">
        <f t="shared" si="27"/>
        <v>0</v>
      </c>
    </row>
    <row r="275" spans="18:18" x14ac:dyDescent="0.25">
      <c r="R275" s="55">
        <f t="shared" si="27"/>
        <v>0</v>
      </c>
    </row>
    <row r="276" spans="18:18" x14ac:dyDescent="0.25">
      <c r="R276" s="55">
        <f t="shared" si="27"/>
        <v>0</v>
      </c>
    </row>
    <row r="277" spans="18:18" x14ac:dyDescent="0.25">
      <c r="R277" s="55">
        <f t="shared" si="27"/>
        <v>0</v>
      </c>
    </row>
    <row r="278" spans="18:18" x14ac:dyDescent="0.25">
      <c r="R278" s="55">
        <f t="shared" si="27"/>
        <v>0</v>
      </c>
    </row>
    <row r="279" spans="18:18" x14ac:dyDescent="0.25">
      <c r="R279" s="55">
        <f t="shared" si="27"/>
        <v>0</v>
      </c>
    </row>
    <row r="280" spans="18:18" x14ac:dyDescent="0.25">
      <c r="R280" s="55">
        <f t="shared" si="27"/>
        <v>0</v>
      </c>
    </row>
    <row r="281" spans="18:18" x14ac:dyDescent="0.25">
      <c r="R281" s="55">
        <f t="shared" si="27"/>
        <v>0</v>
      </c>
    </row>
    <row r="282" spans="18:18" x14ac:dyDescent="0.25">
      <c r="R282" s="55">
        <f t="shared" si="27"/>
        <v>0</v>
      </c>
    </row>
    <row r="283" spans="18:18" x14ac:dyDescent="0.25">
      <c r="R283" s="55">
        <f t="shared" si="27"/>
        <v>0</v>
      </c>
    </row>
    <row r="284" spans="18:18" x14ac:dyDescent="0.25">
      <c r="R284" s="55">
        <f t="shared" si="27"/>
        <v>0</v>
      </c>
    </row>
    <row r="285" spans="18:18" x14ac:dyDescent="0.25">
      <c r="R285" s="55">
        <f t="shared" si="27"/>
        <v>0</v>
      </c>
    </row>
    <row r="286" spans="18:18" x14ac:dyDescent="0.25">
      <c r="R286" s="55">
        <f t="shared" si="27"/>
        <v>0</v>
      </c>
    </row>
    <row r="287" spans="18:18" x14ac:dyDescent="0.25">
      <c r="R287" s="55">
        <f t="shared" si="27"/>
        <v>0</v>
      </c>
    </row>
    <row r="288" spans="18:18" x14ac:dyDescent="0.25">
      <c r="R288" s="55">
        <f t="shared" si="27"/>
        <v>0</v>
      </c>
    </row>
    <row r="289" spans="18:18" x14ac:dyDescent="0.25">
      <c r="R289" s="55">
        <f t="shared" si="27"/>
        <v>0</v>
      </c>
    </row>
    <row r="290" spans="18:18" x14ac:dyDescent="0.25">
      <c r="R290" s="55">
        <f t="shared" si="27"/>
        <v>0</v>
      </c>
    </row>
    <row r="291" spans="18:18" x14ac:dyDescent="0.25">
      <c r="R291" s="55">
        <f t="shared" si="27"/>
        <v>0</v>
      </c>
    </row>
    <row r="292" spans="18:18" x14ac:dyDescent="0.25">
      <c r="R292" s="55">
        <f t="shared" si="27"/>
        <v>0</v>
      </c>
    </row>
    <row r="293" spans="18:18" x14ac:dyDescent="0.25">
      <c r="R293" s="55">
        <f t="shared" si="27"/>
        <v>0</v>
      </c>
    </row>
    <row r="294" spans="18:18" x14ac:dyDescent="0.25">
      <c r="R294" s="55">
        <f t="shared" si="27"/>
        <v>0</v>
      </c>
    </row>
    <row r="295" spans="18:18" x14ac:dyDescent="0.25">
      <c r="R295" s="55">
        <f t="shared" si="27"/>
        <v>0</v>
      </c>
    </row>
    <row r="296" spans="18:18" x14ac:dyDescent="0.25">
      <c r="R296" s="55">
        <f t="shared" si="27"/>
        <v>0</v>
      </c>
    </row>
    <row r="297" spans="18:18" x14ac:dyDescent="0.25">
      <c r="R297" s="55">
        <f t="shared" si="27"/>
        <v>0</v>
      </c>
    </row>
    <row r="298" spans="18:18" x14ac:dyDescent="0.25">
      <c r="R298" s="55">
        <f t="shared" si="27"/>
        <v>0</v>
      </c>
    </row>
    <row r="299" spans="18:18" x14ac:dyDescent="0.25">
      <c r="R299" s="55">
        <f t="shared" si="27"/>
        <v>0</v>
      </c>
    </row>
    <row r="300" spans="18:18" x14ac:dyDescent="0.25">
      <c r="R300" s="55">
        <f t="shared" si="27"/>
        <v>0</v>
      </c>
    </row>
    <row r="301" spans="18:18" x14ac:dyDescent="0.25">
      <c r="R301" s="55">
        <f t="shared" si="27"/>
        <v>0</v>
      </c>
    </row>
    <row r="302" spans="18:18" x14ac:dyDescent="0.25">
      <c r="R302" s="55">
        <f t="shared" si="27"/>
        <v>0</v>
      </c>
    </row>
    <row r="303" spans="18:18" x14ac:dyDescent="0.25">
      <c r="R303" s="55">
        <f t="shared" si="27"/>
        <v>0</v>
      </c>
    </row>
    <row r="304" spans="18:18" x14ac:dyDescent="0.25">
      <c r="R304" s="55">
        <f t="shared" si="27"/>
        <v>0</v>
      </c>
    </row>
    <row r="305" spans="18:18" x14ac:dyDescent="0.25">
      <c r="R305" s="55">
        <f t="shared" si="27"/>
        <v>0</v>
      </c>
    </row>
    <row r="306" spans="18:18" x14ac:dyDescent="0.25">
      <c r="R306" s="55">
        <f t="shared" si="27"/>
        <v>0</v>
      </c>
    </row>
    <row r="307" spans="18:18" x14ac:dyDescent="0.25">
      <c r="R307" s="55">
        <f t="shared" si="27"/>
        <v>0</v>
      </c>
    </row>
    <row r="308" spans="18:18" x14ac:dyDescent="0.25">
      <c r="R308" s="55">
        <f t="shared" si="27"/>
        <v>0</v>
      </c>
    </row>
    <row r="309" spans="18:18" x14ac:dyDescent="0.25">
      <c r="R309" s="55">
        <f t="shared" si="27"/>
        <v>0</v>
      </c>
    </row>
    <row r="310" spans="18:18" x14ac:dyDescent="0.25">
      <c r="R310" s="55">
        <f t="shared" si="27"/>
        <v>0</v>
      </c>
    </row>
    <row r="311" spans="18:18" x14ac:dyDescent="0.25">
      <c r="R311" s="55">
        <f t="shared" si="27"/>
        <v>0</v>
      </c>
    </row>
    <row r="312" spans="18:18" x14ac:dyDescent="0.25">
      <c r="R312" s="55">
        <f t="shared" si="27"/>
        <v>0</v>
      </c>
    </row>
    <row r="313" spans="18:18" x14ac:dyDescent="0.25">
      <c r="R313" s="55">
        <f t="shared" si="27"/>
        <v>0</v>
      </c>
    </row>
    <row r="314" spans="18:18" x14ac:dyDescent="0.25">
      <c r="R314" s="55">
        <f t="shared" si="27"/>
        <v>0</v>
      </c>
    </row>
    <row r="315" spans="18:18" x14ac:dyDescent="0.25">
      <c r="R315" s="55">
        <f t="shared" si="27"/>
        <v>0</v>
      </c>
    </row>
    <row r="316" spans="18:18" x14ac:dyDescent="0.25">
      <c r="R316" s="55">
        <f t="shared" si="27"/>
        <v>0</v>
      </c>
    </row>
    <row r="317" spans="18:18" x14ac:dyDescent="0.25">
      <c r="R317" s="55">
        <f t="shared" si="27"/>
        <v>0</v>
      </c>
    </row>
    <row r="318" spans="18:18" x14ac:dyDescent="0.25">
      <c r="R318" s="55">
        <f t="shared" si="27"/>
        <v>0</v>
      </c>
    </row>
    <row r="319" spans="18:18" x14ac:dyDescent="0.25">
      <c r="R319" s="55">
        <f t="shared" si="27"/>
        <v>0</v>
      </c>
    </row>
    <row r="320" spans="18:18" x14ac:dyDescent="0.25">
      <c r="R320" s="55">
        <f t="shared" si="27"/>
        <v>0</v>
      </c>
    </row>
    <row r="321" spans="18:18" x14ac:dyDescent="0.25">
      <c r="R321" s="55">
        <f t="shared" si="27"/>
        <v>0</v>
      </c>
    </row>
    <row r="322" spans="18:18" x14ac:dyDescent="0.25">
      <c r="R322" s="55">
        <f t="shared" si="27"/>
        <v>0</v>
      </c>
    </row>
    <row r="323" spans="18:18" x14ac:dyDescent="0.25">
      <c r="R323" s="55">
        <f t="shared" si="27"/>
        <v>0</v>
      </c>
    </row>
    <row r="324" spans="18:18" x14ac:dyDescent="0.25">
      <c r="R324" s="55">
        <f t="shared" si="27"/>
        <v>0</v>
      </c>
    </row>
    <row r="325" spans="18:18" x14ac:dyDescent="0.25">
      <c r="R325" s="55">
        <f t="shared" ref="R325:R388" si="28">K325</f>
        <v>0</v>
      </c>
    </row>
    <row r="326" spans="18:18" x14ac:dyDescent="0.25">
      <c r="R326" s="55">
        <f t="shared" si="28"/>
        <v>0</v>
      </c>
    </row>
    <row r="327" spans="18:18" x14ac:dyDescent="0.25">
      <c r="R327" s="55">
        <f t="shared" si="28"/>
        <v>0</v>
      </c>
    </row>
    <row r="328" spans="18:18" x14ac:dyDescent="0.25">
      <c r="R328" s="55">
        <f t="shared" si="28"/>
        <v>0</v>
      </c>
    </row>
    <row r="329" spans="18:18" x14ac:dyDescent="0.25">
      <c r="R329" s="55">
        <f t="shared" si="28"/>
        <v>0</v>
      </c>
    </row>
    <row r="330" spans="18:18" x14ac:dyDescent="0.25">
      <c r="R330" s="55">
        <f t="shared" si="28"/>
        <v>0</v>
      </c>
    </row>
    <row r="331" spans="18:18" x14ac:dyDescent="0.25">
      <c r="R331" s="55">
        <f t="shared" si="28"/>
        <v>0</v>
      </c>
    </row>
    <row r="332" spans="18:18" x14ac:dyDescent="0.25">
      <c r="R332" s="55">
        <f t="shared" si="28"/>
        <v>0</v>
      </c>
    </row>
    <row r="333" spans="18:18" x14ac:dyDescent="0.25">
      <c r="R333" s="55">
        <f t="shared" si="28"/>
        <v>0</v>
      </c>
    </row>
    <row r="334" spans="18:18" x14ac:dyDescent="0.25">
      <c r="R334" s="55">
        <f t="shared" si="28"/>
        <v>0</v>
      </c>
    </row>
    <row r="335" spans="18:18" x14ac:dyDescent="0.25">
      <c r="R335" s="55">
        <f t="shared" si="28"/>
        <v>0</v>
      </c>
    </row>
    <row r="336" spans="18:18" x14ac:dyDescent="0.25">
      <c r="R336" s="55">
        <f t="shared" si="28"/>
        <v>0</v>
      </c>
    </row>
    <row r="337" spans="18:18" x14ac:dyDescent="0.25">
      <c r="R337" s="55">
        <f t="shared" si="28"/>
        <v>0</v>
      </c>
    </row>
    <row r="338" spans="18:18" x14ac:dyDescent="0.25">
      <c r="R338" s="55">
        <f t="shared" si="28"/>
        <v>0</v>
      </c>
    </row>
    <row r="339" spans="18:18" x14ac:dyDescent="0.25">
      <c r="R339" s="55">
        <f t="shared" si="28"/>
        <v>0</v>
      </c>
    </row>
    <row r="340" spans="18:18" x14ac:dyDescent="0.25">
      <c r="R340" s="55">
        <f t="shared" si="28"/>
        <v>0</v>
      </c>
    </row>
    <row r="341" spans="18:18" x14ac:dyDescent="0.25">
      <c r="R341" s="55">
        <f t="shared" si="28"/>
        <v>0</v>
      </c>
    </row>
    <row r="342" spans="18:18" x14ac:dyDescent="0.25">
      <c r="R342" s="55">
        <f t="shared" si="28"/>
        <v>0</v>
      </c>
    </row>
    <row r="343" spans="18:18" x14ac:dyDescent="0.25">
      <c r="R343" s="55">
        <f t="shared" si="28"/>
        <v>0</v>
      </c>
    </row>
    <row r="344" spans="18:18" x14ac:dyDescent="0.25">
      <c r="R344" s="55">
        <f t="shared" si="28"/>
        <v>0</v>
      </c>
    </row>
    <row r="345" spans="18:18" x14ac:dyDescent="0.25">
      <c r="R345" s="55">
        <f t="shared" si="28"/>
        <v>0</v>
      </c>
    </row>
    <row r="346" spans="18:18" x14ac:dyDescent="0.25">
      <c r="R346" s="55">
        <f t="shared" si="28"/>
        <v>0</v>
      </c>
    </row>
    <row r="347" spans="18:18" x14ac:dyDescent="0.25">
      <c r="R347" s="55">
        <f t="shared" si="28"/>
        <v>0</v>
      </c>
    </row>
    <row r="348" spans="18:18" x14ac:dyDescent="0.25">
      <c r="R348" s="55">
        <f t="shared" si="28"/>
        <v>0</v>
      </c>
    </row>
    <row r="349" spans="18:18" x14ac:dyDescent="0.25">
      <c r="R349" s="55">
        <f t="shared" si="28"/>
        <v>0</v>
      </c>
    </row>
    <row r="350" spans="18:18" x14ac:dyDescent="0.25">
      <c r="R350" s="55">
        <f t="shared" si="28"/>
        <v>0</v>
      </c>
    </row>
    <row r="351" spans="18:18" x14ac:dyDescent="0.25">
      <c r="R351" s="55">
        <f t="shared" si="28"/>
        <v>0</v>
      </c>
    </row>
    <row r="352" spans="18:18" x14ac:dyDescent="0.25">
      <c r="R352" s="55">
        <f t="shared" si="28"/>
        <v>0</v>
      </c>
    </row>
    <row r="353" spans="18:18" x14ac:dyDescent="0.25">
      <c r="R353" s="55">
        <f t="shared" si="28"/>
        <v>0</v>
      </c>
    </row>
    <row r="354" spans="18:18" x14ac:dyDescent="0.25">
      <c r="R354" s="55">
        <f t="shared" si="28"/>
        <v>0</v>
      </c>
    </row>
    <row r="355" spans="18:18" x14ac:dyDescent="0.25">
      <c r="R355" s="55">
        <f t="shared" si="28"/>
        <v>0</v>
      </c>
    </row>
    <row r="356" spans="18:18" x14ac:dyDescent="0.25">
      <c r="R356" s="55">
        <f t="shared" si="28"/>
        <v>0</v>
      </c>
    </row>
    <row r="357" spans="18:18" x14ac:dyDescent="0.25">
      <c r="R357" s="55">
        <f t="shared" si="28"/>
        <v>0</v>
      </c>
    </row>
    <row r="358" spans="18:18" x14ac:dyDescent="0.25">
      <c r="R358" s="55">
        <f t="shared" si="28"/>
        <v>0</v>
      </c>
    </row>
    <row r="359" spans="18:18" x14ac:dyDescent="0.25">
      <c r="R359" s="55">
        <f t="shared" si="28"/>
        <v>0</v>
      </c>
    </row>
    <row r="360" spans="18:18" x14ac:dyDescent="0.25">
      <c r="R360" s="55">
        <f t="shared" si="28"/>
        <v>0</v>
      </c>
    </row>
    <row r="361" spans="18:18" x14ac:dyDescent="0.25">
      <c r="R361" s="55">
        <f t="shared" si="28"/>
        <v>0</v>
      </c>
    </row>
    <row r="362" spans="18:18" x14ac:dyDescent="0.25">
      <c r="R362" s="55">
        <f t="shared" si="28"/>
        <v>0</v>
      </c>
    </row>
    <row r="363" spans="18:18" x14ac:dyDescent="0.25">
      <c r="R363" s="55">
        <f t="shared" si="28"/>
        <v>0</v>
      </c>
    </row>
    <row r="364" spans="18:18" x14ac:dyDescent="0.25">
      <c r="R364" s="55">
        <f t="shared" si="28"/>
        <v>0</v>
      </c>
    </row>
    <row r="365" spans="18:18" x14ac:dyDescent="0.25">
      <c r="R365" s="55">
        <f t="shared" si="28"/>
        <v>0</v>
      </c>
    </row>
    <row r="366" spans="18:18" x14ac:dyDescent="0.25">
      <c r="R366" s="55">
        <f t="shared" si="28"/>
        <v>0</v>
      </c>
    </row>
    <row r="367" spans="18:18" x14ac:dyDescent="0.25">
      <c r="R367" s="55">
        <f t="shared" si="28"/>
        <v>0</v>
      </c>
    </row>
    <row r="368" spans="18:18" x14ac:dyDescent="0.25">
      <c r="R368" s="55">
        <f t="shared" si="28"/>
        <v>0</v>
      </c>
    </row>
    <row r="369" spans="18:18" x14ac:dyDescent="0.25">
      <c r="R369" s="55">
        <f t="shared" si="28"/>
        <v>0</v>
      </c>
    </row>
    <row r="370" spans="18:18" x14ac:dyDescent="0.25">
      <c r="R370" s="55">
        <f t="shared" si="28"/>
        <v>0</v>
      </c>
    </row>
    <row r="371" spans="18:18" x14ac:dyDescent="0.25">
      <c r="R371" s="55">
        <f t="shared" si="28"/>
        <v>0</v>
      </c>
    </row>
    <row r="372" spans="18:18" x14ac:dyDescent="0.25">
      <c r="R372" s="55">
        <f t="shared" si="28"/>
        <v>0</v>
      </c>
    </row>
    <row r="373" spans="18:18" x14ac:dyDescent="0.25">
      <c r="R373" s="55">
        <f t="shared" si="28"/>
        <v>0</v>
      </c>
    </row>
    <row r="374" spans="18:18" x14ac:dyDescent="0.25">
      <c r="R374" s="55">
        <f t="shared" si="28"/>
        <v>0</v>
      </c>
    </row>
    <row r="375" spans="18:18" x14ac:dyDescent="0.25">
      <c r="R375" s="55">
        <f t="shared" si="28"/>
        <v>0</v>
      </c>
    </row>
    <row r="376" spans="18:18" x14ac:dyDescent="0.25">
      <c r="R376" s="55">
        <f t="shared" si="28"/>
        <v>0</v>
      </c>
    </row>
    <row r="377" spans="18:18" x14ac:dyDescent="0.25">
      <c r="R377" s="55">
        <f t="shared" si="28"/>
        <v>0</v>
      </c>
    </row>
    <row r="378" spans="18:18" x14ac:dyDescent="0.25">
      <c r="R378" s="55">
        <f t="shared" si="28"/>
        <v>0</v>
      </c>
    </row>
    <row r="379" spans="18:18" x14ac:dyDescent="0.25">
      <c r="R379" s="55">
        <f t="shared" si="28"/>
        <v>0</v>
      </c>
    </row>
    <row r="380" spans="18:18" x14ac:dyDescent="0.25">
      <c r="R380" s="55">
        <f t="shared" si="28"/>
        <v>0</v>
      </c>
    </row>
    <row r="381" spans="18:18" x14ac:dyDescent="0.25">
      <c r="R381" s="55">
        <f t="shared" si="28"/>
        <v>0</v>
      </c>
    </row>
    <row r="382" spans="18:18" x14ac:dyDescent="0.25">
      <c r="R382" s="55">
        <f t="shared" si="28"/>
        <v>0</v>
      </c>
    </row>
    <row r="383" spans="18:18" x14ac:dyDescent="0.25">
      <c r="R383" s="55">
        <f t="shared" si="28"/>
        <v>0</v>
      </c>
    </row>
    <row r="384" spans="18:18" x14ac:dyDescent="0.25">
      <c r="R384" s="55">
        <f t="shared" si="28"/>
        <v>0</v>
      </c>
    </row>
    <row r="385" spans="18:18" x14ac:dyDescent="0.25">
      <c r="R385" s="55">
        <f t="shared" si="28"/>
        <v>0</v>
      </c>
    </row>
    <row r="386" spans="18:18" x14ac:dyDescent="0.25">
      <c r="R386" s="55">
        <f t="shared" si="28"/>
        <v>0</v>
      </c>
    </row>
    <row r="387" spans="18:18" x14ac:dyDescent="0.25">
      <c r="R387" s="55">
        <f t="shared" si="28"/>
        <v>0</v>
      </c>
    </row>
    <row r="388" spans="18:18" x14ac:dyDescent="0.25">
      <c r="R388" s="55">
        <f t="shared" si="28"/>
        <v>0</v>
      </c>
    </row>
    <row r="389" spans="18:18" x14ac:dyDescent="0.25">
      <c r="R389" s="55">
        <f t="shared" ref="R389:R452" si="29">K389</f>
        <v>0</v>
      </c>
    </row>
    <row r="390" spans="18:18" x14ac:dyDescent="0.25">
      <c r="R390" s="55">
        <f t="shared" si="29"/>
        <v>0</v>
      </c>
    </row>
    <row r="391" spans="18:18" x14ac:dyDescent="0.25">
      <c r="R391" s="55">
        <f t="shared" si="29"/>
        <v>0</v>
      </c>
    </row>
    <row r="392" spans="18:18" x14ac:dyDescent="0.25">
      <c r="R392" s="55">
        <f t="shared" si="29"/>
        <v>0</v>
      </c>
    </row>
    <row r="393" spans="18:18" x14ac:dyDescent="0.25">
      <c r="R393" s="55">
        <f t="shared" si="29"/>
        <v>0</v>
      </c>
    </row>
    <row r="394" spans="18:18" x14ac:dyDescent="0.25">
      <c r="R394" s="55">
        <f t="shared" si="29"/>
        <v>0</v>
      </c>
    </row>
    <row r="395" spans="18:18" x14ac:dyDescent="0.25">
      <c r="R395" s="55">
        <f t="shared" si="29"/>
        <v>0</v>
      </c>
    </row>
    <row r="396" spans="18:18" x14ac:dyDescent="0.25">
      <c r="R396" s="55">
        <f t="shared" si="29"/>
        <v>0</v>
      </c>
    </row>
    <row r="397" spans="18:18" x14ac:dyDescent="0.25">
      <c r="R397" s="55">
        <f t="shared" si="29"/>
        <v>0</v>
      </c>
    </row>
    <row r="398" spans="18:18" x14ac:dyDescent="0.25">
      <c r="R398" s="55">
        <f t="shared" si="29"/>
        <v>0</v>
      </c>
    </row>
    <row r="399" spans="18:18" x14ac:dyDescent="0.25">
      <c r="R399" s="55">
        <f t="shared" si="29"/>
        <v>0</v>
      </c>
    </row>
    <row r="400" spans="18:18" x14ac:dyDescent="0.25">
      <c r="R400" s="55">
        <f t="shared" si="29"/>
        <v>0</v>
      </c>
    </row>
    <row r="401" spans="18:18" x14ac:dyDescent="0.25">
      <c r="R401" s="55">
        <f t="shared" si="29"/>
        <v>0</v>
      </c>
    </row>
    <row r="402" spans="18:18" x14ac:dyDescent="0.25">
      <c r="R402" s="55">
        <f t="shared" si="29"/>
        <v>0</v>
      </c>
    </row>
    <row r="403" spans="18:18" x14ac:dyDescent="0.25">
      <c r="R403" s="55">
        <f t="shared" si="29"/>
        <v>0</v>
      </c>
    </row>
    <row r="404" spans="18:18" x14ac:dyDescent="0.25">
      <c r="R404" s="55">
        <f t="shared" si="29"/>
        <v>0</v>
      </c>
    </row>
    <row r="405" spans="18:18" x14ac:dyDescent="0.25">
      <c r="R405" s="55">
        <f t="shared" si="29"/>
        <v>0</v>
      </c>
    </row>
    <row r="406" spans="18:18" x14ac:dyDescent="0.25">
      <c r="R406" s="55">
        <f t="shared" si="29"/>
        <v>0</v>
      </c>
    </row>
    <row r="407" spans="18:18" x14ac:dyDescent="0.25">
      <c r="R407" s="55">
        <f t="shared" si="29"/>
        <v>0</v>
      </c>
    </row>
    <row r="408" spans="18:18" x14ac:dyDescent="0.25">
      <c r="R408" s="55">
        <f t="shared" si="29"/>
        <v>0</v>
      </c>
    </row>
    <row r="409" spans="18:18" x14ac:dyDescent="0.25">
      <c r="R409" s="55">
        <f t="shared" si="29"/>
        <v>0</v>
      </c>
    </row>
    <row r="410" spans="18:18" x14ac:dyDescent="0.25">
      <c r="R410" s="55">
        <f t="shared" si="29"/>
        <v>0</v>
      </c>
    </row>
    <row r="411" spans="18:18" x14ac:dyDescent="0.25">
      <c r="R411" s="55">
        <f t="shared" si="29"/>
        <v>0</v>
      </c>
    </row>
    <row r="412" spans="18:18" x14ac:dyDescent="0.25">
      <c r="R412" s="55">
        <f t="shared" si="29"/>
        <v>0</v>
      </c>
    </row>
    <row r="413" spans="18:18" x14ac:dyDescent="0.25">
      <c r="R413" s="55">
        <f t="shared" si="29"/>
        <v>0</v>
      </c>
    </row>
    <row r="414" spans="18:18" x14ac:dyDescent="0.25">
      <c r="R414" s="55">
        <f t="shared" si="29"/>
        <v>0</v>
      </c>
    </row>
    <row r="415" spans="18:18" x14ac:dyDescent="0.25">
      <c r="R415" s="55">
        <f t="shared" si="29"/>
        <v>0</v>
      </c>
    </row>
    <row r="416" spans="18:18" x14ac:dyDescent="0.25">
      <c r="R416" s="55">
        <f t="shared" si="29"/>
        <v>0</v>
      </c>
    </row>
    <row r="417" spans="18:18" x14ac:dyDescent="0.25">
      <c r="R417" s="55">
        <f t="shared" si="29"/>
        <v>0</v>
      </c>
    </row>
    <row r="418" spans="18:18" x14ac:dyDescent="0.25">
      <c r="R418" s="55">
        <f t="shared" si="29"/>
        <v>0</v>
      </c>
    </row>
    <row r="419" spans="18:18" x14ac:dyDescent="0.25">
      <c r="R419" s="55">
        <f t="shared" si="29"/>
        <v>0</v>
      </c>
    </row>
    <row r="420" spans="18:18" x14ac:dyDescent="0.25">
      <c r="R420" s="55">
        <f t="shared" si="29"/>
        <v>0</v>
      </c>
    </row>
    <row r="421" spans="18:18" x14ac:dyDescent="0.25">
      <c r="R421" s="55">
        <f t="shared" si="29"/>
        <v>0</v>
      </c>
    </row>
    <row r="422" spans="18:18" x14ac:dyDescent="0.25">
      <c r="R422" s="55">
        <f t="shared" si="29"/>
        <v>0</v>
      </c>
    </row>
    <row r="423" spans="18:18" x14ac:dyDescent="0.25">
      <c r="R423" s="55">
        <f t="shared" si="29"/>
        <v>0</v>
      </c>
    </row>
    <row r="424" spans="18:18" x14ac:dyDescent="0.25">
      <c r="R424" s="55">
        <f t="shared" si="29"/>
        <v>0</v>
      </c>
    </row>
    <row r="425" spans="18:18" x14ac:dyDescent="0.25">
      <c r="R425" s="55">
        <f t="shared" si="29"/>
        <v>0</v>
      </c>
    </row>
    <row r="426" spans="18:18" x14ac:dyDescent="0.25">
      <c r="R426" s="55">
        <f t="shared" si="29"/>
        <v>0</v>
      </c>
    </row>
    <row r="427" spans="18:18" x14ac:dyDescent="0.25">
      <c r="R427" s="55">
        <f t="shared" si="29"/>
        <v>0</v>
      </c>
    </row>
    <row r="428" spans="18:18" x14ac:dyDescent="0.25">
      <c r="R428" s="55">
        <f t="shared" si="29"/>
        <v>0</v>
      </c>
    </row>
    <row r="429" spans="18:18" x14ac:dyDescent="0.25">
      <c r="R429" s="55">
        <f t="shared" si="29"/>
        <v>0</v>
      </c>
    </row>
    <row r="430" spans="18:18" x14ac:dyDescent="0.25">
      <c r="R430" s="55">
        <f t="shared" si="29"/>
        <v>0</v>
      </c>
    </row>
    <row r="431" spans="18:18" x14ac:dyDescent="0.25">
      <c r="R431" s="55">
        <f t="shared" si="29"/>
        <v>0</v>
      </c>
    </row>
    <row r="432" spans="18:18" x14ac:dyDescent="0.25">
      <c r="R432" s="55">
        <f t="shared" si="29"/>
        <v>0</v>
      </c>
    </row>
    <row r="433" spans="18:18" x14ac:dyDescent="0.25">
      <c r="R433" s="55">
        <f t="shared" si="29"/>
        <v>0</v>
      </c>
    </row>
    <row r="434" spans="18:18" x14ac:dyDescent="0.25">
      <c r="R434" s="55">
        <f t="shared" si="29"/>
        <v>0</v>
      </c>
    </row>
    <row r="435" spans="18:18" x14ac:dyDescent="0.25">
      <c r="R435" s="55">
        <f t="shared" si="29"/>
        <v>0</v>
      </c>
    </row>
    <row r="436" spans="18:18" x14ac:dyDescent="0.25">
      <c r="R436" s="55">
        <f t="shared" si="29"/>
        <v>0</v>
      </c>
    </row>
    <row r="437" spans="18:18" x14ac:dyDescent="0.25">
      <c r="R437" s="55">
        <f t="shared" si="29"/>
        <v>0</v>
      </c>
    </row>
    <row r="438" spans="18:18" x14ac:dyDescent="0.25">
      <c r="R438" s="55">
        <f t="shared" si="29"/>
        <v>0</v>
      </c>
    </row>
    <row r="439" spans="18:18" x14ac:dyDescent="0.25">
      <c r="R439" s="55">
        <f t="shared" si="29"/>
        <v>0</v>
      </c>
    </row>
    <row r="440" spans="18:18" x14ac:dyDescent="0.25">
      <c r="R440" s="55">
        <f t="shared" si="29"/>
        <v>0</v>
      </c>
    </row>
    <row r="441" spans="18:18" x14ac:dyDescent="0.25">
      <c r="R441" s="55">
        <f t="shared" si="29"/>
        <v>0</v>
      </c>
    </row>
    <row r="442" spans="18:18" x14ac:dyDescent="0.25">
      <c r="R442" s="55">
        <f t="shared" si="29"/>
        <v>0</v>
      </c>
    </row>
    <row r="443" spans="18:18" x14ac:dyDescent="0.25">
      <c r="R443" s="55">
        <f t="shared" si="29"/>
        <v>0</v>
      </c>
    </row>
    <row r="444" spans="18:18" x14ac:dyDescent="0.25">
      <c r="R444" s="55">
        <f t="shared" si="29"/>
        <v>0</v>
      </c>
    </row>
    <row r="445" spans="18:18" x14ac:dyDescent="0.25">
      <c r="R445" s="55">
        <f t="shared" si="29"/>
        <v>0</v>
      </c>
    </row>
    <row r="446" spans="18:18" x14ac:dyDescent="0.25">
      <c r="R446" s="55">
        <f t="shared" si="29"/>
        <v>0</v>
      </c>
    </row>
    <row r="447" spans="18:18" x14ac:dyDescent="0.25">
      <c r="R447" s="55">
        <f t="shared" si="29"/>
        <v>0</v>
      </c>
    </row>
    <row r="448" spans="18:18" x14ac:dyDescent="0.25">
      <c r="R448" s="55">
        <f t="shared" si="29"/>
        <v>0</v>
      </c>
    </row>
    <row r="449" spans="18:18" x14ac:dyDescent="0.25">
      <c r="R449" s="55">
        <f t="shared" si="29"/>
        <v>0</v>
      </c>
    </row>
    <row r="450" spans="18:18" x14ac:dyDescent="0.25">
      <c r="R450" s="55">
        <f t="shared" si="29"/>
        <v>0</v>
      </c>
    </row>
    <row r="451" spans="18:18" x14ac:dyDescent="0.25">
      <c r="R451" s="55">
        <f t="shared" si="29"/>
        <v>0</v>
      </c>
    </row>
    <row r="452" spans="18:18" x14ac:dyDescent="0.25">
      <c r="R452" s="55">
        <f t="shared" si="29"/>
        <v>0</v>
      </c>
    </row>
    <row r="453" spans="18:18" x14ac:dyDescent="0.25">
      <c r="R453" s="55">
        <f t="shared" ref="R453:R489" si="30">K453</f>
        <v>0</v>
      </c>
    </row>
    <row r="454" spans="18:18" x14ac:dyDescent="0.25">
      <c r="R454" s="55">
        <f t="shared" si="30"/>
        <v>0</v>
      </c>
    </row>
    <row r="455" spans="18:18" x14ac:dyDescent="0.25">
      <c r="R455" s="55">
        <f t="shared" si="30"/>
        <v>0</v>
      </c>
    </row>
    <row r="456" spans="18:18" x14ac:dyDescent="0.25">
      <c r="R456" s="55">
        <f t="shared" si="30"/>
        <v>0</v>
      </c>
    </row>
    <row r="457" spans="18:18" x14ac:dyDescent="0.25">
      <c r="R457" s="55">
        <f t="shared" si="30"/>
        <v>0</v>
      </c>
    </row>
    <row r="458" spans="18:18" x14ac:dyDescent="0.25">
      <c r="R458" s="55">
        <f t="shared" si="30"/>
        <v>0</v>
      </c>
    </row>
    <row r="459" spans="18:18" x14ac:dyDescent="0.25">
      <c r="R459" s="55">
        <f t="shared" si="30"/>
        <v>0</v>
      </c>
    </row>
    <row r="460" spans="18:18" x14ac:dyDescent="0.25">
      <c r="R460" s="55">
        <f t="shared" si="30"/>
        <v>0</v>
      </c>
    </row>
    <row r="461" spans="18:18" x14ac:dyDescent="0.25">
      <c r="R461" s="55">
        <f t="shared" si="30"/>
        <v>0</v>
      </c>
    </row>
    <row r="462" spans="18:18" x14ac:dyDescent="0.25">
      <c r="R462" s="55">
        <f t="shared" si="30"/>
        <v>0</v>
      </c>
    </row>
    <row r="463" spans="18:18" x14ac:dyDescent="0.25">
      <c r="R463" s="55">
        <f t="shared" si="30"/>
        <v>0</v>
      </c>
    </row>
    <row r="464" spans="18:18" x14ac:dyDescent="0.25">
      <c r="R464" s="55">
        <f t="shared" si="30"/>
        <v>0</v>
      </c>
    </row>
    <row r="465" spans="18:18" x14ac:dyDescent="0.25">
      <c r="R465" s="55">
        <f t="shared" si="30"/>
        <v>0</v>
      </c>
    </row>
    <row r="466" spans="18:18" x14ac:dyDescent="0.25">
      <c r="R466" s="55">
        <f t="shared" si="30"/>
        <v>0</v>
      </c>
    </row>
    <row r="467" spans="18:18" x14ac:dyDescent="0.25">
      <c r="R467" s="55">
        <f t="shared" si="30"/>
        <v>0</v>
      </c>
    </row>
    <row r="468" spans="18:18" x14ac:dyDescent="0.25">
      <c r="R468" s="55">
        <f t="shared" si="30"/>
        <v>0</v>
      </c>
    </row>
    <row r="469" spans="18:18" x14ac:dyDescent="0.25">
      <c r="R469" s="55">
        <f t="shared" si="30"/>
        <v>0</v>
      </c>
    </row>
    <row r="470" spans="18:18" x14ac:dyDescent="0.25">
      <c r="R470" s="55">
        <f t="shared" si="30"/>
        <v>0</v>
      </c>
    </row>
    <row r="471" spans="18:18" x14ac:dyDescent="0.25">
      <c r="R471" s="55">
        <f t="shared" si="30"/>
        <v>0</v>
      </c>
    </row>
    <row r="472" spans="18:18" x14ac:dyDescent="0.25">
      <c r="R472" s="55">
        <f t="shared" si="30"/>
        <v>0</v>
      </c>
    </row>
    <row r="473" spans="18:18" x14ac:dyDescent="0.25">
      <c r="R473" s="55">
        <f t="shared" si="30"/>
        <v>0</v>
      </c>
    </row>
    <row r="474" spans="18:18" x14ac:dyDescent="0.25">
      <c r="R474" s="55">
        <f t="shared" si="30"/>
        <v>0</v>
      </c>
    </row>
    <row r="475" spans="18:18" x14ac:dyDescent="0.25">
      <c r="R475" s="55">
        <f t="shared" si="30"/>
        <v>0</v>
      </c>
    </row>
    <row r="476" spans="18:18" x14ac:dyDescent="0.25">
      <c r="R476" s="55">
        <f t="shared" si="30"/>
        <v>0</v>
      </c>
    </row>
    <row r="477" spans="18:18" x14ac:dyDescent="0.25">
      <c r="R477" s="55">
        <f t="shared" si="30"/>
        <v>0</v>
      </c>
    </row>
    <row r="478" spans="18:18" x14ac:dyDescent="0.25">
      <c r="R478" s="55">
        <f t="shared" si="30"/>
        <v>0</v>
      </c>
    </row>
    <row r="479" spans="18:18" x14ac:dyDescent="0.25">
      <c r="R479" s="55">
        <f t="shared" si="30"/>
        <v>0</v>
      </c>
    </row>
    <row r="480" spans="18:18" x14ac:dyDescent="0.25">
      <c r="R480" s="55">
        <f t="shared" si="30"/>
        <v>0</v>
      </c>
    </row>
    <row r="481" spans="18:18" x14ac:dyDescent="0.25">
      <c r="R481" s="55">
        <f t="shared" si="30"/>
        <v>0</v>
      </c>
    </row>
    <row r="482" spans="18:18" x14ac:dyDescent="0.25">
      <c r="R482" s="55">
        <f t="shared" si="30"/>
        <v>0</v>
      </c>
    </row>
    <row r="483" spans="18:18" x14ac:dyDescent="0.25">
      <c r="R483" s="55">
        <f t="shared" si="30"/>
        <v>0</v>
      </c>
    </row>
    <row r="484" spans="18:18" x14ac:dyDescent="0.25">
      <c r="R484" s="55">
        <f t="shared" si="30"/>
        <v>0</v>
      </c>
    </row>
    <row r="485" spans="18:18" x14ac:dyDescent="0.25">
      <c r="R485" s="55">
        <f t="shared" si="30"/>
        <v>0</v>
      </c>
    </row>
    <row r="486" spans="18:18" x14ac:dyDescent="0.25">
      <c r="R486" s="55">
        <f t="shared" si="30"/>
        <v>0</v>
      </c>
    </row>
    <row r="487" spans="18:18" x14ac:dyDescent="0.25">
      <c r="R487" s="55">
        <f t="shared" si="30"/>
        <v>0</v>
      </c>
    </row>
    <row r="488" spans="18:18" x14ac:dyDescent="0.25">
      <c r="R488" s="55">
        <f t="shared" si="30"/>
        <v>0</v>
      </c>
    </row>
    <row r="489" spans="18:18" x14ac:dyDescent="0.25">
      <c r="R489" s="55">
        <f t="shared" si="30"/>
        <v>0</v>
      </c>
    </row>
  </sheetData>
  <mergeCells count="4">
    <mergeCell ref="B2:I2"/>
    <mergeCell ref="L2:P2"/>
    <mergeCell ref="S2:Z2"/>
    <mergeCell ref="AC2:AG2"/>
  </mergeCells>
  <conditionalFormatting sqref="C4:I163">
    <cfRule type="expression" dxfId="1" priority="1">
      <formula>C4=0</formula>
    </cfRule>
    <cfRule type="colorScale" priority="2">
      <colorScale>
        <cfvo type="min"/>
        <cfvo type="percentile" val="50"/>
        <cfvo type="max"/>
        <color rgb="FFF8696B"/>
        <color rgb="FFFFEB84"/>
        <color rgb="FF63BE7B"/>
      </colorScale>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A164"/>
  <sheetViews>
    <sheetView zoomScale="85" zoomScaleNormal="85" workbookViewId="0">
      <pane xSplit="12" ySplit="18" topLeftCell="Q19" activePane="bottomRight" state="frozen"/>
      <selection pane="topRight" activeCell="M1" sqref="M1"/>
      <selection pane="bottomLeft" activeCell="A18" sqref="A18"/>
      <selection pane="bottomRight" activeCell="AG3" sqref="AG3"/>
    </sheetView>
  </sheetViews>
  <sheetFormatPr defaultColWidth="8.7109375" defaultRowHeight="15" x14ac:dyDescent="0.25"/>
  <cols>
    <col min="1" max="1" width="14.140625" style="1" customWidth="1"/>
    <col min="2" max="3" width="9.140625" style="2" bestFit="1" customWidth="1"/>
    <col min="4" max="4" width="7.7109375" style="2" bestFit="1" customWidth="1"/>
    <col min="5" max="5" width="9.28515625" style="2" bestFit="1" customWidth="1"/>
    <col min="6" max="6" width="10.42578125" style="2" bestFit="1" customWidth="1"/>
    <col min="7" max="7" width="10.28515625" style="2" bestFit="1" customWidth="1"/>
    <col min="8" max="8" width="5" style="2" bestFit="1" customWidth="1"/>
    <col min="9" max="9" width="5.42578125" style="2" bestFit="1" customWidth="1"/>
    <col min="10" max="10" width="11.42578125" style="2" bestFit="1" customWidth="1"/>
    <col min="11" max="12" width="10.42578125" style="2" bestFit="1" customWidth="1"/>
    <col min="13" max="13" width="5.42578125" style="2" bestFit="1" customWidth="1"/>
    <col min="14" max="14" width="7" style="2" bestFit="1" customWidth="1"/>
    <col min="15" max="15" width="8.5703125" style="2" bestFit="1" customWidth="1"/>
    <col min="16" max="16" width="9.28515625" style="2" bestFit="1" customWidth="1"/>
    <col min="17" max="17" width="10.5703125" style="2" bestFit="1" customWidth="1"/>
    <col min="18" max="18" width="9.28515625" style="2" bestFit="1" customWidth="1"/>
    <col min="19" max="19" width="6.140625" style="2" bestFit="1" customWidth="1"/>
    <col min="20" max="20" width="10" style="2" bestFit="1" customWidth="1"/>
    <col min="21" max="21" width="4.42578125" style="2" bestFit="1" customWidth="1"/>
    <col min="22" max="22" width="2.28515625" style="1" customWidth="1"/>
    <col min="23" max="23" width="6.7109375" style="2" customWidth="1"/>
    <col min="24" max="24" width="3.7109375" style="1" customWidth="1"/>
    <col min="25" max="29" width="8.7109375" style="4"/>
    <col min="30" max="30" width="4.140625" style="1" customWidth="1"/>
    <col min="31" max="31" width="8.7109375" style="2"/>
    <col min="32" max="49" width="8.7109375" style="1"/>
    <col min="50" max="50" width="9.42578125" style="1" bestFit="1" customWidth="1"/>
    <col min="51" max="16384" width="8.7109375" style="1"/>
  </cols>
  <sheetData>
    <row r="1" spans="1:53" x14ac:dyDescent="0.25">
      <c r="B1" s="122" t="s">
        <v>248</v>
      </c>
      <c r="C1" s="122"/>
      <c r="D1" s="122"/>
      <c r="E1" s="122"/>
      <c r="F1" s="122"/>
      <c r="G1" s="122"/>
      <c r="H1" s="122"/>
      <c r="I1" s="122"/>
      <c r="J1" s="122"/>
      <c r="K1" s="122"/>
      <c r="L1" s="122"/>
      <c r="M1" s="122"/>
      <c r="N1" s="122"/>
      <c r="O1" s="122"/>
      <c r="P1" s="122"/>
      <c r="Q1" s="122"/>
      <c r="R1" s="122"/>
      <c r="S1" s="122"/>
      <c r="T1" s="122"/>
      <c r="U1" s="122"/>
      <c r="V1" s="122"/>
      <c r="W1" s="122"/>
      <c r="Y1" s="123" t="s">
        <v>281</v>
      </c>
      <c r="Z1" s="123"/>
      <c r="AA1" s="123"/>
      <c r="AB1" s="123"/>
      <c r="AC1" s="123"/>
      <c r="AD1" s="123"/>
      <c r="AE1" s="123"/>
      <c r="AG1" s="122" t="s">
        <v>282</v>
      </c>
      <c r="AH1" s="122"/>
      <c r="AI1" s="122"/>
      <c r="AJ1" s="122"/>
      <c r="AK1" s="122"/>
      <c r="AL1" s="122"/>
      <c r="AM1" s="122"/>
      <c r="AN1" s="122"/>
      <c r="AO1" s="122"/>
      <c r="AP1" s="122"/>
      <c r="AQ1" s="122"/>
      <c r="AR1" s="122"/>
      <c r="AS1" s="122"/>
      <c r="AT1" s="122"/>
      <c r="AU1" s="122"/>
      <c r="AV1" s="122"/>
      <c r="AW1" s="122"/>
      <c r="AX1" s="122"/>
      <c r="AY1" s="1" t="s">
        <v>288</v>
      </c>
      <c r="AZ1" s="1">
        <v>1</v>
      </c>
      <c r="BA1" s="1">
        <v>2</v>
      </c>
    </row>
    <row r="2" spans="1:53" s="16" customFormat="1" x14ac:dyDescent="0.25">
      <c r="A2" s="14" t="s">
        <v>234</v>
      </c>
      <c r="B2" s="15" t="s">
        <v>309</v>
      </c>
      <c r="C2" s="15" t="s">
        <v>312</v>
      </c>
      <c r="D2" s="15" t="s">
        <v>319</v>
      </c>
      <c r="E2" s="15" t="s">
        <v>307</v>
      </c>
      <c r="F2" s="15" t="s">
        <v>176</v>
      </c>
      <c r="G2" s="15" t="s">
        <v>168</v>
      </c>
      <c r="H2" s="15" t="s">
        <v>167</v>
      </c>
      <c r="I2" s="15" t="s">
        <v>7</v>
      </c>
      <c r="J2" s="15" t="s">
        <v>177</v>
      </c>
      <c r="K2" s="15" t="s">
        <v>310</v>
      </c>
      <c r="L2" s="15" t="s">
        <v>311</v>
      </c>
      <c r="M2" s="15" t="s">
        <v>317</v>
      </c>
      <c r="N2" s="15" t="s">
        <v>286</v>
      </c>
      <c r="O2" s="15" t="s">
        <v>287</v>
      </c>
      <c r="P2" s="15" t="s">
        <v>3</v>
      </c>
      <c r="Q2" s="15" t="s">
        <v>313</v>
      </c>
      <c r="R2" s="15" t="s">
        <v>306</v>
      </c>
      <c r="S2" s="15" t="s">
        <v>175</v>
      </c>
      <c r="T2" s="15" t="s">
        <v>314</v>
      </c>
      <c r="U2" s="15" t="s">
        <v>178</v>
      </c>
      <c r="W2" s="23" t="s">
        <v>161</v>
      </c>
      <c r="Y2" s="15" t="s">
        <v>4</v>
      </c>
      <c r="Z2" s="15" t="s">
        <v>5</v>
      </c>
      <c r="AA2" s="15" t="s">
        <v>6</v>
      </c>
      <c r="AB2" s="15" t="s">
        <v>7</v>
      </c>
      <c r="AC2" s="15" t="s">
        <v>8</v>
      </c>
      <c r="AE2" s="23" t="s">
        <v>161</v>
      </c>
      <c r="AG2" s="25" t="s">
        <v>249</v>
      </c>
      <c r="AH2" s="25" t="s">
        <v>245</v>
      </c>
      <c r="AI2" s="25" t="s">
        <v>250</v>
      </c>
      <c r="AJ2" s="26" t="s">
        <v>161</v>
      </c>
      <c r="AK2" s="26"/>
      <c r="AL2" s="27" t="s">
        <v>273</v>
      </c>
      <c r="AM2" s="27" t="s">
        <v>274</v>
      </c>
      <c r="AN2" s="27" t="s">
        <v>275</v>
      </c>
      <c r="AO2" s="27" t="s">
        <v>276</v>
      </c>
      <c r="AP2" s="27" t="s">
        <v>277</v>
      </c>
      <c r="AQ2" s="27" t="s">
        <v>278</v>
      </c>
      <c r="AR2" s="27" t="s">
        <v>279</v>
      </c>
      <c r="AS2" s="27" t="s">
        <v>280</v>
      </c>
      <c r="AT2" s="26"/>
      <c r="AU2" s="27" t="s">
        <v>249</v>
      </c>
      <c r="AV2" s="27" t="s">
        <v>245</v>
      </c>
      <c r="AW2" s="27" t="s">
        <v>250</v>
      </c>
      <c r="AX2" s="27" t="s">
        <v>161</v>
      </c>
    </row>
    <row r="3" spans="1:53" x14ac:dyDescent="0.25">
      <c r="A3" s="1" t="s">
        <v>9</v>
      </c>
      <c r="B3" s="4">
        <v>3</v>
      </c>
      <c r="C3" s="4">
        <v>4</v>
      </c>
      <c r="D3" s="4">
        <v>1</v>
      </c>
      <c r="E3" s="4">
        <v>4</v>
      </c>
      <c r="F3" s="4">
        <v>4</v>
      </c>
      <c r="G3" s="4">
        <v>3</v>
      </c>
      <c r="H3" s="4">
        <v>2</v>
      </c>
      <c r="I3" s="4">
        <v>1</v>
      </c>
      <c r="J3" s="4">
        <v>4</v>
      </c>
      <c r="K3" s="4">
        <v>1</v>
      </c>
      <c r="L3" s="4">
        <v>5</v>
      </c>
      <c r="M3" s="4">
        <v>1</v>
      </c>
      <c r="N3" s="4">
        <v>4</v>
      </c>
      <c r="O3" s="4">
        <v>3</v>
      </c>
      <c r="P3" s="4">
        <v>3</v>
      </c>
      <c r="Q3" s="4">
        <v>3</v>
      </c>
      <c r="R3" s="4">
        <v>1</v>
      </c>
      <c r="S3" s="4">
        <v>1</v>
      </c>
      <c r="T3" s="4">
        <v>3</v>
      </c>
      <c r="U3" s="4">
        <v>1</v>
      </c>
      <c r="W3" s="2">
        <f t="shared" ref="W3:W36" si="0">SUM(B3:U3)</f>
        <v>52</v>
      </c>
      <c r="Y3" s="4">
        <f>SUMPRODUCT('Champ Scores'!B3:U3,'Comp &amp; Class Scores'!$B$3:$U$3,'Champ Scores'!B3:U3,'Comp &amp; Class Scores'!$B$3:$U$3)</f>
        <v>2088</v>
      </c>
      <c r="Z3" s="4">
        <f>SUMPRODUCT('Champ Scores'!B3:U3,'Comp &amp; Class Scores'!$B$4:$U$4,'Champ Scores'!B3:U3,'Comp &amp; Class Scores'!$B$4:$U$4)</f>
        <v>1732</v>
      </c>
      <c r="AA3" s="4">
        <f>SUMPRODUCT('Champ Scores'!B3:U3,'Comp &amp; Class Scores'!$B$5:$U$5,'Champ Scores'!B3:U3,'Comp &amp; Class Scores'!$B$5:$U$5)</f>
        <v>1752</v>
      </c>
      <c r="AB3" s="4">
        <f>SUMPRODUCT('Champ Scores'!B3:U3,'Comp &amp; Class Scores'!$B$6:$U$6,'Champ Scores'!B3:U3,'Comp &amp; Class Scores'!$B$6:$U$6)</f>
        <v>1617</v>
      </c>
      <c r="AC3" s="4">
        <f>SUMPRODUCT('Champ Scores'!B3:U3,'Comp &amp; Class Scores'!$B$7:$U$7,'Champ Scores'!B3:U3,'Comp &amp; Class Scores'!$B$7:$U$7)</f>
        <v>1922</v>
      </c>
      <c r="AE3" s="2">
        <f>SUM(Y3:AC3)</f>
        <v>9111</v>
      </c>
      <c r="AG3" s="28">
        <f>AU3/$AX3*100</f>
        <v>48.316508501306835</v>
      </c>
      <c r="AH3" s="28">
        <f>AV3/$AX3*100</f>
        <v>30.125302016428137</v>
      </c>
      <c r="AI3" s="28">
        <f>AW3/$AX3*100</f>
        <v>21.558189482265025</v>
      </c>
      <c r="AJ3" s="29">
        <f>SUM(AG3:AI3)</f>
        <v>100</v>
      </c>
      <c r="AK3" s="30"/>
      <c r="AL3" s="31">
        <v>0.52359999999999995</v>
      </c>
      <c r="AM3" s="31">
        <v>0.52549999999999997</v>
      </c>
      <c r="AN3" s="31">
        <v>0.54069999999999996</v>
      </c>
      <c r="AO3" s="31">
        <v>0.53110000000000002</v>
      </c>
      <c r="AP3" s="31">
        <v>0.52070000000000005</v>
      </c>
      <c r="AQ3" s="31">
        <v>0.51280000000000003</v>
      </c>
      <c r="AR3" s="31">
        <v>0.51219999999999999</v>
      </c>
      <c r="AS3" s="31">
        <v>0.5242</v>
      </c>
      <c r="AT3" s="30"/>
      <c r="AU3" s="31">
        <f>AVERAGE(AM3:AO3)-$AZ$1*($AL3-$BA$1*STDEV($AM3:$AS3))</f>
        <v>2.8950797908979475E-2</v>
      </c>
      <c r="AV3" s="31">
        <f>AVERAGE(AO3:AQ3)-$AZ$1*($AL3-$BA$1*STDEV($AM3:$AS3))</f>
        <v>1.8050797908979566E-2</v>
      </c>
      <c r="AW3" s="31">
        <f>AVERAGE(AQ3:AS3)-$AZ$1*($AL3-$BA$1*STDEV($AM3:$AS3))</f>
        <v>1.2917464575646243E-2</v>
      </c>
      <c r="AX3" s="31">
        <f>SUM(AU3:AW3)</f>
        <v>5.9919060393605283E-2</v>
      </c>
    </row>
    <row r="4" spans="1:53" x14ac:dyDescent="0.25">
      <c r="A4" s="1" t="s">
        <v>10</v>
      </c>
      <c r="B4" s="4">
        <v>4</v>
      </c>
      <c r="C4" s="4">
        <v>1</v>
      </c>
      <c r="D4" s="4">
        <v>4</v>
      </c>
      <c r="E4" s="4">
        <v>3</v>
      </c>
      <c r="F4" s="4">
        <v>3</v>
      </c>
      <c r="G4" s="4">
        <v>4</v>
      </c>
      <c r="H4" s="4">
        <v>4</v>
      </c>
      <c r="I4" s="4">
        <v>3</v>
      </c>
      <c r="J4" s="4">
        <v>2</v>
      </c>
      <c r="K4" s="4">
        <v>1</v>
      </c>
      <c r="L4" s="4">
        <v>1</v>
      </c>
      <c r="M4" s="4">
        <v>4</v>
      </c>
      <c r="N4" s="4">
        <v>1</v>
      </c>
      <c r="O4" s="4">
        <v>4</v>
      </c>
      <c r="P4" s="4">
        <v>3</v>
      </c>
      <c r="Q4" s="4">
        <v>4</v>
      </c>
      <c r="R4" s="4">
        <v>3</v>
      </c>
      <c r="S4" s="4">
        <v>1</v>
      </c>
      <c r="T4" s="4">
        <v>1</v>
      </c>
      <c r="U4" s="4">
        <v>1</v>
      </c>
      <c r="W4" s="2">
        <f t="shared" si="0"/>
        <v>52</v>
      </c>
      <c r="Y4" s="17">
        <f>SUMPRODUCT('Champ Scores'!B4:U4,'Comp &amp; Class Scores'!$B$3:$U$3,'Champ Scores'!B4:U4,'Comp &amp; Class Scores'!$B$3:$U$3)</f>
        <v>1892</v>
      </c>
      <c r="Z4" s="17">
        <f>SUMPRODUCT('Champ Scores'!B4:U4,'Comp &amp; Class Scores'!$B$4:$U$4,'Champ Scores'!B4:U4,'Comp &amp; Class Scores'!$B$4:$U$4)</f>
        <v>2567</v>
      </c>
      <c r="AA4" s="17">
        <f>SUMPRODUCT('Champ Scores'!B4:U4,'Comp &amp; Class Scores'!$B$5:$U$5,'Champ Scores'!B4:U4,'Comp &amp; Class Scores'!$B$5:$U$5)</f>
        <v>1251</v>
      </c>
      <c r="AB4" s="17">
        <f>SUMPRODUCT('Champ Scores'!B4:U4,'Comp &amp; Class Scores'!$B$6:$U$6,'Champ Scores'!B4:U4,'Comp &amp; Class Scores'!$B$6:$U$6)</f>
        <v>1739</v>
      </c>
      <c r="AC4" s="17">
        <f>SUMPRODUCT('Champ Scores'!B4:U4,'Comp &amp; Class Scores'!$B$7:$U$7,'Champ Scores'!B4:U4,'Comp &amp; Class Scores'!$B$7:$U$7)</f>
        <v>1911</v>
      </c>
      <c r="AE4" s="2">
        <f t="shared" ref="AE4:AE70" si="1">SUM(Y4:AC4)</f>
        <v>9360</v>
      </c>
      <c r="AG4" s="28">
        <f t="shared" ref="AG4:AG70" si="2">AU4/$AX4*100</f>
        <v>47.197394482133184</v>
      </c>
      <c r="AH4" s="28">
        <f t="shared" ref="AH4:AH70" si="3">AV4/$AX4*100</f>
        <v>35.942325146892991</v>
      </c>
      <c r="AI4" s="28">
        <f t="shared" ref="AI4:AI70" si="4">AW4/$AX4*100</f>
        <v>16.860280370973825</v>
      </c>
      <c r="AJ4" s="29">
        <f t="shared" ref="AJ4:AJ70" si="5">SUM(AG4:AI4)</f>
        <v>100</v>
      </c>
      <c r="AL4" s="31">
        <v>0.53839999999999999</v>
      </c>
      <c r="AM4" s="31">
        <v>0.53690000000000004</v>
      </c>
      <c r="AN4" s="31">
        <v>0.56069999999999998</v>
      </c>
      <c r="AO4" s="31">
        <v>0.55979999999999996</v>
      </c>
      <c r="AP4" s="31">
        <v>0.54430000000000001</v>
      </c>
      <c r="AQ4" s="31">
        <v>0.51619999999999999</v>
      </c>
      <c r="AR4" s="31">
        <v>0.51629999999999998</v>
      </c>
      <c r="AS4" s="31">
        <v>0.52490000000000003</v>
      </c>
      <c r="AU4" s="31">
        <f t="shared" ref="AU4:AU70" si="6">AVERAGE(AM4:AO4)-$AZ$1*($AL4-$BA$1*STDEV($AM4:$AS4))</f>
        <v>5.1858804926967705E-2</v>
      </c>
      <c r="AV4" s="31">
        <f t="shared" ref="AV4:AV70" si="7">AVERAGE(AO4:AQ4)-$AZ$1*($AL4-$BA$1*STDEV($AM4:$AS4))</f>
        <v>3.9492138260300957E-2</v>
      </c>
      <c r="AW4" s="31">
        <f t="shared" ref="AW4:AW70" si="8">AVERAGE(AQ4:AS4)-$AZ$1*($AL4-$BA$1*STDEV($AM4:$AS4))</f>
        <v>1.8525471593634379E-2</v>
      </c>
      <c r="AX4" s="31">
        <f t="shared" ref="AX4:AX63" si="9">SUM(AU4:AW4)</f>
        <v>0.10987641478090304</v>
      </c>
    </row>
    <row r="5" spans="1:53" x14ac:dyDescent="0.25">
      <c r="A5" s="1" t="s">
        <v>11</v>
      </c>
      <c r="B5" s="4">
        <v>5</v>
      </c>
      <c r="C5" s="4">
        <v>3</v>
      </c>
      <c r="D5" s="4">
        <v>5</v>
      </c>
      <c r="E5" s="4">
        <v>3</v>
      </c>
      <c r="F5" s="4">
        <v>5</v>
      </c>
      <c r="G5" s="4">
        <v>2</v>
      </c>
      <c r="H5" s="4">
        <v>2</v>
      </c>
      <c r="I5" s="4">
        <v>1</v>
      </c>
      <c r="J5" s="4">
        <v>4</v>
      </c>
      <c r="K5" s="4">
        <v>1</v>
      </c>
      <c r="L5" s="4">
        <v>2</v>
      </c>
      <c r="M5" s="4">
        <v>1</v>
      </c>
      <c r="N5" s="4">
        <v>1</v>
      </c>
      <c r="O5" s="4">
        <v>1</v>
      </c>
      <c r="P5" s="4">
        <v>1</v>
      </c>
      <c r="Q5" s="4">
        <v>5</v>
      </c>
      <c r="R5" s="4">
        <v>5</v>
      </c>
      <c r="S5" s="4">
        <v>1</v>
      </c>
      <c r="T5" s="4">
        <v>3</v>
      </c>
      <c r="U5" s="4">
        <v>1</v>
      </c>
      <c r="W5" s="2">
        <f t="shared" si="0"/>
        <v>52</v>
      </c>
      <c r="Y5" s="17">
        <f>SUMPRODUCT('Champ Scores'!B5:U5,'Comp &amp; Class Scores'!$B$3:$U$3,'Champ Scores'!B5:U5,'Comp &amp; Class Scores'!$B$3:$U$3)</f>
        <v>2099</v>
      </c>
      <c r="Z5" s="17">
        <f>SUMPRODUCT('Champ Scores'!B5:U5,'Comp &amp; Class Scores'!$B$4:$U$4,'Champ Scores'!B5:U5,'Comp &amp; Class Scores'!$B$4:$U$4)</f>
        <v>3037</v>
      </c>
      <c r="AA5" s="17">
        <f>SUMPRODUCT('Champ Scores'!B5:U5,'Comp &amp; Class Scores'!$B$5:$U$5,'Champ Scores'!B5:U5,'Comp &amp; Class Scores'!$B$5:$U$5)</f>
        <v>1537</v>
      </c>
      <c r="AB5" s="17">
        <f>SUMPRODUCT('Champ Scores'!B5:U5,'Comp &amp; Class Scores'!$B$6:$U$6,'Champ Scores'!B5:U5,'Comp &amp; Class Scores'!$B$6:$U$6)</f>
        <v>1537</v>
      </c>
      <c r="AC5" s="17">
        <f>SUMPRODUCT('Champ Scores'!B5:U5,'Comp &amp; Class Scores'!$B$7:$U$7,'Champ Scores'!B5:U5,'Comp &amp; Class Scores'!$B$7:$U$7)</f>
        <v>2589</v>
      </c>
      <c r="AE5" s="2">
        <f t="shared" si="1"/>
        <v>10799</v>
      </c>
      <c r="AG5" s="28">
        <f t="shared" si="2"/>
        <v>24.610170855269438</v>
      </c>
      <c r="AH5" s="28">
        <f t="shared" si="3"/>
        <v>28.36002652305487</v>
      </c>
      <c r="AI5" s="28">
        <f t="shared" si="4"/>
        <v>47.029802621675692</v>
      </c>
      <c r="AJ5" s="29">
        <f t="shared" si="5"/>
        <v>100</v>
      </c>
      <c r="AL5" s="31">
        <v>0.45660000000000001</v>
      </c>
      <c r="AM5" s="31">
        <v>0.48049999999999998</v>
      </c>
      <c r="AN5" s="31">
        <v>0.42480000000000001</v>
      </c>
      <c r="AO5" s="31">
        <v>0.42920000000000003</v>
      </c>
      <c r="AP5" s="31">
        <v>0.44729999999999998</v>
      </c>
      <c r="AQ5" s="31">
        <v>0.48630000000000001</v>
      </c>
      <c r="AR5" s="31">
        <v>0.49209999999999998</v>
      </c>
      <c r="AS5" s="31">
        <v>0.52529999999999999</v>
      </c>
      <c r="AU5" s="31">
        <f t="shared" si="6"/>
        <v>6.191063487122056E-2</v>
      </c>
      <c r="AV5" s="31">
        <f t="shared" si="7"/>
        <v>7.1343968204553854E-2</v>
      </c>
      <c r="AW5" s="31">
        <f t="shared" si="8"/>
        <v>0.11831063487122051</v>
      </c>
      <c r="AX5" s="31">
        <f t="shared" si="9"/>
        <v>0.25156523794699492</v>
      </c>
    </row>
    <row r="6" spans="1:53" x14ac:dyDescent="0.25">
      <c r="A6" s="1" t="s">
        <v>370</v>
      </c>
      <c r="B6" s="69">
        <v>5</v>
      </c>
      <c r="C6" s="69">
        <v>5</v>
      </c>
      <c r="D6" s="69">
        <v>5</v>
      </c>
      <c r="E6" s="69">
        <v>2</v>
      </c>
      <c r="F6" s="69">
        <v>5</v>
      </c>
      <c r="G6" s="69">
        <v>3</v>
      </c>
      <c r="H6" s="69">
        <v>1</v>
      </c>
      <c r="I6" s="69">
        <v>1</v>
      </c>
      <c r="J6" s="69">
        <v>1</v>
      </c>
      <c r="K6" s="69">
        <v>1</v>
      </c>
      <c r="L6" s="69">
        <v>2</v>
      </c>
      <c r="M6" s="69">
        <v>1</v>
      </c>
      <c r="N6" s="69">
        <v>1</v>
      </c>
      <c r="O6" s="69">
        <v>1</v>
      </c>
      <c r="P6" s="69">
        <v>1</v>
      </c>
      <c r="Q6" s="69">
        <v>4</v>
      </c>
      <c r="R6" s="69">
        <v>4</v>
      </c>
      <c r="S6" s="69">
        <v>3</v>
      </c>
      <c r="T6" s="69">
        <v>2</v>
      </c>
      <c r="U6" s="69">
        <v>4</v>
      </c>
      <c r="V6" s="70"/>
      <c r="W6" s="71">
        <f t="shared" si="0"/>
        <v>52</v>
      </c>
      <c r="Y6" s="66">
        <f>SUMPRODUCT('Champ Scores'!B6:U6,'Comp &amp; Class Scores'!$B$3:$U$3,'Champ Scores'!B6:U6,'Comp &amp; Class Scores'!$B$3:$U$3)</f>
        <v>1823</v>
      </c>
      <c r="Z6" s="66">
        <f>SUMPRODUCT('Champ Scores'!B6:U6,'Comp &amp; Class Scores'!$B$4:$U$4,'Champ Scores'!B6:U6,'Comp &amp; Class Scores'!$B$4:$U$4)</f>
        <v>2621</v>
      </c>
      <c r="AA6" s="66">
        <f>SUMPRODUCT('Champ Scores'!B6:U6,'Comp &amp; Class Scores'!$B$5:$U$5,'Champ Scores'!B6:U6,'Comp &amp; Class Scores'!$B$5:$U$5)</f>
        <v>2220</v>
      </c>
      <c r="AB6" s="66">
        <f>SUMPRODUCT('Champ Scores'!B6:U6,'Comp &amp; Class Scores'!$B$6:$U$6,'Champ Scores'!B6:U6,'Comp &amp; Class Scores'!$B$6:$U$6)</f>
        <v>1991</v>
      </c>
      <c r="AC6" s="66">
        <f>SUMPRODUCT('Champ Scores'!B6:U6,'Comp &amp; Class Scores'!$B$7:$U$7,'Champ Scores'!B6:U6,'Comp &amp; Class Scores'!$B$7:$U$7)</f>
        <v>2585</v>
      </c>
      <c r="AE6" s="65">
        <f>SUM(Y6:AC6)</f>
        <v>11240</v>
      </c>
      <c r="AG6" s="72">
        <f t="shared" si="2"/>
        <v>48.883308751950295</v>
      </c>
      <c r="AH6" s="72">
        <f t="shared" si="3"/>
        <v>27.626277902464619</v>
      </c>
      <c r="AI6" s="72">
        <f t="shared" si="4"/>
        <v>23.490413345585086</v>
      </c>
      <c r="AJ6" s="69">
        <f t="shared" si="5"/>
        <v>100</v>
      </c>
      <c r="AL6" s="73">
        <v>0.50409999999999999</v>
      </c>
      <c r="AM6" s="73">
        <v>0.57630000000000003</v>
      </c>
      <c r="AN6" s="73">
        <v>0.5625</v>
      </c>
      <c r="AO6" s="73">
        <v>0.51590000000000003</v>
      </c>
      <c r="AP6" s="73">
        <v>0.49919999999999998</v>
      </c>
      <c r="AQ6" s="73">
        <v>0.47770000000000001</v>
      </c>
      <c r="AR6" s="73">
        <v>0.48499999999999999</v>
      </c>
      <c r="AS6" s="73">
        <v>0.49859999999999999</v>
      </c>
      <c r="AU6" s="73">
        <f>AVERAGE(AM6:AO6)-$AZ$1*($AL6-$BA$1*STDEV($AM6:$AS6))</f>
        <v>0.12410337302794477</v>
      </c>
      <c r="AV6" s="73">
        <f>AVERAGE(AO6:AQ6)-$AZ$1*($AL6-$BA$1*STDEV($AM6:$AS6))</f>
        <v>7.0136706361278112E-2</v>
      </c>
      <c r="AW6" s="73">
        <f>AVERAGE(AQ6:AS6)-$AZ$1*($AL6-$BA$1*STDEV($AM6:$AS6))</f>
        <v>5.9636706361278158E-2</v>
      </c>
      <c r="AX6" s="73">
        <f>SUM(AU6:AW6)</f>
        <v>0.25387678575050104</v>
      </c>
    </row>
    <row r="7" spans="1:53" x14ac:dyDescent="0.25">
      <c r="A7" s="1" t="s">
        <v>12</v>
      </c>
      <c r="B7" s="4">
        <v>1</v>
      </c>
      <c r="C7" s="4">
        <v>1</v>
      </c>
      <c r="D7" s="4">
        <v>1</v>
      </c>
      <c r="E7" s="4">
        <v>1</v>
      </c>
      <c r="F7" s="4">
        <v>1</v>
      </c>
      <c r="G7" s="4">
        <v>1</v>
      </c>
      <c r="H7" s="4">
        <v>1</v>
      </c>
      <c r="I7" s="4">
        <v>1</v>
      </c>
      <c r="J7" s="4">
        <v>1</v>
      </c>
      <c r="K7" s="4">
        <v>5</v>
      </c>
      <c r="L7" s="4">
        <v>4</v>
      </c>
      <c r="M7" s="4">
        <v>5</v>
      </c>
      <c r="N7" s="4">
        <v>5</v>
      </c>
      <c r="O7" s="4">
        <v>1</v>
      </c>
      <c r="P7" s="4">
        <v>5</v>
      </c>
      <c r="Q7" s="4">
        <v>2</v>
      </c>
      <c r="R7" s="4">
        <v>5</v>
      </c>
      <c r="S7" s="4">
        <v>3</v>
      </c>
      <c r="T7" s="4">
        <v>3</v>
      </c>
      <c r="U7" s="4">
        <v>5</v>
      </c>
      <c r="W7" s="2">
        <f t="shared" si="0"/>
        <v>52</v>
      </c>
      <c r="Y7" s="17">
        <f>SUMPRODUCT('Champ Scores'!B7:U7,'Comp &amp; Class Scores'!$B$3:$U$3,'Champ Scores'!B7:U7,'Comp &amp; Class Scores'!$B$3:$U$3)</f>
        <v>3095</v>
      </c>
      <c r="Z7" s="17">
        <f>SUMPRODUCT('Champ Scores'!B7:U7,'Comp &amp; Class Scores'!$B$4:$U$4,'Champ Scores'!B7:U7,'Comp &amp; Class Scores'!$B$4:$U$4)</f>
        <v>2123</v>
      </c>
      <c r="AA7" s="17">
        <f>SUMPRODUCT('Champ Scores'!B7:U7,'Comp &amp; Class Scores'!$B$5:$U$5,'Champ Scores'!B7:U7,'Comp &amp; Class Scores'!$B$5:$U$5)</f>
        <v>2183</v>
      </c>
      <c r="AB7" s="17">
        <f>SUMPRODUCT('Champ Scores'!B7:U7,'Comp &amp; Class Scores'!$B$6:$U$6,'Champ Scores'!B7:U7,'Comp &amp; Class Scores'!$B$6:$U$6)</f>
        <v>1646</v>
      </c>
      <c r="AC7" s="17">
        <f>SUMPRODUCT('Champ Scores'!B7:U7,'Comp &amp; Class Scores'!$B$7:$U$7,'Champ Scores'!B7:U7,'Comp &amp; Class Scores'!$B$7:$U$7)</f>
        <v>1352</v>
      </c>
      <c r="AE7" s="2">
        <f t="shared" si="1"/>
        <v>10399</v>
      </c>
      <c r="AG7" s="28">
        <f t="shared" si="2"/>
        <v>19.824960199301302</v>
      </c>
      <c r="AH7" s="28">
        <f t="shared" si="3"/>
        <v>34.12794351768818</v>
      </c>
      <c r="AI7" s="28">
        <f t="shared" si="4"/>
        <v>46.047096283010518</v>
      </c>
      <c r="AJ7" s="29">
        <f t="shared" si="5"/>
        <v>100</v>
      </c>
      <c r="AL7" s="31">
        <v>0.51749999999999996</v>
      </c>
      <c r="AM7" s="31">
        <v>0.51919999999999999</v>
      </c>
      <c r="AN7" s="31">
        <v>0.49940000000000001</v>
      </c>
      <c r="AO7" s="31">
        <v>0.5091</v>
      </c>
      <c r="AP7" s="31">
        <v>0.52139999999999997</v>
      </c>
      <c r="AQ7" s="31">
        <v>0.52600000000000002</v>
      </c>
      <c r="AR7" s="31">
        <v>0.53090000000000004</v>
      </c>
      <c r="AS7" s="31">
        <v>0.52359999999999995</v>
      </c>
      <c r="AU7" s="31">
        <f t="shared" si="6"/>
        <v>1.3306288183153547E-2</v>
      </c>
      <c r="AV7" s="31">
        <f t="shared" si="7"/>
        <v>2.29062881831536E-2</v>
      </c>
      <c r="AW7" s="31">
        <f t="shared" si="8"/>
        <v>3.0906288183153607E-2</v>
      </c>
      <c r="AX7" s="31">
        <f t="shared" si="9"/>
        <v>6.7118864549460755E-2</v>
      </c>
    </row>
    <row r="8" spans="1:53" x14ac:dyDescent="0.25">
      <c r="A8" s="1" t="s">
        <v>13</v>
      </c>
      <c r="B8" s="4">
        <v>2</v>
      </c>
      <c r="C8" s="4">
        <v>2</v>
      </c>
      <c r="D8" s="4">
        <v>1</v>
      </c>
      <c r="E8" s="4">
        <v>3</v>
      </c>
      <c r="F8" s="4">
        <v>1</v>
      </c>
      <c r="G8" s="4">
        <v>1</v>
      </c>
      <c r="H8" s="4">
        <v>1</v>
      </c>
      <c r="I8" s="4">
        <v>1</v>
      </c>
      <c r="J8" s="4">
        <v>1</v>
      </c>
      <c r="K8" s="4">
        <v>5</v>
      </c>
      <c r="L8" s="4">
        <v>1</v>
      </c>
      <c r="M8" s="4">
        <v>4</v>
      </c>
      <c r="N8" s="4">
        <v>5</v>
      </c>
      <c r="O8" s="4">
        <v>4</v>
      </c>
      <c r="P8" s="4">
        <v>5</v>
      </c>
      <c r="Q8" s="4">
        <v>2</v>
      </c>
      <c r="R8" s="4">
        <v>5</v>
      </c>
      <c r="S8" s="4">
        <v>1</v>
      </c>
      <c r="T8" s="4">
        <v>4</v>
      </c>
      <c r="U8" s="4">
        <v>3</v>
      </c>
      <c r="W8" s="2">
        <f t="shared" si="0"/>
        <v>52</v>
      </c>
      <c r="Y8" s="17">
        <f>SUMPRODUCT('Champ Scores'!B8:U8,'Comp &amp; Class Scores'!$B$3:$U$3,'Champ Scores'!B8:U8,'Comp &amp; Class Scores'!$B$3:$U$3)</f>
        <v>3104</v>
      </c>
      <c r="Z8" s="17">
        <f>SUMPRODUCT('Champ Scores'!B8:U8,'Comp &amp; Class Scores'!$B$4:$U$4,'Champ Scores'!B8:U8,'Comp &amp; Class Scores'!$B$4:$U$4)</f>
        <v>2096</v>
      </c>
      <c r="AA8" s="17">
        <f>SUMPRODUCT('Champ Scores'!B8:U8,'Comp &amp; Class Scores'!$B$5:$U$5,'Champ Scores'!B8:U8,'Comp &amp; Class Scores'!$B$5:$U$5)</f>
        <v>1748</v>
      </c>
      <c r="AB8" s="17">
        <f>SUMPRODUCT('Champ Scores'!B8:U8,'Comp &amp; Class Scores'!$B$6:$U$6,'Champ Scores'!B8:U8,'Comp &amp; Class Scores'!$B$6:$U$6)</f>
        <v>1385</v>
      </c>
      <c r="AC8" s="17">
        <f>SUMPRODUCT('Champ Scores'!B8:U8,'Comp &amp; Class Scores'!$B$7:$U$7,'Champ Scores'!B8:U8,'Comp &amp; Class Scores'!$B$7:$U$7)</f>
        <v>1077</v>
      </c>
      <c r="AE8" s="2">
        <f t="shared" si="1"/>
        <v>9410</v>
      </c>
      <c r="AG8" s="28">
        <f t="shared" si="2"/>
        <v>13.933739186431865</v>
      </c>
      <c r="AH8" s="28">
        <f t="shared" si="3"/>
        <v>37.249574014452911</v>
      </c>
      <c r="AI8" s="28">
        <f t="shared" si="4"/>
        <v>48.816686799115224</v>
      </c>
      <c r="AJ8" s="29">
        <f t="shared" si="5"/>
        <v>100</v>
      </c>
      <c r="AL8" s="31">
        <v>0.49530000000000002</v>
      </c>
      <c r="AM8" s="31">
        <v>0.32940000000000003</v>
      </c>
      <c r="AN8" s="31">
        <v>0.3851</v>
      </c>
      <c r="AO8" s="31">
        <v>0.43319999999999997</v>
      </c>
      <c r="AP8" s="31">
        <v>0.50149999999999995</v>
      </c>
      <c r="AQ8" s="31">
        <v>0.54679999999999995</v>
      </c>
      <c r="AR8" s="31">
        <v>0.55789999999999995</v>
      </c>
      <c r="AS8" s="31">
        <v>0.54239999999999999</v>
      </c>
      <c r="AU8" s="31">
        <f t="shared" si="6"/>
        <v>6.6493896740671576E-2</v>
      </c>
      <c r="AV8" s="31">
        <f t="shared" si="7"/>
        <v>0.1777605634073382</v>
      </c>
      <c r="AW8" s="31">
        <f t="shared" si="8"/>
        <v>0.23296056340733817</v>
      </c>
      <c r="AX8" s="31">
        <f t="shared" si="9"/>
        <v>0.47721502355534795</v>
      </c>
    </row>
    <row r="9" spans="1:53" x14ac:dyDescent="0.25">
      <c r="A9" s="1" t="s">
        <v>14</v>
      </c>
      <c r="B9" s="4">
        <v>2</v>
      </c>
      <c r="C9" s="4">
        <v>5</v>
      </c>
      <c r="D9" s="4">
        <v>1</v>
      </c>
      <c r="E9" s="4">
        <v>5</v>
      </c>
      <c r="F9" s="4">
        <v>1</v>
      </c>
      <c r="G9" s="4">
        <v>5</v>
      </c>
      <c r="H9" s="4">
        <v>2</v>
      </c>
      <c r="I9" s="4">
        <v>3</v>
      </c>
      <c r="J9" s="4">
        <v>1</v>
      </c>
      <c r="K9" s="4">
        <v>1</v>
      </c>
      <c r="L9" s="4">
        <v>2</v>
      </c>
      <c r="M9" s="4">
        <v>1</v>
      </c>
      <c r="N9" s="4">
        <v>5</v>
      </c>
      <c r="O9" s="4">
        <v>5</v>
      </c>
      <c r="P9" s="4">
        <v>4</v>
      </c>
      <c r="Q9" s="4">
        <v>1</v>
      </c>
      <c r="R9" s="4">
        <v>1</v>
      </c>
      <c r="S9" s="4">
        <v>1</v>
      </c>
      <c r="T9" s="4">
        <v>5</v>
      </c>
      <c r="U9" s="4">
        <v>1</v>
      </c>
      <c r="W9" s="2">
        <f t="shared" si="0"/>
        <v>52</v>
      </c>
      <c r="Y9" s="17">
        <f>SUMPRODUCT('Champ Scores'!B9:U9,'Comp &amp; Class Scores'!$B$3:$U$3,'Champ Scores'!B9:U9,'Comp &amp; Class Scores'!$B$3:$U$3)</f>
        <v>2487</v>
      </c>
      <c r="Z9" s="17">
        <f>SUMPRODUCT('Champ Scores'!B9:U9,'Comp &amp; Class Scores'!$B$4:$U$4,'Champ Scores'!B9:U9,'Comp &amp; Class Scores'!$B$4:$U$4)</f>
        <v>1341</v>
      </c>
      <c r="AA9" s="17">
        <f>SUMPRODUCT('Champ Scores'!B9:U9,'Comp &amp; Class Scores'!$B$5:$U$5,'Champ Scores'!B9:U9,'Comp &amp; Class Scores'!$B$5:$U$5)</f>
        <v>2422</v>
      </c>
      <c r="AB9" s="17">
        <f>SUMPRODUCT('Champ Scores'!B9:U9,'Comp &amp; Class Scores'!$B$6:$U$6,'Champ Scores'!B9:U9,'Comp &amp; Class Scores'!$B$6:$U$6)</f>
        <v>2553</v>
      </c>
      <c r="AC9" s="17">
        <f>SUMPRODUCT('Champ Scores'!B9:U9,'Comp &amp; Class Scores'!$B$7:$U$7,'Champ Scores'!B9:U9,'Comp &amp; Class Scores'!$B$7:$U$7)</f>
        <v>1893</v>
      </c>
      <c r="AE9" s="2">
        <f t="shared" si="1"/>
        <v>10696</v>
      </c>
      <c r="AG9" s="28">
        <f t="shared" si="2"/>
        <v>49.393241779575824</v>
      </c>
      <c r="AH9" s="28">
        <f t="shared" si="3"/>
        <v>32.13280421111773</v>
      </c>
      <c r="AI9" s="28">
        <f t="shared" si="4"/>
        <v>18.47395400930645</v>
      </c>
      <c r="AJ9" s="29">
        <f t="shared" si="5"/>
        <v>100</v>
      </c>
      <c r="AL9" s="31">
        <v>0.56430000000000002</v>
      </c>
      <c r="AM9" s="31">
        <v>0.60829999999999995</v>
      </c>
      <c r="AN9" s="31">
        <v>0.59589999999999999</v>
      </c>
      <c r="AO9" s="31">
        <v>0.59379999999999999</v>
      </c>
      <c r="AP9" s="31">
        <v>0.56389999999999996</v>
      </c>
      <c r="AQ9" s="31">
        <v>0.53869999999999996</v>
      </c>
      <c r="AR9" s="31">
        <v>0.53239999999999998</v>
      </c>
      <c r="AS9" s="31">
        <v>0.54490000000000005</v>
      </c>
      <c r="AU9" s="31">
        <f t="shared" si="6"/>
        <v>9.6914371278271294E-2</v>
      </c>
      <c r="AV9" s="31">
        <f t="shared" si="7"/>
        <v>6.3047704611604583E-2</v>
      </c>
      <c r="AW9" s="31">
        <f t="shared" si="8"/>
        <v>3.6247704611604648E-2</v>
      </c>
      <c r="AX9" s="31">
        <f t="shared" si="9"/>
        <v>0.19620978050148052</v>
      </c>
    </row>
    <row r="10" spans="1:53" x14ac:dyDescent="0.25">
      <c r="A10" s="1" t="s">
        <v>15</v>
      </c>
      <c r="B10" s="4">
        <v>4</v>
      </c>
      <c r="C10" s="4">
        <v>1</v>
      </c>
      <c r="D10" s="4">
        <v>3</v>
      </c>
      <c r="E10" s="4">
        <v>4</v>
      </c>
      <c r="F10" s="4">
        <v>2</v>
      </c>
      <c r="G10" s="4">
        <v>3</v>
      </c>
      <c r="H10" s="4">
        <v>2</v>
      </c>
      <c r="I10" s="4">
        <v>2</v>
      </c>
      <c r="J10" s="4">
        <v>1</v>
      </c>
      <c r="K10" s="4">
        <v>2</v>
      </c>
      <c r="L10" s="4">
        <v>1</v>
      </c>
      <c r="M10" s="4">
        <v>4</v>
      </c>
      <c r="N10" s="4">
        <v>4</v>
      </c>
      <c r="O10" s="4">
        <v>3</v>
      </c>
      <c r="P10" s="4">
        <v>5</v>
      </c>
      <c r="Q10" s="4">
        <v>3</v>
      </c>
      <c r="R10" s="4">
        <v>1</v>
      </c>
      <c r="S10" s="4">
        <v>3</v>
      </c>
      <c r="T10" s="4">
        <v>2</v>
      </c>
      <c r="U10" s="4">
        <v>2</v>
      </c>
      <c r="W10" s="2">
        <f t="shared" si="0"/>
        <v>52</v>
      </c>
      <c r="Y10" s="17">
        <f>SUMPRODUCT('Champ Scores'!B10:U10,'Comp &amp; Class Scores'!$B$3:$U$3,'Champ Scores'!B10:U10,'Comp &amp; Class Scores'!$B$3:$U$3)</f>
        <v>2396</v>
      </c>
      <c r="Z10" s="17">
        <f>SUMPRODUCT('Champ Scores'!B10:U10,'Comp &amp; Class Scores'!$B$4:$U$4,'Champ Scores'!B10:U10,'Comp &amp; Class Scores'!$B$4:$U$4)</f>
        <v>2117</v>
      </c>
      <c r="AA10" s="17">
        <f>SUMPRODUCT('Champ Scores'!B10:U10,'Comp &amp; Class Scores'!$B$5:$U$5,'Champ Scores'!B10:U10,'Comp &amp; Class Scores'!$B$5:$U$5)</f>
        <v>1450</v>
      </c>
      <c r="AB10" s="17">
        <f>SUMPRODUCT('Champ Scores'!B10:U10,'Comp &amp; Class Scores'!$B$6:$U$6,'Champ Scores'!B10:U10,'Comp &amp; Class Scores'!$B$6:$U$6)</f>
        <v>1549</v>
      </c>
      <c r="AC10" s="17">
        <f>SUMPRODUCT('Champ Scores'!B10:U10,'Comp &amp; Class Scores'!$B$7:$U$7,'Champ Scores'!B10:U10,'Comp &amp; Class Scores'!$B$7:$U$7)</f>
        <v>1370</v>
      </c>
      <c r="AE10" s="2">
        <f t="shared" si="1"/>
        <v>8882</v>
      </c>
      <c r="AG10" s="28">
        <f t="shared" si="2"/>
        <v>13.702739486544594</v>
      </c>
      <c r="AH10" s="28">
        <f t="shared" si="3"/>
        <v>43.245491739524347</v>
      </c>
      <c r="AI10" s="28">
        <f t="shared" si="4"/>
        <v>43.051768773931059</v>
      </c>
      <c r="AJ10" s="29">
        <f t="shared" si="5"/>
        <v>100</v>
      </c>
      <c r="AL10" s="31">
        <v>0.55979999999999996</v>
      </c>
      <c r="AM10" s="31">
        <v>0.48249999999999998</v>
      </c>
      <c r="AN10" s="31">
        <v>0.50990000000000002</v>
      </c>
      <c r="AO10" s="31">
        <v>0.54820000000000002</v>
      </c>
      <c r="AP10" s="31">
        <v>0.57089999999999996</v>
      </c>
      <c r="AQ10" s="31">
        <v>0.57399999999999995</v>
      </c>
      <c r="AR10" s="31">
        <v>0.57089999999999996</v>
      </c>
      <c r="AS10" s="31">
        <v>0.54720000000000002</v>
      </c>
      <c r="AU10" s="31">
        <f t="shared" si="6"/>
        <v>2.3577895449097608E-2</v>
      </c>
      <c r="AV10" s="31">
        <f t="shared" si="7"/>
        <v>7.4411228782430894E-2</v>
      </c>
      <c r="AW10" s="31">
        <f t="shared" si="8"/>
        <v>7.4077895449097597E-2</v>
      </c>
      <c r="AX10" s="31">
        <f t="shared" si="9"/>
        <v>0.1720670196806261</v>
      </c>
    </row>
    <row r="11" spans="1:53" x14ac:dyDescent="0.25">
      <c r="A11" s="1" t="s">
        <v>16</v>
      </c>
      <c r="B11" s="4">
        <v>2</v>
      </c>
      <c r="C11" s="4">
        <v>5</v>
      </c>
      <c r="D11" s="4">
        <v>5</v>
      </c>
      <c r="E11" s="4">
        <v>4</v>
      </c>
      <c r="F11" s="4">
        <v>2</v>
      </c>
      <c r="G11" s="4">
        <v>5</v>
      </c>
      <c r="H11" s="4">
        <v>4</v>
      </c>
      <c r="I11" s="4">
        <v>5</v>
      </c>
      <c r="J11" s="4">
        <v>2</v>
      </c>
      <c r="K11" s="4">
        <v>1</v>
      </c>
      <c r="L11" s="4">
        <v>2</v>
      </c>
      <c r="M11" s="4">
        <v>1</v>
      </c>
      <c r="N11" s="4">
        <v>2</v>
      </c>
      <c r="O11" s="4">
        <v>5</v>
      </c>
      <c r="P11" s="4">
        <v>2</v>
      </c>
      <c r="Q11" s="4">
        <v>1</v>
      </c>
      <c r="R11" s="4">
        <v>1</v>
      </c>
      <c r="S11" s="4">
        <v>1</v>
      </c>
      <c r="T11" s="4">
        <v>1</v>
      </c>
      <c r="U11" s="4">
        <v>1</v>
      </c>
      <c r="W11" s="2">
        <f t="shared" si="0"/>
        <v>52</v>
      </c>
      <c r="Y11" s="17">
        <f>SUMPRODUCT('Champ Scores'!B11:U11,'Comp &amp; Class Scores'!$B$3:$U$3,'Champ Scores'!B11:U11,'Comp &amp; Class Scores'!$B$3:$U$3)</f>
        <v>1756</v>
      </c>
      <c r="Z11" s="17">
        <f>SUMPRODUCT('Champ Scores'!B11:U11,'Comp &amp; Class Scores'!$B$4:$U$4,'Champ Scores'!B11:U11,'Comp &amp; Class Scores'!$B$4:$U$4)</f>
        <v>1879</v>
      </c>
      <c r="AA11" s="17">
        <f>SUMPRODUCT('Champ Scores'!B11:U11,'Comp &amp; Class Scores'!$B$5:$U$5,'Champ Scores'!B11:U11,'Comp &amp; Class Scores'!$B$5:$U$5)</f>
        <v>2188</v>
      </c>
      <c r="AB11" s="17">
        <f>SUMPRODUCT('Champ Scores'!B11:U11,'Comp &amp; Class Scores'!$B$6:$U$6,'Champ Scores'!B11:U11,'Comp &amp; Class Scores'!$B$6:$U$6)</f>
        <v>2599</v>
      </c>
      <c r="AC11" s="17">
        <f>SUMPRODUCT('Champ Scores'!B11:U11,'Comp &amp; Class Scores'!$B$7:$U$7,'Champ Scores'!B11:U11,'Comp &amp; Class Scores'!$B$7:$U$7)</f>
        <v>2293</v>
      </c>
      <c r="AE11" s="2">
        <f t="shared" si="1"/>
        <v>10715</v>
      </c>
      <c r="AG11" s="28">
        <f t="shared" si="2"/>
        <v>27.714581293942292</v>
      </c>
      <c r="AH11" s="28">
        <f t="shared" si="3"/>
        <v>27.302269993210004</v>
      </c>
      <c r="AI11" s="28">
        <f t="shared" si="4"/>
        <v>44.983148712847701</v>
      </c>
      <c r="AJ11" s="29">
        <f t="shared" si="5"/>
        <v>100</v>
      </c>
      <c r="AL11" s="31">
        <v>0.47439999999999999</v>
      </c>
      <c r="AM11" s="31">
        <v>0.49430000000000002</v>
      </c>
      <c r="AN11" s="31">
        <v>0.46210000000000001</v>
      </c>
      <c r="AO11" s="31">
        <v>0.46600000000000003</v>
      </c>
      <c r="AP11" s="31">
        <v>0.46910000000000002</v>
      </c>
      <c r="AQ11" s="31">
        <v>0.48559999999999998</v>
      </c>
      <c r="AR11" s="31">
        <v>0.49230000000000002</v>
      </c>
      <c r="AS11" s="31">
        <v>0.51570000000000005</v>
      </c>
      <c r="AU11" s="31">
        <f t="shared" si="6"/>
        <v>3.8089980488062392E-2</v>
      </c>
      <c r="AV11" s="31">
        <f t="shared" si="7"/>
        <v>3.7523313821395732E-2</v>
      </c>
      <c r="AW11" s="31">
        <f t="shared" si="8"/>
        <v>6.182331382139572E-2</v>
      </c>
      <c r="AX11" s="31">
        <f t="shared" si="9"/>
        <v>0.13743660813085384</v>
      </c>
    </row>
    <row r="12" spans="1:53" x14ac:dyDescent="0.25">
      <c r="A12" s="1" t="s">
        <v>17</v>
      </c>
      <c r="B12" s="4">
        <v>1</v>
      </c>
      <c r="C12" s="4">
        <v>4</v>
      </c>
      <c r="D12" s="4">
        <v>4</v>
      </c>
      <c r="E12" s="4">
        <v>2</v>
      </c>
      <c r="F12" s="4">
        <v>1</v>
      </c>
      <c r="G12" s="4">
        <v>4</v>
      </c>
      <c r="H12" s="4">
        <v>4</v>
      </c>
      <c r="I12" s="4">
        <v>5</v>
      </c>
      <c r="J12" s="4">
        <v>1</v>
      </c>
      <c r="K12" s="4">
        <v>1</v>
      </c>
      <c r="L12" s="4">
        <v>1</v>
      </c>
      <c r="M12" s="4">
        <v>4</v>
      </c>
      <c r="N12" s="4">
        <v>1</v>
      </c>
      <c r="O12" s="4">
        <v>5</v>
      </c>
      <c r="P12" s="4">
        <v>5</v>
      </c>
      <c r="Q12" s="4">
        <v>1</v>
      </c>
      <c r="R12" s="4">
        <v>1</v>
      </c>
      <c r="S12" s="4">
        <v>1</v>
      </c>
      <c r="T12" s="4">
        <v>3</v>
      </c>
      <c r="U12" s="4">
        <v>3</v>
      </c>
      <c r="W12" s="2">
        <f t="shared" si="0"/>
        <v>52</v>
      </c>
      <c r="Y12" s="17">
        <f>SUMPRODUCT('Champ Scores'!B12:U12,'Comp &amp; Class Scores'!$B$3:$U$3,'Champ Scores'!B12:U12,'Comp &amp; Class Scores'!$B$3:$U$3)</f>
        <v>1853</v>
      </c>
      <c r="Z12" s="17">
        <f>SUMPRODUCT('Champ Scores'!B12:U12,'Comp &amp; Class Scores'!$B$4:$U$4,'Champ Scores'!B12:U12,'Comp &amp; Class Scores'!$B$4:$U$4)</f>
        <v>2072</v>
      </c>
      <c r="AA12" s="17">
        <f>SUMPRODUCT('Champ Scores'!B12:U12,'Comp &amp; Class Scores'!$B$5:$U$5,'Champ Scores'!B12:U12,'Comp &amp; Class Scores'!$B$5:$U$5)</f>
        <v>2021</v>
      </c>
      <c r="AB12" s="17">
        <f>SUMPRODUCT('Champ Scores'!B12:U12,'Comp &amp; Class Scores'!$B$6:$U$6,'Champ Scores'!B12:U12,'Comp &amp; Class Scores'!$B$6:$U$6)</f>
        <v>2510</v>
      </c>
      <c r="AC12" s="17">
        <f>SUMPRODUCT('Champ Scores'!B12:U12,'Comp &amp; Class Scores'!$B$7:$U$7,'Champ Scores'!B12:U12,'Comp &amp; Class Scores'!$B$7:$U$7)</f>
        <v>1952</v>
      </c>
      <c r="AE12" s="2">
        <f t="shared" si="1"/>
        <v>10408</v>
      </c>
      <c r="AG12" s="28">
        <f t="shared" si="2"/>
        <v>26.181328170625495</v>
      </c>
      <c r="AH12" s="28">
        <f t="shared" si="3"/>
        <v>48.682869837195753</v>
      </c>
      <c r="AI12" s="28">
        <f t="shared" si="4"/>
        <v>25.135801992178759</v>
      </c>
      <c r="AJ12" s="29">
        <f t="shared" si="5"/>
        <v>100</v>
      </c>
      <c r="AL12" s="31">
        <v>0.53100000000000003</v>
      </c>
      <c r="AM12" s="31">
        <v>0.49759999999999999</v>
      </c>
      <c r="AN12" s="31">
        <v>0.51590000000000003</v>
      </c>
      <c r="AO12" s="31">
        <v>0.54269999999999996</v>
      </c>
      <c r="AP12" s="31">
        <v>0.53959999999999997</v>
      </c>
      <c r="AQ12" s="31">
        <v>0.52339999999999998</v>
      </c>
      <c r="AR12" s="31">
        <v>0.51870000000000005</v>
      </c>
      <c r="AS12" s="31">
        <v>0.51180000000000003</v>
      </c>
      <c r="AU12" s="31">
        <f t="shared" si="6"/>
        <v>1.9198325217738954E-2</v>
      </c>
      <c r="AV12" s="31">
        <f t="shared" si="7"/>
        <v>3.5698325217738913E-2</v>
      </c>
      <c r="AW12" s="31">
        <f t="shared" si="8"/>
        <v>1.8431658551072261E-2</v>
      </c>
      <c r="AX12" s="31">
        <f t="shared" si="9"/>
        <v>7.3328308986550128E-2</v>
      </c>
    </row>
    <row r="13" spans="1:53" x14ac:dyDescent="0.25">
      <c r="A13" s="1" t="s">
        <v>18</v>
      </c>
      <c r="B13" s="4">
        <v>2</v>
      </c>
      <c r="C13" s="4">
        <v>4</v>
      </c>
      <c r="D13" s="4">
        <v>1</v>
      </c>
      <c r="E13" s="4">
        <v>5</v>
      </c>
      <c r="F13" s="4">
        <v>2</v>
      </c>
      <c r="G13" s="4">
        <v>4</v>
      </c>
      <c r="H13" s="4">
        <v>3</v>
      </c>
      <c r="I13" s="4">
        <v>3</v>
      </c>
      <c r="J13" s="4">
        <v>2</v>
      </c>
      <c r="K13" s="4">
        <v>1</v>
      </c>
      <c r="L13" s="4">
        <v>1</v>
      </c>
      <c r="M13" s="4">
        <v>1</v>
      </c>
      <c r="N13" s="4">
        <v>4</v>
      </c>
      <c r="O13" s="4">
        <v>3</v>
      </c>
      <c r="P13" s="4">
        <v>4</v>
      </c>
      <c r="Q13" s="4">
        <v>5</v>
      </c>
      <c r="R13" s="4">
        <v>1</v>
      </c>
      <c r="S13" s="4">
        <v>1</v>
      </c>
      <c r="T13" s="4">
        <v>3</v>
      </c>
      <c r="U13" s="4">
        <v>2</v>
      </c>
      <c r="W13" s="2">
        <f t="shared" si="0"/>
        <v>52</v>
      </c>
      <c r="Y13" s="17">
        <f>SUMPRODUCT('Champ Scores'!B13:U13,'Comp &amp; Class Scores'!$B$3:$U$3,'Champ Scores'!B13:U13,'Comp &amp; Class Scores'!$B$3:$U$3)</f>
        <v>2191</v>
      </c>
      <c r="Z13" s="17">
        <f>SUMPRODUCT('Champ Scores'!B13:U13,'Comp &amp; Class Scores'!$B$4:$U$4,'Champ Scores'!B13:U13,'Comp &amp; Class Scores'!$B$4:$U$4)</f>
        <v>1495</v>
      </c>
      <c r="AA13" s="17">
        <f>SUMPRODUCT('Champ Scores'!B13:U13,'Comp &amp; Class Scores'!$B$5:$U$5,'Champ Scores'!B13:U13,'Comp &amp; Class Scores'!$B$5:$U$5)</f>
        <v>1910</v>
      </c>
      <c r="AB13" s="17">
        <f>SUMPRODUCT('Champ Scores'!B13:U13,'Comp &amp; Class Scores'!$B$6:$U$6,'Champ Scores'!B13:U13,'Comp &amp; Class Scores'!$B$6:$U$6)</f>
        <v>2160</v>
      </c>
      <c r="AC13" s="17">
        <f>SUMPRODUCT('Champ Scores'!B13:U13,'Comp &amp; Class Scores'!$B$7:$U$7,'Champ Scores'!B13:U13,'Comp &amp; Class Scores'!$B$7:$U$7)</f>
        <v>1948</v>
      </c>
      <c r="AE13" s="2">
        <f t="shared" si="1"/>
        <v>9704</v>
      </c>
      <c r="AG13" s="28">
        <f t="shared" si="2"/>
        <v>42.667760537033708</v>
      </c>
      <c r="AH13" s="28">
        <f t="shared" si="3"/>
        <v>31.313252144439179</v>
      </c>
      <c r="AI13" s="28">
        <f t="shared" si="4"/>
        <v>26.018987318527113</v>
      </c>
      <c r="AJ13" s="29">
        <f t="shared" si="5"/>
        <v>100</v>
      </c>
      <c r="AL13" s="31">
        <v>0.54049999999999998</v>
      </c>
      <c r="AM13" s="31">
        <v>0.59260000000000002</v>
      </c>
      <c r="AN13" s="31">
        <v>0.54</v>
      </c>
      <c r="AO13" s="31">
        <v>0.53839999999999999</v>
      </c>
      <c r="AP13" s="31">
        <v>0.5423</v>
      </c>
      <c r="AQ13" s="31">
        <v>0.53990000000000005</v>
      </c>
      <c r="AR13" s="31">
        <v>0.54200000000000004</v>
      </c>
      <c r="AS13" s="31">
        <v>0.51519999999999999</v>
      </c>
      <c r="AU13" s="31">
        <f t="shared" si="6"/>
        <v>6.3130727657894958E-2</v>
      </c>
      <c r="AV13" s="31">
        <f t="shared" si="7"/>
        <v>4.6330727657894921E-2</v>
      </c>
      <c r="AW13" s="31">
        <f t="shared" si="8"/>
        <v>3.8497394324561673E-2</v>
      </c>
      <c r="AX13" s="31">
        <f t="shared" si="9"/>
        <v>0.14795884964035155</v>
      </c>
    </row>
    <row r="14" spans="1:53" x14ac:dyDescent="0.25">
      <c r="A14" s="1" t="s">
        <v>19</v>
      </c>
      <c r="B14" s="4">
        <v>2</v>
      </c>
      <c r="C14" s="4">
        <v>5</v>
      </c>
      <c r="D14" s="4">
        <v>5</v>
      </c>
      <c r="E14" s="4">
        <v>2</v>
      </c>
      <c r="F14" s="4">
        <v>2</v>
      </c>
      <c r="G14" s="4">
        <v>5</v>
      </c>
      <c r="H14" s="4">
        <v>4</v>
      </c>
      <c r="I14" s="4">
        <v>3</v>
      </c>
      <c r="J14" s="4">
        <v>1</v>
      </c>
      <c r="K14" s="4">
        <v>2</v>
      </c>
      <c r="L14" s="4">
        <v>1</v>
      </c>
      <c r="M14" s="4">
        <v>1</v>
      </c>
      <c r="N14" s="4">
        <v>4</v>
      </c>
      <c r="O14" s="4">
        <v>2</v>
      </c>
      <c r="P14" s="4">
        <v>4</v>
      </c>
      <c r="Q14" s="4">
        <v>2</v>
      </c>
      <c r="R14" s="4">
        <v>1</v>
      </c>
      <c r="S14" s="4">
        <v>1</v>
      </c>
      <c r="T14" s="4">
        <v>3</v>
      </c>
      <c r="U14" s="4">
        <v>2</v>
      </c>
      <c r="W14" s="2">
        <f t="shared" si="0"/>
        <v>52</v>
      </c>
      <c r="Y14" s="17">
        <f>SUMPRODUCT('Champ Scores'!B14:U14,'Comp &amp; Class Scores'!$B$3:$U$3,'Champ Scores'!B14:U14,'Comp &amp; Class Scores'!$B$3:$U$3)</f>
        <v>1838</v>
      </c>
      <c r="Z14" s="17">
        <f>SUMPRODUCT('Champ Scores'!B14:U14,'Comp &amp; Class Scores'!$B$4:$U$4,'Champ Scores'!B14:U14,'Comp &amp; Class Scores'!$B$4:$U$4)</f>
        <v>1703</v>
      </c>
      <c r="AA14" s="17">
        <f>SUMPRODUCT('Champ Scores'!B14:U14,'Comp &amp; Class Scores'!$B$5:$U$5,'Champ Scores'!B14:U14,'Comp &amp; Class Scores'!$B$5:$U$5)</f>
        <v>2163</v>
      </c>
      <c r="AB14" s="17">
        <f>SUMPRODUCT('Champ Scores'!B14:U14,'Comp &amp; Class Scores'!$B$6:$U$6,'Champ Scores'!B14:U14,'Comp &amp; Class Scores'!$B$6:$U$6)</f>
        <v>2294</v>
      </c>
      <c r="AC14" s="17">
        <f>SUMPRODUCT('Champ Scores'!B14:U14,'Comp &amp; Class Scores'!$B$7:$U$7,'Champ Scores'!B14:U14,'Comp &amp; Class Scores'!$B$7:$U$7)</f>
        <v>2108</v>
      </c>
      <c r="AE14" s="2">
        <f t="shared" si="1"/>
        <v>10106</v>
      </c>
      <c r="AG14" s="28">
        <f t="shared" si="2"/>
        <v>39.76937248496467</v>
      </c>
      <c r="AH14" s="28">
        <f t="shared" si="3"/>
        <v>30.510252523640446</v>
      </c>
      <c r="AI14" s="28">
        <f t="shared" si="4"/>
        <v>29.720374991394884</v>
      </c>
      <c r="AJ14" s="29">
        <f t="shared" si="5"/>
        <v>100</v>
      </c>
      <c r="AL14" s="31">
        <v>0.50280000000000002</v>
      </c>
      <c r="AM14" s="31">
        <v>0.53010000000000002</v>
      </c>
      <c r="AN14" s="31">
        <v>0.49569999999999997</v>
      </c>
      <c r="AO14" s="31">
        <v>0.50519999999999998</v>
      </c>
      <c r="AP14" s="31">
        <v>0.50390000000000001</v>
      </c>
      <c r="AQ14" s="31">
        <v>0.50080000000000002</v>
      </c>
      <c r="AR14" s="31">
        <v>0.49909999999999999</v>
      </c>
      <c r="AS14" s="31">
        <v>0.50819999999999999</v>
      </c>
      <c r="AU14" s="31">
        <f t="shared" si="6"/>
        <v>3.0209269813181283E-2</v>
      </c>
      <c r="AV14" s="31">
        <f t="shared" si="7"/>
        <v>2.3175936479847836E-2</v>
      </c>
      <c r="AW14" s="31">
        <f t="shared" si="8"/>
        <v>2.2575936479847902E-2</v>
      </c>
      <c r="AX14" s="31">
        <f t="shared" si="9"/>
        <v>7.5961142772877022E-2</v>
      </c>
    </row>
    <row r="15" spans="1:53" x14ac:dyDescent="0.25">
      <c r="A15" s="1" t="s">
        <v>20</v>
      </c>
      <c r="B15" s="4">
        <v>3</v>
      </c>
      <c r="C15" s="4">
        <v>1</v>
      </c>
      <c r="D15" s="4">
        <v>3</v>
      </c>
      <c r="E15" s="4">
        <v>1</v>
      </c>
      <c r="F15" s="4">
        <v>2</v>
      </c>
      <c r="G15" s="4">
        <v>1</v>
      </c>
      <c r="H15" s="4">
        <v>3</v>
      </c>
      <c r="I15" s="4">
        <v>3</v>
      </c>
      <c r="J15" s="4">
        <v>1</v>
      </c>
      <c r="K15" s="4">
        <v>1</v>
      </c>
      <c r="L15" s="4">
        <v>1</v>
      </c>
      <c r="M15" s="4">
        <v>2</v>
      </c>
      <c r="N15" s="4">
        <v>4</v>
      </c>
      <c r="O15" s="4">
        <v>5</v>
      </c>
      <c r="P15" s="4">
        <v>5</v>
      </c>
      <c r="Q15" s="4">
        <v>5</v>
      </c>
      <c r="R15" s="4">
        <v>1</v>
      </c>
      <c r="S15" s="4">
        <v>3</v>
      </c>
      <c r="T15" s="4">
        <v>4</v>
      </c>
      <c r="U15" s="4">
        <v>3</v>
      </c>
      <c r="W15" s="2">
        <f t="shared" si="0"/>
        <v>52</v>
      </c>
      <c r="Y15" s="17">
        <f>SUMPRODUCT('Champ Scores'!B15:U15,'Comp &amp; Class Scores'!$B$3:$U$3,'Champ Scores'!B15:U15,'Comp &amp; Class Scores'!$B$3:$U$3)</f>
        <v>1982</v>
      </c>
      <c r="Z15" s="17">
        <f>SUMPRODUCT('Champ Scores'!B15:U15,'Comp &amp; Class Scores'!$B$4:$U$4,'Champ Scores'!B15:U15,'Comp &amp; Class Scores'!$B$4:$U$4)</f>
        <v>2117</v>
      </c>
      <c r="AA15" s="17">
        <f>SUMPRODUCT('Champ Scores'!B15:U15,'Comp &amp; Class Scores'!$B$5:$U$5,'Champ Scores'!B15:U15,'Comp &amp; Class Scores'!$B$5:$U$5)</f>
        <v>1758</v>
      </c>
      <c r="AB15" s="17">
        <f>SUMPRODUCT('Champ Scores'!B15:U15,'Comp &amp; Class Scores'!$B$6:$U$6,'Champ Scores'!B15:U15,'Comp &amp; Class Scores'!$B$6:$U$6)</f>
        <v>1950</v>
      </c>
      <c r="AC15" s="17">
        <f>SUMPRODUCT('Champ Scores'!B15:U15,'Comp &amp; Class Scores'!$B$7:$U$7,'Champ Scores'!B15:U15,'Comp &amp; Class Scores'!$B$7:$U$7)</f>
        <v>1626</v>
      </c>
      <c r="AE15" s="2">
        <f t="shared" si="1"/>
        <v>9433</v>
      </c>
      <c r="AG15" s="28">
        <f t="shared" si="2"/>
        <v>31.512542924240634</v>
      </c>
      <c r="AH15" s="28">
        <f t="shared" si="3"/>
        <v>44.109439836126803</v>
      </c>
      <c r="AI15" s="28">
        <f t="shared" si="4"/>
        <v>24.378017239632566</v>
      </c>
      <c r="AJ15" s="29">
        <f t="shared" si="5"/>
        <v>100.00000000000001</v>
      </c>
      <c r="AL15" s="31">
        <v>0.53720000000000001</v>
      </c>
      <c r="AM15" s="31">
        <v>0.49780000000000002</v>
      </c>
      <c r="AN15" s="31">
        <v>0.5413</v>
      </c>
      <c r="AO15" s="31">
        <v>0.54920000000000002</v>
      </c>
      <c r="AP15" s="31">
        <v>0.53779999999999994</v>
      </c>
      <c r="AQ15" s="31">
        <v>0.53520000000000001</v>
      </c>
      <c r="AR15" s="31">
        <v>0.51990000000000003</v>
      </c>
      <c r="AS15" s="31">
        <v>0.51400000000000001</v>
      </c>
      <c r="AU15" s="31">
        <f t="shared" si="6"/>
        <v>2.8268210618435541E-2</v>
      </c>
      <c r="AV15" s="31">
        <f t="shared" si="7"/>
        <v>3.9568210618435518E-2</v>
      </c>
      <c r="AW15" s="31">
        <f t="shared" si="8"/>
        <v>2.186821061843558E-2</v>
      </c>
      <c r="AX15" s="31">
        <f t="shared" si="9"/>
        <v>8.9704631855306638E-2</v>
      </c>
    </row>
    <row r="16" spans="1:53" x14ac:dyDescent="0.25">
      <c r="A16" s="1" t="s">
        <v>380</v>
      </c>
      <c r="B16" s="92">
        <v>2</v>
      </c>
      <c r="C16" s="92">
        <v>4</v>
      </c>
      <c r="D16" s="92">
        <v>4</v>
      </c>
      <c r="E16" s="92">
        <v>3</v>
      </c>
      <c r="F16" s="92">
        <v>5</v>
      </c>
      <c r="G16" s="92">
        <v>2</v>
      </c>
      <c r="H16" s="92">
        <v>1</v>
      </c>
      <c r="I16" s="92">
        <v>1</v>
      </c>
      <c r="J16" s="92">
        <v>3</v>
      </c>
      <c r="K16" s="92">
        <v>5</v>
      </c>
      <c r="L16" s="92">
        <v>3</v>
      </c>
      <c r="M16" s="92">
        <v>2</v>
      </c>
      <c r="N16" s="92">
        <v>2</v>
      </c>
      <c r="O16" s="92">
        <v>2</v>
      </c>
      <c r="P16" s="92">
        <v>4</v>
      </c>
      <c r="Q16" s="92">
        <v>5</v>
      </c>
      <c r="R16" s="92">
        <v>1</v>
      </c>
      <c r="S16" s="92">
        <v>1</v>
      </c>
      <c r="T16" s="92">
        <v>1</v>
      </c>
      <c r="U16" s="92">
        <v>1</v>
      </c>
      <c r="W16" s="91">
        <f t="shared" si="0"/>
        <v>52</v>
      </c>
      <c r="Y16" s="94">
        <f>SUMPRODUCT('Champ Scores'!B16:U16,'Comp &amp; Class Scores'!$B$3:$U$3,'Champ Scores'!B16:U16,'Comp &amp; Class Scores'!$B$3:$U$3)</f>
        <v>2107</v>
      </c>
      <c r="Z16" s="94">
        <f>SUMPRODUCT('Champ Scores'!B16:U16,'Comp &amp; Class Scores'!$B$4:$U$4,'Champ Scores'!B16:U16,'Comp &amp; Class Scores'!$B$4:$U$4)</f>
        <v>2448</v>
      </c>
      <c r="AA16" s="94">
        <f>SUMPRODUCT('Champ Scores'!B16:U16,'Comp &amp; Class Scores'!$B$5:$U$5,'Champ Scores'!B16:U16,'Comp &amp; Class Scores'!$B$5:$U$5)</f>
        <v>1849</v>
      </c>
      <c r="AB16" s="94">
        <f>SUMPRODUCT('Champ Scores'!B16:U16,'Comp &amp; Class Scores'!$B$6:$U$6,'Champ Scores'!B16:U16,'Comp &amp; Class Scores'!$B$6:$U$6)</f>
        <v>1238</v>
      </c>
      <c r="AC16" s="94">
        <f>SUMPRODUCT('Champ Scores'!B16:U16,'Comp &amp; Class Scores'!$B$7:$U$7,'Champ Scores'!B16:U16,'Comp &amp; Class Scores'!$B$7:$U$7)</f>
        <v>2114</v>
      </c>
      <c r="AE16" s="93">
        <f t="shared" ref="AE16" si="10">SUM(Y16:AC16)</f>
        <v>9756</v>
      </c>
      <c r="AG16" s="28">
        <f t="shared" ref="AG16" si="11">AU16/$AX16*100</f>
        <v>31.512542924240634</v>
      </c>
      <c r="AH16" s="28">
        <f t="shared" ref="AH16" si="12">AV16/$AX16*100</f>
        <v>44.109439836126803</v>
      </c>
      <c r="AI16" s="28">
        <f t="shared" ref="AI16" si="13">AW16/$AX16*100</f>
        <v>24.378017239632566</v>
      </c>
      <c r="AJ16" s="29">
        <f t="shared" ref="AJ16" si="14">SUM(AG16:AI16)</f>
        <v>100.00000000000001</v>
      </c>
      <c r="AL16" s="31">
        <v>0.53720000000000001</v>
      </c>
      <c r="AM16" s="31">
        <v>0.49780000000000002</v>
      </c>
      <c r="AN16" s="31">
        <v>0.5413</v>
      </c>
      <c r="AO16" s="31">
        <v>0.54920000000000002</v>
      </c>
      <c r="AP16" s="31">
        <v>0.53779999999999994</v>
      </c>
      <c r="AQ16" s="31">
        <v>0.53520000000000001</v>
      </c>
      <c r="AR16" s="31">
        <v>0.51990000000000003</v>
      </c>
      <c r="AS16" s="31">
        <v>0.51400000000000001</v>
      </c>
      <c r="AU16" s="31">
        <f t="shared" ref="AU16" si="15">AVERAGE(AM16:AO16)-$AZ$1*($AL16-$BA$1*STDEV($AM16:$AS16))</f>
        <v>2.8268210618435541E-2</v>
      </c>
      <c r="AV16" s="31">
        <f t="shared" ref="AV16" si="16">AVERAGE(AO16:AQ16)-$AZ$1*($AL16-$BA$1*STDEV($AM16:$AS16))</f>
        <v>3.9568210618435518E-2</v>
      </c>
      <c r="AW16" s="31">
        <f t="shared" ref="AW16" si="17">AVERAGE(AQ16:AS16)-$AZ$1*($AL16-$BA$1*STDEV($AM16:$AS16))</f>
        <v>2.186821061843558E-2</v>
      </c>
      <c r="AX16" s="31">
        <f t="shared" ref="AX16" si="18">SUM(AU16:AW16)</f>
        <v>8.9704631855306638E-2</v>
      </c>
    </row>
    <row r="17" spans="1:50" x14ac:dyDescent="0.25">
      <c r="A17" s="1" t="s">
        <v>21</v>
      </c>
      <c r="B17" s="4">
        <v>3</v>
      </c>
      <c r="C17" s="4">
        <v>1</v>
      </c>
      <c r="D17" s="4">
        <v>3</v>
      </c>
      <c r="E17" s="4">
        <v>3</v>
      </c>
      <c r="F17" s="4">
        <v>1</v>
      </c>
      <c r="G17" s="4">
        <v>1</v>
      </c>
      <c r="H17" s="4">
        <v>2</v>
      </c>
      <c r="I17" s="4">
        <v>1</v>
      </c>
      <c r="J17" s="4">
        <v>1</v>
      </c>
      <c r="K17" s="4">
        <v>3</v>
      </c>
      <c r="L17" s="4">
        <v>1</v>
      </c>
      <c r="M17" s="4">
        <v>5</v>
      </c>
      <c r="N17" s="4">
        <v>1</v>
      </c>
      <c r="O17" s="4">
        <v>5</v>
      </c>
      <c r="P17" s="4">
        <v>5</v>
      </c>
      <c r="Q17" s="4">
        <v>3</v>
      </c>
      <c r="R17" s="4">
        <v>4</v>
      </c>
      <c r="S17" s="4">
        <v>1</v>
      </c>
      <c r="T17" s="4">
        <v>5</v>
      </c>
      <c r="U17" s="4">
        <v>3</v>
      </c>
      <c r="W17" s="2">
        <f t="shared" si="0"/>
        <v>52</v>
      </c>
      <c r="Y17" s="17">
        <f>SUMPRODUCT('Champ Scores'!B17:U17,'Comp &amp; Class Scores'!$B$3:$U$3,'Champ Scores'!B17:U17,'Comp &amp; Class Scores'!$B$3:$U$3)</f>
        <v>2439</v>
      </c>
      <c r="Z17" s="17">
        <f>SUMPRODUCT('Champ Scores'!B17:U17,'Comp &amp; Class Scores'!$B$4:$U$4,'Champ Scores'!B17:U17,'Comp &amp; Class Scores'!$B$4:$U$4)</f>
        <v>2519</v>
      </c>
      <c r="AA17" s="17">
        <f>SUMPRODUCT('Champ Scores'!B17:U17,'Comp &amp; Class Scores'!$B$5:$U$5,'Champ Scores'!B17:U17,'Comp &amp; Class Scores'!$B$5:$U$5)</f>
        <v>1814</v>
      </c>
      <c r="AB17" s="17">
        <f>SUMPRODUCT('Champ Scores'!B17:U17,'Comp &amp; Class Scores'!$B$6:$U$6,'Champ Scores'!B17:U17,'Comp &amp; Class Scores'!$B$6:$U$6)</f>
        <v>1750</v>
      </c>
      <c r="AC17" s="17">
        <f>SUMPRODUCT('Champ Scores'!B17:U17,'Comp &amp; Class Scores'!$B$7:$U$7,'Champ Scores'!B17:U17,'Comp &amp; Class Scores'!$B$7:$U$7)</f>
        <v>1422</v>
      </c>
      <c r="AE17" s="2">
        <f t="shared" si="1"/>
        <v>9944</v>
      </c>
      <c r="AG17" s="28">
        <f t="shared" si="2"/>
        <v>48.093494735768715</v>
      </c>
      <c r="AH17" s="28">
        <f t="shared" si="3"/>
        <v>29.993442797015756</v>
      </c>
      <c r="AI17" s="28">
        <f t="shared" si="4"/>
        <v>21.913062467215521</v>
      </c>
      <c r="AJ17" s="29">
        <f t="shared" si="5"/>
        <v>100</v>
      </c>
      <c r="AL17" s="31">
        <v>0.52910000000000001</v>
      </c>
      <c r="AM17" s="31">
        <v>0.5484</v>
      </c>
      <c r="AN17" s="31">
        <v>0.54110000000000003</v>
      </c>
      <c r="AO17" s="31">
        <v>0.53290000000000004</v>
      </c>
      <c r="AP17" s="31">
        <v>0.53190000000000004</v>
      </c>
      <c r="AQ17" s="31">
        <v>0.51839999999999997</v>
      </c>
      <c r="AR17" s="31">
        <v>0.51590000000000003</v>
      </c>
      <c r="AS17" s="31">
        <v>0.53139999999999998</v>
      </c>
      <c r="AU17" s="31">
        <f t="shared" si="6"/>
        <v>3.4719329351862616E-2</v>
      </c>
      <c r="AV17" s="31">
        <f t="shared" si="7"/>
        <v>2.1652662685195834E-2</v>
      </c>
      <c r="AW17" s="31">
        <f t="shared" si="8"/>
        <v>1.5819329351862588E-2</v>
      </c>
      <c r="AX17" s="31">
        <f t="shared" si="9"/>
        <v>7.2191321388921037E-2</v>
      </c>
    </row>
    <row r="18" spans="1:50" x14ac:dyDescent="0.25">
      <c r="A18" s="1" t="s">
        <v>22</v>
      </c>
      <c r="B18" s="4">
        <v>5</v>
      </c>
      <c r="C18" s="4">
        <v>5</v>
      </c>
      <c r="D18" s="4">
        <v>3</v>
      </c>
      <c r="E18" s="4">
        <v>5</v>
      </c>
      <c r="F18" s="4">
        <v>1</v>
      </c>
      <c r="G18" s="4">
        <v>5</v>
      </c>
      <c r="H18" s="4">
        <v>3</v>
      </c>
      <c r="I18" s="4">
        <v>3</v>
      </c>
      <c r="J18" s="4">
        <v>1</v>
      </c>
      <c r="K18" s="4">
        <v>1</v>
      </c>
      <c r="L18" s="4">
        <v>1</v>
      </c>
      <c r="M18" s="4">
        <v>4</v>
      </c>
      <c r="N18" s="4">
        <v>1</v>
      </c>
      <c r="O18" s="4">
        <v>4</v>
      </c>
      <c r="P18" s="4">
        <v>3</v>
      </c>
      <c r="Q18" s="4">
        <v>1</v>
      </c>
      <c r="R18" s="4">
        <v>1</v>
      </c>
      <c r="S18" s="4">
        <v>1</v>
      </c>
      <c r="T18" s="4">
        <v>3</v>
      </c>
      <c r="U18" s="4">
        <v>1</v>
      </c>
      <c r="W18" s="2">
        <f t="shared" si="0"/>
        <v>52</v>
      </c>
      <c r="Y18" s="17">
        <f>SUMPRODUCT('Champ Scores'!B18:U18,'Comp &amp; Class Scores'!$B$3:$U$3,'Champ Scores'!B18:U18,'Comp &amp; Class Scores'!$B$3:$U$3)</f>
        <v>2235</v>
      </c>
      <c r="Z18" s="17">
        <f>SUMPRODUCT('Champ Scores'!B18:U18,'Comp &amp; Class Scores'!$B$4:$U$4,'Champ Scores'!B18:U18,'Comp &amp; Class Scores'!$B$4:$U$4)</f>
        <v>2091</v>
      </c>
      <c r="AA18" s="17">
        <f>SUMPRODUCT('Champ Scores'!B18:U18,'Comp &amp; Class Scores'!$B$5:$U$5,'Champ Scores'!B18:U18,'Comp &amp; Class Scores'!$B$5:$U$5)</f>
        <v>2068</v>
      </c>
      <c r="AB18" s="17">
        <f>SUMPRODUCT('Champ Scores'!B18:U18,'Comp &amp; Class Scores'!$B$6:$U$6,'Champ Scores'!B18:U18,'Comp &amp; Class Scores'!$B$6:$U$6)</f>
        <v>2412</v>
      </c>
      <c r="AC18" s="17">
        <f>SUMPRODUCT('Champ Scores'!B18:U18,'Comp &amp; Class Scores'!$B$7:$U$7,'Champ Scores'!B18:U18,'Comp &amp; Class Scores'!$B$7:$U$7)</f>
        <v>2007</v>
      </c>
      <c r="AE18" s="2">
        <f t="shared" si="1"/>
        <v>10813</v>
      </c>
      <c r="AG18" s="28">
        <f t="shared" si="2"/>
        <v>31.004971623220186</v>
      </c>
      <c r="AH18" s="28">
        <f t="shared" si="3"/>
        <v>35.20515353165959</v>
      </c>
      <c r="AI18" s="28">
        <f t="shared" si="4"/>
        <v>33.789874845120224</v>
      </c>
      <c r="AJ18" s="29">
        <f t="shared" si="5"/>
        <v>100</v>
      </c>
      <c r="AL18" s="31">
        <v>0.52390000000000003</v>
      </c>
      <c r="AM18" s="31">
        <v>0.53900000000000003</v>
      </c>
      <c r="AN18" s="31">
        <v>0.50409999999999999</v>
      </c>
      <c r="AO18" s="31">
        <v>0.52569999999999995</v>
      </c>
      <c r="AP18" s="31">
        <v>0.52780000000000005</v>
      </c>
      <c r="AQ18" s="31">
        <v>0.52449999999999997</v>
      </c>
      <c r="AR18" s="31">
        <v>0.51529999999999998</v>
      </c>
      <c r="AS18" s="31">
        <v>0.53510000000000002</v>
      </c>
      <c r="AU18" s="31">
        <f t="shared" si="6"/>
        <v>2.263757024114299E-2</v>
      </c>
      <c r="AV18" s="31">
        <f t="shared" si="7"/>
        <v>2.5704236907809652E-2</v>
      </c>
      <c r="AW18" s="31">
        <f t="shared" si="8"/>
        <v>2.4670903574476322E-2</v>
      </c>
      <c r="AX18" s="31">
        <f t="shared" si="9"/>
        <v>7.3012710723428964E-2</v>
      </c>
    </row>
    <row r="19" spans="1:50" x14ac:dyDescent="0.25">
      <c r="A19" s="1" t="s">
        <v>23</v>
      </c>
      <c r="B19" s="4">
        <v>1</v>
      </c>
      <c r="C19" s="4">
        <v>2</v>
      </c>
      <c r="D19" s="4">
        <v>2</v>
      </c>
      <c r="E19" s="4">
        <v>2</v>
      </c>
      <c r="F19" s="4">
        <v>1</v>
      </c>
      <c r="G19" s="4">
        <v>1</v>
      </c>
      <c r="H19" s="4">
        <v>2</v>
      </c>
      <c r="I19" s="4">
        <v>3</v>
      </c>
      <c r="J19" s="4">
        <v>1</v>
      </c>
      <c r="K19" s="4">
        <v>5</v>
      </c>
      <c r="L19" s="4">
        <v>1</v>
      </c>
      <c r="M19" s="4">
        <v>3</v>
      </c>
      <c r="N19" s="4">
        <v>4</v>
      </c>
      <c r="O19" s="4">
        <v>3</v>
      </c>
      <c r="P19" s="4">
        <v>4</v>
      </c>
      <c r="Q19" s="4">
        <v>1</v>
      </c>
      <c r="R19" s="4">
        <v>3</v>
      </c>
      <c r="S19" s="4">
        <v>3</v>
      </c>
      <c r="T19" s="4">
        <v>5</v>
      </c>
      <c r="U19" s="4">
        <v>5</v>
      </c>
      <c r="W19" s="2">
        <f t="shared" si="0"/>
        <v>52</v>
      </c>
      <c r="Y19" s="17">
        <f>SUMPRODUCT('Champ Scores'!B19:U19,'Comp &amp; Class Scores'!$B$3:$U$3,'Champ Scores'!B19:U19,'Comp &amp; Class Scores'!$B$3:$U$3)</f>
        <v>1983</v>
      </c>
      <c r="Z19" s="17">
        <f>SUMPRODUCT('Champ Scores'!B19:U19,'Comp &amp; Class Scores'!$B$4:$U$4,'Champ Scores'!B19:U19,'Comp &amp; Class Scores'!$B$4:$U$4)</f>
        <v>1397</v>
      </c>
      <c r="AA19" s="17">
        <f>SUMPRODUCT('Champ Scores'!B19:U19,'Comp &amp; Class Scores'!$B$5:$U$5,'Champ Scores'!B19:U19,'Comp &amp; Class Scores'!$B$5:$U$5)</f>
        <v>2466</v>
      </c>
      <c r="AB19" s="17">
        <f>SUMPRODUCT('Champ Scores'!B19:U19,'Comp &amp; Class Scores'!$B$6:$U$6,'Champ Scores'!B19:U19,'Comp &amp; Class Scores'!$B$6:$U$6)</f>
        <v>2162</v>
      </c>
      <c r="AC19" s="17">
        <f>SUMPRODUCT('Champ Scores'!B19:U19,'Comp &amp; Class Scores'!$B$7:$U$7,'Champ Scores'!B19:U19,'Comp &amp; Class Scores'!$B$7:$U$7)</f>
        <v>1667</v>
      </c>
      <c r="AE19" s="2">
        <f t="shared" si="1"/>
        <v>9675</v>
      </c>
      <c r="AG19" s="28">
        <f t="shared" si="2"/>
        <v>17.809615554627307</v>
      </c>
      <c r="AH19" s="28">
        <f t="shared" si="3"/>
        <v>36.429856032351488</v>
      </c>
      <c r="AI19" s="28">
        <f t="shared" si="4"/>
        <v>45.760528413021206</v>
      </c>
      <c r="AJ19" s="29">
        <f t="shared" si="5"/>
        <v>100</v>
      </c>
      <c r="AL19" s="31">
        <v>0.50239999999999996</v>
      </c>
      <c r="AM19" s="31">
        <v>0.4955</v>
      </c>
      <c r="AN19" s="31">
        <v>0.44869999999999999</v>
      </c>
      <c r="AO19" s="31">
        <v>0.48060000000000003</v>
      </c>
      <c r="AP19" s="31">
        <v>0.50819999999999999</v>
      </c>
      <c r="AQ19" s="31">
        <v>0.52659999999999996</v>
      </c>
      <c r="AR19" s="31">
        <v>0.53090000000000004</v>
      </c>
      <c r="AS19" s="31">
        <v>0.50329999999999997</v>
      </c>
      <c r="AU19" s="31">
        <f t="shared" si="6"/>
        <v>2.8885254752385625E-2</v>
      </c>
      <c r="AV19" s="31">
        <f t="shared" si="7"/>
        <v>5.9085254752385685E-2</v>
      </c>
      <c r="AW19" s="31">
        <f t="shared" si="8"/>
        <v>7.4218588085719017E-2</v>
      </c>
      <c r="AX19" s="31">
        <f t="shared" si="9"/>
        <v>0.16218909759049033</v>
      </c>
    </row>
    <row r="20" spans="1:50" x14ac:dyDescent="0.25">
      <c r="A20" s="1" t="s">
        <v>24</v>
      </c>
      <c r="B20" s="4">
        <v>1</v>
      </c>
      <c r="C20" s="4">
        <v>5</v>
      </c>
      <c r="D20" s="4">
        <v>5</v>
      </c>
      <c r="E20" s="4">
        <v>2</v>
      </c>
      <c r="F20" s="4">
        <v>1</v>
      </c>
      <c r="G20" s="4">
        <v>5</v>
      </c>
      <c r="H20" s="4">
        <v>5</v>
      </c>
      <c r="I20" s="4">
        <v>5</v>
      </c>
      <c r="J20" s="4">
        <v>1</v>
      </c>
      <c r="K20" s="4">
        <v>1</v>
      </c>
      <c r="L20" s="4">
        <v>1</v>
      </c>
      <c r="M20" s="4">
        <v>2</v>
      </c>
      <c r="N20" s="4">
        <v>1</v>
      </c>
      <c r="O20" s="4">
        <v>3</v>
      </c>
      <c r="P20" s="4">
        <v>2</v>
      </c>
      <c r="Q20" s="4">
        <v>3</v>
      </c>
      <c r="R20" s="4">
        <v>1</v>
      </c>
      <c r="S20" s="4">
        <v>1</v>
      </c>
      <c r="T20" s="4">
        <v>4</v>
      </c>
      <c r="U20" s="4">
        <v>3</v>
      </c>
      <c r="W20" s="2">
        <f t="shared" si="0"/>
        <v>52</v>
      </c>
      <c r="Y20" s="17">
        <f>SUMPRODUCT('Champ Scores'!B20:U20,'Comp &amp; Class Scores'!$B$3:$U$3,'Champ Scores'!B20:U20,'Comp &amp; Class Scores'!$B$3:$U$3)</f>
        <v>1305</v>
      </c>
      <c r="Z20" s="17">
        <f>SUMPRODUCT('Champ Scores'!B20:U20,'Comp &amp; Class Scores'!$B$4:$U$4,'Champ Scores'!B20:U20,'Comp &amp; Class Scores'!$B$4:$U$4)</f>
        <v>1666</v>
      </c>
      <c r="AA20" s="17">
        <f>SUMPRODUCT('Champ Scores'!B20:U20,'Comp &amp; Class Scores'!$B$5:$U$5,'Champ Scores'!B20:U20,'Comp &amp; Class Scores'!$B$5:$U$5)</f>
        <v>2603</v>
      </c>
      <c r="AB20" s="17">
        <f>SUMPRODUCT('Champ Scores'!B20:U20,'Comp &amp; Class Scores'!$B$6:$U$6,'Champ Scores'!B20:U20,'Comp &amp; Class Scores'!$B$6:$U$6)</f>
        <v>3155</v>
      </c>
      <c r="AC20" s="17">
        <f>SUMPRODUCT('Champ Scores'!B20:U20,'Comp &amp; Class Scores'!$B$7:$U$7,'Champ Scores'!B20:U20,'Comp &amp; Class Scores'!$B$7:$U$7)</f>
        <v>2638</v>
      </c>
      <c r="AE20" s="2">
        <f t="shared" si="1"/>
        <v>11367</v>
      </c>
      <c r="AG20" s="28">
        <f t="shared" si="2"/>
        <v>39.408863719088195</v>
      </c>
      <c r="AH20" s="28">
        <f t="shared" si="3"/>
        <v>26.172886807265066</v>
      </c>
      <c r="AI20" s="28">
        <f t="shared" si="4"/>
        <v>34.418249473646746</v>
      </c>
      <c r="AJ20" s="29">
        <f t="shared" si="5"/>
        <v>100</v>
      </c>
      <c r="AL20" s="31">
        <v>0.5121</v>
      </c>
      <c r="AM20" s="31">
        <v>0.53759999999999997</v>
      </c>
      <c r="AN20" s="31">
        <v>0.51429999999999998</v>
      </c>
      <c r="AO20" s="31">
        <v>0.51090000000000002</v>
      </c>
      <c r="AP20" s="31">
        <v>0.51</v>
      </c>
      <c r="AQ20" s="31">
        <v>0.51139999999999997</v>
      </c>
      <c r="AR20" s="31">
        <v>0.51200000000000001</v>
      </c>
      <c r="AS20" s="31">
        <v>0.52790000000000004</v>
      </c>
      <c r="AU20" s="31">
        <f t="shared" si="6"/>
        <v>3.0270284075984533E-2</v>
      </c>
      <c r="AV20" s="31">
        <f t="shared" si="7"/>
        <v>2.0103617409317986E-2</v>
      </c>
      <c r="AW20" s="31">
        <f t="shared" si="8"/>
        <v>2.6436950742651288E-2</v>
      </c>
      <c r="AX20" s="31">
        <f t="shared" si="9"/>
        <v>7.6810852227953808E-2</v>
      </c>
    </row>
    <row r="21" spans="1:50" x14ac:dyDescent="0.25">
      <c r="A21" s="1" t="s">
        <v>25</v>
      </c>
      <c r="B21" s="4">
        <v>4</v>
      </c>
      <c r="C21" s="4">
        <v>5</v>
      </c>
      <c r="D21" s="4">
        <v>5</v>
      </c>
      <c r="E21" s="4">
        <v>1</v>
      </c>
      <c r="F21" s="4">
        <v>5</v>
      </c>
      <c r="G21" s="4">
        <v>2</v>
      </c>
      <c r="H21" s="4">
        <v>1</v>
      </c>
      <c r="I21" s="4">
        <v>1</v>
      </c>
      <c r="J21" s="4">
        <v>5</v>
      </c>
      <c r="K21" s="4">
        <v>2</v>
      </c>
      <c r="L21" s="4">
        <v>2</v>
      </c>
      <c r="M21" s="4">
        <v>4</v>
      </c>
      <c r="N21" s="4">
        <v>1</v>
      </c>
      <c r="O21" s="4">
        <v>1</v>
      </c>
      <c r="P21" s="4">
        <v>4</v>
      </c>
      <c r="Q21" s="4">
        <v>2</v>
      </c>
      <c r="R21" s="4">
        <v>4</v>
      </c>
      <c r="S21" s="4">
        <v>1</v>
      </c>
      <c r="T21" s="4">
        <v>1</v>
      </c>
      <c r="U21" s="4">
        <v>1</v>
      </c>
      <c r="W21" s="2">
        <f t="shared" si="0"/>
        <v>52</v>
      </c>
      <c r="Y21" s="17">
        <f>SUMPRODUCT('Champ Scores'!B21:U21,'Comp &amp; Class Scores'!$B$3:$U$3,'Champ Scores'!B21:U21,'Comp &amp; Class Scores'!$B$3:$U$3)</f>
        <v>2137</v>
      </c>
      <c r="Z21" s="17">
        <f>SUMPRODUCT('Champ Scores'!B21:U21,'Comp &amp; Class Scores'!$B$4:$U$4,'Champ Scores'!B21:U21,'Comp &amp; Class Scores'!$B$4:$U$4)</f>
        <v>3004</v>
      </c>
      <c r="AA21" s="17">
        <f>SUMPRODUCT('Champ Scores'!B21:U21,'Comp &amp; Class Scores'!$B$5:$U$5,'Champ Scores'!B21:U21,'Comp &amp; Class Scores'!$B$5:$U$5)</f>
        <v>1552</v>
      </c>
      <c r="AB21" s="17">
        <f>SUMPRODUCT('Champ Scores'!B21:U21,'Comp &amp; Class Scores'!$B$6:$U$6,'Champ Scores'!B21:U21,'Comp &amp; Class Scores'!$B$6:$U$6)</f>
        <v>1243</v>
      </c>
      <c r="AC21" s="17">
        <f>SUMPRODUCT('Champ Scores'!B21:U21,'Comp &amp; Class Scores'!$B$7:$U$7,'Champ Scores'!B21:U21,'Comp &amp; Class Scores'!$B$7:$U$7)</f>
        <v>2392</v>
      </c>
      <c r="AE21" s="2">
        <f t="shared" si="1"/>
        <v>10328</v>
      </c>
      <c r="AG21" s="28">
        <f t="shared" si="2"/>
        <v>15.807522053393274</v>
      </c>
      <c r="AH21" s="28">
        <f t="shared" si="3"/>
        <v>42.171998964427011</v>
      </c>
      <c r="AI21" s="28">
        <f t="shared" si="4"/>
        <v>42.020478982179711</v>
      </c>
      <c r="AJ21" s="29">
        <f t="shared" si="5"/>
        <v>100</v>
      </c>
      <c r="AL21" s="31">
        <v>0.52370000000000005</v>
      </c>
      <c r="AM21" s="31">
        <v>0.51819999999999999</v>
      </c>
      <c r="AN21" s="31">
        <v>0.51559999999999995</v>
      </c>
      <c r="AO21" s="31">
        <v>0.52249999999999996</v>
      </c>
      <c r="AP21" s="31">
        <v>0.52639999999999998</v>
      </c>
      <c r="AQ21" s="31">
        <v>0.52480000000000004</v>
      </c>
      <c r="AR21" s="31">
        <v>0.52690000000000003</v>
      </c>
      <c r="AS21" s="31">
        <v>0.52190000000000003</v>
      </c>
      <c r="AU21" s="31">
        <f t="shared" si="6"/>
        <v>3.4775439777950945E-3</v>
      </c>
      <c r="AV21" s="31">
        <f t="shared" si="7"/>
        <v>9.2775439777952329E-3</v>
      </c>
      <c r="AW21" s="31">
        <f t="shared" si="8"/>
        <v>9.2442106444619032E-3</v>
      </c>
      <c r="AX21" s="31">
        <f t="shared" si="9"/>
        <v>2.1999298600052231E-2</v>
      </c>
    </row>
    <row r="22" spans="1:50" x14ac:dyDescent="0.25">
      <c r="A22" s="1" t="s">
        <v>26</v>
      </c>
      <c r="B22" s="4">
        <v>1</v>
      </c>
      <c r="C22" s="4">
        <v>5</v>
      </c>
      <c r="D22" s="4">
        <v>5</v>
      </c>
      <c r="E22" s="4">
        <v>2</v>
      </c>
      <c r="F22" s="4">
        <v>2</v>
      </c>
      <c r="G22" s="4">
        <v>3</v>
      </c>
      <c r="H22" s="4">
        <v>2</v>
      </c>
      <c r="I22" s="4">
        <v>3</v>
      </c>
      <c r="J22" s="4">
        <v>3</v>
      </c>
      <c r="K22" s="4">
        <v>1</v>
      </c>
      <c r="L22" s="4">
        <v>2</v>
      </c>
      <c r="M22" s="4">
        <v>2</v>
      </c>
      <c r="N22" s="4">
        <v>4</v>
      </c>
      <c r="O22" s="4">
        <v>3</v>
      </c>
      <c r="P22" s="4">
        <v>5</v>
      </c>
      <c r="Q22" s="4">
        <v>2</v>
      </c>
      <c r="R22" s="4">
        <v>1</v>
      </c>
      <c r="S22" s="4">
        <v>1</v>
      </c>
      <c r="T22" s="4">
        <v>3</v>
      </c>
      <c r="U22" s="4">
        <v>2</v>
      </c>
      <c r="W22" s="2">
        <f t="shared" si="0"/>
        <v>52</v>
      </c>
      <c r="Y22" s="17">
        <f>SUMPRODUCT('Champ Scores'!B22:U22,'Comp &amp; Class Scores'!$B$3:$U$3,'Champ Scores'!B22:U22,'Comp &amp; Class Scores'!$B$3:$U$3)</f>
        <v>2004</v>
      </c>
      <c r="Z22" s="17">
        <f>SUMPRODUCT('Champ Scores'!B22:U22,'Comp &amp; Class Scores'!$B$4:$U$4,'Champ Scores'!B22:U22,'Comp &amp; Class Scores'!$B$4:$U$4)</f>
        <v>1827</v>
      </c>
      <c r="AA22" s="17">
        <f>SUMPRODUCT('Champ Scores'!B22:U22,'Comp &amp; Class Scores'!$B$5:$U$5,'Champ Scores'!B22:U22,'Comp &amp; Class Scores'!$B$5:$U$5)</f>
        <v>1984</v>
      </c>
      <c r="AB22" s="17">
        <f>SUMPRODUCT('Champ Scores'!B22:U22,'Comp &amp; Class Scores'!$B$6:$U$6,'Champ Scores'!B22:U22,'Comp &amp; Class Scores'!$B$6:$U$6)</f>
        <v>1811</v>
      </c>
      <c r="AC22" s="17">
        <f>SUMPRODUCT('Champ Scores'!B22:U22,'Comp &amp; Class Scores'!$B$7:$U$7,'Champ Scores'!B22:U22,'Comp &amp; Class Scores'!$B$7:$U$7)</f>
        <v>1799</v>
      </c>
      <c r="AE22" s="2">
        <f t="shared" si="1"/>
        <v>9425</v>
      </c>
      <c r="AG22" s="28">
        <f t="shared" si="2"/>
        <v>19.948279767470279</v>
      </c>
      <c r="AH22" s="28">
        <f t="shared" si="3"/>
        <v>30.36300244493102</v>
      </c>
      <c r="AI22" s="28">
        <f t="shared" si="4"/>
        <v>49.688717787598705</v>
      </c>
      <c r="AJ22" s="29">
        <f t="shared" si="5"/>
        <v>100</v>
      </c>
      <c r="AL22" s="31">
        <v>0.5262</v>
      </c>
      <c r="AM22" s="31">
        <v>0.50629999999999997</v>
      </c>
      <c r="AN22" s="31">
        <v>0.51249999999999996</v>
      </c>
      <c r="AO22" s="31">
        <v>0.51349999999999996</v>
      </c>
      <c r="AP22" s="31">
        <v>0.52569999999999995</v>
      </c>
      <c r="AQ22" s="31">
        <v>0.53049999999999997</v>
      </c>
      <c r="AR22" s="31">
        <v>0.55330000000000001</v>
      </c>
      <c r="AS22" s="31">
        <v>0.55530000000000002</v>
      </c>
      <c r="AU22" s="31">
        <f t="shared" si="6"/>
        <v>2.3878557512882148E-2</v>
      </c>
      <c r="AV22" s="31">
        <f t="shared" si="7"/>
        <v>3.6345224179548885E-2</v>
      </c>
      <c r="AW22" s="31">
        <f t="shared" si="8"/>
        <v>5.9478557512882224E-2</v>
      </c>
      <c r="AX22" s="31">
        <f t="shared" si="9"/>
        <v>0.11970233920531326</v>
      </c>
    </row>
    <row r="23" spans="1:50" x14ac:dyDescent="0.25">
      <c r="A23" s="1" t="s">
        <v>27</v>
      </c>
      <c r="B23" s="4">
        <v>3</v>
      </c>
      <c r="C23" s="4">
        <v>3</v>
      </c>
      <c r="D23" s="4">
        <v>3</v>
      </c>
      <c r="E23" s="4">
        <v>3</v>
      </c>
      <c r="F23" s="4">
        <v>2</v>
      </c>
      <c r="G23" s="4">
        <v>3</v>
      </c>
      <c r="H23" s="4">
        <v>3</v>
      </c>
      <c r="I23" s="4">
        <v>3</v>
      </c>
      <c r="J23" s="4">
        <v>2</v>
      </c>
      <c r="K23" s="4">
        <v>4</v>
      </c>
      <c r="L23" s="4">
        <v>5</v>
      </c>
      <c r="M23" s="4">
        <v>1</v>
      </c>
      <c r="N23" s="4">
        <v>4</v>
      </c>
      <c r="O23" s="4">
        <v>3</v>
      </c>
      <c r="P23" s="4">
        <v>2</v>
      </c>
      <c r="Q23" s="4">
        <v>1</v>
      </c>
      <c r="R23" s="4">
        <v>1</v>
      </c>
      <c r="S23" s="4">
        <v>1</v>
      </c>
      <c r="T23" s="4">
        <v>3</v>
      </c>
      <c r="U23" s="4">
        <v>2</v>
      </c>
      <c r="W23" s="2">
        <f t="shared" si="0"/>
        <v>52</v>
      </c>
      <c r="Y23" s="17">
        <f>SUMPRODUCT('Champ Scores'!B23:U23,'Comp &amp; Class Scores'!$B$3:$U$3,'Champ Scores'!B23:U23,'Comp &amp; Class Scores'!$B$3:$U$3)</f>
        <v>1960</v>
      </c>
      <c r="Z23" s="17">
        <f>SUMPRODUCT('Champ Scores'!B23:U23,'Comp &amp; Class Scores'!$B$4:$U$4,'Champ Scores'!B23:U23,'Comp &amp; Class Scores'!$B$4:$U$4)</f>
        <v>1496</v>
      </c>
      <c r="AA23" s="17">
        <f>SUMPRODUCT('Champ Scores'!B23:U23,'Comp &amp; Class Scores'!$B$5:$U$5,'Champ Scores'!B23:U23,'Comp &amp; Class Scores'!$B$5:$U$5)</f>
        <v>1909</v>
      </c>
      <c r="AB23" s="17">
        <f>SUMPRODUCT('Champ Scores'!B23:U23,'Comp &amp; Class Scores'!$B$6:$U$6,'Champ Scores'!B23:U23,'Comp &amp; Class Scores'!$B$6:$U$6)</f>
        <v>1764</v>
      </c>
      <c r="AC23" s="17">
        <f>SUMPRODUCT('Champ Scores'!B23:U23,'Comp &amp; Class Scores'!$B$7:$U$7,'Champ Scores'!B23:U23,'Comp &amp; Class Scores'!$B$7:$U$7)</f>
        <v>1499</v>
      </c>
      <c r="AE23" s="2">
        <f t="shared" si="1"/>
        <v>8628</v>
      </c>
      <c r="AG23" s="28">
        <f t="shared" si="2"/>
        <v>17.424477042177635</v>
      </c>
      <c r="AH23" s="28">
        <f t="shared" si="3"/>
        <v>37.816558479618436</v>
      </c>
      <c r="AI23" s="28">
        <f t="shared" si="4"/>
        <v>44.758964478203929</v>
      </c>
      <c r="AJ23" s="29">
        <f t="shared" si="5"/>
        <v>100</v>
      </c>
      <c r="AL23" s="31">
        <v>0.56510000000000005</v>
      </c>
      <c r="AM23" s="31">
        <v>0.49490000000000001</v>
      </c>
      <c r="AN23" s="31">
        <v>0.53639999999999999</v>
      </c>
      <c r="AO23" s="31">
        <v>0.56520000000000004</v>
      </c>
      <c r="AP23" s="31">
        <v>0.56240000000000001</v>
      </c>
      <c r="AQ23" s="31">
        <v>0.57199999999999995</v>
      </c>
      <c r="AR23" s="31">
        <v>0.57699999999999996</v>
      </c>
      <c r="AS23" s="31">
        <v>0.5857</v>
      </c>
      <c r="AU23" s="31">
        <f t="shared" si="6"/>
        <v>2.9365378722450819E-2</v>
      </c>
      <c r="AV23" s="31">
        <f t="shared" si="7"/>
        <v>6.3732045389117697E-2</v>
      </c>
      <c r="AW23" s="31">
        <f t="shared" si="8"/>
        <v>7.543204538911763E-2</v>
      </c>
      <c r="AX23" s="31">
        <f t="shared" si="9"/>
        <v>0.16852946950068615</v>
      </c>
    </row>
    <row r="24" spans="1:50" x14ac:dyDescent="0.25">
      <c r="A24" s="1" t="s">
        <v>28</v>
      </c>
      <c r="B24" s="4">
        <v>3</v>
      </c>
      <c r="C24" s="4">
        <v>4</v>
      </c>
      <c r="D24" s="4">
        <v>3</v>
      </c>
      <c r="E24" s="4">
        <v>5</v>
      </c>
      <c r="F24" s="4">
        <v>3</v>
      </c>
      <c r="G24" s="4">
        <v>5</v>
      </c>
      <c r="H24" s="4">
        <v>5</v>
      </c>
      <c r="I24" s="4">
        <v>5</v>
      </c>
      <c r="J24" s="4">
        <v>2</v>
      </c>
      <c r="K24" s="4">
        <v>1</v>
      </c>
      <c r="L24" s="4">
        <v>1</v>
      </c>
      <c r="M24" s="4">
        <v>1</v>
      </c>
      <c r="N24" s="4">
        <v>1</v>
      </c>
      <c r="O24" s="4">
        <v>1</v>
      </c>
      <c r="P24" s="4">
        <v>1</v>
      </c>
      <c r="Q24" s="4">
        <v>3</v>
      </c>
      <c r="R24" s="4">
        <v>3</v>
      </c>
      <c r="S24" s="4">
        <v>1</v>
      </c>
      <c r="T24" s="4">
        <v>2</v>
      </c>
      <c r="U24" s="4">
        <v>2</v>
      </c>
      <c r="W24" s="2">
        <f t="shared" si="0"/>
        <v>52</v>
      </c>
      <c r="Y24" s="17">
        <f>SUMPRODUCT('Champ Scores'!B24:U24,'Comp &amp; Class Scores'!$B$3:$U$3,'Champ Scores'!B24:U24,'Comp &amp; Class Scores'!$B$3:$U$3)</f>
        <v>1756</v>
      </c>
      <c r="Z24" s="17">
        <f>SUMPRODUCT('Champ Scores'!B24:U24,'Comp &amp; Class Scores'!$B$4:$U$4,'Champ Scores'!B24:U24,'Comp &amp; Class Scores'!$B$4:$U$4)</f>
        <v>1628</v>
      </c>
      <c r="AA24" s="17">
        <f>SUMPRODUCT('Champ Scores'!B24:U24,'Comp &amp; Class Scores'!$B$5:$U$5,'Champ Scores'!B24:U24,'Comp &amp; Class Scores'!$B$5:$U$5)</f>
        <v>2004</v>
      </c>
      <c r="AB24" s="17">
        <f>SUMPRODUCT('Champ Scores'!B24:U24,'Comp &amp; Class Scores'!$B$6:$U$6,'Champ Scores'!B24:U24,'Comp &amp; Class Scores'!$B$6:$U$6)</f>
        <v>2813</v>
      </c>
      <c r="AC24" s="17">
        <f>SUMPRODUCT('Champ Scores'!B24:U24,'Comp &amp; Class Scores'!$B$7:$U$7,'Champ Scores'!B24:U24,'Comp &amp; Class Scores'!$B$7:$U$7)</f>
        <v>2505</v>
      </c>
      <c r="AE24" s="2">
        <f t="shared" si="1"/>
        <v>10706</v>
      </c>
      <c r="AG24" s="28">
        <f t="shared" si="2"/>
        <v>16.717371198477487</v>
      </c>
      <c r="AH24" s="28">
        <f t="shared" si="3"/>
        <v>47.198747288705675</v>
      </c>
      <c r="AI24" s="28">
        <f t="shared" si="4"/>
        <v>36.083881512816838</v>
      </c>
      <c r="AJ24" s="29">
        <f t="shared" si="5"/>
        <v>100</v>
      </c>
      <c r="AL24" s="31">
        <v>0.5171</v>
      </c>
      <c r="AM24" s="31">
        <v>0.44440000000000002</v>
      </c>
      <c r="AN24" s="31">
        <v>0.46089999999999998</v>
      </c>
      <c r="AO24" s="31">
        <v>0.52339999999999998</v>
      </c>
      <c r="AP24" s="31">
        <v>0.52780000000000005</v>
      </c>
      <c r="AQ24" s="31">
        <v>0.53080000000000005</v>
      </c>
      <c r="AR24" s="31">
        <v>0.48620000000000002</v>
      </c>
      <c r="AS24" s="31">
        <v>0.5091</v>
      </c>
      <c r="AU24" s="31">
        <f t="shared" si="6"/>
        <v>2.802556110700205E-2</v>
      </c>
      <c r="AV24" s="31">
        <f t="shared" si="7"/>
        <v>7.912556110700214E-2</v>
      </c>
      <c r="AW24" s="31">
        <f t="shared" si="8"/>
        <v>6.049222777366875E-2</v>
      </c>
      <c r="AX24" s="31">
        <f t="shared" si="9"/>
        <v>0.16764334998767294</v>
      </c>
    </row>
    <row r="25" spans="1:50" x14ac:dyDescent="0.25">
      <c r="A25" s="1" t="s">
        <v>29</v>
      </c>
      <c r="B25" s="4">
        <v>3</v>
      </c>
      <c r="C25" s="4">
        <v>4</v>
      </c>
      <c r="D25" s="4">
        <v>4</v>
      </c>
      <c r="E25" s="4">
        <v>4</v>
      </c>
      <c r="F25" s="4">
        <v>4</v>
      </c>
      <c r="G25" s="4">
        <v>2</v>
      </c>
      <c r="H25" s="4">
        <v>1</v>
      </c>
      <c r="I25" s="4">
        <v>1</v>
      </c>
      <c r="J25" s="4">
        <v>5</v>
      </c>
      <c r="K25" s="4">
        <v>1</v>
      </c>
      <c r="L25" s="4">
        <v>5</v>
      </c>
      <c r="M25" s="4">
        <v>1</v>
      </c>
      <c r="N25" s="4">
        <v>3</v>
      </c>
      <c r="O25" s="4">
        <v>2</v>
      </c>
      <c r="P25" s="4">
        <v>2</v>
      </c>
      <c r="Q25" s="4">
        <v>2</v>
      </c>
      <c r="R25" s="4">
        <v>1</v>
      </c>
      <c r="S25" s="4">
        <v>1</v>
      </c>
      <c r="T25" s="4">
        <v>4</v>
      </c>
      <c r="U25" s="4">
        <v>2</v>
      </c>
      <c r="W25" s="2">
        <f t="shared" si="0"/>
        <v>52</v>
      </c>
      <c r="Y25" s="17">
        <f>SUMPRODUCT('Champ Scores'!B25:U25,'Comp &amp; Class Scores'!$B$3:$U$3,'Champ Scores'!B25:U25,'Comp &amp; Class Scores'!$B$3:$U$3)</f>
        <v>1820</v>
      </c>
      <c r="Z25" s="17">
        <f>SUMPRODUCT('Champ Scores'!B25:U25,'Comp &amp; Class Scores'!$B$4:$U$4,'Champ Scores'!B25:U25,'Comp &amp; Class Scores'!$B$4:$U$4)</f>
        <v>1883</v>
      </c>
      <c r="AA25" s="17">
        <f>SUMPRODUCT('Champ Scores'!B25:U25,'Comp &amp; Class Scores'!$B$5:$U$5,'Champ Scores'!B25:U25,'Comp &amp; Class Scores'!$B$5:$U$5)</f>
        <v>2066</v>
      </c>
      <c r="AB25" s="17">
        <f>SUMPRODUCT('Champ Scores'!B25:U25,'Comp &amp; Class Scores'!$B$6:$U$6,'Champ Scores'!B25:U25,'Comp &amp; Class Scores'!$B$6:$U$6)</f>
        <v>1743</v>
      </c>
      <c r="AC25" s="17">
        <f>SUMPRODUCT('Champ Scores'!B25:U25,'Comp &amp; Class Scores'!$B$7:$U$7,'Champ Scores'!B25:U25,'Comp &amp; Class Scores'!$B$7:$U$7)</f>
        <v>2325</v>
      </c>
      <c r="AE25" s="2">
        <f t="shared" si="1"/>
        <v>9837</v>
      </c>
      <c r="AG25" s="28">
        <f t="shared" si="2"/>
        <v>20.073780315586951</v>
      </c>
      <c r="AH25" s="28">
        <f t="shared" si="3"/>
        <v>33.677583143104727</v>
      </c>
      <c r="AI25" s="28">
        <f t="shared" si="4"/>
        <v>46.248636541308322</v>
      </c>
      <c r="AJ25" s="29">
        <f t="shared" si="5"/>
        <v>100</v>
      </c>
      <c r="AL25" s="31">
        <v>0.54310000000000003</v>
      </c>
      <c r="AM25" s="31">
        <v>0.54749999999999999</v>
      </c>
      <c r="AN25" s="31">
        <v>0.51910000000000001</v>
      </c>
      <c r="AO25" s="31">
        <v>0.5232</v>
      </c>
      <c r="AP25" s="31">
        <v>0.5504</v>
      </c>
      <c r="AQ25" s="31">
        <v>0.5544</v>
      </c>
      <c r="AR25" s="31">
        <v>0.56159999999999999</v>
      </c>
      <c r="AS25" s="31">
        <v>0.54730000000000001</v>
      </c>
      <c r="AU25" s="31">
        <f t="shared" si="6"/>
        <v>1.8789314962830428E-2</v>
      </c>
      <c r="AV25" s="31">
        <f t="shared" si="7"/>
        <v>3.1522648296163802E-2</v>
      </c>
      <c r="AW25" s="31">
        <f t="shared" si="8"/>
        <v>4.3289314962830505E-2</v>
      </c>
      <c r="AX25" s="31">
        <f t="shared" si="9"/>
        <v>9.3601278221824735E-2</v>
      </c>
    </row>
    <row r="26" spans="1:50" x14ac:dyDescent="0.25">
      <c r="A26" s="1" t="s">
        <v>30</v>
      </c>
      <c r="B26" s="4">
        <v>4</v>
      </c>
      <c r="C26" s="4">
        <v>2</v>
      </c>
      <c r="D26" s="4">
        <v>4</v>
      </c>
      <c r="E26" s="4">
        <v>3</v>
      </c>
      <c r="F26" s="4">
        <v>4</v>
      </c>
      <c r="G26" s="4">
        <v>3</v>
      </c>
      <c r="H26" s="4">
        <v>3</v>
      </c>
      <c r="I26" s="4">
        <v>2</v>
      </c>
      <c r="J26" s="4">
        <v>3</v>
      </c>
      <c r="K26" s="4">
        <v>3</v>
      </c>
      <c r="L26" s="4">
        <v>1</v>
      </c>
      <c r="M26" s="4">
        <v>1</v>
      </c>
      <c r="N26" s="4">
        <v>3</v>
      </c>
      <c r="O26" s="4">
        <v>1</v>
      </c>
      <c r="P26" s="4">
        <v>4</v>
      </c>
      <c r="Q26" s="4">
        <v>1</v>
      </c>
      <c r="R26" s="4">
        <v>5</v>
      </c>
      <c r="S26" s="4">
        <v>1</v>
      </c>
      <c r="T26" s="4">
        <v>3</v>
      </c>
      <c r="U26" s="4">
        <v>1</v>
      </c>
      <c r="W26" s="2">
        <f t="shared" si="0"/>
        <v>52</v>
      </c>
      <c r="Y26" s="17">
        <f>SUMPRODUCT('Champ Scores'!B26:U26,'Comp &amp; Class Scores'!$B$3:$U$3,'Champ Scores'!B26:U26,'Comp &amp; Class Scores'!$B$3:$U$3)</f>
        <v>2277</v>
      </c>
      <c r="Z26" s="17">
        <f>SUMPRODUCT('Champ Scores'!B26:U26,'Comp &amp; Class Scores'!$B$4:$U$4,'Champ Scores'!B26:U26,'Comp &amp; Class Scores'!$B$4:$U$4)</f>
        <v>2304</v>
      </c>
      <c r="AA26" s="17">
        <f>SUMPRODUCT('Champ Scores'!B26:U26,'Comp &amp; Class Scores'!$B$5:$U$5,'Champ Scores'!B26:U26,'Comp &amp; Class Scores'!$B$5:$U$5)</f>
        <v>1316</v>
      </c>
      <c r="AB26" s="17">
        <f>SUMPRODUCT('Champ Scores'!B26:U26,'Comp &amp; Class Scores'!$B$6:$U$6,'Champ Scores'!B26:U26,'Comp &amp; Class Scores'!$B$6:$U$6)</f>
        <v>1416</v>
      </c>
      <c r="AC26" s="17">
        <f>SUMPRODUCT('Champ Scores'!B26:U26,'Comp &amp; Class Scores'!$B$7:$U$7,'Champ Scores'!B26:U26,'Comp &amp; Class Scores'!$B$7:$U$7)</f>
        <v>1796</v>
      </c>
      <c r="AE26" s="2">
        <f t="shared" si="1"/>
        <v>9109</v>
      </c>
      <c r="AG26" s="28">
        <f t="shared" si="2"/>
        <v>43.198789915793</v>
      </c>
      <c r="AH26" s="28">
        <f t="shared" si="3"/>
        <v>43.171562344728258</v>
      </c>
      <c r="AI26" s="28">
        <f t="shared" si="4"/>
        <v>13.629647739478742</v>
      </c>
      <c r="AJ26" s="29">
        <f t="shared" si="5"/>
        <v>100</v>
      </c>
      <c r="AL26" s="31">
        <v>0.54490000000000005</v>
      </c>
      <c r="AM26" s="31">
        <v>0.52759999999999996</v>
      </c>
      <c r="AN26" s="31">
        <v>0.55059999999999998</v>
      </c>
      <c r="AO26" s="31">
        <v>0.56479999999999997</v>
      </c>
      <c r="AP26" s="31">
        <v>0.55659999999999998</v>
      </c>
      <c r="AQ26" s="31">
        <v>0.52149999999999996</v>
      </c>
      <c r="AR26" s="31">
        <v>0.51910000000000001</v>
      </c>
      <c r="AS26" s="31">
        <v>0.49380000000000002</v>
      </c>
      <c r="AU26" s="31">
        <f t="shared" si="6"/>
        <v>5.2886085961748097E-2</v>
      </c>
      <c r="AV26" s="31">
        <f t="shared" si="7"/>
        <v>5.2852752628414768E-2</v>
      </c>
      <c r="AW26" s="31">
        <f t="shared" si="8"/>
        <v>1.6686085961748087E-2</v>
      </c>
      <c r="AX26" s="31">
        <f t="shared" si="9"/>
        <v>0.12242492455191095</v>
      </c>
    </row>
    <row r="27" spans="1:50" x14ac:dyDescent="0.25">
      <c r="A27" s="1" t="s">
        <v>31</v>
      </c>
      <c r="B27" s="4">
        <v>2</v>
      </c>
      <c r="C27" s="4">
        <v>4</v>
      </c>
      <c r="D27" s="4">
        <v>4</v>
      </c>
      <c r="E27" s="4">
        <v>2</v>
      </c>
      <c r="F27" s="4">
        <v>4</v>
      </c>
      <c r="G27" s="4">
        <v>1</v>
      </c>
      <c r="H27" s="4">
        <v>3</v>
      </c>
      <c r="I27" s="4">
        <v>3</v>
      </c>
      <c r="J27" s="4">
        <v>4</v>
      </c>
      <c r="K27" s="4">
        <v>2</v>
      </c>
      <c r="L27" s="4">
        <v>5</v>
      </c>
      <c r="M27" s="4">
        <v>3</v>
      </c>
      <c r="N27" s="4">
        <v>1</v>
      </c>
      <c r="O27" s="4">
        <v>3</v>
      </c>
      <c r="P27" s="4">
        <v>2</v>
      </c>
      <c r="Q27" s="4">
        <v>3</v>
      </c>
      <c r="R27" s="4">
        <v>1</v>
      </c>
      <c r="S27" s="4">
        <v>1</v>
      </c>
      <c r="T27" s="4">
        <v>3</v>
      </c>
      <c r="U27" s="4">
        <v>1</v>
      </c>
      <c r="W27" s="2">
        <f t="shared" si="0"/>
        <v>52</v>
      </c>
      <c r="Y27" s="17">
        <f>SUMPRODUCT('Champ Scores'!B27:U27,'Comp &amp; Class Scores'!$B$3:$U$3,'Champ Scores'!B27:U27,'Comp &amp; Class Scores'!$B$3:$U$3)</f>
        <v>1539</v>
      </c>
      <c r="Z27" s="17">
        <f>SUMPRODUCT('Champ Scores'!B27:U27,'Comp &amp; Class Scores'!$B$4:$U$4,'Champ Scores'!B27:U27,'Comp &amp; Class Scores'!$B$4:$U$4)</f>
        <v>2066</v>
      </c>
      <c r="AA27" s="17">
        <f>SUMPRODUCT('Champ Scores'!B27:U27,'Comp &amp; Class Scores'!$B$5:$U$5,'Champ Scores'!B27:U27,'Comp &amp; Class Scores'!$B$5:$U$5)</f>
        <v>1840</v>
      </c>
      <c r="AB27" s="17">
        <f>SUMPRODUCT('Champ Scores'!B27:U27,'Comp &amp; Class Scores'!$B$6:$U$6,'Champ Scores'!B27:U27,'Comp &amp; Class Scores'!$B$6:$U$6)</f>
        <v>1667</v>
      </c>
      <c r="AC27" s="17">
        <f>SUMPRODUCT('Champ Scores'!B27:U27,'Comp &amp; Class Scores'!$B$7:$U$7,'Champ Scores'!B27:U27,'Comp &amp; Class Scores'!$B$7:$U$7)</f>
        <v>2006</v>
      </c>
      <c r="AE27" s="2">
        <f t="shared" si="1"/>
        <v>9118</v>
      </c>
      <c r="AG27" s="28">
        <f t="shared" si="2"/>
        <v>15.868477373090975</v>
      </c>
      <c r="AH27" s="28">
        <f t="shared" si="3"/>
        <v>47.224391635649489</v>
      </c>
      <c r="AI27" s="28">
        <f t="shared" si="4"/>
        <v>36.907130991259535</v>
      </c>
      <c r="AJ27" s="29">
        <f t="shared" si="5"/>
        <v>100</v>
      </c>
      <c r="AL27" s="31">
        <v>0.5292</v>
      </c>
      <c r="AM27" s="31">
        <v>0.46179999999999999</v>
      </c>
      <c r="AN27" s="31">
        <v>0.48970000000000002</v>
      </c>
      <c r="AO27" s="31">
        <v>0.52510000000000001</v>
      </c>
      <c r="AP27" s="31">
        <v>0.54149999999999998</v>
      </c>
      <c r="AQ27" s="31">
        <v>0.54190000000000005</v>
      </c>
      <c r="AR27" s="31">
        <v>0.52410000000000001</v>
      </c>
      <c r="AS27" s="31">
        <v>0.49909999999999999</v>
      </c>
      <c r="AU27" s="31">
        <f t="shared" si="6"/>
        <v>2.2250477193175799E-2</v>
      </c>
      <c r="AV27" s="31">
        <f t="shared" si="7"/>
        <v>6.6217143859842509E-2</v>
      </c>
      <c r="AW27" s="31">
        <f t="shared" si="8"/>
        <v>5.1750477193175881E-2</v>
      </c>
      <c r="AX27" s="31">
        <f t="shared" si="9"/>
        <v>0.14021809824619419</v>
      </c>
    </row>
    <row r="28" spans="1:50" x14ac:dyDescent="0.25">
      <c r="A28" s="1" t="s">
        <v>32</v>
      </c>
      <c r="B28" s="4">
        <v>3</v>
      </c>
      <c r="C28" s="4">
        <v>5</v>
      </c>
      <c r="D28" s="4">
        <v>5</v>
      </c>
      <c r="E28" s="4">
        <v>1</v>
      </c>
      <c r="F28" s="4">
        <v>3</v>
      </c>
      <c r="G28" s="4">
        <v>4</v>
      </c>
      <c r="H28" s="4">
        <v>3</v>
      </c>
      <c r="I28" s="4">
        <v>4</v>
      </c>
      <c r="J28" s="4">
        <v>3</v>
      </c>
      <c r="K28" s="4">
        <v>1</v>
      </c>
      <c r="L28" s="4">
        <v>3</v>
      </c>
      <c r="M28" s="4">
        <v>1</v>
      </c>
      <c r="N28" s="4">
        <v>3</v>
      </c>
      <c r="O28" s="4">
        <v>3</v>
      </c>
      <c r="P28" s="4">
        <v>2</v>
      </c>
      <c r="Q28" s="4">
        <v>3</v>
      </c>
      <c r="R28" s="4">
        <v>1</v>
      </c>
      <c r="S28" s="4">
        <v>1</v>
      </c>
      <c r="T28" s="4">
        <v>1</v>
      </c>
      <c r="U28" s="4">
        <v>2</v>
      </c>
      <c r="W28" s="2">
        <f t="shared" si="0"/>
        <v>52</v>
      </c>
      <c r="Y28" s="17">
        <f>SUMPRODUCT('Champ Scores'!B28:U28,'Comp &amp; Class Scores'!$B$3:$U$3,'Champ Scores'!B28:U28,'Comp &amp; Class Scores'!$B$3:$U$3)</f>
        <v>1522</v>
      </c>
      <c r="Z28" s="17">
        <f>SUMPRODUCT('Champ Scores'!B28:U28,'Comp &amp; Class Scores'!$B$4:$U$4,'Champ Scores'!B28:U28,'Comp &amp; Class Scores'!$B$4:$U$4)</f>
        <v>1919</v>
      </c>
      <c r="AA28" s="17">
        <f>SUMPRODUCT('Champ Scores'!B28:U28,'Comp &amp; Class Scores'!$B$5:$U$5,'Champ Scores'!B28:U28,'Comp &amp; Class Scores'!$B$5:$U$5)</f>
        <v>1921</v>
      </c>
      <c r="AB28" s="17">
        <f>SUMPRODUCT('Champ Scores'!B28:U28,'Comp &amp; Class Scores'!$B$6:$U$6,'Champ Scores'!B28:U28,'Comp &amp; Class Scores'!$B$6:$U$6)</f>
        <v>2018</v>
      </c>
      <c r="AC28" s="17">
        <f>SUMPRODUCT('Champ Scores'!B28:U28,'Comp &amp; Class Scores'!$B$7:$U$7,'Champ Scores'!B28:U28,'Comp &amp; Class Scores'!$B$7:$U$7)</f>
        <v>2233</v>
      </c>
      <c r="AE28" s="2">
        <f t="shared" si="1"/>
        <v>9613</v>
      </c>
      <c r="AG28" s="28">
        <f t="shared" si="2"/>
        <v>42.953290696024631</v>
      </c>
      <c r="AH28" s="28">
        <f t="shared" si="3"/>
        <v>26.744321441079023</v>
      </c>
      <c r="AI28" s="28">
        <f t="shared" si="4"/>
        <v>30.302387862896346</v>
      </c>
      <c r="AJ28" s="29">
        <f t="shared" si="5"/>
        <v>100</v>
      </c>
      <c r="AL28" s="31">
        <v>0.51580000000000004</v>
      </c>
      <c r="AM28" s="31">
        <v>0.56940000000000002</v>
      </c>
      <c r="AN28" s="31">
        <v>0.52270000000000005</v>
      </c>
      <c r="AO28" s="31">
        <v>0.51849999999999996</v>
      </c>
      <c r="AP28" s="31">
        <v>0.50770000000000004</v>
      </c>
      <c r="AQ28" s="31">
        <v>0.51470000000000005</v>
      </c>
      <c r="AR28" s="31">
        <v>0.52100000000000002</v>
      </c>
      <c r="AS28" s="31">
        <v>0.52049999999999996</v>
      </c>
      <c r="AU28" s="31">
        <f t="shared" si="6"/>
        <v>6.1567648430193411E-2</v>
      </c>
      <c r="AV28" s="31">
        <f t="shared" si="7"/>
        <v>3.8334315096860083E-2</v>
      </c>
      <c r="AW28" s="31">
        <f t="shared" si="8"/>
        <v>4.3434315096860077E-2</v>
      </c>
      <c r="AX28" s="31">
        <f t="shared" si="9"/>
        <v>0.14333627862391357</v>
      </c>
    </row>
    <row r="29" spans="1:50" x14ac:dyDescent="0.25">
      <c r="A29" s="1" t="s">
        <v>33</v>
      </c>
      <c r="B29" s="4">
        <v>5</v>
      </c>
      <c r="C29" s="4">
        <v>2</v>
      </c>
      <c r="D29" s="4">
        <v>4</v>
      </c>
      <c r="E29" s="4">
        <v>3</v>
      </c>
      <c r="F29" s="4">
        <v>5</v>
      </c>
      <c r="G29" s="4">
        <v>3</v>
      </c>
      <c r="H29" s="4">
        <v>3</v>
      </c>
      <c r="I29" s="4">
        <v>1</v>
      </c>
      <c r="J29" s="4">
        <v>4</v>
      </c>
      <c r="K29" s="4">
        <v>2</v>
      </c>
      <c r="L29" s="4">
        <v>2</v>
      </c>
      <c r="M29" s="4">
        <v>1</v>
      </c>
      <c r="N29" s="4">
        <v>2</v>
      </c>
      <c r="O29" s="4">
        <v>2</v>
      </c>
      <c r="P29" s="4">
        <v>3</v>
      </c>
      <c r="Q29" s="4">
        <v>2</v>
      </c>
      <c r="R29" s="4">
        <v>3</v>
      </c>
      <c r="S29" s="4">
        <v>1</v>
      </c>
      <c r="T29" s="4">
        <v>3</v>
      </c>
      <c r="U29" s="4">
        <v>1</v>
      </c>
      <c r="W29" s="2">
        <f t="shared" si="0"/>
        <v>52</v>
      </c>
      <c r="Y29" s="17">
        <f>SUMPRODUCT('Champ Scores'!B29:U29,'Comp &amp; Class Scores'!$B$3:$U$3,'Champ Scores'!B29:U29,'Comp &amp; Class Scores'!$B$3:$U$3)</f>
        <v>1774</v>
      </c>
      <c r="Z29" s="17">
        <f>SUMPRODUCT('Champ Scores'!B29:U29,'Comp &amp; Class Scores'!$B$4:$U$4,'Champ Scores'!B29:U29,'Comp &amp; Class Scores'!$B$4:$U$4)</f>
        <v>2495</v>
      </c>
      <c r="AA29" s="17">
        <f>SUMPRODUCT('Champ Scores'!B29:U29,'Comp &amp; Class Scores'!$B$5:$U$5,'Champ Scores'!B29:U29,'Comp &amp; Class Scores'!$B$5:$U$5)</f>
        <v>1257</v>
      </c>
      <c r="AB29" s="17">
        <f>SUMPRODUCT('Champ Scores'!B29:U29,'Comp &amp; Class Scores'!$B$6:$U$6,'Champ Scores'!B29:U29,'Comp &amp; Class Scores'!$B$6:$U$6)</f>
        <v>1435</v>
      </c>
      <c r="AC29" s="17">
        <f>SUMPRODUCT('Champ Scores'!B29:U29,'Comp &amp; Class Scores'!$B$7:$U$7,'Champ Scores'!B29:U29,'Comp &amp; Class Scores'!$B$7:$U$7)</f>
        <v>2244</v>
      </c>
      <c r="AE29" s="2">
        <f t="shared" si="1"/>
        <v>9205</v>
      </c>
      <c r="AG29" s="28">
        <f t="shared" si="2"/>
        <v>25.845904411736754</v>
      </c>
      <c r="AH29" s="28">
        <f t="shared" si="3"/>
        <v>42.339393538129208</v>
      </c>
      <c r="AI29" s="28">
        <f t="shared" si="4"/>
        <v>31.814702050134038</v>
      </c>
      <c r="AJ29" s="29">
        <f t="shared" si="5"/>
        <v>100</v>
      </c>
      <c r="AL29" s="31">
        <v>0.52539999999999998</v>
      </c>
      <c r="AM29" s="31">
        <v>0.46729999999999999</v>
      </c>
      <c r="AN29" s="31">
        <v>0.52700000000000002</v>
      </c>
      <c r="AO29" s="31">
        <v>0.53280000000000005</v>
      </c>
      <c r="AP29" s="31">
        <v>0.5333</v>
      </c>
      <c r="AQ29" s="31">
        <v>0.51819999999999999</v>
      </c>
      <c r="AR29" s="31">
        <v>0.50680000000000003</v>
      </c>
      <c r="AS29" s="31">
        <v>0.52280000000000004</v>
      </c>
      <c r="AU29" s="31">
        <f t="shared" si="6"/>
        <v>2.9878168308763497E-2</v>
      </c>
      <c r="AV29" s="31">
        <f t="shared" si="7"/>
        <v>4.8944834975430174E-2</v>
      </c>
      <c r="AW29" s="31">
        <f t="shared" si="8"/>
        <v>3.6778168308763515E-2</v>
      </c>
      <c r="AX29" s="31">
        <f t="shared" si="9"/>
        <v>0.11560117159295719</v>
      </c>
    </row>
    <row r="30" spans="1:50" x14ac:dyDescent="0.25">
      <c r="A30" s="1" t="s">
        <v>34</v>
      </c>
      <c r="B30" s="4">
        <v>4</v>
      </c>
      <c r="C30" s="4">
        <v>2</v>
      </c>
      <c r="D30" s="4">
        <v>4</v>
      </c>
      <c r="E30" s="4">
        <v>1</v>
      </c>
      <c r="F30" s="4">
        <v>5</v>
      </c>
      <c r="G30" s="4">
        <v>1</v>
      </c>
      <c r="H30" s="4">
        <v>2</v>
      </c>
      <c r="I30" s="4">
        <v>1</v>
      </c>
      <c r="J30" s="4">
        <v>3</v>
      </c>
      <c r="K30" s="4">
        <v>2</v>
      </c>
      <c r="L30" s="4">
        <v>2</v>
      </c>
      <c r="M30" s="4">
        <v>5</v>
      </c>
      <c r="N30" s="4">
        <v>1</v>
      </c>
      <c r="O30" s="4">
        <v>5</v>
      </c>
      <c r="P30" s="4">
        <v>4</v>
      </c>
      <c r="Q30" s="4">
        <v>3</v>
      </c>
      <c r="R30" s="4">
        <v>3</v>
      </c>
      <c r="S30" s="4">
        <v>1</v>
      </c>
      <c r="T30" s="4">
        <v>1</v>
      </c>
      <c r="U30" s="4">
        <v>2</v>
      </c>
      <c r="W30" s="2">
        <f t="shared" si="0"/>
        <v>52</v>
      </c>
      <c r="Y30" s="17">
        <f>SUMPRODUCT('Champ Scores'!B30:U30,'Comp &amp; Class Scores'!$B$3:$U$3,'Champ Scores'!B30:U30,'Comp &amp; Class Scores'!$B$3:$U$3)</f>
        <v>2084</v>
      </c>
      <c r="Z30" s="17">
        <f>SUMPRODUCT('Champ Scores'!B30:U30,'Comp &amp; Class Scores'!$B$4:$U$4,'Champ Scores'!B30:U30,'Comp &amp; Class Scores'!$B$4:$U$4)</f>
        <v>3209</v>
      </c>
      <c r="AA30" s="17">
        <f>SUMPRODUCT('Champ Scores'!B30:U30,'Comp &amp; Class Scores'!$B$5:$U$5,'Champ Scores'!B30:U30,'Comp &amp; Class Scores'!$B$5:$U$5)</f>
        <v>1112</v>
      </c>
      <c r="AB30" s="17">
        <f>SUMPRODUCT('Champ Scores'!B30:U30,'Comp &amp; Class Scores'!$B$6:$U$6,'Champ Scores'!B30:U30,'Comp &amp; Class Scores'!$B$6:$U$6)</f>
        <v>1082</v>
      </c>
      <c r="AC30" s="17">
        <f>SUMPRODUCT('Champ Scores'!B30:U30,'Comp &amp; Class Scores'!$B$7:$U$7,'Champ Scores'!B30:U30,'Comp &amp; Class Scores'!$B$7:$U$7)</f>
        <v>1819</v>
      </c>
      <c r="AE30" s="2">
        <f t="shared" si="1"/>
        <v>9306</v>
      </c>
      <c r="AG30" s="28">
        <f t="shared" si="2"/>
        <v>49.699388454437496</v>
      </c>
      <c r="AH30" s="28">
        <f t="shared" si="3"/>
        <v>31.872714569804224</v>
      </c>
      <c r="AI30" s="28">
        <f t="shared" si="4"/>
        <v>18.42789697575828</v>
      </c>
      <c r="AJ30" s="29">
        <f t="shared" si="5"/>
        <v>100</v>
      </c>
      <c r="AL30" s="31">
        <v>0.55079999999999996</v>
      </c>
      <c r="AM30" s="31">
        <v>0.62919999999999998</v>
      </c>
      <c r="AN30" s="31">
        <v>0.60219999999999996</v>
      </c>
      <c r="AO30" s="31">
        <v>0.57579999999999998</v>
      </c>
      <c r="AP30" s="31">
        <v>0.54679999999999995</v>
      </c>
      <c r="AQ30" s="31">
        <v>0.51780000000000004</v>
      </c>
      <c r="AR30" s="31">
        <v>0.50360000000000005</v>
      </c>
      <c r="AS30" s="31">
        <v>0.49320000000000003</v>
      </c>
      <c r="AU30" s="31">
        <f t="shared" si="6"/>
        <v>0.15500850107819031</v>
      </c>
      <c r="AV30" s="31">
        <f t="shared" si="7"/>
        <v>9.9408501078190326E-2</v>
      </c>
      <c r="AW30" s="31">
        <f t="shared" si="8"/>
        <v>5.7475167744857059E-2</v>
      </c>
      <c r="AX30" s="31">
        <f t="shared" si="9"/>
        <v>0.31189216990123769</v>
      </c>
    </row>
    <row r="31" spans="1:50" x14ac:dyDescent="0.25">
      <c r="A31" s="1" t="s">
        <v>35</v>
      </c>
      <c r="B31" s="4">
        <v>5</v>
      </c>
      <c r="C31" s="4">
        <v>1</v>
      </c>
      <c r="D31" s="4">
        <v>5</v>
      </c>
      <c r="E31" s="4">
        <v>3</v>
      </c>
      <c r="F31" s="4">
        <v>5</v>
      </c>
      <c r="G31" s="4">
        <v>1</v>
      </c>
      <c r="H31" s="4">
        <v>1</v>
      </c>
      <c r="I31" s="4">
        <v>1</v>
      </c>
      <c r="J31" s="4">
        <v>4</v>
      </c>
      <c r="K31" s="4">
        <v>1</v>
      </c>
      <c r="L31" s="4">
        <v>3</v>
      </c>
      <c r="M31" s="4">
        <v>3</v>
      </c>
      <c r="N31" s="4">
        <v>1</v>
      </c>
      <c r="O31" s="4">
        <v>2</v>
      </c>
      <c r="P31" s="4">
        <v>3</v>
      </c>
      <c r="Q31" s="4">
        <v>5</v>
      </c>
      <c r="R31" s="4">
        <v>4</v>
      </c>
      <c r="S31" s="4">
        <v>1</v>
      </c>
      <c r="T31" s="4">
        <v>2</v>
      </c>
      <c r="U31" s="4">
        <v>1</v>
      </c>
      <c r="W31" s="2">
        <f t="shared" si="0"/>
        <v>52</v>
      </c>
      <c r="Y31" s="17">
        <f>SUMPRODUCT('Champ Scores'!B31:U31,'Comp &amp; Class Scores'!$B$3:$U$3,'Champ Scores'!B31:U31,'Comp &amp; Class Scores'!$B$3:$U$3)</f>
        <v>2208</v>
      </c>
      <c r="Z31" s="17">
        <f>SUMPRODUCT('Champ Scores'!B31:U31,'Comp &amp; Class Scores'!$B$4:$U$4,'Champ Scores'!B31:U31,'Comp &amp; Class Scores'!$B$4:$U$4)</f>
        <v>3262</v>
      </c>
      <c r="AA31" s="17">
        <f>SUMPRODUCT('Champ Scores'!B31:U31,'Comp &amp; Class Scores'!$B$5:$U$5,'Champ Scores'!B31:U31,'Comp &amp; Class Scores'!$B$5:$U$5)</f>
        <v>1305</v>
      </c>
      <c r="AB31" s="17">
        <f>SUMPRODUCT('Champ Scores'!B31:U31,'Comp &amp; Class Scores'!$B$6:$U$6,'Champ Scores'!B31:U31,'Comp &amp; Class Scores'!$B$6:$U$6)</f>
        <v>1273</v>
      </c>
      <c r="AC31" s="17">
        <f>SUMPRODUCT('Champ Scores'!B31:U31,'Comp &amp; Class Scores'!$B$7:$U$7,'Champ Scores'!B31:U31,'Comp &amp; Class Scores'!$B$7:$U$7)</f>
        <v>2389</v>
      </c>
      <c r="AE31" s="2">
        <f t="shared" si="1"/>
        <v>10437</v>
      </c>
      <c r="AG31" s="28">
        <f t="shared" si="2"/>
        <v>24.983757768701366</v>
      </c>
      <c r="AH31" s="28">
        <f t="shared" si="3"/>
        <v>28.508437885103167</v>
      </c>
      <c r="AI31" s="28">
        <f t="shared" si="4"/>
        <v>46.507804346195464</v>
      </c>
      <c r="AJ31" s="29">
        <f t="shared" si="5"/>
        <v>100</v>
      </c>
      <c r="AL31" s="31">
        <v>0.53839999999999999</v>
      </c>
      <c r="AM31" s="31">
        <v>0.50870000000000004</v>
      </c>
      <c r="AN31" s="31">
        <v>0.5444</v>
      </c>
      <c r="AO31" s="31">
        <v>0.53410000000000002</v>
      </c>
      <c r="AP31" s="31">
        <v>0.52849999999999997</v>
      </c>
      <c r="AQ31" s="31">
        <v>0.53959999999999997</v>
      </c>
      <c r="AR31" s="31">
        <v>0.56189999999999996</v>
      </c>
      <c r="AS31" s="31">
        <v>0.57730000000000004</v>
      </c>
      <c r="AU31" s="31">
        <f t="shared" si="6"/>
        <v>3.5441170465996374E-2</v>
      </c>
      <c r="AV31" s="31">
        <f t="shared" si="7"/>
        <v>4.0441170465996268E-2</v>
      </c>
      <c r="AW31" s="31">
        <f t="shared" si="8"/>
        <v>6.5974503799329676E-2</v>
      </c>
      <c r="AX31" s="31">
        <f t="shared" si="9"/>
        <v>0.14185684473132232</v>
      </c>
    </row>
    <row r="32" spans="1:50" x14ac:dyDescent="0.25">
      <c r="A32" s="1" t="s">
        <v>36</v>
      </c>
      <c r="B32" s="4">
        <v>3</v>
      </c>
      <c r="C32" s="4">
        <v>5</v>
      </c>
      <c r="D32" s="4">
        <v>5</v>
      </c>
      <c r="E32" s="4">
        <v>3</v>
      </c>
      <c r="F32" s="4">
        <v>2</v>
      </c>
      <c r="G32" s="4">
        <v>5</v>
      </c>
      <c r="H32" s="4">
        <v>5</v>
      </c>
      <c r="I32" s="4">
        <v>5</v>
      </c>
      <c r="J32" s="4">
        <v>1</v>
      </c>
      <c r="K32" s="4">
        <v>1</v>
      </c>
      <c r="L32" s="4">
        <v>1</v>
      </c>
      <c r="M32" s="4">
        <v>1</v>
      </c>
      <c r="N32" s="4">
        <v>1</v>
      </c>
      <c r="O32" s="4">
        <v>1</v>
      </c>
      <c r="P32" s="4">
        <v>1</v>
      </c>
      <c r="Q32" s="4">
        <v>5</v>
      </c>
      <c r="R32" s="4">
        <v>2</v>
      </c>
      <c r="S32" s="4">
        <v>1</v>
      </c>
      <c r="T32" s="4">
        <v>1</v>
      </c>
      <c r="U32" s="4">
        <v>3</v>
      </c>
      <c r="W32" s="2">
        <f t="shared" si="0"/>
        <v>52</v>
      </c>
      <c r="Y32" s="17">
        <f>SUMPRODUCT('Champ Scores'!B32:U32,'Comp &amp; Class Scores'!$B$3:$U$3,'Champ Scores'!B32:U32,'Comp &amp; Class Scores'!$B$3:$U$3)</f>
        <v>1579</v>
      </c>
      <c r="Z32" s="17">
        <f>SUMPRODUCT('Champ Scores'!B32:U32,'Comp &amp; Class Scores'!$B$4:$U$4,'Champ Scores'!B32:U32,'Comp &amp; Class Scores'!$B$4:$U$4)</f>
        <v>1999</v>
      </c>
      <c r="AA32" s="17">
        <f>SUMPRODUCT('Champ Scores'!B32:U32,'Comp &amp; Class Scores'!$B$5:$U$5,'Champ Scores'!B32:U32,'Comp &amp; Class Scores'!$B$5:$U$5)</f>
        <v>2410</v>
      </c>
      <c r="AB32" s="17">
        <f>SUMPRODUCT('Champ Scores'!B32:U32,'Comp &amp; Class Scores'!$B$6:$U$6,'Champ Scores'!B32:U32,'Comp &amp; Class Scores'!$B$6:$U$6)</f>
        <v>3026</v>
      </c>
      <c r="AC32" s="17">
        <f>SUMPRODUCT('Champ Scores'!B32:U32,'Comp &amp; Class Scores'!$B$7:$U$7,'Champ Scores'!B32:U32,'Comp &amp; Class Scores'!$B$7:$U$7)</f>
        <v>2826</v>
      </c>
      <c r="AE32" s="2">
        <f t="shared" si="1"/>
        <v>11840</v>
      </c>
      <c r="AG32" s="28">
        <f t="shared" si="2"/>
        <v>13.677863791362126</v>
      </c>
      <c r="AH32" s="28">
        <f t="shared" si="3"/>
        <v>40.515666694555698</v>
      </c>
      <c r="AI32" s="28">
        <f t="shared" si="4"/>
        <v>45.806469514082174</v>
      </c>
      <c r="AJ32" s="29">
        <f t="shared" si="5"/>
        <v>100</v>
      </c>
      <c r="AL32" s="31">
        <v>0.48749999999999999</v>
      </c>
      <c r="AM32" s="31">
        <v>0.45469999999999999</v>
      </c>
      <c r="AN32" s="31">
        <v>0.44400000000000001</v>
      </c>
      <c r="AO32" s="31">
        <v>0.4753</v>
      </c>
      <c r="AP32" s="31">
        <v>0.499</v>
      </c>
      <c r="AQ32" s="31">
        <v>0.49759999999999999</v>
      </c>
      <c r="AR32" s="31">
        <v>0.496</v>
      </c>
      <c r="AS32" s="31">
        <v>0.49759999999999999</v>
      </c>
      <c r="AU32" s="31">
        <f t="shared" si="6"/>
        <v>1.6631551025301561E-2</v>
      </c>
      <c r="AV32" s="31">
        <f t="shared" si="7"/>
        <v>4.9264884358634853E-2</v>
      </c>
      <c r="AW32" s="31">
        <f t="shared" si="8"/>
        <v>5.5698217691968255E-2</v>
      </c>
      <c r="AX32" s="31">
        <f t="shared" si="9"/>
        <v>0.12159465307590467</v>
      </c>
    </row>
    <row r="33" spans="1:50" x14ac:dyDescent="0.25">
      <c r="A33" s="1" t="s">
        <v>37</v>
      </c>
      <c r="B33" s="4">
        <v>4</v>
      </c>
      <c r="C33" s="4">
        <v>3</v>
      </c>
      <c r="D33" s="4">
        <v>1</v>
      </c>
      <c r="E33" s="4">
        <v>5</v>
      </c>
      <c r="F33" s="4">
        <v>2</v>
      </c>
      <c r="G33" s="4">
        <v>2</v>
      </c>
      <c r="H33" s="4">
        <v>2</v>
      </c>
      <c r="I33" s="4">
        <v>2</v>
      </c>
      <c r="J33" s="4">
        <v>1</v>
      </c>
      <c r="K33" s="4">
        <v>1</v>
      </c>
      <c r="L33" s="4">
        <v>4</v>
      </c>
      <c r="M33" s="4">
        <v>2</v>
      </c>
      <c r="N33" s="4">
        <v>5</v>
      </c>
      <c r="O33" s="4">
        <v>4</v>
      </c>
      <c r="P33" s="4">
        <v>5</v>
      </c>
      <c r="Q33" s="4">
        <v>1</v>
      </c>
      <c r="R33" s="4">
        <v>4</v>
      </c>
      <c r="S33" s="4">
        <v>1</v>
      </c>
      <c r="T33" s="4">
        <v>1</v>
      </c>
      <c r="U33" s="4">
        <v>2</v>
      </c>
      <c r="W33" s="2">
        <f t="shared" si="0"/>
        <v>52</v>
      </c>
      <c r="Y33" s="17">
        <f>SUMPRODUCT('Champ Scores'!B33:U33,'Comp &amp; Class Scores'!$B$3:$U$3,'Champ Scores'!B33:U33,'Comp &amp; Class Scores'!$B$3:$U$3)</f>
        <v>3181</v>
      </c>
      <c r="Z33" s="17">
        <f>SUMPRODUCT('Champ Scores'!B33:U33,'Comp &amp; Class Scores'!$B$4:$U$4,'Champ Scores'!B33:U33,'Comp &amp; Class Scores'!$B$4:$U$4)</f>
        <v>1998</v>
      </c>
      <c r="AA33" s="17">
        <f>SUMPRODUCT('Champ Scores'!B33:U33,'Comp &amp; Class Scores'!$B$5:$U$5,'Champ Scores'!B33:U33,'Comp &amp; Class Scores'!$B$5:$U$5)</f>
        <v>1497</v>
      </c>
      <c r="AB33" s="17">
        <f>SUMPRODUCT('Champ Scores'!B33:U33,'Comp &amp; Class Scores'!$B$6:$U$6,'Champ Scores'!B33:U33,'Comp &amp; Class Scores'!$B$6:$U$6)</f>
        <v>1557</v>
      </c>
      <c r="AC33" s="17">
        <f>SUMPRODUCT('Champ Scores'!B33:U33,'Comp &amp; Class Scores'!$B$7:$U$7,'Champ Scores'!B33:U33,'Comp &amp; Class Scores'!$B$7:$U$7)</f>
        <v>1093</v>
      </c>
      <c r="AE33" s="2">
        <f t="shared" si="1"/>
        <v>9326</v>
      </c>
      <c r="AG33" s="28">
        <f t="shared" si="2"/>
        <v>25.563771133357143</v>
      </c>
      <c r="AH33" s="28">
        <f t="shared" si="3"/>
        <v>42.64952969489724</v>
      </c>
      <c r="AI33" s="28">
        <f t="shared" si="4"/>
        <v>31.786699171745614</v>
      </c>
      <c r="AJ33" s="29">
        <f t="shared" si="5"/>
        <v>99.999999999999986</v>
      </c>
      <c r="AL33" s="31">
        <v>0.54779999999999995</v>
      </c>
      <c r="AM33" s="31">
        <v>0.51749999999999996</v>
      </c>
      <c r="AN33" s="31">
        <v>0.5474</v>
      </c>
      <c r="AO33" s="31">
        <v>0.55259999999999998</v>
      </c>
      <c r="AP33" s="31">
        <v>0.54730000000000001</v>
      </c>
      <c r="AQ33" s="31">
        <v>0.54890000000000005</v>
      </c>
      <c r="AR33" s="31">
        <v>0.54530000000000001</v>
      </c>
      <c r="AS33" s="31">
        <v>0.53469999999999995</v>
      </c>
      <c r="AU33" s="31">
        <f t="shared" si="6"/>
        <v>1.5610389467385577E-2</v>
      </c>
      <c r="AV33" s="31">
        <f t="shared" si="7"/>
        <v>2.6043722800718871E-2</v>
      </c>
      <c r="AW33" s="31">
        <f t="shared" si="8"/>
        <v>1.9410389467385603E-2</v>
      </c>
      <c r="AX33" s="31">
        <f t="shared" si="9"/>
        <v>6.1064501735490051E-2</v>
      </c>
    </row>
    <row r="34" spans="1:50" x14ac:dyDescent="0.25">
      <c r="A34" s="1" t="s">
        <v>38</v>
      </c>
      <c r="B34" s="4">
        <v>4</v>
      </c>
      <c r="C34" s="4">
        <v>5</v>
      </c>
      <c r="D34" s="4">
        <v>5</v>
      </c>
      <c r="E34" s="4">
        <v>1</v>
      </c>
      <c r="F34" s="4">
        <v>5</v>
      </c>
      <c r="G34" s="4">
        <v>1</v>
      </c>
      <c r="H34" s="4">
        <v>1</v>
      </c>
      <c r="I34" s="4">
        <v>1</v>
      </c>
      <c r="J34" s="4">
        <v>5</v>
      </c>
      <c r="K34" s="4">
        <v>3</v>
      </c>
      <c r="L34" s="4">
        <v>3</v>
      </c>
      <c r="M34" s="4">
        <v>3</v>
      </c>
      <c r="N34" s="4">
        <v>1</v>
      </c>
      <c r="O34" s="4">
        <v>2</v>
      </c>
      <c r="P34" s="4">
        <v>3</v>
      </c>
      <c r="Q34" s="4">
        <v>5</v>
      </c>
      <c r="R34" s="4">
        <v>1</v>
      </c>
      <c r="S34" s="4">
        <v>1</v>
      </c>
      <c r="T34" s="4">
        <v>1</v>
      </c>
      <c r="U34" s="4">
        <v>1</v>
      </c>
      <c r="W34" s="2">
        <f t="shared" si="0"/>
        <v>52</v>
      </c>
      <c r="Y34" s="17">
        <f>SUMPRODUCT('Champ Scores'!B34:U34,'Comp &amp; Class Scores'!$B$3:$U$3,'Champ Scores'!B34:U34,'Comp &amp; Class Scores'!$B$3:$U$3)</f>
        <v>1839</v>
      </c>
      <c r="Z34" s="17">
        <f>SUMPRODUCT('Champ Scores'!B34:U34,'Comp &amp; Class Scores'!$B$4:$U$4,'Champ Scores'!B34:U34,'Comp &amp; Class Scores'!$B$4:$U$4)</f>
        <v>2939</v>
      </c>
      <c r="AA34" s="17">
        <f>SUMPRODUCT('Champ Scores'!B34:U34,'Comp &amp; Class Scores'!$B$5:$U$5,'Champ Scores'!B34:U34,'Comp &amp; Class Scores'!$B$5:$U$5)</f>
        <v>1815</v>
      </c>
      <c r="AB34" s="17">
        <f>SUMPRODUCT('Champ Scores'!B34:U34,'Comp &amp; Class Scores'!$B$6:$U$6,'Champ Scores'!B34:U34,'Comp &amp; Class Scores'!$B$6:$U$6)</f>
        <v>1375</v>
      </c>
      <c r="AC34" s="17">
        <f>SUMPRODUCT('Champ Scores'!B34:U34,'Comp &amp; Class Scores'!$B$7:$U$7,'Champ Scores'!B34:U34,'Comp &amp; Class Scores'!$B$7:$U$7)</f>
        <v>2646</v>
      </c>
      <c r="AE34" s="2">
        <f t="shared" si="1"/>
        <v>10614</v>
      </c>
      <c r="AG34" s="28">
        <f t="shared" si="2"/>
        <v>34.881780060485625</v>
      </c>
      <c r="AH34" s="28">
        <f t="shared" si="3"/>
        <v>27.280314309010699</v>
      </c>
      <c r="AI34" s="28">
        <f t="shared" si="4"/>
        <v>37.837905630503684</v>
      </c>
      <c r="AJ34" s="29">
        <f t="shared" si="5"/>
        <v>100</v>
      </c>
      <c r="AL34" s="31">
        <v>0.50849999999999995</v>
      </c>
      <c r="AM34" s="31">
        <v>0.57050000000000001</v>
      </c>
      <c r="AN34" s="31">
        <v>0.49180000000000001</v>
      </c>
      <c r="AO34" s="31">
        <v>0.50229999999999997</v>
      </c>
      <c r="AP34" s="31">
        <v>0.50680000000000003</v>
      </c>
      <c r="AQ34" s="31">
        <v>0.51049999999999995</v>
      </c>
      <c r="AR34" s="31">
        <v>0.52410000000000001</v>
      </c>
      <c r="AS34" s="31">
        <v>0.54749999999999999</v>
      </c>
      <c r="AU34" s="31">
        <f t="shared" si="6"/>
        <v>6.8832343394529982E-2</v>
      </c>
      <c r="AV34" s="31">
        <f t="shared" si="7"/>
        <v>5.383234339453008E-2</v>
      </c>
      <c r="AW34" s="31">
        <f t="shared" si="8"/>
        <v>7.4665676727863339E-2</v>
      </c>
      <c r="AX34" s="31">
        <f t="shared" si="9"/>
        <v>0.1973303635169234</v>
      </c>
    </row>
    <row r="35" spans="1:50" x14ac:dyDescent="0.25">
      <c r="A35" s="1" t="s">
        <v>39</v>
      </c>
      <c r="B35" s="4">
        <v>5</v>
      </c>
      <c r="C35" s="4">
        <v>2</v>
      </c>
      <c r="D35" s="4">
        <v>5</v>
      </c>
      <c r="E35" s="4">
        <v>4</v>
      </c>
      <c r="F35" s="4">
        <v>5</v>
      </c>
      <c r="G35" s="4">
        <v>1</v>
      </c>
      <c r="H35" s="4">
        <v>1</v>
      </c>
      <c r="I35" s="4">
        <v>1</v>
      </c>
      <c r="J35" s="4">
        <v>4</v>
      </c>
      <c r="K35" s="4">
        <v>1</v>
      </c>
      <c r="L35" s="4">
        <v>1</v>
      </c>
      <c r="M35" s="4">
        <v>1</v>
      </c>
      <c r="N35" s="4">
        <v>3</v>
      </c>
      <c r="O35" s="4">
        <v>3</v>
      </c>
      <c r="P35" s="4">
        <v>3</v>
      </c>
      <c r="Q35" s="4">
        <v>4</v>
      </c>
      <c r="R35" s="4">
        <v>5</v>
      </c>
      <c r="S35" s="4">
        <v>1</v>
      </c>
      <c r="T35" s="4">
        <v>1</v>
      </c>
      <c r="U35" s="4">
        <v>1</v>
      </c>
      <c r="W35" s="2">
        <f t="shared" si="0"/>
        <v>52</v>
      </c>
      <c r="Y35" s="17">
        <f>SUMPRODUCT('Champ Scores'!B35:U35,'Comp &amp; Class Scores'!$B$3:$U$3,'Champ Scores'!B35:U35,'Comp &amp; Class Scores'!$B$3:$U$3)</f>
        <v>2540</v>
      </c>
      <c r="Z35" s="17">
        <f>SUMPRODUCT('Champ Scores'!B35:U35,'Comp &amp; Class Scores'!$B$4:$U$4,'Champ Scores'!B35:U35,'Comp &amp; Class Scores'!$B$4:$U$4)</f>
        <v>3130</v>
      </c>
      <c r="AA35" s="17">
        <f>SUMPRODUCT('Champ Scores'!B35:U35,'Comp &amp; Class Scores'!$B$5:$U$5,'Champ Scores'!B35:U35,'Comp &amp; Class Scores'!$B$5:$U$5)</f>
        <v>1237</v>
      </c>
      <c r="AB35" s="17">
        <f>SUMPRODUCT('Champ Scores'!B35:U35,'Comp &amp; Class Scores'!$B$6:$U$6,'Champ Scores'!B35:U35,'Comp &amp; Class Scores'!$B$6:$U$6)</f>
        <v>1234</v>
      </c>
      <c r="AC35" s="17">
        <f>SUMPRODUCT('Champ Scores'!B35:U35,'Comp &amp; Class Scores'!$B$7:$U$7,'Champ Scores'!B35:U35,'Comp &amp; Class Scores'!$B$7:$U$7)</f>
        <v>2245</v>
      </c>
      <c r="AE35" s="2">
        <f t="shared" si="1"/>
        <v>10386</v>
      </c>
      <c r="AG35" s="28">
        <f t="shared" si="2"/>
        <v>46.232648307141176</v>
      </c>
      <c r="AH35" s="28">
        <f t="shared" si="3"/>
        <v>27.840868830351557</v>
      </c>
      <c r="AI35" s="28">
        <f t="shared" si="4"/>
        <v>25.926482862507267</v>
      </c>
      <c r="AJ35" s="29">
        <f t="shared" si="5"/>
        <v>100</v>
      </c>
      <c r="AL35" s="31">
        <v>0.53979999999999995</v>
      </c>
      <c r="AM35" s="31">
        <v>0.54690000000000005</v>
      </c>
      <c r="AN35" s="31">
        <v>0.55679999999999996</v>
      </c>
      <c r="AO35" s="31">
        <v>0.53620000000000001</v>
      </c>
      <c r="AP35" s="31">
        <v>0.54159999999999997</v>
      </c>
      <c r="AQ35" s="31">
        <v>0.53520000000000001</v>
      </c>
      <c r="AR35" s="31">
        <v>0.53559999999999997</v>
      </c>
      <c r="AS35" s="31">
        <v>0.53939999999999999</v>
      </c>
      <c r="AU35" s="31">
        <f t="shared" si="6"/>
        <v>2.2540110760382426E-2</v>
      </c>
      <c r="AV35" s="31">
        <f t="shared" si="7"/>
        <v>1.3573444093715747E-2</v>
      </c>
      <c r="AW35" s="31">
        <f t="shared" si="8"/>
        <v>1.2640110760382406E-2</v>
      </c>
      <c r="AX35" s="31">
        <f t="shared" si="9"/>
        <v>4.8753665614480579E-2</v>
      </c>
    </row>
    <row r="36" spans="1:50" x14ac:dyDescent="0.25">
      <c r="A36" s="1" t="s">
        <v>40</v>
      </c>
      <c r="B36" s="4">
        <v>3</v>
      </c>
      <c r="C36" s="4">
        <v>2</v>
      </c>
      <c r="D36" s="4">
        <v>1</v>
      </c>
      <c r="E36" s="4">
        <v>4</v>
      </c>
      <c r="F36" s="4">
        <v>1</v>
      </c>
      <c r="G36" s="4">
        <v>3</v>
      </c>
      <c r="H36" s="4">
        <v>3</v>
      </c>
      <c r="I36" s="4">
        <v>2</v>
      </c>
      <c r="J36" s="4">
        <v>1</v>
      </c>
      <c r="K36" s="4">
        <v>5</v>
      </c>
      <c r="L36" s="4">
        <v>1</v>
      </c>
      <c r="M36" s="4">
        <v>1</v>
      </c>
      <c r="N36" s="4">
        <v>4</v>
      </c>
      <c r="O36" s="4">
        <v>1</v>
      </c>
      <c r="P36" s="4">
        <v>5</v>
      </c>
      <c r="Q36" s="4">
        <v>1</v>
      </c>
      <c r="R36" s="4">
        <v>4</v>
      </c>
      <c r="S36" s="4">
        <v>2</v>
      </c>
      <c r="T36" s="4">
        <v>4</v>
      </c>
      <c r="U36" s="4">
        <v>4</v>
      </c>
      <c r="W36" s="2">
        <f t="shared" si="0"/>
        <v>52</v>
      </c>
      <c r="Y36" s="17">
        <f>SUMPRODUCT('Champ Scores'!B36:U36,'Comp &amp; Class Scores'!$B$3:$U$3,'Champ Scores'!B36:U36,'Comp &amp; Class Scores'!$B$3:$U$3)</f>
        <v>2593</v>
      </c>
      <c r="Z36" s="17">
        <f>SUMPRODUCT('Champ Scores'!B36:U36,'Comp &amp; Class Scores'!$B$4:$U$4,'Champ Scores'!B36:U36,'Comp &amp; Class Scores'!$B$4:$U$4)</f>
        <v>1532</v>
      </c>
      <c r="AA36" s="17">
        <f>SUMPRODUCT('Champ Scores'!B36:U36,'Comp &amp; Class Scores'!$B$5:$U$5,'Champ Scores'!B36:U36,'Comp &amp; Class Scores'!$B$5:$U$5)</f>
        <v>2094</v>
      </c>
      <c r="AB36" s="17">
        <f>SUMPRODUCT('Champ Scores'!B36:U36,'Comp &amp; Class Scores'!$B$6:$U$6,'Champ Scores'!B36:U36,'Comp &amp; Class Scores'!$B$6:$U$6)</f>
        <v>1976</v>
      </c>
      <c r="AC36" s="17">
        <f>SUMPRODUCT('Champ Scores'!B36:U36,'Comp &amp; Class Scores'!$B$7:$U$7,'Champ Scores'!B36:U36,'Comp &amp; Class Scores'!$B$7:$U$7)</f>
        <v>1551</v>
      </c>
      <c r="AE36" s="2">
        <f t="shared" si="1"/>
        <v>9746</v>
      </c>
      <c r="AG36" s="28">
        <f t="shared" si="2"/>
        <v>14.761032799352897</v>
      </c>
      <c r="AH36" s="28">
        <f t="shared" si="3"/>
        <v>44.292663828610173</v>
      </c>
      <c r="AI36" s="28">
        <f t="shared" si="4"/>
        <v>40.94630337203693</v>
      </c>
      <c r="AJ36" s="29">
        <f t="shared" si="5"/>
        <v>100</v>
      </c>
      <c r="AL36" s="31">
        <v>0.5474</v>
      </c>
      <c r="AM36" s="31">
        <v>0.53269999999999995</v>
      </c>
      <c r="AN36" s="31">
        <v>0.53920000000000001</v>
      </c>
      <c r="AO36" s="31">
        <v>0.54100000000000004</v>
      </c>
      <c r="AP36" s="31">
        <v>0.5514</v>
      </c>
      <c r="AQ36" s="31">
        <v>0.55579999999999996</v>
      </c>
      <c r="AR36" s="31">
        <v>0.54679999999999995</v>
      </c>
      <c r="AS36" s="31">
        <v>0.54159999999999997</v>
      </c>
      <c r="AU36" s="31">
        <f t="shared" si="6"/>
        <v>5.8814276947197763E-3</v>
      </c>
      <c r="AV36" s="31">
        <f t="shared" si="7"/>
        <v>1.7648094361386479E-2</v>
      </c>
      <c r="AW36" s="31">
        <f t="shared" si="8"/>
        <v>1.6314761028053071E-2</v>
      </c>
      <c r="AX36" s="31">
        <f t="shared" si="9"/>
        <v>3.9844283084159327E-2</v>
      </c>
    </row>
    <row r="37" spans="1:50" x14ac:dyDescent="0.25">
      <c r="A37" s="1" t="s">
        <v>41</v>
      </c>
      <c r="B37" s="4">
        <v>4</v>
      </c>
      <c r="C37" s="4">
        <v>3</v>
      </c>
      <c r="D37" s="4">
        <v>1</v>
      </c>
      <c r="E37" s="4">
        <v>5</v>
      </c>
      <c r="F37" s="4">
        <v>3</v>
      </c>
      <c r="G37" s="4">
        <v>4</v>
      </c>
      <c r="H37" s="4">
        <v>3</v>
      </c>
      <c r="I37" s="4">
        <v>2</v>
      </c>
      <c r="J37" s="4">
        <v>3</v>
      </c>
      <c r="K37" s="4">
        <v>1</v>
      </c>
      <c r="L37" s="4">
        <v>3</v>
      </c>
      <c r="M37" s="4">
        <v>1</v>
      </c>
      <c r="N37" s="4">
        <v>3</v>
      </c>
      <c r="O37" s="4">
        <v>4</v>
      </c>
      <c r="P37" s="4">
        <v>2</v>
      </c>
      <c r="Q37" s="4">
        <v>3</v>
      </c>
      <c r="R37" s="4">
        <v>1</v>
      </c>
      <c r="S37" s="4">
        <v>1</v>
      </c>
      <c r="T37" s="4">
        <v>3</v>
      </c>
      <c r="U37" s="4">
        <v>2</v>
      </c>
      <c r="W37" s="2">
        <f t="shared" ref="W37:W69" si="19">SUM(B37:U37)</f>
        <v>52</v>
      </c>
      <c r="Y37" s="17">
        <f>SUMPRODUCT('Champ Scores'!B37:U37,'Comp &amp; Class Scores'!$B$3:$U$3,'Champ Scores'!B37:U37,'Comp &amp; Class Scores'!$B$3:$U$3)</f>
        <v>1897</v>
      </c>
      <c r="Z37" s="17">
        <f>SUMPRODUCT('Champ Scores'!B37:U37,'Comp &amp; Class Scores'!$B$4:$U$4,'Champ Scores'!B37:U37,'Comp &amp; Class Scores'!$B$4:$U$4)</f>
        <v>1646</v>
      </c>
      <c r="AA37" s="17">
        <f>SUMPRODUCT('Champ Scores'!B37:U37,'Comp &amp; Class Scores'!$B$5:$U$5,'Champ Scores'!B37:U37,'Comp &amp; Class Scores'!$B$5:$U$5)</f>
        <v>1648</v>
      </c>
      <c r="AB37" s="17">
        <f>SUMPRODUCT('Champ Scores'!B37:U37,'Comp &amp; Class Scores'!$B$6:$U$6,'Champ Scores'!B37:U37,'Comp &amp; Class Scores'!$B$6:$U$6)</f>
        <v>1921</v>
      </c>
      <c r="AC37" s="17">
        <f>SUMPRODUCT('Champ Scores'!B37:U37,'Comp &amp; Class Scores'!$B$7:$U$7,'Champ Scores'!B37:U37,'Comp &amp; Class Scores'!$B$7:$U$7)</f>
        <v>1927</v>
      </c>
      <c r="AE37" s="2">
        <f t="shared" si="1"/>
        <v>9039</v>
      </c>
      <c r="AG37" s="28">
        <f t="shared" si="2"/>
        <v>47.272435415020354</v>
      </c>
      <c r="AH37" s="28">
        <f t="shared" si="3"/>
        <v>29.786606248104082</v>
      </c>
      <c r="AI37" s="28">
        <f t="shared" si="4"/>
        <v>22.940958336875564</v>
      </c>
      <c r="AJ37" s="29">
        <f t="shared" si="5"/>
        <v>100</v>
      </c>
      <c r="AL37" s="31">
        <v>0.49180000000000001</v>
      </c>
      <c r="AM37" s="31">
        <v>0.56259999999999999</v>
      </c>
      <c r="AN37" s="31">
        <v>0.51290000000000002</v>
      </c>
      <c r="AO37" s="31">
        <v>0.51370000000000005</v>
      </c>
      <c r="AP37" s="31">
        <v>0.48880000000000001</v>
      </c>
      <c r="AQ37" s="31">
        <v>0.4738</v>
      </c>
      <c r="AR37" s="31">
        <v>0.47</v>
      </c>
      <c r="AS37" s="31">
        <v>0.48830000000000001</v>
      </c>
      <c r="AU37" s="31">
        <f t="shared" si="6"/>
        <v>0.10174063251274867</v>
      </c>
      <c r="AV37" s="31">
        <f t="shared" si="7"/>
        <v>6.4107299179415378E-2</v>
      </c>
      <c r="AW37" s="31">
        <f t="shared" si="8"/>
        <v>4.9373965846082057E-2</v>
      </c>
      <c r="AX37" s="31">
        <f t="shared" si="9"/>
        <v>0.21522189753824611</v>
      </c>
    </row>
    <row r="38" spans="1:50" x14ac:dyDescent="0.25">
      <c r="A38" s="1" t="s">
        <v>42</v>
      </c>
      <c r="B38" s="4">
        <v>4</v>
      </c>
      <c r="C38" s="4">
        <v>4</v>
      </c>
      <c r="D38" s="4">
        <v>3</v>
      </c>
      <c r="E38" s="4">
        <v>4</v>
      </c>
      <c r="F38" s="4">
        <v>4</v>
      </c>
      <c r="G38" s="4">
        <v>2</v>
      </c>
      <c r="H38" s="4">
        <v>1</v>
      </c>
      <c r="I38" s="4">
        <v>1</v>
      </c>
      <c r="J38" s="4">
        <v>5</v>
      </c>
      <c r="K38" s="4">
        <v>3</v>
      </c>
      <c r="L38" s="4">
        <v>5</v>
      </c>
      <c r="M38" s="4">
        <v>2</v>
      </c>
      <c r="N38" s="4">
        <v>1</v>
      </c>
      <c r="O38" s="4">
        <v>1</v>
      </c>
      <c r="P38" s="4">
        <v>3</v>
      </c>
      <c r="Q38" s="4">
        <v>3</v>
      </c>
      <c r="R38" s="4">
        <v>1</v>
      </c>
      <c r="S38" s="4">
        <v>1</v>
      </c>
      <c r="T38" s="4">
        <v>3</v>
      </c>
      <c r="U38" s="4">
        <v>1</v>
      </c>
      <c r="W38" s="2">
        <f t="shared" si="19"/>
        <v>52</v>
      </c>
      <c r="Y38" s="17">
        <f>SUMPRODUCT('Champ Scores'!B38:U38,'Comp &amp; Class Scores'!$B$3:$U$3,'Champ Scores'!B38:U38,'Comp &amp; Class Scores'!$B$3:$U$3)</f>
        <v>1978</v>
      </c>
      <c r="Z38" s="17">
        <f>SUMPRODUCT('Champ Scores'!B38:U38,'Comp &amp; Class Scores'!$B$4:$U$4,'Champ Scores'!B38:U38,'Comp &amp; Class Scores'!$B$4:$U$4)</f>
        <v>2100</v>
      </c>
      <c r="AA38" s="17">
        <f>SUMPRODUCT('Champ Scores'!B38:U38,'Comp &amp; Class Scores'!$B$5:$U$5,'Champ Scores'!B38:U38,'Comp &amp; Class Scores'!$B$5:$U$5)</f>
        <v>1872</v>
      </c>
      <c r="AB38" s="17">
        <f>SUMPRODUCT('Champ Scores'!B38:U38,'Comp &amp; Class Scores'!$B$6:$U$6,'Champ Scores'!B38:U38,'Comp &amp; Class Scores'!$B$6:$U$6)</f>
        <v>1534</v>
      </c>
      <c r="AC38" s="17">
        <f>SUMPRODUCT('Champ Scores'!B38:U38,'Comp &amp; Class Scores'!$B$7:$U$7,'Champ Scores'!B38:U38,'Comp &amp; Class Scores'!$B$7:$U$7)</f>
        <v>2207</v>
      </c>
      <c r="AE38" s="2">
        <f t="shared" si="1"/>
        <v>9691</v>
      </c>
      <c r="AG38" s="28">
        <f t="shared" si="2"/>
        <v>16.721697038719071</v>
      </c>
      <c r="AH38" s="28">
        <f t="shared" si="3"/>
        <v>47.551767788892988</v>
      </c>
      <c r="AI38" s="28">
        <f t="shared" si="4"/>
        <v>35.726535172387941</v>
      </c>
      <c r="AJ38" s="29">
        <f t="shared" si="5"/>
        <v>100</v>
      </c>
      <c r="AL38" s="31">
        <v>0.55410000000000004</v>
      </c>
      <c r="AM38" s="31">
        <v>0.48280000000000001</v>
      </c>
      <c r="AN38" s="31">
        <v>0.50770000000000004</v>
      </c>
      <c r="AO38" s="31">
        <v>0.55379999999999996</v>
      </c>
      <c r="AP38" s="31">
        <v>0.56969999999999998</v>
      </c>
      <c r="AQ38" s="31">
        <v>0.5595</v>
      </c>
      <c r="AR38" s="31">
        <v>0.5524</v>
      </c>
      <c r="AS38" s="31">
        <v>0.51790000000000003</v>
      </c>
      <c r="AU38" s="31">
        <f t="shared" si="6"/>
        <v>2.5076160199397179E-2</v>
      </c>
      <c r="AV38" s="31">
        <f t="shared" si="7"/>
        <v>7.1309493532730417E-2</v>
      </c>
      <c r="AW38" s="31">
        <f t="shared" si="8"/>
        <v>5.3576160199397149E-2</v>
      </c>
      <c r="AX38" s="31">
        <f t="shared" si="9"/>
        <v>0.14996181393152475</v>
      </c>
    </row>
    <row r="39" spans="1:50" x14ac:dyDescent="0.25">
      <c r="A39" s="1" t="s">
        <v>43</v>
      </c>
      <c r="B39" s="4">
        <v>1</v>
      </c>
      <c r="C39" s="4">
        <v>3</v>
      </c>
      <c r="D39" s="4">
        <v>3</v>
      </c>
      <c r="E39" s="4">
        <v>1</v>
      </c>
      <c r="F39" s="4">
        <v>2</v>
      </c>
      <c r="G39" s="4">
        <v>3</v>
      </c>
      <c r="H39" s="4">
        <v>3</v>
      </c>
      <c r="I39" s="4">
        <v>3</v>
      </c>
      <c r="J39" s="4">
        <v>3</v>
      </c>
      <c r="K39" s="4">
        <v>2</v>
      </c>
      <c r="L39" s="4">
        <v>3</v>
      </c>
      <c r="M39" s="4">
        <v>1</v>
      </c>
      <c r="N39" s="4">
        <v>5</v>
      </c>
      <c r="O39" s="4">
        <v>2</v>
      </c>
      <c r="P39" s="4">
        <v>5</v>
      </c>
      <c r="Q39" s="4">
        <v>2</v>
      </c>
      <c r="R39" s="4">
        <v>4</v>
      </c>
      <c r="S39" s="4">
        <v>1</v>
      </c>
      <c r="T39" s="4">
        <v>3</v>
      </c>
      <c r="U39" s="4">
        <v>2</v>
      </c>
      <c r="W39" s="2">
        <f t="shared" si="19"/>
        <v>52</v>
      </c>
      <c r="Y39" s="17">
        <f>SUMPRODUCT('Champ Scores'!B39:U39,'Comp &amp; Class Scores'!$B$3:$U$3,'Champ Scores'!B39:U39,'Comp &amp; Class Scores'!$B$3:$U$3)</f>
        <v>2296</v>
      </c>
      <c r="Z39" s="17">
        <f>SUMPRODUCT('Champ Scores'!B39:U39,'Comp &amp; Class Scores'!$B$4:$U$4,'Champ Scores'!B39:U39,'Comp &amp; Class Scores'!$B$4:$U$4)</f>
        <v>1637</v>
      </c>
      <c r="AA39" s="17">
        <f>SUMPRODUCT('Champ Scores'!B39:U39,'Comp &amp; Class Scores'!$B$5:$U$5,'Champ Scores'!B39:U39,'Comp &amp; Class Scores'!$B$5:$U$5)</f>
        <v>1472</v>
      </c>
      <c r="AB39" s="17">
        <f>SUMPRODUCT('Champ Scores'!B39:U39,'Comp &amp; Class Scores'!$B$6:$U$6,'Champ Scores'!B39:U39,'Comp &amp; Class Scores'!$B$6:$U$6)</f>
        <v>1555</v>
      </c>
      <c r="AC39" s="17">
        <f>SUMPRODUCT('Champ Scores'!B39:U39,'Comp &amp; Class Scores'!$B$7:$U$7,'Champ Scores'!B39:U39,'Comp &amp; Class Scores'!$B$7:$U$7)</f>
        <v>1456</v>
      </c>
      <c r="AE39" s="2">
        <f t="shared" si="1"/>
        <v>8416</v>
      </c>
      <c r="AG39" s="28">
        <f t="shared" si="2"/>
        <v>29.675217117926504</v>
      </c>
      <c r="AH39" s="28">
        <f t="shared" si="3"/>
        <v>48.813873580539422</v>
      </c>
      <c r="AI39" s="28">
        <f t="shared" si="4"/>
        <v>21.510909301534074</v>
      </c>
      <c r="AJ39" s="29">
        <f t="shared" si="5"/>
        <v>100</v>
      </c>
      <c r="AL39" s="31">
        <v>0.5252</v>
      </c>
      <c r="AM39" s="31">
        <v>0.49209999999999998</v>
      </c>
      <c r="AN39" s="31">
        <v>0.50580000000000003</v>
      </c>
      <c r="AO39" s="31">
        <v>0.54169999999999996</v>
      </c>
      <c r="AP39" s="31">
        <v>0.53939999999999999</v>
      </c>
      <c r="AQ39" s="31">
        <v>0.50890000000000002</v>
      </c>
      <c r="AR39" s="31">
        <v>0.50680000000000003</v>
      </c>
      <c r="AS39" s="31">
        <v>0.50239999999999996</v>
      </c>
      <c r="AU39" s="31">
        <f t="shared" si="6"/>
        <v>2.6049041036661114E-2</v>
      </c>
      <c r="AV39" s="31">
        <f t="shared" si="7"/>
        <v>4.284904103666104E-2</v>
      </c>
      <c r="AW39" s="31">
        <f t="shared" si="8"/>
        <v>1.8882374369994459E-2</v>
      </c>
      <c r="AX39" s="31">
        <f t="shared" si="9"/>
        <v>8.7780456443316612E-2</v>
      </c>
    </row>
    <row r="40" spans="1:50" x14ac:dyDescent="0.25">
      <c r="A40" s="1" t="s">
        <v>44</v>
      </c>
      <c r="B40" s="4">
        <v>3</v>
      </c>
      <c r="C40" s="4">
        <v>1</v>
      </c>
      <c r="D40" s="4">
        <v>1</v>
      </c>
      <c r="E40" s="4">
        <v>3</v>
      </c>
      <c r="F40" s="4">
        <v>3</v>
      </c>
      <c r="G40" s="4">
        <v>2</v>
      </c>
      <c r="H40" s="4">
        <v>2</v>
      </c>
      <c r="I40" s="4">
        <v>2</v>
      </c>
      <c r="J40" s="4">
        <v>1</v>
      </c>
      <c r="K40" s="4">
        <v>4</v>
      </c>
      <c r="L40" s="4">
        <v>3</v>
      </c>
      <c r="M40" s="4">
        <v>2</v>
      </c>
      <c r="N40" s="4">
        <v>4</v>
      </c>
      <c r="O40" s="4">
        <v>3</v>
      </c>
      <c r="P40" s="4">
        <v>5</v>
      </c>
      <c r="Q40" s="4">
        <v>2</v>
      </c>
      <c r="R40" s="4">
        <v>4</v>
      </c>
      <c r="S40" s="4">
        <v>1</v>
      </c>
      <c r="T40" s="4">
        <v>3</v>
      </c>
      <c r="U40" s="4">
        <v>3</v>
      </c>
      <c r="W40" s="2">
        <f t="shared" si="19"/>
        <v>52</v>
      </c>
      <c r="Y40" s="17">
        <f>SUMPRODUCT('Champ Scores'!B40:U40,'Comp &amp; Class Scores'!$B$3:$U$3,'Champ Scores'!B40:U40,'Comp &amp; Class Scores'!$B$3:$U$3)</f>
        <v>2497</v>
      </c>
      <c r="Z40" s="17">
        <f>SUMPRODUCT('Champ Scores'!B40:U40,'Comp &amp; Class Scores'!$B$4:$U$4,'Champ Scores'!B40:U40,'Comp &amp; Class Scores'!$B$4:$U$4)</f>
        <v>1861</v>
      </c>
      <c r="AA40" s="17">
        <f>SUMPRODUCT('Champ Scores'!B40:U40,'Comp &amp; Class Scores'!$B$5:$U$5,'Champ Scores'!B40:U40,'Comp &amp; Class Scores'!$B$5:$U$5)</f>
        <v>1455</v>
      </c>
      <c r="AB40" s="17">
        <f>SUMPRODUCT('Champ Scores'!B40:U40,'Comp &amp; Class Scores'!$B$6:$U$6,'Champ Scores'!B40:U40,'Comp &amp; Class Scores'!$B$6:$U$6)</f>
        <v>1355</v>
      </c>
      <c r="AC40" s="17">
        <f>SUMPRODUCT('Champ Scores'!B40:U40,'Comp &amp; Class Scores'!$B$7:$U$7,'Champ Scores'!B40:U40,'Comp &amp; Class Scores'!$B$7:$U$7)</f>
        <v>1256</v>
      </c>
      <c r="AE40" s="2">
        <f t="shared" si="1"/>
        <v>8424</v>
      </c>
      <c r="AG40" s="28">
        <f t="shared" si="2"/>
        <v>44.060452836628265</v>
      </c>
      <c r="AH40" s="28">
        <f t="shared" si="3"/>
        <v>33.232207478697532</v>
      </c>
      <c r="AI40" s="28">
        <f t="shared" si="4"/>
        <v>22.707339684674199</v>
      </c>
      <c r="AJ40" s="29">
        <f t="shared" si="5"/>
        <v>100</v>
      </c>
      <c r="AL40" s="31">
        <v>0.50390000000000001</v>
      </c>
      <c r="AM40" s="31">
        <v>0.55200000000000005</v>
      </c>
      <c r="AN40" s="31">
        <v>0.50619999999999998</v>
      </c>
      <c r="AO40" s="31">
        <v>0.50600000000000001</v>
      </c>
      <c r="AP40" s="31">
        <v>0.50690000000000002</v>
      </c>
      <c r="AQ40" s="31">
        <v>0.50490000000000002</v>
      </c>
      <c r="AR40" s="31">
        <v>0.4829</v>
      </c>
      <c r="AS40" s="31">
        <v>0.4849</v>
      </c>
      <c r="AU40" s="31">
        <f t="shared" si="6"/>
        <v>6.2934327278370672E-2</v>
      </c>
      <c r="AV40" s="31">
        <f t="shared" si="7"/>
        <v>4.7467660611704154E-2</v>
      </c>
      <c r="AW40" s="31">
        <f t="shared" si="8"/>
        <v>3.2434327278370756E-2</v>
      </c>
      <c r="AX40" s="31">
        <f t="shared" si="9"/>
        <v>0.14283631516844558</v>
      </c>
    </row>
    <row r="41" spans="1:50" x14ac:dyDescent="0.25">
      <c r="A41" s="1" t="s">
        <v>45</v>
      </c>
      <c r="B41" s="4">
        <v>3</v>
      </c>
      <c r="C41" s="4">
        <v>5</v>
      </c>
      <c r="D41" s="4">
        <v>2</v>
      </c>
      <c r="E41" s="4">
        <v>4</v>
      </c>
      <c r="F41" s="4">
        <v>4</v>
      </c>
      <c r="G41" s="4">
        <v>4</v>
      </c>
      <c r="H41" s="4">
        <v>2</v>
      </c>
      <c r="I41" s="4">
        <v>2</v>
      </c>
      <c r="J41" s="4">
        <v>4</v>
      </c>
      <c r="K41" s="4">
        <v>2</v>
      </c>
      <c r="L41" s="4">
        <v>1</v>
      </c>
      <c r="M41" s="4">
        <v>1</v>
      </c>
      <c r="N41" s="4">
        <v>3</v>
      </c>
      <c r="O41" s="4">
        <v>3</v>
      </c>
      <c r="P41" s="4">
        <v>3</v>
      </c>
      <c r="Q41" s="4">
        <v>3</v>
      </c>
      <c r="R41" s="4">
        <v>1</v>
      </c>
      <c r="S41" s="4">
        <v>1</v>
      </c>
      <c r="T41" s="4">
        <v>3</v>
      </c>
      <c r="U41" s="4">
        <v>1</v>
      </c>
      <c r="W41" s="2">
        <f t="shared" si="19"/>
        <v>52</v>
      </c>
      <c r="Y41" s="17">
        <f>SUMPRODUCT('Champ Scores'!B41:U41,'Comp &amp; Class Scores'!$B$3:$U$3,'Champ Scores'!B41:U41,'Comp &amp; Class Scores'!$B$3:$U$3)</f>
        <v>1725</v>
      </c>
      <c r="Z41" s="17">
        <f>SUMPRODUCT('Champ Scores'!B41:U41,'Comp &amp; Class Scores'!$B$4:$U$4,'Champ Scores'!B41:U41,'Comp &amp; Class Scores'!$B$4:$U$4)</f>
        <v>1639</v>
      </c>
      <c r="AA41" s="17">
        <f>SUMPRODUCT('Champ Scores'!B41:U41,'Comp &amp; Class Scores'!$B$5:$U$5,'Champ Scores'!B41:U41,'Comp &amp; Class Scores'!$B$5:$U$5)</f>
        <v>1751</v>
      </c>
      <c r="AB41" s="17">
        <f>SUMPRODUCT('Champ Scores'!B41:U41,'Comp &amp; Class Scores'!$B$6:$U$6,'Champ Scores'!B41:U41,'Comp &amp; Class Scores'!$B$6:$U$6)</f>
        <v>1734</v>
      </c>
      <c r="AC41" s="17">
        <f>SUMPRODUCT('Champ Scores'!B41:U41,'Comp &amp; Class Scores'!$B$7:$U$7,'Champ Scores'!B41:U41,'Comp &amp; Class Scores'!$B$7:$U$7)</f>
        <v>2183</v>
      </c>
      <c r="AE41" s="2">
        <f t="shared" si="1"/>
        <v>9032</v>
      </c>
      <c r="AG41" s="28">
        <f t="shared" si="2"/>
        <v>23.110253361627038</v>
      </c>
      <c r="AH41" s="28">
        <f t="shared" si="3"/>
        <v>31.185472527735897</v>
      </c>
      <c r="AI41" s="28">
        <f t="shared" si="4"/>
        <v>45.704274110637066</v>
      </c>
      <c r="AJ41" s="29">
        <f t="shared" si="5"/>
        <v>100</v>
      </c>
      <c r="AL41" s="31">
        <v>0.4803</v>
      </c>
      <c r="AM41" s="31">
        <v>0.4909</v>
      </c>
      <c r="AN41" s="31">
        <v>0.4516</v>
      </c>
      <c r="AO41" s="31">
        <v>0.46910000000000002</v>
      </c>
      <c r="AP41" s="31">
        <v>0.48580000000000001</v>
      </c>
      <c r="AQ41" s="31">
        <v>0.4859</v>
      </c>
      <c r="AR41" s="31">
        <v>0.50039999999999996</v>
      </c>
      <c r="AS41" s="31">
        <v>0.50700000000000001</v>
      </c>
      <c r="AU41" s="31">
        <f t="shared" si="6"/>
        <v>2.785556586879534E-2</v>
      </c>
      <c r="AV41" s="31">
        <f t="shared" si="7"/>
        <v>3.7588899202128712E-2</v>
      </c>
      <c r="AW41" s="31">
        <f t="shared" si="8"/>
        <v>5.5088899202128727E-2</v>
      </c>
      <c r="AX41" s="31">
        <f t="shared" si="9"/>
        <v>0.12053336427305278</v>
      </c>
    </row>
    <row r="42" spans="1:50" x14ac:dyDescent="0.25">
      <c r="A42" s="1" t="s">
        <v>371</v>
      </c>
      <c r="B42" s="69">
        <v>3</v>
      </c>
      <c r="C42" s="69">
        <v>4</v>
      </c>
      <c r="D42" s="69">
        <v>2</v>
      </c>
      <c r="E42" s="69">
        <v>5</v>
      </c>
      <c r="F42" s="69">
        <v>5</v>
      </c>
      <c r="G42" s="69">
        <v>5</v>
      </c>
      <c r="H42" s="69">
        <v>1</v>
      </c>
      <c r="I42" s="69">
        <v>1</v>
      </c>
      <c r="J42" s="69">
        <v>5</v>
      </c>
      <c r="K42" s="69">
        <v>4</v>
      </c>
      <c r="L42" s="69">
        <v>3</v>
      </c>
      <c r="M42" s="69">
        <v>1</v>
      </c>
      <c r="N42" s="69">
        <v>1</v>
      </c>
      <c r="O42" s="69">
        <v>1</v>
      </c>
      <c r="P42" s="69">
        <v>1</v>
      </c>
      <c r="Q42" s="69">
        <v>4</v>
      </c>
      <c r="R42" s="69">
        <v>3</v>
      </c>
      <c r="S42" s="69">
        <v>1</v>
      </c>
      <c r="T42" s="69">
        <v>1</v>
      </c>
      <c r="U42" s="69">
        <v>1</v>
      </c>
      <c r="V42" s="70"/>
      <c r="W42" s="71">
        <f>SUM(B42:U42)</f>
        <v>52</v>
      </c>
      <c r="Y42" s="66">
        <f>SUMPRODUCT('Champ Scores'!B42:U42,'Comp &amp; Class Scores'!$B$3:$U$3,'Champ Scores'!B42:U42,'Comp &amp; Class Scores'!$B$3:$U$3)</f>
        <v>2029</v>
      </c>
      <c r="Z42" s="66">
        <f>SUMPRODUCT('Champ Scores'!B42:U42,'Comp &amp; Class Scores'!$B$4:$U$4,'Champ Scores'!B42:U42,'Comp &amp; Class Scores'!$B$4:$U$4)</f>
        <v>2093</v>
      </c>
      <c r="AA42" s="66">
        <f>SUMPRODUCT('Champ Scores'!B42:U42,'Comp &amp; Class Scores'!$B$5:$U$5,'Champ Scores'!B42:U42,'Comp &amp; Class Scores'!$B$5:$U$5)</f>
        <v>1810</v>
      </c>
      <c r="AB42" s="66">
        <f>SUMPRODUCT('Champ Scores'!B42:U42,'Comp &amp; Class Scores'!$B$6:$U$6,'Champ Scores'!B42:U42,'Comp &amp; Class Scores'!$B$6:$U$6)</f>
        <v>1605</v>
      </c>
      <c r="AC42" s="66">
        <f>SUMPRODUCT('Champ Scores'!B42:U42,'Comp &amp; Class Scores'!$B$7:$U$7,'Champ Scores'!B42:U42,'Comp &amp; Class Scores'!$B$7:$U$7)</f>
        <v>2831</v>
      </c>
      <c r="AE42" s="65">
        <f>SUM(Y42:AC42)</f>
        <v>10368</v>
      </c>
      <c r="AG42" s="72">
        <f t="shared" si="2"/>
        <v>23.905249828086657</v>
      </c>
      <c r="AH42" s="72">
        <f t="shared" si="3"/>
        <v>30.013347046900808</v>
      </c>
      <c r="AI42" s="72">
        <f t="shared" si="4"/>
        <v>46.081403125012535</v>
      </c>
      <c r="AJ42" s="69">
        <f t="shared" si="5"/>
        <v>100</v>
      </c>
      <c r="AL42" s="73">
        <v>0.47310000000000002</v>
      </c>
      <c r="AM42" s="73">
        <v>0.51270000000000004</v>
      </c>
      <c r="AN42" s="73">
        <v>0.40699999999999997</v>
      </c>
      <c r="AO42" s="73">
        <v>0.43330000000000002</v>
      </c>
      <c r="AP42" s="73">
        <v>0.47860000000000003</v>
      </c>
      <c r="AQ42" s="73">
        <v>0.50119999999999998</v>
      </c>
      <c r="AR42" s="73">
        <v>0.52210000000000001</v>
      </c>
      <c r="AS42" s="73">
        <v>0.54790000000000005</v>
      </c>
      <c r="AU42" s="73">
        <f>AVERAGE(AM42:AO42)-$AZ$1*($AL42-$BA$1*STDEV($AM42:$AS42))</f>
        <v>7.8404423025153769E-2</v>
      </c>
      <c r="AV42" s="73">
        <f>AVERAGE(AO42:AQ42)-$AZ$1*($AL42-$BA$1*STDEV($AM42:$AS42))</f>
        <v>9.8437756358487116E-2</v>
      </c>
      <c r="AW42" s="73">
        <f>AVERAGE(AQ42:AS42)-$AZ$1*($AL42-$BA$1*STDEV($AM42:$AS42))</f>
        <v>0.15113775635848703</v>
      </c>
      <c r="AX42" s="73">
        <f>SUM(AU42:AW42)</f>
        <v>0.32797993574212791</v>
      </c>
    </row>
    <row r="43" spans="1:50" x14ac:dyDescent="0.25">
      <c r="A43" s="1" t="s">
        <v>46</v>
      </c>
      <c r="B43" s="4">
        <v>4</v>
      </c>
      <c r="C43" s="4">
        <v>3</v>
      </c>
      <c r="D43" s="4">
        <v>3</v>
      </c>
      <c r="E43" s="4">
        <v>3</v>
      </c>
      <c r="F43" s="4">
        <v>4</v>
      </c>
      <c r="G43" s="4">
        <v>1</v>
      </c>
      <c r="H43" s="4">
        <v>1</v>
      </c>
      <c r="I43" s="4">
        <v>1</v>
      </c>
      <c r="J43" s="4">
        <v>2</v>
      </c>
      <c r="K43" s="4">
        <v>1</v>
      </c>
      <c r="L43" s="4">
        <v>3</v>
      </c>
      <c r="M43" s="4">
        <v>3</v>
      </c>
      <c r="N43" s="4">
        <v>3</v>
      </c>
      <c r="O43" s="4">
        <v>3</v>
      </c>
      <c r="P43" s="4">
        <v>4</v>
      </c>
      <c r="Q43" s="4">
        <v>5</v>
      </c>
      <c r="R43" s="4">
        <v>4</v>
      </c>
      <c r="S43" s="4">
        <v>1</v>
      </c>
      <c r="T43" s="4">
        <v>2</v>
      </c>
      <c r="U43" s="4">
        <v>1</v>
      </c>
      <c r="W43" s="2">
        <f t="shared" si="19"/>
        <v>52</v>
      </c>
      <c r="Y43" s="17">
        <f>SUMPRODUCT('Champ Scores'!B43:U43,'Comp &amp; Class Scores'!$B$3:$U$3,'Champ Scores'!B43:U43,'Comp &amp; Class Scores'!$B$3:$U$3)</f>
        <v>2364</v>
      </c>
      <c r="Z43" s="17">
        <f>SUMPRODUCT('Champ Scores'!B43:U43,'Comp &amp; Class Scores'!$B$4:$U$4,'Champ Scores'!B43:U43,'Comp &amp; Class Scores'!$B$4:$U$4)</f>
        <v>2536</v>
      </c>
      <c r="AA43" s="17">
        <f>SUMPRODUCT('Champ Scores'!B43:U43,'Comp &amp; Class Scores'!$B$5:$U$5,'Champ Scores'!B43:U43,'Comp &amp; Class Scores'!$B$5:$U$5)</f>
        <v>1299</v>
      </c>
      <c r="AB43" s="17">
        <f>SUMPRODUCT('Champ Scores'!B43:U43,'Comp &amp; Class Scores'!$B$6:$U$6,'Champ Scores'!B43:U43,'Comp &amp; Class Scores'!$B$6:$U$6)</f>
        <v>1235</v>
      </c>
      <c r="AC43" s="17">
        <f>SUMPRODUCT('Champ Scores'!B43:U43,'Comp &amp; Class Scores'!$B$7:$U$7,'Champ Scores'!B43:U43,'Comp &amp; Class Scores'!$B$7:$U$7)</f>
        <v>1619</v>
      </c>
      <c r="AE43" s="2">
        <f t="shared" si="1"/>
        <v>9053</v>
      </c>
      <c r="AG43" s="28">
        <f t="shared" si="2"/>
        <v>45.802891472875949</v>
      </c>
      <c r="AH43" s="28">
        <f t="shared" si="3"/>
        <v>37.517130937166755</v>
      </c>
      <c r="AI43" s="28">
        <f t="shared" si="4"/>
        <v>16.6799775899573</v>
      </c>
      <c r="AJ43" s="29">
        <f t="shared" si="5"/>
        <v>100</v>
      </c>
      <c r="AL43" s="31">
        <v>0.53859999999999997</v>
      </c>
      <c r="AM43" s="31">
        <v>0.53010000000000002</v>
      </c>
      <c r="AN43" s="31">
        <v>0.56200000000000006</v>
      </c>
      <c r="AO43" s="31">
        <v>0.55289999999999995</v>
      </c>
      <c r="AP43" s="31">
        <v>0.53690000000000004</v>
      </c>
      <c r="AQ43" s="31">
        <v>0.5282</v>
      </c>
      <c r="AR43" s="31">
        <v>0.51949999999999996</v>
      </c>
      <c r="AS43" s="31">
        <v>0.50239999999999996</v>
      </c>
      <c r="AU43" s="31">
        <f t="shared" si="6"/>
        <v>4.975113889416799E-2</v>
      </c>
      <c r="AV43" s="31">
        <f t="shared" si="7"/>
        <v>4.0751138894167982E-2</v>
      </c>
      <c r="AW43" s="31">
        <f t="shared" si="8"/>
        <v>1.8117805560834588E-2</v>
      </c>
      <c r="AX43" s="31">
        <f t="shared" si="9"/>
        <v>0.10862008334917056</v>
      </c>
    </row>
    <row r="44" spans="1:50" x14ac:dyDescent="0.25">
      <c r="A44" s="1" t="s">
        <v>47</v>
      </c>
      <c r="B44" s="4">
        <v>2</v>
      </c>
      <c r="C44" s="4">
        <v>5</v>
      </c>
      <c r="D44" s="4">
        <v>3</v>
      </c>
      <c r="E44" s="4">
        <v>3</v>
      </c>
      <c r="F44" s="4">
        <v>2</v>
      </c>
      <c r="G44" s="4">
        <v>4</v>
      </c>
      <c r="H44" s="4">
        <v>3</v>
      </c>
      <c r="I44" s="4">
        <v>5</v>
      </c>
      <c r="J44" s="4">
        <v>3</v>
      </c>
      <c r="K44" s="4">
        <v>1</v>
      </c>
      <c r="L44" s="4">
        <v>1</v>
      </c>
      <c r="M44" s="4">
        <v>1</v>
      </c>
      <c r="N44" s="4">
        <v>3</v>
      </c>
      <c r="O44" s="4">
        <v>4</v>
      </c>
      <c r="P44" s="4">
        <v>3</v>
      </c>
      <c r="Q44" s="4">
        <v>1</v>
      </c>
      <c r="R44" s="4">
        <v>1</v>
      </c>
      <c r="S44" s="4">
        <v>1</v>
      </c>
      <c r="T44" s="4">
        <v>4</v>
      </c>
      <c r="U44" s="4">
        <v>2</v>
      </c>
      <c r="W44" s="2">
        <f t="shared" si="19"/>
        <v>52</v>
      </c>
      <c r="Y44" s="17">
        <f>SUMPRODUCT('Champ Scores'!B44:U44,'Comp &amp; Class Scores'!$B$3:$U$3,'Champ Scores'!B44:U44,'Comp &amp; Class Scores'!$B$3:$U$3)</f>
        <v>1517</v>
      </c>
      <c r="Z44" s="17">
        <f>SUMPRODUCT('Champ Scores'!B44:U44,'Comp &amp; Class Scores'!$B$4:$U$4,'Champ Scores'!B44:U44,'Comp &amp; Class Scores'!$B$4:$U$4)</f>
        <v>1344</v>
      </c>
      <c r="AA44" s="17">
        <f>SUMPRODUCT('Champ Scores'!B44:U44,'Comp &amp; Class Scores'!$B$5:$U$5,'Champ Scores'!B44:U44,'Comp &amp; Class Scores'!$B$5:$U$5)</f>
        <v>2087</v>
      </c>
      <c r="AB44" s="17">
        <f>SUMPRODUCT('Champ Scores'!B44:U44,'Comp &amp; Class Scores'!$B$6:$U$6,'Champ Scores'!B44:U44,'Comp &amp; Class Scores'!$B$6:$U$6)</f>
        <v>2456</v>
      </c>
      <c r="AC44" s="17">
        <f>SUMPRODUCT('Champ Scores'!B44:U44,'Comp &amp; Class Scores'!$B$7:$U$7,'Champ Scores'!B44:U44,'Comp &amp; Class Scores'!$B$7:$U$7)</f>
        <v>2115</v>
      </c>
      <c r="AE44" s="2">
        <f t="shared" si="1"/>
        <v>9519</v>
      </c>
      <c r="AG44" s="28">
        <f t="shared" si="2"/>
        <v>46.524757783488909</v>
      </c>
      <c r="AH44" s="28">
        <f t="shared" si="3"/>
        <v>32.920342144286096</v>
      </c>
      <c r="AI44" s="28">
        <f t="shared" si="4"/>
        <v>20.554900072224996</v>
      </c>
      <c r="AJ44" s="29">
        <f t="shared" si="5"/>
        <v>100</v>
      </c>
      <c r="AL44" s="31">
        <v>0.54600000000000004</v>
      </c>
      <c r="AM44" s="31">
        <v>0.58720000000000006</v>
      </c>
      <c r="AN44" s="31">
        <v>0.55579999999999996</v>
      </c>
      <c r="AO44" s="31">
        <v>0.55700000000000005</v>
      </c>
      <c r="AP44" s="31">
        <v>0.54349999999999998</v>
      </c>
      <c r="AQ44" s="31">
        <v>0.54349999999999998</v>
      </c>
      <c r="AR44" s="31">
        <v>0.52500000000000002</v>
      </c>
      <c r="AS44" s="31">
        <v>0.52459999999999996</v>
      </c>
      <c r="AU44" s="31">
        <f t="shared" si="6"/>
        <v>6.3836784197420005E-2</v>
      </c>
      <c r="AV44" s="31">
        <f t="shared" si="7"/>
        <v>4.5170117530753284E-2</v>
      </c>
      <c r="AW44" s="31">
        <f t="shared" si="8"/>
        <v>2.8203450864086599E-2</v>
      </c>
      <c r="AX44" s="31">
        <f t="shared" si="9"/>
        <v>0.13721035259225989</v>
      </c>
    </row>
    <row r="45" spans="1:50" x14ac:dyDescent="0.25">
      <c r="A45" s="1" t="s">
        <v>48</v>
      </c>
      <c r="B45" s="4">
        <v>2</v>
      </c>
      <c r="C45" s="4">
        <v>4</v>
      </c>
      <c r="D45" s="4">
        <v>2</v>
      </c>
      <c r="E45" s="4">
        <v>4</v>
      </c>
      <c r="F45" s="4">
        <v>5</v>
      </c>
      <c r="G45" s="4">
        <v>2</v>
      </c>
      <c r="H45" s="4">
        <v>2</v>
      </c>
      <c r="I45" s="4">
        <v>2</v>
      </c>
      <c r="J45" s="4">
        <v>5</v>
      </c>
      <c r="K45" s="4">
        <v>1</v>
      </c>
      <c r="L45" s="4">
        <v>5</v>
      </c>
      <c r="M45" s="4">
        <v>3</v>
      </c>
      <c r="N45" s="4">
        <v>1</v>
      </c>
      <c r="O45" s="4">
        <v>3</v>
      </c>
      <c r="P45" s="4">
        <v>2</v>
      </c>
      <c r="Q45" s="4">
        <v>1</v>
      </c>
      <c r="R45" s="4">
        <v>1</v>
      </c>
      <c r="S45" s="4">
        <v>1</v>
      </c>
      <c r="T45" s="4">
        <v>4</v>
      </c>
      <c r="U45" s="4">
        <v>2</v>
      </c>
      <c r="W45" s="2">
        <f t="shared" si="19"/>
        <v>52</v>
      </c>
      <c r="Y45" s="17">
        <f>SUMPRODUCT('Champ Scores'!B45:U45,'Comp &amp; Class Scores'!$B$3:$U$3,'Champ Scores'!B45:U45,'Comp &amp; Class Scores'!$B$3:$U$3)</f>
        <v>1638</v>
      </c>
      <c r="Z45" s="17">
        <f>SUMPRODUCT('Champ Scores'!B45:U45,'Comp &amp; Class Scores'!$B$4:$U$4,'Champ Scores'!B45:U45,'Comp &amp; Class Scores'!$B$4:$U$4)</f>
        <v>1922</v>
      </c>
      <c r="AA45" s="17">
        <f>SUMPRODUCT('Champ Scores'!B45:U45,'Comp &amp; Class Scores'!$B$5:$U$5,'Champ Scores'!B45:U45,'Comp &amp; Class Scores'!$B$5:$U$5)</f>
        <v>1925</v>
      </c>
      <c r="AB45" s="17">
        <f>SUMPRODUCT('Champ Scores'!B45:U45,'Comp &amp; Class Scores'!$B$6:$U$6,'Champ Scores'!B45:U45,'Comp &amp; Class Scores'!$B$6:$U$6)</f>
        <v>1742</v>
      </c>
      <c r="AC45" s="17">
        <f>SUMPRODUCT('Champ Scores'!B45:U45,'Comp &amp; Class Scores'!$B$7:$U$7,'Champ Scores'!B45:U45,'Comp &amp; Class Scores'!$B$7:$U$7)</f>
        <v>2369</v>
      </c>
      <c r="AE45" s="2">
        <f t="shared" si="1"/>
        <v>9596</v>
      </c>
      <c r="AG45" s="28">
        <f t="shared" si="2"/>
        <v>46.802619602298883</v>
      </c>
      <c r="AH45" s="28">
        <f t="shared" si="3"/>
        <v>35.860452807394559</v>
      </c>
      <c r="AI45" s="28">
        <f t="shared" si="4"/>
        <v>17.336927590306555</v>
      </c>
      <c r="AJ45" s="29">
        <f t="shared" si="5"/>
        <v>100</v>
      </c>
      <c r="AL45" s="31">
        <v>0.53490000000000004</v>
      </c>
      <c r="AM45" s="31">
        <v>0.55100000000000005</v>
      </c>
      <c r="AN45" s="31">
        <v>0.54359999999999997</v>
      </c>
      <c r="AO45" s="31">
        <v>0.53859999999999997</v>
      </c>
      <c r="AP45" s="31">
        <v>0.54579999999999995</v>
      </c>
      <c r="AQ45" s="31">
        <v>0.52080000000000004</v>
      </c>
      <c r="AR45" s="31">
        <v>0.52829999999999999</v>
      </c>
      <c r="AS45" s="31">
        <v>0.50870000000000004</v>
      </c>
      <c r="AU45" s="31">
        <f t="shared" si="6"/>
        <v>3.9921201879766666E-2</v>
      </c>
      <c r="AV45" s="31">
        <f t="shared" si="7"/>
        <v>3.0587868546433361E-2</v>
      </c>
      <c r="AW45" s="31">
        <f t="shared" si="8"/>
        <v>1.4787868546433436E-2</v>
      </c>
      <c r="AX45" s="31">
        <f t="shared" si="9"/>
        <v>8.5296938972633463E-2</v>
      </c>
    </row>
    <row r="46" spans="1:50" x14ac:dyDescent="0.25">
      <c r="A46" s="1" t="s">
        <v>49</v>
      </c>
      <c r="B46" s="4">
        <v>2</v>
      </c>
      <c r="C46" s="4">
        <v>5</v>
      </c>
      <c r="D46" s="4">
        <v>5</v>
      </c>
      <c r="E46" s="4">
        <v>1</v>
      </c>
      <c r="F46" s="4">
        <v>5</v>
      </c>
      <c r="G46" s="4">
        <v>2</v>
      </c>
      <c r="H46" s="4">
        <v>1</v>
      </c>
      <c r="I46" s="4">
        <v>1</v>
      </c>
      <c r="J46" s="4">
        <v>5</v>
      </c>
      <c r="K46" s="4">
        <v>2</v>
      </c>
      <c r="L46" s="4">
        <v>3</v>
      </c>
      <c r="M46" s="4">
        <v>1</v>
      </c>
      <c r="N46" s="4">
        <v>2</v>
      </c>
      <c r="O46" s="4">
        <v>3</v>
      </c>
      <c r="P46" s="4">
        <v>3</v>
      </c>
      <c r="Q46" s="4">
        <v>3</v>
      </c>
      <c r="R46" s="4">
        <v>5</v>
      </c>
      <c r="S46" s="4">
        <v>1</v>
      </c>
      <c r="T46" s="4">
        <v>1</v>
      </c>
      <c r="U46" s="4">
        <v>1</v>
      </c>
      <c r="W46" s="2">
        <f t="shared" si="19"/>
        <v>52</v>
      </c>
      <c r="Y46" s="17">
        <f>SUMPRODUCT('Champ Scores'!B46:U46,'Comp &amp; Class Scores'!$B$3:$U$3,'Champ Scores'!B46:U46,'Comp &amp; Class Scores'!$B$3:$U$3)</f>
        <v>2027</v>
      </c>
      <c r="Z46" s="17">
        <f>SUMPRODUCT('Champ Scores'!B46:U46,'Comp &amp; Class Scores'!$B$4:$U$4,'Champ Scores'!B46:U46,'Comp &amp; Class Scores'!$B$4:$U$4)</f>
        <v>2626</v>
      </c>
      <c r="AA46" s="17">
        <f>SUMPRODUCT('Champ Scores'!B46:U46,'Comp &amp; Class Scores'!$B$5:$U$5,'Champ Scores'!B46:U46,'Comp &amp; Class Scores'!$B$5:$U$5)</f>
        <v>1630</v>
      </c>
      <c r="AB46" s="17">
        <f>SUMPRODUCT('Champ Scores'!B46:U46,'Comp &amp; Class Scores'!$B$6:$U$6,'Champ Scores'!B46:U46,'Comp &amp; Class Scores'!$B$6:$U$6)</f>
        <v>1190</v>
      </c>
      <c r="AC46" s="17">
        <f>SUMPRODUCT('Champ Scores'!B46:U46,'Comp &amp; Class Scores'!$B$7:$U$7,'Champ Scores'!B46:U46,'Comp &amp; Class Scores'!$B$7:$U$7)</f>
        <v>2337</v>
      </c>
      <c r="AE46" s="2">
        <f t="shared" si="1"/>
        <v>9810</v>
      </c>
      <c r="AG46" s="28">
        <f t="shared" si="2"/>
        <v>43.73538759572201</v>
      </c>
      <c r="AH46" s="28">
        <f t="shared" si="3"/>
        <v>24.800231325480635</v>
      </c>
      <c r="AI46" s="28">
        <f t="shared" si="4"/>
        <v>31.464381078797356</v>
      </c>
      <c r="AJ46" s="29">
        <f t="shared" si="5"/>
        <v>100</v>
      </c>
      <c r="AL46" s="31">
        <v>0.4924</v>
      </c>
      <c r="AM46" s="31">
        <v>0.52900000000000003</v>
      </c>
      <c r="AN46" s="31">
        <v>0.50629999999999997</v>
      </c>
      <c r="AO46" s="31">
        <v>0.49130000000000001</v>
      </c>
      <c r="AP46" s="31">
        <v>0.4849</v>
      </c>
      <c r="AQ46" s="31">
        <v>0.49130000000000001</v>
      </c>
      <c r="AR46" s="31">
        <v>0.4985</v>
      </c>
      <c r="AS46" s="31">
        <v>0.4985</v>
      </c>
      <c r="AU46" s="31">
        <f t="shared" si="6"/>
        <v>4.5501981781359779E-2</v>
      </c>
      <c r="AV46" s="31">
        <f t="shared" si="7"/>
        <v>2.5801981781359784E-2</v>
      </c>
      <c r="AW46" s="31">
        <f t="shared" si="8"/>
        <v>3.2735315114693075E-2</v>
      </c>
      <c r="AX46" s="31">
        <f t="shared" si="9"/>
        <v>0.10403927867741264</v>
      </c>
    </row>
    <row r="47" spans="1:50" x14ac:dyDescent="0.25">
      <c r="A47" s="1" t="s">
        <v>50</v>
      </c>
      <c r="B47" s="4">
        <v>1</v>
      </c>
      <c r="C47" s="4">
        <v>2</v>
      </c>
      <c r="D47" s="4">
        <v>1</v>
      </c>
      <c r="E47" s="4">
        <v>2</v>
      </c>
      <c r="F47" s="4">
        <v>1</v>
      </c>
      <c r="G47" s="4">
        <v>1</v>
      </c>
      <c r="H47" s="4">
        <v>2</v>
      </c>
      <c r="I47" s="4">
        <v>2</v>
      </c>
      <c r="J47" s="4">
        <v>1</v>
      </c>
      <c r="K47" s="4">
        <v>3</v>
      </c>
      <c r="L47" s="4">
        <v>1</v>
      </c>
      <c r="M47" s="4">
        <v>4</v>
      </c>
      <c r="N47" s="4">
        <v>4</v>
      </c>
      <c r="O47" s="4">
        <v>4</v>
      </c>
      <c r="P47" s="4">
        <v>4</v>
      </c>
      <c r="Q47" s="4">
        <v>2</v>
      </c>
      <c r="R47" s="4">
        <v>5</v>
      </c>
      <c r="S47" s="4">
        <v>4</v>
      </c>
      <c r="T47" s="4">
        <v>5</v>
      </c>
      <c r="U47" s="4">
        <v>3</v>
      </c>
      <c r="W47" s="2">
        <f t="shared" si="19"/>
        <v>52</v>
      </c>
      <c r="Y47" s="17">
        <f>SUMPRODUCT('Champ Scores'!B47:U47,'Comp &amp; Class Scores'!$B$3:$U$3,'Champ Scores'!B47:U47,'Comp &amp; Class Scores'!$B$3:$U$3)</f>
        <v>2273</v>
      </c>
      <c r="Z47" s="17">
        <f>SUMPRODUCT('Champ Scores'!B47:U47,'Comp &amp; Class Scores'!$B$4:$U$4,'Champ Scores'!B47:U47,'Comp &amp; Class Scores'!$B$4:$U$4)</f>
        <v>1740</v>
      </c>
      <c r="AA47" s="17">
        <f>SUMPRODUCT('Champ Scores'!B47:U47,'Comp &amp; Class Scores'!$B$5:$U$5,'Champ Scores'!B47:U47,'Comp &amp; Class Scores'!$B$5:$U$5)</f>
        <v>1991</v>
      </c>
      <c r="AB47" s="17">
        <f>SUMPRODUCT('Champ Scores'!B47:U47,'Comp &amp; Class Scores'!$B$6:$U$6,'Champ Scores'!B47:U47,'Comp &amp; Class Scores'!$B$6:$U$6)</f>
        <v>1805</v>
      </c>
      <c r="AC47" s="17">
        <f>SUMPRODUCT('Champ Scores'!B47:U47,'Comp &amp; Class Scores'!$B$7:$U$7,'Champ Scores'!B47:U47,'Comp &amp; Class Scores'!$B$7:$U$7)</f>
        <v>1202</v>
      </c>
      <c r="AE47" s="2">
        <f t="shared" si="1"/>
        <v>9011</v>
      </c>
      <c r="AG47" s="28">
        <f t="shared" si="2"/>
        <v>48.291598314975879</v>
      </c>
      <c r="AH47" s="28">
        <f t="shared" si="3"/>
        <v>35.380157619153678</v>
      </c>
      <c r="AI47" s="28">
        <f t="shared" si="4"/>
        <v>16.32824406587044</v>
      </c>
      <c r="AJ47" s="29">
        <f t="shared" si="5"/>
        <v>99.999999999999986</v>
      </c>
      <c r="AL47" s="31">
        <v>0.56410000000000005</v>
      </c>
      <c r="AM47" s="31">
        <v>0.60950000000000004</v>
      </c>
      <c r="AN47" s="31">
        <v>0.58879999999999999</v>
      </c>
      <c r="AO47" s="31">
        <v>0.59289999999999998</v>
      </c>
      <c r="AP47" s="31">
        <v>0.56610000000000005</v>
      </c>
      <c r="AQ47" s="31">
        <v>0.53800000000000003</v>
      </c>
      <c r="AR47" s="31">
        <v>0.53029999999999999</v>
      </c>
      <c r="AS47" s="31">
        <v>0.48970000000000002</v>
      </c>
      <c r="AU47" s="31">
        <f t="shared" si="6"/>
        <v>0.11744283405808459</v>
      </c>
      <c r="AV47" s="31">
        <f t="shared" si="7"/>
        <v>8.6042834058084494E-2</v>
      </c>
      <c r="AW47" s="31">
        <f t="shared" si="8"/>
        <v>3.9709500724751157E-2</v>
      </c>
      <c r="AX47" s="31">
        <f t="shared" si="9"/>
        <v>0.24319516884092024</v>
      </c>
    </row>
    <row r="48" spans="1:50" x14ac:dyDescent="0.25">
      <c r="A48" s="1" t="s">
        <v>51</v>
      </c>
      <c r="B48" s="4">
        <v>1</v>
      </c>
      <c r="C48" s="4">
        <v>1</v>
      </c>
      <c r="D48" s="4">
        <v>1</v>
      </c>
      <c r="E48" s="4">
        <v>1</v>
      </c>
      <c r="F48" s="4">
        <v>1</v>
      </c>
      <c r="G48" s="4">
        <v>1</v>
      </c>
      <c r="H48" s="4">
        <v>2</v>
      </c>
      <c r="I48" s="4">
        <v>4</v>
      </c>
      <c r="J48" s="4">
        <v>1</v>
      </c>
      <c r="K48" s="4">
        <v>2</v>
      </c>
      <c r="L48" s="4">
        <v>2</v>
      </c>
      <c r="M48" s="4">
        <v>3</v>
      </c>
      <c r="N48" s="4">
        <v>4</v>
      </c>
      <c r="O48" s="4">
        <v>4</v>
      </c>
      <c r="P48" s="4">
        <v>4</v>
      </c>
      <c r="Q48" s="4">
        <v>4</v>
      </c>
      <c r="R48" s="4">
        <v>1</v>
      </c>
      <c r="S48" s="4">
        <v>5</v>
      </c>
      <c r="T48" s="4">
        <v>5</v>
      </c>
      <c r="U48" s="4">
        <v>5</v>
      </c>
      <c r="W48" s="2">
        <f t="shared" si="19"/>
        <v>52</v>
      </c>
      <c r="Y48" s="17">
        <f>SUMPRODUCT('Champ Scores'!B48:U48,'Comp &amp; Class Scores'!$B$3:$U$3,'Champ Scores'!B48:U48,'Comp &amp; Class Scores'!$B$3:$U$3)</f>
        <v>1608</v>
      </c>
      <c r="Z48" s="17">
        <f>SUMPRODUCT('Champ Scores'!B48:U48,'Comp &amp; Class Scores'!$B$4:$U$4,'Champ Scores'!B48:U48,'Comp &amp; Class Scores'!$B$4:$U$4)</f>
        <v>1413</v>
      </c>
      <c r="AA48" s="17">
        <f>SUMPRODUCT('Champ Scores'!B48:U48,'Comp &amp; Class Scores'!$B$5:$U$5,'Champ Scores'!B48:U48,'Comp &amp; Class Scores'!$B$5:$U$5)</f>
        <v>2625</v>
      </c>
      <c r="AB48" s="17">
        <f>SUMPRODUCT('Champ Scores'!B48:U48,'Comp &amp; Class Scores'!$B$6:$U$6,'Champ Scores'!B48:U48,'Comp &amp; Class Scores'!$B$6:$U$6)</f>
        <v>2631</v>
      </c>
      <c r="AC48" s="17">
        <f>SUMPRODUCT('Champ Scores'!B48:U48,'Comp &amp; Class Scores'!$B$7:$U$7,'Champ Scores'!B48:U48,'Comp &amp; Class Scores'!$B$7:$U$7)</f>
        <v>1908</v>
      </c>
      <c r="AE48" s="2">
        <f t="shared" si="1"/>
        <v>10185</v>
      </c>
      <c r="AG48" s="28">
        <f t="shared" si="2"/>
        <v>36.663307413463166</v>
      </c>
      <c r="AH48" s="28">
        <f t="shared" si="3"/>
        <v>42.337195287859139</v>
      </c>
      <c r="AI48" s="28">
        <f t="shared" si="4"/>
        <v>20.999497298677692</v>
      </c>
      <c r="AJ48" s="29">
        <f t="shared" si="5"/>
        <v>100</v>
      </c>
      <c r="AL48" s="31">
        <v>0.51449999999999996</v>
      </c>
      <c r="AM48" s="31">
        <v>0.49230000000000002</v>
      </c>
      <c r="AN48" s="31">
        <v>0.51659999999999995</v>
      </c>
      <c r="AO48" s="31">
        <v>0.52900000000000003</v>
      </c>
      <c r="AP48" s="31">
        <v>0.51290000000000002</v>
      </c>
      <c r="AQ48" s="31">
        <v>0.50770000000000004</v>
      </c>
      <c r="AR48" s="31">
        <v>0.50760000000000005</v>
      </c>
      <c r="AS48" s="31">
        <v>0.49030000000000001</v>
      </c>
      <c r="AU48" s="31">
        <f t="shared" si="6"/>
        <v>2.5200867919464964E-2</v>
      </c>
      <c r="AV48" s="31">
        <f t="shared" si="7"/>
        <v>2.9100867919464979E-2</v>
      </c>
      <c r="AW48" s="31">
        <f t="shared" si="8"/>
        <v>1.4434201252798262E-2</v>
      </c>
      <c r="AX48" s="31">
        <f t="shared" si="9"/>
        <v>6.8735937091728205E-2</v>
      </c>
    </row>
    <row r="49" spans="1:50" x14ac:dyDescent="0.25">
      <c r="A49" s="1" t="s">
        <v>52</v>
      </c>
      <c r="B49" s="4">
        <v>3</v>
      </c>
      <c r="C49" s="4">
        <v>2</v>
      </c>
      <c r="D49" s="4">
        <v>3</v>
      </c>
      <c r="E49" s="4">
        <v>3</v>
      </c>
      <c r="F49" s="4">
        <v>3</v>
      </c>
      <c r="G49" s="4">
        <v>1</v>
      </c>
      <c r="H49" s="4">
        <v>1</v>
      </c>
      <c r="I49" s="4">
        <v>1</v>
      </c>
      <c r="J49" s="4">
        <v>2</v>
      </c>
      <c r="K49" s="4">
        <v>5</v>
      </c>
      <c r="L49" s="4">
        <v>1</v>
      </c>
      <c r="M49" s="4">
        <v>3</v>
      </c>
      <c r="N49" s="4">
        <v>5</v>
      </c>
      <c r="O49" s="4">
        <v>1</v>
      </c>
      <c r="P49" s="4">
        <v>4</v>
      </c>
      <c r="Q49" s="4">
        <v>1</v>
      </c>
      <c r="R49" s="4">
        <v>5</v>
      </c>
      <c r="S49" s="4">
        <v>1</v>
      </c>
      <c r="T49" s="4">
        <v>4</v>
      </c>
      <c r="U49" s="4">
        <v>3</v>
      </c>
      <c r="W49" s="2">
        <f t="shared" si="19"/>
        <v>52</v>
      </c>
      <c r="Y49" s="17">
        <f>SUMPRODUCT('Champ Scores'!B49:U49,'Comp &amp; Class Scores'!$B$3:$U$3,'Champ Scores'!B49:U49,'Comp &amp; Class Scores'!$B$3:$U$3)</f>
        <v>2792</v>
      </c>
      <c r="Z49" s="17">
        <f>SUMPRODUCT('Champ Scores'!B49:U49,'Comp &amp; Class Scores'!$B$4:$U$4,'Champ Scores'!B49:U49,'Comp &amp; Class Scores'!$B$4:$U$4)</f>
        <v>2041</v>
      </c>
      <c r="AA49" s="17">
        <f>SUMPRODUCT('Champ Scores'!B49:U49,'Comp &amp; Class Scores'!$B$5:$U$5,'Champ Scores'!B49:U49,'Comp &amp; Class Scores'!$B$5:$U$5)</f>
        <v>1741</v>
      </c>
      <c r="AB49" s="17">
        <f>SUMPRODUCT('Champ Scores'!B49:U49,'Comp &amp; Class Scores'!$B$6:$U$6,'Champ Scores'!B49:U49,'Comp &amp; Class Scores'!$B$6:$U$6)</f>
        <v>1362</v>
      </c>
      <c r="AC49" s="17">
        <f>SUMPRODUCT('Champ Scores'!B49:U49,'Comp &amp; Class Scores'!$B$7:$U$7,'Champ Scores'!B49:U49,'Comp &amp; Class Scores'!$B$7:$U$7)</f>
        <v>1425</v>
      </c>
      <c r="AE49" s="2">
        <f t="shared" si="1"/>
        <v>9361</v>
      </c>
      <c r="AG49" s="28">
        <f t="shared" si="2"/>
        <v>35.964601492175859</v>
      </c>
      <c r="AH49" s="28">
        <f t="shared" si="3"/>
        <v>30.125348865703394</v>
      </c>
      <c r="AI49" s="28">
        <f t="shared" si="4"/>
        <v>33.91004964212074</v>
      </c>
      <c r="AJ49" s="29">
        <f t="shared" si="5"/>
        <v>99.999999999999986</v>
      </c>
      <c r="AL49" s="31">
        <v>0.52429999999999999</v>
      </c>
      <c r="AM49" s="31">
        <v>0.51419999999999999</v>
      </c>
      <c r="AN49" s="31">
        <v>0.53520000000000001</v>
      </c>
      <c r="AO49" s="31">
        <v>0.52690000000000003</v>
      </c>
      <c r="AP49" s="31">
        <v>0.52890000000000004</v>
      </c>
      <c r="AQ49" s="31">
        <v>0.50970000000000004</v>
      </c>
      <c r="AR49" s="31">
        <v>0.52400000000000002</v>
      </c>
      <c r="AS49" s="31">
        <v>0.53879999999999995</v>
      </c>
      <c r="AU49" s="31">
        <f t="shared" si="6"/>
        <v>2.2172797385895282E-2</v>
      </c>
      <c r="AV49" s="31">
        <f t="shared" si="7"/>
        <v>1.8572797385895345E-2</v>
      </c>
      <c r="AW49" s="31">
        <f t="shared" si="8"/>
        <v>2.0906130719228644E-2</v>
      </c>
      <c r="AX49" s="31">
        <f t="shared" si="9"/>
        <v>6.1651725491019271E-2</v>
      </c>
    </row>
    <row r="50" spans="1:50" x14ac:dyDescent="0.25">
      <c r="A50" s="1" t="s">
        <v>53</v>
      </c>
      <c r="B50" s="4">
        <v>3</v>
      </c>
      <c r="C50" s="4">
        <v>5</v>
      </c>
      <c r="D50" s="4">
        <v>5</v>
      </c>
      <c r="E50" s="4">
        <v>2</v>
      </c>
      <c r="F50" s="4">
        <v>5</v>
      </c>
      <c r="G50" s="4">
        <v>2</v>
      </c>
      <c r="H50" s="4">
        <v>1</v>
      </c>
      <c r="I50" s="4">
        <v>1</v>
      </c>
      <c r="J50" s="4">
        <v>5</v>
      </c>
      <c r="K50" s="4">
        <v>3</v>
      </c>
      <c r="L50" s="4">
        <v>1</v>
      </c>
      <c r="M50" s="4">
        <v>1</v>
      </c>
      <c r="N50" s="4">
        <v>3</v>
      </c>
      <c r="O50" s="4">
        <v>1</v>
      </c>
      <c r="P50" s="4">
        <v>3</v>
      </c>
      <c r="Q50" s="4">
        <v>5</v>
      </c>
      <c r="R50" s="4">
        <v>3</v>
      </c>
      <c r="S50" s="4">
        <v>1</v>
      </c>
      <c r="T50" s="4">
        <v>1</v>
      </c>
      <c r="U50" s="4">
        <v>1</v>
      </c>
      <c r="W50" s="2">
        <f t="shared" si="19"/>
        <v>52</v>
      </c>
      <c r="Y50" s="17">
        <f>SUMPRODUCT('Champ Scores'!B50:U50,'Comp &amp; Class Scores'!$B$3:$U$3,'Champ Scores'!B50:U50,'Comp &amp; Class Scores'!$B$3:$U$3)</f>
        <v>1931</v>
      </c>
      <c r="Z50" s="17">
        <f>SUMPRODUCT('Champ Scores'!B50:U50,'Comp &amp; Class Scores'!$B$4:$U$4,'Champ Scores'!B50:U50,'Comp &amp; Class Scores'!$B$4:$U$4)</f>
        <v>2628</v>
      </c>
      <c r="AA50" s="17">
        <f>SUMPRODUCT('Champ Scores'!B50:U50,'Comp &amp; Class Scores'!$B$5:$U$5,'Champ Scores'!B50:U50,'Comp &amp; Class Scores'!$B$5:$U$5)</f>
        <v>1751</v>
      </c>
      <c r="AB50" s="17">
        <f>SUMPRODUCT('Champ Scores'!B50:U50,'Comp &amp; Class Scores'!$B$6:$U$6,'Champ Scores'!B50:U50,'Comp &amp; Class Scores'!$B$6:$U$6)</f>
        <v>1332</v>
      </c>
      <c r="AC50" s="17">
        <f>SUMPRODUCT('Champ Scores'!B50:U50,'Comp &amp; Class Scores'!$B$7:$U$7,'Champ Scores'!B50:U50,'Comp &amp; Class Scores'!$B$7:$U$7)</f>
        <v>2634</v>
      </c>
      <c r="AE50" s="2">
        <f t="shared" si="1"/>
        <v>10276</v>
      </c>
      <c r="AG50" s="28">
        <f t="shared" si="2"/>
        <v>28.260856929135148</v>
      </c>
      <c r="AH50" s="28">
        <f t="shared" si="3"/>
        <v>25.901192272751739</v>
      </c>
      <c r="AI50" s="28">
        <f t="shared" si="4"/>
        <v>45.837950798113113</v>
      </c>
      <c r="AJ50" s="29">
        <f t="shared" si="5"/>
        <v>100</v>
      </c>
      <c r="AL50" s="31">
        <v>0.51280000000000003</v>
      </c>
      <c r="AM50" s="31">
        <v>0.52939999999999998</v>
      </c>
      <c r="AN50" s="31">
        <v>0.50960000000000005</v>
      </c>
      <c r="AO50" s="31">
        <v>0.49959999999999999</v>
      </c>
      <c r="AP50" s="31">
        <v>0.50690000000000002</v>
      </c>
      <c r="AQ50" s="31">
        <v>0.52229999999999999</v>
      </c>
      <c r="AR50" s="31">
        <v>0.53190000000000004</v>
      </c>
      <c r="AS50" s="31">
        <v>0.55740000000000001</v>
      </c>
      <c r="AU50" s="31">
        <f t="shared" si="6"/>
        <v>3.9123694569099643E-2</v>
      </c>
      <c r="AV50" s="31">
        <f t="shared" si="7"/>
        <v>3.5857027902432892E-2</v>
      </c>
      <c r="AW50" s="31">
        <f t="shared" si="8"/>
        <v>6.3457027902432961E-2</v>
      </c>
      <c r="AX50" s="31">
        <f t="shared" si="9"/>
        <v>0.1384377503739655</v>
      </c>
    </row>
    <row r="51" spans="1:50" x14ac:dyDescent="0.25">
      <c r="A51" s="1" t="s">
        <v>54</v>
      </c>
      <c r="B51" s="4">
        <v>5</v>
      </c>
      <c r="C51" s="4">
        <v>3</v>
      </c>
      <c r="D51" s="4">
        <v>3</v>
      </c>
      <c r="E51" s="4">
        <v>3</v>
      </c>
      <c r="F51" s="4">
        <v>4</v>
      </c>
      <c r="G51" s="4">
        <v>4</v>
      </c>
      <c r="H51" s="4">
        <v>5</v>
      </c>
      <c r="I51" s="4">
        <v>5</v>
      </c>
      <c r="J51" s="4">
        <v>4</v>
      </c>
      <c r="K51" s="4">
        <v>1</v>
      </c>
      <c r="L51" s="4">
        <v>1</v>
      </c>
      <c r="M51" s="4">
        <v>2</v>
      </c>
      <c r="N51" s="4">
        <v>1</v>
      </c>
      <c r="O51" s="4">
        <v>1</v>
      </c>
      <c r="P51" s="4">
        <v>2</v>
      </c>
      <c r="Q51" s="4">
        <v>3</v>
      </c>
      <c r="R51" s="4">
        <v>1</v>
      </c>
      <c r="S51" s="4">
        <v>2</v>
      </c>
      <c r="T51" s="4">
        <v>1</v>
      </c>
      <c r="U51" s="4">
        <v>1</v>
      </c>
      <c r="W51" s="2">
        <f t="shared" si="19"/>
        <v>52</v>
      </c>
      <c r="Y51" s="17">
        <f>SUMPRODUCT('Champ Scores'!B51:U51,'Comp &amp; Class Scores'!$B$3:$U$3,'Champ Scores'!B51:U51,'Comp &amp; Class Scores'!$B$3:$U$3)</f>
        <v>1473</v>
      </c>
      <c r="Z51" s="17">
        <f>SUMPRODUCT('Champ Scores'!B51:U51,'Comp &amp; Class Scores'!$B$4:$U$4,'Champ Scores'!B51:U51,'Comp &amp; Class Scores'!$B$4:$U$4)</f>
        <v>2196</v>
      </c>
      <c r="AA51" s="17">
        <f>SUMPRODUCT('Champ Scores'!B51:U51,'Comp &amp; Class Scores'!$B$5:$U$5,'Champ Scores'!B51:U51,'Comp &amp; Class Scores'!$B$5:$U$5)</f>
        <v>1468</v>
      </c>
      <c r="AB51" s="17">
        <f>SUMPRODUCT('Champ Scores'!B51:U51,'Comp &amp; Class Scores'!$B$6:$U$6,'Champ Scores'!B51:U51,'Comp &amp; Class Scores'!$B$6:$U$6)</f>
        <v>2378</v>
      </c>
      <c r="AC51" s="17">
        <f>SUMPRODUCT('Champ Scores'!B51:U51,'Comp &amp; Class Scores'!$B$7:$U$7,'Champ Scores'!B51:U51,'Comp &amp; Class Scores'!$B$7:$U$7)</f>
        <v>2588</v>
      </c>
      <c r="AE51" s="2">
        <f t="shared" si="1"/>
        <v>10103</v>
      </c>
      <c r="AG51" s="28">
        <f t="shared" si="2"/>
        <v>40.840343050229052</v>
      </c>
      <c r="AH51" s="28">
        <f t="shared" si="3"/>
        <v>46.118709257421422</v>
      </c>
      <c r="AI51" s="28">
        <f t="shared" si="4"/>
        <v>13.040947692349533</v>
      </c>
      <c r="AJ51" s="29">
        <f t="shared" si="5"/>
        <v>100</v>
      </c>
      <c r="AL51" s="31">
        <v>0.49580000000000002</v>
      </c>
      <c r="AM51" s="31">
        <v>0.4869</v>
      </c>
      <c r="AN51" s="31">
        <v>0.4924</v>
      </c>
      <c r="AO51" s="31">
        <v>0.50729999999999997</v>
      </c>
      <c r="AP51" s="31">
        <v>0.50560000000000005</v>
      </c>
      <c r="AQ51" s="31">
        <v>0.48720000000000002</v>
      </c>
      <c r="AR51" s="31">
        <v>0.46689999999999998</v>
      </c>
      <c r="AS51" s="31">
        <v>0.46139999999999998</v>
      </c>
      <c r="AU51" s="31">
        <f t="shared" si="6"/>
        <v>3.4817884267978605E-2</v>
      </c>
      <c r="AV51" s="31">
        <f t="shared" si="7"/>
        <v>3.9317884267978664E-2</v>
      </c>
      <c r="AW51" s="31">
        <f t="shared" si="8"/>
        <v>1.1117884267978551E-2</v>
      </c>
      <c r="AX51" s="31">
        <f t="shared" si="9"/>
        <v>8.525365280393582E-2</v>
      </c>
    </row>
    <row r="52" spans="1:50" x14ac:dyDescent="0.25">
      <c r="A52" s="1" t="s">
        <v>55</v>
      </c>
      <c r="B52" s="4">
        <v>5</v>
      </c>
      <c r="C52" s="4">
        <v>2</v>
      </c>
      <c r="D52" s="4">
        <v>5</v>
      </c>
      <c r="E52" s="4">
        <v>2</v>
      </c>
      <c r="F52" s="4">
        <v>1</v>
      </c>
      <c r="G52" s="4">
        <v>4</v>
      </c>
      <c r="H52" s="4">
        <v>5</v>
      </c>
      <c r="I52" s="4">
        <v>5</v>
      </c>
      <c r="J52" s="4">
        <v>1</v>
      </c>
      <c r="K52" s="4">
        <v>1</v>
      </c>
      <c r="L52" s="4">
        <v>1</v>
      </c>
      <c r="M52" s="4">
        <v>3</v>
      </c>
      <c r="N52" s="4">
        <v>1</v>
      </c>
      <c r="O52" s="4">
        <v>5</v>
      </c>
      <c r="P52" s="4">
        <v>2</v>
      </c>
      <c r="Q52" s="4">
        <v>3</v>
      </c>
      <c r="R52" s="4">
        <v>1</v>
      </c>
      <c r="S52" s="4">
        <v>1</v>
      </c>
      <c r="T52" s="4">
        <v>3</v>
      </c>
      <c r="U52" s="4">
        <v>1</v>
      </c>
      <c r="W52" s="2">
        <f t="shared" si="19"/>
        <v>52</v>
      </c>
      <c r="Y52" s="17">
        <f>SUMPRODUCT('Champ Scores'!B52:U52,'Comp &amp; Class Scores'!$B$3:$U$3,'Champ Scores'!B52:U52,'Comp &amp; Class Scores'!$B$3:$U$3)</f>
        <v>1673</v>
      </c>
      <c r="Z52" s="17">
        <f>SUMPRODUCT('Champ Scores'!B52:U52,'Comp &amp; Class Scores'!$B$4:$U$4,'Champ Scores'!B52:U52,'Comp &amp; Class Scores'!$B$4:$U$4)</f>
        <v>2575</v>
      </c>
      <c r="AA52" s="17">
        <f>SUMPRODUCT('Champ Scores'!B52:U52,'Comp &amp; Class Scores'!$B$5:$U$5,'Champ Scores'!B52:U52,'Comp &amp; Class Scores'!$B$5:$U$5)</f>
        <v>1730</v>
      </c>
      <c r="AB52" s="17">
        <f>SUMPRODUCT('Champ Scores'!B52:U52,'Comp &amp; Class Scores'!$B$6:$U$6,'Champ Scores'!B52:U52,'Comp &amp; Class Scores'!$B$6:$U$6)</f>
        <v>2600</v>
      </c>
      <c r="AC52" s="17">
        <f>SUMPRODUCT('Champ Scores'!B52:U52,'Comp &amp; Class Scores'!$B$7:$U$7,'Champ Scores'!B52:U52,'Comp &amp; Class Scores'!$B$7:$U$7)</f>
        <v>2164</v>
      </c>
      <c r="AE52" s="2">
        <f t="shared" si="1"/>
        <v>10742</v>
      </c>
      <c r="AG52" s="28">
        <f t="shared" si="2"/>
        <v>13.693417753947029</v>
      </c>
      <c r="AH52" s="28">
        <f t="shared" si="3"/>
        <v>40.065572436576588</v>
      </c>
      <c r="AI52" s="28">
        <f t="shared" si="4"/>
        <v>46.241009809476381</v>
      </c>
      <c r="AJ52" s="29">
        <f t="shared" si="5"/>
        <v>100</v>
      </c>
      <c r="AL52" s="31">
        <v>0.52929999999999999</v>
      </c>
      <c r="AM52" s="31">
        <v>0.51019999999999999</v>
      </c>
      <c r="AN52" s="31">
        <v>0.50829999999999997</v>
      </c>
      <c r="AO52" s="31">
        <v>0.52200000000000002</v>
      </c>
      <c r="AP52" s="31">
        <v>0.53559999999999997</v>
      </c>
      <c r="AQ52" s="31">
        <v>0.53500000000000003</v>
      </c>
      <c r="AR52" s="31">
        <v>0.5323</v>
      </c>
      <c r="AS52" s="31">
        <v>0.53749999999999998</v>
      </c>
      <c r="AU52" s="31">
        <f t="shared" si="6"/>
        <v>9.0174285917127284E-3</v>
      </c>
      <c r="AV52" s="31">
        <f t="shared" si="7"/>
        <v>2.6384095258379481E-2</v>
      </c>
      <c r="AW52" s="31">
        <f t="shared" si="8"/>
        <v>3.0450761925046144E-2</v>
      </c>
      <c r="AX52" s="31">
        <f t="shared" si="9"/>
        <v>6.5852285775138353E-2</v>
      </c>
    </row>
    <row r="53" spans="1:50" x14ac:dyDescent="0.25">
      <c r="A53" s="1" t="s">
        <v>56</v>
      </c>
      <c r="B53" s="4">
        <v>1</v>
      </c>
      <c r="C53" s="4">
        <v>5</v>
      </c>
      <c r="D53" s="4">
        <v>5</v>
      </c>
      <c r="E53" s="4">
        <v>3</v>
      </c>
      <c r="F53" s="4">
        <v>1</v>
      </c>
      <c r="G53" s="4">
        <v>5</v>
      </c>
      <c r="H53" s="4">
        <v>5</v>
      </c>
      <c r="I53" s="4">
        <v>5</v>
      </c>
      <c r="J53" s="4">
        <v>1</v>
      </c>
      <c r="K53" s="4">
        <v>1</v>
      </c>
      <c r="L53" s="4">
        <v>1</v>
      </c>
      <c r="M53" s="4">
        <v>2</v>
      </c>
      <c r="N53" s="4">
        <v>2</v>
      </c>
      <c r="O53" s="4">
        <v>4</v>
      </c>
      <c r="P53" s="4">
        <v>2</v>
      </c>
      <c r="Q53" s="4">
        <v>2</v>
      </c>
      <c r="R53" s="4">
        <v>1</v>
      </c>
      <c r="S53" s="4">
        <v>1</v>
      </c>
      <c r="T53" s="4">
        <v>3</v>
      </c>
      <c r="U53" s="4">
        <v>2</v>
      </c>
      <c r="W53" s="2">
        <f t="shared" si="19"/>
        <v>52</v>
      </c>
      <c r="Y53" s="17">
        <f>SUMPRODUCT('Champ Scores'!B53:U53,'Comp &amp; Class Scores'!$B$3:$U$3,'Champ Scores'!B53:U53,'Comp &amp; Class Scores'!$B$3:$U$3)</f>
        <v>1511</v>
      </c>
      <c r="Z53" s="17">
        <f>SUMPRODUCT('Champ Scores'!B53:U53,'Comp &amp; Class Scores'!$B$4:$U$4,'Champ Scores'!B53:U53,'Comp &amp; Class Scores'!$B$4:$U$4)</f>
        <v>1718</v>
      </c>
      <c r="AA53" s="17">
        <f>SUMPRODUCT('Champ Scores'!B53:U53,'Comp &amp; Class Scores'!$B$5:$U$5,'Champ Scores'!B53:U53,'Comp &amp; Class Scores'!$B$5:$U$5)</f>
        <v>2378</v>
      </c>
      <c r="AB53" s="17">
        <f>SUMPRODUCT('Champ Scores'!B53:U53,'Comp &amp; Class Scores'!$B$6:$U$6,'Champ Scores'!B53:U53,'Comp &amp; Class Scores'!$B$6:$U$6)</f>
        <v>2930</v>
      </c>
      <c r="AC53" s="17">
        <f>SUMPRODUCT('Champ Scores'!B53:U53,'Comp &amp; Class Scores'!$B$7:$U$7,'Champ Scores'!B53:U53,'Comp &amp; Class Scores'!$B$7:$U$7)</f>
        <v>2376</v>
      </c>
      <c r="AE53" s="2">
        <f t="shared" si="1"/>
        <v>10913</v>
      </c>
      <c r="AG53" s="28">
        <f t="shared" si="2"/>
        <v>24.046740251864009</v>
      </c>
      <c r="AH53" s="28">
        <f t="shared" si="3"/>
        <v>37.236394193661013</v>
      </c>
      <c r="AI53" s="28">
        <f t="shared" si="4"/>
        <v>38.716865554474978</v>
      </c>
      <c r="AJ53" s="29">
        <f t="shared" si="5"/>
        <v>100</v>
      </c>
      <c r="AL53" s="31">
        <v>0.52080000000000004</v>
      </c>
      <c r="AM53" s="31">
        <v>0.46460000000000001</v>
      </c>
      <c r="AN53" s="31">
        <v>0.52480000000000004</v>
      </c>
      <c r="AO53" s="31">
        <v>0.52680000000000005</v>
      </c>
      <c r="AP53" s="31">
        <v>0.51700000000000002</v>
      </c>
      <c r="AQ53" s="31">
        <v>0.52139999999999997</v>
      </c>
      <c r="AR53" s="31">
        <v>0.51939999999999997</v>
      </c>
      <c r="AS53" s="31">
        <v>0.52990000000000004</v>
      </c>
      <c r="AU53" s="31">
        <f t="shared" si="6"/>
        <v>2.9778144737303613E-2</v>
      </c>
      <c r="AV53" s="31">
        <f t="shared" si="7"/>
        <v>4.6111478070636924E-2</v>
      </c>
      <c r="AW53" s="31">
        <f t="shared" si="8"/>
        <v>4.7944811403970278E-2</v>
      </c>
      <c r="AX53" s="31">
        <f t="shared" si="9"/>
        <v>0.12383443421191082</v>
      </c>
    </row>
    <row r="54" spans="1:50" x14ac:dyDescent="0.25">
      <c r="A54" s="1" t="s">
        <v>57</v>
      </c>
      <c r="B54" s="4">
        <v>3</v>
      </c>
      <c r="C54" s="4">
        <v>5</v>
      </c>
      <c r="D54" s="4">
        <v>5</v>
      </c>
      <c r="E54" s="4">
        <v>3</v>
      </c>
      <c r="F54" s="4">
        <v>3</v>
      </c>
      <c r="G54" s="4">
        <v>4</v>
      </c>
      <c r="H54" s="4">
        <v>3</v>
      </c>
      <c r="I54" s="4">
        <v>3</v>
      </c>
      <c r="J54" s="4">
        <v>2</v>
      </c>
      <c r="K54" s="4">
        <v>3</v>
      </c>
      <c r="L54" s="4">
        <v>1</v>
      </c>
      <c r="M54" s="4">
        <v>1</v>
      </c>
      <c r="N54" s="4">
        <v>1</v>
      </c>
      <c r="O54" s="4">
        <v>1</v>
      </c>
      <c r="P54" s="4">
        <v>1</v>
      </c>
      <c r="Q54" s="4">
        <v>4</v>
      </c>
      <c r="R54" s="4">
        <v>4</v>
      </c>
      <c r="S54" s="4">
        <v>1</v>
      </c>
      <c r="T54" s="4">
        <v>1</v>
      </c>
      <c r="U54" s="4">
        <v>3</v>
      </c>
      <c r="W54" s="2">
        <f t="shared" si="19"/>
        <v>52</v>
      </c>
      <c r="Y54" s="17">
        <f>SUMPRODUCT('Champ Scores'!B54:U54,'Comp &amp; Class Scores'!$B$3:$U$3,'Champ Scores'!B54:U54,'Comp &amp; Class Scores'!$B$3:$U$3)</f>
        <v>1785</v>
      </c>
      <c r="Z54" s="17">
        <f>SUMPRODUCT('Champ Scores'!B54:U54,'Comp &amp; Class Scores'!$B$4:$U$4,'Champ Scores'!B54:U54,'Comp &amp; Class Scores'!$B$4:$U$4)</f>
        <v>2027</v>
      </c>
      <c r="AA54" s="17">
        <f>SUMPRODUCT('Champ Scores'!B54:U54,'Comp &amp; Class Scores'!$B$5:$U$5,'Champ Scores'!B54:U54,'Comp &amp; Class Scores'!$B$5:$U$5)</f>
        <v>2108</v>
      </c>
      <c r="AB54" s="17">
        <f>SUMPRODUCT('Champ Scores'!B54:U54,'Comp &amp; Class Scores'!$B$6:$U$6,'Champ Scores'!B54:U54,'Comp &amp; Class Scores'!$B$6:$U$6)</f>
        <v>2029</v>
      </c>
      <c r="AC54" s="17">
        <f>SUMPRODUCT('Champ Scores'!B54:U54,'Comp &amp; Class Scores'!$B$7:$U$7,'Champ Scores'!B54:U54,'Comp &amp; Class Scores'!$B$7:$U$7)</f>
        <v>2301</v>
      </c>
      <c r="AE54" s="2">
        <f t="shared" si="1"/>
        <v>10250</v>
      </c>
      <c r="AG54" s="28">
        <f t="shared" si="2"/>
        <v>33.994343097858881</v>
      </c>
      <c r="AH54" s="28">
        <f t="shared" si="3"/>
        <v>43.033267319742627</v>
      </c>
      <c r="AI54" s="28">
        <f t="shared" si="4"/>
        <v>22.972389582398495</v>
      </c>
      <c r="AJ54" s="29">
        <f t="shared" si="5"/>
        <v>100</v>
      </c>
      <c r="AL54" s="31">
        <v>0.51359999999999995</v>
      </c>
      <c r="AM54" s="31">
        <v>0.48559999999999998</v>
      </c>
      <c r="AN54" s="31">
        <v>0.51539999999999997</v>
      </c>
      <c r="AO54" s="31">
        <v>0.52749999999999997</v>
      </c>
      <c r="AP54" s="31">
        <v>0.51160000000000005</v>
      </c>
      <c r="AQ54" s="31">
        <v>0.50900000000000001</v>
      </c>
      <c r="AR54" s="31">
        <v>0.50460000000000005</v>
      </c>
      <c r="AS54" s="31">
        <v>0.49099999999999999</v>
      </c>
      <c r="AU54" s="31">
        <f t="shared" si="6"/>
        <v>2.4571107075806842E-2</v>
      </c>
      <c r="AV54" s="31">
        <f t="shared" si="7"/>
        <v>3.1104440409140122E-2</v>
      </c>
      <c r="AW54" s="31">
        <f t="shared" si="8"/>
        <v>1.6604440409140164E-2</v>
      </c>
      <c r="AX54" s="31">
        <f t="shared" si="9"/>
        <v>7.2279987894087128E-2</v>
      </c>
    </row>
    <row r="55" spans="1:50" x14ac:dyDescent="0.25">
      <c r="A55" s="1" t="s">
        <v>58</v>
      </c>
      <c r="B55" s="4">
        <v>1</v>
      </c>
      <c r="C55" s="4">
        <v>5</v>
      </c>
      <c r="D55" s="4">
        <v>5</v>
      </c>
      <c r="E55" s="4">
        <v>2</v>
      </c>
      <c r="F55" s="4">
        <v>2</v>
      </c>
      <c r="G55" s="4">
        <v>4</v>
      </c>
      <c r="H55" s="4">
        <v>3</v>
      </c>
      <c r="I55" s="4">
        <v>3</v>
      </c>
      <c r="J55" s="4">
        <v>3</v>
      </c>
      <c r="K55" s="4">
        <v>1</v>
      </c>
      <c r="L55" s="4">
        <v>2</v>
      </c>
      <c r="M55" s="4">
        <v>2</v>
      </c>
      <c r="N55" s="4">
        <v>1</v>
      </c>
      <c r="O55" s="4">
        <v>4</v>
      </c>
      <c r="P55" s="4">
        <v>2</v>
      </c>
      <c r="Q55" s="4">
        <v>5</v>
      </c>
      <c r="R55" s="4">
        <v>1</v>
      </c>
      <c r="S55" s="4">
        <v>1</v>
      </c>
      <c r="T55" s="4">
        <v>2</v>
      </c>
      <c r="U55" s="4">
        <v>3</v>
      </c>
      <c r="W55" s="2">
        <f t="shared" si="19"/>
        <v>52</v>
      </c>
      <c r="Y55" s="17">
        <f>SUMPRODUCT('Champ Scores'!B55:U55,'Comp &amp; Class Scores'!$B$3:$U$3,'Champ Scores'!B55:U55,'Comp &amp; Class Scores'!$B$3:$U$3)</f>
        <v>1404</v>
      </c>
      <c r="Z55" s="17">
        <f>SUMPRODUCT('Champ Scores'!B55:U55,'Comp &amp; Class Scores'!$B$4:$U$4,'Champ Scores'!B55:U55,'Comp &amp; Class Scores'!$B$4:$U$4)</f>
        <v>1952</v>
      </c>
      <c r="AA55" s="17">
        <f>SUMPRODUCT('Champ Scores'!B55:U55,'Comp &amp; Class Scores'!$B$5:$U$5,'Champ Scores'!B55:U55,'Comp &amp; Class Scores'!$B$5:$U$5)</f>
        <v>2165</v>
      </c>
      <c r="AB55" s="17">
        <f>SUMPRODUCT('Champ Scores'!B55:U55,'Comp &amp; Class Scores'!$B$6:$U$6,'Champ Scores'!B55:U55,'Comp &amp; Class Scores'!$B$6:$U$6)</f>
        <v>2121</v>
      </c>
      <c r="AC55" s="17">
        <f>SUMPRODUCT('Champ Scores'!B55:U55,'Comp &amp; Class Scores'!$B$7:$U$7,'Champ Scores'!B55:U55,'Comp &amp; Class Scores'!$B$7:$U$7)</f>
        <v>2371</v>
      </c>
      <c r="AE55" s="2">
        <f t="shared" si="1"/>
        <v>10013</v>
      </c>
      <c r="AG55" s="28">
        <f t="shared" si="2"/>
        <v>47.569290086219304</v>
      </c>
      <c r="AH55" s="28">
        <f t="shared" si="3"/>
        <v>30.904932130338437</v>
      </c>
      <c r="AI55" s="28">
        <f t="shared" si="4"/>
        <v>21.525777783442258</v>
      </c>
      <c r="AJ55" s="29">
        <f t="shared" si="5"/>
        <v>100</v>
      </c>
      <c r="AL55" s="31">
        <v>0.50629999999999997</v>
      </c>
      <c r="AM55" s="31">
        <v>0.52990000000000004</v>
      </c>
      <c r="AN55" s="31">
        <v>0.5151</v>
      </c>
      <c r="AO55" s="31">
        <v>0.50570000000000004</v>
      </c>
      <c r="AP55" s="31">
        <v>0.50839999999999996</v>
      </c>
      <c r="AQ55" s="31">
        <v>0.49840000000000001</v>
      </c>
      <c r="AR55" s="31">
        <v>0.50329999999999997</v>
      </c>
      <c r="AS55" s="31">
        <v>0.48930000000000001</v>
      </c>
      <c r="AU55" s="31">
        <f t="shared" si="6"/>
        <v>3.6347972643260673E-2</v>
      </c>
      <c r="AV55" s="31">
        <f t="shared" si="7"/>
        <v>2.3614639309927299E-2</v>
      </c>
      <c r="AW55" s="31">
        <f t="shared" si="8"/>
        <v>1.64479726432607E-2</v>
      </c>
      <c r="AX55" s="31">
        <f t="shared" si="9"/>
        <v>7.6410584596448672E-2</v>
      </c>
    </row>
    <row r="56" spans="1:50" x14ac:dyDescent="0.25">
      <c r="A56" s="1" t="s">
        <v>59</v>
      </c>
      <c r="B56" s="4">
        <v>1</v>
      </c>
      <c r="C56" s="4">
        <v>3</v>
      </c>
      <c r="D56" s="4">
        <v>1</v>
      </c>
      <c r="E56" s="4">
        <v>3</v>
      </c>
      <c r="F56" s="4">
        <v>1</v>
      </c>
      <c r="G56" s="4">
        <v>3</v>
      </c>
      <c r="H56" s="4">
        <v>4</v>
      </c>
      <c r="I56" s="4">
        <v>4</v>
      </c>
      <c r="J56" s="4">
        <v>1</v>
      </c>
      <c r="K56" s="4">
        <v>1</v>
      </c>
      <c r="L56" s="4">
        <v>1</v>
      </c>
      <c r="M56" s="4">
        <v>2</v>
      </c>
      <c r="N56" s="4">
        <v>2</v>
      </c>
      <c r="O56" s="4">
        <v>4</v>
      </c>
      <c r="P56" s="4">
        <v>2</v>
      </c>
      <c r="Q56" s="4">
        <v>3</v>
      </c>
      <c r="R56" s="4">
        <v>1</v>
      </c>
      <c r="S56" s="4">
        <v>5</v>
      </c>
      <c r="T56" s="4">
        <v>5</v>
      </c>
      <c r="U56" s="4">
        <v>5</v>
      </c>
      <c r="W56" s="2">
        <f t="shared" si="19"/>
        <v>52</v>
      </c>
      <c r="Y56" s="17">
        <f>SUMPRODUCT('Champ Scores'!B56:U56,'Comp &amp; Class Scores'!$B$3:$U$3,'Champ Scores'!B56:U56,'Comp &amp; Class Scores'!$B$3:$U$3)</f>
        <v>1121</v>
      </c>
      <c r="Z56" s="17">
        <f>SUMPRODUCT('Champ Scores'!B56:U56,'Comp &amp; Class Scores'!$B$4:$U$4,'Champ Scores'!B56:U56,'Comp &amp; Class Scores'!$B$4:$U$4)</f>
        <v>1062</v>
      </c>
      <c r="AA56" s="17">
        <f>SUMPRODUCT('Champ Scores'!B56:U56,'Comp &amp; Class Scores'!$B$5:$U$5,'Champ Scores'!B56:U56,'Comp &amp; Class Scores'!$B$5:$U$5)</f>
        <v>2858</v>
      </c>
      <c r="AB56" s="17">
        <f>SUMPRODUCT('Champ Scores'!B56:U56,'Comp &amp; Class Scores'!$B$6:$U$6,'Champ Scores'!B56:U56,'Comp &amp; Class Scores'!$B$6:$U$6)</f>
        <v>3106</v>
      </c>
      <c r="AC56" s="17">
        <f>SUMPRODUCT('Champ Scores'!B56:U56,'Comp &amp; Class Scores'!$B$7:$U$7,'Champ Scores'!B56:U56,'Comp &amp; Class Scores'!$B$7:$U$7)</f>
        <v>2180</v>
      </c>
      <c r="AE56" s="2">
        <f t="shared" si="1"/>
        <v>10327</v>
      </c>
      <c r="AG56" s="28">
        <f t="shared" si="2"/>
        <v>41.906089264117178</v>
      </c>
      <c r="AH56" s="28">
        <f t="shared" si="3"/>
        <v>26.284622901355529</v>
      </c>
      <c r="AI56" s="28">
        <f t="shared" si="4"/>
        <v>31.809287834527293</v>
      </c>
      <c r="AJ56" s="29">
        <f t="shared" si="5"/>
        <v>100</v>
      </c>
      <c r="AL56" s="31">
        <v>0.48770000000000002</v>
      </c>
      <c r="AM56" s="31">
        <v>0.53259999999999996</v>
      </c>
      <c r="AN56" s="31">
        <v>0.49330000000000002</v>
      </c>
      <c r="AO56" s="31">
        <v>0.48680000000000001</v>
      </c>
      <c r="AP56" s="31">
        <v>0.48649999999999999</v>
      </c>
      <c r="AQ56" s="31">
        <v>0.48199999999999998</v>
      </c>
      <c r="AR56" s="31">
        <v>0.48980000000000001</v>
      </c>
      <c r="AS56" s="31">
        <v>0.50380000000000003</v>
      </c>
      <c r="AU56" s="31">
        <f t="shared" si="6"/>
        <v>5.1327010919929472E-2</v>
      </c>
      <c r="AV56" s="31">
        <f t="shared" si="7"/>
        <v>3.2193677586596081E-2</v>
      </c>
      <c r="AW56" s="31">
        <f t="shared" si="8"/>
        <v>3.8960344253262724E-2</v>
      </c>
      <c r="AX56" s="31">
        <f t="shared" si="9"/>
        <v>0.12248103275978828</v>
      </c>
    </row>
    <row r="57" spans="1:50" x14ac:dyDescent="0.25">
      <c r="A57" s="1" t="s">
        <v>60</v>
      </c>
      <c r="B57" s="4">
        <v>3</v>
      </c>
      <c r="C57" s="4">
        <v>5</v>
      </c>
      <c r="D57" s="4">
        <v>3</v>
      </c>
      <c r="E57" s="4">
        <v>5</v>
      </c>
      <c r="F57" s="4">
        <v>2</v>
      </c>
      <c r="G57" s="4">
        <v>5</v>
      </c>
      <c r="H57" s="4">
        <v>4</v>
      </c>
      <c r="I57" s="4">
        <v>4</v>
      </c>
      <c r="J57" s="4">
        <v>2</v>
      </c>
      <c r="K57" s="4">
        <v>1</v>
      </c>
      <c r="L57" s="4">
        <v>1</v>
      </c>
      <c r="M57" s="4">
        <v>1</v>
      </c>
      <c r="N57" s="4">
        <v>2</v>
      </c>
      <c r="O57" s="4">
        <v>3</v>
      </c>
      <c r="P57" s="4">
        <v>3</v>
      </c>
      <c r="Q57" s="4">
        <v>1</v>
      </c>
      <c r="R57" s="4">
        <v>1</v>
      </c>
      <c r="S57" s="4">
        <v>1</v>
      </c>
      <c r="T57" s="4">
        <v>3</v>
      </c>
      <c r="U57" s="4">
        <v>2</v>
      </c>
      <c r="W57" s="2">
        <f t="shared" si="19"/>
        <v>52</v>
      </c>
      <c r="Y57" s="17">
        <f>SUMPRODUCT('Champ Scores'!B57:U57,'Comp &amp; Class Scores'!$B$3:$U$3,'Champ Scores'!B57:U57,'Comp &amp; Class Scores'!$B$3:$U$3)</f>
        <v>1825</v>
      </c>
      <c r="Z57" s="17">
        <f>SUMPRODUCT('Champ Scores'!B57:U57,'Comp &amp; Class Scores'!$B$4:$U$4,'Champ Scores'!B57:U57,'Comp &amp; Class Scores'!$B$4:$U$4)</f>
        <v>1412</v>
      </c>
      <c r="AA57" s="17">
        <f>SUMPRODUCT('Champ Scores'!B57:U57,'Comp &amp; Class Scores'!$B$5:$U$5,'Champ Scores'!B57:U57,'Comp &amp; Class Scores'!$B$5:$U$5)</f>
        <v>2183</v>
      </c>
      <c r="AB57" s="17">
        <f>SUMPRODUCT('Champ Scores'!B57:U57,'Comp &amp; Class Scores'!$B$6:$U$6,'Champ Scores'!B57:U57,'Comp &amp; Class Scores'!$B$6:$U$6)</f>
        <v>2623</v>
      </c>
      <c r="AC57" s="17">
        <f>SUMPRODUCT('Champ Scores'!B57:U57,'Comp &amp; Class Scores'!$B$7:$U$7,'Champ Scores'!B57:U57,'Comp &amp; Class Scores'!$B$7:$U$7)</f>
        <v>2199</v>
      </c>
      <c r="AE57" s="2">
        <f t="shared" si="1"/>
        <v>10242</v>
      </c>
      <c r="AG57" s="28">
        <f t="shared" si="2"/>
        <v>23.005102989063907</v>
      </c>
      <c r="AH57" s="28">
        <f t="shared" si="3"/>
        <v>41.784455360429739</v>
      </c>
      <c r="AI57" s="28">
        <f t="shared" si="4"/>
        <v>35.210441650506354</v>
      </c>
      <c r="AJ57" s="29">
        <f t="shared" si="5"/>
        <v>100</v>
      </c>
      <c r="AL57" s="31">
        <v>0.53259999999999996</v>
      </c>
      <c r="AM57" s="31">
        <v>0.46629999999999999</v>
      </c>
      <c r="AN57" s="31">
        <v>0.52159999999999995</v>
      </c>
      <c r="AO57" s="31">
        <v>0.54759999999999998</v>
      </c>
      <c r="AP57" s="31">
        <v>0.53159999999999996</v>
      </c>
      <c r="AQ57" s="31">
        <v>0.53200000000000003</v>
      </c>
      <c r="AR57" s="31">
        <v>0.52939999999999998</v>
      </c>
      <c r="AS57" s="31">
        <v>0.52329999999999999</v>
      </c>
      <c r="AU57" s="31">
        <f t="shared" si="6"/>
        <v>3.091136587733645E-2</v>
      </c>
      <c r="AV57" s="31">
        <f t="shared" si="7"/>
        <v>5.6144699210669891E-2</v>
      </c>
      <c r="AW57" s="31">
        <f t="shared" si="8"/>
        <v>4.731136587733642E-2</v>
      </c>
      <c r="AX57" s="31">
        <f t="shared" si="9"/>
        <v>0.13436743096534276</v>
      </c>
    </row>
    <row r="58" spans="1:50" x14ac:dyDescent="0.25">
      <c r="A58" s="1" t="s">
        <v>61</v>
      </c>
      <c r="B58" s="4">
        <v>5</v>
      </c>
      <c r="C58" s="4">
        <v>2</v>
      </c>
      <c r="D58" s="4">
        <v>4</v>
      </c>
      <c r="E58" s="4">
        <v>4</v>
      </c>
      <c r="F58" s="4">
        <v>5</v>
      </c>
      <c r="G58" s="4">
        <v>2</v>
      </c>
      <c r="H58" s="4">
        <v>2</v>
      </c>
      <c r="I58" s="4">
        <v>2</v>
      </c>
      <c r="J58" s="4">
        <v>5</v>
      </c>
      <c r="K58" s="4">
        <v>2</v>
      </c>
      <c r="L58" s="4">
        <v>1</v>
      </c>
      <c r="M58" s="4">
        <v>1</v>
      </c>
      <c r="N58" s="4">
        <v>2</v>
      </c>
      <c r="O58" s="4">
        <v>3</v>
      </c>
      <c r="P58" s="4">
        <v>2</v>
      </c>
      <c r="Q58" s="4">
        <v>2</v>
      </c>
      <c r="R58" s="4">
        <v>5</v>
      </c>
      <c r="S58" s="4">
        <v>1</v>
      </c>
      <c r="T58" s="4">
        <v>1</v>
      </c>
      <c r="U58" s="4">
        <v>1</v>
      </c>
      <c r="W58" s="2">
        <f t="shared" si="19"/>
        <v>52</v>
      </c>
      <c r="Y58" s="17">
        <f>SUMPRODUCT('Champ Scores'!B58:U58,'Comp &amp; Class Scores'!$B$3:$U$3,'Champ Scores'!B58:U58,'Comp &amp; Class Scores'!$B$3:$U$3)</f>
        <v>2194</v>
      </c>
      <c r="Z58" s="17">
        <f>SUMPRODUCT('Champ Scores'!B58:U58,'Comp &amp; Class Scores'!$B$4:$U$4,'Champ Scores'!B58:U58,'Comp &amp; Class Scores'!$B$4:$U$4)</f>
        <v>2772</v>
      </c>
      <c r="AA58" s="17">
        <f>SUMPRODUCT('Champ Scores'!B58:U58,'Comp &amp; Class Scores'!$B$5:$U$5,'Champ Scores'!B58:U58,'Comp &amp; Class Scores'!$B$5:$U$5)</f>
        <v>1083</v>
      </c>
      <c r="AB58" s="17">
        <f>SUMPRODUCT('Champ Scores'!B58:U58,'Comp &amp; Class Scores'!$B$6:$U$6,'Champ Scores'!B58:U58,'Comp &amp; Class Scores'!$B$6:$U$6)</f>
        <v>1215</v>
      </c>
      <c r="AC58" s="17">
        <f>SUMPRODUCT('Champ Scores'!B58:U58,'Comp &amp; Class Scores'!$B$7:$U$7,'Champ Scores'!B58:U58,'Comp &amp; Class Scores'!$B$7:$U$7)</f>
        <v>2286</v>
      </c>
      <c r="AE58" s="2">
        <f t="shared" si="1"/>
        <v>9550</v>
      </c>
      <c r="AG58" s="28">
        <f t="shared" si="2"/>
        <v>41.697384936229057</v>
      </c>
      <c r="AH58" s="28">
        <f t="shared" si="3"/>
        <v>23.035531638403253</v>
      </c>
      <c r="AI58" s="28">
        <f t="shared" si="4"/>
        <v>35.267083425367687</v>
      </c>
      <c r="AJ58" s="29">
        <f t="shared" si="5"/>
        <v>100</v>
      </c>
      <c r="AL58" s="31">
        <v>0.5403</v>
      </c>
      <c r="AM58" s="31">
        <v>0.5857</v>
      </c>
      <c r="AN58" s="31">
        <v>0.60580000000000001</v>
      </c>
      <c r="AO58" s="31">
        <v>0.53459999999999996</v>
      </c>
      <c r="AP58" s="31">
        <v>0.51039999999999996</v>
      </c>
      <c r="AQ58" s="31">
        <v>0.54759999999999998</v>
      </c>
      <c r="AR58" s="31">
        <v>0.5585</v>
      </c>
      <c r="AS58" s="31">
        <v>0.57399999999999995</v>
      </c>
      <c r="AU58" s="31">
        <f t="shared" si="6"/>
        <v>9.9429226028605155E-2</v>
      </c>
      <c r="AV58" s="31">
        <f t="shared" si="7"/>
        <v>5.4929226028605171E-2</v>
      </c>
      <c r="AW58" s="31">
        <f t="shared" si="8"/>
        <v>8.4095892695271734E-2</v>
      </c>
      <c r="AX58" s="31">
        <f t="shared" si="9"/>
        <v>0.23845434475248206</v>
      </c>
    </row>
    <row r="59" spans="1:50" x14ac:dyDescent="0.25">
      <c r="A59" s="1" t="s">
        <v>62</v>
      </c>
      <c r="B59" s="4">
        <v>5</v>
      </c>
      <c r="C59" s="4">
        <v>2</v>
      </c>
      <c r="D59" s="4">
        <v>5</v>
      </c>
      <c r="E59" s="4">
        <v>5</v>
      </c>
      <c r="F59" s="4">
        <v>5</v>
      </c>
      <c r="G59" s="4">
        <v>3</v>
      </c>
      <c r="H59" s="4">
        <v>2</v>
      </c>
      <c r="I59" s="4">
        <v>1</v>
      </c>
      <c r="J59" s="4">
        <v>5</v>
      </c>
      <c r="K59" s="4">
        <v>1</v>
      </c>
      <c r="L59" s="4">
        <v>1</v>
      </c>
      <c r="M59" s="4">
        <v>1</v>
      </c>
      <c r="N59" s="4">
        <v>1</v>
      </c>
      <c r="O59" s="4">
        <v>1</v>
      </c>
      <c r="P59" s="4">
        <v>1</v>
      </c>
      <c r="Q59" s="4">
        <v>5</v>
      </c>
      <c r="R59" s="4">
        <v>5</v>
      </c>
      <c r="S59" s="4">
        <v>1</v>
      </c>
      <c r="T59" s="4">
        <v>1</v>
      </c>
      <c r="U59" s="4">
        <v>1</v>
      </c>
      <c r="W59" s="2">
        <f t="shared" si="19"/>
        <v>52</v>
      </c>
      <c r="Y59" s="17">
        <f>SUMPRODUCT('Champ Scores'!B59:U59,'Comp &amp; Class Scores'!$B$3:$U$3,'Champ Scores'!B59:U59,'Comp &amp; Class Scores'!$B$3:$U$3)</f>
        <v>2427</v>
      </c>
      <c r="Z59" s="17">
        <f>SUMPRODUCT('Champ Scores'!B59:U59,'Comp &amp; Class Scores'!$B$4:$U$4,'Champ Scores'!B59:U59,'Comp &amp; Class Scores'!$B$4:$U$4)</f>
        <v>3162</v>
      </c>
      <c r="AA59" s="17">
        <f>SUMPRODUCT('Champ Scores'!B59:U59,'Comp &amp; Class Scores'!$B$5:$U$5,'Champ Scores'!B59:U59,'Comp &amp; Class Scores'!$B$5:$U$5)</f>
        <v>1474</v>
      </c>
      <c r="AB59" s="17">
        <f>SUMPRODUCT('Champ Scores'!B59:U59,'Comp &amp; Class Scores'!$B$6:$U$6,'Champ Scores'!B59:U59,'Comp &amp; Class Scores'!$B$6:$U$6)</f>
        <v>1575</v>
      </c>
      <c r="AC59" s="17">
        <f>SUMPRODUCT('Champ Scores'!B59:U59,'Comp &amp; Class Scores'!$B$7:$U$7,'Champ Scores'!B59:U59,'Comp &amp; Class Scores'!$B$7:$U$7)</f>
        <v>2898</v>
      </c>
      <c r="AE59" s="2">
        <f t="shared" si="1"/>
        <v>11536</v>
      </c>
      <c r="AG59" s="28">
        <f t="shared" si="2"/>
        <v>49.759764808311267</v>
      </c>
      <c r="AH59" s="28">
        <f t="shared" si="3"/>
        <v>28.531096795233751</v>
      </c>
      <c r="AI59" s="28">
        <f t="shared" si="4"/>
        <v>21.709138396454978</v>
      </c>
      <c r="AJ59" s="29">
        <f t="shared" si="5"/>
        <v>99.999999999999986</v>
      </c>
      <c r="AL59" s="31">
        <v>0.53549999999999998</v>
      </c>
      <c r="AM59" s="31">
        <v>0.58360000000000001</v>
      </c>
      <c r="AN59" s="31">
        <v>0.5988</v>
      </c>
      <c r="AO59" s="31">
        <v>0.54990000000000006</v>
      </c>
      <c r="AP59" s="31">
        <v>0.52159999999999995</v>
      </c>
      <c r="AQ59" s="31">
        <v>0.51329999999999998</v>
      </c>
      <c r="AR59" s="31">
        <v>0.51429999999999998</v>
      </c>
      <c r="AS59" s="31">
        <v>0.50980000000000003</v>
      </c>
      <c r="AU59" s="31">
        <f t="shared" si="6"/>
        <v>0.11524612699368791</v>
      </c>
      <c r="AV59" s="31">
        <f t="shared" si="7"/>
        <v>6.6079460327021222E-2</v>
      </c>
      <c r="AW59" s="31">
        <f t="shared" si="8"/>
        <v>5.0279460327021297E-2</v>
      </c>
      <c r="AX59" s="31">
        <f t="shared" si="9"/>
        <v>0.23160504764773043</v>
      </c>
    </row>
    <row r="60" spans="1:50" x14ac:dyDescent="0.25">
      <c r="A60" s="1" t="s">
        <v>63</v>
      </c>
      <c r="B60" s="4">
        <v>1</v>
      </c>
      <c r="C60" s="4">
        <v>5</v>
      </c>
      <c r="D60" s="4">
        <v>5</v>
      </c>
      <c r="E60" s="4">
        <v>2</v>
      </c>
      <c r="F60" s="4">
        <v>2</v>
      </c>
      <c r="G60" s="4">
        <v>3</v>
      </c>
      <c r="H60" s="4">
        <v>3</v>
      </c>
      <c r="I60" s="4">
        <v>3</v>
      </c>
      <c r="J60" s="4">
        <v>3</v>
      </c>
      <c r="K60" s="4">
        <v>1</v>
      </c>
      <c r="L60" s="4">
        <v>2</v>
      </c>
      <c r="M60" s="4">
        <v>1</v>
      </c>
      <c r="N60" s="4">
        <v>2</v>
      </c>
      <c r="O60" s="4">
        <v>3</v>
      </c>
      <c r="P60" s="4">
        <v>1</v>
      </c>
      <c r="Q60" s="4">
        <v>3</v>
      </c>
      <c r="R60" s="4">
        <v>1</v>
      </c>
      <c r="S60" s="4">
        <v>5</v>
      </c>
      <c r="T60" s="4">
        <v>1</v>
      </c>
      <c r="U60" s="4">
        <v>5</v>
      </c>
      <c r="W60" s="2">
        <f t="shared" si="19"/>
        <v>52</v>
      </c>
      <c r="Y60" s="17">
        <f>SUMPRODUCT('Champ Scores'!B60:U60,'Comp &amp; Class Scores'!$B$3:$U$3,'Champ Scores'!B60:U60,'Comp &amp; Class Scores'!$B$3:$U$3)</f>
        <v>1158</v>
      </c>
      <c r="Z60" s="17">
        <f>SUMPRODUCT('Champ Scores'!B60:U60,'Comp &amp; Class Scores'!$B$4:$U$4,'Champ Scores'!B60:U60,'Comp &amp; Class Scores'!$B$4:$U$4)</f>
        <v>1482</v>
      </c>
      <c r="AA60" s="17">
        <f>SUMPRODUCT('Champ Scores'!B60:U60,'Comp &amp; Class Scores'!$B$5:$U$5,'Champ Scores'!B60:U60,'Comp &amp; Class Scores'!$B$5:$U$5)</f>
        <v>2843</v>
      </c>
      <c r="AB60" s="17">
        <f>SUMPRODUCT('Champ Scores'!B60:U60,'Comp &amp; Class Scores'!$B$6:$U$6,'Champ Scores'!B60:U60,'Comp &amp; Class Scores'!$B$6:$U$6)</f>
        <v>2534</v>
      </c>
      <c r="AC60" s="17">
        <f>SUMPRODUCT('Champ Scores'!B60:U60,'Comp &amp; Class Scores'!$B$7:$U$7,'Champ Scores'!B60:U60,'Comp &amp; Class Scores'!$B$7:$U$7)</f>
        <v>2369</v>
      </c>
      <c r="AE60" s="2">
        <f t="shared" si="1"/>
        <v>10386</v>
      </c>
      <c r="AG60" s="28">
        <f t="shared" si="2"/>
        <v>17.78967197171109</v>
      </c>
      <c r="AH60" s="28">
        <f t="shared" si="3"/>
        <v>35.333570523060111</v>
      </c>
      <c r="AI60" s="28">
        <f t="shared" si="4"/>
        <v>46.876757505228802</v>
      </c>
      <c r="AJ60" s="29">
        <f t="shared" si="5"/>
        <v>100</v>
      </c>
      <c r="AL60" s="31">
        <v>0.52129999999999999</v>
      </c>
      <c r="AM60" s="31">
        <v>0.41199999999999998</v>
      </c>
      <c r="AN60" s="31">
        <v>0.48609999999999998</v>
      </c>
      <c r="AO60" s="31">
        <v>0.50819999999999999</v>
      </c>
      <c r="AP60" s="31">
        <v>0.5071</v>
      </c>
      <c r="AQ60" s="31">
        <v>0.55179999999999996</v>
      </c>
      <c r="AR60" s="31">
        <v>0.56859999999999999</v>
      </c>
      <c r="AS60" s="31">
        <v>0.55249999999999999</v>
      </c>
      <c r="AU60" s="31">
        <f t="shared" si="6"/>
        <v>5.4350885288857009E-2</v>
      </c>
      <c r="AV60" s="31">
        <f t="shared" si="7"/>
        <v>0.10795088528885705</v>
      </c>
      <c r="AW60" s="31">
        <f t="shared" si="8"/>
        <v>0.14321755195552371</v>
      </c>
      <c r="AX60" s="31">
        <f t="shared" si="9"/>
        <v>0.30551932253323777</v>
      </c>
    </row>
    <row r="61" spans="1:50" x14ac:dyDescent="0.25">
      <c r="A61" s="1" t="s">
        <v>64</v>
      </c>
      <c r="B61" s="4">
        <v>2</v>
      </c>
      <c r="C61" s="4">
        <v>4</v>
      </c>
      <c r="D61" s="4">
        <v>2</v>
      </c>
      <c r="E61" s="4">
        <v>3</v>
      </c>
      <c r="F61" s="4">
        <v>4</v>
      </c>
      <c r="G61" s="4">
        <v>3</v>
      </c>
      <c r="H61" s="4">
        <v>1</v>
      </c>
      <c r="I61" s="4">
        <v>1</v>
      </c>
      <c r="J61" s="4">
        <v>3</v>
      </c>
      <c r="K61" s="4">
        <v>2</v>
      </c>
      <c r="L61" s="4">
        <v>5</v>
      </c>
      <c r="M61" s="4">
        <v>1</v>
      </c>
      <c r="N61" s="4">
        <v>4</v>
      </c>
      <c r="O61" s="4">
        <v>2</v>
      </c>
      <c r="P61" s="4">
        <v>2</v>
      </c>
      <c r="Q61" s="4">
        <v>4</v>
      </c>
      <c r="R61" s="4">
        <v>4</v>
      </c>
      <c r="S61" s="4">
        <v>1</v>
      </c>
      <c r="T61" s="4">
        <v>2</v>
      </c>
      <c r="U61" s="4">
        <v>2</v>
      </c>
      <c r="W61" s="2">
        <f t="shared" si="19"/>
        <v>52</v>
      </c>
      <c r="Y61" s="17">
        <f>SUMPRODUCT('Champ Scores'!B61:U61,'Comp &amp; Class Scores'!$B$3:$U$3,'Champ Scores'!B61:U61,'Comp &amp; Class Scores'!$B$3:$U$3)</f>
        <v>2155</v>
      </c>
      <c r="Z61" s="17">
        <f>SUMPRODUCT('Champ Scores'!B61:U61,'Comp &amp; Class Scores'!$B$4:$U$4,'Champ Scores'!B61:U61,'Comp &amp; Class Scores'!$B$4:$U$4)</f>
        <v>1781</v>
      </c>
      <c r="AA61" s="17">
        <f>SUMPRODUCT('Champ Scores'!B61:U61,'Comp &amp; Class Scores'!$B$5:$U$5,'Champ Scores'!B61:U61,'Comp &amp; Class Scores'!$B$5:$U$5)</f>
        <v>1685</v>
      </c>
      <c r="AB61" s="17">
        <f>SUMPRODUCT('Champ Scores'!B61:U61,'Comp &amp; Class Scores'!$B$6:$U$6,'Champ Scores'!B61:U61,'Comp &amp; Class Scores'!$B$6:$U$6)</f>
        <v>1396</v>
      </c>
      <c r="AC61" s="17">
        <f>SUMPRODUCT('Champ Scores'!B61:U61,'Comp &amp; Class Scores'!$B$7:$U$7,'Champ Scores'!B61:U61,'Comp &amp; Class Scores'!$B$7:$U$7)</f>
        <v>1784</v>
      </c>
      <c r="AE61" s="2">
        <f t="shared" si="1"/>
        <v>8801</v>
      </c>
      <c r="AG61" s="28">
        <f t="shared" si="2"/>
        <v>15.448160221860821</v>
      </c>
      <c r="AH61" s="28">
        <f t="shared" si="3"/>
        <v>35.322763382076424</v>
      </c>
      <c r="AI61" s="28">
        <f t="shared" si="4"/>
        <v>49.229076396062752</v>
      </c>
      <c r="AJ61" s="29">
        <f t="shared" si="5"/>
        <v>100</v>
      </c>
      <c r="AL61" s="31">
        <v>0.51900000000000002</v>
      </c>
      <c r="AM61" s="31">
        <v>0.48259999999999997</v>
      </c>
      <c r="AN61" s="31">
        <v>0.47710000000000002</v>
      </c>
      <c r="AO61" s="31">
        <v>0.49869999999999998</v>
      </c>
      <c r="AP61" s="31">
        <v>0.52110000000000001</v>
      </c>
      <c r="AQ61" s="31">
        <v>0.53949999999999998</v>
      </c>
      <c r="AR61" s="31">
        <v>0.54269999999999996</v>
      </c>
      <c r="AS61" s="31">
        <v>0.54769999999999996</v>
      </c>
      <c r="AU61" s="31">
        <f t="shared" si="6"/>
        <v>2.6142565863586709E-2</v>
      </c>
      <c r="AV61" s="31">
        <f t="shared" si="7"/>
        <v>5.9775899196920002E-2</v>
      </c>
      <c r="AW61" s="31">
        <f t="shared" si="8"/>
        <v>8.3309232530253297E-2</v>
      </c>
      <c r="AX61" s="31">
        <f t="shared" si="9"/>
        <v>0.16922769759076001</v>
      </c>
    </row>
    <row r="62" spans="1:50" x14ac:dyDescent="0.25">
      <c r="A62" s="1" t="s">
        <v>65</v>
      </c>
      <c r="B62" s="4">
        <v>3</v>
      </c>
      <c r="C62" s="4">
        <v>4</v>
      </c>
      <c r="D62" s="4">
        <v>1</v>
      </c>
      <c r="E62" s="4">
        <v>5</v>
      </c>
      <c r="F62" s="4">
        <v>3</v>
      </c>
      <c r="G62" s="4">
        <v>3</v>
      </c>
      <c r="H62" s="4">
        <v>2</v>
      </c>
      <c r="I62" s="4">
        <v>2</v>
      </c>
      <c r="J62" s="4">
        <v>2</v>
      </c>
      <c r="K62" s="4">
        <v>1</v>
      </c>
      <c r="L62" s="4">
        <v>1</v>
      </c>
      <c r="M62" s="4">
        <v>2</v>
      </c>
      <c r="N62" s="4">
        <v>5</v>
      </c>
      <c r="O62" s="4">
        <v>4</v>
      </c>
      <c r="P62" s="4">
        <v>5</v>
      </c>
      <c r="Q62" s="4">
        <v>3</v>
      </c>
      <c r="R62" s="4">
        <v>1</v>
      </c>
      <c r="S62" s="4">
        <v>1</v>
      </c>
      <c r="T62" s="4">
        <v>3</v>
      </c>
      <c r="U62" s="4">
        <v>1</v>
      </c>
      <c r="W62" s="2">
        <f t="shared" si="19"/>
        <v>52</v>
      </c>
      <c r="Y62" s="17">
        <f>SUMPRODUCT('Champ Scores'!B62:U62,'Comp &amp; Class Scores'!$B$3:$U$3,'Champ Scores'!B62:U62,'Comp &amp; Class Scores'!$B$3:$U$3)</f>
        <v>2637</v>
      </c>
      <c r="Z62" s="17">
        <f>SUMPRODUCT('Champ Scores'!B62:U62,'Comp &amp; Class Scores'!$B$4:$U$4,'Champ Scores'!B62:U62,'Comp &amp; Class Scores'!$B$4:$U$4)</f>
        <v>1760</v>
      </c>
      <c r="AA62" s="17">
        <f>SUMPRODUCT('Champ Scores'!B62:U62,'Comp &amp; Class Scores'!$B$5:$U$5,'Champ Scores'!B62:U62,'Comp &amp; Class Scores'!$B$5:$U$5)</f>
        <v>1660</v>
      </c>
      <c r="AB62" s="17">
        <f>SUMPRODUCT('Champ Scores'!B62:U62,'Comp &amp; Class Scores'!$B$6:$U$6,'Champ Scores'!B62:U62,'Comp &amp; Class Scores'!$B$6:$U$6)</f>
        <v>1741</v>
      </c>
      <c r="AC62" s="17">
        <f>SUMPRODUCT('Champ Scores'!B62:U62,'Comp &amp; Class Scores'!$B$7:$U$7,'Champ Scores'!B62:U62,'Comp &amp; Class Scores'!$B$7:$U$7)</f>
        <v>1524</v>
      </c>
      <c r="AE62" s="2">
        <f t="shared" si="1"/>
        <v>9322</v>
      </c>
      <c r="AG62" s="28">
        <f t="shared" si="2"/>
        <v>17.454368075021552</v>
      </c>
      <c r="AH62" s="28">
        <f t="shared" si="3"/>
        <v>37.448664182675778</v>
      </c>
      <c r="AI62" s="28">
        <f t="shared" si="4"/>
        <v>45.096967742302667</v>
      </c>
      <c r="AJ62" s="29">
        <f t="shared" si="5"/>
        <v>100</v>
      </c>
      <c r="AL62" s="31">
        <v>0.51370000000000005</v>
      </c>
      <c r="AM62" s="31">
        <v>0.50349999999999995</v>
      </c>
      <c r="AN62" s="31">
        <v>0.48659999999999998</v>
      </c>
      <c r="AO62" s="31">
        <v>0.50970000000000004</v>
      </c>
      <c r="AP62" s="31">
        <v>0.51400000000000001</v>
      </c>
      <c r="AQ62" s="31">
        <v>0.52759999999999996</v>
      </c>
      <c r="AR62" s="31">
        <v>0.51529999999999998</v>
      </c>
      <c r="AS62" s="31">
        <v>0.52810000000000001</v>
      </c>
      <c r="AU62" s="31">
        <f t="shared" si="6"/>
        <v>1.4985939840437668E-2</v>
      </c>
      <c r="AV62" s="31">
        <f t="shared" si="7"/>
        <v>3.2152606507104331E-2</v>
      </c>
      <c r="AW62" s="31">
        <f t="shared" si="8"/>
        <v>3.8719273173770941E-2</v>
      </c>
      <c r="AX62" s="31">
        <f t="shared" si="9"/>
        <v>8.5857819521312939E-2</v>
      </c>
    </row>
    <row r="63" spans="1:50" x14ac:dyDescent="0.25">
      <c r="A63" s="1" t="s">
        <v>66</v>
      </c>
      <c r="B63" s="4">
        <v>5</v>
      </c>
      <c r="C63" s="4">
        <v>2</v>
      </c>
      <c r="D63" s="4">
        <v>5</v>
      </c>
      <c r="E63" s="4">
        <v>2</v>
      </c>
      <c r="F63" s="4">
        <v>5</v>
      </c>
      <c r="G63" s="4">
        <v>2</v>
      </c>
      <c r="H63" s="4">
        <v>3</v>
      </c>
      <c r="I63" s="4">
        <v>2</v>
      </c>
      <c r="J63" s="4">
        <v>4</v>
      </c>
      <c r="K63" s="4">
        <v>1</v>
      </c>
      <c r="L63" s="4">
        <v>2</v>
      </c>
      <c r="M63" s="4">
        <v>1</v>
      </c>
      <c r="N63" s="4">
        <v>1</v>
      </c>
      <c r="O63" s="4">
        <v>3</v>
      </c>
      <c r="P63" s="4">
        <v>2</v>
      </c>
      <c r="Q63" s="4">
        <v>4</v>
      </c>
      <c r="R63" s="4">
        <v>5</v>
      </c>
      <c r="S63" s="4">
        <v>1</v>
      </c>
      <c r="T63" s="4">
        <v>1</v>
      </c>
      <c r="U63" s="4">
        <v>1</v>
      </c>
      <c r="W63" s="2">
        <f t="shared" si="19"/>
        <v>52</v>
      </c>
      <c r="Y63" s="17">
        <f>SUMPRODUCT('Champ Scores'!B63:U63,'Comp &amp; Class Scores'!$B$3:$U$3,'Champ Scores'!B63:U63,'Comp &amp; Class Scores'!$B$3:$U$3)</f>
        <v>2019</v>
      </c>
      <c r="Z63" s="17">
        <f>SUMPRODUCT('Champ Scores'!B63:U63,'Comp &amp; Class Scores'!$B$4:$U$4,'Champ Scores'!B63:U63,'Comp &amp; Class Scores'!$B$4:$U$4)</f>
        <v>3093</v>
      </c>
      <c r="AA63" s="17">
        <f>SUMPRODUCT('Champ Scores'!B63:U63,'Comp &amp; Class Scores'!$B$5:$U$5,'Champ Scores'!B63:U63,'Comp &amp; Class Scores'!$B$5:$U$5)</f>
        <v>1167</v>
      </c>
      <c r="AB63" s="17">
        <f>SUMPRODUCT('Champ Scores'!B63:U63,'Comp &amp; Class Scores'!$B$6:$U$6,'Champ Scores'!B63:U63,'Comp &amp; Class Scores'!$B$6:$U$6)</f>
        <v>1340</v>
      </c>
      <c r="AC63" s="17">
        <f>SUMPRODUCT('Champ Scores'!B63:U63,'Comp &amp; Class Scores'!$B$7:$U$7,'Champ Scores'!B63:U63,'Comp &amp; Class Scores'!$B$7:$U$7)</f>
        <v>2331</v>
      </c>
      <c r="AE63" s="2">
        <f t="shared" si="1"/>
        <v>9950</v>
      </c>
      <c r="AG63" s="28">
        <f t="shared" si="2"/>
        <v>24.856976262731738</v>
      </c>
      <c r="AH63" s="28">
        <f t="shared" si="3"/>
        <v>28.028890007967433</v>
      </c>
      <c r="AI63" s="28">
        <f t="shared" si="4"/>
        <v>47.114133729300825</v>
      </c>
      <c r="AJ63" s="29">
        <f t="shared" si="5"/>
        <v>100</v>
      </c>
      <c r="AL63" s="31">
        <v>0.53659999999999997</v>
      </c>
      <c r="AM63" s="31">
        <v>0.54269999999999996</v>
      </c>
      <c r="AN63" s="31">
        <v>0.52949999999999997</v>
      </c>
      <c r="AO63" s="31">
        <v>0.52939999999999998</v>
      </c>
      <c r="AP63" s="31">
        <v>0.5323</v>
      </c>
      <c r="AQ63" s="31">
        <v>0.54579999999999995</v>
      </c>
      <c r="AR63" s="31">
        <v>0.54510000000000003</v>
      </c>
      <c r="AS63" s="31">
        <v>0.55210000000000004</v>
      </c>
      <c r="AU63" s="31">
        <f t="shared" si="6"/>
        <v>1.5411953343140716E-2</v>
      </c>
      <c r="AV63" s="31">
        <f t="shared" si="7"/>
        <v>1.7378620009807388E-2</v>
      </c>
      <c r="AW63" s="31">
        <f t="shared" si="8"/>
        <v>2.9211953343140751E-2</v>
      </c>
      <c r="AX63" s="31">
        <f t="shared" si="9"/>
        <v>6.2002526696088855E-2</v>
      </c>
    </row>
    <row r="64" spans="1:50" x14ac:dyDescent="0.25">
      <c r="A64" s="1" t="s">
        <v>67</v>
      </c>
      <c r="B64" s="4">
        <v>1</v>
      </c>
      <c r="C64" s="4">
        <v>5</v>
      </c>
      <c r="D64" s="4">
        <v>5</v>
      </c>
      <c r="E64" s="4">
        <v>2</v>
      </c>
      <c r="F64" s="4">
        <v>4</v>
      </c>
      <c r="G64" s="4">
        <v>4</v>
      </c>
      <c r="H64" s="4">
        <v>3</v>
      </c>
      <c r="I64" s="4">
        <v>4</v>
      </c>
      <c r="J64" s="4">
        <v>2</v>
      </c>
      <c r="K64" s="4">
        <v>1</v>
      </c>
      <c r="L64" s="4">
        <v>2</v>
      </c>
      <c r="M64" s="4">
        <v>3</v>
      </c>
      <c r="N64" s="4">
        <v>1</v>
      </c>
      <c r="O64" s="4">
        <v>4</v>
      </c>
      <c r="P64" s="4">
        <v>2</v>
      </c>
      <c r="Q64" s="4">
        <v>3</v>
      </c>
      <c r="R64" s="4">
        <v>1</v>
      </c>
      <c r="S64" s="4">
        <v>3</v>
      </c>
      <c r="T64" s="4">
        <v>1</v>
      </c>
      <c r="U64" s="4">
        <v>1</v>
      </c>
      <c r="W64" s="2">
        <f t="shared" si="19"/>
        <v>52</v>
      </c>
      <c r="Y64" s="17">
        <f>SUMPRODUCT('Champ Scores'!B64:U64,'Comp &amp; Class Scores'!$B$3:$U$3,'Champ Scores'!B64:U64,'Comp &amp; Class Scores'!$B$3:$U$3)</f>
        <v>1408</v>
      </c>
      <c r="Z64" s="17">
        <f>SUMPRODUCT('Champ Scores'!B64:U64,'Comp &amp; Class Scores'!$B$4:$U$4,'Champ Scores'!B64:U64,'Comp &amp; Class Scores'!$B$4:$U$4)</f>
        <v>2101</v>
      </c>
      <c r="AA64" s="17">
        <f>SUMPRODUCT('Champ Scores'!B64:U64,'Comp &amp; Class Scores'!$B$5:$U$5,'Champ Scores'!B64:U64,'Comp &amp; Class Scores'!$B$5:$U$5)</f>
        <v>2036</v>
      </c>
      <c r="AB64" s="17">
        <f>SUMPRODUCT('Champ Scores'!B64:U64,'Comp &amp; Class Scores'!$B$6:$U$6,'Champ Scores'!B64:U64,'Comp &amp; Class Scores'!$B$6:$U$6)</f>
        <v>2032</v>
      </c>
      <c r="AC64" s="17">
        <f>SUMPRODUCT('Champ Scores'!B64:U64,'Comp &amp; Class Scores'!$B$7:$U$7,'Champ Scores'!B64:U64,'Comp &amp; Class Scores'!$B$7:$U$7)</f>
        <v>2206</v>
      </c>
      <c r="AE64" s="2">
        <f t="shared" si="1"/>
        <v>9783</v>
      </c>
      <c r="AG64" s="28">
        <f t="shared" si="2"/>
        <v>44.300608404890092</v>
      </c>
      <c r="AH64" s="28">
        <f t="shared" si="3"/>
        <v>24.639761630269973</v>
      </c>
      <c r="AI64" s="28">
        <f t="shared" si="4"/>
        <v>31.059629964839935</v>
      </c>
      <c r="AJ64" s="29">
        <f t="shared" si="5"/>
        <v>100</v>
      </c>
      <c r="AL64" s="31">
        <v>0.50409999999999999</v>
      </c>
      <c r="AM64" s="31">
        <v>0.52270000000000005</v>
      </c>
      <c r="AN64" s="31">
        <v>0.51300000000000001</v>
      </c>
      <c r="AO64" s="31">
        <v>0.50970000000000004</v>
      </c>
      <c r="AP64" s="31">
        <v>0.49680000000000002</v>
      </c>
      <c r="AQ64" s="31">
        <v>0.49969999999999998</v>
      </c>
      <c r="AR64" s="31">
        <v>0.50380000000000003</v>
      </c>
      <c r="AS64" s="31">
        <v>0.51549999999999996</v>
      </c>
      <c r="AU64" s="31">
        <f t="shared" si="6"/>
        <v>2.9442337341465563E-2</v>
      </c>
      <c r="AV64" s="31">
        <f t="shared" si="7"/>
        <v>1.6375670674798892E-2</v>
      </c>
      <c r="AW64" s="31">
        <f t="shared" si="8"/>
        <v>2.0642337341465644E-2</v>
      </c>
      <c r="AX64" s="31">
        <f t="shared" ref="AX64:AX128" si="20">SUM(AU64:AW64)</f>
        <v>6.64603453577301E-2</v>
      </c>
    </row>
    <row r="65" spans="1:50" x14ac:dyDescent="0.25">
      <c r="A65" s="1" t="s">
        <v>68</v>
      </c>
      <c r="B65" s="4">
        <v>3</v>
      </c>
      <c r="C65" s="4">
        <v>5</v>
      </c>
      <c r="D65" s="4">
        <v>5</v>
      </c>
      <c r="E65" s="4">
        <v>2</v>
      </c>
      <c r="F65" s="4">
        <v>5</v>
      </c>
      <c r="G65" s="4">
        <v>2</v>
      </c>
      <c r="H65" s="4">
        <v>1</v>
      </c>
      <c r="I65" s="4">
        <v>1</v>
      </c>
      <c r="J65" s="4">
        <v>5</v>
      </c>
      <c r="K65" s="4">
        <v>2</v>
      </c>
      <c r="L65" s="4">
        <v>3</v>
      </c>
      <c r="M65" s="4">
        <v>2</v>
      </c>
      <c r="N65" s="4">
        <v>1</v>
      </c>
      <c r="O65" s="4">
        <v>1</v>
      </c>
      <c r="P65" s="4">
        <v>2</v>
      </c>
      <c r="Q65" s="4">
        <v>5</v>
      </c>
      <c r="R65" s="4">
        <v>3</v>
      </c>
      <c r="S65" s="4">
        <v>2</v>
      </c>
      <c r="T65" s="4">
        <v>1</v>
      </c>
      <c r="U65" s="4">
        <v>1</v>
      </c>
      <c r="W65" s="2">
        <f t="shared" si="19"/>
        <v>52</v>
      </c>
      <c r="Y65" s="17">
        <f>SUMPRODUCT('Champ Scores'!B65:U65,'Comp &amp; Class Scores'!$B$3:$U$3,'Champ Scores'!B65:U65,'Comp &amp; Class Scores'!$B$3:$U$3)</f>
        <v>1705</v>
      </c>
      <c r="Z65" s="17">
        <f>SUMPRODUCT('Champ Scores'!B65:U65,'Comp &amp; Class Scores'!$B$4:$U$4,'Champ Scores'!B65:U65,'Comp &amp; Class Scores'!$B$4:$U$4)</f>
        <v>2621</v>
      </c>
      <c r="AA65" s="17">
        <f>SUMPRODUCT('Champ Scores'!B65:U65,'Comp &amp; Class Scores'!$B$5:$U$5,'Champ Scores'!B65:U65,'Comp &amp; Class Scores'!$B$5:$U$5)</f>
        <v>1834</v>
      </c>
      <c r="AB65" s="17">
        <f>SUMPRODUCT('Champ Scores'!B65:U65,'Comp &amp; Class Scores'!$B$6:$U$6,'Champ Scores'!B65:U65,'Comp &amp; Class Scores'!$B$6:$U$6)</f>
        <v>1407</v>
      </c>
      <c r="AC65" s="17">
        <f>SUMPRODUCT('Champ Scores'!B65:U65,'Comp &amp; Class Scores'!$B$7:$U$7,'Champ Scores'!B65:U65,'Comp &amp; Class Scores'!$B$7:$U$7)</f>
        <v>2657</v>
      </c>
      <c r="AE65" s="2">
        <f t="shared" si="1"/>
        <v>10224</v>
      </c>
      <c r="AG65" s="28">
        <f t="shared" si="2"/>
        <v>49.193398946362834</v>
      </c>
      <c r="AH65" s="28">
        <f t="shared" si="3"/>
        <v>30.447034628020976</v>
      </c>
      <c r="AI65" s="28">
        <f t="shared" si="4"/>
        <v>20.35956642561619</v>
      </c>
      <c r="AJ65" s="29">
        <f t="shared" si="5"/>
        <v>100</v>
      </c>
      <c r="AL65" s="31">
        <v>0.53349999999999997</v>
      </c>
      <c r="AM65" s="31">
        <v>0.5927</v>
      </c>
      <c r="AN65" s="31">
        <v>0.58040000000000003</v>
      </c>
      <c r="AO65" s="31">
        <v>0.54479999999999995</v>
      </c>
      <c r="AP65" s="31">
        <v>0.52810000000000001</v>
      </c>
      <c r="AQ65" s="31">
        <v>0.51639999999999997</v>
      </c>
      <c r="AR65" s="31">
        <v>0.4965</v>
      </c>
      <c r="AS65" s="31">
        <v>0.50719999999999998</v>
      </c>
      <c r="AU65" s="31">
        <f t="shared" si="6"/>
        <v>0.11248885378648249</v>
      </c>
      <c r="AV65" s="31">
        <f t="shared" si="7"/>
        <v>6.962218711981577E-2</v>
      </c>
      <c r="AW65" s="31">
        <f t="shared" si="8"/>
        <v>4.6555520453149091E-2</v>
      </c>
      <c r="AX65" s="31">
        <f t="shared" si="20"/>
        <v>0.22866656135944735</v>
      </c>
    </row>
    <row r="66" spans="1:50" x14ac:dyDescent="0.25">
      <c r="A66" s="1" t="s">
        <v>69</v>
      </c>
      <c r="B66" s="4">
        <v>2</v>
      </c>
      <c r="C66" s="4">
        <v>5</v>
      </c>
      <c r="D66" s="4">
        <v>5</v>
      </c>
      <c r="E66" s="4">
        <v>2</v>
      </c>
      <c r="F66" s="4">
        <v>2</v>
      </c>
      <c r="G66" s="4">
        <v>5</v>
      </c>
      <c r="H66" s="4">
        <v>5</v>
      </c>
      <c r="I66" s="4">
        <v>5</v>
      </c>
      <c r="J66" s="4">
        <v>1</v>
      </c>
      <c r="K66" s="4">
        <v>1</v>
      </c>
      <c r="L66" s="4">
        <v>1</v>
      </c>
      <c r="M66" s="4">
        <v>1</v>
      </c>
      <c r="N66" s="4">
        <v>3</v>
      </c>
      <c r="O66" s="4">
        <v>4</v>
      </c>
      <c r="P66" s="4">
        <v>2</v>
      </c>
      <c r="Q66" s="4">
        <v>1</v>
      </c>
      <c r="R66" s="4">
        <v>1</v>
      </c>
      <c r="S66" s="4">
        <v>1</v>
      </c>
      <c r="T66" s="4">
        <v>3</v>
      </c>
      <c r="U66" s="4">
        <v>2</v>
      </c>
      <c r="W66" s="2">
        <f t="shared" si="19"/>
        <v>52</v>
      </c>
      <c r="Y66" s="17">
        <f>SUMPRODUCT('Champ Scores'!B66:U66,'Comp &amp; Class Scores'!$B$3:$U$3,'Champ Scores'!B66:U66,'Comp &amp; Class Scores'!$B$3:$U$3)</f>
        <v>1496</v>
      </c>
      <c r="Z66" s="17">
        <f>SUMPRODUCT('Champ Scores'!B66:U66,'Comp &amp; Class Scores'!$B$4:$U$4,'Champ Scores'!B66:U66,'Comp &amp; Class Scores'!$B$4:$U$4)</f>
        <v>1745</v>
      </c>
      <c r="AA66" s="17">
        <f>SUMPRODUCT('Champ Scores'!B66:U66,'Comp &amp; Class Scores'!$B$5:$U$5,'Champ Scores'!B66:U66,'Comp &amp; Class Scores'!$B$5:$U$5)</f>
        <v>2285</v>
      </c>
      <c r="AB66" s="17">
        <f>SUMPRODUCT('Champ Scores'!B66:U66,'Comp &amp; Class Scores'!$B$6:$U$6,'Champ Scores'!B66:U66,'Comp &amp; Class Scores'!$B$6:$U$6)</f>
        <v>2861</v>
      </c>
      <c r="AC66" s="17">
        <f>SUMPRODUCT('Champ Scores'!B66:U66,'Comp &amp; Class Scores'!$B$7:$U$7,'Champ Scores'!B66:U66,'Comp &amp; Class Scores'!$B$7:$U$7)</f>
        <v>2378</v>
      </c>
      <c r="AE66" s="2">
        <f t="shared" si="1"/>
        <v>10765</v>
      </c>
      <c r="AG66" s="28">
        <f t="shared" si="2"/>
        <v>45.750293691804686</v>
      </c>
      <c r="AH66" s="28">
        <f t="shared" si="3"/>
        <v>29.92633900870727</v>
      </c>
      <c r="AI66" s="28">
        <f t="shared" si="4"/>
        <v>24.323367299488044</v>
      </c>
      <c r="AJ66" s="29">
        <f t="shared" si="5"/>
        <v>100</v>
      </c>
      <c r="AL66" s="31">
        <v>0.5181</v>
      </c>
      <c r="AM66" s="31">
        <v>0.53390000000000004</v>
      </c>
      <c r="AN66" s="31">
        <v>0.5847</v>
      </c>
      <c r="AO66" s="31">
        <v>0.52890000000000004</v>
      </c>
      <c r="AP66" s="31">
        <v>0.49890000000000001</v>
      </c>
      <c r="AQ66" s="31">
        <v>0.52170000000000005</v>
      </c>
      <c r="AR66" s="31">
        <v>0.503</v>
      </c>
      <c r="AS66" s="31">
        <v>0.49009999999999998</v>
      </c>
      <c r="AU66" s="31">
        <f t="shared" si="6"/>
        <v>9.4446023378003341E-2</v>
      </c>
      <c r="AV66" s="31">
        <f t="shared" si="7"/>
        <v>6.1779356711336719E-2</v>
      </c>
      <c r="AW66" s="31">
        <f t="shared" si="8"/>
        <v>5.0212690044669994E-2</v>
      </c>
      <c r="AX66" s="31">
        <f t="shared" si="20"/>
        <v>0.20643807013401005</v>
      </c>
    </row>
    <row r="67" spans="1:50" x14ac:dyDescent="0.25">
      <c r="A67" s="1" t="s">
        <v>70</v>
      </c>
      <c r="B67" s="4">
        <v>5</v>
      </c>
      <c r="C67" s="4">
        <v>1</v>
      </c>
      <c r="D67" s="4">
        <v>4</v>
      </c>
      <c r="E67" s="4">
        <v>2</v>
      </c>
      <c r="F67" s="4">
        <v>4</v>
      </c>
      <c r="G67" s="4">
        <v>3</v>
      </c>
      <c r="H67" s="4">
        <v>5</v>
      </c>
      <c r="I67" s="4">
        <v>2</v>
      </c>
      <c r="J67" s="4">
        <v>3</v>
      </c>
      <c r="K67" s="4">
        <v>1</v>
      </c>
      <c r="L67" s="4">
        <v>1</v>
      </c>
      <c r="M67" s="4">
        <v>3</v>
      </c>
      <c r="N67" s="4">
        <v>1</v>
      </c>
      <c r="O67" s="4">
        <v>4</v>
      </c>
      <c r="P67" s="4">
        <v>2</v>
      </c>
      <c r="Q67" s="4">
        <v>2</v>
      </c>
      <c r="R67" s="4">
        <v>5</v>
      </c>
      <c r="S67" s="4">
        <v>1</v>
      </c>
      <c r="T67" s="4">
        <v>2</v>
      </c>
      <c r="U67" s="4">
        <v>1</v>
      </c>
      <c r="W67" s="2">
        <f t="shared" si="19"/>
        <v>52</v>
      </c>
      <c r="Y67" s="17">
        <f>SUMPRODUCT('Champ Scores'!B67:U67,'Comp &amp; Class Scores'!$B$3:$U$3,'Champ Scores'!B67:U67,'Comp &amp; Class Scores'!$B$3:$U$3)</f>
        <v>1990</v>
      </c>
      <c r="Z67" s="17">
        <f>SUMPRODUCT('Champ Scores'!B67:U67,'Comp &amp; Class Scores'!$B$4:$U$4,'Champ Scores'!B67:U67,'Comp &amp; Class Scores'!$B$4:$U$4)</f>
        <v>2837</v>
      </c>
      <c r="AA67" s="17">
        <f>SUMPRODUCT('Champ Scores'!B67:U67,'Comp &amp; Class Scores'!$B$5:$U$5,'Champ Scores'!B67:U67,'Comp &amp; Class Scores'!$B$5:$U$5)</f>
        <v>1100</v>
      </c>
      <c r="AB67" s="17">
        <f>SUMPRODUCT('Champ Scores'!B67:U67,'Comp &amp; Class Scores'!$B$6:$U$6,'Champ Scores'!B67:U67,'Comp &amp; Class Scores'!$B$6:$U$6)</f>
        <v>1675</v>
      </c>
      <c r="AC67" s="17">
        <f>SUMPRODUCT('Champ Scores'!B67:U67,'Comp &amp; Class Scores'!$B$7:$U$7,'Champ Scores'!B67:U67,'Comp &amp; Class Scores'!$B$7:$U$7)</f>
        <v>1912</v>
      </c>
      <c r="AE67" s="2">
        <f t="shared" si="1"/>
        <v>9514</v>
      </c>
      <c r="AG67" s="28">
        <f t="shared" si="2"/>
        <v>46.788059373613478</v>
      </c>
      <c r="AH67" s="28">
        <f t="shared" si="3"/>
        <v>26.816859436081675</v>
      </c>
      <c r="AI67" s="28">
        <f t="shared" si="4"/>
        <v>26.395081190304843</v>
      </c>
      <c r="AJ67" s="29">
        <f t="shared" si="5"/>
        <v>100</v>
      </c>
      <c r="AL67" s="31">
        <v>0.51280000000000003</v>
      </c>
      <c r="AM67" s="31">
        <v>0.55940000000000001</v>
      </c>
      <c r="AN67" s="31">
        <v>0.5464</v>
      </c>
      <c r="AO67" s="31">
        <v>0.51329999999999998</v>
      </c>
      <c r="AP67" s="31">
        <v>0.5</v>
      </c>
      <c r="AQ67" s="31">
        <v>0.5111</v>
      </c>
      <c r="AR67" s="31">
        <v>0.51390000000000002</v>
      </c>
      <c r="AS67" s="31">
        <v>0.49740000000000001</v>
      </c>
      <c r="AU67" s="31">
        <f t="shared" si="6"/>
        <v>7.3953647194300531E-2</v>
      </c>
      <c r="AV67" s="31">
        <f t="shared" si="7"/>
        <v>4.23869805276339E-2</v>
      </c>
      <c r="AW67" s="31">
        <f t="shared" si="8"/>
        <v>4.1720313860967195E-2</v>
      </c>
      <c r="AX67" s="31">
        <f t="shared" si="20"/>
        <v>0.15806094158290163</v>
      </c>
    </row>
    <row r="68" spans="1:50" x14ac:dyDescent="0.25">
      <c r="A68" s="1" t="s">
        <v>71</v>
      </c>
      <c r="B68" s="4">
        <v>3</v>
      </c>
      <c r="C68" s="4">
        <v>3</v>
      </c>
      <c r="D68" s="4">
        <v>3</v>
      </c>
      <c r="E68" s="4">
        <v>1</v>
      </c>
      <c r="F68" s="4">
        <v>5</v>
      </c>
      <c r="G68" s="4">
        <v>2</v>
      </c>
      <c r="H68" s="4">
        <v>1</v>
      </c>
      <c r="I68" s="4">
        <v>1</v>
      </c>
      <c r="J68" s="4">
        <v>2</v>
      </c>
      <c r="K68" s="4">
        <v>2</v>
      </c>
      <c r="L68" s="4">
        <v>2</v>
      </c>
      <c r="M68" s="4">
        <v>4</v>
      </c>
      <c r="N68" s="4">
        <v>2</v>
      </c>
      <c r="O68" s="4">
        <v>1</v>
      </c>
      <c r="P68" s="4">
        <v>5</v>
      </c>
      <c r="Q68" s="4">
        <v>5</v>
      </c>
      <c r="R68" s="4">
        <v>5</v>
      </c>
      <c r="S68" s="4">
        <v>2</v>
      </c>
      <c r="T68" s="4">
        <v>1</v>
      </c>
      <c r="U68" s="4">
        <v>2</v>
      </c>
      <c r="W68" s="2">
        <f t="shared" si="19"/>
        <v>52</v>
      </c>
      <c r="Y68" s="17">
        <f>SUMPRODUCT('Champ Scores'!B68:U68,'Comp &amp; Class Scores'!$B$3:$U$3,'Champ Scores'!B68:U68,'Comp &amp; Class Scores'!$B$3:$U$3)</f>
        <v>2436</v>
      </c>
      <c r="Z68" s="17">
        <f>SUMPRODUCT('Champ Scores'!B68:U68,'Comp &amp; Class Scores'!$B$4:$U$4,'Champ Scores'!B68:U68,'Comp &amp; Class Scores'!$B$4:$U$4)</f>
        <v>2866</v>
      </c>
      <c r="AA68" s="17">
        <f>SUMPRODUCT('Champ Scores'!B68:U68,'Comp &amp; Class Scores'!$B$5:$U$5,'Champ Scores'!B68:U68,'Comp &amp; Class Scores'!$B$5:$U$5)</f>
        <v>1264</v>
      </c>
      <c r="AB68" s="17">
        <f>SUMPRODUCT('Champ Scores'!B68:U68,'Comp &amp; Class Scores'!$B$6:$U$6,'Champ Scores'!B68:U68,'Comp &amp; Class Scores'!$B$6:$U$6)</f>
        <v>1128</v>
      </c>
      <c r="AC68" s="17">
        <f>SUMPRODUCT('Champ Scores'!B68:U68,'Comp &amp; Class Scores'!$B$7:$U$7,'Champ Scores'!B68:U68,'Comp &amp; Class Scores'!$B$7:$U$7)</f>
        <v>1848</v>
      </c>
      <c r="AE68" s="2">
        <f t="shared" si="1"/>
        <v>9542</v>
      </c>
      <c r="AG68" s="28">
        <f t="shared" si="2"/>
        <v>40.261736484870582</v>
      </c>
      <c r="AH68" s="28">
        <f t="shared" si="3"/>
        <v>25.558562751352586</v>
      </c>
      <c r="AI68" s="28">
        <f t="shared" si="4"/>
        <v>34.179700763776836</v>
      </c>
      <c r="AJ68" s="29">
        <f t="shared" si="5"/>
        <v>100</v>
      </c>
      <c r="AL68" s="31">
        <v>0.49559999999999998</v>
      </c>
      <c r="AM68" s="31">
        <v>0.51600000000000001</v>
      </c>
      <c r="AN68" s="31">
        <v>0.49659999999999999</v>
      </c>
      <c r="AO68" s="31">
        <v>0.49480000000000002</v>
      </c>
      <c r="AP68" s="31">
        <v>0.49399999999999999</v>
      </c>
      <c r="AQ68" s="31">
        <v>0.49370000000000003</v>
      </c>
      <c r="AR68" s="31">
        <v>0.50080000000000002</v>
      </c>
      <c r="AS68" s="31">
        <v>0.50260000000000005</v>
      </c>
      <c r="AU68" s="31">
        <f t="shared" si="6"/>
        <v>2.2727910237681226E-2</v>
      </c>
      <c r="AV68" s="31">
        <f t="shared" si="7"/>
        <v>1.4427910237681141E-2</v>
      </c>
      <c r="AW68" s="31">
        <f t="shared" si="8"/>
        <v>1.9294576904347882E-2</v>
      </c>
      <c r="AX68" s="31">
        <f t="shared" si="20"/>
        <v>5.6450397379710249E-2</v>
      </c>
    </row>
    <row r="69" spans="1:50" x14ac:dyDescent="0.25">
      <c r="A69" s="36" t="s">
        <v>72</v>
      </c>
      <c r="B69" s="4">
        <v>2</v>
      </c>
      <c r="C69" s="4">
        <v>2</v>
      </c>
      <c r="D69" s="4">
        <v>2</v>
      </c>
      <c r="E69" s="4">
        <v>2</v>
      </c>
      <c r="F69" s="4">
        <v>2</v>
      </c>
      <c r="G69" s="4">
        <v>1</v>
      </c>
      <c r="H69" s="4">
        <v>1</v>
      </c>
      <c r="I69" s="4">
        <v>1</v>
      </c>
      <c r="J69" s="4">
        <v>1</v>
      </c>
      <c r="K69" s="4">
        <v>5</v>
      </c>
      <c r="L69" s="4">
        <v>1</v>
      </c>
      <c r="M69" s="4">
        <v>5</v>
      </c>
      <c r="N69" s="4">
        <v>5</v>
      </c>
      <c r="O69" s="4">
        <v>4</v>
      </c>
      <c r="P69" s="4">
        <v>5</v>
      </c>
      <c r="Q69" s="4">
        <v>1</v>
      </c>
      <c r="R69" s="4">
        <v>5</v>
      </c>
      <c r="S69" s="4">
        <v>1</v>
      </c>
      <c r="T69" s="4">
        <v>3</v>
      </c>
      <c r="U69" s="4">
        <v>3</v>
      </c>
      <c r="W69" s="2">
        <f t="shared" si="19"/>
        <v>52</v>
      </c>
      <c r="Y69" s="17">
        <f>SUMPRODUCT('Champ Scores'!B69:U69,'Comp &amp; Class Scores'!$B$3:$U$3,'Champ Scores'!B69:U69,'Comp &amp; Class Scores'!$B$3:$U$3)</f>
        <v>3128</v>
      </c>
      <c r="Z69" s="17">
        <f>SUMPRODUCT('Champ Scores'!B69:U69,'Comp &amp; Class Scores'!$B$4:$U$4,'Champ Scores'!B69:U69,'Comp &amp; Class Scores'!$B$4:$U$4)</f>
        <v>2396</v>
      </c>
      <c r="AA69" s="17">
        <f>SUMPRODUCT('Champ Scores'!B69:U69,'Comp &amp; Class Scores'!$B$5:$U$5,'Champ Scores'!B69:U69,'Comp &amp; Class Scores'!$B$5:$U$5)</f>
        <v>1553</v>
      </c>
      <c r="AB69" s="17">
        <f>SUMPRODUCT('Champ Scores'!B69:U69,'Comp &amp; Class Scores'!$B$6:$U$6,'Champ Scores'!B69:U69,'Comp &amp; Class Scores'!$B$6:$U$6)</f>
        <v>1169</v>
      </c>
      <c r="AC69" s="17">
        <f>SUMPRODUCT('Champ Scores'!B69:U69,'Comp &amp; Class Scores'!$B$7:$U$7,'Champ Scores'!B69:U69,'Comp &amp; Class Scores'!$B$7:$U$7)</f>
        <v>1031</v>
      </c>
      <c r="AE69" s="2">
        <f t="shared" si="1"/>
        <v>9277</v>
      </c>
      <c r="AG69" s="28">
        <f t="shared" si="2"/>
        <v>45.17221952405994</v>
      </c>
      <c r="AH69" s="28">
        <f t="shared" si="3"/>
        <v>29.3179561789293</v>
      </c>
      <c r="AI69" s="28">
        <f t="shared" si="4"/>
        <v>25.509824297010752</v>
      </c>
      <c r="AJ69" s="29">
        <f t="shared" si="5"/>
        <v>99.999999999999986</v>
      </c>
      <c r="AL69" s="31">
        <v>0.53120000000000001</v>
      </c>
      <c r="AM69" s="31">
        <v>0.57830000000000004</v>
      </c>
      <c r="AN69" s="31">
        <v>0.54079999999999995</v>
      </c>
      <c r="AO69" s="31">
        <v>0.53249999999999997</v>
      </c>
      <c r="AP69" s="31">
        <v>0.52839999999999998</v>
      </c>
      <c r="AQ69" s="31">
        <v>0.52949999999999997</v>
      </c>
      <c r="AR69" s="31">
        <v>0.52400000000000002</v>
      </c>
      <c r="AS69" s="31">
        <v>0.5222</v>
      </c>
      <c r="AU69" s="31">
        <f t="shared" si="6"/>
        <v>5.8124004769597393E-2</v>
      </c>
      <c r="AV69" s="31">
        <f t="shared" si="7"/>
        <v>3.7724004769597308E-2</v>
      </c>
      <c r="AW69" s="31">
        <f t="shared" si="8"/>
        <v>3.2824004769597404E-2</v>
      </c>
      <c r="AX69" s="31">
        <f t="shared" si="20"/>
        <v>0.1286720143087921</v>
      </c>
    </row>
    <row r="70" spans="1:50" x14ac:dyDescent="0.25">
      <c r="A70" s="1" t="s">
        <v>73</v>
      </c>
      <c r="B70" s="4">
        <v>2</v>
      </c>
      <c r="C70" s="4">
        <v>4</v>
      </c>
      <c r="D70" s="4">
        <v>1</v>
      </c>
      <c r="E70" s="4">
        <v>4</v>
      </c>
      <c r="F70" s="4">
        <v>3</v>
      </c>
      <c r="G70" s="4">
        <v>1</v>
      </c>
      <c r="H70" s="4">
        <v>3</v>
      </c>
      <c r="I70" s="4">
        <v>3</v>
      </c>
      <c r="J70" s="4">
        <v>1</v>
      </c>
      <c r="K70" s="4">
        <v>1</v>
      </c>
      <c r="L70" s="4">
        <v>2</v>
      </c>
      <c r="M70" s="4">
        <v>1</v>
      </c>
      <c r="N70" s="4">
        <v>5</v>
      </c>
      <c r="O70" s="4">
        <v>5</v>
      </c>
      <c r="P70" s="4">
        <v>4</v>
      </c>
      <c r="Q70" s="4">
        <v>5</v>
      </c>
      <c r="R70" s="4">
        <v>1</v>
      </c>
      <c r="S70" s="4">
        <v>1</v>
      </c>
      <c r="T70" s="4">
        <v>3</v>
      </c>
      <c r="U70" s="4">
        <v>2</v>
      </c>
      <c r="W70" s="2">
        <f t="shared" ref="W70:W102" si="21">SUM(B70:U70)</f>
        <v>52</v>
      </c>
      <c r="Y70" s="17">
        <f>SUMPRODUCT('Champ Scores'!B70:U70,'Comp &amp; Class Scores'!$B$3:$U$3,'Champ Scores'!B70:U70,'Comp &amp; Class Scores'!$B$3:$U$3)</f>
        <v>2340</v>
      </c>
      <c r="Z70" s="17">
        <f>SUMPRODUCT('Champ Scores'!B70:U70,'Comp &amp; Class Scores'!$B$4:$U$4,'Champ Scores'!B70:U70,'Comp &amp; Class Scores'!$B$4:$U$4)</f>
        <v>1816</v>
      </c>
      <c r="AA70" s="17">
        <f>SUMPRODUCT('Champ Scores'!B70:U70,'Comp &amp; Class Scores'!$B$5:$U$5,'Champ Scores'!B70:U70,'Comp &amp; Class Scores'!$B$5:$U$5)</f>
        <v>1781</v>
      </c>
      <c r="AB70" s="17">
        <f>SUMPRODUCT('Champ Scores'!B70:U70,'Comp &amp; Class Scores'!$B$6:$U$6,'Champ Scores'!B70:U70,'Comp &amp; Class Scores'!$B$6:$U$6)</f>
        <v>1905</v>
      </c>
      <c r="AC70" s="17">
        <f>SUMPRODUCT('Champ Scores'!B70:U70,'Comp &amp; Class Scores'!$B$7:$U$7,'Champ Scores'!B70:U70,'Comp &amp; Class Scores'!$B$7:$U$7)</f>
        <v>1579</v>
      </c>
      <c r="AE70" s="2">
        <f t="shared" si="1"/>
        <v>9421</v>
      </c>
      <c r="AG70" s="28">
        <f t="shared" si="2"/>
        <v>18.204782432192385</v>
      </c>
      <c r="AH70" s="28">
        <f t="shared" si="3"/>
        <v>32.550036898957565</v>
      </c>
      <c r="AI70" s="28">
        <f t="shared" si="4"/>
        <v>49.245180668850047</v>
      </c>
      <c r="AJ70" s="29">
        <f t="shared" si="5"/>
        <v>100</v>
      </c>
      <c r="AL70" s="31">
        <v>0.47989999999999999</v>
      </c>
      <c r="AM70" s="31">
        <v>0.47199999999999998</v>
      </c>
      <c r="AN70" s="31">
        <v>0.4536</v>
      </c>
      <c r="AO70" s="31">
        <v>0.4617</v>
      </c>
      <c r="AP70" s="31">
        <v>0.48280000000000001</v>
      </c>
      <c r="AQ70" s="31">
        <v>0.49530000000000002</v>
      </c>
      <c r="AR70" s="31">
        <v>0.50209999999999999</v>
      </c>
      <c r="AS70" s="31">
        <v>0.50349999999999995</v>
      </c>
      <c r="AU70" s="31">
        <f t="shared" si="6"/>
        <v>2.2208298451690478E-2</v>
      </c>
      <c r="AV70" s="31">
        <f t="shared" si="7"/>
        <v>3.9708298451690494E-2</v>
      </c>
      <c r="AW70" s="31">
        <f t="shared" si="8"/>
        <v>6.0074965118357249E-2</v>
      </c>
      <c r="AX70" s="31">
        <f t="shared" si="20"/>
        <v>0.12199156202173822</v>
      </c>
    </row>
    <row r="71" spans="1:50" x14ac:dyDescent="0.25">
      <c r="A71" s="1" t="s">
        <v>74</v>
      </c>
      <c r="B71" s="4">
        <v>2</v>
      </c>
      <c r="C71" s="4">
        <v>4</v>
      </c>
      <c r="D71" s="4">
        <v>1</v>
      </c>
      <c r="E71" s="4">
        <v>4</v>
      </c>
      <c r="F71" s="4">
        <v>3</v>
      </c>
      <c r="G71" s="4">
        <v>3</v>
      </c>
      <c r="H71" s="4">
        <v>3</v>
      </c>
      <c r="I71" s="4">
        <v>2</v>
      </c>
      <c r="J71" s="4">
        <v>2</v>
      </c>
      <c r="K71" s="4">
        <v>2</v>
      </c>
      <c r="L71" s="4">
        <v>2</v>
      </c>
      <c r="M71" s="4">
        <v>4</v>
      </c>
      <c r="N71" s="4">
        <v>4</v>
      </c>
      <c r="O71" s="4">
        <v>2</v>
      </c>
      <c r="P71" s="4">
        <v>4</v>
      </c>
      <c r="Q71" s="4">
        <v>1</v>
      </c>
      <c r="R71" s="4">
        <v>3</v>
      </c>
      <c r="S71" s="4">
        <v>1</v>
      </c>
      <c r="T71" s="4">
        <v>3</v>
      </c>
      <c r="U71" s="4">
        <v>2</v>
      </c>
      <c r="W71" s="2">
        <f t="shared" si="21"/>
        <v>52</v>
      </c>
      <c r="Y71" s="17">
        <f>SUMPRODUCT('Champ Scores'!B71:U71,'Comp &amp; Class Scores'!$B$3:$U$3,'Champ Scores'!B71:U71,'Comp &amp; Class Scores'!$B$3:$U$3)</f>
        <v>2213</v>
      </c>
      <c r="Z71" s="17">
        <f>SUMPRODUCT('Champ Scores'!B71:U71,'Comp &amp; Class Scores'!$B$4:$U$4,'Champ Scores'!B71:U71,'Comp &amp; Class Scores'!$B$4:$U$4)</f>
        <v>1629</v>
      </c>
      <c r="AA71" s="17">
        <f>SUMPRODUCT('Champ Scores'!B71:U71,'Comp &amp; Class Scores'!$B$5:$U$5,'Champ Scores'!B71:U71,'Comp &amp; Class Scores'!$B$5:$U$5)</f>
        <v>1591</v>
      </c>
      <c r="AB71" s="17">
        <f>SUMPRODUCT('Champ Scores'!B71:U71,'Comp &amp; Class Scores'!$B$6:$U$6,'Champ Scores'!B71:U71,'Comp &amp; Class Scores'!$B$6:$U$6)</f>
        <v>1646</v>
      </c>
      <c r="AC71" s="17">
        <f>SUMPRODUCT('Champ Scores'!B71:U71,'Comp &amp; Class Scores'!$B$7:$U$7,'Champ Scores'!B71:U71,'Comp &amp; Class Scores'!$B$7:$U$7)</f>
        <v>1440</v>
      </c>
      <c r="AE71" s="2">
        <f t="shared" ref="AE71:AE135" si="22">SUM(Y71:AC71)</f>
        <v>8519</v>
      </c>
      <c r="AG71" s="28">
        <f t="shared" ref="AG71:AG135" si="23">AU71/$AX71*100</f>
        <v>16.48700242308324</v>
      </c>
      <c r="AH71" s="28">
        <f t="shared" ref="AH71:AH135" si="24">AV71/$AX71*100</f>
        <v>35.573432998244819</v>
      </c>
      <c r="AI71" s="28">
        <f t="shared" ref="AI71:AI135" si="25">AW71/$AX71*100</f>
        <v>47.939564578671941</v>
      </c>
      <c r="AJ71" s="29">
        <f t="shared" ref="AJ71:AJ135" si="26">SUM(AG71:AI71)</f>
        <v>100</v>
      </c>
      <c r="AL71" s="31">
        <v>0.52070000000000005</v>
      </c>
      <c r="AM71" s="31">
        <v>0.47689999999999999</v>
      </c>
      <c r="AN71" s="31">
        <v>0.47620000000000001</v>
      </c>
      <c r="AO71" s="31">
        <v>0.51019999999999999</v>
      </c>
      <c r="AP71" s="31">
        <v>0.52229999999999999</v>
      </c>
      <c r="AQ71" s="31">
        <v>0.52849999999999997</v>
      </c>
      <c r="AR71" s="31">
        <v>0.55830000000000002</v>
      </c>
      <c r="AS71" s="31">
        <v>0.53749999999999998</v>
      </c>
      <c r="AU71" s="31">
        <f t="shared" ref="AU71:AU135" si="27">AVERAGE(AM71:AO71)-$AZ$1*($AL71-$BA$1*STDEV($AM71:$AS71))</f>
        <v>2.8131331844929386E-2</v>
      </c>
      <c r="AV71" s="31">
        <f t="shared" ref="AV71:AV135" si="28">AVERAGE(AO71:AQ71)-$AZ$1*($AL71-$BA$1*STDEV($AM71:$AS71))</f>
        <v>6.0697998511596019E-2</v>
      </c>
      <c r="AW71" s="31">
        <f t="shared" ref="AW71:AW135" si="29">AVERAGE(AQ71:AS71)-$AZ$1*($AL71-$BA$1*STDEV($AM71:$AS71))</f>
        <v>8.1797998511596026E-2</v>
      </c>
      <c r="AX71" s="31">
        <f t="shared" si="20"/>
        <v>0.17062732886812143</v>
      </c>
    </row>
    <row r="72" spans="1:50" x14ac:dyDescent="0.25">
      <c r="A72" s="1" t="s">
        <v>75</v>
      </c>
      <c r="B72" s="4">
        <v>2</v>
      </c>
      <c r="C72" s="4">
        <v>5</v>
      </c>
      <c r="D72" s="4">
        <v>5</v>
      </c>
      <c r="E72" s="4">
        <v>3</v>
      </c>
      <c r="F72" s="4">
        <v>4</v>
      </c>
      <c r="G72" s="4">
        <v>5</v>
      </c>
      <c r="H72" s="4">
        <v>4</v>
      </c>
      <c r="I72" s="4">
        <v>3</v>
      </c>
      <c r="J72" s="4">
        <v>3</v>
      </c>
      <c r="K72" s="4">
        <v>1</v>
      </c>
      <c r="L72" s="4">
        <v>1</v>
      </c>
      <c r="M72" s="4">
        <v>1</v>
      </c>
      <c r="N72" s="4">
        <v>1</v>
      </c>
      <c r="O72" s="4">
        <v>3</v>
      </c>
      <c r="P72" s="4">
        <v>1</v>
      </c>
      <c r="Q72" s="4">
        <v>5</v>
      </c>
      <c r="R72" s="4">
        <v>2</v>
      </c>
      <c r="S72" s="4">
        <v>1</v>
      </c>
      <c r="T72" s="4">
        <v>1</v>
      </c>
      <c r="U72" s="4">
        <v>1</v>
      </c>
      <c r="W72" s="2">
        <f t="shared" si="21"/>
        <v>52</v>
      </c>
      <c r="Y72" s="17">
        <f>SUMPRODUCT('Champ Scores'!B72:U72,'Comp &amp; Class Scores'!$B$3:$U$3,'Champ Scores'!B72:U72,'Comp &amp; Class Scores'!$B$3:$U$3)</f>
        <v>1519</v>
      </c>
      <c r="Z72" s="17">
        <f>SUMPRODUCT('Champ Scores'!B72:U72,'Comp &amp; Class Scores'!$B$4:$U$4,'Champ Scores'!B72:U72,'Comp &amp; Class Scores'!$B$4:$U$4)</f>
        <v>2221</v>
      </c>
      <c r="AA72" s="17">
        <f>SUMPRODUCT('Champ Scores'!B72:U72,'Comp &amp; Class Scores'!$B$5:$U$5,'Champ Scores'!B72:U72,'Comp &amp; Class Scores'!$B$5:$U$5)</f>
        <v>2032</v>
      </c>
      <c r="AB72" s="17">
        <f>SUMPRODUCT('Champ Scores'!B72:U72,'Comp &amp; Class Scores'!$B$6:$U$6,'Champ Scores'!B72:U72,'Comp &amp; Class Scores'!$B$6:$U$6)</f>
        <v>2208</v>
      </c>
      <c r="AC72" s="17">
        <f>SUMPRODUCT('Champ Scores'!B72:U72,'Comp &amp; Class Scores'!$B$7:$U$7,'Champ Scores'!B72:U72,'Comp &amp; Class Scores'!$B$7:$U$7)</f>
        <v>2752</v>
      </c>
      <c r="AE72" s="2">
        <f t="shared" si="22"/>
        <v>10732</v>
      </c>
      <c r="AG72" s="28">
        <f t="shared" si="23"/>
        <v>46.377801421089671</v>
      </c>
      <c r="AH72" s="28">
        <f t="shared" si="24"/>
        <v>30.074436268522888</v>
      </c>
      <c r="AI72" s="28">
        <f t="shared" si="25"/>
        <v>23.547762310387448</v>
      </c>
      <c r="AJ72" s="29">
        <f t="shared" si="26"/>
        <v>100</v>
      </c>
      <c r="AL72" s="31">
        <v>0.50580000000000003</v>
      </c>
      <c r="AM72" s="31">
        <v>0.55089999999999995</v>
      </c>
      <c r="AN72" s="31">
        <v>0.51539999999999997</v>
      </c>
      <c r="AO72" s="31">
        <v>0.50890000000000002</v>
      </c>
      <c r="AP72" s="31">
        <v>0.50919999999999999</v>
      </c>
      <c r="AQ72" s="31">
        <v>0.49590000000000001</v>
      </c>
      <c r="AR72" s="31">
        <v>0.49840000000000001</v>
      </c>
      <c r="AS72" s="31">
        <v>0.49519999999999997</v>
      </c>
      <c r="AU72" s="31">
        <f t="shared" si="27"/>
        <v>5.8031402727999004E-2</v>
      </c>
      <c r="AV72" s="31">
        <f t="shared" si="28"/>
        <v>3.763140272799903E-2</v>
      </c>
      <c r="AW72" s="31">
        <f t="shared" si="29"/>
        <v>2.9464736061332319E-2</v>
      </c>
      <c r="AX72" s="31">
        <f t="shared" si="20"/>
        <v>0.12512754151733035</v>
      </c>
    </row>
    <row r="73" spans="1:50" x14ac:dyDescent="0.25">
      <c r="A73" s="1" t="s">
        <v>76</v>
      </c>
      <c r="B73" s="4">
        <v>1</v>
      </c>
      <c r="C73" s="4">
        <v>2</v>
      </c>
      <c r="D73" s="4">
        <v>2</v>
      </c>
      <c r="E73" s="4">
        <v>1</v>
      </c>
      <c r="F73" s="4">
        <v>1</v>
      </c>
      <c r="G73" s="4">
        <v>1</v>
      </c>
      <c r="H73" s="4">
        <v>3</v>
      </c>
      <c r="I73" s="4">
        <v>3</v>
      </c>
      <c r="J73" s="4">
        <v>1</v>
      </c>
      <c r="K73" s="4">
        <v>1</v>
      </c>
      <c r="L73" s="4">
        <v>1</v>
      </c>
      <c r="M73" s="4">
        <v>4</v>
      </c>
      <c r="N73" s="4">
        <v>4</v>
      </c>
      <c r="O73" s="4">
        <v>4</v>
      </c>
      <c r="P73" s="4">
        <v>4</v>
      </c>
      <c r="Q73" s="4">
        <v>3</v>
      </c>
      <c r="R73" s="4">
        <v>1</v>
      </c>
      <c r="S73" s="4">
        <v>5</v>
      </c>
      <c r="T73" s="4">
        <v>5</v>
      </c>
      <c r="U73" s="4">
        <v>5</v>
      </c>
      <c r="W73" s="2">
        <f t="shared" si="21"/>
        <v>52</v>
      </c>
      <c r="Y73" s="17">
        <f>SUMPRODUCT('Champ Scores'!B73:U73,'Comp &amp; Class Scores'!$B$3:$U$3,'Champ Scores'!B73:U73,'Comp &amp; Class Scores'!$B$3:$U$3)</f>
        <v>1607</v>
      </c>
      <c r="Z73" s="17">
        <f>SUMPRODUCT('Champ Scores'!B73:U73,'Comp &amp; Class Scores'!$B$4:$U$4,'Champ Scores'!B73:U73,'Comp &amp; Class Scores'!$B$4:$U$4)</f>
        <v>1517</v>
      </c>
      <c r="AA73" s="17">
        <f>SUMPRODUCT('Champ Scores'!B73:U73,'Comp &amp; Class Scores'!$B$5:$U$5,'Champ Scores'!B73:U73,'Comp &amp; Class Scores'!$B$5:$U$5)</f>
        <v>2599</v>
      </c>
      <c r="AB73" s="17">
        <f>SUMPRODUCT('Champ Scores'!B73:U73,'Comp &amp; Class Scores'!$B$6:$U$6,'Champ Scores'!B73:U73,'Comp &amp; Class Scores'!$B$6:$U$6)</f>
        <v>2591</v>
      </c>
      <c r="AC73" s="17">
        <f>SUMPRODUCT('Champ Scores'!B73:U73,'Comp &amp; Class Scores'!$B$7:$U$7,'Champ Scores'!B73:U73,'Comp &amp; Class Scores'!$B$7:$U$7)</f>
        <v>1808</v>
      </c>
      <c r="AE73" s="2">
        <f t="shared" si="22"/>
        <v>10122</v>
      </c>
      <c r="AG73" s="28">
        <f t="shared" si="23"/>
        <v>45.164769905975177</v>
      </c>
      <c r="AH73" s="28">
        <f t="shared" si="24"/>
        <v>24.38191750534774</v>
      </c>
      <c r="AI73" s="28">
        <f t="shared" si="25"/>
        <v>30.45331258867709</v>
      </c>
      <c r="AJ73" s="29">
        <f t="shared" si="26"/>
        <v>100.00000000000001</v>
      </c>
      <c r="AL73" s="31">
        <v>0.52610000000000001</v>
      </c>
      <c r="AM73" s="31">
        <v>0.53420000000000001</v>
      </c>
      <c r="AN73" s="31">
        <v>0.54810000000000003</v>
      </c>
      <c r="AO73" s="31">
        <v>0.53169999999999995</v>
      </c>
      <c r="AP73" s="31">
        <v>0.51790000000000003</v>
      </c>
      <c r="AQ73" s="31">
        <v>0.51990000000000003</v>
      </c>
      <c r="AR73" s="31">
        <v>0.52790000000000004</v>
      </c>
      <c r="AS73" s="31">
        <v>0.53469999999999995</v>
      </c>
      <c r="AU73" s="31">
        <f t="shared" si="27"/>
        <v>3.2235425341249235E-2</v>
      </c>
      <c r="AV73" s="31">
        <f t="shared" si="28"/>
        <v>1.7402092007915981E-2</v>
      </c>
      <c r="AW73" s="31">
        <f t="shared" si="29"/>
        <v>2.1735425341249281E-2</v>
      </c>
      <c r="AX73" s="31">
        <f t="shared" si="20"/>
        <v>7.1372942690414498E-2</v>
      </c>
    </row>
    <row r="74" spans="1:50" x14ac:dyDescent="0.25">
      <c r="A74" s="1" t="s">
        <v>77</v>
      </c>
      <c r="B74" s="4">
        <v>4</v>
      </c>
      <c r="C74" s="4">
        <v>1</v>
      </c>
      <c r="D74" s="4">
        <v>2</v>
      </c>
      <c r="E74" s="4">
        <v>4</v>
      </c>
      <c r="F74" s="4">
        <v>1</v>
      </c>
      <c r="G74" s="4">
        <v>4</v>
      </c>
      <c r="H74" s="4">
        <v>4</v>
      </c>
      <c r="I74" s="4">
        <v>4</v>
      </c>
      <c r="J74" s="4">
        <v>1</v>
      </c>
      <c r="K74" s="4">
        <v>1</v>
      </c>
      <c r="L74" s="4">
        <v>1</v>
      </c>
      <c r="M74" s="4">
        <v>4</v>
      </c>
      <c r="N74" s="4">
        <v>3</v>
      </c>
      <c r="O74" s="4">
        <v>4</v>
      </c>
      <c r="P74" s="4">
        <v>4</v>
      </c>
      <c r="Q74" s="4">
        <v>1</v>
      </c>
      <c r="R74" s="4">
        <v>1</v>
      </c>
      <c r="S74" s="4">
        <v>3</v>
      </c>
      <c r="T74" s="4">
        <v>3</v>
      </c>
      <c r="U74" s="4">
        <v>2</v>
      </c>
      <c r="W74" s="2">
        <f t="shared" si="21"/>
        <v>52</v>
      </c>
      <c r="Y74" s="17">
        <f>SUMPRODUCT('Champ Scores'!B74:U74,'Comp &amp; Class Scores'!$B$3:$U$3,'Champ Scores'!B74:U74,'Comp &amp; Class Scores'!$B$3:$U$3)</f>
        <v>2011</v>
      </c>
      <c r="Z74" s="17">
        <f>SUMPRODUCT('Champ Scores'!B74:U74,'Comp &amp; Class Scores'!$B$4:$U$4,'Champ Scores'!B74:U74,'Comp &amp; Class Scores'!$B$4:$U$4)</f>
        <v>1891</v>
      </c>
      <c r="AA74" s="17">
        <f>SUMPRODUCT('Champ Scores'!B74:U74,'Comp &amp; Class Scores'!$B$5:$U$5,'Champ Scores'!B74:U74,'Comp &amp; Class Scores'!$B$5:$U$5)</f>
        <v>1615</v>
      </c>
      <c r="AB74" s="17">
        <f>SUMPRODUCT('Champ Scores'!B74:U74,'Comp &amp; Class Scores'!$B$6:$U$6,'Champ Scores'!B74:U74,'Comp &amp; Class Scores'!$B$6:$U$6)</f>
        <v>2227</v>
      </c>
      <c r="AC74" s="17">
        <f>SUMPRODUCT('Champ Scores'!B74:U74,'Comp &amp; Class Scores'!$B$7:$U$7,'Champ Scores'!B74:U74,'Comp &amp; Class Scores'!$B$7:$U$7)</f>
        <v>1621</v>
      </c>
      <c r="AE74" s="2">
        <f t="shared" si="22"/>
        <v>9365</v>
      </c>
      <c r="AG74" s="28">
        <f t="shared" si="23"/>
        <v>47.370080364062751</v>
      </c>
      <c r="AH74" s="28">
        <f t="shared" si="24"/>
        <v>34.340454196524675</v>
      </c>
      <c r="AI74" s="28">
        <f t="shared" si="25"/>
        <v>18.289465439412574</v>
      </c>
      <c r="AJ74" s="29">
        <f t="shared" si="26"/>
        <v>100</v>
      </c>
      <c r="AL74" s="31">
        <v>0.5151</v>
      </c>
      <c r="AM74" s="31">
        <v>0.54290000000000005</v>
      </c>
      <c r="AN74" s="31">
        <v>0.51910000000000001</v>
      </c>
      <c r="AO74" s="31">
        <v>0.53100000000000003</v>
      </c>
      <c r="AP74" s="31">
        <v>0.52</v>
      </c>
      <c r="AQ74" s="31">
        <v>0.50060000000000004</v>
      </c>
      <c r="AR74" s="31">
        <v>0.50439999999999996</v>
      </c>
      <c r="AS74" s="31">
        <v>0.49559999999999998</v>
      </c>
      <c r="AU74" s="31">
        <f t="shared" si="27"/>
        <v>5.0170826132580004E-2</v>
      </c>
      <c r="AV74" s="31">
        <f t="shared" si="28"/>
        <v>3.637082613257997E-2</v>
      </c>
      <c r="AW74" s="31">
        <f t="shared" si="29"/>
        <v>1.9370826132579955E-2</v>
      </c>
      <c r="AX74" s="31">
        <f t="shared" si="20"/>
        <v>0.10591247839773993</v>
      </c>
    </row>
    <row r="75" spans="1:50" x14ac:dyDescent="0.25">
      <c r="A75" s="1" t="s">
        <v>78</v>
      </c>
      <c r="B75" s="4">
        <v>3</v>
      </c>
      <c r="C75" s="4">
        <v>1</v>
      </c>
      <c r="D75" s="4">
        <v>1</v>
      </c>
      <c r="E75" s="4">
        <v>3</v>
      </c>
      <c r="F75" s="4">
        <v>1</v>
      </c>
      <c r="G75" s="4">
        <v>2</v>
      </c>
      <c r="H75" s="4">
        <v>3</v>
      </c>
      <c r="I75" s="4">
        <v>1</v>
      </c>
      <c r="J75" s="4">
        <v>1</v>
      </c>
      <c r="K75" s="4">
        <v>5</v>
      </c>
      <c r="L75" s="4">
        <v>1</v>
      </c>
      <c r="M75" s="4">
        <v>3</v>
      </c>
      <c r="N75" s="4">
        <v>5</v>
      </c>
      <c r="O75" s="4">
        <v>2</v>
      </c>
      <c r="P75" s="4">
        <v>5</v>
      </c>
      <c r="Q75" s="4">
        <v>3</v>
      </c>
      <c r="R75" s="4">
        <v>5</v>
      </c>
      <c r="S75" s="4">
        <v>1</v>
      </c>
      <c r="T75" s="4">
        <v>3</v>
      </c>
      <c r="U75" s="4">
        <v>3</v>
      </c>
      <c r="W75" s="2">
        <f t="shared" si="21"/>
        <v>52</v>
      </c>
      <c r="Y75" s="17">
        <f>SUMPRODUCT('Champ Scores'!B75:U75,'Comp &amp; Class Scores'!$B$3:$U$3,'Champ Scores'!B75:U75,'Comp &amp; Class Scores'!$B$3:$U$3)</f>
        <v>3019</v>
      </c>
      <c r="Z75" s="17">
        <f>SUMPRODUCT('Champ Scores'!B75:U75,'Comp &amp; Class Scores'!$B$4:$U$4,'Champ Scores'!B75:U75,'Comp &amp; Class Scores'!$B$4:$U$4)</f>
        <v>2008</v>
      </c>
      <c r="AA75" s="17">
        <f>SUMPRODUCT('Champ Scores'!B75:U75,'Comp &amp; Class Scores'!$B$5:$U$5,'Champ Scores'!B75:U75,'Comp &amp; Class Scores'!$B$5:$U$5)</f>
        <v>1571</v>
      </c>
      <c r="AB75" s="17">
        <f>SUMPRODUCT('Champ Scores'!B75:U75,'Comp &amp; Class Scores'!$B$6:$U$6,'Champ Scores'!B75:U75,'Comp &amp; Class Scores'!$B$6:$U$6)</f>
        <v>1424</v>
      </c>
      <c r="AC75" s="17">
        <f>SUMPRODUCT('Champ Scores'!B75:U75,'Comp &amp; Class Scores'!$B$7:$U$7,'Champ Scores'!B75:U75,'Comp &amp; Class Scores'!$B$7:$U$7)</f>
        <v>1170</v>
      </c>
      <c r="AE75" s="2">
        <f t="shared" si="22"/>
        <v>9192</v>
      </c>
      <c r="AG75" s="28">
        <f t="shared" si="23"/>
        <v>37.966364586342181</v>
      </c>
      <c r="AH75" s="28">
        <f t="shared" si="24"/>
        <v>36.959183879166432</v>
      </c>
      <c r="AI75" s="28">
        <f t="shared" si="25"/>
        <v>25.074451534491388</v>
      </c>
      <c r="AJ75" s="29">
        <f t="shared" si="26"/>
        <v>100</v>
      </c>
      <c r="AL75" s="31">
        <v>0.52929999999999999</v>
      </c>
      <c r="AM75" s="31">
        <v>0.50319999999999998</v>
      </c>
      <c r="AN75" s="31">
        <v>0.54830000000000001</v>
      </c>
      <c r="AO75" s="31">
        <v>0.53879999999999995</v>
      </c>
      <c r="AP75" s="31">
        <v>0.52500000000000002</v>
      </c>
      <c r="AQ75" s="31">
        <v>0.52400000000000002</v>
      </c>
      <c r="AR75" s="31">
        <v>0.5232</v>
      </c>
      <c r="AS75" s="31">
        <v>0.5111</v>
      </c>
      <c r="AU75" s="31">
        <f t="shared" si="27"/>
        <v>3.1413069104550662E-2</v>
      </c>
      <c r="AV75" s="31">
        <f t="shared" si="28"/>
        <v>3.057973577121742E-2</v>
      </c>
      <c r="AW75" s="31">
        <f t="shared" si="29"/>
        <v>2.0746402437884059E-2</v>
      </c>
      <c r="AX75" s="31">
        <f t="shared" si="20"/>
        <v>8.2739207313652141E-2</v>
      </c>
    </row>
    <row r="76" spans="1:50" x14ac:dyDescent="0.25">
      <c r="A76" s="1" t="s">
        <v>79</v>
      </c>
      <c r="B76" s="4">
        <v>2</v>
      </c>
      <c r="C76" s="4">
        <v>4</v>
      </c>
      <c r="D76" s="4">
        <v>3</v>
      </c>
      <c r="E76" s="4">
        <v>3</v>
      </c>
      <c r="F76" s="4">
        <v>2</v>
      </c>
      <c r="G76" s="4">
        <v>4</v>
      </c>
      <c r="H76" s="4">
        <v>3</v>
      </c>
      <c r="I76" s="4">
        <v>3</v>
      </c>
      <c r="J76" s="4">
        <v>2</v>
      </c>
      <c r="K76" s="4">
        <v>2</v>
      </c>
      <c r="L76" s="4">
        <v>1</v>
      </c>
      <c r="M76" s="4">
        <v>5</v>
      </c>
      <c r="N76" s="4">
        <v>3</v>
      </c>
      <c r="O76" s="4">
        <v>3</v>
      </c>
      <c r="P76" s="4">
        <v>5</v>
      </c>
      <c r="Q76" s="4">
        <v>1</v>
      </c>
      <c r="R76" s="4">
        <v>1</v>
      </c>
      <c r="S76" s="4">
        <v>1</v>
      </c>
      <c r="T76" s="4">
        <v>2</v>
      </c>
      <c r="U76" s="4">
        <v>2</v>
      </c>
      <c r="W76" s="2">
        <f t="shared" si="21"/>
        <v>52</v>
      </c>
      <c r="Y76" s="17">
        <f>SUMPRODUCT('Champ Scores'!B76:U76,'Comp &amp; Class Scores'!$B$3:$U$3,'Champ Scores'!B76:U76,'Comp &amp; Class Scores'!$B$3:$U$3)</f>
        <v>2124</v>
      </c>
      <c r="Z76" s="17">
        <f>SUMPRODUCT('Champ Scores'!B76:U76,'Comp &amp; Class Scores'!$B$4:$U$4,'Champ Scores'!B76:U76,'Comp &amp; Class Scores'!$B$4:$U$4)</f>
        <v>1985</v>
      </c>
      <c r="AA76" s="17">
        <f>SUMPRODUCT('Champ Scores'!B76:U76,'Comp &amp; Class Scores'!$B$5:$U$5,'Champ Scores'!B76:U76,'Comp &amp; Class Scores'!$B$5:$U$5)</f>
        <v>1593</v>
      </c>
      <c r="AB76" s="17">
        <f>SUMPRODUCT('Champ Scores'!B76:U76,'Comp &amp; Class Scores'!$B$6:$U$6,'Champ Scores'!B76:U76,'Comp &amp; Class Scores'!$B$6:$U$6)</f>
        <v>1742</v>
      </c>
      <c r="AC76" s="17">
        <f>SUMPRODUCT('Champ Scores'!B76:U76,'Comp &amp; Class Scores'!$B$7:$U$7,'Champ Scores'!B76:U76,'Comp &amp; Class Scores'!$B$7:$U$7)</f>
        <v>1578</v>
      </c>
      <c r="AE76" s="2">
        <f t="shared" si="22"/>
        <v>9022</v>
      </c>
      <c r="AG76" s="28">
        <f t="shared" si="23"/>
        <v>16.662674333797824</v>
      </c>
      <c r="AH76" s="28">
        <f t="shared" si="24"/>
        <v>45.552168622765599</v>
      </c>
      <c r="AI76" s="28">
        <f t="shared" si="25"/>
        <v>37.785157043436577</v>
      </c>
      <c r="AJ76" s="29">
        <f t="shared" si="26"/>
        <v>100</v>
      </c>
      <c r="AL76" s="31">
        <v>0.54410000000000003</v>
      </c>
      <c r="AM76" s="31">
        <v>0.44069999999999998</v>
      </c>
      <c r="AN76" s="31">
        <v>0.48230000000000001</v>
      </c>
      <c r="AO76" s="31">
        <v>0.55349999999999999</v>
      </c>
      <c r="AP76" s="31">
        <v>0.55810000000000004</v>
      </c>
      <c r="AQ76" s="31">
        <v>0.54790000000000005</v>
      </c>
      <c r="AR76" s="31">
        <v>0.5373</v>
      </c>
      <c r="AS76" s="31">
        <v>0.52510000000000001</v>
      </c>
      <c r="AU76" s="31">
        <f t="shared" si="27"/>
        <v>3.5183140424504267E-2</v>
      </c>
      <c r="AV76" s="31">
        <f t="shared" si="28"/>
        <v>9.6183140424504265E-2</v>
      </c>
      <c r="AW76" s="31">
        <f t="shared" si="29"/>
        <v>7.9783140424504295E-2</v>
      </c>
      <c r="AX76" s="31">
        <f t="shared" si="20"/>
        <v>0.21114942127351283</v>
      </c>
    </row>
    <row r="77" spans="1:50" x14ac:dyDescent="0.25">
      <c r="A77" s="1" t="s">
        <v>80</v>
      </c>
      <c r="B77" s="4">
        <v>2</v>
      </c>
      <c r="C77" s="4">
        <v>2</v>
      </c>
      <c r="D77" s="4">
        <v>1</v>
      </c>
      <c r="E77" s="4">
        <v>2</v>
      </c>
      <c r="F77" s="4">
        <v>1</v>
      </c>
      <c r="G77" s="4">
        <v>1</v>
      </c>
      <c r="H77" s="4">
        <v>2</v>
      </c>
      <c r="I77" s="4">
        <v>1</v>
      </c>
      <c r="J77" s="4">
        <v>1</v>
      </c>
      <c r="K77" s="4">
        <v>2</v>
      </c>
      <c r="L77" s="4">
        <v>5</v>
      </c>
      <c r="M77" s="4">
        <v>3</v>
      </c>
      <c r="N77" s="4">
        <v>5</v>
      </c>
      <c r="O77" s="4">
        <v>3</v>
      </c>
      <c r="P77" s="4">
        <v>5</v>
      </c>
      <c r="Q77" s="4">
        <v>2</v>
      </c>
      <c r="R77" s="4">
        <v>5</v>
      </c>
      <c r="S77" s="4">
        <v>1</v>
      </c>
      <c r="T77" s="4">
        <v>5</v>
      </c>
      <c r="U77" s="4">
        <v>3</v>
      </c>
      <c r="W77" s="2">
        <f t="shared" si="21"/>
        <v>52</v>
      </c>
      <c r="Y77" s="17">
        <f>SUMPRODUCT('Champ Scores'!B77:U77,'Comp &amp; Class Scores'!$B$3:$U$3,'Champ Scores'!B77:U77,'Comp &amp; Class Scores'!$B$3:$U$3)</f>
        <v>2873</v>
      </c>
      <c r="Z77" s="17">
        <f>SUMPRODUCT('Champ Scores'!B77:U77,'Comp &amp; Class Scores'!$B$4:$U$4,'Champ Scores'!B77:U77,'Comp &amp; Class Scores'!$B$4:$U$4)</f>
        <v>1852</v>
      </c>
      <c r="AA77" s="17">
        <f>SUMPRODUCT('Champ Scores'!B77:U77,'Comp &amp; Class Scores'!$B$5:$U$5,'Champ Scores'!B77:U77,'Comp &amp; Class Scores'!$B$5:$U$5)</f>
        <v>1912</v>
      </c>
      <c r="AB77" s="17">
        <f>SUMPRODUCT('Champ Scores'!B77:U77,'Comp &amp; Class Scores'!$B$6:$U$6,'Champ Scores'!B77:U77,'Comp &amp; Class Scores'!$B$6:$U$6)</f>
        <v>1744</v>
      </c>
      <c r="AC77" s="17">
        <f>SUMPRODUCT('Champ Scores'!B77:U77,'Comp &amp; Class Scores'!$B$7:$U$7,'Champ Scores'!B77:U77,'Comp &amp; Class Scores'!$B$7:$U$7)</f>
        <v>1180</v>
      </c>
      <c r="AE77" s="2">
        <f t="shared" si="22"/>
        <v>9561</v>
      </c>
      <c r="AG77" s="28">
        <f t="shared" si="23"/>
        <v>15.257069411386345</v>
      </c>
      <c r="AH77" s="28">
        <f t="shared" si="24"/>
        <v>37.970309576974735</v>
      </c>
      <c r="AI77" s="28">
        <f t="shared" si="25"/>
        <v>46.772621011638918</v>
      </c>
      <c r="AJ77" s="29">
        <f t="shared" si="26"/>
        <v>100</v>
      </c>
      <c r="AL77" s="31">
        <v>0.53039999999999998</v>
      </c>
      <c r="AM77" s="31">
        <v>0.49309999999999998</v>
      </c>
      <c r="AN77" s="31">
        <v>0.4572</v>
      </c>
      <c r="AO77" s="31">
        <v>0.50590000000000002</v>
      </c>
      <c r="AP77" s="31">
        <v>0.54179999999999995</v>
      </c>
      <c r="AQ77" s="31">
        <v>0.56100000000000005</v>
      </c>
      <c r="AR77" s="31">
        <v>0.56430000000000002</v>
      </c>
      <c r="AS77" s="31">
        <v>0.54249999999999998</v>
      </c>
      <c r="AU77" s="31">
        <f t="shared" si="27"/>
        <v>3.4146061478882495E-2</v>
      </c>
      <c r="AV77" s="31">
        <f t="shared" si="28"/>
        <v>8.4979394812215725E-2</v>
      </c>
      <c r="AW77" s="31">
        <f t="shared" si="29"/>
        <v>0.10467939481221589</v>
      </c>
      <c r="AX77" s="31">
        <f t="shared" si="20"/>
        <v>0.22380485110331411</v>
      </c>
    </row>
    <row r="78" spans="1:50" x14ac:dyDescent="0.25">
      <c r="A78" s="1" t="s">
        <v>81</v>
      </c>
      <c r="B78" s="4">
        <v>3</v>
      </c>
      <c r="C78" s="4">
        <v>5</v>
      </c>
      <c r="D78" s="4">
        <v>5</v>
      </c>
      <c r="E78" s="4">
        <v>2</v>
      </c>
      <c r="F78" s="4">
        <v>5</v>
      </c>
      <c r="G78" s="4">
        <v>2</v>
      </c>
      <c r="H78" s="4">
        <v>1</v>
      </c>
      <c r="I78" s="4">
        <v>1</v>
      </c>
      <c r="J78" s="4">
        <v>5</v>
      </c>
      <c r="K78" s="4">
        <v>3</v>
      </c>
      <c r="L78" s="4">
        <v>3</v>
      </c>
      <c r="M78" s="4">
        <v>1</v>
      </c>
      <c r="N78" s="4">
        <v>1</v>
      </c>
      <c r="O78" s="4">
        <v>1</v>
      </c>
      <c r="P78" s="4">
        <v>1</v>
      </c>
      <c r="Q78" s="4">
        <v>5</v>
      </c>
      <c r="R78" s="4">
        <v>5</v>
      </c>
      <c r="S78" s="4">
        <v>1</v>
      </c>
      <c r="T78" s="4">
        <v>1</v>
      </c>
      <c r="U78" s="4">
        <v>1</v>
      </c>
      <c r="W78" s="2">
        <f t="shared" si="21"/>
        <v>52</v>
      </c>
      <c r="Y78" s="17">
        <f>SUMPRODUCT('Champ Scores'!B78:U78,'Comp &amp; Class Scores'!$B$3:$U$3,'Champ Scores'!B78:U78,'Comp &amp; Class Scores'!$B$3:$U$3)</f>
        <v>2059</v>
      </c>
      <c r="Z78" s="17">
        <f>SUMPRODUCT('Champ Scores'!B78:U78,'Comp &amp; Class Scores'!$B$4:$U$4,'Champ Scores'!B78:U78,'Comp &amp; Class Scores'!$B$4:$U$4)</f>
        <v>2796</v>
      </c>
      <c r="AA78" s="17">
        <f>SUMPRODUCT('Champ Scores'!B78:U78,'Comp &amp; Class Scores'!$B$5:$U$5,'Champ Scores'!B78:U78,'Comp &amp; Class Scores'!$B$5:$U$5)</f>
        <v>1831</v>
      </c>
      <c r="AB78" s="17">
        <f>SUMPRODUCT('Champ Scores'!B78:U78,'Comp &amp; Class Scores'!$B$6:$U$6,'Champ Scores'!B78:U78,'Comp &amp; Class Scores'!$B$6:$U$6)</f>
        <v>1356</v>
      </c>
      <c r="AC78" s="17">
        <f>SUMPRODUCT('Champ Scores'!B78:U78,'Comp &amp; Class Scores'!$B$7:$U$7,'Champ Scores'!B78:U78,'Comp &amp; Class Scores'!$B$7:$U$7)</f>
        <v>2666</v>
      </c>
      <c r="AE78" s="2">
        <f t="shared" si="22"/>
        <v>10708</v>
      </c>
      <c r="AG78" s="28">
        <f t="shared" si="23"/>
        <v>43.299821788358869</v>
      </c>
      <c r="AH78" s="28">
        <f t="shared" si="24"/>
        <v>24.118043832849636</v>
      </c>
      <c r="AI78" s="28">
        <f t="shared" si="25"/>
        <v>32.582134378791501</v>
      </c>
      <c r="AJ78" s="29">
        <f t="shared" si="26"/>
        <v>100</v>
      </c>
      <c r="AL78" s="31">
        <v>0.51339999999999997</v>
      </c>
      <c r="AM78" s="31">
        <v>0.52669999999999995</v>
      </c>
      <c r="AN78" s="31">
        <v>0.55489999999999995</v>
      </c>
      <c r="AO78" s="31">
        <v>0.51690000000000003</v>
      </c>
      <c r="AP78" s="31">
        <v>0.49769999999999998</v>
      </c>
      <c r="AQ78" s="31">
        <v>0.51070000000000004</v>
      </c>
      <c r="AR78" s="31">
        <v>0.51829999999999998</v>
      </c>
      <c r="AS78" s="31">
        <v>0.52859999999999996</v>
      </c>
      <c r="AU78" s="31">
        <f t="shared" si="27"/>
        <v>5.5079130520980291E-2</v>
      </c>
      <c r="AV78" s="31">
        <f t="shared" si="28"/>
        <v>3.0679130520980313E-2</v>
      </c>
      <c r="AW78" s="31">
        <f t="shared" si="29"/>
        <v>4.1445797187646904E-2</v>
      </c>
      <c r="AX78" s="31">
        <f t="shared" si="20"/>
        <v>0.12720405822960751</v>
      </c>
    </row>
    <row r="79" spans="1:50" x14ac:dyDescent="0.25">
      <c r="A79" s="1" t="s">
        <v>82</v>
      </c>
      <c r="B79" s="4">
        <v>2</v>
      </c>
      <c r="C79" s="4">
        <v>5</v>
      </c>
      <c r="D79" s="4">
        <v>2</v>
      </c>
      <c r="E79" s="4">
        <v>5</v>
      </c>
      <c r="F79" s="4">
        <v>2</v>
      </c>
      <c r="G79" s="4">
        <v>5</v>
      </c>
      <c r="H79" s="4">
        <v>5</v>
      </c>
      <c r="I79" s="4">
        <v>5</v>
      </c>
      <c r="J79" s="4">
        <v>2</v>
      </c>
      <c r="K79" s="4">
        <v>1</v>
      </c>
      <c r="L79" s="4">
        <v>1</v>
      </c>
      <c r="M79" s="4">
        <v>1</v>
      </c>
      <c r="N79" s="4">
        <v>2</v>
      </c>
      <c r="O79" s="4">
        <v>4</v>
      </c>
      <c r="P79" s="4">
        <v>2</v>
      </c>
      <c r="Q79" s="4">
        <v>3</v>
      </c>
      <c r="R79" s="4">
        <v>1</v>
      </c>
      <c r="S79" s="4">
        <v>1</v>
      </c>
      <c r="T79" s="4">
        <v>2</v>
      </c>
      <c r="U79" s="4">
        <v>1</v>
      </c>
      <c r="W79" s="2">
        <f t="shared" si="21"/>
        <v>52</v>
      </c>
      <c r="Y79" s="17">
        <f>SUMPRODUCT('Champ Scores'!B79:U79,'Comp &amp; Class Scores'!$B$3:$U$3,'Champ Scores'!B79:U79,'Comp &amp; Class Scores'!$B$3:$U$3)</f>
        <v>1774</v>
      </c>
      <c r="Z79" s="17">
        <f>SUMPRODUCT('Champ Scores'!B79:U79,'Comp &amp; Class Scores'!$B$4:$U$4,'Champ Scores'!B79:U79,'Comp &amp; Class Scores'!$B$4:$U$4)</f>
        <v>1431</v>
      </c>
      <c r="AA79" s="17">
        <f>SUMPRODUCT('Champ Scores'!B79:U79,'Comp &amp; Class Scores'!$B$5:$U$5,'Champ Scores'!B79:U79,'Comp &amp; Class Scores'!$B$5:$U$5)</f>
        <v>2140</v>
      </c>
      <c r="AB79" s="17">
        <f>SUMPRODUCT('Champ Scores'!B79:U79,'Comp &amp; Class Scores'!$B$6:$U$6,'Champ Scores'!B79:U79,'Comp &amp; Class Scores'!$B$6:$U$6)</f>
        <v>2863</v>
      </c>
      <c r="AC79" s="17">
        <f>SUMPRODUCT('Champ Scores'!B79:U79,'Comp &amp; Class Scores'!$B$7:$U$7,'Champ Scores'!B79:U79,'Comp &amp; Class Scores'!$B$7:$U$7)</f>
        <v>2274</v>
      </c>
      <c r="AE79" s="2">
        <f t="shared" si="22"/>
        <v>10482</v>
      </c>
      <c r="AG79" s="28">
        <f t="shared" si="23"/>
        <v>37.40262045268797</v>
      </c>
      <c r="AH79" s="28">
        <f t="shared" si="24"/>
        <v>39.727927378033492</v>
      </c>
      <c r="AI79" s="28">
        <f t="shared" si="25"/>
        <v>22.869452169278546</v>
      </c>
      <c r="AJ79" s="29">
        <f t="shared" si="26"/>
        <v>100.00000000000001</v>
      </c>
      <c r="AL79" s="31">
        <v>0.52649999999999997</v>
      </c>
      <c r="AM79" s="31">
        <v>0.53100000000000003</v>
      </c>
      <c r="AN79" s="31">
        <v>0.5161</v>
      </c>
      <c r="AO79" s="31">
        <v>0.53520000000000001</v>
      </c>
      <c r="AP79" s="31">
        <v>0.53190000000000004</v>
      </c>
      <c r="AQ79" s="31">
        <v>0.51839999999999997</v>
      </c>
      <c r="AR79" s="31">
        <v>0.51619999999999999</v>
      </c>
      <c r="AS79" s="31">
        <v>0.52769999999999995</v>
      </c>
      <c r="AU79" s="31">
        <f t="shared" si="27"/>
        <v>1.7157360195337978E-2</v>
      </c>
      <c r="AV79" s="31">
        <f t="shared" si="28"/>
        <v>1.8224026862004639E-2</v>
      </c>
      <c r="AW79" s="31">
        <f t="shared" si="29"/>
        <v>1.049069352867138E-2</v>
      </c>
      <c r="AX79" s="31">
        <f t="shared" si="20"/>
        <v>4.5872080586013997E-2</v>
      </c>
    </row>
    <row r="80" spans="1:50" x14ac:dyDescent="0.25">
      <c r="A80" s="1" t="s">
        <v>83</v>
      </c>
      <c r="B80" s="4">
        <v>2</v>
      </c>
      <c r="C80" s="4">
        <v>4</v>
      </c>
      <c r="D80" s="4">
        <v>2</v>
      </c>
      <c r="E80" s="4">
        <v>4</v>
      </c>
      <c r="F80" s="4">
        <v>5</v>
      </c>
      <c r="G80" s="4">
        <v>2</v>
      </c>
      <c r="H80" s="4">
        <v>2</v>
      </c>
      <c r="I80" s="4">
        <v>2</v>
      </c>
      <c r="J80" s="4">
        <v>5</v>
      </c>
      <c r="K80" s="4">
        <v>3</v>
      </c>
      <c r="L80" s="4">
        <v>5</v>
      </c>
      <c r="M80" s="4">
        <v>1</v>
      </c>
      <c r="N80" s="4">
        <v>2</v>
      </c>
      <c r="O80" s="4">
        <v>2</v>
      </c>
      <c r="P80" s="4">
        <v>2</v>
      </c>
      <c r="Q80" s="4">
        <v>1</v>
      </c>
      <c r="R80" s="4">
        <v>1</v>
      </c>
      <c r="S80" s="4">
        <v>1</v>
      </c>
      <c r="T80" s="4">
        <v>3</v>
      </c>
      <c r="U80" s="4">
        <v>3</v>
      </c>
      <c r="W80" s="2">
        <f t="shared" si="21"/>
        <v>52</v>
      </c>
      <c r="Y80" s="17">
        <f>SUMPRODUCT('Champ Scores'!B80:U80,'Comp &amp; Class Scores'!$B$3:$U$3,'Champ Scores'!B80:U80,'Comp &amp; Class Scores'!$B$3:$U$3)</f>
        <v>1666</v>
      </c>
      <c r="Z80" s="17">
        <f>SUMPRODUCT('Champ Scores'!B80:U80,'Comp &amp; Class Scores'!$B$4:$U$4,'Champ Scores'!B80:U80,'Comp &amp; Class Scores'!$B$4:$U$4)</f>
        <v>1724</v>
      </c>
      <c r="AA80" s="17">
        <f>SUMPRODUCT('Champ Scores'!B80:U80,'Comp &amp; Class Scores'!$B$5:$U$5,'Champ Scores'!B80:U80,'Comp &amp; Class Scores'!$B$5:$U$5)</f>
        <v>1963</v>
      </c>
      <c r="AB80" s="17">
        <f>SUMPRODUCT('Champ Scores'!B80:U80,'Comp &amp; Class Scores'!$B$6:$U$6,'Champ Scores'!B80:U80,'Comp &amp; Class Scores'!$B$6:$U$6)</f>
        <v>1660</v>
      </c>
      <c r="AC80" s="17">
        <f>SUMPRODUCT('Champ Scores'!B80:U80,'Comp &amp; Class Scores'!$B$7:$U$7,'Champ Scores'!B80:U80,'Comp &amp; Class Scores'!$B$7:$U$7)</f>
        <v>2380</v>
      </c>
      <c r="AE80" s="2">
        <f t="shared" si="22"/>
        <v>9393</v>
      </c>
      <c r="AG80" s="28">
        <f t="shared" si="23"/>
        <v>16.327043861443894</v>
      </c>
      <c r="AH80" s="28">
        <f t="shared" si="24"/>
        <v>33.825720333632951</v>
      </c>
      <c r="AI80" s="28">
        <f t="shared" si="25"/>
        <v>49.847235804923152</v>
      </c>
      <c r="AJ80" s="29">
        <f t="shared" si="26"/>
        <v>100</v>
      </c>
      <c r="AL80" s="31">
        <v>0.51329999999999998</v>
      </c>
      <c r="AM80" s="31">
        <v>0.50060000000000004</v>
      </c>
      <c r="AN80" s="31">
        <v>0.49320000000000003</v>
      </c>
      <c r="AO80" s="31">
        <v>0.49819999999999998</v>
      </c>
      <c r="AP80" s="31">
        <v>0.51439999999999997</v>
      </c>
      <c r="AQ80" s="31">
        <v>0.52559999999999996</v>
      </c>
      <c r="AR80" s="31">
        <v>0.53190000000000004</v>
      </c>
      <c r="AS80" s="31">
        <v>0.52300000000000002</v>
      </c>
      <c r="AU80" s="31">
        <f t="shared" si="27"/>
        <v>1.436888531917524E-2</v>
      </c>
      <c r="AV80" s="31">
        <f t="shared" si="28"/>
        <v>2.9768885319175153E-2</v>
      </c>
      <c r="AW80" s="31">
        <f t="shared" si="29"/>
        <v>4.3868885319175266E-2</v>
      </c>
      <c r="AX80" s="31">
        <f t="shared" si="20"/>
        <v>8.8006655957525659E-2</v>
      </c>
    </row>
    <row r="81" spans="1:50" x14ac:dyDescent="0.25">
      <c r="A81" s="1" t="s">
        <v>84</v>
      </c>
      <c r="B81" s="4">
        <v>2</v>
      </c>
      <c r="C81" s="4">
        <v>2</v>
      </c>
      <c r="D81" s="4">
        <v>2</v>
      </c>
      <c r="E81" s="4">
        <v>2</v>
      </c>
      <c r="F81" s="4">
        <v>1</v>
      </c>
      <c r="G81" s="4">
        <v>2</v>
      </c>
      <c r="H81" s="4">
        <v>3</v>
      </c>
      <c r="I81" s="4">
        <v>3</v>
      </c>
      <c r="J81" s="4">
        <v>1</v>
      </c>
      <c r="K81" s="4">
        <v>3</v>
      </c>
      <c r="L81" s="4">
        <v>1</v>
      </c>
      <c r="M81" s="4">
        <v>5</v>
      </c>
      <c r="N81" s="4">
        <v>2</v>
      </c>
      <c r="O81" s="4">
        <v>5</v>
      </c>
      <c r="P81" s="4">
        <v>5</v>
      </c>
      <c r="Q81" s="4">
        <v>1</v>
      </c>
      <c r="R81" s="4">
        <v>1</v>
      </c>
      <c r="S81" s="4">
        <v>3</v>
      </c>
      <c r="T81" s="4">
        <v>5</v>
      </c>
      <c r="U81" s="4">
        <v>3</v>
      </c>
      <c r="W81" s="2">
        <f t="shared" si="21"/>
        <v>52</v>
      </c>
      <c r="Y81" s="17">
        <f>SUMPRODUCT('Champ Scores'!B81:U81,'Comp &amp; Class Scores'!$B$3:$U$3,'Champ Scores'!B81:U81,'Comp &amp; Class Scores'!$B$3:$U$3)</f>
        <v>1916</v>
      </c>
      <c r="Z81" s="17">
        <f>SUMPRODUCT('Champ Scores'!B81:U81,'Comp &amp; Class Scores'!$B$4:$U$4,'Champ Scores'!B81:U81,'Comp &amp; Class Scores'!$B$4:$U$4)</f>
        <v>1993</v>
      </c>
      <c r="AA81" s="17">
        <f>SUMPRODUCT('Champ Scores'!B81:U81,'Comp &amp; Class Scores'!$B$5:$U$5,'Champ Scores'!B81:U81,'Comp &amp; Class Scores'!$B$5:$U$5)</f>
        <v>1993</v>
      </c>
      <c r="AB81" s="17">
        <f>SUMPRODUCT('Champ Scores'!B81:U81,'Comp &amp; Class Scores'!$B$6:$U$6,'Champ Scores'!B81:U81,'Comp &amp; Class Scores'!$B$6:$U$6)</f>
        <v>2054</v>
      </c>
      <c r="AC81" s="17">
        <f>SUMPRODUCT('Champ Scores'!B81:U81,'Comp &amp; Class Scores'!$B$7:$U$7,'Champ Scores'!B81:U81,'Comp &amp; Class Scores'!$B$7:$U$7)</f>
        <v>1419</v>
      </c>
      <c r="AE81" s="2">
        <f t="shared" si="22"/>
        <v>9375</v>
      </c>
      <c r="AG81" s="28">
        <f t="shared" si="23"/>
        <v>47.889697850158441</v>
      </c>
      <c r="AH81" s="28">
        <f t="shared" si="24"/>
        <v>27.186364153207876</v>
      </c>
      <c r="AI81" s="28">
        <f t="shared" si="25"/>
        <v>24.923937996633686</v>
      </c>
      <c r="AJ81" s="29">
        <f t="shared" si="26"/>
        <v>100</v>
      </c>
      <c r="AL81" s="31">
        <v>0.51929999999999998</v>
      </c>
      <c r="AM81" s="31">
        <v>0.54079999999999995</v>
      </c>
      <c r="AN81" s="31">
        <v>0.53720000000000001</v>
      </c>
      <c r="AO81" s="31">
        <v>0.52390000000000003</v>
      </c>
      <c r="AP81" s="31">
        <v>0.51280000000000003</v>
      </c>
      <c r="AQ81" s="31">
        <v>0.51670000000000005</v>
      </c>
      <c r="AR81" s="31">
        <v>0.51739999999999997</v>
      </c>
      <c r="AS81" s="31">
        <v>0.51400000000000001</v>
      </c>
      <c r="AU81" s="31">
        <f t="shared" si="27"/>
        <v>3.7395754386402025E-2</v>
      </c>
      <c r="AV81" s="31">
        <f t="shared" si="28"/>
        <v>2.1229087719735584E-2</v>
      </c>
      <c r="AW81" s="31">
        <f t="shared" si="29"/>
        <v>1.9462421053068779E-2</v>
      </c>
      <c r="AX81" s="31">
        <f t="shared" si="20"/>
        <v>7.8087263159206388E-2</v>
      </c>
    </row>
    <row r="82" spans="1:50" x14ac:dyDescent="0.25">
      <c r="A82" s="36" t="s">
        <v>85</v>
      </c>
      <c r="B82" s="4">
        <v>1</v>
      </c>
      <c r="C82" s="4">
        <v>2</v>
      </c>
      <c r="D82" s="4">
        <v>2</v>
      </c>
      <c r="E82" s="4">
        <v>1</v>
      </c>
      <c r="F82" s="4">
        <v>1</v>
      </c>
      <c r="G82" s="4">
        <v>1</v>
      </c>
      <c r="H82" s="4">
        <v>3</v>
      </c>
      <c r="I82" s="4">
        <v>3</v>
      </c>
      <c r="J82" s="4">
        <v>1</v>
      </c>
      <c r="K82" s="4">
        <v>1</v>
      </c>
      <c r="L82" s="4">
        <v>1</v>
      </c>
      <c r="M82" s="4">
        <v>2</v>
      </c>
      <c r="N82" s="4">
        <v>5</v>
      </c>
      <c r="O82" s="4">
        <v>5</v>
      </c>
      <c r="P82" s="4">
        <v>4</v>
      </c>
      <c r="Q82" s="4">
        <v>3</v>
      </c>
      <c r="R82" s="4">
        <v>1</v>
      </c>
      <c r="S82" s="4">
        <v>5</v>
      </c>
      <c r="T82" s="4">
        <v>5</v>
      </c>
      <c r="U82" s="4">
        <v>5</v>
      </c>
      <c r="W82" s="2">
        <f t="shared" si="21"/>
        <v>52</v>
      </c>
      <c r="Y82" s="17">
        <f>SUMPRODUCT('Champ Scores'!B82:U82,'Comp &amp; Class Scores'!$B$3:$U$3,'Champ Scores'!B82:U82,'Comp &amp; Class Scores'!$B$3:$U$3)</f>
        <v>1721</v>
      </c>
      <c r="Z82" s="17">
        <f>SUMPRODUCT('Champ Scores'!B82:U82,'Comp &amp; Class Scores'!$B$4:$U$4,'Champ Scores'!B82:U82,'Comp &amp; Class Scores'!$B$4:$U$4)</f>
        <v>1397</v>
      </c>
      <c r="AA82" s="17">
        <f>SUMPRODUCT('Champ Scores'!B82:U82,'Comp &amp; Class Scores'!$B$5:$U$5,'Champ Scores'!B82:U82,'Comp &amp; Class Scores'!$B$5:$U$5)</f>
        <v>2623</v>
      </c>
      <c r="AB82" s="17">
        <f>SUMPRODUCT('Champ Scores'!B82:U82,'Comp &amp; Class Scores'!$B$6:$U$6,'Champ Scores'!B82:U82,'Comp &amp; Class Scores'!$B$6:$U$6)</f>
        <v>2615</v>
      </c>
      <c r="AC82" s="17">
        <f>SUMPRODUCT('Champ Scores'!B82:U82,'Comp &amp; Class Scores'!$B$7:$U$7,'Champ Scores'!B82:U82,'Comp &amp; Class Scores'!$B$7:$U$7)</f>
        <v>1778</v>
      </c>
      <c r="AE82" s="2">
        <f t="shared" si="22"/>
        <v>10134</v>
      </c>
      <c r="AG82" s="28">
        <f t="shared" si="23"/>
        <v>17.986393519059774</v>
      </c>
      <c r="AH82" s="28">
        <f t="shared" si="24"/>
        <v>45.589320398127938</v>
      </c>
      <c r="AI82" s="28">
        <f t="shared" si="25"/>
        <v>36.424286082812287</v>
      </c>
      <c r="AJ82" s="29">
        <f t="shared" si="26"/>
        <v>100</v>
      </c>
      <c r="AL82" s="31">
        <v>0.52429999999999999</v>
      </c>
      <c r="AM82" s="31">
        <v>0.47889999999999999</v>
      </c>
      <c r="AN82" s="31">
        <v>0.49969999999999998</v>
      </c>
      <c r="AO82" s="31">
        <v>0.52869999999999995</v>
      </c>
      <c r="AP82" s="31">
        <v>0.52880000000000005</v>
      </c>
      <c r="AQ82" s="31">
        <v>0.52659999999999996</v>
      </c>
      <c r="AR82" s="31">
        <v>0.52580000000000005</v>
      </c>
      <c r="AS82" s="31">
        <v>0.50619999999999998</v>
      </c>
      <c r="AU82" s="31">
        <f t="shared" si="27"/>
        <v>1.6681262682947617E-2</v>
      </c>
      <c r="AV82" s="31">
        <f t="shared" si="28"/>
        <v>4.2281262682947685E-2</v>
      </c>
      <c r="AW82" s="31">
        <f t="shared" si="29"/>
        <v>3.3781262682947621E-2</v>
      </c>
      <c r="AX82" s="31">
        <f t="shared" si="20"/>
        <v>9.2743788048842923E-2</v>
      </c>
    </row>
    <row r="83" spans="1:50" x14ac:dyDescent="0.25">
      <c r="A83" s="1" t="s">
        <v>86</v>
      </c>
      <c r="B83" s="4">
        <v>2</v>
      </c>
      <c r="C83" s="4">
        <v>5</v>
      </c>
      <c r="D83" s="4">
        <v>4</v>
      </c>
      <c r="E83" s="4">
        <v>3</v>
      </c>
      <c r="F83" s="4">
        <v>5</v>
      </c>
      <c r="G83" s="4">
        <v>2</v>
      </c>
      <c r="H83" s="4">
        <v>2</v>
      </c>
      <c r="I83" s="4">
        <v>2</v>
      </c>
      <c r="J83" s="4">
        <v>5</v>
      </c>
      <c r="K83" s="4">
        <v>1</v>
      </c>
      <c r="L83" s="4">
        <v>5</v>
      </c>
      <c r="M83" s="4">
        <v>3</v>
      </c>
      <c r="N83" s="4">
        <v>1</v>
      </c>
      <c r="O83" s="4">
        <v>1</v>
      </c>
      <c r="P83" s="4">
        <v>2</v>
      </c>
      <c r="Q83" s="4">
        <v>2</v>
      </c>
      <c r="R83" s="4">
        <v>1</v>
      </c>
      <c r="S83" s="4">
        <v>1</v>
      </c>
      <c r="T83" s="4">
        <v>3</v>
      </c>
      <c r="U83" s="4">
        <v>2</v>
      </c>
      <c r="W83" s="2">
        <f t="shared" si="21"/>
        <v>52</v>
      </c>
      <c r="Y83" s="17">
        <f>SUMPRODUCT('Champ Scores'!B83:U83,'Comp &amp; Class Scores'!$B$3:$U$3,'Champ Scores'!B83:U83,'Comp &amp; Class Scores'!$B$3:$U$3)</f>
        <v>1600</v>
      </c>
      <c r="Z83" s="17">
        <f>SUMPRODUCT('Champ Scores'!B83:U83,'Comp &amp; Class Scores'!$B$4:$U$4,'Champ Scores'!B83:U83,'Comp &amp; Class Scores'!$B$4:$U$4)</f>
        <v>2116</v>
      </c>
      <c r="AA83" s="17">
        <f>SUMPRODUCT('Champ Scores'!B83:U83,'Comp &amp; Class Scores'!$B$5:$U$5,'Champ Scores'!B83:U83,'Comp &amp; Class Scores'!$B$5:$U$5)</f>
        <v>2050</v>
      </c>
      <c r="AB83" s="17">
        <f>SUMPRODUCT('Champ Scores'!B83:U83,'Comp &amp; Class Scores'!$B$6:$U$6,'Champ Scores'!B83:U83,'Comp &amp; Class Scores'!$B$6:$U$6)</f>
        <v>1702</v>
      </c>
      <c r="AC83" s="17">
        <f>SUMPRODUCT('Champ Scores'!B83:U83,'Comp &amp; Class Scores'!$B$7:$U$7,'Champ Scores'!B83:U83,'Comp &amp; Class Scores'!$B$7:$U$7)</f>
        <v>2507</v>
      </c>
      <c r="AE83" s="2">
        <f t="shared" si="22"/>
        <v>9975</v>
      </c>
      <c r="AG83" s="28">
        <f t="shared" si="23"/>
        <v>23.704684997083568</v>
      </c>
      <c r="AH83" s="28">
        <f t="shared" si="24"/>
        <v>29.836135588563391</v>
      </c>
      <c r="AI83" s="28">
        <f t="shared" si="25"/>
        <v>46.459179414353038</v>
      </c>
      <c r="AJ83" s="29">
        <f t="shared" si="26"/>
        <v>100</v>
      </c>
      <c r="AL83" s="31">
        <v>0.53849999999999998</v>
      </c>
      <c r="AM83" s="31">
        <v>0.49380000000000002</v>
      </c>
      <c r="AN83" s="31">
        <v>0.54559999999999997</v>
      </c>
      <c r="AO83" s="31">
        <v>0.52639999999999998</v>
      </c>
      <c r="AP83" s="31">
        <v>0.53280000000000005</v>
      </c>
      <c r="AQ83" s="31">
        <v>0.54259999999999997</v>
      </c>
      <c r="AR83" s="31">
        <v>0.56059999999999999</v>
      </c>
      <c r="AS83" s="31">
        <v>0.59619999999999995</v>
      </c>
      <c r="AU83" s="31">
        <f t="shared" si="27"/>
        <v>4.6392972710288083E-2</v>
      </c>
      <c r="AV83" s="31">
        <f t="shared" si="28"/>
        <v>5.8392972710288094E-2</v>
      </c>
      <c r="AW83" s="31">
        <f t="shared" si="29"/>
        <v>9.0926306043621286E-2</v>
      </c>
      <c r="AX83" s="31">
        <f t="shared" si="20"/>
        <v>0.19571225146419746</v>
      </c>
    </row>
    <row r="84" spans="1:50" x14ac:dyDescent="0.25">
      <c r="A84" s="1" t="s">
        <v>87</v>
      </c>
      <c r="B84" s="4">
        <v>2</v>
      </c>
      <c r="C84" s="4">
        <v>2</v>
      </c>
      <c r="D84" s="4">
        <v>2</v>
      </c>
      <c r="E84" s="4">
        <v>3</v>
      </c>
      <c r="F84" s="4">
        <v>1</v>
      </c>
      <c r="G84" s="4">
        <v>2</v>
      </c>
      <c r="H84" s="4">
        <v>1</v>
      </c>
      <c r="I84" s="4">
        <v>1</v>
      </c>
      <c r="J84" s="4">
        <v>1</v>
      </c>
      <c r="K84" s="4">
        <v>5</v>
      </c>
      <c r="L84" s="4">
        <v>1</v>
      </c>
      <c r="M84" s="4">
        <v>5</v>
      </c>
      <c r="N84" s="4">
        <v>3</v>
      </c>
      <c r="O84" s="4">
        <v>3</v>
      </c>
      <c r="P84" s="4">
        <v>5</v>
      </c>
      <c r="Q84" s="4">
        <v>1</v>
      </c>
      <c r="R84" s="4">
        <v>5</v>
      </c>
      <c r="S84" s="4">
        <v>1</v>
      </c>
      <c r="T84" s="4">
        <v>4</v>
      </c>
      <c r="U84" s="4">
        <v>4</v>
      </c>
      <c r="W84" s="2">
        <f t="shared" si="21"/>
        <v>52</v>
      </c>
      <c r="Y84" s="17">
        <f>SUMPRODUCT('Champ Scores'!B84:U84,'Comp &amp; Class Scores'!$B$3:$U$3,'Champ Scores'!B84:U84,'Comp &amp; Class Scores'!$B$3:$U$3)</f>
        <v>2804</v>
      </c>
      <c r="Z84" s="17">
        <f>SUMPRODUCT('Champ Scores'!B84:U84,'Comp &amp; Class Scores'!$B$4:$U$4,'Champ Scores'!B84:U84,'Comp &amp; Class Scores'!$B$4:$U$4)</f>
        <v>2191</v>
      </c>
      <c r="AA84" s="17">
        <f>SUMPRODUCT('Champ Scores'!B84:U84,'Comp &amp; Class Scores'!$B$5:$U$5,'Champ Scores'!B84:U84,'Comp &amp; Class Scores'!$B$5:$U$5)</f>
        <v>1915</v>
      </c>
      <c r="AB84" s="17">
        <f>SUMPRODUCT('Champ Scores'!B84:U84,'Comp &amp; Class Scores'!$B$6:$U$6,'Champ Scores'!B84:U84,'Comp &amp; Class Scores'!$B$6:$U$6)</f>
        <v>1552</v>
      </c>
      <c r="AC84" s="17">
        <f>SUMPRODUCT('Champ Scores'!B84:U84,'Comp &amp; Class Scores'!$B$7:$U$7,'Champ Scores'!B84:U84,'Comp &amp; Class Scores'!$B$7:$U$7)</f>
        <v>1340</v>
      </c>
      <c r="AE84" s="2">
        <f t="shared" si="22"/>
        <v>9802</v>
      </c>
      <c r="AG84" s="28">
        <f t="shared" si="23"/>
        <v>38.678914785886462</v>
      </c>
      <c r="AH84" s="28">
        <f t="shared" si="24"/>
        <v>28.436408665948427</v>
      </c>
      <c r="AI84" s="28">
        <f t="shared" si="25"/>
        <v>32.884676548165118</v>
      </c>
      <c r="AJ84" s="29">
        <f t="shared" si="26"/>
        <v>100</v>
      </c>
      <c r="AL84" s="31">
        <v>0.51949999999999996</v>
      </c>
      <c r="AM84" s="31">
        <v>0.59509999999999996</v>
      </c>
      <c r="AN84" s="31">
        <v>0.51549999999999996</v>
      </c>
      <c r="AO84" s="31">
        <v>0.50609999999999999</v>
      </c>
      <c r="AP84" s="31">
        <v>0.51739999999999997</v>
      </c>
      <c r="AQ84" s="31">
        <v>0.53080000000000005</v>
      </c>
      <c r="AR84" s="31">
        <v>0.52910000000000001</v>
      </c>
      <c r="AS84" s="31">
        <v>0.52149999999999996</v>
      </c>
      <c r="AU84" s="31">
        <f t="shared" si="27"/>
        <v>7.854732212269383E-2</v>
      </c>
      <c r="AV84" s="31">
        <f t="shared" si="28"/>
        <v>5.77473221226939E-2</v>
      </c>
      <c r="AW84" s="31">
        <f t="shared" si="29"/>
        <v>6.6780655456027238E-2</v>
      </c>
      <c r="AX84" s="31">
        <f t="shared" si="20"/>
        <v>0.20307529970141497</v>
      </c>
    </row>
    <row r="85" spans="1:50" x14ac:dyDescent="0.25">
      <c r="A85" s="1" t="s">
        <v>88</v>
      </c>
      <c r="B85" s="4">
        <v>4</v>
      </c>
      <c r="C85" s="4">
        <v>2</v>
      </c>
      <c r="D85" s="4">
        <v>2</v>
      </c>
      <c r="E85" s="4">
        <v>5</v>
      </c>
      <c r="F85" s="4">
        <v>1</v>
      </c>
      <c r="G85" s="4">
        <v>3</v>
      </c>
      <c r="H85" s="4">
        <v>3</v>
      </c>
      <c r="I85" s="4">
        <v>3</v>
      </c>
      <c r="J85" s="4">
        <v>1</v>
      </c>
      <c r="K85" s="4">
        <v>1</v>
      </c>
      <c r="L85" s="4">
        <v>1</v>
      </c>
      <c r="M85" s="4">
        <v>2</v>
      </c>
      <c r="N85" s="4">
        <v>5</v>
      </c>
      <c r="O85" s="4">
        <v>4</v>
      </c>
      <c r="P85" s="4">
        <v>5</v>
      </c>
      <c r="Q85" s="4">
        <v>2</v>
      </c>
      <c r="R85" s="4">
        <v>1</v>
      </c>
      <c r="S85" s="4">
        <v>1</v>
      </c>
      <c r="T85" s="4">
        <v>3</v>
      </c>
      <c r="U85" s="4">
        <v>3</v>
      </c>
      <c r="W85" s="2">
        <f t="shared" si="21"/>
        <v>52</v>
      </c>
      <c r="Y85" s="17">
        <f>SUMPRODUCT('Champ Scores'!B85:U85,'Comp &amp; Class Scores'!$B$3:$U$3,'Champ Scores'!B85:U85,'Comp &amp; Class Scores'!$B$3:$U$3)</f>
        <v>2636</v>
      </c>
      <c r="Z85" s="17">
        <f>SUMPRODUCT('Champ Scores'!B85:U85,'Comp &amp; Class Scores'!$B$4:$U$4,'Champ Scores'!B85:U85,'Comp &amp; Class Scores'!$B$4:$U$4)</f>
        <v>1764</v>
      </c>
      <c r="AA85" s="17">
        <f>SUMPRODUCT('Champ Scores'!B85:U85,'Comp &amp; Class Scores'!$B$5:$U$5,'Champ Scores'!B85:U85,'Comp &amp; Class Scores'!$B$5:$U$5)</f>
        <v>1649</v>
      </c>
      <c r="AB85" s="17">
        <f>SUMPRODUCT('Champ Scores'!B85:U85,'Comp &amp; Class Scores'!$B$6:$U$6,'Champ Scores'!B85:U85,'Comp &amp; Class Scores'!$B$6:$U$6)</f>
        <v>2033</v>
      </c>
      <c r="AC85" s="17">
        <f>SUMPRODUCT('Champ Scores'!B85:U85,'Comp &amp; Class Scores'!$B$7:$U$7,'Champ Scores'!B85:U85,'Comp &amp; Class Scores'!$B$7:$U$7)</f>
        <v>1497</v>
      </c>
      <c r="AE85" s="2">
        <f t="shared" si="22"/>
        <v>9579</v>
      </c>
      <c r="AG85" s="28">
        <f t="shared" si="23"/>
        <v>46.635446762614386</v>
      </c>
      <c r="AH85" s="28">
        <f t="shared" si="24"/>
        <v>32.803503391658559</v>
      </c>
      <c r="AI85" s="28">
        <f t="shared" si="25"/>
        <v>20.561049845727052</v>
      </c>
      <c r="AJ85" s="29">
        <f t="shared" si="26"/>
        <v>100</v>
      </c>
      <c r="AL85" s="31">
        <v>0.54769999999999996</v>
      </c>
      <c r="AM85" s="31">
        <v>0.58789999999999998</v>
      </c>
      <c r="AN85" s="31">
        <v>0.57279999999999998</v>
      </c>
      <c r="AO85" s="31">
        <v>0.57079999999999997</v>
      </c>
      <c r="AP85" s="31">
        <v>0.5544</v>
      </c>
      <c r="AQ85" s="31">
        <v>0.52449999999999997</v>
      </c>
      <c r="AR85" s="31">
        <v>0.49719999999999998</v>
      </c>
      <c r="AS85" s="31">
        <v>0.55559999999999998</v>
      </c>
      <c r="AU85" s="31">
        <f t="shared" si="27"/>
        <v>9.1931635897047115E-2</v>
      </c>
      <c r="AV85" s="31">
        <f t="shared" si="28"/>
        <v>6.4664969230380454E-2</v>
      </c>
      <c r="AW85" s="31">
        <f t="shared" si="29"/>
        <v>4.0531635897047225E-2</v>
      </c>
      <c r="AX85" s="31">
        <f t="shared" si="20"/>
        <v>0.19712824102447479</v>
      </c>
    </row>
    <row r="86" spans="1:50" x14ac:dyDescent="0.25">
      <c r="A86" s="1" t="s">
        <v>89</v>
      </c>
      <c r="B86" s="4">
        <v>5</v>
      </c>
      <c r="C86" s="4">
        <v>2</v>
      </c>
      <c r="D86" s="4">
        <v>5</v>
      </c>
      <c r="E86" s="4">
        <v>2</v>
      </c>
      <c r="F86" s="4">
        <v>5</v>
      </c>
      <c r="G86" s="4">
        <v>3</v>
      </c>
      <c r="H86" s="4">
        <v>5</v>
      </c>
      <c r="I86" s="4">
        <v>4</v>
      </c>
      <c r="J86" s="4">
        <v>2</v>
      </c>
      <c r="K86" s="4">
        <v>1</v>
      </c>
      <c r="L86" s="4">
        <v>1</v>
      </c>
      <c r="M86" s="4">
        <v>1</v>
      </c>
      <c r="N86" s="4">
        <v>1</v>
      </c>
      <c r="O86" s="4">
        <v>1</v>
      </c>
      <c r="P86" s="4">
        <v>1</v>
      </c>
      <c r="Q86" s="4">
        <v>3</v>
      </c>
      <c r="R86" s="4">
        <v>3</v>
      </c>
      <c r="S86" s="4">
        <v>4</v>
      </c>
      <c r="T86" s="4">
        <v>2</v>
      </c>
      <c r="U86" s="4">
        <v>1</v>
      </c>
      <c r="W86" s="2">
        <f t="shared" si="21"/>
        <v>52</v>
      </c>
      <c r="Y86" s="17">
        <f>SUMPRODUCT('Champ Scores'!B86:U86,'Comp &amp; Class Scores'!$B$3:$U$3,'Champ Scores'!B86:U86,'Comp &amp; Class Scores'!$B$3:$U$3)</f>
        <v>1499</v>
      </c>
      <c r="Z86" s="17">
        <f>SUMPRODUCT('Champ Scores'!B86:U86,'Comp &amp; Class Scores'!$B$4:$U$4,'Champ Scores'!B86:U86,'Comp &amp; Class Scores'!$B$4:$U$4)</f>
        <v>2644</v>
      </c>
      <c r="AA86" s="17">
        <f>SUMPRODUCT('Champ Scores'!B86:U86,'Comp &amp; Class Scores'!$B$5:$U$5,'Champ Scores'!B86:U86,'Comp &amp; Class Scores'!$B$5:$U$5)</f>
        <v>1731</v>
      </c>
      <c r="AB86" s="17">
        <f>SUMPRODUCT('Champ Scores'!B86:U86,'Comp &amp; Class Scores'!$B$6:$U$6,'Champ Scores'!B86:U86,'Comp &amp; Class Scores'!$B$6:$U$6)</f>
        <v>2273</v>
      </c>
      <c r="AC86" s="17">
        <f>SUMPRODUCT('Champ Scores'!B86:U86,'Comp &amp; Class Scores'!$B$7:$U$7,'Champ Scores'!B86:U86,'Comp &amp; Class Scores'!$B$7:$U$7)</f>
        <v>2449</v>
      </c>
      <c r="AE86" s="2">
        <f t="shared" si="22"/>
        <v>10596</v>
      </c>
      <c r="AG86" s="28">
        <f t="shared" si="23"/>
        <v>46.623690648400924</v>
      </c>
      <c r="AH86" s="28">
        <f t="shared" si="24"/>
        <v>32.071644505475724</v>
      </c>
      <c r="AI86" s="28">
        <f t="shared" si="25"/>
        <v>21.304664846123355</v>
      </c>
      <c r="AJ86" s="29">
        <f t="shared" si="26"/>
        <v>100</v>
      </c>
      <c r="AL86" s="31">
        <v>0.49630000000000002</v>
      </c>
      <c r="AM86" s="31">
        <v>0.54</v>
      </c>
      <c r="AN86" s="31">
        <v>0.50190000000000001</v>
      </c>
      <c r="AO86" s="31">
        <v>0.501</v>
      </c>
      <c r="AP86" s="31">
        <v>0.49769999999999998</v>
      </c>
      <c r="AQ86" s="31">
        <v>0.48730000000000001</v>
      </c>
      <c r="AR86" s="31">
        <v>0.48399999999999999</v>
      </c>
      <c r="AS86" s="31">
        <v>0.47260000000000002</v>
      </c>
      <c r="AU86" s="31">
        <f t="shared" si="27"/>
        <v>6.0767811661174731E-2</v>
      </c>
      <c r="AV86" s="31">
        <f t="shared" si="28"/>
        <v>4.1801144994508099E-2</v>
      </c>
      <c r="AW86" s="31">
        <f t="shared" si="29"/>
        <v>2.7767811661174813E-2</v>
      </c>
      <c r="AX86" s="31">
        <f t="shared" si="20"/>
        <v>0.13033676831685764</v>
      </c>
    </row>
    <row r="87" spans="1:50" x14ac:dyDescent="0.25">
      <c r="A87" s="1" t="s">
        <v>90</v>
      </c>
      <c r="B87" s="4">
        <v>3</v>
      </c>
      <c r="C87" s="4">
        <v>3</v>
      </c>
      <c r="D87" s="4">
        <v>4</v>
      </c>
      <c r="E87" s="4">
        <v>2</v>
      </c>
      <c r="F87" s="4">
        <v>4</v>
      </c>
      <c r="G87" s="4">
        <v>2</v>
      </c>
      <c r="H87" s="4">
        <v>1</v>
      </c>
      <c r="I87" s="4">
        <v>1</v>
      </c>
      <c r="J87" s="4">
        <v>4</v>
      </c>
      <c r="K87" s="4">
        <v>3</v>
      </c>
      <c r="L87" s="4">
        <v>2</v>
      </c>
      <c r="M87" s="4">
        <v>3</v>
      </c>
      <c r="N87" s="4">
        <v>2</v>
      </c>
      <c r="O87" s="4">
        <v>1</v>
      </c>
      <c r="P87" s="4">
        <v>4</v>
      </c>
      <c r="Q87" s="4">
        <v>3</v>
      </c>
      <c r="R87" s="4">
        <v>5</v>
      </c>
      <c r="S87" s="4">
        <v>1</v>
      </c>
      <c r="T87" s="4">
        <v>3</v>
      </c>
      <c r="U87" s="4">
        <v>1</v>
      </c>
      <c r="W87" s="2">
        <f t="shared" si="21"/>
        <v>52</v>
      </c>
      <c r="Y87" s="17">
        <f>SUMPRODUCT('Champ Scores'!B87:U87,'Comp &amp; Class Scores'!$B$3:$U$3,'Champ Scores'!B87:U87,'Comp &amp; Class Scores'!$B$3:$U$3)</f>
        <v>2151</v>
      </c>
      <c r="Z87" s="17">
        <f>SUMPRODUCT('Champ Scores'!B87:U87,'Comp &amp; Class Scores'!$B$4:$U$4,'Champ Scores'!B87:U87,'Comp &amp; Class Scores'!$B$4:$U$4)</f>
        <v>2408</v>
      </c>
      <c r="AA87" s="17">
        <f>SUMPRODUCT('Champ Scores'!B87:U87,'Comp &amp; Class Scores'!$B$5:$U$5,'Champ Scores'!B87:U87,'Comp &amp; Class Scores'!$B$5:$U$5)</f>
        <v>1349</v>
      </c>
      <c r="AB87" s="17">
        <f>SUMPRODUCT('Champ Scores'!B87:U87,'Comp &amp; Class Scores'!$B$6:$U$6,'Champ Scores'!B87:U87,'Comp &amp; Class Scores'!$B$6:$U$6)</f>
        <v>1116</v>
      </c>
      <c r="AC87" s="17">
        <f>SUMPRODUCT('Champ Scores'!B87:U87,'Comp &amp; Class Scores'!$B$7:$U$7,'Champ Scores'!B87:U87,'Comp &amp; Class Scores'!$B$7:$U$7)</f>
        <v>1830</v>
      </c>
      <c r="AE87" s="2">
        <f t="shared" si="22"/>
        <v>8854</v>
      </c>
      <c r="AG87" s="28">
        <f t="shared" si="23"/>
        <v>45.606271521436021</v>
      </c>
      <c r="AH87" s="28">
        <f t="shared" si="24"/>
        <v>38.762381057292956</v>
      </c>
      <c r="AI87" s="28">
        <f t="shared" si="25"/>
        <v>15.631347421271025</v>
      </c>
      <c r="AJ87" s="29">
        <f t="shared" si="26"/>
        <v>100.00000000000001</v>
      </c>
      <c r="AL87" s="31">
        <v>0.53369999999999995</v>
      </c>
      <c r="AM87" s="31">
        <v>0.52480000000000004</v>
      </c>
      <c r="AN87" s="31">
        <v>0.55520000000000003</v>
      </c>
      <c r="AO87" s="31">
        <v>0.5474</v>
      </c>
      <c r="AP87" s="31">
        <v>0.54</v>
      </c>
      <c r="AQ87" s="31">
        <v>0.51919999999999999</v>
      </c>
      <c r="AR87" s="31">
        <v>0.51029999999999998</v>
      </c>
      <c r="AS87" s="31">
        <v>0.50680000000000003</v>
      </c>
      <c r="AU87" s="31">
        <f t="shared" si="27"/>
        <v>4.6202300315193012E-2</v>
      </c>
      <c r="AV87" s="31">
        <f t="shared" si="28"/>
        <v>3.9268966981859665E-2</v>
      </c>
      <c r="AW87" s="31">
        <f t="shared" si="29"/>
        <v>1.5835633648526359E-2</v>
      </c>
      <c r="AX87" s="31">
        <f t="shared" si="20"/>
        <v>0.10130690094557904</v>
      </c>
    </row>
    <row r="88" spans="1:50" x14ac:dyDescent="0.25">
      <c r="A88" s="1" t="s">
        <v>91</v>
      </c>
      <c r="B88" s="4">
        <v>1</v>
      </c>
      <c r="C88" s="4">
        <v>2</v>
      </c>
      <c r="D88" s="4">
        <v>1</v>
      </c>
      <c r="E88" s="4">
        <v>2</v>
      </c>
      <c r="F88" s="4">
        <v>1</v>
      </c>
      <c r="G88" s="4">
        <v>1</v>
      </c>
      <c r="H88" s="4">
        <v>1</v>
      </c>
      <c r="I88" s="4">
        <v>1</v>
      </c>
      <c r="J88" s="4">
        <v>1</v>
      </c>
      <c r="K88" s="4">
        <v>4</v>
      </c>
      <c r="L88" s="4">
        <v>5</v>
      </c>
      <c r="M88" s="4">
        <v>1</v>
      </c>
      <c r="N88" s="4">
        <v>4</v>
      </c>
      <c r="O88" s="4">
        <v>3</v>
      </c>
      <c r="P88" s="4">
        <v>5</v>
      </c>
      <c r="Q88" s="4">
        <v>5</v>
      </c>
      <c r="R88" s="4">
        <v>1</v>
      </c>
      <c r="S88" s="4">
        <v>3</v>
      </c>
      <c r="T88" s="4">
        <v>5</v>
      </c>
      <c r="U88" s="4">
        <v>5</v>
      </c>
      <c r="W88" s="2">
        <f t="shared" si="21"/>
        <v>52</v>
      </c>
      <c r="Y88" s="17">
        <f>SUMPRODUCT('Champ Scores'!B88:U88,'Comp &amp; Class Scores'!$B$3:$U$3,'Champ Scores'!B88:U88,'Comp &amp; Class Scores'!$B$3:$U$3)</f>
        <v>2265</v>
      </c>
      <c r="Z88" s="17">
        <f>SUMPRODUCT('Champ Scores'!B88:U88,'Comp &amp; Class Scores'!$B$4:$U$4,'Champ Scores'!B88:U88,'Comp &amp; Class Scores'!$B$4:$U$4)</f>
        <v>1598</v>
      </c>
      <c r="AA88" s="17">
        <f>SUMPRODUCT('Champ Scores'!B88:U88,'Comp &amp; Class Scores'!$B$5:$U$5,'Champ Scores'!B88:U88,'Comp &amp; Class Scores'!$B$5:$U$5)</f>
        <v>2771</v>
      </c>
      <c r="AB88" s="17">
        <f>SUMPRODUCT('Champ Scores'!B88:U88,'Comp &amp; Class Scores'!$B$6:$U$6,'Champ Scores'!B88:U88,'Comp &amp; Class Scores'!$B$6:$U$6)</f>
        <v>2279</v>
      </c>
      <c r="AC88" s="17">
        <f>SUMPRODUCT('Champ Scores'!B88:U88,'Comp &amp; Class Scores'!$B$7:$U$7,'Champ Scores'!B88:U88,'Comp &amp; Class Scores'!$B$7:$U$7)</f>
        <v>1877</v>
      </c>
      <c r="AE88" s="2">
        <f t="shared" si="22"/>
        <v>10790</v>
      </c>
      <c r="AG88" s="28">
        <f t="shared" si="23"/>
        <v>19.209869766268085</v>
      </c>
      <c r="AH88" s="28">
        <f t="shared" si="24"/>
        <v>47.950958718207865</v>
      </c>
      <c r="AI88" s="28">
        <f t="shared" si="25"/>
        <v>32.83917151552405</v>
      </c>
      <c r="AJ88" s="29">
        <f t="shared" si="26"/>
        <v>100</v>
      </c>
      <c r="AL88" s="31">
        <v>0.53590000000000004</v>
      </c>
      <c r="AM88" s="31">
        <v>0.5081</v>
      </c>
      <c r="AN88" s="31">
        <v>0.50990000000000002</v>
      </c>
      <c r="AO88" s="31">
        <v>0.54279999999999995</v>
      </c>
      <c r="AP88" s="31">
        <v>0.54469999999999996</v>
      </c>
      <c r="AQ88" s="31">
        <v>0.53339999999999999</v>
      </c>
      <c r="AR88" s="31">
        <v>0.52539999999999998</v>
      </c>
      <c r="AS88" s="31">
        <v>0.53049999999999997</v>
      </c>
      <c r="AU88" s="31">
        <f t="shared" si="27"/>
        <v>1.3389810141191449E-2</v>
      </c>
      <c r="AV88" s="31">
        <f t="shared" si="28"/>
        <v>3.3423143474524686E-2</v>
      </c>
      <c r="AW88" s="31">
        <f t="shared" si="29"/>
        <v>2.2889810141191402E-2</v>
      </c>
      <c r="AX88" s="31">
        <f t="shared" si="20"/>
        <v>6.9702763756907538E-2</v>
      </c>
    </row>
    <row r="89" spans="1:50" x14ac:dyDescent="0.25">
      <c r="A89" s="1" t="s">
        <v>92</v>
      </c>
      <c r="B89" s="4">
        <v>2</v>
      </c>
      <c r="C89" s="4">
        <v>4</v>
      </c>
      <c r="D89" s="4">
        <v>4</v>
      </c>
      <c r="E89" s="4">
        <v>3</v>
      </c>
      <c r="F89" s="4">
        <v>5</v>
      </c>
      <c r="G89" s="4">
        <v>2</v>
      </c>
      <c r="H89" s="4">
        <v>2</v>
      </c>
      <c r="I89" s="4">
        <v>1</v>
      </c>
      <c r="J89" s="4">
        <v>4</v>
      </c>
      <c r="K89" s="4">
        <v>2</v>
      </c>
      <c r="L89" s="4">
        <v>5</v>
      </c>
      <c r="M89" s="4">
        <v>1</v>
      </c>
      <c r="N89" s="4">
        <v>3</v>
      </c>
      <c r="O89" s="4">
        <v>3</v>
      </c>
      <c r="P89" s="4">
        <v>2</v>
      </c>
      <c r="Q89" s="4">
        <v>3</v>
      </c>
      <c r="R89" s="4">
        <v>1</v>
      </c>
      <c r="S89" s="4">
        <v>1</v>
      </c>
      <c r="T89" s="4">
        <v>3</v>
      </c>
      <c r="U89" s="4">
        <v>1</v>
      </c>
      <c r="W89" s="2">
        <f t="shared" si="21"/>
        <v>52</v>
      </c>
      <c r="Y89" s="17">
        <f>SUMPRODUCT('Champ Scores'!B89:U89,'Comp &amp; Class Scores'!$B$3:$U$3,'Champ Scores'!B89:U89,'Comp &amp; Class Scores'!$B$3:$U$3)</f>
        <v>1732</v>
      </c>
      <c r="Z89" s="17">
        <f>SUMPRODUCT('Champ Scores'!B89:U89,'Comp &amp; Class Scores'!$B$4:$U$4,'Champ Scores'!B89:U89,'Comp &amp; Class Scores'!$B$4:$U$4)</f>
        <v>2078</v>
      </c>
      <c r="AA89" s="17">
        <f>SUMPRODUCT('Champ Scores'!B89:U89,'Comp &amp; Class Scores'!$B$5:$U$5,'Champ Scores'!B89:U89,'Comp &amp; Class Scores'!$B$5:$U$5)</f>
        <v>1839</v>
      </c>
      <c r="AB89" s="17">
        <f>SUMPRODUCT('Champ Scores'!B89:U89,'Comp &amp; Class Scores'!$B$6:$U$6,'Champ Scores'!B89:U89,'Comp &amp; Class Scores'!$B$6:$U$6)</f>
        <v>1479</v>
      </c>
      <c r="AC89" s="17">
        <f>SUMPRODUCT('Champ Scores'!B89:U89,'Comp &amp; Class Scores'!$B$7:$U$7,'Champ Scores'!B89:U89,'Comp &amp; Class Scores'!$B$7:$U$7)</f>
        <v>2154</v>
      </c>
      <c r="AE89" s="2">
        <f t="shared" si="22"/>
        <v>9282</v>
      </c>
      <c r="AG89" s="28">
        <f t="shared" si="23"/>
        <v>39.141359251418599</v>
      </c>
      <c r="AH89" s="28">
        <f t="shared" si="24"/>
        <v>46.315979503171022</v>
      </c>
      <c r="AI89" s="28">
        <f t="shared" si="25"/>
        <v>14.542661245410379</v>
      </c>
      <c r="AJ89" s="29">
        <f t="shared" si="26"/>
        <v>100</v>
      </c>
      <c r="AL89" s="31">
        <v>0.56000000000000005</v>
      </c>
      <c r="AM89" s="31">
        <v>0.52759999999999996</v>
      </c>
      <c r="AN89" s="31">
        <v>0.5575</v>
      </c>
      <c r="AO89" s="31">
        <v>0.58350000000000002</v>
      </c>
      <c r="AP89" s="31">
        <v>0.57230000000000003</v>
      </c>
      <c r="AQ89" s="31">
        <v>0.53939999999999999</v>
      </c>
      <c r="AR89" s="31">
        <v>0.52170000000000005</v>
      </c>
      <c r="AS89" s="31">
        <v>0.51629999999999998</v>
      </c>
      <c r="AU89" s="31">
        <f t="shared" si="27"/>
        <v>4.8372369990984598E-2</v>
      </c>
      <c r="AV89" s="31">
        <f t="shared" si="28"/>
        <v>5.7239036657651288E-2</v>
      </c>
      <c r="AW89" s="31">
        <f t="shared" si="29"/>
        <v>1.7972369990984616E-2</v>
      </c>
      <c r="AX89" s="31">
        <f t="shared" si="20"/>
        <v>0.1235837766396205</v>
      </c>
    </row>
    <row r="90" spans="1:50" x14ac:dyDescent="0.25">
      <c r="A90" s="1" t="s">
        <v>93</v>
      </c>
      <c r="B90" s="4">
        <v>4</v>
      </c>
      <c r="C90" s="4">
        <v>1</v>
      </c>
      <c r="D90" s="4">
        <v>2</v>
      </c>
      <c r="E90" s="4">
        <v>4</v>
      </c>
      <c r="F90" s="4">
        <v>1</v>
      </c>
      <c r="G90" s="4">
        <v>4</v>
      </c>
      <c r="H90" s="4">
        <v>4</v>
      </c>
      <c r="I90" s="4">
        <v>3</v>
      </c>
      <c r="J90" s="4">
        <v>2</v>
      </c>
      <c r="K90" s="4">
        <v>1</v>
      </c>
      <c r="L90" s="4">
        <v>1</v>
      </c>
      <c r="M90" s="4">
        <v>2</v>
      </c>
      <c r="N90" s="4">
        <v>4</v>
      </c>
      <c r="O90" s="4">
        <v>4</v>
      </c>
      <c r="P90" s="4">
        <v>5</v>
      </c>
      <c r="Q90" s="4">
        <v>2</v>
      </c>
      <c r="R90" s="4">
        <v>1</v>
      </c>
      <c r="S90" s="4">
        <v>3</v>
      </c>
      <c r="T90" s="4">
        <v>3</v>
      </c>
      <c r="U90" s="4">
        <v>1</v>
      </c>
      <c r="W90" s="2">
        <f t="shared" si="21"/>
        <v>52</v>
      </c>
      <c r="Y90" s="17">
        <f>SUMPRODUCT('Champ Scores'!B90:U90,'Comp &amp; Class Scores'!$B$3:$U$3,'Champ Scores'!B90:U90,'Comp &amp; Class Scores'!$B$3:$U$3)</f>
        <v>2218</v>
      </c>
      <c r="Z90" s="17">
        <f>SUMPRODUCT('Champ Scores'!B90:U90,'Comp &amp; Class Scores'!$B$4:$U$4,'Champ Scores'!B90:U90,'Comp &amp; Class Scores'!$B$4:$U$4)</f>
        <v>1807</v>
      </c>
      <c r="AA90" s="17">
        <f>SUMPRODUCT('Champ Scores'!B90:U90,'Comp &amp; Class Scores'!$B$5:$U$5,'Champ Scores'!B90:U90,'Comp &amp; Class Scores'!$B$5:$U$5)</f>
        <v>1523</v>
      </c>
      <c r="AB90" s="17">
        <f>SUMPRODUCT('Champ Scores'!B90:U90,'Comp &amp; Class Scores'!$B$6:$U$6,'Champ Scores'!B90:U90,'Comp &amp; Class Scores'!$B$6:$U$6)</f>
        <v>2023</v>
      </c>
      <c r="AC90" s="17">
        <f>SUMPRODUCT('Champ Scores'!B90:U90,'Comp &amp; Class Scores'!$B$7:$U$7,'Champ Scores'!B90:U90,'Comp &amp; Class Scores'!$B$7:$U$7)</f>
        <v>1525</v>
      </c>
      <c r="AE90" s="2">
        <f t="shared" si="22"/>
        <v>9096</v>
      </c>
      <c r="AG90" s="28">
        <f t="shared" si="23"/>
        <v>14.023690719644261</v>
      </c>
      <c r="AH90" s="28">
        <f t="shared" si="24"/>
        <v>38.850374080101616</v>
      </c>
      <c r="AI90" s="28">
        <f t="shared" si="25"/>
        <v>47.125935200254119</v>
      </c>
      <c r="AJ90" s="29">
        <f t="shared" si="26"/>
        <v>100</v>
      </c>
      <c r="AL90" s="31">
        <v>0.49469999999999997</v>
      </c>
      <c r="AM90" s="31">
        <v>0.45629999999999998</v>
      </c>
      <c r="AN90" s="31">
        <v>0.4622</v>
      </c>
      <c r="AO90" s="31">
        <v>0.48089999999999999</v>
      </c>
      <c r="AP90" s="31">
        <v>0.50449999999999995</v>
      </c>
      <c r="AQ90" s="31">
        <v>0.50460000000000005</v>
      </c>
      <c r="AR90" s="31">
        <v>0.51190000000000002</v>
      </c>
      <c r="AS90" s="31">
        <v>0.50370000000000004</v>
      </c>
      <c r="AU90" s="31">
        <f t="shared" si="27"/>
        <v>1.7058881912829726E-2</v>
      </c>
      <c r="AV90" s="31">
        <f t="shared" si="28"/>
        <v>4.7258881912829731E-2</v>
      </c>
      <c r="AW90" s="31">
        <f t="shared" si="29"/>
        <v>5.7325548579496455E-2</v>
      </c>
      <c r="AX90" s="31">
        <f t="shared" si="20"/>
        <v>0.12164331240515591</v>
      </c>
    </row>
    <row r="91" spans="1:50" x14ac:dyDescent="0.25">
      <c r="A91" s="36" t="s">
        <v>94</v>
      </c>
      <c r="B91" s="4">
        <v>3</v>
      </c>
      <c r="C91" s="4">
        <v>1</v>
      </c>
      <c r="D91" s="4">
        <v>1</v>
      </c>
      <c r="E91" s="4">
        <v>3</v>
      </c>
      <c r="F91" s="4">
        <v>1</v>
      </c>
      <c r="G91" s="4">
        <v>2</v>
      </c>
      <c r="H91" s="4">
        <v>2</v>
      </c>
      <c r="I91" s="4">
        <v>1</v>
      </c>
      <c r="J91" s="4">
        <v>1</v>
      </c>
      <c r="K91" s="4">
        <v>5</v>
      </c>
      <c r="L91" s="4">
        <v>1</v>
      </c>
      <c r="M91" s="4">
        <v>3</v>
      </c>
      <c r="N91" s="4">
        <v>5</v>
      </c>
      <c r="O91" s="4">
        <v>4</v>
      </c>
      <c r="P91" s="4">
        <v>5</v>
      </c>
      <c r="Q91" s="4">
        <v>2</v>
      </c>
      <c r="R91" s="4">
        <v>3</v>
      </c>
      <c r="S91" s="4">
        <v>1</v>
      </c>
      <c r="T91" s="4">
        <v>4</v>
      </c>
      <c r="U91" s="4">
        <v>4</v>
      </c>
      <c r="W91" s="2">
        <f t="shared" si="21"/>
        <v>52</v>
      </c>
      <c r="Y91" s="17">
        <f>SUMPRODUCT('Champ Scores'!B91:U91,'Comp &amp; Class Scores'!$B$3:$U$3,'Champ Scores'!B91:U91,'Comp &amp; Class Scores'!$B$3:$U$3)</f>
        <v>2676</v>
      </c>
      <c r="Z91" s="17">
        <f>SUMPRODUCT('Champ Scores'!B91:U91,'Comp &amp; Class Scores'!$B$4:$U$4,'Champ Scores'!B91:U91,'Comp &amp; Class Scores'!$B$4:$U$4)</f>
        <v>1833</v>
      </c>
      <c r="AA91" s="17">
        <f>SUMPRODUCT('Champ Scores'!B91:U91,'Comp &amp; Class Scores'!$B$5:$U$5,'Champ Scores'!B91:U91,'Comp &amp; Class Scores'!$B$5:$U$5)</f>
        <v>1863</v>
      </c>
      <c r="AB91" s="17">
        <f>SUMPRODUCT('Champ Scores'!B91:U91,'Comp &amp; Class Scores'!$B$6:$U$6,'Champ Scores'!B91:U91,'Comp &amp; Class Scores'!$B$6:$U$6)</f>
        <v>1636</v>
      </c>
      <c r="AC91" s="17">
        <f>SUMPRODUCT('Champ Scores'!B91:U91,'Comp &amp; Class Scores'!$B$7:$U$7,'Champ Scores'!B91:U91,'Comp &amp; Class Scores'!$B$7:$U$7)</f>
        <v>1328</v>
      </c>
      <c r="AE91" s="2">
        <f t="shared" si="22"/>
        <v>9336</v>
      </c>
      <c r="AG91" s="28">
        <f t="shared" si="23"/>
        <v>22.318578223566398</v>
      </c>
      <c r="AH91" s="28">
        <f t="shared" si="24"/>
        <v>29.829229171398058</v>
      </c>
      <c r="AI91" s="28">
        <f t="shared" si="25"/>
        <v>47.85219260503554</v>
      </c>
      <c r="AJ91" s="29">
        <f t="shared" si="26"/>
        <v>100</v>
      </c>
      <c r="AL91" s="31">
        <v>0.52149999999999996</v>
      </c>
      <c r="AM91" s="31">
        <v>0.54320000000000002</v>
      </c>
      <c r="AN91" s="31">
        <v>0.47970000000000002</v>
      </c>
      <c r="AO91" s="31">
        <v>0.47339999999999999</v>
      </c>
      <c r="AP91" s="31">
        <v>0.52529999999999999</v>
      </c>
      <c r="AQ91" s="31">
        <v>0.5554</v>
      </c>
      <c r="AR91" s="31">
        <v>0.57250000000000001</v>
      </c>
      <c r="AS91" s="31">
        <v>0.56489999999999996</v>
      </c>
      <c r="AU91" s="31">
        <f t="shared" si="27"/>
        <v>5.7252641627757117E-2</v>
      </c>
      <c r="AV91" s="31">
        <f t="shared" si="28"/>
        <v>7.6519308294423827E-2</v>
      </c>
      <c r="AW91" s="31">
        <f t="shared" si="29"/>
        <v>0.12275264162775706</v>
      </c>
      <c r="AX91" s="31">
        <f t="shared" si="20"/>
        <v>0.25652459154993801</v>
      </c>
    </row>
    <row r="92" spans="1:50" x14ac:dyDescent="0.25">
      <c r="A92" s="1" t="s">
        <v>95</v>
      </c>
      <c r="B92" s="4">
        <v>3</v>
      </c>
      <c r="C92" s="4">
        <v>2</v>
      </c>
      <c r="D92" s="4">
        <v>3</v>
      </c>
      <c r="E92" s="4">
        <v>1</v>
      </c>
      <c r="F92" s="4">
        <v>4</v>
      </c>
      <c r="G92" s="4">
        <v>1</v>
      </c>
      <c r="H92" s="4">
        <v>2</v>
      </c>
      <c r="I92" s="4">
        <v>2</v>
      </c>
      <c r="J92" s="4">
        <v>3</v>
      </c>
      <c r="K92" s="4">
        <v>5</v>
      </c>
      <c r="L92" s="4">
        <v>2</v>
      </c>
      <c r="M92" s="4">
        <v>5</v>
      </c>
      <c r="N92" s="4">
        <v>2</v>
      </c>
      <c r="O92" s="4">
        <v>1</v>
      </c>
      <c r="P92" s="4">
        <v>4</v>
      </c>
      <c r="Q92" s="4">
        <v>3</v>
      </c>
      <c r="R92" s="4">
        <v>5</v>
      </c>
      <c r="S92" s="4">
        <v>1</v>
      </c>
      <c r="T92" s="4">
        <v>2</v>
      </c>
      <c r="U92" s="4">
        <v>1</v>
      </c>
      <c r="W92" s="2">
        <f t="shared" si="21"/>
        <v>52</v>
      </c>
      <c r="Y92" s="17">
        <f>SUMPRODUCT('Champ Scores'!B92:U92,'Comp &amp; Class Scores'!$B$3:$U$3,'Champ Scores'!B92:U92,'Comp &amp; Class Scores'!$B$3:$U$3)</f>
        <v>2480</v>
      </c>
      <c r="Z92" s="17">
        <f>SUMPRODUCT('Champ Scores'!B92:U92,'Comp &amp; Class Scores'!$B$4:$U$4,'Champ Scores'!B92:U92,'Comp &amp; Class Scores'!$B$4:$U$4)</f>
        <v>2719</v>
      </c>
      <c r="AA92" s="17">
        <f>SUMPRODUCT('Champ Scores'!B92:U92,'Comp &amp; Class Scores'!$B$5:$U$5,'Champ Scores'!B92:U92,'Comp &amp; Class Scores'!$B$5:$U$5)</f>
        <v>1279</v>
      </c>
      <c r="AB92" s="17">
        <f>SUMPRODUCT('Champ Scores'!B92:U92,'Comp &amp; Class Scores'!$B$6:$U$6,'Champ Scores'!B92:U92,'Comp &amp; Class Scores'!$B$6:$U$6)</f>
        <v>975</v>
      </c>
      <c r="AC92" s="17">
        <f>SUMPRODUCT('Champ Scores'!B92:U92,'Comp &amp; Class Scores'!$B$7:$U$7,'Champ Scores'!B92:U92,'Comp &amp; Class Scores'!$B$7:$U$7)</f>
        <v>1519</v>
      </c>
      <c r="AE92" s="2">
        <f t="shared" si="22"/>
        <v>8972</v>
      </c>
      <c r="AG92" s="28">
        <f t="shared" si="23"/>
        <v>45.783182993034863</v>
      </c>
      <c r="AH92" s="28">
        <f t="shared" si="24"/>
        <v>27.73050972783599</v>
      </c>
      <c r="AI92" s="28">
        <f t="shared" si="25"/>
        <v>26.486307279129157</v>
      </c>
      <c r="AJ92" s="29">
        <f t="shared" si="26"/>
        <v>100</v>
      </c>
      <c r="AL92" s="31">
        <v>0.53490000000000004</v>
      </c>
      <c r="AM92" s="31">
        <v>0.5837</v>
      </c>
      <c r="AN92" s="31">
        <v>0.55630000000000002</v>
      </c>
      <c r="AO92" s="31">
        <v>0.53580000000000005</v>
      </c>
      <c r="AP92" s="31">
        <v>0.52849999999999997</v>
      </c>
      <c r="AQ92" s="31">
        <v>0.53459999999999996</v>
      </c>
      <c r="AR92" s="31">
        <v>0.52559999999999996</v>
      </c>
      <c r="AS92" s="31">
        <v>0.53339999999999999</v>
      </c>
      <c r="AU92" s="31">
        <f t="shared" si="27"/>
        <v>6.500841030474025E-2</v>
      </c>
      <c r="AV92" s="31">
        <f t="shared" si="28"/>
        <v>3.9375076971406853E-2</v>
      </c>
      <c r="AW92" s="31">
        <f t="shared" si="29"/>
        <v>3.7608410304740159E-2</v>
      </c>
      <c r="AX92" s="31">
        <f t="shared" si="20"/>
        <v>0.14199189758088726</v>
      </c>
    </row>
    <row r="93" spans="1:50" x14ac:dyDescent="0.25">
      <c r="A93" s="1" t="s">
        <v>96</v>
      </c>
      <c r="B93" s="4">
        <v>1</v>
      </c>
      <c r="C93" s="4">
        <v>2</v>
      </c>
      <c r="D93" s="4">
        <v>1</v>
      </c>
      <c r="E93" s="4">
        <v>2</v>
      </c>
      <c r="F93" s="4">
        <v>2</v>
      </c>
      <c r="G93" s="4">
        <v>1</v>
      </c>
      <c r="H93" s="4">
        <v>1</v>
      </c>
      <c r="I93" s="4">
        <v>1</v>
      </c>
      <c r="J93" s="4">
        <v>2</v>
      </c>
      <c r="K93" s="4">
        <v>5</v>
      </c>
      <c r="L93" s="4">
        <v>2</v>
      </c>
      <c r="M93" s="4">
        <v>3</v>
      </c>
      <c r="N93" s="4">
        <v>4</v>
      </c>
      <c r="O93" s="4">
        <v>2</v>
      </c>
      <c r="P93" s="4">
        <v>4</v>
      </c>
      <c r="Q93" s="4">
        <v>3</v>
      </c>
      <c r="R93" s="4">
        <v>3</v>
      </c>
      <c r="S93" s="4">
        <v>3</v>
      </c>
      <c r="T93" s="4">
        <v>5</v>
      </c>
      <c r="U93" s="4">
        <v>5</v>
      </c>
      <c r="W93" s="2">
        <f t="shared" si="21"/>
        <v>52</v>
      </c>
      <c r="Y93" s="17">
        <f>SUMPRODUCT('Champ Scores'!B93:U93,'Comp &amp; Class Scores'!$B$3:$U$3,'Champ Scores'!B93:U93,'Comp &amp; Class Scores'!$B$3:$U$3)</f>
        <v>2002</v>
      </c>
      <c r="Z93" s="17">
        <f>SUMPRODUCT('Champ Scores'!B93:U93,'Comp &amp; Class Scores'!$B$4:$U$4,'Champ Scores'!B93:U93,'Comp &amp; Class Scores'!$B$4:$U$4)</f>
        <v>1440</v>
      </c>
      <c r="AA93" s="17">
        <f>SUMPRODUCT('Champ Scores'!B93:U93,'Comp &amp; Class Scores'!$B$5:$U$5,'Champ Scores'!B93:U93,'Comp &amp; Class Scores'!$B$5:$U$5)</f>
        <v>2425</v>
      </c>
      <c r="AB93" s="17">
        <f>SUMPRODUCT('Champ Scores'!B93:U93,'Comp &amp; Class Scores'!$B$6:$U$6,'Champ Scores'!B93:U93,'Comp &amp; Class Scores'!$B$6:$U$6)</f>
        <v>1945</v>
      </c>
      <c r="AC93" s="17">
        <f>SUMPRODUCT('Champ Scores'!B93:U93,'Comp &amp; Class Scores'!$B$7:$U$7,'Champ Scores'!B93:U93,'Comp &amp; Class Scores'!$B$7:$U$7)</f>
        <v>1749</v>
      </c>
      <c r="AE93" s="2">
        <f t="shared" si="22"/>
        <v>9561</v>
      </c>
      <c r="AG93" s="28">
        <f t="shared" si="23"/>
        <v>48.385771705719911</v>
      </c>
      <c r="AH93" s="28">
        <f t="shared" si="24"/>
        <v>27.352532378657159</v>
      </c>
      <c r="AI93" s="28">
        <f t="shared" si="25"/>
        <v>24.261695915622926</v>
      </c>
      <c r="AJ93" s="29">
        <f t="shared" si="26"/>
        <v>99.999999999999986</v>
      </c>
      <c r="AL93" s="31">
        <v>0.5333</v>
      </c>
      <c r="AM93" s="31">
        <v>0.58399999999999996</v>
      </c>
      <c r="AN93" s="31">
        <v>0.56979999999999997</v>
      </c>
      <c r="AO93" s="31">
        <v>0.54120000000000001</v>
      </c>
      <c r="AP93" s="31">
        <v>0.52300000000000002</v>
      </c>
      <c r="AQ93" s="31">
        <v>0.52259999999999995</v>
      </c>
      <c r="AR93" s="31">
        <v>0.52</v>
      </c>
      <c r="AS93" s="31">
        <v>0.52829999999999999</v>
      </c>
      <c r="AU93" s="31">
        <f t="shared" si="27"/>
        <v>8.2969316917068936E-2</v>
      </c>
      <c r="AV93" s="31">
        <f t="shared" si="28"/>
        <v>4.6902650250402356E-2</v>
      </c>
      <c r="AW93" s="31">
        <f t="shared" si="29"/>
        <v>4.1602650250402273E-2</v>
      </c>
      <c r="AX93" s="31">
        <f t="shared" si="20"/>
        <v>0.17147461741787356</v>
      </c>
    </row>
    <row r="94" spans="1:50" x14ac:dyDescent="0.25">
      <c r="A94" s="1" t="s">
        <v>97</v>
      </c>
      <c r="B94" s="4">
        <v>4</v>
      </c>
      <c r="C94" s="4">
        <v>1</v>
      </c>
      <c r="D94" s="4">
        <v>3</v>
      </c>
      <c r="E94" s="4">
        <v>2</v>
      </c>
      <c r="F94" s="4">
        <v>3</v>
      </c>
      <c r="G94" s="4">
        <v>1</v>
      </c>
      <c r="H94" s="4">
        <v>1</v>
      </c>
      <c r="I94" s="4">
        <v>2</v>
      </c>
      <c r="J94" s="4">
        <v>2</v>
      </c>
      <c r="K94" s="4">
        <v>1</v>
      </c>
      <c r="L94" s="4">
        <v>3</v>
      </c>
      <c r="M94" s="4">
        <v>5</v>
      </c>
      <c r="N94" s="4">
        <v>2</v>
      </c>
      <c r="O94" s="4">
        <v>4</v>
      </c>
      <c r="P94" s="4">
        <v>4</v>
      </c>
      <c r="Q94" s="4">
        <v>4</v>
      </c>
      <c r="R94" s="4">
        <v>4</v>
      </c>
      <c r="S94" s="4">
        <v>1</v>
      </c>
      <c r="T94" s="4">
        <v>3</v>
      </c>
      <c r="U94" s="4">
        <v>2</v>
      </c>
      <c r="W94" s="2">
        <f t="shared" si="21"/>
        <v>52</v>
      </c>
      <c r="Y94" s="17">
        <f>SUMPRODUCT('Champ Scores'!B94:U94,'Comp &amp; Class Scores'!$B$3:$U$3,'Champ Scores'!B94:U94,'Comp &amp; Class Scores'!$B$3:$U$3)</f>
        <v>2272</v>
      </c>
      <c r="Z94" s="17">
        <f>SUMPRODUCT('Champ Scores'!B94:U94,'Comp &amp; Class Scores'!$B$4:$U$4,'Champ Scores'!B94:U94,'Comp &amp; Class Scores'!$B$4:$U$4)</f>
        <v>2701</v>
      </c>
      <c r="AA94" s="17">
        <f>SUMPRODUCT('Champ Scores'!B94:U94,'Comp &amp; Class Scores'!$B$5:$U$5,'Champ Scores'!B94:U94,'Comp &amp; Class Scores'!$B$5:$U$5)</f>
        <v>1230</v>
      </c>
      <c r="AB94" s="17">
        <f>SUMPRODUCT('Champ Scores'!B94:U94,'Comp &amp; Class Scores'!$B$6:$U$6,'Champ Scores'!B94:U94,'Comp &amp; Class Scores'!$B$6:$U$6)</f>
        <v>1286</v>
      </c>
      <c r="AC94" s="17">
        <f>SUMPRODUCT('Champ Scores'!B94:U94,'Comp &amp; Class Scores'!$B$7:$U$7,'Champ Scores'!B94:U94,'Comp &amp; Class Scores'!$B$7:$U$7)</f>
        <v>1452</v>
      </c>
      <c r="AE94" s="2">
        <f t="shared" si="22"/>
        <v>8941</v>
      </c>
      <c r="AG94" s="28">
        <f t="shared" si="23"/>
        <v>47.423907988822087</v>
      </c>
      <c r="AH94" s="28">
        <f t="shared" si="24"/>
        <v>27.169530430922979</v>
      </c>
      <c r="AI94" s="28">
        <f t="shared" si="25"/>
        <v>25.406561580254937</v>
      </c>
      <c r="AJ94" s="29">
        <f t="shared" si="26"/>
        <v>100</v>
      </c>
      <c r="AL94" s="31">
        <v>0.50129999999999997</v>
      </c>
      <c r="AM94" s="31">
        <v>0.63959999999999995</v>
      </c>
      <c r="AN94" s="31">
        <v>0.58189999999999997</v>
      </c>
      <c r="AO94" s="31">
        <v>0.50860000000000005</v>
      </c>
      <c r="AP94" s="31">
        <v>0.4874</v>
      </c>
      <c r="AQ94" s="31">
        <v>0.47789999999999999</v>
      </c>
      <c r="AR94" s="31">
        <v>0.48</v>
      </c>
      <c r="AS94" s="31">
        <v>0.49370000000000003</v>
      </c>
      <c r="AU94" s="31">
        <f t="shared" si="27"/>
        <v>0.19995686022283704</v>
      </c>
      <c r="AV94" s="31">
        <f t="shared" si="28"/>
        <v>0.11455686022283718</v>
      </c>
      <c r="AW94" s="31">
        <f t="shared" si="29"/>
        <v>0.10712352688950383</v>
      </c>
      <c r="AX94" s="31">
        <f t="shared" si="20"/>
        <v>0.42163724733517804</v>
      </c>
    </row>
    <row r="95" spans="1:50" x14ac:dyDescent="0.25">
      <c r="A95" s="1" t="s">
        <v>98</v>
      </c>
      <c r="B95" s="4">
        <v>5</v>
      </c>
      <c r="C95" s="4">
        <v>2</v>
      </c>
      <c r="D95" s="4">
        <v>5</v>
      </c>
      <c r="E95" s="4">
        <v>4</v>
      </c>
      <c r="F95" s="4">
        <v>5</v>
      </c>
      <c r="G95" s="4">
        <v>2</v>
      </c>
      <c r="H95" s="4">
        <v>1</v>
      </c>
      <c r="I95" s="4">
        <v>1</v>
      </c>
      <c r="J95" s="4">
        <v>4</v>
      </c>
      <c r="K95" s="4">
        <v>1</v>
      </c>
      <c r="L95" s="4">
        <v>1</v>
      </c>
      <c r="M95" s="4">
        <v>1</v>
      </c>
      <c r="N95" s="4">
        <v>4</v>
      </c>
      <c r="O95" s="4">
        <v>1</v>
      </c>
      <c r="P95" s="4">
        <v>4</v>
      </c>
      <c r="Q95" s="4">
        <v>4</v>
      </c>
      <c r="R95" s="4">
        <v>4</v>
      </c>
      <c r="S95" s="4">
        <v>1</v>
      </c>
      <c r="T95" s="4">
        <v>1</v>
      </c>
      <c r="U95" s="4">
        <v>1</v>
      </c>
      <c r="W95" s="2">
        <f t="shared" si="21"/>
        <v>52</v>
      </c>
      <c r="Y95" s="17">
        <f>SUMPRODUCT('Champ Scores'!B95:U95,'Comp &amp; Class Scores'!$B$3:$U$3,'Champ Scores'!B95:U95,'Comp &amp; Class Scores'!$B$3:$U$3)</f>
        <v>2605</v>
      </c>
      <c r="Z95" s="17">
        <f>SUMPRODUCT('Champ Scores'!B95:U95,'Comp &amp; Class Scores'!$B$4:$U$4,'Champ Scores'!B95:U95,'Comp &amp; Class Scores'!$B$4:$U$4)</f>
        <v>3010</v>
      </c>
      <c r="AA95" s="17">
        <f>SUMPRODUCT('Champ Scores'!B95:U95,'Comp &amp; Class Scores'!$B$5:$U$5,'Champ Scores'!B95:U95,'Comp &amp; Class Scores'!$B$5:$U$5)</f>
        <v>1279</v>
      </c>
      <c r="AB95" s="17">
        <f>SUMPRODUCT('Champ Scores'!B95:U95,'Comp &amp; Class Scores'!$B$6:$U$6,'Champ Scores'!B95:U95,'Comp &amp; Class Scores'!$B$6:$U$6)</f>
        <v>1297</v>
      </c>
      <c r="AC95" s="17">
        <f>SUMPRODUCT('Champ Scores'!B95:U95,'Comp &amp; Class Scores'!$B$7:$U$7,'Champ Scores'!B95:U95,'Comp &amp; Class Scores'!$B$7:$U$7)</f>
        <v>2317</v>
      </c>
      <c r="AE95" s="2">
        <f t="shared" si="22"/>
        <v>10508</v>
      </c>
      <c r="AG95" s="28">
        <f t="shared" si="23"/>
        <v>41.754060032435326</v>
      </c>
      <c r="AH95" s="28">
        <f t="shared" si="24"/>
        <v>25.84076980074579</v>
      </c>
      <c r="AI95" s="28">
        <f t="shared" si="25"/>
        <v>32.405170166818884</v>
      </c>
      <c r="AJ95" s="29">
        <f t="shared" si="26"/>
        <v>100</v>
      </c>
      <c r="AL95" s="31">
        <v>0.50460000000000005</v>
      </c>
      <c r="AM95" s="31">
        <v>0.5917</v>
      </c>
      <c r="AN95" s="31">
        <v>0.53159999999999996</v>
      </c>
      <c r="AO95" s="31">
        <v>0.4919</v>
      </c>
      <c r="AP95" s="31">
        <v>0.48630000000000001</v>
      </c>
      <c r="AQ95" s="31">
        <v>0.51870000000000005</v>
      </c>
      <c r="AR95" s="31">
        <v>0.5141</v>
      </c>
      <c r="AS95" s="31">
        <v>0.51290000000000002</v>
      </c>
      <c r="AU95" s="31">
        <f t="shared" si="27"/>
        <v>0.10346708589529813</v>
      </c>
      <c r="AV95" s="31">
        <f t="shared" si="28"/>
        <v>6.4033752561964863E-2</v>
      </c>
      <c r="AW95" s="31">
        <f t="shared" si="29"/>
        <v>8.0300419228631459E-2</v>
      </c>
      <c r="AX95" s="31">
        <f t="shared" si="20"/>
        <v>0.24780125768589445</v>
      </c>
    </row>
    <row r="96" spans="1:50" x14ac:dyDescent="0.25">
      <c r="A96" s="1" t="s">
        <v>99</v>
      </c>
      <c r="B96" s="4">
        <v>3</v>
      </c>
      <c r="C96" s="4">
        <v>5</v>
      </c>
      <c r="D96" s="4">
        <v>5</v>
      </c>
      <c r="E96" s="4">
        <v>1</v>
      </c>
      <c r="F96" s="4">
        <v>4</v>
      </c>
      <c r="G96" s="4">
        <v>4</v>
      </c>
      <c r="H96" s="4">
        <v>3</v>
      </c>
      <c r="I96" s="4">
        <v>3</v>
      </c>
      <c r="J96" s="4">
        <v>4</v>
      </c>
      <c r="K96" s="4">
        <v>1</v>
      </c>
      <c r="L96" s="4">
        <v>1</v>
      </c>
      <c r="M96" s="4">
        <v>2</v>
      </c>
      <c r="N96" s="4">
        <v>1</v>
      </c>
      <c r="O96" s="4">
        <v>4</v>
      </c>
      <c r="P96" s="4">
        <v>2</v>
      </c>
      <c r="Q96" s="4">
        <v>5</v>
      </c>
      <c r="R96" s="4">
        <v>1</v>
      </c>
      <c r="S96" s="4">
        <v>1</v>
      </c>
      <c r="T96" s="4">
        <v>1</v>
      </c>
      <c r="U96" s="4">
        <v>1</v>
      </c>
      <c r="W96" s="2">
        <f t="shared" si="21"/>
        <v>52</v>
      </c>
      <c r="Y96" s="17">
        <f>SUMPRODUCT('Champ Scores'!B96:U96,'Comp &amp; Class Scores'!$B$3:$U$3,'Champ Scores'!B96:U96,'Comp &amp; Class Scores'!$B$3:$U$3)</f>
        <v>1453</v>
      </c>
      <c r="Z96" s="17">
        <f>SUMPRODUCT('Champ Scores'!B96:U96,'Comp &amp; Class Scores'!$B$4:$U$4,'Champ Scores'!B96:U96,'Comp &amp; Class Scores'!$B$4:$U$4)</f>
        <v>2465</v>
      </c>
      <c r="AA96" s="17">
        <f>SUMPRODUCT('Champ Scores'!B96:U96,'Comp &amp; Class Scores'!$B$5:$U$5,'Champ Scores'!B96:U96,'Comp &amp; Class Scores'!$B$5:$U$5)</f>
        <v>1821</v>
      </c>
      <c r="AB96" s="17">
        <f>SUMPRODUCT('Champ Scores'!B96:U96,'Comp &amp; Class Scores'!$B$6:$U$6,'Champ Scores'!B96:U96,'Comp &amp; Class Scores'!$B$6:$U$6)</f>
        <v>1862</v>
      </c>
      <c r="AC96" s="17">
        <f>SUMPRODUCT('Champ Scores'!B96:U96,'Comp &amp; Class Scores'!$B$7:$U$7,'Champ Scores'!B96:U96,'Comp &amp; Class Scores'!$B$7:$U$7)</f>
        <v>2631</v>
      </c>
      <c r="AE96" s="2">
        <f t="shared" si="22"/>
        <v>10232</v>
      </c>
      <c r="AG96" s="28">
        <f t="shared" si="23"/>
        <v>45.913589175734899</v>
      </c>
      <c r="AH96" s="28">
        <f t="shared" si="24"/>
        <v>28.931361040343777</v>
      </c>
      <c r="AI96" s="28">
        <f t="shared" si="25"/>
        <v>25.155049783921324</v>
      </c>
      <c r="AJ96" s="29">
        <f t="shared" si="26"/>
        <v>100</v>
      </c>
      <c r="AL96" s="31">
        <v>0.53449999999999998</v>
      </c>
      <c r="AM96" s="31">
        <v>0.58750000000000002</v>
      </c>
      <c r="AN96" s="31">
        <v>0.54959999999999998</v>
      </c>
      <c r="AO96" s="31">
        <v>0.53959999999999997</v>
      </c>
      <c r="AP96" s="31">
        <v>0.53100000000000003</v>
      </c>
      <c r="AQ96" s="31">
        <v>0.53010000000000002</v>
      </c>
      <c r="AR96" s="31">
        <v>0.52129999999999999</v>
      </c>
      <c r="AS96" s="31">
        <v>0.53239999999999998</v>
      </c>
      <c r="AU96" s="31">
        <f t="shared" si="27"/>
        <v>6.8491852178961921E-2</v>
      </c>
      <c r="AV96" s="31">
        <f t="shared" si="28"/>
        <v>4.3158518845628602E-2</v>
      </c>
      <c r="AW96" s="31">
        <f t="shared" si="29"/>
        <v>3.7525185512295334E-2</v>
      </c>
      <c r="AX96" s="31">
        <f t="shared" si="20"/>
        <v>0.14917555653688586</v>
      </c>
    </row>
    <row r="97" spans="1:50" x14ac:dyDescent="0.25">
      <c r="A97" s="36" t="s">
        <v>100</v>
      </c>
      <c r="B97" s="4">
        <v>2</v>
      </c>
      <c r="C97" s="4">
        <v>1</v>
      </c>
      <c r="D97" s="4">
        <v>1</v>
      </c>
      <c r="E97" s="4">
        <v>2</v>
      </c>
      <c r="F97" s="4">
        <v>2</v>
      </c>
      <c r="G97" s="4">
        <v>1</v>
      </c>
      <c r="H97" s="4">
        <v>2</v>
      </c>
      <c r="I97" s="4">
        <v>1</v>
      </c>
      <c r="J97" s="4">
        <v>1</v>
      </c>
      <c r="K97" s="4">
        <v>3</v>
      </c>
      <c r="L97" s="4">
        <v>2</v>
      </c>
      <c r="M97" s="4">
        <v>3</v>
      </c>
      <c r="N97" s="4">
        <v>5</v>
      </c>
      <c r="O97" s="4">
        <v>3</v>
      </c>
      <c r="P97" s="4">
        <v>5</v>
      </c>
      <c r="Q97" s="4">
        <v>4</v>
      </c>
      <c r="R97" s="4">
        <v>5</v>
      </c>
      <c r="S97" s="4">
        <v>3</v>
      </c>
      <c r="T97" s="4">
        <v>3</v>
      </c>
      <c r="U97" s="4">
        <v>3</v>
      </c>
      <c r="W97" s="2">
        <f t="shared" si="21"/>
        <v>52</v>
      </c>
      <c r="Y97" s="17">
        <f>SUMPRODUCT('Champ Scores'!B97:U97,'Comp &amp; Class Scores'!$B$3:$U$3,'Champ Scores'!B97:U97,'Comp &amp; Class Scores'!$B$3:$U$3)</f>
        <v>2702</v>
      </c>
      <c r="Z97" s="17">
        <f>SUMPRODUCT('Champ Scores'!B97:U97,'Comp &amp; Class Scores'!$B$4:$U$4,'Champ Scores'!B97:U97,'Comp &amp; Class Scores'!$B$4:$U$4)</f>
        <v>1964</v>
      </c>
      <c r="AA97" s="17">
        <f>SUMPRODUCT('Champ Scores'!B97:U97,'Comp &amp; Class Scores'!$B$5:$U$5,'Champ Scores'!B97:U97,'Comp &amp; Class Scores'!$B$5:$U$5)</f>
        <v>1492</v>
      </c>
      <c r="AB97" s="17">
        <f>SUMPRODUCT('Champ Scores'!B97:U97,'Comp &amp; Class Scores'!$B$6:$U$6,'Champ Scores'!B97:U97,'Comp &amp; Class Scores'!$B$6:$U$6)</f>
        <v>1351</v>
      </c>
      <c r="AC97" s="17">
        <f>SUMPRODUCT('Champ Scores'!B97:U97,'Comp &amp; Class Scores'!$B$7:$U$7,'Champ Scores'!B97:U97,'Comp &amp; Class Scores'!$B$7:$U$7)</f>
        <v>1132</v>
      </c>
      <c r="AE97" s="2">
        <f t="shared" si="22"/>
        <v>8641</v>
      </c>
      <c r="AG97" s="28">
        <f t="shared" si="23"/>
        <v>15.871974210398667</v>
      </c>
      <c r="AH97" s="28">
        <f t="shared" si="24"/>
        <v>34.709495893913115</v>
      </c>
      <c r="AI97" s="28">
        <f t="shared" si="25"/>
        <v>49.418529895688224</v>
      </c>
      <c r="AJ97" s="29">
        <f t="shared" si="26"/>
        <v>100</v>
      </c>
      <c r="AL97" s="31">
        <v>0.50690000000000002</v>
      </c>
      <c r="AM97" s="31">
        <v>0.4698</v>
      </c>
      <c r="AN97" s="31">
        <v>0.47539999999999999</v>
      </c>
      <c r="AO97" s="31">
        <v>0.48620000000000002</v>
      </c>
      <c r="AP97" s="31">
        <v>0.50929999999999997</v>
      </c>
      <c r="AQ97" s="31">
        <v>0.52669999999999995</v>
      </c>
      <c r="AR97" s="31">
        <v>0.5373</v>
      </c>
      <c r="AS97" s="31">
        <v>0.52910000000000001</v>
      </c>
      <c r="AU97" s="31">
        <f t="shared" si="27"/>
        <v>2.5501855331026779E-2</v>
      </c>
      <c r="AV97" s="31">
        <f t="shared" si="28"/>
        <v>5.5768521997693388E-2</v>
      </c>
      <c r="AW97" s="31">
        <f t="shared" si="29"/>
        <v>7.9401855331026783E-2</v>
      </c>
      <c r="AX97" s="31">
        <f t="shared" si="20"/>
        <v>0.16067223265974695</v>
      </c>
    </row>
    <row r="98" spans="1:50" x14ac:dyDescent="0.25">
      <c r="A98" s="1" t="s">
        <v>101</v>
      </c>
      <c r="B98" s="4">
        <v>2</v>
      </c>
      <c r="C98" s="4">
        <v>2</v>
      </c>
      <c r="D98" s="4">
        <v>1</v>
      </c>
      <c r="E98" s="4">
        <v>3</v>
      </c>
      <c r="F98" s="4">
        <v>2</v>
      </c>
      <c r="G98" s="4">
        <v>1</v>
      </c>
      <c r="H98" s="4">
        <v>1</v>
      </c>
      <c r="I98" s="4">
        <v>2</v>
      </c>
      <c r="J98" s="4">
        <v>1</v>
      </c>
      <c r="K98" s="4">
        <v>5</v>
      </c>
      <c r="L98" s="4">
        <v>1</v>
      </c>
      <c r="M98" s="4">
        <v>5</v>
      </c>
      <c r="N98" s="4">
        <v>3</v>
      </c>
      <c r="O98" s="4">
        <v>2</v>
      </c>
      <c r="P98" s="4">
        <v>5</v>
      </c>
      <c r="Q98" s="4">
        <v>5</v>
      </c>
      <c r="R98" s="4">
        <v>4</v>
      </c>
      <c r="S98" s="4">
        <v>1</v>
      </c>
      <c r="T98" s="4">
        <v>3</v>
      </c>
      <c r="U98" s="4">
        <v>3</v>
      </c>
      <c r="W98" s="2">
        <f t="shared" si="21"/>
        <v>52</v>
      </c>
      <c r="Y98" s="17">
        <f>SUMPRODUCT('Champ Scores'!B98:U98,'Comp &amp; Class Scores'!$B$3:$U$3,'Champ Scores'!B98:U98,'Comp &amp; Class Scores'!$B$3:$U$3)</f>
        <v>2721</v>
      </c>
      <c r="Z98" s="17">
        <f>SUMPRODUCT('Champ Scores'!B98:U98,'Comp &amp; Class Scores'!$B$4:$U$4,'Champ Scores'!B98:U98,'Comp &amp; Class Scores'!$B$4:$U$4)</f>
        <v>2337</v>
      </c>
      <c r="AA98" s="17">
        <f>SUMPRODUCT('Champ Scores'!B98:U98,'Comp &amp; Class Scores'!$B$5:$U$5,'Champ Scores'!B98:U98,'Comp &amp; Class Scores'!$B$5:$U$5)</f>
        <v>1707</v>
      </c>
      <c r="AB98" s="17">
        <f>SUMPRODUCT('Champ Scores'!B98:U98,'Comp &amp; Class Scores'!$B$6:$U$6,'Champ Scores'!B98:U98,'Comp &amp; Class Scores'!$B$6:$U$6)</f>
        <v>1392</v>
      </c>
      <c r="AC98" s="17">
        <f>SUMPRODUCT('Champ Scores'!B98:U98,'Comp &amp; Class Scores'!$B$7:$U$7,'Champ Scores'!B98:U98,'Comp &amp; Class Scores'!$B$7:$U$7)</f>
        <v>1423</v>
      </c>
      <c r="AE98" s="2">
        <f t="shared" si="22"/>
        <v>9580</v>
      </c>
      <c r="AG98" s="28">
        <f t="shared" si="23"/>
        <v>13.994637692092828</v>
      </c>
      <c r="AH98" s="28">
        <f t="shared" si="24"/>
        <v>40.750353880465696</v>
      </c>
      <c r="AI98" s="28">
        <f t="shared" si="25"/>
        <v>45.255008427441474</v>
      </c>
      <c r="AJ98" s="29">
        <f t="shared" si="26"/>
        <v>100</v>
      </c>
      <c r="AL98" s="31">
        <v>0.55279999999999996</v>
      </c>
      <c r="AM98" s="31">
        <v>0.39019999999999999</v>
      </c>
      <c r="AN98" s="31">
        <v>0.45540000000000003</v>
      </c>
      <c r="AO98" s="31">
        <v>0.52590000000000003</v>
      </c>
      <c r="AP98" s="31">
        <v>0.57279999999999998</v>
      </c>
      <c r="AQ98" s="31">
        <v>0.57750000000000001</v>
      </c>
      <c r="AR98" s="31">
        <v>0.58330000000000004</v>
      </c>
      <c r="AS98" s="31">
        <v>0.56669999999999998</v>
      </c>
      <c r="AU98" s="31">
        <f t="shared" si="27"/>
        <v>5.3124674054183973E-2</v>
      </c>
      <c r="AV98" s="31">
        <f t="shared" si="28"/>
        <v>0.15469134072085067</v>
      </c>
      <c r="AW98" s="31">
        <f t="shared" si="29"/>
        <v>0.17179134072085056</v>
      </c>
      <c r="AX98" s="31">
        <f t="shared" si="20"/>
        <v>0.3796073554958852</v>
      </c>
    </row>
    <row r="99" spans="1:50" x14ac:dyDescent="0.25">
      <c r="A99" s="1" t="s">
        <v>102</v>
      </c>
      <c r="B99" s="4">
        <v>4</v>
      </c>
      <c r="C99" s="4">
        <v>2</v>
      </c>
      <c r="D99" s="4">
        <v>4</v>
      </c>
      <c r="E99" s="4">
        <v>1</v>
      </c>
      <c r="F99" s="4">
        <v>4</v>
      </c>
      <c r="G99" s="4">
        <v>1</v>
      </c>
      <c r="H99" s="4">
        <v>2</v>
      </c>
      <c r="I99" s="4">
        <v>1</v>
      </c>
      <c r="J99" s="4">
        <v>3</v>
      </c>
      <c r="K99" s="4">
        <v>3</v>
      </c>
      <c r="L99" s="4">
        <v>4</v>
      </c>
      <c r="M99" s="4">
        <v>5</v>
      </c>
      <c r="N99" s="4">
        <v>2</v>
      </c>
      <c r="O99" s="4">
        <v>1</v>
      </c>
      <c r="P99" s="4">
        <v>4</v>
      </c>
      <c r="Q99" s="4">
        <v>3</v>
      </c>
      <c r="R99" s="4">
        <v>5</v>
      </c>
      <c r="S99" s="4">
        <v>1</v>
      </c>
      <c r="T99" s="4">
        <v>1</v>
      </c>
      <c r="U99" s="4">
        <v>1</v>
      </c>
      <c r="W99" s="2">
        <f t="shared" si="21"/>
        <v>52</v>
      </c>
      <c r="Y99" s="17">
        <f>SUMPRODUCT('Champ Scores'!B99:U99,'Comp &amp; Class Scores'!$B$3:$U$3,'Champ Scores'!B99:U99,'Comp &amp; Class Scores'!$B$3:$U$3)</f>
        <v>2576</v>
      </c>
      <c r="Z99" s="17">
        <f>SUMPRODUCT('Champ Scores'!B99:U99,'Comp &amp; Class Scores'!$B$4:$U$4,'Champ Scores'!B99:U99,'Comp &amp; Class Scores'!$B$4:$U$4)</f>
        <v>3018</v>
      </c>
      <c r="AA99" s="17">
        <f>SUMPRODUCT('Champ Scores'!B99:U99,'Comp &amp; Class Scores'!$B$5:$U$5,'Champ Scores'!B99:U99,'Comp &amp; Class Scores'!$B$5:$U$5)</f>
        <v>1232</v>
      </c>
      <c r="AB99" s="17">
        <f>SUMPRODUCT('Champ Scores'!B99:U99,'Comp &amp; Class Scores'!$B$6:$U$6,'Champ Scores'!B99:U99,'Comp &amp; Class Scores'!$B$6:$U$6)</f>
        <v>1043</v>
      </c>
      <c r="AC99" s="17">
        <f>SUMPRODUCT('Champ Scores'!B99:U99,'Comp &amp; Class Scores'!$B$7:$U$7,'Champ Scores'!B99:U99,'Comp &amp; Class Scores'!$B$7:$U$7)</f>
        <v>1582</v>
      </c>
      <c r="AE99" s="2">
        <f t="shared" si="22"/>
        <v>9451</v>
      </c>
      <c r="AG99" s="28">
        <f t="shared" si="23"/>
        <v>48.157386171209829</v>
      </c>
      <c r="AH99" s="28">
        <f t="shared" si="24"/>
        <v>34.627796195703901</v>
      </c>
      <c r="AI99" s="28">
        <f t="shared" si="25"/>
        <v>17.214817633086273</v>
      </c>
      <c r="AJ99" s="29">
        <f t="shared" si="26"/>
        <v>100</v>
      </c>
      <c r="AL99" s="31">
        <v>0.53939999999999999</v>
      </c>
      <c r="AM99" s="31">
        <v>0.59330000000000005</v>
      </c>
      <c r="AN99" s="31">
        <v>0.58789999999999998</v>
      </c>
      <c r="AO99" s="31">
        <v>0.55479999999999996</v>
      </c>
      <c r="AP99" s="31">
        <v>0.54049999999999998</v>
      </c>
      <c r="AQ99" s="31">
        <v>0.5212</v>
      </c>
      <c r="AR99" s="31">
        <v>0.48949999999999999</v>
      </c>
      <c r="AS99" s="31">
        <v>0.45200000000000001</v>
      </c>
      <c r="AU99" s="31">
        <f t="shared" si="27"/>
        <v>0.14178324836840661</v>
      </c>
      <c r="AV99" s="31">
        <f t="shared" si="28"/>
        <v>0.10194991503507322</v>
      </c>
      <c r="AW99" s="31">
        <f t="shared" si="29"/>
        <v>5.0683248368406597E-2</v>
      </c>
      <c r="AX99" s="31">
        <f t="shared" si="20"/>
        <v>0.29441641177188643</v>
      </c>
    </row>
    <row r="100" spans="1:50" x14ac:dyDescent="0.25">
      <c r="A100" s="1" t="s">
        <v>193</v>
      </c>
      <c r="B100" s="4">
        <v>1</v>
      </c>
      <c r="C100" s="4">
        <v>2</v>
      </c>
      <c r="D100" s="4">
        <v>1</v>
      </c>
      <c r="E100" s="4">
        <v>2</v>
      </c>
      <c r="F100" s="4">
        <v>2</v>
      </c>
      <c r="G100" s="4">
        <v>1</v>
      </c>
      <c r="H100" s="4">
        <v>1</v>
      </c>
      <c r="I100" s="4">
        <v>1</v>
      </c>
      <c r="J100" s="4">
        <v>1</v>
      </c>
      <c r="K100" s="4">
        <v>5</v>
      </c>
      <c r="L100" s="4">
        <v>2</v>
      </c>
      <c r="M100" s="4">
        <v>3</v>
      </c>
      <c r="N100" s="4">
        <v>5</v>
      </c>
      <c r="O100" s="4">
        <v>2</v>
      </c>
      <c r="P100" s="4">
        <v>5</v>
      </c>
      <c r="Q100" s="4">
        <v>2</v>
      </c>
      <c r="R100" s="4">
        <v>4</v>
      </c>
      <c r="S100" s="4">
        <v>2</v>
      </c>
      <c r="T100" s="4">
        <v>5</v>
      </c>
      <c r="U100" s="4">
        <v>5</v>
      </c>
      <c r="W100" s="2">
        <f t="shared" si="21"/>
        <v>52</v>
      </c>
      <c r="Y100" s="17">
        <f>SUMPRODUCT('Champ Scores'!B100:U100,'Comp &amp; Class Scores'!$B$3:$U$3,'Champ Scores'!B100:U100,'Comp &amp; Class Scores'!$B$3:$U$3)</f>
        <v>2574</v>
      </c>
      <c r="Z100" s="17">
        <f>SUMPRODUCT('Champ Scores'!B100:U100,'Comp &amp; Class Scores'!$B$4:$U$4,'Champ Scores'!B100:U100,'Comp &amp; Class Scores'!$B$4:$U$4)</f>
        <v>1620</v>
      </c>
      <c r="AA100" s="17">
        <f>SUMPRODUCT('Champ Scores'!B100:U100,'Comp &amp; Class Scores'!$B$5:$U$5,'Champ Scores'!B100:U100,'Comp &amp; Class Scores'!$B$5:$U$5)</f>
        <v>2331</v>
      </c>
      <c r="AB100" s="17">
        <f>SUMPRODUCT('Champ Scores'!B100:U100,'Comp &amp; Class Scores'!$B$6:$U$6,'Champ Scores'!B100:U100,'Comp &amp; Class Scores'!$B$6:$U$6)</f>
        <v>1896</v>
      </c>
      <c r="AC100" s="17">
        <f>SUMPRODUCT('Champ Scores'!B100:U100,'Comp &amp; Class Scores'!$B$7:$U$7,'Champ Scores'!B100:U100,'Comp &amp; Class Scores'!$B$7:$U$7)</f>
        <v>1599</v>
      </c>
      <c r="AE100" s="2">
        <f t="shared" si="22"/>
        <v>10020</v>
      </c>
      <c r="AG100" s="28">
        <f t="shared" si="23"/>
        <v>33.010360236682239</v>
      </c>
      <c r="AH100" s="28">
        <f t="shared" si="24"/>
        <v>35.847909585830791</v>
      </c>
      <c r="AI100" s="28">
        <f t="shared" si="25"/>
        <v>31.141730177486966</v>
      </c>
      <c r="AJ100" s="29">
        <f t="shared" si="26"/>
        <v>99.999999999999986</v>
      </c>
      <c r="AL100" s="31">
        <v>0.54100000000000004</v>
      </c>
      <c r="AM100" s="31">
        <v>0.55569999999999997</v>
      </c>
      <c r="AN100" s="31">
        <v>0.52739999999999998</v>
      </c>
      <c r="AO100" s="31">
        <v>0.53580000000000005</v>
      </c>
      <c r="AP100" s="31">
        <v>0.54269999999999996</v>
      </c>
      <c r="AQ100" s="31">
        <v>0.54859999999999998</v>
      </c>
      <c r="AR100" s="31">
        <v>0.55520000000000003</v>
      </c>
      <c r="AS100" s="31">
        <v>0.50970000000000004</v>
      </c>
      <c r="AU100" s="31">
        <f t="shared" si="27"/>
        <v>3.1797973137397628E-2</v>
      </c>
      <c r="AV100" s="31">
        <f t="shared" si="28"/>
        <v>3.4531306470730994E-2</v>
      </c>
      <c r="AW100" s="31">
        <f t="shared" si="29"/>
        <v>2.9997973137397715E-2</v>
      </c>
      <c r="AX100" s="31">
        <f t="shared" si="20"/>
        <v>9.6327252745526337E-2</v>
      </c>
    </row>
    <row r="101" spans="1:50" x14ac:dyDescent="0.25">
      <c r="A101" s="1" t="s">
        <v>378</v>
      </c>
      <c r="B101" s="90">
        <v>1</v>
      </c>
      <c r="C101" s="90">
        <v>3</v>
      </c>
      <c r="D101" s="90">
        <v>3</v>
      </c>
      <c r="E101" s="90">
        <v>1</v>
      </c>
      <c r="F101" s="90">
        <v>3</v>
      </c>
      <c r="G101" s="90">
        <v>1</v>
      </c>
      <c r="H101" s="90">
        <v>1</v>
      </c>
      <c r="I101" s="90">
        <v>1</v>
      </c>
      <c r="J101" s="90">
        <v>1</v>
      </c>
      <c r="K101" s="90">
        <v>3</v>
      </c>
      <c r="L101" s="90">
        <v>2</v>
      </c>
      <c r="M101" s="90">
        <v>3</v>
      </c>
      <c r="N101" s="90">
        <v>4</v>
      </c>
      <c r="O101" s="90">
        <v>5</v>
      </c>
      <c r="P101" s="90">
        <v>5</v>
      </c>
      <c r="Q101" s="90">
        <v>1</v>
      </c>
      <c r="R101" s="90">
        <v>2</v>
      </c>
      <c r="S101" s="90">
        <v>4</v>
      </c>
      <c r="T101" s="90">
        <v>5</v>
      </c>
      <c r="U101" s="90">
        <v>3</v>
      </c>
      <c r="W101" s="89">
        <f t="shared" si="21"/>
        <v>52</v>
      </c>
      <c r="Y101" s="90">
        <f>SUMPRODUCT('Champ Scores'!B101:U101,'Comp &amp; Class Scores'!$B$3:$U$3,'Champ Scores'!B101:U101,'Comp &amp; Class Scores'!$B$3:$U$3)</f>
        <v>2013</v>
      </c>
      <c r="Z101" s="90">
        <f>SUMPRODUCT('Champ Scores'!B101:U101,'Comp &amp; Class Scores'!$B$4:$U$4,'Champ Scores'!B101:U101,'Comp &amp; Class Scores'!$B$4:$U$4)</f>
        <v>1850</v>
      </c>
      <c r="AA101" s="90">
        <f>SUMPRODUCT('Champ Scores'!B101:U101,'Comp &amp; Class Scores'!$B$5:$U$5,'Champ Scores'!B101:U101,'Comp &amp; Class Scores'!$B$5:$U$5)</f>
        <v>2194</v>
      </c>
      <c r="AB101" s="90">
        <f>SUMPRODUCT('Champ Scores'!B101:U101,'Comp &amp; Class Scores'!$B$6:$U$6,'Champ Scores'!B101:U101,'Comp &amp; Class Scores'!$B$6:$U$6)</f>
        <v>1790</v>
      </c>
      <c r="AC101" s="90">
        <f>SUMPRODUCT('Champ Scores'!B101:U101,'Comp &amp; Class Scores'!$B$7:$U$7,'Champ Scores'!B101:U101,'Comp &amp; Class Scores'!$B$7:$U$7)</f>
        <v>1406</v>
      </c>
      <c r="AE101" s="89">
        <f t="shared" ref="AE101" si="30">SUM(Y101:AC101)</f>
        <v>9253</v>
      </c>
      <c r="AG101" s="28">
        <f t="shared" ref="AG101" si="31">AU101/$AX101*100</f>
        <v>33.010360236682239</v>
      </c>
      <c r="AH101" s="28">
        <f t="shared" ref="AH101" si="32">AV101/$AX101*100</f>
        <v>35.847909585830791</v>
      </c>
      <c r="AI101" s="28">
        <f t="shared" ref="AI101" si="33">AW101/$AX101*100</f>
        <v>31.141730177486966</v>
      </c>
      <c r="AJ101" s="29">
        <f t="shared" ref="AJ101" si="34">SUM(AG101:AI101)</f>
        <v>99.999999999999986</v>
      </c>
      <c r="AL101" s="31">
        <v>0.54100000000000004</v>
      </c>
      <c r="AM101" s="31">
        <v>0.55569999999999997</v>
      </c>
      <c r="AN101" s="31">
        <v>0.52739999999999998</v>
      </c>
      <c r="AO101" s="31">
        <v>0.53580000000000005</v>
      </c>
      <c r="AP101" s="31">
        <v>0.54269999999999996</v>
      </c>
      <c r="AQ101" s="31">
        <v>0.54859999999999998</v>
      </c>
      <c r="AR101" s="31">
        <v>0.55520000000000003</v>
      </c>
      <c r="AS101" s="31">
        <v>0.50970000000000004</v>
      </c>
      <c r="AU101" s="31">
        <f t="shared" ref="AU101" si="35">AVERAGE(AM101:AO101)-$AZ$1*($AL101-$BA$1*STDEV($AM101:$AS101))</f>
        <v>3.1797973137397628E-2</v>
      </c>
      <c r="AV101" s="31">
        <f t="shared" ref="AV101" si="36">AVERAGE(AO101:AQ101)-$AZ$1*($AL101-$BA$1*STDEV($AM101:$AS101))</f>
        <v>3.4531306470730994E-2</v>
      </c>
      <c r="AW101" s="31">
        <f t="shared" ref="AW101" si="37">AVERAGE(AQ101:AS101)-$AZ$1*($AL101-$BA$1*STDEV($AM101:$AS101))</f>
        <v>2.9997973137397715E-2</v>
      </c>
      <c r="AX101" s="31">
        <f t="shared" ref="AX101" si="38">SUM(AU101:AW101)</f>
        <v>9.6327252745526337E-2</v>
      </c>
    </row>
    <row r="102" spans="1:50" x14ac:dyDescent="0.25">
      <c r="A102" s="36" t="s">
        <v>103</v>
      </c>
      <c r="B102" s="4">
        <v>4</v>
      </c>
      <c r="C102" s="4">
        <v>3</v>
      </c>
      <c r="D102" s="4">
        <v>4</v>
      </c>
      <c r="E102" s="4">
        <v>2</v>
      </c>
      <c r="F102" s="4">
        <v>5</v>
      </c>
      <c r="G102" s="4">
        <v>2</v>
      </c>
      <c r="H102" s="4">
        <v>1</v>
      </c>
      <c r="I102" s="4">
        <v>1</v>
      </c>
      <c r="J102" s="4">
        <v>4</v>
      </c>
      <c r="K102" s="4">
        <v>1</v>
      </c>
      <c r="L102" s="4">
        <v>4</v>
      </c>
      <c r="M102" s="4">
        <v>4</v>
      </c>
      <c r="N102" s="4">
        <v>1</v>
      </c>
      <c r="O102" s="4">
        <v>1</v>
      </c>
      <c r="P102" s="4">
        <v>3</v>
      </c>
      <c r="Q102" s="4">
        <v>2</v>
      </c>
      <c r="R102" s="4">
        <v>5</v>
      </c>
      <c r="S102" s="4">
        <v>1</v>
      </c>
      <c r="T102" s="4">
        <v>2</v>
      </c>
      <c r="U102" s="4">
        <v>2</v>
      </c>
      <c r="W102" s="2">
        <f t="shared" si="21"/>
        <v>52</v>
      </c>
      <c r="Y102" s="17">
        <f>SUMPRODUCT('Champ Scores'!B102:U102,'Comp &amp; Class Scores'!$B$3:$U$3,'Champ Scores'!B102:U102,'Comp &amp; Class Scores'!$B$3:$U$3)</f>
        <v>2178</v>
      </c>
      <c r="Z102" s="17">
        <f>SUMPRODUCT('Champ Scores'!B102:U102,'Comp &amp; Class Scores'!$B$4:$U$4,'Champ Scores'!B102:U102,'Comp &amp; Class Scores'!$B$4:$U$4)</f>
        <v>2813</v>
      </c>
      <c r="AA102" s="17">
        <f>SUMPRODUCT('Champ Scores'!B102:U102,'Comp &amp; Class Scores'!$B$5:$U$5,'Champ Scores'!B102:U102,'Comp &amp; Class Scores'!$B$5:$U$5)</f>
        <v>1322</v>
      </c>
      <c r="AB102" s="17">
        <f>SUMPRODUCT('Champ Scores'!B102:U102,'Comp &amp; Class Scores'!$B$6:$U$6,'Champ Scores'!B102:U102,'Comp &amp; Class Scores'!$B$6:$U$6)</f>
        <v>1181</v>
      </c>
      <c r="AC102" s="17">
        <f>SUMPRODUCT('Champ Scores'!B102:U102,'Comp &amp; Class Scores'!$B$7:$U$7,'Champ Scores'!B102:U102,'Comp &amp; Class Scores'!$B$7:$U$7)</f>
        <v>2067</v>
      </c>
      <c r="AE102" s="2">
        <f t="shared" si="22"/>
        <v>9561</v>
      </c>
      <c r="AG102" s="28">
        <f t="shared" si="23"/>
        <v>48.566344767518999</v>
      </c>
      <c r="AH102" s="28">
        <f t="shared" si="24"/>
        <v>30.384135737727185</v>
      </c>
      <c r="AI102" s="28">
        <f t="shared" si="25"/>
        <v>21.049519494753817</v>
      </c>
      <c r="AJ102" s="29">
        <f t="shared" si="26"/>
        <v>100</v>
      </c>
      <c r="AL102" s="31">
        <v>0.51439999999999997</v>
      </c>
      <c r="AM102" s="31">
        <v>0.57789999999999997</v>
      </c>
      <c r="AN102" s="31">
        <v>0.54249999999999998</v>
      </c>
      <c r="AO102" s="31">
        <v>0.52769999999999995</v>
      </c>
      <c r="AP102" s="31">
        <v>0.50949999999999995</v>
      </c>
      <c r="AQ102" s="31">
        <v>0.49890000000000001</v>
      </c>
      <c r="AR102" s="31">
        <v>0.49020000000000002</v>
      </c>
      <c r="AS102" s="31">
        <v>0.48949999999999999</v>
      </c>
      <c r="AU102" s="31">
        <f t="shared" si="27"/>
        <v>9.9720750928367352E-2</v>
      </c>
      <c r="AV102" s="31">
        <f t="shared" si="28"/>
        <v>6.2387417595033912E-2</v>
      </c>
      <c r="AW102" s="31">
        <f t="shared" si="29"/>
        <v>4.3220750928367413E-2</v>
      </c>
      <c r="AX102" s="31">
        <f t="shared" si="20"/>
        <v>0.20532891945176868</v>
      </c>
    </row>
    <row r="103" spans="1:50" x14ac:dyDescent="0.25">
      <c r="A103" s="1" t="s">
        <v>104</v>
      </c>
      <c r="B103" s="4">
        <v>5</v>
      </c>
      <c r="C103" s="4">
        <v>2</v>
      </c>
      <c r="D103" s="4">
        <v>4</v>
      </c>
      <c r="E103" s="4">
        <v>1</v>
      </c>
      <c r="F103" s="4">
        <v>4</v>
      </c>
      <c r="G103" s="4">
        <v>1</v>
      </c>
      <c r="H103" s="4">
        <v>1</v>
      </c>
      <c r="I103" s="4">
        <v>1</v>
      </c>
      <c r="J103" s="4">
        <v>3</v>
      </c>
      <c r="K103" s="4">
        <v>3</v>
      </c>
      <c r="L103" s="4">
        <v>4</v>
      </c>
      <c r="M103" s="4">
        <v>4</v>
      </c>
      <c r="N103" s="4">
        <v>1</v>
      </c>
      <c r="O103" s="4">
        <v>1</v>
      </c>
      <c r="P103" s="4">
        <v>3</v>
      </c>
      <c r="Q103" s="4">
        <v>5</v>
      </c>
      <c r="R103" s="4">
        <v>5</v>
      </c>
      <c r="S103" s="4">
        <v>1</v>
      </c>
      <c r="T103" s="4">
        <v>2</v>
      </c>
      <c r="U103" s="4">
        <v>1</v>
      </c>
      <c r="W103" s="2">
        <f t="shared" ref="W103:W134" si="39">SUM(B103:U103)</f>
        <v>52</v>
      </c>
      <c r="Y103" s="17">
        <f>SUMPRODUCT('Champ Scores'!B103:U103,'Comp &amp; Class Scores'!$B$3:$U$3,'Champ Scores'!B103:U103,'Comp &amp; Class Scores'!$B$3:$U$3)</f>
        <v>2461</v>
      </c>
      <c r="Z103" s="17">
        <f>SUMPRODUCT('Champ Scores'!B103:U103,'Comp &amp; Class Scores'!$B$4:$U$4,'Champ Scores'!B103:U103,'Comp &amp; Class Scores'!$B$4:$U$4)</f>
        <v>3126</v>
      </c>
      <c r="AA103" s="17">
        <f>SUMPRODUCT('Champ Scores'!B103:U103,'Comp &amp; Class Scores'!$B$5:$U$5,'Champ Scores'!B103:U103,'Comp &amp; Class Scores'!$B$5:$U$5)</f>
        <v>1357</v>
      </c>
      <c r="AB103" s="17">
        <f>SUMPRODUCT('Champ Scores'!B103:U103,'Comp &amp; Class Scores'!$B$6:$U$6,'Champ Scores'!B103:U103,'Comp &amp; Class Scores'!$B$6:$U$6)</f>
        <v>1192</v>
      </c>
      <c r="AC103" s="17">
        <f>SUMPRODUCT('Champ Scores'!B103:U103,'Comp &amp; Class Scores'!$B$7:$U$7,'Champ Scores'!B103:U103,'Comp &amp; Class Scores'!$B$7:$U$7)</f>
        <v>1894</v>
      </c>
      <c r="AE103" s="2">
        <f t="shared" si="22"/>
        <v>10030</v>
      </c>
      <c r="AG103" s="28">
        <f t="shared" si="23"/>
        <v>30.636921931643794</v>
      </c>
      <c r="AH103" s="28">
        <f t="shared" si="24"/>
        <v>28.456000944983124</v>
      </c>
      <c r="AI103" s="28">
        <f t="shared" si="25"/>
        <v>40.907077123373078</v>
      </c>
      <c r="AJ103" s="29">
        <f t="shared" si="26"/>
        <v>100</v>
      </c>
      <c r="AL103" s="31">
        <v>0.51680000000000004</v>
      </c>
      <c r="AM103" s="31">
        <v>0.50409999999999999</v>
      </c>
      <c r="AN103" s="31">
        <v>0.53690000000000004</v>
      </c>
      <c r="AO103" s="31">
        <v>0.50239999999999996</v>
      </c>
      <c r="AP103" s="31">
        <v>0.51500000000000001</v>
      </c>
      <c r="AQ103" s="31">
        <v>0.52049999999999996</v>
      </c>
      <c r="AR103" s="31">
        <v>0.53649999999999998</v>
      </c>
      <c r="AS103" s="31">
        <v>0.51229999999999998</v>
      </c>
      <c r="AU103" s="31">
        <f t="shared" si="27"/>
        <v>2.5754115142894607E-2</v>
      </c>
      <c r="AV103" s="31">
        <f t="shared" si="28"/>
        <v>2.3920781809561253E-2</v>
      </c>
      <c r="AW103" s="31">
        <f t="shared" si="29"/>
        <v>3.4387448476227989E-2</v>
      </c>
      <c r="AX103" s="31">
        <f t="shared" si="20"/>
        <v>8.4062345428683849E-2</v>
      </c>
    </row>
    <row r="104" spans="1:50" x14ac:dyDescent="0.25">
      <c r="A104" s="1" t="s">
        <v>105</v>
      </c>
      <c r="B104" s="4">
        <v>5</v>
      </c>
      <c r="C104" s="4">
        <v>3</v>
      </c>
      <c r="D104" s="4">
        <v>3</v>
      </c>
      <c r="E104" s="4">
        <v>4</v>
      </c>
      <c r="F104" s="4">
        <v>5</v>
      </c>
      <c r="G104" s="4">
        <v>2</v>
      </c>
      <c r="H104" s="4">
        <v>1</v>
      </c>
      <c r="I104" s="4">
        <v>1</v>
      </c>
      <c r="J104" s="4">
        <v>5</v>
      </c>
      <c r="K104" s="4">
        <v>3</v>
      </c>
      <c r="L104" s="4">
        <v>3</v>
      </c>
      <c r="M104" s="4">
        <v>1</v>
      </c>
      <c r="N104" s="4">
        <v>3</v>
      </c>
      <c r="O104" s="4">
        <v>1</v>
      </c>
      <c r="P104" s="4">
        <v>3</v>
      </c>
      <c r="Q104" s="4">
        <v>3</v>
      </c>
      <c r="R104" s="4">
        <v>3</v>
      </c>
      <c r="S104" s="4">
        <v>1</v>
      </c>
      <c r="T104" s="4">
        <v>1</v>
      </c>
      <c r="U104" s="4">
        <v>1</v>
      </c>
      <c r="W104" s="2">
        <f t="shared" si="39"/>
        <v>52</v>
      </c>
      <c r="Y104" s="17">
        <f>SUMPRODUCT('Champ Scores'!B104:U104,'Comp &amp; Class Scores'!$B$3:$U$3,'Champ Scores'!B104:U104,'Comp &amp; Class Scores'!$B$3:$U$3)</f>
        <v>2183</v>
      </c>
      <c r="Z104" s="17">
        <f>SUMPRODUCT('Champ Scores'!B104:U104,'Comp &amp; Class Scores'!$B$4:$U$4,'Champ Scores'!B104:U104,'Comp &amp; Class Scores'!$B$4:$U$4)</f>
        <v>2476</v>
      </c>
      <c r="AA104" s="17">
        <f>SUMPRODUCT('Champ Scores'!B104:U104,'Comp &amp; Class Scores'!$B$5:$U$5,'Champ Scores'!B104:U104,'Comp &amp; Class Scores'!$B$5:$U$5)</f>
        <v>1287</v>
      </c>
      <c r="AB104" s="17">
        <f>SUMPRODUCT('Champ Scores'!B104:U104,'Comp &amp; Class Scores'!$B$6:$U$6,'Champ Scores'!B104:U104,'Comp &amp; Class Scores'!$B$6:$U$6)</f>
        <v>1196</v>
      </c>
      <c r="AC104" s="17">
        <f>SUMPRODUCT('Champ Scores'!B104:U104,'Comp &amp; Class Scores'!$B$7:$U$7,'Champ Scores'!B104:U104,'Comp &amp; Class Scores'!$B$7:$U$7)</f>
        <v>2262</v>
      </c>
      <c r="AE104" s="2">
        <f t="shared" si="22"/>
        <v>9404</v>
      </c>
      <c r="AG104" s="28">
        <f t="shared" si="23"/>
        <v>22.814405817277127</v>
      </c>
      <c r="AH104" s="28">
        <f t="shared" si="24"/>
        <v>29.081933462260562</v>
      </c>
      <c r="AI104" s="28">
        <f t="shared" si="25"/>
        <v>48.103660720462308</v>
      </c>
      <c r="AJ104" s="29">
        <f t="shared" si="26"/>
        <v>100</v>
      </c>
      <c r="AL104" s="31">
        <v>0.51570000000000005</v>
      </c>
      <c r="AM104" s="31">
        <v>0.51919999999999999</v>
      </c>
      <c r="AN104" s="31">
        <v>0.50380000000000003</v>
      </c>
      <c r="AO104" s="31">
        <v>0.50680000000000003</v>
      </c>
      <c r="AP104" s="31">
        <v>0.51090000000000002</v>
      </c>
      <c r="AQ104" s="31">
        <v>0.52639999999999998</v>
      </c>
      <c r="AR104" s="31">
        <v>0.53490000000000004</v>
      </c>
      <c r="AS104" s="31">
        <v>0.5262</v>
      </c>
      <c r="AU104" s="31">
        <f t="shared" si="27"/>
        <v>1.7351126933769834E-2</v>
      </c>
      <c r="AV104" s="31">
        <f t="shared" si="28"/>
        <v>2.211779360043642E-2</v>
      </c>
      <c r="AW104" s="31">
        <f t="shared" si="29"/>
        <v>3.6584460267103047E-2</v>
      </c>
      <c r="AX104" s="31">
        <f t="shared" si="20"/>
        <v>7.60533808013093E-2</v>
      </c>
    </row>
    <row r="105" spans="1:50" x14ac:dyDescent="0.25">
      <c r="A105" s="1" t="s">
        <v>106</v>
      </c>
      <c r="B105" s="4">
        <v>1</v>
      </c>
      <c r="C105" s="4">
        <v>5</v>
      </c>
      <c r="D105" s="4">
        <v>2</v>
      </c>
      <c r="E105" s="4">
        <v>5</v>
      </c>
      <c r="F105" s="4">
        <v>3</v>
      </c>
      <c r="G105" s="4">
        <v>4</v>
      </c>
      <c r="H105" s="4">
        <v>2</v>
      </c>
      <c r="I105" s="4">
        <v>3</v>
      </c>
      <c r="J105" s="4">
        <v>3</v>
      </c>
      <c r="K105" s="4">
        <v>3</v>
      </c>
      <c r="L105" s="4">
        <v>1</v>
      </c>
      <c r="M105" s="4">
        <v>2</v>
      </c>
      <c r="N105" s="4">
        <v>3</v>
      </c>
      <c r="O105" s="4">
        <v>3</v>
      </c>
      <c r="P105" s="4">
        <v>2</v>
      </c>
      <c r="Q105" s="4">
        <v>3</v>
      </c>
      <c r="R105" s="4">
        <v>1</v>
      </c>
      <c r="S105" s="4">
        <v>1</v>
      </c>
      <c r="T105" s="4">
        <v>3</v>
      </c>
      <c r="U105" s="4">
        <v>2</v>
      </c>
      <c r="W105" s="2">
        <f t="shared" si="39"/>
        <v>52</v>
      </c>
      <c r="Y105" s="17">
        <f>SUMPRODUCT('Champ Scores'!B105:U105,'Comp &amp; Class Scores'!$B$3:$U$3,'Champ Scores'!B105:U105,'Comp &amp; Class Scores'!$B$3:$U$3)</f>
        <v>1813</v>
      </c>
      <c r="Z105" s="17">
        <f>SUMPRODUCT('Champ Scores'!B105:U105,'Comp &amp; Class Scores'!$B$4:$U$4,'Champ Scores'!B105:U105,'Comp &amp; Class Scores'!$B$4:$U$4)</f>
        <v>1300</v>
      </c>
      <c r="AA105" s="17">
        <f>SUMPRODUCT('Champ Scores'!B105:U105,'Comp &amp; Class Scores'!$B$5:$U$5,'Champ Scores'!B105:U105,'Comp &amp; Class Scores'!$B$5:$U$5)</f>
        <v>2065</v>
      </c>
      <c r="AB105" s="17">
        <f>SUMPRODUCT('Champ Scores'!B105:U105,'Comp &amp; Class Scores'!$B$6:$U$6,'Champ Scores'!B105:U105,'Comp &amp; Class Scores'!$B$6:$U$6)</f>
        <v>1989</v>
      </c>
      <c r="AC105" s="17">
        <f>SUMPRODUCT('Champ Scores'!B105:U105,'Comp &amp; Class Scores'!$B$7:$U$7,'Champ Scores'!B105:U105,'Comp &amp; Class Scores'!$B$7:$U$7)</f>
        <v>2024</v>
      </c>
      <c r="AE105" s="2">
        <f t="shared" si="22"/>
        <v>9191</v>
      </c>
      <c r="AG105" s="28">
        <f t="shared" si="23"/>
        <v>47.715292318663707</v>
      </c>
      <c r="AH105" s="28">
        <f t="shared" si="24"/>
        <v>31.377920812358013</v>
      </c>
      <c r="AI105" s="28">
        <f t="shared" si="25"/>
        <v>20.906786868978283</v>
      </c>
      <c r="AJ105" s="29">
        <f t="shared" si="26"/>
        <v>100</v>
      </c>
      <c r="AL105" s="31">
        <v>0.54630000000000001</v>
      </c>
      <c r="AM105" s="31">
        <v>0.63480000000000003</v>
      </c>
      <c r="AN105" s="31">
        <v>0.58150000000000002</v>
      </c>
      <c r="AO105" s="31">
        <v>0.57089999999999996</v>
      </c>
      <c r="AP105" s="31">
        <v>0.53090000000000004</v>
      </c>
      <c r="AQ105" s="31">
        <v>0.5222</v>
      </c>
      <c r="AR105" s="31">
        <v>0.53700000000000003</v>
      </c>
      <c r="AS105" s="31">
        <v>0.4602</v>
      </c>
      <c r="AU105" s="31">
        <f t="shared" si="27"/>
        <v>0.15888185569713253</v>
      </c>
      <c r="AV105" s="31">
        <f t="shared" si="28"/>
        <v>0.10448185569713253</v>
      </c>
      <c r="AW105" s="31">
        <f t="shared" si="29"/>
        <v>6.9615189030465929E-2</v>
      </c>
      <c r="AX105" s="31">
        <f t="shared" si="20"/>
        <v>0.33297890042473099</v>
      </c>
    </row>
    <row r="106" spans="1:50" x14ac:dyDescent="0.25">
      <c r="A106" s="1" t="s">
        <v>107</v>
      </c>
      <c r="B106" s="4">
        <v>3</v>
      </c>
      <c r="C106" s="4">
        <v>5</v>
      </c>
      <c r="D106" s="4">
        <v>3</v>
      </c>
      <c r="E106" s="4">
        <v>3</v>
      </c>
      <c r="F106" s="4">
        <v>4</v>
      </c>
      <c r="G106" s="4">
        <v>4</v>
      </c>
      <c r="H106" s="4">
        <v>2</v>
      </c>
      <c r="I106" s="4">
        <v>3</v>
      </c>
      <c r="J106" s="4">
        <v>5</v>
      </c>
      <c r="K106" s="4">
        <v>1</v>
      </c>
      <c r="L106" s="4">
        <v>1</v>
      </c>
      <c r="M106" s="4">
        <v>2</v>
      </c>
      <c r="N106" s="4">
        <v>1</v>
      </c>
      <c r="O106" s="4">
        <v>2</v>
      </c>
      <c r="P106" s="4">
        <v>3</v>
      </c>
      <c r="Q106" s="4">
        <v>5</v>
      </c>
      <c r="R106" s="4">
        <v>1</v>
      </c>
      <c r="S106" s="4">
        <v>1</v>
      </c>
      <c r="T106" s="4">
        <v>2</v>
      </c>
      <c r="U106" s="4">
        <v>1</v>
      </c>
      <c r="W106" s="2">
        <f t="shared" si="39"/>
        <v>52</v>
      </c>
      <c r="Y106" s="17">
        <f>SUMPRODUCT('Champ Scores'!B106:U106,'Comp &amp; Class Scores'!$B$3:$U$3,'Champ Scores'!B106:U106,'Comp &amp; Class Scores'!$B$3:$U$3)</f>
        <v>1518</v>
      </c>
      <c r="Z106" s="17">
        <f>SUMPRODUCT('Champ Scores'!B106:U106,'Comp &amp; Class Scores'!$B$4:$U$4,'Champ Scores'!B106:U106,'Comp &amp; Class Scores'!$B$4:$U$4)</f>
        <v>2024</v>
      </c>
      <c r="AA106" s="17">
        <f>SUMPRODUCT('Champ Scores'!B106:U106,'Comp &amp; Class Scores'!$B$5:$U$5,'Champ Scores'!B106:U106,'Comp &amp; Class Scores'!$B$5:$U$5)</f>
        <v>1704</v>
      </c>
      <c r="AB106" s="17">
        <f>SUMPRODUCT('Champ Scores'!B106:U106,'Comp &amp; Class Scores'!$B$6:$U$6,'Champ Scores'!B106:U106,'Comp &amp; Class Scores'!$B$6:$U$6)</f>
        <v>1777</v>
      </c>
      <c r="AC106" s="17">
        <f>SUMPRODUCT('Champ Scores'!B106:U106,'Comp &amp; Class Scores'!$B$7:$U$7,'Champ Scores'!B106:U106,'Comp &amp; Class Scores'!$B$7:$U$7)</f>
        <v>2668</v>
      </c>
      <c r="AE106" s="2">
        <f t="shared" si="22"/>
        <v>9691</v>
      </c>
      <c r="AG106" s="28">
        <f t="shared" si="23"/>
        <v>41.903516970421812</v>
      </c>
      <c r="AH106" s="28">
        <f t="shared" si="24"/>
        <v>25.389541855766268</v>
      </c>
      <c r="AI106" s="28">
        <f t="shared" si="25"/>
        <v>32.70694117381192</v>
      </c>
      <c r="AJ106" s="29">
        <f t="shared" si="26"/>
        <v>100</v>
      </c>
      <c r="AL106" s="31">
        <v>0.49080000000000001</v>
      </c>
      <c r="AM106" s="31">
        <v>0.5333</v>
      </c>
      <c r="AN106" s="31">
        <v>0.50039999999999996</v>
      </c>
      <c r="AO106" s="31">
        <v>0.48770000000000002</v>
      </c>
      <c r="AP106" s="31">
        <v>0.48449999999999999</v>
      </c>
      <c r="AQ106" s="31">
        <v>0.49120000000000003</v>
      </c>
      <c r="AR106" s="31">
        <v>0.50280000000000002</v>
      </c>
      <c r="AS106" s="31">
        <v>0.49509999999999998</v>
      </c>
      <c r="AU106" s="31">
        <f t="shared" si="27"/>
        <v>4.9057519816000539E-2</v>
      </c>
      <c r="AV106" s="31">
        <f t="shared" si="28"/>
        <v>2.9724186482667225E-2</v>
      </c>
      <c r="AW106" s="31">
        <f t="shared" si="29"/>
        <v>3.8290853149333892E-2</v>
      </c>
      <c r="AX106" s="31">
        <f t="shared" si="20"/>
        <v>0.11707255944800166</v>
      </c>
    </row>
    <row r="107" spans="1:50" x14ac:dyDescent="0.25">
      <c r="A107" s="1" t="s">
        <v>108</v>
      </c>
      <c r="B107" s="4">
        <v>1</v>
      </c>
      <c r="C107" s="4">
        <v>5</v>
      </c>
      <c r="D107" s="4">
        <v>3</v>
      </c>
      <c r="E107" s="4">
        <v>5</v>
      </c>
      <c r="F107" s="4">
        <v>3</v>
      </c>
      <c r="G107" s="4">
        <v>4</v>
      </c>
      <c r="H107" s="4">
        <v>3</v>
      </c>
      <c r="I107" s="4">
        <v>3</v>
      </c>
      <c r="J107" s="4">
        <v>3</v>
      </c>
      <c r="K107" s="4">
        <v>1</v>
      </c>
      <c r="L107" s="4">
        <v>2</v>
      </c>
      <c r="M107" s="4">
        <v>2</v>
      </c>
      <c r="N107" s="4">
        <v>1</v>
      </c>
      <c r="O107" s="4">
        <v>4</v>
      </c>
      <c r="P107" s="4">
        <v>2</v>
      </c>
      <c r="Q107" s="4">
        <v>1</v>
      </c>
      <c r="R107" s="4">
        <v>3</v>
      </c>
      <c r="S107" s="4">
        <v>1</v>
      </c>
      <c r="T107" s="4">
        <v>2</v>
      </c>
      <c r="U107" s="4">
        <v>3</v>
      </c>
      <c r="W107" s="2">
        <f t="shared" si="39"/>
        <v>52</v>
      </c>
      <c r="Y107" s="17">
        <f>SUMPRODUCT('Champ Scores'!B107:U107,'Comp &amp; Class Scores'!$B$3:$U$3,'Champ Scores'!B107:U107,'Comp &amp; Class Scores'!$B$3:$U$3)</f>
        <v>1789</v>
      </c>
      <c r="Z107" s="17">
        <f>SUMPRODUCT('Champ Scores'!B107:U107,'Comp &amp; Class Scores'!$B$4:$U$4,'Champ Scores'!B107:U107,'Comp &amp; Class Scores'!$B$4:$U$4)</f>
        <v>1505</v>
      </c>
      <c r="AA107" s="17">
        <f>SUMPRODUCT('Champ Scores'!B107:U107,'Comp &amp; Class Scores'!$B$5:$U$5,'Champ Scores'!B107:U107,'Comp &amp; Class Scores'!$B$5:$U$5)</f>
        <v>2042</v>
      </c>
      <c r="AB107" s="17">
        <f>SUMPRODUCT('Champ Scores'!B107:U107,'Comp &amp; Class Scores'!$B$6:$U$6,'Champ Scores'!B107:U107,'Comp &amp; Class Scores'!$B$6:$U$6)</f>
        <v>2110</v>
      </c>
      <c r="AC107" s="17">
        <f>SUMPRODUCT('Champ Scores'!B107:U107,'Comp &amp; Class Scores'!$B$7:$U$7,'Champ Scores'!B107:U107,'Comp &amp; Class Scores'!$B$7:$U$7)</f>
        <v>2053</v>
      </c>
      <c r="AE107" s="2">
        <f t="shared" si="22"/>
        <v>9499</v>
      </c>
      <c r="AG107" s="28">
        <f t="shared" si="23"/>
        <v>41.181954505448303</v>
      </c>
      <c r="AH107" s="28">
        <f t="shared" si="24"/>
        <v>24.870190998017026</v>
      </c>
      <c r="AI107" s="28">
        <f t="shared" si="25"/>
        <v>33.947854496534674</v>
      </c>
      <c r="AJ107" s="29">
        <f t="shared" si="26"/>
        <v>100</v>
      </c>
      <c r="AL107" s="31">
        <v>0.50119999999999998</v>
      </c>
      <c r="AM107" s="31">
        <v>0.61060000000000003</v>
      </c>
      <c r="AN107" s="31">
        <v>0.53369999999999995</v>
      </c>
      <c r="AO107" s="31">
        <v>0.48459999999999998</v>
      </c>
      <c r="AP107" s="31">
        <v>0.48599999999999999</v>
      </c>
      <c r="AQ107" s="31">
        <v>0.50700000000000001</v>
      </c>
      <c r="AR107" s="31">
        <v>0.52070000000000005</v>
      </c>
      <c r="AS107" s="31">
        <v>0.53410000000000002</v>
      </c>
      <c r="AU107" s="31">
        <f t="shared" si="27"/>
        <v>0.12732793961518835</v>
      </c>
      <c r="AV107" s="31">
        <f t="shared" si="28"/>
        <v>7.6894606281855016E-2</v>
      </c>
      <c r="AW107" s="31">
        <f t="shared" si="29"/>
        <v>0.10496127294852181</v>
      </c>
      <c r="AX107" s="31">
        <f t="shared" si="20"/>
        <v>0.30918381884556517</v>
      </c>
    </row>
    <row r="108" spans="1:50" x14ac:dyDescent="0.25">
      <c r="A108" s="1" t="s">
        <v>109</v>
      </c>
      <c r="B108" s="4">
        <v>2</v>
      </c>
      <c r="C108" s="4">
        <v>3</v>
      </c>
      <c r="D108" s="4">
        <v>1</v>
      </c>
      <c r="E108" s="4">
        <v>2</v>
      </c>
      <c r="F108" s="4">
        <v>2</v>
      </c>
      <c r="G108" s="4">
        <v>2</v>
      </c>
      <c r="H108" s="4">
        <v>1</v>
      </c>
      <c r="I108" s="4">
        <v>1</v>
      </c>
      <c r="J108" s="4">
        <v>1</v>
      </c>
      <c r="K108" s="4">
        <v>5</v>
      </c>
      <c r="L108" s="4">
        <v>2</v>
      </c>
      <c r="M108" s="4">
        <v>5</v>
      </c>
      <c r="N108" s="4">
        <v>3</v>
      </c>
      <c r="O108" s="4">
        <v>3</v>
      </c>
      <c r="P108" s="4">
        <v>5</v>
      </c>
      <c r="Q108" s="4">
        <v>2</v>
      </c>
      <c r="R108" s="4">
        <v>5</v>
      </c>
      <c r="S108" s="4">
        <v>1</v>
      </c>
      <c r="T108" s="4">
        <v>3</v>
      </c>
      <c r="U108" s="4">
        <v>3</v>
      </c>
      <c r="W108" s="2">
        <f t="shared" si="39"/>
        <v>52</v>
      </c>
      <c r="Y108" s="17">
        <f>SUMPRODUCT('Champ Scores'!B108:U108,'Comp &amp; Class Scores'!$B$3:$U$3,'Champ Scores'!B108:U108,'Comp &amp; Class Scores'!$B$3:$U$3)</f>
        <v>2770</v>
      </c>
      <c r="Z108" s="17">
        <f>SUMPRODUCT('Champ Scores'!B108:U108,'Comp &amp; Class Scores'!$B$4:$U$4,'Champ Scores'!B108:U108,'Comp &amp; Class Scores'!$B$4:$U$4)</f>
        <v>2237</v>
      </c>
      <c r="AA108" s="17">
        <f>SUMPRODUCT('Champ Scores'!B108:U108,'Comp &amp; Class Scores'!$B$5:$U$5,'Champ Scores'!B108:U108,'Comp &amp; Class Scores'!$B$5:$U$5)</f>
        <v>1640</v>
      </c>
      <c r="AB108" s="17">
        <f>SUMPRODUCT('Champ Scores'!B108:U108,'Comp &amp; Class Scores'!$B$6:$U$6,'Champ Scores'!B108:U108,'Comp &amp; Class Scores'!$B$6:$U$6)</f>
        <v>1232</v>
      </c>
      <c r="AC108" s="17">
        <f>SUMPRODUCT('Champ Scores'!B108:U108,'Comp &amp; Class Scores'!$B$7:$U$7,'Champ Scores'!B108:U108,'Comp &amp; Class Scores'!$B$7:$U$7)</f>
        <v>1140</v>
      </c>
      <c r="AE108" s="2">
        <f t="shared" si="22"/>
        <v>9019</v>
      </c>
      <c r="AG108" s="28">
        <f t="shared" si="23"/>
        <v>19.897305678794087</v>
      </c>
      <c r="AH108" s="28">
        <f t="shared" si="24"/>
        <v>38.981087665308664</v>
      </c>
      <c r="AI108" s="28">
        <f t="shared" si="25"/>
        <v>41.121606655897253</v>
      </c>
      <c r="AJ108" s="29">
        <f t="shared" si="26"/>
        <v>100</v>
      </c>
      <c r="AL108" s="31">
        <v>0.50739999999999996</v>
      </c>
      <c r="AM108" s="31">
        <v>0.45319999999999999</v>
      </c>
      <c r="AN108" s="31">
        <v>0.50249999999999995</v>
      </c>
      <c r="AO108" s="31">
        <v>0.50460000000000005</v>
      </c>
      <c r="AP108" s="31">
        <v>0.51200000000000001</v>
      </c>
      <c r="AQ108" s="31">
        <v>0.50700000000000001</v>
      </c>
      <c r="AR108" s="31">
        <v>0.50760000000000005</v>
      </c>
      <c r="AS108" s="31">
        <v>0.5161</v>
      </c>
      <c r="AU108" s="31">
        <f t="shared" si="27"/>
        <v>2.1999473171472328E-2</v>
      </c>
      <c r="AV108" s="31">
        <f t="shared" si="28"/>
        <v>4.309947317147228E-2</v>
      </c>
      <c r="AW108" s="31">
        <f>AVERAGE(AQ108:AS108)-$AZ$1*($AL108-$BA$1*STDEV($AM108:$AS108))</f>
        <v>4.5466139838139019E-2</v>
      </c>
      <c r="AX108" s="31">
        <f t="shared" si="20"/>
        <v>0.11056508618108363</v>
      </c>
    </row>
    <row r="109" spans="1:50" x14ac:dyDescent="0.25">
      <c r="A109" s="36" t="s">
        <v>110</v>
      </c>
      <c r="B109" s="4">
        <v>3</v>
      </c>
      <c r="C109" s="4">
        <v>3</v>
      </c>
      <c r="D109" s="4">
        <v>5</v>
      </c>
      <c r="E109" s="4">
        <v>2</v>
      </c>
      <c r="F109" s="4">
        <v>2</v>
      </c>
      <c r="G109" s="4">
        <v>4</v>
      </c>
      <c r="H109" s="4">
        <v>5</v>
      </c>
      <c r="I109" s="4">
        <v>5</v>
      </c>
      <c r="J109" s="4">
        <v>1</v>
      </c>
      <c r="K109" s="4">
        <v>1</v>
      </c>
      <c r="L109" s="4">
        <v>1</v>
      </c>
      <c r="M109" s="4">
        <v>3</v>
      </c>
      <c r="N109" s="4">
        <v>1</v>
      </c>
      <c r="O109" s="4">
        <v>4</v>
      </c>
      <c r="P109" s="4">
        <v>2</v>
      </c>
      <c r="Q109" s="4">
        <v>2</v>
      </c>
      <c r="R109" s="4">
        <v>1</v>
      </c>
      <c r="S109" s="4">
        <v>4</v>
      </c>
      <c r="T109" s="4">
        <v>1</v>
      </c>
      <c r="U109" s="4">
        <v>2</v>
      </c>
      <c r="W109" s="2">
        <f t="shared" si="39"/>
        <v>52</v>
      </c>
      <c r="Y109" s="17">
        <f>SUMPRODUCT('Champ Scores'!B109:U109,'Comp &amp; Class Scores'!$B$3:$U$3,'Champ Scores'!B109:U109,'Comp &amp; Class Scores'!$B$3:$U$3)</f>
        <v>1358</v>
      </c>
      <c r="Z109" s="17">
        <f>SUMPRODUCT('Champ Scores'!B109:U109,'Comp &amp; Class Scores'!$B$4:$U$4,'Champ Scores'!B109:U109,'Comp &amp; Class Scores'!$B$4:$U$4)</f>
        <v>2041</v>
      </c>
      <c r="AA109" s="17">
        <f>SUMPRODUCT('Champ Scores'!B109:U109,'Comp &amp; Class Scores'!$B$5:$U$5,'Champ Scores'!B109:U109,'Comp &amp; Class Scores'!$B$5:$U$5)</f>
        <v>2011</v>
      </c>
      <c r="AB109" s="17">
        <f>SUMPRODUCT('Champ Scores'!B109:U109,'Comp &amp; Class Scores'!$B$6:$U$6,'Champ Scores'!B109:U109,'Comp &amp; Class Scores'!$B$6:$U$6)</f>
        <v>2573</v>
      </c>
      <c r="AC109" s="17">
        <f>SUMPRODUCT('Champ Scores'!B109:U109,'Comp &amp; Class Scores'!$B$7:$U$7,'Champ Scores'!B109:U109,'Comp &amp; Class Scores'!$B$7:$U$7)</f>
        <v>2058</v>
      </c>
      <c r="AE109" s="2">
        <f t="shared" si="22"/>
        <v>10041</v>
      </c>
      <c r="AG109" s="28">
        <f t="shared" si="23"/>
        <v>35.351099307528074</v>
      </c>
      <c r="AH109" s="28">
        <f t="shared" si="24"/>
        <v>36.822619244509966</v>
      </c>
      <c r="AI109" s="28">
        <f t="shared" si="25"/>
        <v>27.826281447961964</v>
      </c>
      <c r="AJ109" s="29">
        <f t="shared" si="26"/>
        <v>100</v>
      </c>
      <c r="AL109" s="31">
        <v>0.51700000000000002</v>
      </c>
      <c r="AM109" s="31">
        <v>0.49230000000000002</v>
      </c>
      <c r="AN109" s="31">
        <v>0.51900000000000002</v>
      </c>
      <c r="AO109" s="31">
        <v>0.5413</v>
      </c>
      <c r="AP109" s="31">
        <v>0.51429999999999998</v>
      </c>
      <c r="AQ109" s="31">
        <v>0.50139999999999996</v>
      </c>
      <c r="AR109" s="31">
        <v>0.50009999999999999</v>
      </c>
      <c r="AS109" s="31">
        <v>0.52859999999999996</v>
      </c>
      <c r="AU109" s="31">
        <f t="shared" si="27"/>
        <v>3.523450663585187E-2</v>
      </c>
      <c r="AV109" s="31">
        <f t="shared" si="28"/>
        <v>3.6701173302518597E-2</v>
      </c>
      <c r="AW109" s="31">
        <f t="shared" si="29"/>
        <v>2.7734506635851919E-2</v>
      </c>
      <c r="AX109" s="31">
        <f t="shared" si="20"/>
        <v>9.9670186574222386E-2</v>
      </c>
    </row>
    <row r="110" spans="1:50" x14ac:dyDescent="0.25">
      <c r="A110" s="1" t="s">
        <v>111</v>
      </c>
      <c r="B110" s="4">
        <v>1</v>
      </c>
      <c r="C110" s="4">
        <v>2</v>
      </c>
      <c r="D110" s="4">
        <v>1</v>
      </c>
      <c r="E110" s="4">
        <v>2</v>
      </c>
      <c r="F110" s="4">
        <v>1</v>
      </c>
      <c r="G110" s="4">
        <v>2</v>
      </c>
      <c r="H110" s="4">
        <v>3</v>
      </c>
      <c r="I110" s="4">
        <v>3</v>
      </c>
      <c r="J110" s="4">
        <v>1</v>
      </c>
      <c r="K110" s="4">
        <v>1</v>
      </c>
      <c r="L110" s="4">
        <v>1</v>
      </c>
      <c r="M110" s="4">
        <v>1</v>
      </c>
      <c r="N110" s="4">
        <v>5</v>
      </c>
      <c r="O110" s="4">
        <v>5</v>
      </c>
      <c r="P110" s="4">
        <v>5</v>
      </c>
      <c r="Q110" s="4">
        <v>2</v>
      </c>
      <c r="R110" s="4">
        <v>1</v>
      </c>
      <c r="S110" s="4">
        <v>5</v>
      </c>
      <c r="T110" s="4">
        <v>5</v>
      </c>
      <c r="U110" s="4">
        <v>5</v>
      </c>
      <c r="W110" s="2">
        <f t="shared" si="39"/>
        <v>52</v>
      </c>
      <c r="Y110" s="17">
        <f>SUMPRODUCT('Champ Scores'!B110:U110,'Comp &amp; Class Scores'!$B$3:$U$3,'Champ Scores'!B110:U110,'Comp &amp; Class Scores'!$B$3:$U$3)</f>
        <v>1913</v>
      </c>
      <c r="Z110" s="17">
        <f>SUMPRODUCT('Champ Scores'!B110:U110,'Comp &amp; Class Scores'!$B$4:$U$4,'Champ Scores'!B110:U110,'Comp &amp; Class Scores'!$B$4:$U$4)</f>
        <v>1335</v>
      </c>
      <c r="AA110" s="17">
        <f>SUMPRODUCT('Champ Scores'!B110:U110,'Comp &amp; Class Scores'!$B$5:$U$5,'Champ Scores'!B110:U110,'Comp &amp; Class Scores'!$B$5:$U$5)</f>
        <v>2629</v>
      </c>
      <c r="AB110" s="17">
        <f>SUMPRODUCT('Champ Scores'!B110:U110,'Comp &amp; Class Scores'!$B$6:$U$6,'Champ Scores'!B110:U110,'Comp &amp; Class Scores'!$B$6:$U$6)</f>
        <v>2663</v>
      </c>
      <c r="AC110" s="17">
        <f>SUMPRODUCT('Champ Scores'!B110:U110,'Comp &amp; Class Scores'!$B$7:$U$7,'Champ Scores'!B110:U110,'Comp &amp; Class Scores'!$B$7:$U$7)</f>
        <v>1749</v>
      </c>
      <c r="AE110" s="2">
        <f t="shared" si="22"/>
        <v>10289</v>
      </c>
      <c r="AG110" s="28">
        <f t="shared" si="23"/>
        <v>33.977141532718122</v>
      </c>
      <c r="AH110" s="28">
        <f t="shared" si="24"/>
        <v>49.311482281699647</v>
      </c>
      <c r="AI110" s="28">
        <f t="shared" si="25"/>
        <v>16.711376185582232</v>
      </c>
      <c r="AJ110" s="29">
        <f t="shared" si="26"/>
        <v>100</v>
      </c>
      <c r="AL110" s="31">
        <v>0.55449999999999999</v>
      </c>
      <c r="AM110" s="31">
        <v>0.54069999999999996</v>
      </c>
      <c r="AN110" s="31">
        <v>0.54239999999999999</v>
      </c>
      <c r="AO110" s="31">
        <v>0.56489999999999996</v>
      </c>
      <c r="AP110" s="31">
        <v>0.56469999999999998</v>
      </c>
      <c r="AQ110" s="31">
        <v>0.54459999999999997</v>
      </c>
      <c r="AR110" s="31">
        <v>0.53710000000000002</v>
      </c>
      <c r="AS110" s="31">
        <v>0.53680000000000005</v>
      </c>
      <c r="AU110" s="31">
        <f t="shared" si="27"/>
        <v>1.9350926627789811E-2</v>
      </c>
      <c r="AV110" s="31">
        <f t="shared" si="28"/>
        <v>2.808425996112307E-2</v>
      </c>
      <c r="AW110" s="31">
        <f t="shared" si="29"/>
        <v>9.5175932944564501E-3</v>
      </c>
      <c r="AX110" s="31">
        <f t="shared" si="20"/>
        <v>5.6952779883369331E-2</v>
      </c>
    </row>
    <row r="111" spans="1:50" x14ac:dyDescent="0.25">
      <c r="A111" s="1" t="s">
        <v>112</v>
      </c>
      <c r="B111" s="4">
        <v>3</v>
      </c>
      <c r="C111" s="4">
        <v>3</v>
      </c>
      <c r="D111" s="4">
        <v>2</v>
      </c>
      <c r="E111" s="4">
        <v>5</v>
      </c>
      <c r="F111" s="4">
        <v>4</v>
      </c>
      <c r="G111" s="4">
        <v>3</v>
      </c>
      <c r="H111" s="4">
        <v>1</v>
      </c>
      <c r="I111" s="4">
        <v>1</v>
      </c>
      <c r="J111" s="4">
        <v>5</v>
      </c>
      <c r="K111" s="4">
        <v>3</v>
      </c>
      <c r="L111" s="4">
        <v>3</v>
      </c>
      <c r="M111" s="4">
        <v>3</v>
      </c>
      <c r="N111" s="4">
        <v>3</v>
      </c>
      <c r="O111" s="4">
        <v>1</v>
      </c>
      <c r="P111" s="4">
        <v>3</v>
      </c>
      <c r="Q111" s="4">
        <v>2</v>
      </c>
      <c r="R111" s="4">
        <v>1</v>
      </c>
      <c r="S111" s="4">
        <v>1</v>
      </c>
      <c r="T111" s="4">
        <v>2</v>
      </c>
      <c r="U111" s="4">
        <v>3</v>
      </c>
      <c r="W111" s="2">
        <f t="shared" si="39"/>
        <v>52</v>
      </c>
      <c r="Y111" s="17">
        <f>SUMPRODUCT('Champ Scores'!B111:U111,'Comp &amp; Class Scores'!$B$3:$U$3,'Champ Scores'!B111:U111,'Comp &amp; Class Scores'!$B$3:$U$3)</f>
        <v>1985</v>
      </c>
      <c r="Z111" s="17">
        <f>SUMPRODUCT('Champ Scores'!B111:U111,'Comp &amp; Class Scores'!$B$4:$U$4,'Champ Scores'!B111:U111,'Comp &amp; Class Scores'!$B$4:$U$4)</f>
        <v>1785</v>
      </c>
      <c r="AA111" s="17">
        <f>SUMPRODUCT('Champ Scores'!B111:U111,'Comp &amp; Class Scores'!$B$5:$U$5,'Champ Scores'!B111:U111,'Comp &amp; Class Scores'!$B$5:$U$5)</f>
        <v>1625</v>
      </c>
      <c r="AB111" s="17">
        <f>SUMPRODUCT('Champ Scores'!B111:U111,'Comp &amp; Class Scores'!$B$6:$U$6,'Champ Scores'!B111:U111,'Comp &amp; Class Scores'!$B$6:$U$6)</f>
        <v>1476</v>
      </c>
      <c r="AC111" s="17">
        <f>SUMPRODUCT('Champ Scores'!B111:U111,'Comp &amp; Class Scores'!$B$7:$U$7,'Champ Scores'!B111:U111,'Comp &amp; Class Scores'!$B$7:$U$7)</f>
        <v>2211</v>
      </c>
      <c r="AE111" s="2">
        <f t="shared" si="22"/>
        <v>9082</v>
      </c>
      <c r="AG111" s="28">
        <f t="shared" si="23"/>
        <v>40.13985901671623</v>
      </c>
      <c r="AH111" s="28">
        <f t="shared" si="24"/>
        <v>27.286569435092112</v>
      </c>
      <c r="AI111" s="28">
        <f t="shared" si="25"/>
        <v>32.573571548191659</v>
      </c>
      <c r="AJ111" s="29">
        <f t="shared" si="26"/>
        <v>100</v>
      </c>
      <c r="AL111" s="31">
        <v>0.51439999999999997</v>
      </c>
      <c r="AM111" s="31">
        <v>0.56779999999999997</v>
      </c>
      <c r="AN111" s="31">
        <v>0.51270000000000004</v>
      </c>
      <c r="AO111" s="31">
        <v>0.51119999999999999</v>
      </c>
      <c r="AP111" s="31">
        <v>0.51400000000000001</v>
      </c>
      <c r="AQ111" s="31">
        <v>0.51180000000000003</v>
      </c>
      <c r="AR111" s="31">
        <v>0.51959999999999995</v>
      </c>
      <c r="AS111" s="31">
        <v>0.52810000000000001</v>
      </c>
      <c r="AU111" s="31">
        <f t="shared" si="27"/>
        <v>5.6941332003531575E-2</v>
      </c>
      <c r="AV111" s="31">
        <f t="shared" si="28"/>
        <v>3.8707998670198251E-2</v>
      </c>
      <c r="AW111" s="31">
        <f t="shared" si="29"/>
        <v>4.6207998670198314E-2</v>
      </c>
      <c r="AX111" s="31">
        <f t="shared" si="20"/>
        <v>0.14185732934392814</v>
      </c>
    </row>
    <row r="112" spans="1:50" x14ac:dyDescent="0.25">
      <c r="A112" s="1" t="s">
        <v>113</v>
      </c>
      <c r="B112" s="4">
        <v>5</v>
      </c>
      <c r="C112" s="4">
        <v>3</v>
      </c>
      <c r="D112" s="4">
        <v>5</v>
      </c>
      <c r="E112" s="4">
        <v>2</v>
      </c>
      <c r="F112" s="4">
        <v>5</v>
      </c>
      <c r="G112" s="4">
        <v>2</v>
      </c>
      <c r="H112" s="4">
        <v>2</v>
      </c>
      <c r="I112" s="4">
        <v>1</v>
      </c>
      <c r="J112" s="4">
        <v>2</v>
      </c>
      <c r="K112" s="4">
        <v>3</v>
      </c>
      <c r="L112" s="4">
        <v>1</v>
      </c>
      <c r="M112" s="4">
        <v>2</v>
      </c>
      <c r="N112" s="4">
        <v>2</v>
      </c>
      <c r="O112" s="4">
        <v>2</v>
      </c>
      <c r="P112" s="4">
        <v>3</v>
      </c>
      <c r="Q112" s="4">
        <v>5</v>
      </c>
      <c r="R112" s="4">
        <v>2</v>
      </c>
      <c r="S112" s="4">
        <v>1</v>
      </c>
      <c r="T112" s="4">
        <v>3</v>
      </c>
      <c r="U112" s="4">
        <v>1</v>
      </c>
      <c r="W112" s="2">
        <f t="shared" si="39"/>
        <v>52</v>
      </c>
      <c r="Y112" s="17">
        <f>SUMPRODUCT('Champ Scores'!B112:U112,'Comp &amp; Class Scores'!$B$3:$U$3,'Champ Scores'!B112:U112,'Comp &amp; Class Scores'!$B$3:$U$3)</f>
        <v>1867</v>
      </c>
      <c r="Z112" s="17">
        <f>SUMPRODUCT('Champ Scores'!B112:U112,'Comp &amp; Class Scores'!$B$4:$U$4,'Champ Scores'!B112:U112,'Comp &amp; Class Scores'!$B$4:$U$4)</f>
        <v>2881</v>
      </c>
      <c r="AA112" s="17">
        <f>SUMPRODUCT('Champ Scores'!B112:U112,'Comp &amp; Class Scores'!$B$5:$U$5,'Champ Scores'!B112:U112,'Comp &amp; Class Scores'!$B$5:$U$5)</f>
        <v>1572</v>
      </c>
      <c r="AB112" s="17">
        <f>SUMPRODUCT('Champ Scores'!B112:U112,'Comp &amp; Class Scores'!$B$6:$U$6,'Champ Scores'!B112:U112,'Comp &amp; Class Scores'!$B$6:$U$6)</f>
        <v>1473</v>
      </c>
      <c r="AC112" s="17">
        <f>SUMPRODUCT('Champ Scores'!B112:U112,'Comp &amp; Class Scores'!$B$7:$U$7,'Champ Scores'!B112:U112,'Comp &amp; Class Scores'!$B$7:$U$7)</f>
        <v>2269</v>
      </c>
      <c r="AE112" s="2">
        <f t="shared" si="22"/>
        <v>10062</v>
      </c>
      <c r="AG112" s="28">
        <f t="shared" si="23"/>
        <v>45.868318955835072</v>
      </c>
      <c r="AH112" s="28">
        <f t="shared" si="24"/>
        <v>24.82036468035373</v>
      </c>
      <c r="AI112" s="28">
        <f t="shared" si="25"/>
        <v>29.311316363811198</v>
      </c>
      <c r="AJ112" s="29">
        <f t="shared" si="26"/>
        <v>100</v>
      </c>
      <c r="AL112" s="31">
        <v>0.53949999999999998</v>
      </c>
      <c r="AM112" s="31">
        <v>0.63629999999999998</v>
      </c>
      <c r="AN112" s="31">
        <v>0.60370000000000001</v>
      </c>
      <c r="AO112" s="31">
        <v>0.54579999999999995</v>
      </c>
      <c r="AP112" s="31">
        <v>0.51980000000000004</v>
      </c>
      <c r="AQ112" s="31">
        <v>0.52569999999999995</v>
      </c>
      <c r="AR112" s="31">
        <v>0.54330000000000001</v>
      </c>
      <c r="AS112" s="31">
        <v>0.56379999999999997</v>
      </c>
      <c r="AU112" s="31">
        <f t="shared" si="27"/>
        <v>0.1412867005211747</v>
      </c>
      <c r="AV112" s="31">
        <f t="shared" si="28"/>
        <v>7.6453367187841292E-2</v>
      </c>
      <c r="AW112" s="31">
        <f t="shared" si="29"/>
        <v>9.0286700521174656E-2</v>
      </c>
      <c r="AX112" s="31">
        <f t="shared" si="20"/>
        <v>0.30802676823019065</v>
      </c>
    </row>
    <row r="113" spans="1:50" x14ac:dyDescent="0.25">
      <c r="A113" s="1" t="s">
        <v>114</v>
      </c>
      <c r="B113" s="4">
        <v>1</v>
      </c>
      <c r="C113" s="4">
        <v>3</v>
      </c>
      <c r="D113" s="4">
        <v>3</v>
      </c>
      <c r="E113" s="4">
        <v>1</v>
      </c>
      <c r="F113" s="4">
        <v>3</v>
      </c>
      <c r="G113" s="4">
        <v>1</v>
      </c>
      <c r="H113" s="4">
        <v>1</v>
      </c>
      <c r="I113" s="4">
        <v>1</v>
      </c>
      <c r="J113" s="4">
        <v>3</v>
      </c>
      <c r="K113" s="4">
        <v>5</v>
      </c>
      <c r="L113" s="4">
        <v>1</v>
      </c>
      <c r="M113" s="4">
        <v>2</v>
      </c>
      <c r="N113" s="4">
        <v>4</v>
      </c>
      <c r="O113" s="4">
        <v>2</v>
      </c>
      <c r="P113" s="4">
        <v>4</v>
      </c>
      <c r="Q113" s="4">
        <v>2</v>
      </c>
      <c r="R113" s="4">
        <v>3</v>
      </c>
      <c r="S113" s="4">
        <v>5</v>
      </c>
      <c r="T113" s="4">
        <v>3</v>
      </c>
      <c r="U113" s="4">
        <v>4</v>
      </c>
      <c r="W113" s="2">
        <f t="shared" si="39"/>
        <v>52</v>
      </c>
      <c r="Y113" s="17">
        <f>SUMPRODUCT('Champ Scores'!B113:U113,'Comp &amp; Class Scores'!$B$3:$U$3,'Champ Scores'!B113:U113,'Comp &amp; Class Scores'!$B$3:$U$3)</f>
        <v>1887</v>
      </c>
      <c r="Z113" s="17">
        <f>SUMPRODUCT('Champ Scores'!B113:U113,'Comp &amp; Class Scores'!$B$4:$U$4,'Champ Scores'!B113:U113,'Comp &amp; Class Scores'!$B$4:$U$4)</f>
        <v>1562</v>
      </c>
      <c r="AA113" s="17">
        <f>SUMPRODUCT('Champ Scores'!B113:U113,'Comp &amp; Class Scores'!$B$5:$U$5,'Champ Scores'!B113:U113,'Comp &amp; Class Scores'!$B$5:$U$5)</f>
        <v>2302</v>
      </c>
      <c r="AB113" s="17">
        <f>SUMPRODUCT('Champ Scores'!B113:U113,'Comp &amp; Class Scores'!$B$6:$U$6,'Champ Scores'!B113:U113,'Comp &amp; Class Scores'!$B$6:$U$6)</f>
        <v>1598</v>
      </c>
      <c r="AC113" s="17">
        <f>SUMPRODUCT('Champ Scores'!B113:U113,'Comp &amp; Class Scores'!$B$7:$U$7,'Champ Scores'!B113:U113,'Comp &amp; Class Scores'!$B$7:$U$7)</f>
        <v>1616</v>
      </c>
      <c r="AE113" s="2">
        <f t="shared" si="22"/>
        <v>8965</v>
      </c>
      <c r="AG113" s="28">
        <f t="shared" si="23"/>
        <v>44.809101743340747</v>
      </c>
      <c r="AH113" s="28">
        <f t="shared" si="24"/>
        <v>25.581623807702176</v>
      </c>
      <c r="AI113" s="28">
        <f t="shared" si="25"/>
        <v>29.60927444895708</v>
      </c>
      <c r="AJ113" s="29">
        <f t="shared" si="26"/>
        <v>100</v>
      </c>
      <c r="AL113" s="31">
        <v>0.52790000000000004</v>
      </c>
      <c r="AM113" s="31">
        <v>0.5837</v>
      </c>
      <c r="AN113" s="31">
        <v>0.55579999999999996</v>
      </c>
      <c r="AO113" s="31">
        <v>0.52680000000000005</v>
      </c>
      <c r="AP113" s="31">
        <v>0.51539999999999997</v>
      </c>
      <c r="AQ113" s="31">
        <v>0.52910000000000001</v>
      </c>
      <c r="AR113" s="31">
        <v>0.53129999999999999</v>
      </c>
      <c r="AS113" s="31">
        <v>0.53080000000000005</v>
      </c>
      <c r="AU113" s="31">
        <f t="shared" si="27"/>
        <v>7.3798284584639218E-2</v>
      </c>
      <c r="AV113" s="31">
        <f t="shared" si="28"/>
        <v>4.2131617917972486E-2</v>
      </c>
      <c r="AW113" s="31">
        <f t="shared" si="29"/>
        <v>4.8764951251305977E-2</v>
      </c>
      <c r="AX113" s="31">
        <f t="shared" si="20"/>
        <v>0.16469485375391768</v>
      </c>
    </row>
    <row r="114" spans="1:50" x14ac:dyDescent="0.25">
      <c r="A114" s="1" t="s">
        <v>115</v>
      </c>
      <c r="B114" s="4">
        <v>4</v>
      </c>
      <c r="C114" s="4">
        <v>4</v>
      </c>
      <c r="D114" s="4">
        <v>4</v>
      </c>
      <c r="E114" s="4">
        <v>4</v>
      </c>
      <c r="F114" s="4">
        <v>4</v>
      </c>
      <c r="G114" s="4">
        <v>2</v>
      </c>
      <c r="H114" s="4">
        <v>4</v>
      </c>
      <c r="I114" s="4">
        <v>2</v>
      </c>
      <c r="J114" s="4">
        <v>3</v>
      </c>
      <c r="K114" s="4">
        <v>3</v>
      </c>
      <c r="L114" s="4">
        <v>1</v>
      </c>
      <c r="M114" s="4">
        <v>1</v>
      </c>
      <c r="N114" s="4">
        <v>2</v>
      </c>
      <c r="O114" s="4">
        <v>1</v>
      </c>
      <c r="P114" s="4">
        <v>2</v>
      </c>
      <c r="Q114" s="4">
        <v>3</v>
      </c>
      <c r="R114" s="4">
        <v>4</v>
      </c>
      <c r="S114" s="4">
        <v>1</v>
      </c>
      <c r="T114" s="4">
        <v>2</v>
      </c>
      <c r="U114" s="4">
        <v>1</v>
      </c>
      <c r="W114" s="2">
        <f t="shared" si="39"/>
        <v>52</v>
      </c>
      <c r="Y114" s="17">
        <f>SUMPRODUCT('Champ Scores'!B114:U114,'Comp &amp; Class Scores'!$B$3:$U$3,'Champ Scores'!B114:U114,'Comp &amp; Class Scores'!$B$3:$U$3)</f>
        <v>1985</v>
      </c>
      <c r="Z114" s="17">
        <f>SUMPRODUCT('Champ Scores'!B114:U114,'Comp &amp; Class Scores'!$B$4:$U$4,'Champ Scores'!B114:U114,'Comp &amp; Class Scores'!$B$4:$U$4)</f>
        <v>2154</v>
      </c>
      <c r="AA114" s="17">
        <f>SUMPRODUCT('Champ Scores'!B114:U114,'Comp &amp; Class Scores'!$B$5:$U$5,'Champ Scores'!B114:U114,'Comp &amp; Class Scores'!$B$5:$U$5)</f>
        <v>1616</v>
      </c>
      <c r="AB114" s="17">
        <f>SUMPRODUCT('Champ Scores'!B114:U114,'Comp &amp; Class Scores'!$B$6:$U$6,'Champ Scores'!B114:U114,'Comp &amp; Class Scores'!$B$6:$U$6)</f>
        <v>1685</v>
      </c>
      <c r="AC114" s="17">
        <f>SUMPRODUCT('Champ Scores'!B114:U114,'Comp &amp; Class Scores'!$B$7:$U$7,'Champ Scores'!B114:U114,'Comp &amp; Class Scores'!$B$7:$U$7)</f>
        <v>1927</v>
      </c>
      <c r="AE114" s="2">
        <f t="shared" si="22"/>
        <v>9367</v>
      </c>
      <c r="AG114" s="28">
        <f t="shared" si="23"/>
        <v>17.607256598994628</v>
      </c>
      <c r="AH114" s="28">
        <f t="shared" si="24"/>
        <v>36.51444171727654</v>
      </c>
      <c r="AI114" s="28">
        <f t="shared" si="25"/>
        <v>45.878301683728836</v>
      </c>
      <c r="AJ114" s="29">
        <f t="shared" si="26"/>
        <v>100</v>
      </c>
      <c r="AL114" s="31">
        <v>0.49480000000000002</v>
      </c>
      <c r="AM114" s="31">
        <v>0.3745</v>
      </c>
      <c r="AN114" s="31">
        <v>0.44790000000000002</v>
      </c>
      <c r="AO114" s="31">
        <v>0.48420000000000002</v>
      </c>
      <c r="AP114" s="31">
        <v>0.50190000000000001</v>
      </c>
      <c r="AQ114" s="31">
        <v>0.49959999999999999</v>
      </c>
      <c r="AR114" s="31">
        <v>0.52659999999999996</v>
      </c>
      <c r="AS114" s="31">
        <v>0.54820000000000002</v>
      </c>
      <c r="AU114" s="31">
        <f t="shared" si="27"/>
        <v>5.5595436993082004E-2</v>
      </c>
      <c r="AV114" s="31">
        <f t="shared" si="28"/>
        <v>0.11529543699308203</v>
      </c>
      <c r="AW114" s="31">
        <f t="shared" si="29"/>
        <v>0.14486210365974872</v>
      </c>
      <c r="AX114" s="31">
        <f t="shared" si="20"/>
        <v>0.31575297764591276</v>
      </c>
    </row>
    <row r="115" spans="1:50" x14ac:dyDescent="0.25">
      <c r="A115" s="1" t="s">
        <v>116</v>
      </c>
      <c r="B115" s="4">
        <v>1</v>
      </c>
      <c r="C115" s="4">
        <v>4</v>
      </c>
      <c r="D115" s="4">
        <v>1</v>
      </c>
      <c r="E115" s="4">
        <v>5</v>
      </c>
      <c r="F115" s="4">
        <v>4</v>
      </c>
      <c r="G115" s="4">
        <v>5</v>
      </c>
      <c r="H115" s="4">
        <v>1</v>
      </c>
      <c r="I115" s="4">
        <v>1</v>
      </c>
      <c r="J115" s="4">
        <v>5</v>
      </c>
      <c r="K115" s="4">
        <v>5</v>
      </c>
      <c r="L115" s="4">
        <v>1</v>
      </c>
      <c r="M115" s="4">
        <v>2</v>
      </c>
      <c r="N115" s="4">
        <v>1</v>
      </c>
      <c r="O115" s="4">
        <v>1</v>
      </c>
      <c r="P115" s="4">
        <v>3</v>
      </c>
      <c r="Q115" s="4">
        <v>5</v>
      </c>
      <c r="R115" s="4">
        <v>1</v>
      </c>
      <c r="S115" s="4">
        <v>1</v>
      </c>
      <c r="T115" s="4">
        <v>3</v>
      </c>
      <c r="U115" s="4">
        <v>2</v>
      </c>
      <c r="W115" s="2">
        <f t="shared" si="39"/>
        <v>52</v>
      </c>
      <c r="Y115" s="17">
        <f>SUMPRODUCT('Champ Scores'!B115:U115,'Comp &amp; Class Scores'!$B$3:$U$3,'Champ Scores'!B115:U115,'Comp &amp; Class Scores'!$B$3:$U$3)</f>
        <v>1994</v>
      </c>
      <c r="Z115" s="17">
        <f>SUMPRODUCT('Champ Scores'!B115:U115,'Comp &amp; Class Scores'!$B$4:$U$4,'Champ Scores'!B115:U115,'Comp &amp; Class Scores'!$B$4:$U$4)</f>
        <v>1832</v>
      </c>
      <c r="AA115" s="17">
        <f>SUMPRODUCT('Champ Scores'!B115:U115,'Comp &amp; Class Scores'!$B$5:$U$5,'Champ Scores'!B115:U115,'Comp &amp; Class Scores'!$B$5:$U$5)</f>
        <v>2153</v>
      </c>
      <c r="AB115" s="17">
        <f>SUMPRODUCT('Champ Scores'!B115:U115,'Comp &amp; Class Scores'!$B$6:$U$6,'Champ Scores'!B115:U115,'Comp &amp; Class Scores'!$B$6:$U$6)</f>
        <v>1826</v>
      </c>
      <c r="AC115" s="17">
        <f>SUMPRODUCT('Champ Scores'!B115:U115,'Comp &amp; Class Scores'!$B$7:$U$7,'Champ Scores'!B115:U115,'Comp &amp; Class Scores'!$B$7:$U$7)</f>
        <v>2849</v>
      </c>
      <c r="AE115" s="2">
        <f t="shared" si="22"/>
        <v>10654</v>
      </c>
      <c r="AG115" s="28">
        <f t="shared" si="23"/>
        <v>20.891574973556786</v>
      </c>
      <c r="AH115" s="28">
        <f t="shared" si="24"/>
        <v>36.527371392330643</v>
      </c>
      <c r="AI115" s="28">
        <f t="shared" si="25"/>
        <v>42.581053634112578</v>
      </c>
      <c r="AJ115" s="29">
        <f t="shared" si="26"/>
        <v>100</v>
      </c>
      <c r="AL115" s="31">
        <v>0.51959999999999995</v>
      </c>
      <c r="AM115" s="31">
        <v>0.4889</v>
      </c>
      <c r="AN115" s="31">
        <v>0.50190000000000001</v>
      </c>
      <c r="AO115" s="31">
        <v>0.52910000000000001</v>
      </c>
      <c r="AP115" s="31">
        <v>0.51470000000000005</v>
      </c>
      <c r="AQ115" s="31">
        <v>0.52129999999999999</v>
      </c>
      <c r="AR115" s="31">
        <v>0.5242</v>
      </c>
      <c r="AS115" s="31">
        <v>0.53710000000000002</v>
      </c>
      <c r="AU115" s="31">
        <f t="shared" si="27"/>
        <v>2.0131139331688697E-2</v>
      </c>
      <c r="AV115" s="31">
        <f t="shared" si="28"/>
        <v>3.5197805998355369E-2</v>
      </c>
      <c r="AW115" s="31">
        <f t="shared" si="29"/>
        <v>4.1031139331688726E-2</v>
      </c>
      <c r="AX115" s="31">
        <f t="shared" si="20"/>
        <v>9.6360084661732792E-2</v>
      </c>
    </row>
    <row r="116" spans="1:50" x14ac:dyDescent="0.25">
      <c r="A116" s="1" t="s">
        <v>117</v>
      </c>
      <c r="B116" s="4">
        <v>2</v>
      </c>
      <c r="C116" s="4">
        <v>3</v>
      </c>
      <c r="D116" s="4">
        <v>1</v>
      </c>
      <c r="E116" s="4">
        <v>4</v>
      </c>
      <c r="F116" s="4">
        <v>1</v>
      </c>
      <c r="G116" s="4">
        <v>2</v>
      </c>
      <c r="H116" s="4">
        <v>2</v>
      </c>
      <c r="I116" s="4">
        <v>1</v>
      </c>
      <c r="J116" s="4">
        <v>1</v>
      </c>
      <c r="K116" s="4">
        <v>5</v>
      </c>
      <c r="L116" s="4">
        <v>2</v>
      </c>
      <c r="M116" s="4">
        <v>2</v>
      </c>
      <c r="N116" s="4">
        <v>5</v>
      </c>
      <c r="O116" s="4">
        <v>2</v>
      </c>
      <c r="P116" s="4">
        <v>5</v>
      </c>
      <c r="Q116" s="4">
        <v>2</v>
      </c>
      <c r="R116" s="4">
        <v>5</v>
      </c>
      <c r="S116" s="4">
        <v>1</v>
      </c>
      <c r="T116" s="4">
        <v>3</v>
      </c>
      <c r="U116" s="4">
        <v>3</v>
      </c>
      <c r="W116" s="2">
        <f t="shared" si="39"/>
        <v>52</v>
      </c>
      <c r="Y116" s="17">
        <f>SUMPRODUCT('Champ Scores'!B116:U116,'Comp &amp; Class Scores'!$B$3:$U$3,'Champ Scores'!B116:U116,'Comp &amp; Class Scores'!$B$3:$U$3)</f>
        <v>3089</v>
      </c>
      <c r="Z116" s="17">
        <f>SUMPRODUCT('Champ Scores'!B116:U116,'Comp &amp; Class Scores'!$B$4:$U$4,'Champ Scores'!B116:U116,'Comp &amp; Class Scores'!$B$4:$U$4)</f>
        <v>1696</v>
      </c>
      <c r="AA116" s="17">
        <f>SUMPRODUCT('Champ Scores'!B116:U116,'Comp &amp; Class Scores'!$B$5:$U$5,'Champ Scores'!B116:U116,'Comp &amp; Class Scores'!$B$5:$U$5)</f>
        <v>1816</v>
      </c>
      <c r="AB116" s="17">
        <f>SUMPRODUCT('Champ Scores'!B116:U116,'Comp &amp; Class Scores'!$B$6:$U$6,'Champ Scores'!B116:U116,'Comp &amp; Class Scores'!$B$6:$U$6)</f>
        <v>1456</v>
      </c>
      <c r="AC116" s="17">
        <f>SUMPRODUCT('Champ Scores'!B116:U116,'Comp &amp; Class Scores'!$B$7:$U$7,'Champ Scores'!B116:U116,'Comp &amp; Class Scores'!$B$7:$U$7)</f>
        <v>1127</v>
      </c>
      <c r="AE116" s="2">
        <f t="shared" si="22"/>
        <v>9184</v>
      </c>
      <c r="AG116" s="28">
        <f t="shared" si="23"/>
        <v>37.065574563073049</v>
      </c>
      <c r="AH116" s="28">
        <f t="shared" si="24"/>
        <v>41.895533801559743</v>
      </c>
      <c r="AI116" s="28">
        <f t="shared" si="25"/>
        <v>21.038891635367204</v>
      </c>
      <c r="AJ116" s="29">
        <f t="shared" si="26"/>
        <v>100</v>
      </c>
      <c r="AL116" s="31">
        <v>0.53180000000000005</v>
      </c>
      <c r="AM116" s="31">
        <v>0.49070000000000003</v>
      </c>
      <c r="AN116" s="31">
        <v>0.54559999999999997</v>
      </c>
      <c r="AO116" s="31">
        <v>0.54990000000000006</v>
      </c>
      <c r="AP116" s="31">
        <v>0.54710000000000003</v>
      </c>
      <c r="AQ116" s="31">
        <v>0.50680000000000003</v>
      </c>
      <c r="AR116" s="31">
        <v>0.50629999999999997</v>
      </c>
      <c r="AS116" s="31">
        <v>0.51470000000000005</v>
      </c>
      <c r="AU116" s="31">
        <f t="shared" si="27"/>
        <v>4.5021367683044988E-2</v>
      </c>
      <c r="AV116" s="31">
        <f t="shared" si="28"/>
        <v>5.0888034349711675E-2</v>
      </c>
      <c r="AW116" s="31">
        <f t="shared" si="29"/>
        <v>2.5554701016378245E-2</v>
      </c>
      <c r="AX116" s="31">
        <f t="shared" si="20"/>
        <v>0.12146410304913491</v>
      </c>
    </row>
    <row r="117" spans="1:50" x14ac:dyDescent="0.25">
      <c r="A117" s="1" t="s">
        <v>118</v>
      </c>
      <c r="B117" s="4">
        <v>1</v>
      </c>
      <c r="C117" s="4">
        <v>5</v>
      </c>
      <c r="D117" s="4">
        <v>5</v>
      </c>
      <c r="E117" s="4">
        <v>4</v>
      </c>
      <c r="F117" s="4">
        <v>1</v>
      </c>
      <c r="G117" s="4">
        <v>5</v>
      </c>
      <c r="H117" s="4">
        <v>4</v>
      </c>
      <c r="I117" s="4">
        <v>5</v>
      </c>
      <c r="J117" s="4">
        <v>1</v>
      </c>
      <c r="K117" s="4">
        <v>1</v>
      </c>
      <c r="L117" s="4">
        <v>1</v>
      </c>
      <c r="M117" s="4">
        <v>1</v>
      </c>
      <c r="N117" s="4">
        <v>1</v>
      </c>
      <c r="O117" s="4">
        <v>1</v>
      </c>
      <c r="P117" s="4">
        <v>1</v>
      </c>
      <c r="Q117" s="4">
        <v>2</v>
      </c>
      <c r="R117" s="4">
        <v>1</v>
      </c>
      <c r="S117" s="4">
        <v>5</v>
      </c>
      <c r="T117" s="4">
        <v>2</v>
      </c>
      <c r="U117" s="4">
        <v>5</v>
      </c>
      <c r="W117" s="2">
        <f t="shared" si="39"/>
        <v>52</v>
      </c>
      <c r="Y117" s="17">
        <f>SUMPRODUCT('Champ Scores'!B117:U117,'Comp &amp; Class Scores'!$B$3:$U$3,'Champ Scores'!B117:U117,'Comp &amp; Class Scores'!$B$3:$U$3)</f>
        <v>1357</v>
      </c>
      <c r="Z117" s="17">
        <f>SUMPRODUCT('Champ Scores'!B117:U117,'Comp &amp; Class Scores'!$B$4:$U$4,'Champ Scores'!B117:U117,'Comp &amp; Class Scores'!$B$4:$U$4)</f>
        <v>1330</v>
      </c>
      <c r="AA117" s="17">
        <f>SUMPRODUCT('Champ Scores'!B117:U117,'Comp &amp; Class Scores'!$B$5:$U$5,'Champ Scores'!B117:U117,'Comp &amp; Class Scores'!$B$5:$U$5)</f>
        <v>3313</v>
      </c>
      <c r="AB117" s="17">
        <f>SUMPRODUCT('Champ Scores'!B117:U117,'Comp &amp; Class Scores'!$B$6:$U$6,'Champ Scores'!B117:U117,'Comp &amp; Class Scores'!$B$6:$U$6)</f>
        <v>3505</v>
      </c>
      <c r="AC117" s="17">
        <f>SUMPRODUCT('Champ Scores'!B117:U117,'Comp &amp; Class Scores'!$B$7:$U$7,'Champ Scores'!B117:U117,'Comp &amp; Class Scores'!$B$7:$U$7)</f>
        <v>2866</v>
      </c>
      <c r="AE117" s="2">
        <f t="shared" si="22"/>
        <v>12371</v>
      </c>
      <c r="AG117" s="28">
        <f t="shared" si="23"/>
        <v>28.312463223860075</v>
      </c>
      <c r="AH117" s="28">
        <f t="shared" si="24"/>
        <v>40.417996677988882</v>
      </c>
      <c r="AI117" s="28">
        <f t="shared" si="25"/>
        <v>31.269540098151051</v>
      </c>
      <c r="AJ117" s="29">
        <f t="shared" si="26"/>
        <v>100.00000000000001</v>
      </c>
      <c r="AL117" s="31">
        <v>0.51729999999999998</v>
      </c>
      <c r="AM117" s="31">
        <v>0.4849</v>
      </c>
      <c r="AN117" s="31">
        <v>0.51529999999999998</v>
      </c>
      <c r="AO117" s="31">
        <v>0.52810000000000001</v>
      </c>
      <c r="AP117" s="31">
        <v>0.52149999999999996</v>
      </c>
      <c r="AQ117" s="31">
        <v>0.50490000000000002</v>
      </c>
      <c r="AR117" s="31">
        <v>0.51929999999999998</v>
      </c>
      <c r="AS117" s="31">
        <v>0.51049999999999995</v>
      </c>
      <c r="AU117" s="31">
        <f t="shared" si="27"/>
        <v>2.0425549998160486E-2</v>
      </c>
      <c r="AV117" s="31">
        <f t="shared" si="28"/>
        <v>2.9158883331493857E-2</v>
      </c>
      <c r="AW117" s="31">
        <f t="shared" si="29"/>
        <v>2.2558883331493806E-2</v>
      </c>
      <c r="AX117" s="31">
        <f t="shared" si="20"/>
        <v>7.2143316661148149E-2</v>
      </c>
    </row>
    <row r="118" spans="1:50" x14ac:dyDescent="0.25">
      <c r="A118" s="1" t="s">
        <v>119</v>
      </c>
      <c r="B118" s="4">
        <v>2</v>
      </c>
      <c r="C118" s="4">
        <v>4</v>
      </c>
      <c r="D118" s="4">
        <v>3</v>
      </c>
      <c r="E118" s="4">
        <v>4</v>
      </c>
      <c r="F118" s="4">
        <v>3</v>
      </c>
      <c r="G118" s="4">
        <v>2</v>
      </c>
      <c r="H118" s="4">
        <v>1</v>
      </c>
      <c r="I118" s="4">
        <v>1</v>
      </c>
      <c r="J118" s="4">
        <v>1</v>
      </c>
      <c r="K118" s="4">
        <v>4</v>
      </c>
      <c r="L118" s="4">
        <v>1</v>
      </c>
      <c r="M118" s="4">
        <v>5</v>
      </c>
      <c r="N118" s="4">
        <v>2</v>
      </c>
      <c r="O118" s="4">
        <v>1</v>
      </c>
      <c r="P118" s="4">
        <v>5</v>
      </c>
      <c r="Q118" s="4">
        <v>5</v>
      </c>
      <c r="R118" s="4">
        <v>1</v>
      </c>
      <c r="S118" s="4">
        <v>1</v>
      </c>
      <c r="T118" s="4">
        <v>3</v>
      </c>
      <c r="U118" s="4">
        <v>3</v>
      </c>
      <c r="W118" s="2">
        <f t="shared" si="39"/>
        <v>52</v>
      </c>
      <c r="Y118" s="17">
        <f>SUMPRODUCT('Champ Scores'!B118:U118,'Comp &amp; Class Scores'!$B$3:$U$3,'Champ Scores'!B118:U118,'Comp &amp; Class Scores'!$B$3:$U$3)</f>
        <v>2425</v>
      </c>
      <c r="Z118" s="17">
        <f>SUMPRODUCT('Champ Scores'!B118:U118,'Comp &amp; Class Scores'!$B$4:$U$4,'Champ Scores'!B118:U118,'Comp &amp; Class Scores'!$B$4:$U$4)</f>
        <v>2313</v>
      </c>
      <c r="AA118" s="17">
        <f>SUMPRODUCT('Champ Scores'!B118:U118,'Comp &amp; Class Scores'!$B$5:$U$5,'Champ Scores'!B118:U118,'Comp &amp; Class Scores'!$B$5:$U$5)</f>
        <v>2061</v>
      </c>
      <c r="AB118" s="17">
        <f>SUMPRODUCT('Champ Scores'!B118:U118,'Comp &amp; Class Scores'!$B$6:$U$6,'Champ Scores'!B118:U118,'Comp &amp; Class Scores'!$B$6:$U$6)</f>
        <v>1690</v>
      </c>
      <c r="AC118" s="17">
        <f>SUMPRODUCT('Champ Scores'!B118:U118,'Comp &amp; Class Scores'!$B$7:$U$7,'Champ Scores'!B118:U118,'Comp &amp; Class Scores'!$B$7:$U$7)</f>
        <v>1815</v>
      </c>
      <c r="AE118" s="2">
        <f t="shared" si="22"/>
        <v>10304</v>
      </c>
      <c r="AG118" s="28">
        <f t="shared" si="23"/>
        <v>14.494009037572889</v>
      </c>
      <c r="AH118" s="28">
        <f t="shared" si="24"/>
        <v>44.005696664955828</v>
      </c>
      <c r="AI118" s="28">
        <f t="shared" si="25"/>
        <v>41.500294297471285</v>
      </c>
      <c r="AJ118" s="29">
        <f t="shared" si="26"/>
        <v>100</v>
      </c>
      <c r="AL118" s="31">
        <v>0.55969999999999998</v>
      </c>
      <c r="AM118" s="31">
        <v>0.47060000000000002</v>
      </c>
      <c r="AN118" s="31">
        <v>0.49409999999999998</v>
      </c>
      <c r="AO118" s="31">
        <v>0.55740000000000001</v>
      </c>
      <c r="AP118" s="31">
        <v>0.56779999999999997</v>
      </c>
      <c r="AQ118" s="31">
        <v>0.57830000000000004</v>
      </c>
      <c r="AR118" s="31">
        <v>0.5645</v>
      </c>
      <c r="AS118" s="31">
        <v>0.54530000000000001</v>
      </c>
      <c r="AU118" s="31">
        <f t="shared" si="27"/>
        <v>2.9696858553266425E-2</v>
      </c>
      <c r="AV118" s="31">
        <f t="shared" si="28"/>
        <v>9.0163525219933094E-2</v>
      </c>
      <c r="AW118" s="31">
        <f t="shared" si="29"/>
        <v>8.5030191886599771E-2</v>
      </c>
      <c r="AX118" s="31">
        <f t="shared" si="20"/>
        <v>0.20489057565979929</v>
      </c>
    </row>
    <row r="119" spans="1:50" x14ac:dyDescent="0.25">
      <c r="A119" s="1" t="s">
        <v>120</v>
      </c>
      <c r="B119" s="4">
        <v>1</v>
      </c>
      <c r="C119" s="4">
        <v>3</v>
      </c>
      <c r="D119" s="4">
        <v>2</v>
      </c>
      <c r="E119" s="4">
        <v>1</v>
      </c>
      <c r="F119" s="4">
        <v>1</v>
      </c>
      <c r="G119" s="4">
        <v>1</v>
      </c>
      <c r="H119" s="4">
        <v>3</v>
      </c>
      <c r="I119" s="4">
        <v>3</v>
      </c>
      <c r="J119" s="4">
        <v>1</v>
      </c>
      <c r="K119" s="4">
        <v>1</v>
      </c>
      <c r="L119" s="4">
        <v>1</v>
      </c>
      <c r="M119" s="4">
        <v>1</v>
      </c>
      <c r="N119" s="4">
        <v>5</v>
      </c>
      <c r="O119" s="4">
        <v>4</v>
      </c>
      <c r="P119" s="4">
        <v>5</v>
      </c>
      <c r="Q119" s="4">
        <v>3</v>
      </c>
      <c r="R119" s="4">
        <v>1</v>
      </c>
      <c r="S119" s="4">
        <v>5</v>
      </c>
      <c r="T119" s="4">
        <v>5</v>
      </c>
      <c r="U119" s="4">
        <v>5</v>
      </c>
      <c r="W119" s="2">
        <f t="shared" si="39"/>
        <v>52</v>
      </c>
      <c r="Y119" s="17">
        <f>SUMPRODUCT('Champ Scores'!B119:U119,'Comp &amp; Class Scores'!$B$3:$U$3,'Champ Scores'!B119:U119,'Comp &amp; Class Scores'!$B$3:$U$3)</f>
        <v>1862</v>
      </c>
      <c r="Z119" s="17">
        <f>SUMPRODUCT('Champ Scores'!B119:U119,'Comp &amp; Class Scores'!$B$4:$U$4,'Champ Scores'!B119:U119,'Comp &amp; Class Scores'!$B$4:$U$4)</f>
        <v>1327</v>
      </c>
      <c r="AA119" s="17">
        <f>SUMPRODUCT('Champ Scores'!B119:U119,'Comp &amp; Class Scores'!$B$5:$U$5,'Champ Scores'!B119:U119,'Comp &amp; Class Scores'!$B$5:$U$5)</f>
        <v>2736</v>
      </c>
      <c r="AB119" s="17">
        <f>SUMPRODUCT('Champ Scores'!B119:U119,'Comp &amp; Class Scores'!$B$6:$U$6,'Champ Scores'!B119:U119,'Comp &amp; Class Scores'!$B$6:$U$6)</f>
        <v>2683</v>
      </c>
      <c r="AC119" s="17">
        <f>SUMPRODUCT('Champ Scores'!B119:U119,'Comp &amp; Class Scores'!$B$7:$U$7,'Champ Scores'!B119:U119,'Comp &amp; Class Scores'!$B$7:$U$7)</f>
        <v>1811</v>
      </c>
      <c r="AE119" s="2">
        <f t="shared" si="22"/>
        <v>10419</v>
      </c>
      <c r="AG119" s="28">
        <f t="shared" si="23"/>
        <v>16.064528415201096</v>
      </c>
      <c r="AH119" s="28">
        <f t="shared" si="24"/>
        <v>40.388509691576736</v>
      </c>
      <c r="AI119" s="28">
        <f t="shared" si="25"/>
        <v>43.546961893222168</v>
      </c>
      <c r="AJ119" s="29">
        <f t="shared" si="26"/>
        <v>100</v>
      </c>
      <c r="AL119" s="31">
        <v>0.53580000000000005</v>
      </c>
      <c r="AM119" s="31">
        <v>0.34639999999999999</v>
      </c>
      <c r="AN119" s="31">
        <v>0.44340000000000002</v>
      </c>
      <c r="AO119" s="31">
        <v>0.53259999999999996</v>
      </c>
      <c r="AP119" s="31">
        <v>0.54890000000000005</v>
      </c>
      <c r="AQ119" s="31">
        <v>0.55279999999999996</v>
      </c>
      <c r="AR119" s="31">
        <v>0.56200000000000006</v>
      </c>
      <c r="AS119" s="31">
        <v>0.56000000000000005</v>
      </c>
      <c r="AU119" s="31">
        <f t="shared" si="27"/>
        <v>6.8663737729585617E-2</v>
      </c>
      <c r="AV119" s="31">
        <f t="shared" si="28"/>
        <v>0.17263040439625232</v>
      </c>
      <c r="AW119" s="31">
        <f t="shared" si="29"/>
        <v>0.18613040439625228</v>
      </c>
      <c r="AX119" s="31">
        <f t="shared" si="20"/>
        <v>0.42742454652209022</v>
      </c>
    </row>
    <row r="120" spans="1:50" x14ac:dyDescent="0.25">
      <c r="A120" s="1" t="s">
        <v>121</v>
      </c>
      <c r="B120" s="4">
        <v>1</v>
      </c>
      <c r="C120" s="4">
        <v>2</v>
      </c>
      <c r="D120" s="4">
        <v>1</v>
      </c>
      <c r="E120" s="4">
        <v>2</v>
      </c>
      <c r="F120" s="4">
        <v>1</v>
      </c>
      <c r="G120" s="4">
        <v>1</v>
      </c>
      <c r="H120" s="4">
        <v>4</v>
      </c>
      <c r="I120" s="4">
        <v>4</v>
      </c>
      <c r="J120" s="4">
        <v>1</v>
      </c>
      <c r="K120" s="4">
        <v>1</v>
      </c>
      <c r="L120" s="4">
        <v>1</v>
      </c>
      <c r="M120" s="4">
        <v>2</v>
      </c>
      <c r="N120" s="4">
        <v>4</v>
      </c>
      <c r="O120" s="4">
        <v>4</v>
      </c>
      <c r="P120" s="4">
        <v>3</v>
      </c>
      <c r="Q120" s="4">
        <v>4</v>
      </c>
      <c r="R120" s="4">
        <v>1</v>
      </c>
      <c r="S120" s="4">
        <v>5</v>
      </c>
      <c r="T120" s="4">
        <v>5</v>
      </c>
      <c r="U120" s="4">
        <v>5</v>
      </c>
      <c r="W120" s="2">
        <f t="shared" si="39"/>
        <v>52</v>
      </c>
      <c r="Y120" s="17">
        <f>SUMPRODUCT('Champ Scores'!B120:U120,'Comp &amp; Class Scores'!$B$3:$U$3,'Champ Scores'!B120:U120,'Comp &amp; Class Scores'!$B$3:$U$3)</f>
        <v>1407</v>
      </c>
      <c r="Z120" s="17">
        <f>SUMPRODUCT('Champ Scores'!B120:U120,'Comp &amp; Class Scores'!$B$4:$U$4,'Champ Scores'!B120:U120,'Comp &amp; Class Scores'!$B$4:$U$4)</f>
        <v>1245</v>
      </c>
      <c r="AA120" s="17">
        <f>SUMPRODUCT('Champ Scores'!B120:U120,'Comp &amp; Class Scores'!$B$5:$U$5,'Champ Scores'!B120:U120,'Comp &amp; Class Scores'!$B$5:$U$5)</f>
        <v>2712</v>
      </c>
      <c r="AB120" s="17">
        <f>SUMPRODUCT('Champ Scores'!B120:U120,'Comp &amp; Class Scores'!$B$6:$U$6,'Champ Scores'!B120:U120,'Comp &amp; Class Scores'!$B$6:$U$6)</f>
        <v>2949</v>
      </c>
      <c r="AC120" s="17">
        <f>SUMPRODUCT('Champ Scores'!B120:U120,'Comp &amp; Class Scores'!$B$7:$U$7,'Champ Scores'!B120:U120,'Comp &amp; Class Scores'!$B$7:$U$7)</f>
        <v>2019</v>
      </c>
      <c r="AE120" s="2">
        <f t="shared" si="22"/>
        <v>10332</v>
      </c>
      <c r="AG120" s="28">
        <f t="shared" si="23"/>
        <v>30.714904280897741</v>
      </c>
      <c r="AH120" s="28">
        <f t="shared" si="24"/>
        <v>26.899479090205929</v>
      </c>
      <c r="AI120" s="28">
        <f t="shared" si="25"/>
        <v>42.385616628896329</v>
      </c>
      <c r="AJ120" s="29">
        <f t="shared" si="26"/>
        <v>100</v>
      </c>
      <c r="AL120" s="31">
        <v>0.503</v>
      </c>
      <c r="AM120" s="31">
        <v>0.52329999999999999</v>
      </c>
      <c r="AN120" s="31">
        <v>0.49830000000000002</v>
      </c>
      <c r="AO120" s="31">
        <v>0.49590000000000001</v>
      </c>
      <c r="AP120" s="31">
        <v>0.49540000000000001</v>
      </c>
      <c r="AQ120" s="31">
        <v>0.51600000000000001</v>
      </c>
      <c r="AR120" s="31">
        <v>0.51039999999999996</v>
      </c>
      <c r="AS120" s="31">
        <v>0.52229999999999999</v>
      </c>
      <c r="AU120" s="31">
        <f t="shared" si="27"/>
        <v>2.7370651850237349E-2</v>
      </c>
      <c r="AV120" s="31">
        <f t="shared" si="28"/>
        <v>2.397065185023739E-2</v>
      </c>
      <c r="AW120" s="31">
        <f t="shared" si="29"/>
        <v>3.7770651850237313E-2</v>
      </c>
      <c r="AX120" s="31">
        <f t="shared" si="20"/>
        <v>8.9111955550712052E-2</v>
      </c>
    </row>
    <row r="121" spans="1:50" x14ac:dyDescent="0.25">
      <c r="A121" s="1" t="s">
        <v>122</v>
      </c>
      <c r="B121" s="4">
        <v>2</v>
      </c>
      <c r="C121" s="4">
        <v>4</v>
      </c>
      <c r="D121" s="4">
        <v>1</v>
      </c>
      <c r="E121" s="4">
        <v>5</v>
      </c>
      <c r="F121" s="4">
        <v>3</v>
      </c>
      <c r="G121" s="4">
        <v>3</v>
      </c>
      <c r="H121" s="4">
        <v>3</v>
      </c>
      <c r="I121" s="4">
        <v>3</v>
      </c>
      <c r="J121" s="4">
        <v>3</v>
      </c>
      <c r="K121" s="4">
        <v>1</v>
      </c>
      <c r="L121" s="4">
        <v>4</v>
      </c>
      <c r="M121" s="4">
        <v>1</v>
      </c>
      <c r="N121" s="4">
        <v>3</v>
      </c>
      <c r="O121" s="4">
        <v>4</v>
      </c>
      <c r="P121" s="4">
        <v>3</v>
      </c>
      <c r="Q121" s="4">
        <v>2</v>
      </c>
      <c r="R121" s="4">
        <v>1</v>
      </c>
      <c r="S121" s="4">
        <v>1</v>
      </c>
      <c r="T121" s="4">
        <v>3</v>
      </c>
      <c r="U121" s="4">
        <v>2</v>
      </c>
      <c r="W121" s="2">
        <f t="shared" si="39"/>
        <v>52</v>
      </c>
      <c r="Y121" s="17">
        <f>SUMPRODUCT('Champ Scores'!B121:U121,'Comp &amp; Class Scores'!$B$3:$U$3,'Champ Scores'!B121:U121,'Comp &amp; Class Scores'!$B$3:$U$3)</f>
        <v>1952</v>
      </c>
      <c r="Z121" s="17">
        <f>SUMPRODUCT('Champ Scores'!B121:U121,'Comp &amp; Class Scores'!$B$4:$U$4,'Champ Scores'!B121:U121,'Comp &amp; Class Scores'!$B$4:$U$4)</f>
        <v>1408</v>
      </c>
      <c r="AA121" s="17">
        <f>SUMPRODUCT('Champ Scores'!B121:U121,'Comp &amp; Class Scores'!$B$5:$U$5,'Champ Scores'!B121:U121,'Comp &amp; Class Scores'!$B$5:$U$5)</f>
        <v>1880</v>
      </c>
      <c r="AB121" s="17">
        <f>SUMPRODUCT('Champ Scores'!B121:U121,'Comp &amp; Class Scores'!$B$6:$U$6,'Champ Scores'!B121:U121,'Comp &amp; Class Scores'!$B$6:$U$6)</f>
        <v>1976</v>
      </c>
      <c r="AC121" s="17">
        <f>SUMPRODUCT('Champ Scores'!B121:U121,'Comp &amp; Class Scores'!$B$7:$U$7,'Champ Scores'!B121:U121,'Comp &amp; Class Scores'!$B$7:$U$7)</f>
        <v>1740</v>
      </c>
      <c r="AE121" s="2">
        <f t="shared" si="22"/>
        <v>8956</v>
      </c>
      <c r="AG121" s="28">
        <f t="shared" si="23"/>
        <v>42.959099227982108</v>
      </c>
      <c r="AH121" s="28">
        <f t="shared" si="24"/>
        <v>27.899433231515435</v>
      </c>
      <c r="AI121" s="28">
        <f t="shared" si="25"/>
        <v>29.141467540502457</v>
      </c>
      <c r="AJ121" s="29">
        <f t="shared" si="26"/>
        <v>100</v>
      </c>
      <c r="AL121" s="31">
        <v>0.5262</v>
      </c>
      <c r="AM121" s="31">
        <v>0.57969999999999999</v>
      </c>
      <c r="AN121" s="31">
        <v>0.53029999999999999</v>
      </c>
      <c r="AO121" s="31">
        <v>0.53269999999999995</v>
      </c>
      <c r="AP121" s="31">
        <v>0.52490000000000003</v>
      </c>
      <c r="AQ121" s="31">
        <v>0.51719999999999999</v>
      </c>
      <c r="AR121" s="31">
        <v>0.51870000000000005</v>
      </c>
      <c r="AS121" s="31">
        <v>0.54449999999999998</v>
      </c>
      <c r="AU121" s="31">
        <f t="shared" si="27"/>
        <v>6.4563690373663607E-2</v>
      </c>
      <c r="AV121" s="31">
        <f t="shared" si="28"/>
        <v>4.1930357040330213E-2</v>
      </c>
      <c r="AW121" s="31">
        <f t="shared" si="29"/>
        <v>4.3797023706997007E-2</v>
      </c>
      <c r="AX121" s="31">
        <f t="shared" si="20"/>
        <v>0.15029107112099083</v>
      </c>
    </row>
    <row r="122" spans="1:50" x14ac:dyDescent="0.25">
      <c r="A122" s="1" t="s">
        <v>123</v>
      </c>
      <c r="B122" s="4">
        <v>4</v>
      </c>
      <c r="C122" s="4">
        <v>4</v>
      </c>
      <c r="D122" s="4">
        <v>4</v>
      </c>
      <c r="E122" s="4">
        <v>3</v>
      </c>
      <c r="F122" s="4">
        <v>5</v>
      </c>
      <c r="G122" s="4">
        <v>2</v>
      </c>
      <c r="H122" s="4">
        <v>1</v>
      </c>
      <c r="I122" s="4">
        <v>1</v>
      </c>
      <c r="J122" s="4">
        <v>5</v>
      </c>
      <c r="K122" s="4">
        <v>1</v>
      </c>
      <c r="L122" s="4">
        <v>4</v>
      </c>
      <c r="M122" s="4">
        <v>3</v>
      </c>
      <c r="N122" s="4">
        <v>1</v>
      </c>
      <c r="O122" s="4">
        <v>1</v>
      </c>
      <c r="P122" s="4">
        <v>5</v>
      </c>
      <c r="Q122" s="4">
        <v>2</v>
      </c>
      <c r="R122" s="4">
        <v>3</v>
      </c>
      <c r="S122" s="4">
        <v>1</v>
      </c>
      <c r="T122" s="4">
        <v>1</v>
      </c>
      <c r="U122" s="4">
        <v>1</v>
      </c>
      <c r="W122" s="2">
        <f t="shared" si="39"/>
        <v>52</v>
      </c>
      <c r="Y122" s="17">
        <f>SUMPRODUCT('Champ Scores'!B122:U122,'Comp &amp; Class Scores'!$B$3:$U$3,'Champ Scores'!B122:U122,'Comp &amp; Class Scores'!$B$3:$U$3)</f>
        <v>2257</v>
      </c>
      <c r="Z122" s="17">
        <f>SUMPRODUCT('Champ Scores'!B122:U122,'Comp &amp; Class Scores'!$B$4:$U$4,'Champ Scores'!B122:U122,'Comp &amp; Class Scores'!$B$4:$U$4)</f>
        <v>2740</v>
      </c>
      <c r="AA122" s="17">
        <f>SUMPRODUCT('Champ Scores'!B122:U122,'Comp &amp; Class Scores'!$B$5:$U$5,'Champ Scores'!B122:U122,'Comp &amp; Class Scores'!$B$5:$U$5)</f>
        <v>1456</v>
      </c>
      <c r="AB122" s="17">
        <f>SUMPRODUCT('Champ Scores'!B122:U122,'Comp &amp; Class Scores'!$B$6:$U$6,'Champ Scores'!B122:U122,'Comp &amp; Class Scores'!$B$6:$U$6)</f>
        <v>1252</v>
      </c>
      <c r="AC122" s="17">
        <f>SUMPRODUCT('Champ Scores'!B122:U122,'Comp &amp; Class Scores'!$B$7:$U$7,'Champ Scores'!B122:U122,'Comp &amp; Class Scores'!$B$7:$U$7)</f>
        <v>2249</v>
      </c>
      <c r="AE122" s="2">
        <f t="shared" si="22"/>
        <v>9954</v>
      </c>
      <c r="AG122" s="28">
        <f t="shared" si="23"/>
        <v>32.153628910506754</v>
      </c>
      <c r="AH122" s="28">
        <f t="shared" si="24"/>
        <v>30.761842793688722</v>
      </c>
      <c r="AI122" s="28">
        <f t="shared" si="25"/>
        <v>37.084528295804525</v>
      </c>
      <c r="AJ122" s="29">
        <f t="shared" si="26"/>
        <v>100</v>
      </c>
      <c r="AL122" s="31">
        <v>0.50149999999999995</v>
      </c>
      <c r="AM122" s="31">
        <v>0.52800000000000002</v>
      </c>
      <c r="AN122" s="31">
        <v>0.49020000000000002</v>
      </c>
      <c r="AO122" s="31">
        <v>0.49109999999999998</v>
      </c>
      <c r="AP122" s="31">
        <v>0.50549999999999995</v>
      </c>
      <c r="AQ122" s="31">
        <v>0.50919999999999999</v>
      </c>
      <c r="AR122" s="31">
        <v>0.50729999999999997</v>
      </c>
      <c r="AS122" s="31">
        <v>0.50519999999999998</v>
      </c>
      <c r="AU122" s="31">
        <f t="shared" si="27"/>
        <v>2.6952824582001045E-2</v>
      </c>
      <c r="AV122" s="31">
        <f t="shared" si="28"/>
        <v>2.5786157915334285E-2</v>
      </c>
      <c r="AW122" s="31">
        <f t="shared" si="29"/>
        <v>3.1086157915334367E-2</v>
      </c>
      <c r="AX122" s="31">
        <f t="shared" si="20"/>
        <v>8.3825140412669696E-2</v>
      </c>
    </row>
    <row r="123" spans="1:50" x14ac:dyDescent="0.25">
      <c r="A123" s="1" t="s">
        <v>124</v>
      </c>
      <c r="B123" s="4">
        <v>5</v>
      </c>
      <c r="C123" s="4">
        <v>1</v>
      </c>
      <c r="D123" s="4">
        <v>4</v>
      </c>
      <c r="E123" s="4">
        <v>3</v>
      </c>
      <c r="F123" s="4">
        <v>1</v>
      </c>
      <c r="G123" s="4">
        <v>4</v>
      </c>
      <c r="H123" s="4">
        <v>4</v>
      </c>
      <c r="I123" s="4">
        <v>4</v>
      </c>
      <c r="J123" s="4">
        <v>2</v>
      </c>
      <c r="K123" s="4">
        <v>1</v>
      </c>
      <c r="L123" s="4">
        <v>1</v>
      </c>
      <c r="M123" s="4">
        <v>2</v>
      </c>
      <c r="N123" s="4">
        <v>4</v>
      </c>
      <c r="O123" s="4">
        <v>4</v>
      </c>
      <c r="P123" s="4">
        <v>5</v>
      </c>
      <c r="Q123" s="4">
        <v>1</v>
      </c>
      <c r="R123" s="4">
        <v>1</v>
      </c>
      <c r="S123" s="4">
        <v>1</v>
      </c>
      <c r="T123" s="4">
        <v>3</v>
      </c>
      <c r="U123" s="4">
        <v>1</v>
      </c>
      <c r="W123" s="2">
        <f t="shared" si="39"/>
        <v>52</v>
      </c>
      <c r="Y123" s="17">
        <f>SUMPRODUCT('Champ Scores'!B123:U123,'Comp &amp; Class Scores'!$B$3:$U$3,'Champ Scores'!B123:U123,'Comp &amp; Class Scores'!$B$3:$U$3)</f>
        <v>2288</v>
      </c>
      <c r="Z123" s="17">
        <f>SUMPRODUCT('Champ Scores'!B123:U123,'Comp &amp; Class Scores'!$B$4:$U$4,'Champ Scores'!B123:U123,'Comp &amp; Class Scores'!$B$4:$U$4)</f>
        <v>2276</v>
      </c>
      <c r="AA123" s="17">
        <f>SUMPRODUCT('Champ Scores'!B123:U123,'Comp &amp; Class Scores'!$B$5:$U$5,'Champ Scores'!B123:U123,'Comp &amp; Class Scores'!$B$5:$U$5)</f>
        <v>1448</v>
      </c>
      <c r="AB123" s="17">
        <f>SUMPRODUCT('Champ Scores'!B123:U123,'Comp &amp; Class Scores'!$B$6:$U$6,'Champ Scores'!B123:U123,'Comp &amp; Class Scores'!$B$6:$U$6)</f>
        <v>2120</v>
      </c>
      <c r="AC123" s="17">
        <f>SUMPRODUCT('Champ Scores'!B123:U123,'Comp &amp; Class Scores'!$B$7:$U$7,'Champ Scores'!B123:U123,'Comp &amp; Class Scores'!$B$7:$U$7)</f>
        <v>1767</v>
      </c>
      <c r="AE123" s="2">
        <f t="shared" si="22"/>
        <v>9899</v>
      </c>
      <c r="AG123" s="28">
        <f t="shared" si="23"/>
        <v>23.032886574524685</v>
      </c>
      <c r="AH123" s="28">
        <f t="shared" si="24"/>
        <v>32.663644844370623</v>
      </c>
      <c r="AI123" s="28">
        <f t="shared" si="25"/>
        <v>44.303468581104696</v>
      </c>
      <c r="AJ123" s="29">
        <f t="shared" si="26"/>
        <v>100</v>
      </c>
      <c r="AL123" s="31">
        <v>0.48259999999999997</v>
      </c>
      <c r="AM123" s="31">
        <v>0.49569999999999997</v>
      </c>
      <c r="AN123" s="31">
        <v>0.45269999999999999</v>
      </c>
      <c r="AO123" s="31">
        <v>0.47010000000000002</v>
      </c>
      <c r="AP123" s="31">
        <v>0.48559999999999998</v>
      </c>
      <c r="AQ123" s="31">
        <v>0.49299999999999999</v>
      </c>
      <c r="AR123" s="31">
        <v>0.50009999999999999</v>
      </c>
      <c r="AS123" s="31">
        <v>0.49209999999999998</v>
      </c>
      <c r="AU123" s="31">
        <f t="shared" si="27"/>
        <v>2.4075403516549243E-2</v>
      </c>
      <c r="AV123" s="31">
        <f t="shared" si="28"/>
        <v>3.4142070183216022E-2</v>
      </c>
      <c r="AW123" s="31">
        <f t="shared" si="29"/>
        <v>4.630873684988257E-2</v>
      </c>
      <c r="AX123" s="31">
        <f t="shared" si="20"/>
        <v>0.10452621054964784</v>
      </c>
    </row>
    <row r="124" spans="1:50" x14ac:dyDescent="0.25">
      <c r="A124" s="36" t="s">
        <v>125</v>
      </c>
      <c r="B124" s="4">
        <v>1</v>
      </c>
      <c r="C124" s="4">
        <v>3</v>
      </c>
      <c r="D124" s="4">
        <v>3</v>
      </c>
      <c r="E124" s="4">
        <v>1</v>
      </c>
      <c r="F124" s="4">
        <v>3</v>
      </c>
      <c r="G124" s="4">
        <v>1</v>
      </c>
      <c r="H124" s="4">
        <v>1</v>
      </c>
      <c r="I124" s="4">
        <v>1</v>
      </c>
      <c r="J124" s="4">
        <v>2</v>
      </c>
      <c r="K124" s="4">
        <v>5</v>
      </c>
      <c r="L124" s="4">
        <v>5</v>
      </c>
      <c r="M124" s="4">
        <v>3</v>
      </c>
      <c r="N124" s="4">
        <v>1</v>
      </c>
      <c r="O124" s="4">
        <v>2</v>
      </c>
      <c r="P124" s="4">
        <v>3</v>
      </c>
      <c r="Q124" s="4">
        <v>5</v>
      </c>
      <c r="R124" s="4">
        <v>1</v>
      </c>
      <c r="S124" s="4">
        <v>1</v>
      </c>
      <c r="T124" s="4">
        <v>5</v>
      </c>
      <c r="U124" s="4">
        <v>5</v>
      </c>
      <c r="W124" s="2">
        <f t="shared" si="39"/>
        <v>52</v>
      </c>
      <c r="Y124" s="17">
        <f>SUMPRODUCT('Champ Scores'!B124:U124,'Comp &amp; Class Scores'!$B$3:$U$3,'Champ Scores'!B124:U124,'Comp &amp; Class Scores'!$B$3:$U$3)</f>
        <v>1786</v>
      </c>
      <c r="Z124" s="17">
        <f>SUMPRODUCT('Champ Scores'!B124:U124,'Comp &amp; Class Scores'!$B$4:$U$4,'Champ Scores'!B124:U124,'Comp &amp; Class Scores'!$B$4:$U$4)</f>
        <v>1895</v>
      </c>
      <c r="AA124" s="17">
        <f>SUMPRODUCT('Champ Scores'!B124:U124,'Comp &amp; Class Scores'!$B$5:$U$5,'Champ Scores'!B124:U124,'Comp &amp; Class Scores'!$B$5:$U$5)</f>
        <v>2819</v>
      </c>
      <c r="AB124" s="17">
        <f>SUMPRODUCT('Champ Scores'!B124:U124,'Comp &amp; Class Scores'!$B$6:$U$6,'Champ Scores'!B124:U124,'Comp &amp; Class Scores'!$B$6:$U$6)</f>
        <v>2163</v>
      </c>
      <c r="AC124" s="17">
        <f>SUMPRODUCT('Champ Scores'!B124:U124,'Comp &amp; Class Scores'!$B$7:$U$7,'Champ Scores'!B124:U124,'Comp &amp; Class Scores'!$B$7:$U$7)</f>
        <v>2298</v>
      </c>
      <c r="AE124" s="2">
        <f t="shared" si="22"/>
        <v>10961</v>
      </c>
      <c r="AG124" s="28">
        <f t="shared" si="23"/>
        <v>46.326489262369023</v>
      </c>
      <c r="AH124" s="28">
        <f t="shared" si="24"/>
        <v>25.524181453535366</v>
      </c>
      <c r="AI124" s="28">
        <f t="shared" si="25"/>
        <v>28.149329284095614</v>
      </c>
      <c r="AJ124" s="29">
        <f t="shared" si="26"/>
        <v>100</v>
      </c>
      <c r="AL124" s="31">
        <v>0.52070000000000005</v>
      </c>
      <c r="AM124" s="31">
        <v>0.65959999999999996</v>
      </c>
      <c r="AN124" s="31">
        <v>0.58160000000000001</v>
      </c>
      <c r="AO124" s="31">
        <v>0.5464</v>
      </c>
      <c r="AP124" s="31">
        <v>0.50619999999999998</v>
      </c>
      <c r="AQ124" s="31">
        <v>0.47349999999999998</v>
      </c>
      <c r="AR124" s="31">
        <v>0.53</v>
      </c>
      <c r="AS124" s="31">
        <v>0.55559999999999998</v>
      </c>
      <c r="AU124" s="31">
        <f t="shared" si="27"/>
        <v>0.19411911815164318</v>
      </c>
      <c r="AV124" s="31">
        <f t="shared" si="28"/>
        <v>0.10695245148497656</v>
      </c>
      <c r="AW124" s="31">
        <f t="shared" si="29"/>
        <v>0.11795245148497646</v>
      </c>
      <c r="AX124" s="31">
        <f t="shared" si="20"/>
        <v>0.4190240211215962</v>
      </c>
    </row>
    <row r="125" spans="1:50" x14ac:dyDescent="0.25">
      <c r="A125" s="1" t="s">
        <v>126</v>
      </c>
      <c r="B125" s="4">
        <v>3</v>
      </c>
      <c r="C125" s="4">
        <v>4</v>
      </c>
      <c r="D125" s="4">
        <v>1</v>
      </c>
      <c r="E125" s="4">
        <v>5</v>
      </c>
      <c r="F125" s="4">
        <v>3</v>
      </c>
      <c r="G125" s="4">
        <v>4</v>
      </c>
      <c r="H125" s="4">
        <v>3</v>
      </c>
      <c r="I125" s="4">
        <v>3</v>
      </c>
      <c r="J125" s="4">
        <v>2</v>
      </c>
      <c r="K125" s="4">
        <v>1</v>
      </c>
      <c r="L125" s="4">
        <v>1</v>
      </c>
      <c r="M125" s="4">
        <v>1</v>
      </c>
      <c r="N125" s="4">
        <v>4</v>
      </c>
      <c r="O125" s="4">
        <v>3</v>
      </c>
      <c r="P125" s="4">
        <v>3</v>
      </c>
      <c r="Q125" s="4">
        <v>5</v>
      </c>
      <c r="R125" s="4">
        <v>1</v>
      </c>
      <c r="S125" s="4">
        <v>1</v>
      </c>
      <c r="T125" s="4">
        <v>3</v>
      </c>
      <c r="U125" s="4">
        <v>1</v>
      </c>
      <c r="W125" s="2">
        <f t="shared" si="39"/>
        <v>52</v>
      </c>
      <c r="Y125" s="17">
        <f>SUMPRODUCT('Champ Scores'!B125:U125,'Comp &amp; Class Scores'!$B$3:$U$3,'Champ Scores'!B125:U125,'Comp &amp; Class Scores'!$B$3:$U$3)</f>
        <v>2113</v>
      </c>
      <c r="Z125" s="17">
        <f>SUMPRODUCT('Champ Scores'!B125:U125,'Comp &amp; Class Scores'!$B$4:$U$4,'Champ Scores'!B125:U125,'Comp &amp; Class Scores'!$B$4:$U$4)</f>
        <v>1630</v>
      </c>
      <c r="AA125" s="17">
        <f>SUMPRODUCT('Champ Scores'!B125:U125,'Comp &amp; Class Scores'!$B$5:$U$5,'Champ Scores'!B125:U125,'Comp &amp; Class Scores'!$B$5:$U$5)</f>
        <v>1817</v>
      </c>
      <c r="AB125" s="17">
        <f>SUMPRODUCT('Champ Scores'!B125:U125,'Comp &amp; Class Scores'!$B$6:$U$6,'Champ Scores'!B125:U125,'Comp &amp; Class Scores'!$B$6:$U$6)</f>
        <v>2107</v>
      </c>
      <c r="AC125" s="17">
        <f>SUMPRODUCT('Champ Scores'!B125:U125,'Comp &amp; Class Scores'!$B$7:$U$7,'Champ Scores'!B125:U125,'Comp &amp; Class Scores'!$B$7:$U$7)</f>
        <v>2036</v>
      </c>
      <c r="AE125" s="2">
        <f t="shared" si="22"/>
        <v>9703</v>
      </c>
      <c r="AG125" s="28">
        <f t="shared" si="23"/>
        <v>49.642669568171947</v>
      </c>
      <c r="AH125" s="28">
        <f t="shared" si="24"/>
        <v>33.926400105509281</v>
      </c>
      <c r="AI125" s="28">
        <f t="shared" si="25"/>
        <v>16.430930326318773</v>
      </c>
      <c r="AJ125" s="29">
        <f t="shared" si="26"/>
        <v>100</v>
      </c>
      <c r="AL125" s="31">
        <v>0.53010000000000002</v>
      </c>
      <c r="AM125" s="31">
        <v>0.55669999999999997</v>
      </c>
      <c r="AN125" s="31">
        <v>0.54879999999999995</v>
      </c>
      <c r="AO125" s="31">
        <v>0.53769999999999996</v>
      </c>
      <c r="AP125" s="31">
        <v>0.53349999999999997</v>
      </c>
      <c r="AQ125" s="31">
        <v>0.51370000000000005</v>
      </c>
      <c r="AR125" s="31">
        <v>0.50819999999999999</v>
      </c>
      <c r="AS125" s="31">
        <v>0.49809999999999999</v>
      </c>
      <c r="AU125" s="31">
        <f t="shared" si="27"/>
        <v>6.1383685712866509E-2</v>
      </c>
      <c r="AV125" s="31">
        <f t="shared" si="28"/>
        <v>4.1950352379533207E-2</v>
      </c>
      <c r="AW125" s="31">
        <f t="shared" si="29"/>
        <v>2.0317019046199924E-2</v>
      </c>
      <c r="AX125" s="31">
        <f t="shared" si="20"/>
        <v>0.12365105713859964</v>
      </c>
    </row>
    <row r="126" spans="1:50" x14ac:dyDescent="0.25">
      <c r="A126" s="1" t="s">
        <v>127</v>
      </c>
      <c r="B126" s="4">
        <v>5</v>
      </c>
      <c r="C126" s="4">
        <v>2</v>
      </c>
      <c r="D126" s="4">
        <v>5</v>
      </c>
      <c r="E126" s="4">
        <v>3</v>
      </c>
      <c r="F126" s="4">
        <v>5</v>
      </c>
      <c r="G126" s="4">
        <v>3</v>
      </c>
      <c r="H126" s="4">
        <v>2</v>
      </c>
      <c r="I126" s="4">
        <v>1</v>
      </c>
      <c r="J126" s="4">
        <v>4</v>
      </c>
      <c r="K126" s="4">
        <v>1</v>
      </c>
      <c r="L126" s="4">
        <v>1</v>
      </c>
      <c r="M126" s="4">
        <v>1</v>
      </c>
      <c r="N126" s="4">
        <v>2</v>
      </c>
      <c r="O126" s="4">
        <v>3</v>
      </c>
      <c r="P126" s="4">
        <v>2</v>
      </c>
      <c r="Q126" s="4">
        <v>5</v>
      </c>
      <c r="R126" s="4">
        <v>4</v>
      </c>
      <c r="S126" s="4">
        <v>1</v>
      </c>
      <c r="T126" s="4">
        <v>1</v>
      </c>
      <c r="U126" s="4">
        <v>1</v>
      </c>
      <c r="W126" s="2">
        <f t="shared" si="39"/>
        <v>52</v>
      </c>
      <c r="Y126" s="17">
        <f>SUMPRODUCT('Champ Scores'!B126:U126,'Comp &amp; Class Scores'!$B$3:$U$3,'Champ Scores'!B126:U126,'Comp &amp; Class Scores'!$B$3:$U$3)</f>
        <v>2015</v>
      </c>
      <c r="Z126" s="17">
        <f>SUMPRODUCT('Champ Scores'!B126:U126,'Comp &amp; Class Scores'!$B$4:$U$4,'Champ Scores'!B126:U126,'Comp &amp; Class Scores'!$B$4:$U$4)</f>
        <v>3061</v>
      </c>
      <c r="AA126" s="17">
        <f>SUMPRODUCT('Champ Scores'!B126:U126,'Comp &amp; Class Scores'!$B$5:$U$5,'Champ Scores'!B126:U126,'Comp &amp; Class Scores'!$B$5:$U$5)</f>
        <v>1256</v>
      </c>
      <c r="AB126" s="17">
        <f>SUMPRODUCT('Champ Scores'!B126:U126,'Comp &amp; Class Scores'!$B$6:$U$6,'Champ Scores'!B126:U126,'Comp &amp; Class Scores'!$B$6:$U$6)</f>
        <v>1357</v>
      </c>
      <c r="AC126" s="17">
        <f>SUMPRODUCT('Champ Scores'!B126:U126,'Comp &amp; Class Scores'!$B$7:$U$7,'Champ Scores'!B126:U126,'Comp &amp; Class Scores'!$B$7:$U$7)</f>
        <v>2534</v>
      </c>
      <c r="AE126" s="2">
        <f t="shared" si="22"/>
        <v>10223</v>
      </c>
      <c r="AG126" s="28">
        <f t="shared" si="23"/>
        <v>44.793404153680633</v>
      </c>
      <c r="AH126" s="28">
        <f t="shared" si="24"/>
        <v>29.987570659303675</v>
      </c>
      <c r="AI126" s="28">
        <f t="shared" si="25"/>
        <v>25.219025187015692</v>
      </c>
      <c r="AJ126" s="29">
        <f t="shared" si="26"/>
        <v>100</v>
      </c>
      <c r="AL126" s="31">
        <v>0.52359999999999995</v>
      </c>
      <c r="AM126" s="31">
        <v>0.55569999999999997</v>
      </c>
      <c r="AN126" s="31">
        <v>0.53149999999999997</v>
      </c>
      <c r="AO126" s="31">
        <v>0.52400000000000002</v>
      </c>
      <c r="AP126" s="31">
        <v>0.52100000000000002</v>
      </c>
      <c r="AQ126" s="31">
        <v>0.52180000000000004</v>
      </c>
      <c r="AR126" s="31">
        <v>0.52729999999999999</v>
      </c>
      <c r="AS126" s="31">
        <v>0.50339999999999996</v>
      </c>
      <c r="AU126" s="31">
        <f t="shared" si="27"/>
        <v>4.4775755564605724E-2</v>
      </c>
      <c r="AV126" s="31">
        <f t="shared" si="28"/>
        <v>2.9975755564605688E-2</v>
      </c>
      <c r="AW126" s="31">
        <f t="shared" si="29"/>
        <v>2.5209088897939103E-2</v>
      </c>
      <c r="AX126" s="31">
        <f t="shared" si="20"/>
        <v>9.9960600027150515E-2</v>
      </c>
    </row>
    <row r="127" spans="1:50" x14ac:dyDescent="0.25">
      <c r="A127" s="1" t="s">
        <v>128</v>
      </c>
      <c r="B127" s="4">
        <v>1</v>
      </c>
      <c r="C127" s="4">
        <v>2</v>
      </c>
      <c r="D127" s="4">
        <v>1</v>
      </c>
      <c r="E127" s="4">
        <v>2</v>
      </c>
      <c r="F127" s="4">
        <v>1</v>
      </c>
      <c r="G127" s="4">
        <v>1</v>
      </c>
      <c r="H127" s="4">
        <v>1</v>
      </c>
      <c r="I127" s="4">
        <v>1</v>
      </c>
      <c r="J127" s="4">
        <v>1</v>
      </c>
      <c r="K127" s="4">
        <v>5</v>
      </c>
      <c r="L127" s="4">
        <v>3</v>
      </c>
      <c r="M127" s="4">
        <v>3</v>
      </c>
      <c r="N127" s="4">
        <v>5</v>
      </c>
      <c r="O127" s="4">
        <v>3</v>
      </c>
      <c r="P127" s="4">
        <v>5</v>
      </c>
      <c r="Q127" s="4">
        <v>1</v>
      </c>
      <c r="R127" s="4">
        <v>1</v>
      </c>
      <c r="S127" s="4">
        <v>5</v>
      </c>
      <c r="T127" s="4">
        <v>5</v>
      </c>
      <c r="U127" s="4">
        <v>5</v>
      </c>
      <c r="W127" s="2">
        <f t="shared" si="39"/>
        <v>52</v>
      </c>
      <c r="Y127" s="17">
        <f>SUMPRODUCT('Champ Scores'!B127:U127,'Comp &amp; Class Scores'!$B$3:$U$3,'Champ Scores'!B127:U127,'Comp &amp; Class Scores'!$B$3:$U$3)</f>
        <v>2306</v>
      </c>
      <c r="Z127" s="17">
        <f>SUMPRODUCT('Champ Scores'!B127:U127,'Comp &amp; Class Scores'!$B$4:$U$4,'Champ Scores'!B127:U127,'Comp &amp; Class Scores'!$B$4:$U$4)</f>
        <v>1403</v>
      </c>
      <c r="AA127" s="17">
        <f>SUMPRODUCT('Champ Scores'!B127:U127,'Comp &amp; Class Scores'!$B$5:$U$5,'Champ Scores'!B127:U127,'Comp &amp; Class Scores'!$B$5:$U$5)</f>
        <v>2911</v>
      </c>
      <c r="AB127" s="17">
        <f>SUMPRODUCT('Champ Scores'!B127:U127,'Comp &amp; Class Scores'!$B$6:$U$6,'Champ Scores'!B127:U127,'Comp &amp; Class Scores'!$B$6:$U$6)</f>
        <v>2252</v>
      </c>
      <c r="AC127" s="17">
        <f>SUMPRODUCT('Champ Scores'!B127:U127,'Comp &amp; Class Scores'!$B$7:$U$7,'Champ Scores'!B127:U127,'Comp &amp; Class Scores'!$B$7:$U$7)</f>
        <v>1570</v>
      </c>
      <c r="AE127" s="2">
        <f t="shared" si="22"/>
        <v>10442</v>
      </c>
      <c r="AG127" s="28">
        <f t="shared" si="23"/>
        <v>24.209497607684153</v>
      </c>
      <c r="AH127" s="28">
        <f t="shared" si="24"/>
        <v>30.06894938001226</v>
      </c>
      <c r="AI127" s="28">
        <f t="shared" si="25"/>
        <v>45.721553012303588</v>
      </c>
      <c r="AJ127" s="29">
        <f t="shared" si="26"/>
        <v>100</v>
      </c>
      <c r="AL127" s="31">
        <v>0.51200000000000001</v>
      </c>
      <c r="AM127" s="31">
        <v>0.54549999999999998</v>
      </c>
      <c r="AN127" s="31">
        <v>0.45779999999999998</v>
      </c>
      <c r="AO127" s="31">
        <v>0.48749999999999999</v>
      </c>
      <c r="AP127" s="31">
        <v>0.51649999999999996</v>
      </c>
      <c r="AQ127" s="31">
        <v>0.53669999999999995</v>
      </c>
      <c r="AR127" s="31">
        <v>0.55930000000000002</v>
      </c>
      <c r="AS127" s="31">
        <v>0.57799999999999996</v>
      </c>
      <c r="AU127" s="31">
        <f t="shared" si="27"/>
        <v>6.8723945377085927E-2</v>
      </c>
      <c r="AV127" s="31">
        <f t="shared" si="28"/>
        <v>8.535727871041926E-2</v>
      </c>
      <c r="AW127" s="31">
        <f t="shared" si="29"/>
        <v>0.12979061204375258</v>
      </c>
      <c r="AX127" s="31">
        <f t="shared" si="20"/>
        <v>0.28387183613125777</v>
      </c>
    </row>
    <row r="128" spans="1:50" x14ac:dyDescent="0.25">
      <c r="A128" s="1" t="s">
        <v>129</v>
      </c>
      <c r="B128" s="4">
        <v>1</v>
      </c>
      <c r="C128" s="4">
        <v>5</v>
      </c>
      <c r="D128" s="4">
        <v>5</v>
      </c>
      <c r="E128" s="4">
        <v>2</v>
      </c>
      <c r="F128" s="4">
        <v>4</v>
      </c>
      <c r="G128" s="4">
        <v>4</v>
      </c>
      <c r="H128" s="4">
        <v>4</v>
      </c>
      <c r="I128" s="4">
        <v>4</v>
      </c>
      <c r="J128" s="4">
        <v>4</v>
      </c>
      <c r="K128" s="4">
        <v>1</v>
      </c>
      <c r="L128" s="4">
        <v>1</v>
      </c>
      <c r="M128" s="4">
        <v>1</v>
      </c>
      <c r="N128" s="4">
        <v>2</v>
      </c>
      <c r="O128" s="4">
        <v>5</v>
      </c>
      <c r="P128" s="4">
        <v>1</v>
      </c>
      <c r="Q128" s="4">
        <v>3</v>
      </c>
      <c r="R128" s="4">
        <v>1</v>
      </c>
      <c r="S128" s="4">
        <v>1</v>
      </c>
      <c r="T128" s="4">
        <v>2</v>
      </c>
      <c r="U128" s="4">
        <v>1</v>
      </c>
      <c r="W128" s="2">
        <f t="shared" si="39"/>
        <v>52</v>
      </c>
      <c r="Y128" s="17">
        <f>SUMPRODUCT('Champ Scores'!B128:U128,'Comp &amp; Class Scores'!$B$3:$U$3,'Champ Scores'!B128:U128,'Comp &amp; Class Scores'!$B$3:$U$3)</f>
        <v>1348</v>
      </c>
      <c r="Z128" s="17">
        <f>SUMPRODUCT('Champ Scores'!B128:U128,'Comp &amp; Class Scores'!$B$4:$U$4,'Champ Scores'!B128:U128,'Comp &amp; Class Scores'!$B$4:$U$4)</f>
        <v>2148</v>
      </c>
      <c r="AA128" s="17">
        <f>SUMPRODUCT('Champ Scores'!B128:U128,'Comp &amp; Class Scores'!$B$5:$U$5,'Champ Scores'!B128:U128,'Comp &amp; Class Scores'!$B$5:$U$5)</f>
        <v>1942</v>
      </c>
      <c r="AB128" s="17">
        <f>SUMPRODUCT('Champ Scores'!B128:U128,'Comp &amp; Class Scores'!$B$6:$U$6,'Champ Scores'!B128:U128,'Comp &amp; Class Scores'!$B$6:$U$6)</f>
        <v>2143</v>
      </c>
      <c r="AC128" s="17">
        <f>SUMPRODUCT('Champ Scores'!B128:U128,'Comp &amp; Class Scores'!$B$7:$U$7,'Champ Scores'!B128:U128,'Comp &amp; Class Scores'!$B$7:$U$7)</f>
        <v>2550</v>
      </c>
      <c r="AE128" s="2">
        <f t="shared" si="22"/>
        <v>10131</v>
      </c>
      <c r="AG128" s="28">
        <f t="shared" si="23"/>
        <v>17.113368139975517</v>
      </c>
      <c r="AH128" s="28">
        <f t="shared" si="24"/>
        <v>34.750666887454067</v>
      </c>
      <c r="AI128" s="28">
        <f t="shared" si="25"/>
        <v>48.135964972570413</v>
      </c>
      <c r="AJ128" s="29">
        <f t="shared" si="26"/>
        <v>100</v>
      </c>
      <c r="AL128" s="31">
        <v>0.52410000000000001</v>
      </c>
      <c r="AM128" s="31">
        <v>0.45400000000000001</v>
      </c>
      <c r="AN128" s="31">
        <v>0.4985</v>
      </c>
      <c r="AO128" s="31">
        <v>0.50860000000000005</v>
      </c>
      <c r="AP128" s="31">
        <v>0.51890000000000003</v>
      </c>
      <c r="AQ128" s="31">
        <v>0.5373</v>
      </c>
      <c r="AR128" s="31">
        <v>0.54690000000000005</v>
      </c>
      <c r="AS128" s="31">
        <v>0.55930000000000002</v>
      </c>
      <c r="AU128" s="31">
        <f t="shared" si="27"/>
        <v>3.35398351248688E-2</v>
      </c>
      <c r="AV128" s="31">
        <f t="shared" si="28"/>
        <v>6.8106501791535379E-2</v>
      </c>
      <c r="AW128" s="31">
        <f t="shared" si="29"/>
        <v>9.4339835124868709E-2</v>
      </c>
      <c r="AX128" s="31">
        <f t="shared" si="20"/>
        <v>0.19598617204127289</v>
      </c>
    </row>
    <row r="129" spans="1:50" x14ac:dyDescent="0.25">
      <c r="A129" s="36" t="s">
        <v>130</v>
      </c>
      <c r="B129" s="4">
        <v>1</v>
      </c>
      <c r="C129" s="4">
        <v>2</v>
      </c>
      <c r="D129" s="4">
        <v>2</v>
      </c>
      <c r="E129" s="4">
        <v>2</v>
      </c>
      <c r="F129" s="4">
        <v>2</v>
      </c>
      <c r="G129" s="4">
        <v>1</v>
      </c>
      <c r="H129" s="4">
        <v>1</v>
      </c>
      <c r="I129" s="4">
        <v>2</v>
      </c>
      <c r="J129" s="4">
        <v>1</v>
      </c>
      <c r="K129" s="4">
        <v>3</v>
      </c>
      <c r="L129" s="4">
        <v>1</v>
      </c>
      <c r="M129" s="4">
        <v>5</v>
      </c>
      <c r="N129" s="4">
        <v>4</v>
      </c>
      <c r="O129" s="4">
        <v>5</v>
      </c>
      <c r="P129" s="4">
        <v>5</v>
      </c>
      <c r="Q129" s="4">
        <v>1</v>
      </c>
      <c r="R129" s="4">
        <v>1</v>
      </c>
      <c r="S129" s="4">
        <v>4</v>
      </c>
      <c r="T129" s="4">
        <v>4</v>
      </c>
      <c r="U129" s="4">
        <v>5</v>
      </c>
      <c r="W129" s="2">
        <f t="shared" si="39"/>
        <v>52</v>
      </c>
      <c r="Y129" s="17">
        <f>SUMPRODUCT('Champ Scores'!B129:U129,'Comp &amp; Class Scores'!$B$3:$U$3,'Champ Scores'!B129:U129,'Comp &amp; Class Scores'!$B$3:$U$3)</f>
        <v>2130</v>
      </c>
      <c r="Z129" s="17">
        <f>SUMPRODUCT('Champ Scores'!B129:U129,'Comp &amp; Class Scores'!$B$4:$U$4,'Champ Scores'!B129:U129,'Comp &amp; Class Scores'!$B$4:$U$4)</f>
        <v>1951</v>
      </c>
      <c r="AA129" s="17">
        <f>SUMPRODUCT('Champ Scores'!B129:U129,'Comp &amp; Class Scores'!$B$5:$U$5,'Champ Scores'!B129:U129,'Comp &amp; Class Scores'!$B$5:$U$5)</f>
        <v>2247</v>
      </c>
      <c r="AB129" s="17">
        <f>SUMPRODUCT('Champ Scores'!B129:U129,'Comp &amp; Class Scores'!$B$6:$U$6,'Champ Scores'!B129:U129,'Comp &amp; Class Scores'!$B$6:$U$6)</f>
        <v>1992</v>
      </c>
      <c r="AC129" s="17">
        <f>SUMPRODUCT('Champ Scores'!B129:U129,'Comp &amp; Class Scores'!$B$7:$U$7,'Champ Scores'!B129:U129,'Comp &amp; Class Scores'!$B$7:$U$7)</f>
        <v>1536</v>
      </c>
      <c r="AE129" s="2">
        <f t="shared" si="22"/>
        <v>9856</v>
      </c>
      <c r="AG129" s="28">
        <f t="shared" si="23"/>
        <v>47.068009908756046</v>
      </c>
      <c r="AH129" s="28">
        <f t="shared" si="24"/>
        <v>27.490702591170535</v>
      </c>
      <c r="AI129" s="28">
        <f t="shared" si="25"/>
        <v>25.441287500073422</v>
      </c>
      <c r="AJ129" s="29">
        <f t="shared" si="26"/>
        <v>100</v>
      </c>
      <c r="AL129" s="31">
        <v>0.53210000000000002</v>
      </c>
      <c r="AM129" s="31">
        <v>0.59430000000000005</v>
      </c>
      <c r="AN129" s="31">
        <v>0.56340000000000001</v>
      </c>
      <c r="AO129" s="31">
        <v>0.53559999999999997</v>
      </c>
      <c r="AP129" s="31">
        <v>0.52310000000000001</v>
      </c>
      <c r="AQ129" s="31">
        <v>0.52569999999999995</v>
      </c>
      <c r="AR129" s="31">
        <v>0.52359999999999995</v>
      </c>
      <c r="AS129" s="31">
        <v>0.52370000000000005</v>
      </c>
      <c r="AU129" s="31">
        <f t="shared" si="27"/>
        <v>8.7272919200339194E-2</v>
      </c>
      <c r="AV129" s="31">
        <f t="shared" si="28"/>
        <v>5.0972919200339084E-2</v>
      </c>
      <c r="AW129" s="31">
        <f t="shared" si="29"/>
        <v>4.7172919200339058E-2</v>
      </c>
      <c r="AX129" s="31">
        <f t="shared" ref="AX129:AX162" si="40">SUM(AU129:AW129)</f>
        <v>0.18541875760101734</v>
      </c>
    </row>
    <row r="130" spans="1:50" x14ac:dyDescent="0.25">
      <c r="A130" s="1" t="s">
        <v>131</v>
      </c>
      <c r="B130" s="4">
        <v>1</v>
      </c>
      <c r="C130" s="4">
        <v>5</v>
      </c>
      <c r="D130" s="4">
        <v>5</v>
      </c>
      <c r="E130" s="4">
        <v>3</v>
      </c>
      <c r="F130" s="4">
        <v>3</v>
      </c>
      <c r="G130" s="4">
        <v>5</v>
      </c>
      <c r="H130" s="4">
        <v>4</v>
      </c>
      <c r="I130" s="4">
        <v>5</v>
      </c>
      <c r="J130" s="4">
        <v>1</v>
      </c>
      <c r="K130" s="4">
        <v>1</v>
      </c>
      <c r="L130" s="4">
        <v>1</v>
      </c>
      <c r="M130" s="4">
        <v>2</v>
      </c>
      <c r="N130" s="4">
        <v>1</v>
      </c>
      <c r="O130" s="4">
        <v>1</v>
      </c>
      <c r="P130" s="4">
        <v>1</v>
      </c>
      <c r="Q130" s="4">
        <v>4</v>
      </c>
      <c r="R130" s="4">
        <v>3</v>
      </c>
      <c r="S130" s="4">
        <v>1</v>
      </c>
      <c r="T130" s="4">
        <v>1</v>
      </c>
      <c r="U130" s="4">
        <v>4</v>
      </c>
      <c r="W130" s="2">
        <f t="shared" si="39"/>
        <v>52</v>
      </c>
      <c r="Y130" s="17">
        <f>SUMPRODUCT('Champ Scores'!B130:U130,'Comp &amp; Class Scores'!$B$3:$U$3,'Champ Scores'!B130:U130,'Comp &amp; Class Scores'!$B$3:$U$3)</f>
        <v>1534</v>
      </c>
      <c r="Z130" s="17">
        <f>SUMPRODUCT('Champ Scores'!B130:U130,'Comp &amp; Class Scores'!$B$4:$U$4,'Champ Scores'!B130:U130,'Comp &amp; Class Scores'!$B$4:$U$4)</f>
        <v>1861</v>
      </c>
      <c r="AA130" s="17">
        <f>SUMPRODUCT('Champ Scores'!B130:U130,'Comp &amp; Class Scores'!$B$5:$U$5,'Champ Scores'!B130:U130,'Comp &amp; Class Scores'!$B$5:$U$5)</f>
        <v>2437</v>
      </c>
      <c r="AB130" s="17">
        <f>SUMPRODUCT('Champ Scores'!B130:U130,'Comp &amp; Class Scores'!$B$6:$U$6,'Champ Scores'!B130:U130,'Comp &amp; Class Scores'!$B$6:$U$6)</f>
        <v>2845</v>
      </c>
      <c r="AC130" s="17">
        <f>SUMPRODUCT('Champ Scores'!B130:U130,'Comp &amp; Class Scores'!$B$7:$U$7,'Champ Scores'!B130:U130,'Comp &amp; Class Scores'!$B$7:$U$7)</f>
        <v>2846</v>
      </c>
      <c r="AE130" s="2">
        <f t="shared" si="22"/>
        <v>11523</v>
      </c>
      <c r="AG130" s="28">
        <f t="shared" si="23"/>
        <v>49.424680525740648</v>
      </c>
      <c r="AH130" s="28">
        <f t="shared" si="24"/>
        <v>31.083749937567045</v>
      </c>
      <c r="AI130" s="28">
        <f t="shared" si="25"/>
        <v>19.491569536692303</v>
      </c>
      <c r="AJ130" s="29">
        <f t="shared" si="26"/>
        <v>100</v>
      </c>
      <c r="AL130" s="31">
        <v>0.53979999999999995</v>
      </c>
      <c r="AM130" s="31">
        <v>0.58950000000000002</v>
      </c>
      <c r="AN130" s="31">
        <v>0.56840000000000002</v>
      </c>
      <c r="AO130" s="31">
        <v>0.55969999999999998</v>
      </c>
      <c r="AP130" s="31">
        <v>0.53710000000000002</v>
      </c>
      <c r="AQ130" s="31">
        <v>0.51780000000000004</v>
      </c>
      <c r="AR130" s="31">
        <v>0.52400000000000002</v>
      </c>
      <c r="AS130" s="31">
        <v>0.50770000000000004</v>
      </c>
      <c r="AU130" s="31">
        <f t="shared" si="27"/>
        <v>9.2520607022958112E-2</v>
      </c>
      <c r="AV130" s="31">
        <f t="shared" si="28"/>
        <v>5.8187273689624786E-2</v>
      </c>
      <c r="AW130" s="31">
        <f t="shared" si="29"/>
        <v>3.6487273689624844E-2</v>
      </c>
      <c r="AX130" s="31">
        <f t="shared" si="40"/>
        <v>0.18719515440220774</v>
      </c>
    </row>
    <row r="131" spans="1:50" x14ac:dyDescent="0.25">
      <c r="A131" s="1" t="s">
        <v>132</v>
      </c>
      <c r="B131" s="4">
        <v>2</v>
      </c>
      <c r="C131" s="4">
        <v>4</v>
      </c>
      <c r="D131" s="4">
        <v>4</v>
      </c>
      <c r="E131" s="4">
        <v>1</v>
      </c>
      <c r="F131" s="4">
        <v>4</v>
      </c>
      <c r="G131" s="4">
        <v>1</v>
      </c>
      <c r="H131" s="4">
        <v>1</v>
      </c>
      <c r="I131" s="4">
        <v>1</v>
      </c>
      <c r="J131" s="4">
        <v>3</v>
      </c>
      <c r="K131" s="4">
        <v>3</v>
      </c>
      <c r="L131" s="4">
        <v>5</v>
      </c>
      <c r="M131" s="4">
        <v>1</v>
      </c>
      <c r="N131" s="4">
        <v>2</v>
      </c>
      <c r="O131" s="4">
        <v>4</v>
      </c>
      <c r="P131" s="4">
        <v>3</v>
      </c>
      <c r="Q131" s="4">
        <v>3</v>
      </c>
      <c r="R131" s="4">
        <v>1</v>
      </c>
      <c r="S131" s="4">
        <v>1</v>
      </c>
      <c r="T131" s="4">
        <v>5</v>
      </c>
      <c r="U131" s="4">
        <v>3</v>
      </c>
      <c r="W131" s="2">
        <f t="shared" si="39"/>
        <v>52</v>
      </c>
      <c r="Y131" s="17">
        <f>SUMPRODUCT('Champ Scores'!B131:U131,'Comp &amp; Class Scores'!$B$3:$U$3,'Champ Scores'!B131:U131,'Comp &amp; Class Scores'!$B$3:$U$3)</f>
        <v>1632</v>
      </c>
      <c r="Z131" s="17">
        <f>SUMPRODUCT('Champ Scores'!B131:U131,'Comp &amp; Class Scores'!$B$4:$U$4,'Champ Scores'!B131:U131,'Comp &amp; Class Scores'!$B$4:$U$4)</f>
        <v>1960</v>
      </c>
      <c r="AA131" s="17">
        <f>SUMPRODUCT('Champ Scores'!B131:U131,'Comp &amp; Class Scores'!$B$5:$U$5,'Champ Scores'!B131:U131,'Comp &amp; Class Scores'!$B$5:$U$5)</f>
        <v>2349</v>
      </c>
      <c r="AB131" s="17">
        <f>SUMPRODUCT('Champ Scores'!B131:U131,'Comp &amp; Class Scores'!$B$6:$U$6,'Champ Scores'!B131:U131,'Comp &amp; Class Scores'!$B$6:$U$6)</f>
        <v>1845</v>
      </c>
      <c r="AC131" s="17">
        <f>SUMPRODUCT('Champ Scores'!B131:U131,'Comp &amp; Class Scores'!$B$7:$U$7,'Champ Scores'!B131:U131,'Comp &amp; Class Scores'!$B$7:$U$7)</f>
        <v>2063</v>
      </c>
      <c r="AE131" s="2">
        <f t="shared" si="22"/>
        <v>9849</v>
      </c>
      <c r="AG131" s="28">
        <f t="shared" si="23"/>
        <v>18.317552623131608</v>
      </c>
      <c r="AH131" s="28">
        <f t="shared" si="24"/>
        <v>34.009595516053807</v>
      </c>
      <c r="AI131" s="28">
        <f t="shared" si="25"/>
        <v>47.672851860814582</v>
      </c>
      <c r="AJ131" s="29">
        <f t="shared" si="26"/>
        <v>100</v>
      </c>
      <c r="AL131" s="31">
        <v>0.48320000000000002</v>
      </c>
      <c r="AM131" s="31">
        <v>0.41620000000000001</v>
      </c>
      <c r="AN131" s="31">
        <v>0.38969999999999999</v>
      </c>
      <c r="AO131" s="31">
        <v>0.46639999999999998</v>
      </c>
      <c r="AP131" s="31">
        <v>0.48159999999999997</v>
      </c>
      <c r="AQ131" s="31">
        <v>0.51380000000000003</v>
      </c>
      <c r="AR131" s="31">
        <v>0.53129999999999999</v>
      </c>
      <c r="AS131" s="31">
        <v>0.58169999999999999</v>
      </c>
      <c r="AU131" s="31">
        <f t="shared" si="27"/>
        <v>7.3735379681912849E-2</v>
      </c>
      <c r="AV131" s="31">
        <f t="shared" si="28"/>
        <v>0.13690204634857955</v>
      </c>
      <c r="AW131" s="31">
        <f t="shared" si="29"/>
        <v>0.19190204634857966</v>
      </c>
      <c r="AX131" s="31">
        <f t="shared" si="40"/>
        <v>0.40253947237907206</v>
      </c>
    </row>
    <row r="132" spans="1:50" x14ac:dyDescent="0.25">
      <c r="A132" s="1" t="s">
        <v>133</v>
      </c>
      <c r="B132" s="4">
        <v>3</v>
      </c>
      <c r="C132" s="4">
        <v>5</v>
      </c>
      <c r="D132" s="4">
        <v>5</v>
      </c>
      <c r="E132" s="4">
        <v>2</v>
      </c>
      <c r="F132" s="4">
        <v>5</v>
      </c>
      <c r="G132" s="4">
        <v>2</v>
      </c>
      <c r="H132" s="4">
        <v>1</v>
      </c>
      <c r="I132" s="4">
        <v>1</v>
      </c>
      <c r="J132" s="4">
        <v>5</v>
      </c>
      <c r="K132" s="4">
        <v>4</v>
      </c>
      <c r="L132" s="4">
        <v>3</v>
      </c>
      <c r="M132" s="4">
        <v>1</v>
      </c>
      <c r="N132" s="4">
        <v>2</v>
      </c>
      <c r="O132" s="4">
        <v>2</v>
      </c>
      <c r="P132" s="4">
        <v>1</v>
      </c>
      <c r="Q132" s="4">
        <v>4</v>
      </c>
      <c r="R132" s="4">
        <v>3</v>
      </c>
      <c r="S132" s="4">
        <v>1</v>
      </c>
      <c r="T132" s="4">
        <v>1</v>
      </c>
      <c r="U132" s="4">
        <v>1</v>
      </c>
      <c r="W132" s="2">
        <f t="shared" si="39"/>
        <v>52</v>
      </c>
      <c r="Y132" s="17">
        <f>SUMPRODUCT('Champ Scores'!B132:U132,'Comp &amp; Class Scores'!$B$3:$U$3,'Champ Scores'!B132:U132,'Comp &amp; Class Scores'!$B$3:$U$3)</f>
        <v>1792</v>
      </c>
      <c r="Z132" s="17">
        <f>SUMPRODUCT('Champ Scores'!B132:U132,'Comp &amp; Class Scores'!$B$4:$U$4,'Champ Scores'!B132:U132,'Comp &amp; Class Scores'!$B$4:$U$4)</f>
        <v>2519</v>
      </c>
      <c r="AA132" s="17">
        <f>SUMPRODUCT('Champ Scores'!B132:U132,'Comp &amp; Class Scores'!$B$5:$U$5,'Champ Scores'!B132:U132,'Comp &amp; Class Scores'!$B$5:$U$5)</f>
        <v>1870</v>
      </c>
      <c r="AB132" s="17">
        <f>SUMPRODUCT('Champ Scores'!B132:U132,'Comp &amp; Class Scores'!$B$6:$U$6,'Champ Scores'!B132:U132,'Comp &amp; Class Scores'!$B$6:$U$6)</f>
        <v>1290</v>
      </c>
      <c r="AC132" s="17">
        <f>SUMPRODUCT('Champ Scores'!B132:U132,'Comp &amp; Class Scores'!$B$7:$U$7,'Champ Scores'!B132:U132,'Comp &amp; Class Scores'!$B$7:$U$7)</f>
        <v>2540</v>
      </c>
      <c r="AE132" s="2">
        <f t="shared" si="22"/>
        <v>10011</v>
      </c>
      <c r="AG132" s="28">
        <f t="shared" si="23"/>
        <v>49.007483801218029</v>
      </c>
      <c r="AH132" s="28">
        <f t="shared" si="24"/>
        <v>27.803384309291868</v>
      </c>
      <c r="AI132" s="28">
        <f t="shared" si="25"/>
        <v>23.18913188949011</v>
      </c>
      <c r="AJ132" s="29">
        <f t="shared" si="26"/>
        <v>100.00000000000001</v>
      </c>
      <c r="AL132" s="31">
        <v>0.51690000000000003</v>
      </c>
      <c r="AM132" s="31">
        <v>0.59470000000000001</v>
      </c>
      <c r="AN132" s="31">
        <v>0.58989999999999998</v>
      </c>
      <c r="AO132" s="31">
        <v>0.54559999999999997</v>
      </c>
      <c r="AP132" s="31">
        <v>0.50119999999999998</v>
      </c>
      <c r="AQ132" s="31">
        <v>0.48580000000000001</v>
      </c>
      <c r="AR132" s="31">
        <v>0.48699999999999999</v>
      </c>
      <c r="AS132" s="31">
        <v>0.51680000000000004</v>
      </c>
      <c r="AU132" s="31">
        <f t="shared" si="27"/>
        <v>0.15223280766702663</v>
      </c>
      <c r="AV132" s="31">
        <f t="shared" si="28"/>
        <v>8.6366141000359997E-2</v>
      </c>
      <c r="AW132" s="31">
        <f t="shared" si="29"/>
        <v>7.2032807667026633E-2</v>
      </c>
      <c r="AX132" s="31">
        <f t="shared" si="40"/>
        <v>0.31063175633441326</v>
      </c>
    </row>
    <row r="133" spans="1:50" x14ac:dyDescent="0.25">
      <c r="A133" s="1" t="s">
        <v>134</v>
      </c>
      <c r="B133" s="4">
        <v>3</v>
      </c>
      <c r="C133" s="4">
        <v>2</v>
      </c>
      <c r="D133" s="4">
        <v>4</v>
      </c>
      <c r="E133" s="4">
        <v>2</v>
      </c>
      <c r="F133" s="4">
        <v>2</v>
      </c>
      <c r="G133" s="4">
        <v>4</v>
      </c>
      <c r="H133" s="4">
        <v>4</v>
      </c>
      <c r="I133" s="4">
        <v>3</v>
      </c>
      <c r="J133" s="4">
        <v>3</v>
      </c>
      <c r="K133" s="4">
        <v>1</v>
      </c>
      <c r="L133" s="4">
        <v>1</v>
      </c>
      <c r="M133" s="4">
        <v>5</v>
      </c>
      <c r="N133" s="4">
        <v>1</v>
      </c>
      <c r="O133" s="4">
        <v>4</v>
      </c>
      <c r="P133" s="4">
        <v>4</v>
      </c>
      <c r="Q133" s="4">
        <v>5</v>
      </c>
      <c r="R133" s="4">
        <v>1</v>
      </c>
      <c r="S133" s="4">
        <v>1</v>
      </c>
      <c r="T133" s="4">
        <v>1</v>
      </c>
      <c r="U133" s="4">
        <v>1</v>
      </c>
      <c r="W133" s="2">
        <f t="shared" si="39"/>
        <v>52</v>
      </c>
      <c r="Y133" s="17">
        <f>SUMPRODUCT('Champ Scores'!B133:U133,'Comp &amp; Class Scores'!$B$3:$U$3,'Champ Scores'!B133:U133,'Comp &amp; Class Scores'!$B$3:$U$3)</f>
        <v>1867</v>
      </c>
      <c r="Z133" s="17">
        <f>SUMPRODUCT('Champ Scores'!B133:U133,'Comp &amp; Class Scores'!$B$4:$U$4,'Champ Scores'!B133:U133,'Comp &amp; Class Scores'!$B$4:$U$4)</f>
        <v>2648</v>
      </c>
      <c r="AA133" s="17">
        <f>SUMPRODUCT('Champ Scores'!B133:U133,'Comp &amp; Class Scores'!$B$5:$U$5,'Champ Scores'!B133:U133,'Comp &amp; Class Scores'!$B$5:$U$5)</f>
        <v>1376</v>
      </c>
      <c r="AB133" s="17">
        <f>SUMPRODUCT('Champ Scores'!B133:U133,'Comp &amp; Class Scores'!$B$6:$U$6,'Champ Scores'!B133:U133,'Comp &amp; Class Scores'!$B$6:$U$6)</f>
        <v>1781</v>
      </c>
      <c r="AC133" s="17">
        <f>SUMPRODUCT('Champ Scores'!B133:U133,'Comp &amp; Class Scores'!$B$7:$U$7,'Champ Scores'!B133:U133,'Comp &amp; Class Scores'!$B$7:$U$7)</f>
        <v>2009</v>
      </c>
      <c r="AE133" s="2">
        <f t="shared" si="22"/>
        <v>9681</v>
      </c>
      <c r="AG133" s="28">
        <f t="shared" si="23"/>
        <v>14.795548040364359</v>
      </c>
      <c r="AH133" s="28">
        <f t="shared" si="24"/>
        <v>39.297503937287054</v>
      </c>
      <c r="AI133" s="28">
        <f t="shared" si="25"/>
        <v>45.906948022348587</v>
      </c>
      <c r="AJ133" s="29">
        <f t="shared" si="26"/>
        <v>100</v>
      </c>
      <c r="AL133" s="31">
        <v>0.50849999999999995</v>
      </c>
      <c r="AM133" s="31">
        <v>0.46889999999999998</v>
      </c>
      <c r="AN133" s="31">
        <v>0.47699999999999998</v>
      </c>
      <c r="AO133" s="31">
        <v>0.50119999999999998</v>
      </c>
      <c r="AP133" s="31">
        <v>0.51470000000000005</v>
      </c>
      <c r="AQ133" s="31">
        <v>0.51980000000000004</v>
      </c>
      <c r="AR133" s="31">
        <v>0.52569999999999995</v>
      </c>
      <c r="AS133" s="31">
        <v>0.5141</v>
      </c>
      <c r="AU133" s="31">
        <f t="shared" si="27"/>
        <v>1.7833753924122786E-2</v>
      </c>
      <c r="AV133" s="31">
        <f t="shared" si="28"/>
        <v>4.7367087257456197E-2</v>
      </c>
      <c r="AW133" s="31">
        <f t="shared" si="29"/>
        <v>5.5333753924122875E-2</v>
      </c>
      <c r="AX133" s="31">
        <f t="shared" si="40"/>
        <v>0.12053459510570186</v>
      </c>
    </row>
    <row r="134" spans="1:50" x14ac:dyDescent="0.25">
      <c r="A134" s="36" t="s">
        <v>135</v>
      </c>
      <c r="B134" s="4">
        <v>1</v>
      </c>
      <c r="C134" s="4">
        <v>5</v>
      </c>
      <c r="D134" s="4">
        <v>5</v>
      </c>
      <c r="E134" s="4">
        <v>4</v>
      </c>
      <c r="F134" s="4">
        <v>4</v>
      </c>
      <c r="G134" s="4">
        <v>4</v>
      </c>
      <c r="H134" s="4">
        <v>3</v>
      </c>
      <c r="I134" s="4">
        <v>4</v>
      </c>
      <c r="J134" s="4">
        <v>2</v>
      </c>
      <c r="K134" s="4">
        <v>1</v>
      </c>
      <c r="L134" s="4">
        <v>1</v>
      </c>
      <c r="M134" s="4">
        <v>1</v>
      </c>
      <c r="N134" s="4">
        <v>3</v>
      </c>
      <c r="O134" s="4">
        <v>4</v>
      </c>
      <c r="P134" s="4">
        <v>2</v>
      </c>
      <c r="Q134" s="4">
        <v>4</v>
      </c>
      <c r="R134" s="4">
        <v>1</v>
      </c>
      <c r="S134" s="4">
        <v>1</v>
      </c>
      <c r="T134" s="4">
        <v>1</v>
      </c>
      <c r="U134" s="4">
        <v>1</v>
      </c>
      <c r="W134" s="2">
        <f t="shared" si="39"/>
        <v>52</v>
      </c>
      <c r="Y134" s="17">
        <f>SUMPRODUCT('Champ Scores'!B134:U134,'Comp &amp; Class Scores'!$B$3:$U$3,'Champ Scores'!B134:U134,'Comp &amp; Class Scores'!$B$3:$U$3)</f>
        <v>1787</v>
      </c>
      <c r="Z134" s="17">
        <f>SUMPRODUCT('Champ Scores'!B134:U134,'Comp &amp; Class Scores'!$B$4:$U$4,'Champ Scores'!B134:U134,'Comp &amp; Class Scores'!$B$4:$U$4)</f>
        <v>2058</v>
      </c>
      <c r="AA134" s="17">
        <f>SUMPRODUCT('Champ Scores'!B134:U134,'Comp &amp; Class Scores'!$B$5:$U$5,'Champ Scores'!B134:U134,'Comp &amp; Class Scores'!$B$5:$U$5)</f>
        <v>2043</v>
      </c>
      <c r="AB134" s="17">
        <f>SUMPRODUCT('Champ Scores'!B134:U134,'Comp &amp; Class Scores'!$B$6:$U$6,'Champ Scores'!B134:U134,'Comp &amp; Class Scores'!$B$6:$U$6)</f>
        <v>2132</v>
      </c>
      <c r="AC134" s="17">
        <f>SUMPRODUCT('Champ Scores'!B134:U134,'Comp &amp; Class Scores'!$B$7:$U$7,'Champ Scores'!B134:U134,'Comp &amp; Class Scores'!$B$7:$U$7)</f>
        <v>2358</v>
      </c>
      <c r="AE134" s="2">
        <f t="shared" si="22"/>
        <v>10378</v>
      </c>
      <c r="AG134" s="28">
        <f t="shared" si="23"/>
        <v>38.98451920647058</v>
      </c>
      <c r="AH134" s="28">
        <f t="shared" si="24"/>
        <v>23.666352997291494</v>
      </c>
      <c r="AI134" s="28">
        <f t="shared" si="25"/>
        <v>37.34912779623793</v>
      </c>
      <c r="AJ134" s="29">
        <f t="shared" si="26"/>
        <v>100</v>
      </c>
      <c r="AL134" s="31">
        <v>0.53639999999999999</v>
      </c>
      <c r="AM134" s="31">
        <v>0.53859999999999997</v>
      </c>
      <c r="AN134" s="31">
        <v>0.57410000000000005</v>
      </c>
      <c r="AO134" s="31">
        <v>0.53600000000000003</v>
      </c>
      <c r="AP134" s="31">
        <v>0.52070000000000005</v>
      </c>
      <c r="AQ134" s="31">
        <v>0.53580000000000005</v>
      </c>
      <c r="AR134" s="31">
        <v>0.55279999999999996</v>
      </c>
      <c r="AS134" s="31">
        <v>0.55410000000000004</v>
      </c>
      <c r="AU134" s="31">
        <f t="shared" si="27"/>
        <v>4.7676071871900927E-2</v>
      </c>
      <c r="AV134" s="31">
        <f t="shared" si="28"/>
        <v>2.8942738538567658E-2</v>
      </c>
      <c r="AW134" s="31">
        <f t="shared" si="29"/>
        <v>4.5676071871900925E-2</v>
      </c>
      <c r="AX134" s="31">
        <f t="shared" si="40"/>
        <v>0.12229488228236951</v>
      </c>
    </row>
    <row r="135" spans="1:50" x14ac:dyDescent="0.25">
      <c r="A135" s="36" t="s">
        <v>136</v>
      </c>
      <c r="B135" s="4">
        <v>2</v>
      </c>
      <c r="C135" s="4">
        <v>4</v>
      </c>
      <c r="D135" s="4">
        <v>3</v>
      </c>
      <c r="E135" s="4">
        <v>4</v>
      </c>
      <c r="F135" s="4">
        <v>5</v>
      </c>
      <c r="G135" s="4">
        <v>1</v>
      </c>
      <c r="H135" s="4">
        <v>1</v>
      </c>
      <c r="I135" s="4">
        <v>1</v>
      </c>
      <c r="J135" s="4">
        <v>4</v>
      </c>
      <c r="K135" s="4">
        <v>4</v>
      </c>
      <c r="L135" s="4">
        <v>5</v>
      </c>
      <c r="M135" s="4">
        <v>3</v>
      </c>
      <c r="N135" s="4">
        <v>1</v>
      </c>
      <c r="O135" s="4">
        <v>1</v>
      </c>
      <c r="P135" s="4">
        <v>2</v>
      </c>
      <c r="Q135" s="4">
        <v>5</v>
      </c>
      <c r="R135" s="4">
        <v>1</v>
      </c>
      <c r="S135" s="4">
        <v>1</v>
      </c>
      <c r="T135" s="4">
        <v>3</v>
      </c>
      <c r="U135" s="4">
        <v>1</v>
      </c>
      <c r="W135" s="2">
        <f t="shared" ref="W135:W162" si="41">SUM(B135:U135)</f>
        <v>52</v>
      </c>
      <c r="Y135" s="17">
        <f>SUMPRODUCT('Champ Scores'!B135:U135,'Comp &amp; Class Scores'!$B$3:$U$3,'Champ Scores'!B135:U135,'Comp &amp; Class Scores'!$B$3:$U$3)</f>
        <v>2012</v>
      </c>
      <c r="Z135" s="17">
        <f>SUMPRODUCT('Champ Scores'!B135:U135,'Comp &amp; Class Scores'!$B$4:$U$4,'Champ Scores'!B135:U135,'Comp &amp; Class Scores'!$B$4:$U$4)</f>
        <v>2296</v>
      </c>
      <c r="AA135" s="17">
        <f>SUMPRODUCT('Champ Scores'!B135:U135,'Comp &amp; Class Scores'!$B$5:$U$5,'Champ Scores'!B135:U135,'Comp &amp; Class Scores'!$B$5:$U$5)</f>
        <v>2089</v>
      </c>
      <c r="AB135" s="17">
        <f>SUMPRODUCT('Champ Scores'!B135:U135,'Comp &amp; Class Scores'!$B$6:$U$6,'Champ Scores'!B135:U135,'Comp &amp; Class Scores'!$B$6:$U$6)</f>
        <v>1529</v>
      </c>
      <c r="AC135" s="17">
        <f>SUMPRODUCT('Champ Scores'!B135:U135,'Comp &amp; Class Scores'!$B$7:$U$7,'Champ Scores'!B135:U135,'Comp &amp; Class Scores'!$B$7:$U$7)</f>
        <v>2323</v>
      </c>
      <c r="AE135" s="2">
        <f t="shared" si="22"/>
        <v>10249</v>
      </c>
      <c r="AG135" s="28">
        <f t="shared" si="23"/>
        <v>49.158599238172563</v>
      </c>
      <c r="AH135" s="28">
        <f t="shared" si="24"/>
        <v>33.123130560403766</v>
      </c>
      <c r="AI135" s="28">
        <f t="shared" si="25"/>
        <v>17.718270201423678</v>
      </c>
      <c r="AJ135" s="29">
        <f t="shared" si="26"/>
        <v>100</v>
      </c>
      <c r="AL135" s="31">
        <v>0.56169999999999998</v>
      </c>
      <c r="AM135" s="31">
        <v>0.60960000000000003</v>
      </c>
      <c r="AN135" s="31">
        <v>0.58320000000000005</v>
      </c>
      <c r="AO135" s="31">
        <v>0.58040000000000003</v>
      </c>
      <c r="AP135" s="31">
        <v>0.56310000000000004</v>
      </c>
      <c r="AQ135" s="31">
        <v>0.54069999999999996</v>
      </c>
      <c r="AR135" s="31">
        <v>0.52810000000000001</v>
      </c>
      <c r="AS135" s="31">
        <v>0.52990000000000004</v>
      </c>
      <c r="AU135" s="31">
        <f t="shared" si="27"/>
        <v>9.0946626301043221E-2</v>
      </c>
      <c r="AV135" s="31">
        <f t="shared" si="28"/>
        <v>6.1279959634376491E-2</v>
      </c>
      <c r="AW135" s="31">
        <f t="shared" si="29"/>
        <v>3.2779959634376521E-2</v>
      </c>
      <c r="AX135" s="31">
        <f t="shared" si="40"/>
        <v>0.18500654556979623</v>
      </c>
    </row>
    <row r="136" spans="1:50" x14ac:dyDescent="0.25">
      <c r="A136" s="1" t="s">
        <v>137</v>
      </c>
      <c r="B136" s="4">
        <v>2</v>
      </c>
      <c r="C136" s="4">
        <v>4</v>
      </c>
      <c r="D136" s="4">
        <v>4</v>
      </c>
      <c r="E136" s="4">
        <v>3</v>
      </c>
      <c r="F136" s="4">
        <v>4</v>
      </c>
      <c r="G136" s="4">
        <v>3</v>
      </c>
      <c r="H136" s="4">
        <v>3</v>
      </c>
      <c r="I136" s="4">
        <v>3</v>
      </c>
      <c r="J136" s="4">
        <v>5</v>
      </c>
      <c r="K136" s="4">
        <v>4</v>
      </c>
      <c r="L136" s="4">
        <v>1</v>
      </c>
      <c r="M136" s="4">
        <v>2</v>
      </c>
      <c r="N136" s="4">
        <v>1</v>
      </c>
      <c r="O136" s="4">
        <v>1</v>
      </c>
      <c r="P136" s="4">
        <v>2</v>
      </c>
      <c r="Q136" s="4">
        <v>1</v>
      </c>
      <c r="R136" s="4">
        <v>3</v>
      </c>
      <c r="S136" s="4">
        <v>1</v>
      </c>
      <c r="T136" s="4">
        <v>3</v>
      </c>
      <c r="U136" s="4">
        <v>2</v>
      </c>
      <c r="W136" s="2">
        <f t="shared" si="41"/>
        <v>52</v>
      </c>
      <c r="Y136" s="17">
        <f>SUMPRODUCT('Champ Scores'!B136:U136,'Comp &amp; Class Scores'!$B$3:$U$3,'Champ Scores'!B136:U136,'Comp &amp; Class Scores'!$B$3:$U$3)</f>
        <v>1492</v>
      </c>
      <c r="Z136" s="17">
        <f>SUMPRODUCT('Champ Scores'!B136:U136,'Comp &amp; Class Scores'!$B$4:$U$4,'Champ Scores'!B136:U136,'Comp &amp; Class Scores'!$B$4:$U$4)</f>
        <v>1841</v>
      </c>
      <c r="AA136" s="17">
        <f>SUMPRODUCT('Champ Scores'!B136:U136,'Comp &amp; Class Scores'!$B$5:$U$5,'Champ Scores'!B136:U136,'Comp &amp; Class Scores'!$B$5:$U$5)</f>
        <v>1768</v>
      </c>
      <c r="AB136" s="17">
        <f>SUMPRODUCT('Champ Scores'!B136:U136,'Comp &amp; Class Scores'!$B$6:$U$6,'Champ Scores'!B136:U136,'Comp &amp; Class Scores'!$B$6:$U$6)</f>
        <v>1639</v>
      </c>
      <c r="AC136" s="17">
        <f>SUMPRODUCT('Champ Scores'!B136:U136,'Comp &amp; Class Scores'!$B$7:$U$7,'Champ Scores'!B136:U136,'Comp &amp; Class Scores'!$B$7:$U$7)</f>
        <v>2355</v>
      </c>
      <c r="AE136" s="2">
        <f t="shared" ref="AE136:AE162" si="42">SUM(Y136:AC136)</f>
        <v>9095</v>
      </c>
      <c r="AG136" s="28">
        <f t="shared" ref="AG136:AG162" si="43">AU136/$AX136*100</f>
        <v>40.147057587093492</v>
      </c>
      <c r="AH136" s="28">
        <f t="shared" ref="AH136:AH162" si="44">AV136/$AX136*100</f>
        <v>46.171824295681319</v>
      </c>
      <c r="AI136" s="28">
        <f t="shared" ref="AI136:AI162" si="45">AW136/$AX136*100</f>
        <v>13.681118117225186</v>
      </c>
      <c r="AJ136" s="29">
        <f t="shared" ref="AJ136:AJ162" si="46">SUM(AG136:AI136)</f>
        <v>99.999999999999986</v>
      </c>
      <c r="AL136" s="31">
        <v>0.53220000000000001</v>
      </c>
      <c r="AM136" s="31">
        <v>0.5232</v>
      </c>
      <c r="AN136" s="31">
        <v>0.5242</v>
      </c>
      <c r="AO136" s="31">
        <v>0.54569999999999996</v>
      </c>
      <c r="AP136" s="31">
        <v>0.54410000000000003</v>
      </c>
      <c r="AQ136" s="31">
        <v>0.51729999999999998</v>
      </c>
      <c r="AR136" s="31">
        <v>0.51319999999999999</v>
      </c>
      <c r="AS136" s="31">
        <v>0.50109999999999999</v>
      </c>
      <c r="AU136" s="31">
        <f t="shared" ref="AU136:AU162" si="47">AVERAGE(AM136:AO136)-$AZ$1*($AL136-$BA$1*STDEV($AM136:$AS136))</f>
        <v>3.1097126987402968E-2</v>
      </c>
      <c r="AV136" s="31">
        <f t="shared" ref="AV136:AV162" si="48">AVERAGE(AO136:AQ136)-$AZ$1*($AL136-$BA$1*STDEV($AM136:$AS136))</f>
        <v>3.5763793654069564E-2</v>
      </c>
      <c r="AW136" s="31">
        <f t="shared" ref="AW136:AW162" si="49">AVERAGE(AQ136:AS136)-$AZ$1*($AL136-$BA$1*STDEV($AM136:$AS136))</f>
        <v>1.0597126987403005E-2</v>
      </c>
      <c r="AX136" s="31">
        <f t="shared" si="40"/>
        <v>7.7458047628875537E-2</v>
      </c>
    </row>
    <row r="137" spans="1:50" x14ac:dyDescent="0.25">
      <c r="A137" s="1" t="s">
        <v>138</v>
      </c>
      <c r="B137" s="4">
        <v>1</v>
      </c>
      <c r="C137" s="4">
        <v>5</v>
      </c>
      <c r="D137" s="4">
        <v>5</v>
      </c>
      <c r="E137" s="4">
        <v>2</v>
      </c>
      <c r="F137" s="4">
        <v>1</v>
      </c>
      <c r="G137" s="4">
        <v>5</v>
      </c>
      <c r="H137" s="4">
        <v>5</v>
      </c>
      <c r="I137" s="4">
        <v>5</v>
      </c>
      <c r="J137" s="4">
        <v>1</v>
      </c>
      <c r="K137" s="4">
        <v>1</v>
      </c>
      <c r="L137" s="4">
        <v>1</v>
      </c>
      <c r="M137" s="4">
        <v>1</v>
      </c>
      <c r="N137" s="4">
        <v>4</v>
      </c>
      <c r="O137" s="4">
        <v>4</v>
      </c>
      <c r="P137" s="4">
        <v>4</v>
      </c>
      <c r="Q137" s="4">
        <v>1</v>
      </c>
      <c r="R137" s="4">
        <v>1</v>
      </c>
      <c r="S137" s="4">
        <v>1</v>
      </c>
      <c r="T137" s="4">
        <v>3</v>
      </c>
      <c r="U137" s="4">
        <v>1</v>
      </c>
      <c r="W137" s="2">
        <f t="shared" si="41"/>
        <v>52</v>
      </c>
      <c r="Y137" s="17">
        <f>SUMPRODUCT('Champ Scores'!B137:U137,'Comp &amp; Class Scores'!$B$3:$U$3,'Champ Scores'!B137:U137,'Comp &amp; Class Scores'!$B$3:$U$3)</f>
        <v>1908</v>
      </c>
      <c r="Z137" s="17">
        <f>SUMPRODUCT('Champ Scores'!B137:U137,'Comp &amp; Class Scores'!$B$4:$U$4,'Champ Scores'!B137:U137,'Comp &amp; Class Scores'!$B$4:$U$4)</f>
        <v>1812</v>
      </c>
      <c r="AA137" s="17">
        <f>SUMPRODUCT('Champ Scores'!B137:U137,'Comp &amp; Class Scores'!$B$5:$U$5,'Champ Scores'!B137:U137,'Comp &amp; Class Scores'!$B$5:$U$5)</f>
        <v>2280</v>
      </c>
      <c r="AB137" s="17">
        <f>SUMPRODUCT('Champ Scores'!B137:U137,'Comp &amp; Class Scores'!$B$6:$U$6,'Champ Scores'!B137:U137,'Comp &amp; Class Scores'!$B$6:$U$6)</f>
        <v>2832</v>
      </c>
      <c r="AC137" s="17">
        <f>SUMPRODUCT('Champ Scores'!B137:U137,'Comp &amp; Class Scores'!$B$7:$U$7,'Champ Scores'!B137:U137,'Comp &amp; Class Scores'!$B$7:$U$7)</f>
        <v>2220</v>
      </c>
      <c r="AE137" s="2">
        <f t="shared" si="42"/>
        <v>11052</v>
      </c>
      <c r="AG137" s="28">
        <f t="shared" si="43"/>
        <v>49.040690979373828</v>
      </c>
      <c r="AH137" s="28">
        <f t="shared" si="44"/>
        <v>31.1627772247423</v>
      </c>
      <c r="AI137" s="28">
        <f t="shared" si="45"/>
        <v>19.796531795883872</v>
      </c>
      <c r="AJ137" s="29">
        <f t="shared" si="46"/>
        <v>100</v>
      </c>
      <c r="AL137" s="31">
        <v>0.50780000000000003</v>
      </c>
      <c r="AM137" s="31">
        <v>0.54169999999999996</v>
      </c>
      <c r="AN137" s="31">
        <v>0.53659999999999997</v>
      </c>
      <c r="AO137" s="31">
        <v>0.51959999999999995</v>
      </c>
      <c r="AP137" s="31">
        <v>0.51129999999999998</v>
      </c>
      <c r="AQ137" s="31">
        <v>0.4904</v>
      </c>
      <c r="AR137" s="31">
        <v>0.48159999999999997</v>
      </c>
      <c r="AS137" s="31">
        <v>0.50060000000000004</v>
      </c>
      <c r="AU137" s="31">
        <f t="shared" si="47"/>
        <v>7.0040180686572306E-2</v>
      </c>
      <c r="AV137" s="31">
        <f t="shared" si="48"/>
        <v>4.4506847353238899E-2</v>
      </c>
      <c r="AW137" s="31">
        <f t="shared" si="49"/>
        <v>2.8273514019905521E-2</v>
      </c>
      <c r="AX137" s="31">
        <f t="shared" si="40"/>
        <v>0.14282054205971673</v>
      </c>
    </row>
    <row r="138" spans="1:50" x14ac:dyDescent="0.25">
      <c r="A138" s="1" t="s">
        <v>139</v>
      </c>
      <c r="B138" s="4">
        <v>1</v>
      </c>
      <c r="C138" s="4">
        <v>5</v>
      </c>
      <c r="D138" s="4">
        <v>5</v>
      </c>
      <c r="E138" s="4">
        <v>1</v>
      </c>
      <c r="F138" s="4">
        <v>4</v>
      </c>
      <c r="G138" s="4">
        <v>4</v>
      </c>
      <c r="H138" s="4">
        <v>3</v>
      </c>
      <c r="I138" s="4">
        <v>3</v>
      </c>
      <c r="J138" s="4">
        <v>3</v>
      </c>
      <c r="K138" s="4">
        <v>1</v>
      </c>
      <c r="L138" s="4">
        <v>1</v>
      </c>
      <c r="M138" s="4">
        <v>2</v>
      </c>
      <c r="N138" s="4">
        <v>1</v>
      </c>
      <c r="O138" s="4">
        <v>4</v>
      </c>
      <c r="P138" s="4">
        <v>2</v>
      </c>
      <c r="Q138" s="4">
        <v>4</v>
      </c>
      <c r="R138" s="4">
        <v>1</v>
      </c>
      <c r="S138" s="4">
        <v>1</v>
      </c>
      <c r="T138" s="4">
        <v>1</v>
      </c>
      <c r="U138" s="4">
        <v>5</v>
      </c>
      <c r="W138" s="2">
        <f t="shared" si="41"/>
        <v>52</v>
      </c>
      <c r="Y138" s="17">
        <f>SUMPRODUCT('Champ Scores'!B138:U138,'Comp &amp; Class Scores'!$B$3:$U$3,'Champ Scores'!B138:U138,'Comp &amp; Class Scores'!$B$3:$U$3)</f>
        <v>1261</v>
      </c>
      <c r="Z138" s="17">
        <f>SUMPRODUCT('Champ Scores'!B138:U138,'Comp &amp; Class Scores'!$B$4:$U$4,'Champ Scores'!B138:U138,'Comp &amp; Class Scores'!$B$4:$U$4)</f>
        <v>2082</v>
      </c>
      <c r="AA138" s="17">
        <f>SUMPRODUCT('Champ Scores'!B138:U138,'Comp &amp; Class Scores'!$B$5:$U$5,'Champ Scores'!B138:U138,'Comp &amp; Class Scores'!$B$5:$U$5)</f>
        <v>2325</v>
      </c>
      <c r="AB138" s="17">
        <f>SUMPRODUCT('Champ Scores'!B138:U138,'Comp &amp; Class Scores'!$B$6:$U$6,'Champ Scores'!B138:U138,'Comp &amp; Class Scores'!$B$6:$U$6)</f>
        <v>2302</v>
      </c>
      <c r="AC138" s="17">
        <f>SUMPRODUCT('Champ Scores'!B138:U138,'Comp &amp; Class Scores'!$B$7:$U$7,'Champ Scores'!B138:U138,'Comp &amp; Class Scores'!$B$7:$U$7)</f>
        <v>2840</v>
      </c>
      <c r="AE138" s="2">
        <f t="shared" si="42"/>
        <v>10810</v>
      </c>
      <c r="AG138" s="28">
        <f t="shared" si="43"/>
        <v>19.705102361266782</v>
      </c>
      <c r="AH138" s="28">
        <f t="shared" si="44"/>
        <v>30.731580147756944</v>
      </c>
      <c r="AI138" s="28">
        <f t="shared" si="45"/>
        <v>49.563317490976274</v>
      </c>
      <c r="AJ138" s="29">
        <f t="shared" si="46"/>
        <v>100</v>
      </c>
      <c r="AL138" s="31">
        <v>0.53280000000000005</v>
      </c>
      <c r="AM138" s="31">
        <v>0.52790000000000004</v>
      </c>
      <c r="AN138" s="31">
        <v>0.51980000000000004</v>
      </c>
      <c r="AO138" s="31">
        <v>0.52290000000000003</v>
      </c>
      <c r="AP138" s="31">
        <v>0.52990000000000004</v>
      </c>
      <c r="AQ138" s="31">
        <v>0.54449999999999998</v>
      </c>
      <c r="AR138" s="31">
        <v>0.55049999999999999</v>
      </c>
      <c r="AS138" s="31">
        <v>0.54790000000000005</v>
      </c>
      <c r="AU138" s="31">
        <f t="shared" si="47"/>
        <v>1.5904934867791209E-2</v>
      </c>
      <c r="AV138" s="31">
        <f t="shared" si="48"/>
        <v>2.4804934867791117E-2</v>
      </c>
      <c r="AW138" s="31">
        <f t="shared" si="49"/>
        <v>4.0004934867791109E-2</v>
      </c>
      <c r="AX138" s="31">
        <f t="shared" si="40"/>
        <v>8.0714804603373436E-2</v>
      </c>
    </row>
    <row r="139" spans="1:50" x14ac:dyDescent="0.25">
      <c r="A139" s="1" t="s">
        <v>140</v>
      </c>
      <c r="B139" s="4">
        <v>5</v>
      </c>
      <c r="C139" s="4">
        <v>1</v>
      </c>
      <c r="D139" s="4">
        <v>5</v>
      </c>
      <c r="E139" s="4">
        <v>3</v>
      </c>
      <c r="F139" s="4">
        <v>1</v>
      </c>
      <c r="G139" s="4">
        <v>4</v>
      </c>
      <c r="H139" s="4">
        <v>3</v>
      </c>
      <c r="I139" s="4">
        <v>4</v>
      </c>
      <c r="J139" s="4">
        <v>1</v>
      </c>
      <c r="K139" s="4">
        <v>1</v>
      </c>
      <c r="L139" s="4">
        <v>1</v>
      </c>
      <c r="M139" s="4">
        <v>1</v>
      </c>
      <c r="N139" s="4">
        <v>4</v>
      </c>
      <c r="O139" s="4">
        <v>4</v>
      </c>
      <c r="P139" s="4">
        <v>5</v>
      </c>
      <c r="Q139" s="4">
        <v>1</v>
      </c>
      <c r="R139" s="4">
        <v>1</v>
      </c>
      <c r="S139" s="4">
        <v>1</v>
      </c>
      <c r="T139" s="4">
        <v>5</v>
      </c>
      <c r="U139" s="4">
        <v>1</v>
      </c>
      <c r="W139" s="2">
        <f t="shared" si="41"/>
        <v>52</v>
      </c>
      <c r="Y139" s="17">
        <f>SUMPRODUCT('Champ Scores'!B139:U139,'Comp &amp; Class Scores'!$B$3:$U$3,'Champ Scores'!B139:U139,'Comp &amp; Class Scores'!$B$3:$U$3)</f>
        <v>2306</v>
      </c>
      <c r="Z139" s="17">
        <f>SUMPRODUCT('Champ Scores'!B139:U139,'Comp &amp; Class Scores'!$B$4:$U$4,'Champ Scores'!B139:U139,'Comp &amp; Class Scores'!$B$4:$U$4)</f>
        <v>2352</v>
      </c>
      <c r="AA139" s="17">
        <f>SUMPRODUCT('Champ Scores'!B139:U139,'Comp &amp; Class Scores'!$B$5:$U$5,'Champ Scores'!B139:U139,'Comp &amp; Class Scores'!$B$5:$U$5)</f>
        <v>1914</v>
      </c>
      <c r="AB139" s="17">
        <f>SUMPRODUCT('Champ Scores'!B139:U139,'Comp &amp; Class Scores'!$B$6:$U$6,'Champ Scores'!B139:U139,'Comp &amp; Class Scores'!$B$6:$U$6)</f>
        <v>2411</v>
      </c>
      <c r="AC139" s="17">
        <f>SUMPRODUCT('Champ Scores'!B139:U139,'Comp &amp; Class Scores'!$B$7:$U$7,'Champ Scores'!B139:U139,'Comp &amp; Class Scores'!$B$7:$U$7)</f>
        <v>2017</v>
      </c>
      <c r="AE139" s="2">
        <f t="shared" si="42"/>
        <v>11000</v>
      </c>
      <c r="AG139" s="28">
        <f t="shared" si="43"/>
        <v>16.967294337088237</v>
      </c>
      <c r="AH139" s="28">
        <f t="shared" si="44"/>
        <v>33.119505688156259</v>
      </c>
      <c r="AI139" s="28">
        <f t="shared" si="45"/>
        <v>49.9131999747555</v>
      </c>
      <c r="AJ139" s="29">
        <f t="shared" si="46"/>
        <v>100</v>
      </c>
      <c r="AL139" s="31">
        <v>0.51049999999999995</v>
      </c>
      <c r="AM139" s="31">
        <v>0.44719999999999999</v>
      </c>
      <c r="AN139" s="31">
        <v>0.4854</v>
      </c>
      <c r="AO139" s="31">
        <v>0.48470000000000002</v>
      </c>
      <c r="AP139" s="31">
        <v>0.50329999999999997</v>
      </c>
      <c r="AQ139" s="31">
        <v>0.52749999999999997</v>
      </c>
      <c r="AR139" s="31">
        <v>0.54830000000000001</v>
      </c>
      <c r="AS139" s="31">
        <v>0.54179999999999995</v>
      </c>
      <c r="AU139" s="31">
        <f t="shared" si="47"/>
        <v>3.4385143261759288E-2</v>
      </c>
      <c r="AV139" s="31">
        <f t="shared" si="48"/>
        <v>6.7118476595092624E-2</v>
      </c>
      <c r="AW139" s="31">
        <f t="shared" si="49"/>
        <v>0.10115180992842598</v>
      </c>
      <c r="AX139" s="31">
        <f t="shared" si="40"/>
        <v>0.2026554297852779</v>
      </c>
    </row>
    <row r="140" spans="1:50" x14ac:dyDescent="0.25">
      <c r="A140" s="1" t="s">
        <v>141</v>
      </c>
      <c r="B140" s="4">
        <v>4</v>
      </c>
      <c r="C140" s="4">
        <v>4</v>
      </c>
      <c r="D140" s="4">
        <v>2</v>
      </c>
      <c r="E140" s="4">
        <v>5</v>
      </c>
      <c r="F140" s="4">
        <v>1</v>
      </c>
      <c r="G140" s="4">
        <v>5</v>
      </c>
      <c r="H140" s="4">
        <v>5</v>
      </c>
      <c r="I140" s="4">
        <v>5</v>
      </c>
      <c r="J140" s="4">
        <v>1</v>
      </c>
      <c r="K140" s="4">
        <v>1</v>
      </c>
      <c r="L140" s="4">
        <v>1</v>
      </c>
      <c r="M140" s="4">
        <v>1</v>
      </c>
      <c r="N140" s="4">
        <v>3</v>
      </c>
      <c r="O140" s="4">
        <v>5</v>
      </c>
      <c r="P140" s="4">
        <v>3</v>
      </c>
      <c r="Q140" s="4">
        <v>1</v>
      </c>
      <c r="R140" s="4">
        <v>1</v>
      </c>
      <c r="S140" s="4">
        <v>1</v>
      </c>
      <c r="T140" s="4">
        <v>2</v>
      </c>
      <c r="U140" s="4">
        <v>1</v>
      </c>
      <c r="W140" s="2">
        <f t="shared" si="41"/>
        <v>52</v>
      </c>
      <c r="Y140" s="17">
        <f>SUMPRODUCT('Champ Scores'!B140:U140,'Comp &amp; Class Scores'!$B$3:$U$3,'Champ Scores'!B140:U140,'Comp &amp; Class Scores'!$B$3:$U$3)</f>
        <v>2129</v>
      </c>
      <c r="Z140" s="17">
        <f>SUMPRODUCT('Champ Scores'!B140:U140,'Comp &amp; Class Scores'!$B$4:$U$4,'Champ Scores'!B140:U140,'Comp &amp; Class Scores'!$B$4:$U$4)</f>
        <v>1736</v>
      </c>
      <c r="AA140" s="17">
        <f>SUMPRODUCT('Champ Scores'!B140:U140,'Comp &amp; Class Scores'!$B$5:$U$5,'Champ Scores'!B140:U140,'Comp &amp; Class Scores'!$B$5:$U$5)</f>
        <v>1925</v>
      </c>
      <c r="AB140" s="17">
        <f>SUMPRODUCT('Champ Scores'!B140:U140,'Comp &amp; Class Scores'!$B$6:$U$6,'Champ Scores'!B140:U140,'Comp &amp; Class Scores'!$B$6:$U$6)</f>
        <v>2825</v>
      </c>
      <c r="AC140" s="17">
        <f>SUMPRODUCT('Champ Scores'!B140:U140,'Comp &amp; Class Scores'!$B$7:$U$7,'Champ Scores'!B140:U140,'Comp &amp; Class Scores'!$B$7:$U$7)</f>
        <v>2042</v>
      </c>
      <c r="AE140" s="2">
        <f t="shared" si="42"/>
        <v>10657</v>
      </c>
      <c r="AG140" s="28">
        <f t="shared" si="43"/>
        <v>39.482597036728144</v>
      </c>
      <c r="AH140" s="28">
        <f t="shared" si="44"/>
        <v>38.652683554907519</v>
      </c>
      <c r="AI140" s="28">
        <f t="shared" si="45"/>
        <v>21.864719408364333</v>
      </c>
      <c r="AJ140" s="29">
        <f t="shared" si="46"/>
        <v>100</v>
      </c>
      <c r="AL140" s="31">
        <v>0.53700000000000003</v>
      </c>
      <c r="AM140" s="31">
        <v>0.51039999999999996</v>
      </c>
      <c r="AN140" s="31">
        <v>0.55100000000000005</v>
      </c>
      <c r="AO140" s="31">
        <v>0.57340000000000002</v>
      </c>
      <c r="AP140" s="31">
        <v>0.53769999999999996</v>
      </c>
      <c r="AQ140" s="31">
        <v>0.5202</v>
      </c>
      <c r="AR140" s="31">
        <v>0.50580000000000003</v>
      </c>
      <c r="AS140" s="31">
        <v>0.53449999999999998</v>
      </c>
      <c r="AU140" s="31">
        <f t="shared" si="47"/>
        <v>5.5503411964258176E-2</v>
      </c>
      <c r="AV140" s="31">
        <f t="shared" si="48"/>
        <v>5.4336745297591527E-2</v>
      </c>
      <c r="AW140" s="31">
        <f t="shared" si="49"/>
        <v>3.0736745297591572E-2</v>
      </c>
      <c r="AX140" s="31">
        <f t="shared" si="40"/>
        <v>0.14057690255944127</v>
      </c>
    </row>
    <row r="141" spans="1:50" x14ac:dyDescent="0.25">
      <c r="A141" s="1" t="s">
        <v>381</v>
      </c>
      <c r="B141" s="92">
        <v>4</v>
      </c>
      <c r="C141" s="92">
        <v>1</v>
      </c>
      <c r="D141" s="92">
        <v>2</v>
      </c>
      <c r="E141" s="92">
        <v>4</v>
      </c>
      <c r="F141" s="92">
        <v>2</v>
      </c>
      <c r="G141" s="92">
        <v>5</v>
      </c>
      <c r="H141" s="92">
        <v>3</v>
      </c>
      <c r="I141" s="92">
        <v>1</v>
      </c>
      <c r="J141" s="92">
        <v>1</v>
      </c>
      <c r="K141" s="92">
        <v>3</v>
      </c>
      <c r="L141" s="92">
        <v>1</v>
      </c>
      <c r="M141" s="92">
        <v>2</v>
      </c>
      <c r="N141" s="92">
        <v>4</v>
      </c>
      <c r="O141" s="92">
        <v>3</v>
      </c>
      <c r="P141" s="92">
        <v>4</v>
      </c>
      <c r="Q141" s="92">
        <v>2</v>
      </c>
      <c r="R141" s="92">
        <v>4</v>
      </c>
      <c r="S141" s="92">
        <v>2</v>
      </c>
      <c r="T141" s="92">
        <v>3</v>
      </c>
      <c r="U141" s="92">
        <v>1</v>
      </c>
      <c r="W141" s="91">
        <f t="shared" si="41"/>
        <v>52</v>
      </c>
      <c r="Y141" s="94">
        <f>SUMPRODUCT('Champ Scores'!B141:U141,'Comp &amp; Class Scores'!$B$3:$U$3,'Champ Scores'!B141:U141,'Comp &amp; Class Scores'!$B$3:$U$3)</f>
        <v>2413</v>
      </c>
      <c r="Z141" s="94">
        <f>SUMPRODUCT('Champ Scores'!B141:U141,'Comp &amp; Class Scores'!$B$4:$U$4,'Champ Scores'!B141:U141,'Comp &amp; Class Scores'!$B$4:$U$4)</f>
        <v>1847</v>
      </c>
      <c r="AA141" s="94">
        <f>SUMPRODUCT('Champ Scores'!B141:U141,'Comp &amp; Class Scores'!$B$5:$U$5,'Champ Scores'!B141:U141,'Comp &amp; Class Scores'!$B$5:$U$5)</f>
        <v>1423</v>
      </c>
      <c r="AB141" s="94">
        <f>SUMPRODUCT('Champ Scores'!B141:U141,'Comp &amp; Class Scores'!$B$6:$U$6,'Champ Scores'!B141:U141,'Comp &amp; Class Scores'!$B$6:$U$6)</f>
        <v>1671</v>
      </c>
      <c r="AC141" s="94">
        <f>SUMPRODUCT('Champ Scores'!B141:U141,'Comp &amp; Class Scores'!$B$7:$U$7,'Champ Scores'!B141:U141,'Comp &amp; Class Scores'!$B$7:$U$7)</f>
        <v>1570</v>
      </c>
      <c r="AE141" s="93">
        <f t="shared" ref="AE141" si="50">SUM(Y141:AC141)</f>
        <v>8924</v>
      </c>
      <c r="AG141" s="28">
        <f t="shared" ref="AG141" si="51">AU141/$AX141*100</f>
        <v>39.482597036728144</v>
      </c>
      <c r="AH141" s="28">
        <f t="shared" ref="AH141" si="52">AV141/$AX141*100</f>
        <v>38.652683554907519</v>
      </c>
      <c r="AI141" s="28">
        <f t="shared" ref="AI141" si="53">AW141/$AX141*100</f>
        <v>21.864719408364333</v>
      </c>
      <c r="AJ141" s="29">
        <f t="shared" ref="AJ141" si="54">SUM(AG141:AI141)</f>
        <v>100</v>
      </c>
      <c r="AL141" s="31">
        <v>0.53700000000000003</v>
      </c>
      <c r="AM141" s="31">
        <v>0.51039999999999996</v>
      </c>
      <c r="AN141" s="31">
        <v>0.55100000000000005</v>
      </c>
      <c r="AO141" s="31">
        <v>0.57340000000000002</v>
      </c>
      <c r="AP141" s="31">
        <v>0.53769999999999996</v>
      </c>
      <c r="AQ141" s="31">
        <v>0.5202</v>
      </c>
      <c r="AR141" s="31">
        <v>0.50580000000000003</v>
      </c>
      <c r="AS141" s="31">
        <v>0.53449999999999998</v>
      </c>
      <c r="AU141" s="31">
        <f t="shared" ref="AU141" si="55">AVERAGE(AM141:AO141)-$AZ$1*($AL141-$BA$1*STDEV($AM141:$AS141))</f>
        <v>5.5503411964258176E-2</v>
      </c>
      <c r="AV141" s="31">
        <f t="shared" ref="AV141" si="56">AVERAGE(AO141:AQ141)-$AZ$1*($AL141-$BA$1*STDEV($AM141:$AS141))</f>
        <v>5.4336745297591527E-2</v>
      </c>
      <c r="AW141" s="31">
        <f t="shared" ref="AW141" si="57">AVERAGE(AQ141:AS141)-$AZ$1*($AL141-$BA$1*STDEV($AM141:$AS141))</f>
        <v>3.0736745297591572E-2</v>
      </c>
      <c r="AX141" s="31">
        <f t="shared" ref="AX141" si="58">SUM(AU141:AW141)</f>
        <v>0.14057690255944127</v>
      </c>
    </row>
    <row r="142" spans="1:50" x14ac:dyDescent="0.25">
      <c r="A142" s="1" t="s">
        <v>142</v>
      </c>
      <c r="B142" s="4">
        <v>3</v>
      </c>
      <c r="C142" s="4">
        <v>3</v>
      </c>
      <c r="D142" s="4">
        <v>4</v>
      </c>
      <c r="E142" s="4">
        <v>1</v>
      </c>
      <c r="F142" s="4">
        <v>3</v>
      </c>
      <c r="G142" s="4">
        <v>2</v>
      </c>
      <c r="H142" s="4">
        <v>1</v>
      </c>
      <c r="I142" s="4">
        <v>1</v>
      </c>
      <c r="J142" s="4">
        <v>2</v>
      </c>
      <c r="K142" s="4">
        <v>4</v>
      </c>
      <c r="L142" s="4">
        <v>2</v>
      </c>
      <c r="M142" s="4">
        <v>5</v>
      </c>
      <c r="N142" s="4">
        <v>2</v>
      </c>
      <c r="O142" s="4">
        <v>1</v>
      </c>
      <c r="P142" s="4">
        <v>5</v>
      </c>
      <c r="Q142" s="4">
        <v>3</v>
      </c>
      <c r="R142" s="4">
        <v>5</v>
      </c>
      <c r="S142" s="4">
        <v>1</v>
      </c>
      <c r="T142" s="4">
        <v>2</v>
      </c>
      <c r="U142" s="4">
        <v>2</v>
      </c>
      <c r="W142" s="2">
        <f t="shared" si="41"/>
        <v>52</v>
      </c>
      <c r="Y142" s="17">
        <f>SUMPRODUCT('Champ Scores'!B142:U142,'Comp &amp; Class Scores'!$B$3:$U$3,'Champ Scores'!B142:U142,'Comp &amp; Class Scores'!$B$3:$U$3)</f>
        <v>2627</v>
      </c>
      <c r="Z142" s="17">
        <f>SUMPRODUCT('Champ Scores'!B142:U142,'Comp &amp; Class Scores'!$B$4:$U$4,'Champ Scores'!B142:U142,'Comp &amp; Class Scores'!$B$4:$U$4)</f>
        <v>2718</v>
      </c>
      <c r="AA142" s="17">
        <f>SUMPRODUCT('Champ Scores'!B142:U142,'Comp &amp; Class Scores'!$B$5:$U$5,'Champ Scores'!B142:U142,'Comp &amp; Class Scores'!$B$5:$U$5)</f>
        <v>1444</v>
      </c>
      <c r="AB142" s="17">
        <f>SUMPRODUCT('Champ Scores'!B142:U142,'Comp &amp; Class Scores'!$B$6:$U$6,'Champ Scores'!B142:U142,'Comp &amp; Class Scores'!$B$6:$U$6)</f>
        <v>1106</v>
      </c>
      <c r="AC142" s="17">
        <f>SUMPRODUCT('Champ Scores'!B142:U142,'Comp &amp; Class Scores'!$B$7:$U$7,'Champ Scores'!B142:U142,'Comp &amp; Class Scores'!$B$7:$U$7)</f>
        <v>1424</v>
      </c>
      <c r="AE142" s="2">
        <f t="shared" si="42"/>
        <v>9319</v>
      </c>
      <c r="AG142" s="28">
        <f t="shared" si="43"/>
        <v>14.012739330526735</v>
      </c>
      <c r="AH142" s="28">
        <f t="shared" si="44"/>
        <v>40.214310436059527</v>
      </c>
      <c r="AI142" s="28">
        <f t="shared" si="45"/>
        <v>45.772950233413731</v>
      </c>
      <c r="AJ142" s="29">
        <f t="shared" si="46"/>
        <v>100</v>
      </c>
      <c r="AL142" s="31">
        <v>0.53249999999999997</v>
      </c>
      <c r="AM142" s="31">
        <v>0.42530000000000001</v>
      </c>
      <c r="AN142" s="31">
        <v>0.45579999999999998</v>
      </c>
      <c r="AO142" s="31">
        <v>0.51529999999999998</v>
      </c>
      <c r="AP142" s="31">
        <v>0.54349999999999998</v>
      </c>
      <c r="AQ142" s="31">
        <v>0.55489999999999995</v>
      </c>
      <c r="AR142" s="31">
        <v>0.55600000000000005</v>
      </c>
      <c r="AS142" s="31">
        <v>0.54890000000000005</v>
      </c>
      <c r="AU142" s="31">
        <f t="shared" si="47"/>
        <v>3.873773121287466E-2</v>
      </c>
      <c r="AV142" s="31">
        <f t="shared" si="48"/>
        <v>0.11117106454620795</v>
      </c>
      <c r="AW142" s="31">
        <f t="shared" si="49"/>
        <v>0.1265377312128747</v>
      </c>
      <c r="AX142" s="31">
        <f t="shared" si="40"/>
        <v>0.27644652697195732</v>
      </c>
    </row>
    <row r="143" spans="1:50" x14ac:dyDescent="0.25">
      <c r="A143" s="1" t="s">
        <v>194</v>
      </c>
      <c r="B143" s="4">
        <v>2</v>
      </c>
      <c r="C143" s="4">
        <v>4</v>
      </c>
      <c r="D143" s="4">
        <v>4</v>
      </c>
      <c r="E143" s="4">
        <v>2</v>
      </c>
      <c r="F143" s="4">
        <v>5</v>
      </c>
      <c r="G143" s="4">
        <v>2</v>
      </c>
      <c r="H143" s="4">
        <v>1</v>
      </c>
      <c r="I143" s="4">
        <v>1</v>
      </c>
      <c r="J143" s="4">
        <v>4</v>
      </c>
      <c r="K143" s="4">
        <v>3</v>
      </c>
      <c r="L143" s="4">
        <v>5</v>
      </c>
      <c r="M143" s="4">
        <v>3</v>
      </c>
      <c r="N143" s="4">
        <v>1</v>
      </c>
      <c r="O143" s="4">
        <v>1</v>
      </c>
      <c r="P143" s="4">
        <v>3</v>
      </c>
      <c r="Q143" s="4">
        <v>3</v>
      </c>
      <c r="R143" s="4">
        <v>3</v>
      </c>
      <c r="S143" s="4">
        <v>1</v>
      </c>
      <c r="T143" s="4">
        <v>3</v>
      </c>
      <c r="U143" s="4">
        <v>1</v>
      </c>
      <c r="W143" s="2">
        <f t="shared" si="41"/>
        <v>52</v>
      </c>
      <c r="Y143" s="17">
        <f>SUMPRODUCT('Champ Scores'!B143:U143,'Comp &amp; Class Scores'!$B$3:$U$3,'Champ Scores'!B143:U143,'Comp &amp; Class Scores'!$B$3:$U$3)</f>
        <v>1856</v>
      </c>
      <c r="Z143" s="17">
        <f>SUMPRODUCT('Champ Scores'!B143:U143,'Comp &amp; Class Scores'!$B$4:$U$4,'Champ Scores'!B143:U143,'Comp &amp; Class Scores'!$B$4:$U$4)</f>
        <v>2324</v>
      </c>
      <c r="AA143" s="17">
        <f>SUMPRODUCT('Champ Scores'!B143:U143,'Comp &amp; Class Scores'!$B$5:$U$5,'Champ Scores'!B143:U143,'Comp &amp; Class Scores'!$B$5:$U$5)</f>
        <v>1808</v>
      </c>
      <c r="AB143" s="17">
        <f>SUMPRODUCT('Champ Scores'!B143:U143,'Comp &amp; Class Scores'!$B$6:$U$6,'Champ Scores'!B143:U143,'Comp &amp; Class Scores'!$B$6:$U$6)</f>
        <v>1325</v>
      </c>
      <c r="AC143" s="17">
        <f>SUMPRODUCT('Champ Scores'!B143:U143,'Comp &amp; Class Scores'!$B$7:$U$7,'Champ Scores'!B143:U143,'Comp &amp; Class Scores'!$B$7:$U$7)</f>
        <v>2131</v>
      </c>
      <c r="AE143" s="2">
        <f t="shared" si="42"/>
        <v>9444</v>
      </c>
      <c r="AG143" s="28">
        <f t="shared" si="43"/>
        <v>39.605032800710035</v>
      </c>
      <c r="AH143" s="28">
        <f t="shared" si="44"/>
        <v>24.326225375239261</v>
      </c>
      <c r="AI143" s="28">
        <f t="shared" si="45"/>
        <v>36.068741824050711</v>
      </c>
      <c r="AJ143" s="29">
        <f t="shared" si="46"/>
        <v>100</v>
      </c>
      <c r="AL143" s="31">
        <v>0.48199999999999998</v>
      </c>
      <c r="AM143" s="31">
        <v>0.54759999999999998</v>
      </c>
      <c r="AN143" s="31">
        <v>0.5</v>
      </c>
      <c r="AO143" s="31">
        <v>0.47020000000000001</v>
      </c>
      <c r="AP143" s="31">
        <v>0.47449999999999998</v>
      </c>
      <c r="AQ143" s="31">
        <v>0.48280000000000001</v>
      </c>
      <c r="AR143" s="31">
        <v>0.49690000000000001</v>
      </c>
      <c r="AS143" s="31">
        <v>0.51719999999999999</v>
      </c>
      <c r="AU143" s="31">
        <f t="shared" si="47"/>
        <v>7.8023857105106564E-2</v>
      </c>
      <c r="AV143" s="31">
        <f t="shared" si="48"/>
        <v>4.7923857105106549E-2</v>
      </c>
      <c r="AW143" s="31">
        <f t="shared" si="49"/>
        <v>7.1057190438439943E-2</v>
      </c>
      <c r="AX143" s="31">
        <f t="shared" si="40"/>
        <v>0.19700490464865306</v>
      </c>
    </row>
    <row r="144" spans="1:50" x14ac:dyDescent="0.25">
      <c r="A144" s="1" t="s">
        <v>143</v>
      </c>
      <c r="B144" s="4">
        <v>4</v>
      </c>
      <c r="C144" s="4">
        <v>3</v>
      </c>
      <c r="D144" s="4">
        <v>2</v>
      </c>
      <c r="E144" s="4">
        <v>5</v>
      </c>
      <c r="F144" s="4">
        <v>1</v>
      </c>
      <c r="G144" s="4">
        <v>5</v>
      </c>
      <c r="H144" s="4">
        <v>3</v>
      </c>
      <c r="I144" s="4">
        <v>3</v>
      </c>
      <c r="J144" s="4">
        <v>1</v>
      </c>
      <c r="K144" s="4">
        <v>1</v>
      </c>
      <c r="L144" s="4">
        <v>1</v>
      </c>
      <c r="M144" s="4">
        <v>1</v>
      </c>
      <c r="N144" s="4">
        <v>4</v>
      </c>
      <c r="O144" s="4">
        <v>4</v>
      </c>
      <c r="P144" s="4">
        <v>4</v>
      </c>
      <c r="Q144" s="4">
        <v>2</v>
      </c>
      <c r="R144" s="4">
        <v>1</v>
      </c>
      <c r="S144" s="4">
        <v>1</v>
      </c>
      <c r="T144" s="4">
        <v>5</v>
      </c>
      <c r="U144" s="4">
        <v>1</v>
      </c>
      <c r="W144" s="2">
        <f t="shared" si="41"/>
        <v>52</v>
      </c>
      <c r="Y144" s="17">
        <f>SUMPRODUCT('Champ Scores'!B144:U144,'Comp &amp; Class Scores'!$B$3:$U$3,'Champ Scores'!B144:U144,'Comp &amp; Class Scores'!$B$3:$U$3)</f>
        <v>2255</v>
      </c>
      <c r="Z144" s="17">
        <f>SUMPRODUCT('Champ Scores'!B144:U144,'Comp &amp; Class Scores'!$B$4:$U$4,'Champ Scores'!B144:U144,'Comp &amp; Class Scores'!$B$4:$U$4)</f>
        <v>1586</v>
      </c>
      <c r="AA144" s="17">
        <f>SUMPRODUCT('Champ Scores'!B144:U144,'Comp &amp; Class Scores'!$B$5:$U$5,'Champ Scores'!B144:U144,'Comp &amp; Class Scores'!$B$5:$U$5)</f>
        <v>2034</v>
      </c>
      <c r="AB144" s="17">
        <f>SUMPRODUCT('Champ Scores'!B144:U144,'Comp &amp; Class Scores'!$B$6:$U$6,'Champ Scores'!B144:U144,'Comp &amp; Class Scores'!$B$6:$U$6)</f>
        <v>2485</v>
      </c>
      <c r="AC144" s="17">
        <f>SUMPRODUCT('Champ Scores'!B144:U144,'Comp &amp; Class Scores'!$B$7:$U$7,'Champ Scores'!B144:U144,'Comp &amp; Class Scores'!$B$7:$U$7)</f>
        <v>1968</v>
      </c>
      <c r="AE144" s="2">
        <f t="shared" si="42"/>
        <v>10328</v>
      </c>
      <c r="AG144" s="28">
        <f t="shared" si="43"/>
        <v>14.813479558078946</v>
      </c>
      <c r="AH144" s="28">
        <f t="shared" si="44"/>
        <v>42.299488581432335</v>
      </c>
      <c r="AI144" s="28">
        <f t="shared" si="45"/>
        <v>42.887031860488719</v>
      </c>
      <c r="AJ144" s="29">
        <f t="shared" si="46"/>
        <v>100</v>
      </c>
      <c r="AL144" s="31">
        <v>0.52639999999999998</v>
      </c>
      <c r="AM144" s="31">
        <v>0.47460000000000002</v>
      </c>
      <c r="AN144" s="31">
        <v>0.45519999999999999</v>
      </c>
      <c r="AO144" s="31">
        <v>0.52170000000000005</v>
      </c>
      <c r="AP144" s="31">
        <v>0.54330000000000001</v>
      </c>
      <c r="AQ144" s="31">
        <v>0.53620000000000001</v>
      </c>
      <c r="AR144" s="31">
        <v>0.53200000000000003</v>
      </c>
      <c r="AS144" s="31">
        <v>0.53620000000000001</v>
      </c>
      <c r="AU144" s="31">
        <f t="shared" si="47"/>
        <v>2.6893414366563229E-2</v>
      </c>
      <c r="AV144" s="31">
        <f t="shared" si="48"/>
        <v>7.6793414366563173E-2</v>
      </c>
      <c r="AW144" s="31">
        <f t="shared" si="49"/>
        <v>7.7860081033229944E-2</v>
      </c>
      <c r="AX144" s="31">
        <f t="shared" si="40"/>
        <v>0.18154690976635635</v>
      </c>
    </row>
    <row r="145" spans="1:50" x14ac:dyDescent="0.25">
      <c r="A145" s="1" t="s">
        <v>144</v>
      </c>
      <c r="B145" s="4">
        <v>5</v>
      </c>
      <c r="C145" s="4">
        <v>4</v>
      </c>
      <c r="D145" s="4">
        <v>1</v>
      </c>
      <c r="E145" s="4">
        <v>5</v>
      </c>
      <c r="F145" s="4">
        <v>4</v>
      </c>
      <c r="G145" s="4">
        <v>3</v>
      </c>
      <c r="H145" s="4">
        <v>2</v>
      </c>
      <c r="I145" s="4">
        <v>2</v>
      </c>
      <c r="J145" s="4">
        <v>4</v>
      </c>
      <c r="K145" s="4">
        <v>1</v>
      </c>
      <c r="L145" s="4">
        <v>5</v>
      </c>
      <c r="M145" s="4">
        <v>1</v>
      </c>
      <c r="N145" s="4">
        <v>2</v>
      </c>
      <c r="O145" s="4">
        <v>3</v>
      </c>
      <c r="P145" s="4">
        <v>1</v>
      </c>
      <c r="Q145" s="4">
        <v>3</v>
      </c>
      <c r="R145" s="4">
        <v>1</v>
      </c>
      <c r="S145" s="4">
        <v>2</v>
      </c>
      <c r="T145" s="4">
        <v>2</v>
      </c>
      <c r="U145" s="4">
        <v>1</v>
      </c>
      <c r="W145" s="2">
        <f t="shared" si="41"/>
        <v>52</v>
      </c>
      <c r="Y145" s="17">
        <f>SUMPRODUCT('Champ Scores'!B145:U145,'Comp &amp; Class Scores'!$B$3:$U$3,'Champ Scores'!B145:U145,'Comp &amp; Class Scores'!$B$3:$U$3)</f>
        <v>2079</v>
      </c>
      <c r="Z145" s="17">
        <f>SUMPRODUCT('Champ Scores'!B145:U145,'Comp &amp; Class Scores'!$B$4:$U$4,'Champ Scores'!B145:U145,'Comp &amp; Class Scores'!$B$4:$U$4)</f>
        <v>2002</v>
      </c>
      <c r="AA145" s="17">
        <f>SUMPRODUCT('Champ Scores'!B145:U145,'Comp &amp; Class Scores'!$B$5:$U$5,'Champ Scores'!B145:U145,'Comp &amp; Class Scores'!$B$5:$U$5)</f>
        <v>1809</v>
      </c>
      <c r="AB145" s="17">
        <f>SUMPRODUCT('Champ Scores'!B145:U145,'Comp &amp; Class Scores'!$B$6:$U$6,'Champ Scores'!B145:U145,'Comp &amp; Class Scores'!$B$6:$U$6)</f>
        <v>1823</v>
      </c>
      <c r="AC145" s="17">
        <f>SUMPRODUCT('Champ Scores'!B145:U145,'Comp &amp; Class Scores'!$B$7:$U$7,'Champ Scores'!B145:U145,'Comp &amp; Class Scores'!$B$7:$U$7)</f>
        <v>2107</v>
      </c>
      <c r="AE145" s="2">
        <f t="shared" si="42"/>
        <v>9820</v>
      </c>
      <c r="AG145" s="28">
        <f t="shared" si="43"/>
        <v>22.544295270891787</v>
      </c>
      <c r="AH145" s="28">
        <f t="shared" si="44"/>
        <v>28.552673364285951</v>
      </c>
      <c r="AI145" s="28">
        <f t="shared" si="45"/>
        <v>48.903031364822255</v>
      </c>
      <c r="AJ145" s="29">
        <f t="shared" si="46"/>
        <v>100</v>
      </c>
      <c r="AL145" s="31">
        <v>0.51029999999999998</v>
      </c>
      <c r="AM145" s="31">
        <v>0.49399999999999999</v>
      </c>
      <c r="AN145" s="31">
        <v>0.502</v>
      </c>
      <c r="AO145" s="31">
        <v>0.49340000000000001</v>
      </c>
      <c r="AP145" s="31">
        <v>0.5</v>
      </c>
      <c r="AQ145" s="31">
        <v>0.52829999999999999</v>
      </c>
      <c r="AR145" s="31">
        <v>0.53879999999999995</v>
      </c>
      <c r="AS145" s="31">
        <v>0.56399999999999995</v>
      </c>
      <c r="AU145" s="31">
        <f t="shared" si="47"/>
        <v>4.0398075594387794E-2</v>
      </c>
      <c r="AV145" s="31">
        <f t="shared" si="48"/>
        <v>5.1164742261054441E-2</v>
      </c>
      <c r="AW145" s="31">
        <f t="shared" si="49"/>
        <v>8.7631408927721088E-2</v>
      </c>
      <c r="AX145" s="31">
        <f t="shared" si="40"/>
        <v>0.17919422678316332</v>
      </c>
    </row>
    <row r="146" spans="1:50" x14ac:dyDescent="0.25">
      <c r="A146" s="36" t="s">
        <v>145</v>
      </c>
      <c r="B146" s="4">
        <v>2</v>
      </c>
      <c r="C146" s="4">
        <v>4</v>
      </c>
      <c r="D146" s="4">
        <v>4</v>
      </c>
      <c r="E146" s="4">
        <v>3</v>
      </c>
      <c r="F146" s="4">
        <v>4</v>
      </c>
      <c r="G146" s="4">
        <v>2</v>
      </c>
      <c r="H146" s="4">
        <v>2</v>
      </c>
      <c r="I146" s="4">
        <v>3</v>
      </c>
      <c r="J146" s="4">
        <v>5</v>
      </c>
      <c r="K146" s="4">
        <v>3</v>
      </c>
      <c r="L146" s="4">
        <v>5</v>
      </c>
      <c r="M146" s="4">
        <v>2</v>
      </c>
      <c r="N146" s="4">
        <v>2</v>
      </c>
      <c r="O146" s="4">
        <v>1</v>
      </c>
      <c r="P146" s="4">
        <v>2</v>
      </c>
      <c r="Q146" s="4">
        <v>3</v>
      </c>
      <c r="R146" s="4">
        <v>1</v>
      </c>
      <c r="S146" s="4">
        <v>1</v>
      </c>
      <c r="T146" s="4">
        <v>2</v>
      </c>
      <c r="U146" s="4">
        <v>1</v>
      </c>
      <c r="W146" s="2">
        <f t="shared" si="41"/>
        <v>52</v>
      </c>
      <c r="Y146" s="17">
        <f>SUMPRODUCT('Champ Scores'!B146:U146,'Comp &amp; Class Scores'!$B$3:$U$3,'Champ Scores'!B146:U146,'Comp &amp; Class Scores'!$B$3:$U$3)</f>
        <v>1663</v>
      </c>
      <c r="Z146" s="17">
        <f>SUMPRODUCT('Champ Scores'!B146:U146,'Comp &amp; Class Scores'!$B$4:$U$4,'Champ Scores'!B146:U146,'Comp &amp; Class Scores'!$B$4:$U$4)</f>
        <v>1933</v>
      </c>
      <c r="AA146" s="17">
        <f>SUMPRODUCT('Champ Scores'!B146:U146,'Comp &amp; Class Scores'!$B$5:$U$5,'Champ Scores'!B146:U146,'Comp &amp; Class Scores'!$B$5:$U$5)</f>
        <v>1826</v>
      </c>
      <c r="AB146" s="17">
        <f>SUMPRODUCT('Champ Scores'!B146:U146,'Comp &amp; Class Scores'!$B$6:$U$6,'Champ Scores'!B146:U146,'Comp &amp; Class Scores'!$B$6:$U$6)</f>
        <v>1519</v>
      </c>
      <c r="AC146" s="17">
        <f>SUMPRODUCT('Champ Scores'!B146:U146,'Comp &amp; Class Scores'!$B$7:$U$7,'Champ Scores'!B146:U146,'Comp &amp; Class Scores'!$B$7:$U$7)</f>
        <v>2221</v>
      </c>
      <c r="AE146" s="2">
        <f t="shared" si="42"/>
        <v>9162</v>
      </c>
      <c r="AG146" s="28">
        <f t="shared" si="43"/>
        <v>47.689976996294305</v>
      </c>
      <c r="AH146" s="28">
        <f t="shared" si="44"/>
        <v>31.384047663577864</v>
      </c>
      <c r="AI146" s="28">
        <f t="shared" si="45"/>
        <v>20.925975340127838</v>
      </c>
      <c r="AJ146" s="29">
        <f t="shared" si="46"/>
        <v>100</v>
      </c>
      <c r="AL146" s="31">
        <v>0.53380000000000005</v>
      </c>
      <c r="AM146" s="31">
        <v>0.56740000000000002</v>
      </c>
      <c r="AN146" s="31">
        <v>0.54569999999999996</v>
      </c>
      <c r="AO146" s="31">
        <v>0.53790000000000004</v>
      </c>
      <c r="AP146" s="31">
        <v>0.53520000000000001</v>
      </c>
      <c r="AQ146" s="31">
        <v>0.5252</v>
      </c>
      <c r="AR146" s="31">
        <v>0.5262</v>
      </c>
      <c r="AS146" s="31">
        <v>0.5131</v>
      </c>
      <c r="AU146" s="31">
        <f t="shared" si="47"/>
        <v>5.1377257446714175E-2</v>
      </c>
      <c r="AV146" s="31">
        <f t="shared" si="48"/>
        <v>3.3810590780047556E-2</v>
      </c>
      <c r="AW146" s="31">
        <f t="shared" si="49"/>
        <v>2.2543924113380909E-2</v>
      </c>
      <c r="AX146" s="31">
        <f t="shared" si="40"/>
        <v>0.10773177234014264</v>
      </c>
    </row>
    <row r="147" spans="1:50" x14ac:dyDescent="0.25">
      <c r="A147" s="1" t="s">
        <v>146</v>
      </c>
      <c r="B147" s="4">
        <v>3</v>
      </c>
      <c r="C147" s="4">
        <v>3</v>
      </c>
      <c r="D147" s="4">
        <v>3</v>
      </c>
      <c r="E147" s="4">
        <v>1</v>
      </c>
      <c r="F147" s="4">
        <v>4</v>
      </c>
      <c r="G147" s="4">
        <v>1</v>
      </c>
      <c r="H147" s="4">
        <v>1</v>
      </c>
      <c r="I147" s="4">
        <v>1</v>
      </c>
      <c r="J147" s="4">
        <v>3</v>
      </c>
      <c r="K147" s="4">
        <v>3</v>
      </c>
      <c r="L147" s="4">
        <v>4</v>
      </c>
      <c r="M147" s="4">
        <v>5</v>
      </c>
      <c r="N147" s="4">
        <v>2</v>
      </c>
      <c r="O147" s="4">
        <v>1</v>
      </c>
      <c r="P147" s="4">
        <v>5</v>
      </c>
      <c r="Q147" s="4">
        <v>4</v>
      </c>
      <c r="R147" s="4">
        <v>5</v>
      </c>
      <c r="S147" s="4">
        <v>1</v>
      </c>
      <c r="T147" s="4">
        <v>1</v>
      </c>
      <c r="U147" s="4">
        <v>1</v>
      </c>
      <c r="W147" s="2">
        <f t="shared" si="41"/>
        <v>52</v>
      </c>
      <c r="Y147" s="17">
        <f>SUMPRODUCT('Champ Scores'!B147:U147,'Comp &amp; Class Scores'!$B$3:$U$3,'Champ Scores'!B147:U147,'Comp &amp; Class Scores'!$B$3:$U$3)</f>
        <v>2722</v>
      </c>
      <c r="Z147" s="17">
        <f>SUMPRODUCT('Champ Scores'!B147:U147,'Comp &amp; Class Scores'!$B$4:$U$4,'Champ Scores'!B147:U147,'Comp &amp; Class Scores'!$B$4:$U$4)</f>
        <v>2902</v>
      </c>
      <c r="AA147" s="17">
        <f>SUMPRODUCT('Champ Scores'!B147:U147,'Comp &amp; Class Scores'!$B$5:$U$5,'Champ Scores'!B147:U147,'Comp &amp; Class Scores'!$B$5:$U$5)</f>
        <v>1310</v>
      </c>
      <c r="AB147" s="17">
        <f>SUMPRODUCT('Champ Scores'!B147:U147,'Comp &amp; Class Scores'!$B$6:$U$6,'Champ Scores'!B147:U147,'Comp &amp; Class Scores'!$B$6:$U$6)</f>
        <v>1021</v>
      </c>
      <c r="AC147" s="17">
        <f>SUMPRODUCT('Champ Scores'!B147:U147,'Comp &amp; Class Scores'!$B$7:$U$7,'Champ Scores'!B147:U147,'Comp &amp; Class Scores'!$B$7:$U$7)</f>
        <v>1546</v>
      </c>
      <c r="AE147" s="2">
        <f t="shared" si="42"/>
        <v>9501</v>
      </c>
      <c r="AG147" s="28">
        <f t="shared" si="43"/>
        <v>36.626714110502228</v>
      </c>
      <c r="AH147" s="28">
        <f t="shared" si="44"/>
        <v>28.187425869007004</v>
      </c>
      <c r="AI147" s="28">
        <f t="shared" si="45"/>
        <v>35.185860020490765</v>
      </c>
      <c r="AJ147" s="29">
        <f t="shared" si="46"/>
        <v>100</v>
      </c>
      <c r="AL147" s="31">
        <v>0.52629999999999999</v>
      </c>
      <c r="AM147" s="31">
        <v>0.56979999999999997</v>
      </c>
      <c r="AN147" s="31">
        <v>0.51859999999999995</v>
      </c>
      <c r="AO147" s="31">
        <v>0.51500000000000001</v>
      </c>
      <c r="AP147" s="31">
        <v>0.52700000000000002</v>
      </c>
      <c r="AQ147" s="31">
        <v>0.52859999999999996</v>
      </c>
      <c r="AR147" s="31">
        <v>0.54820000000000002</v>
      </c>
      <c r="AS147" s="31">
        <v>0.52100000000000002</v>
      </c>
      <c r="AU147" s="31">
        <f t="shared" si="47"/>
        <v>4.7450929843329936E-2</v>
      </c>
      <c r="AV147" s="31">
        <f t="shared" si="48"/>
        <v>3.6517596509996475E-2</v>
      </c>
      <c r="AW147" s="31">
        <f t="shared" si="49"/>
        <v>4.5584263176663142E-2</v>
      </c>
      <c r="AX147" s="31">
        <f t="shared" si="40"/>
        <v>0.12955278952998955</v>
      </c>
    </row>
    <row r="148" spans="1:50" x14ac:dyDescent="0.25">
      <c r="A148" s="1" t="s">
        <v>147</v>
      </c>
      <c r="B148" s="4">
        <v>3</v>
      </c>
      <c r="C148" s="4">
        <v>3</v>
      </c>
      <c r="D148" s="4">
        <v>3</v>
      </c>
      <c r="E148" s="4">
        <v>1</v>
      </c>
      <c r="F148" s="4">
        <v>3</v>
      </c>
      <c r="G148" s="4">
        <v>2</v>
      </c>
      <c r="H148" s="4">
        <v>1</v>
      </c>
      <c r="I148" s="4">
        <v>1</v>
      </c>
      <c r="J148" s="4">
        <v>3</v>
      </c>
      <c r="K148" s="4">
        <v>3</v>
      </c>
      <c r="L148" s="4">
        <v>4</v>
      </c>
      <c r="M148" s="4">
        <v>5</v>
      </c>
      <c r="N148" s="4">
        <v>2</v>
      </c>
      <c r="O148" s="4">
        <v>1</v>
      </c>
      <c r="P148" s="4">
        <v>4</v>
      </c>
      <c r="Q148" s="4">
        <v>3</v>
      </c>
      <c r="R148" s="4">
        <v>5</v>
      </c>
      <c r="S148" s="4">
        <v>1</v>
      </c>
      <c r="T148" s="4">
        <v>2</v>
      </c>
      <c r="U148" s="4">
        <v>2</v>
      </c>
      <c r="W148" s="2">
        <f t="shared" si="41"/>
        <v>52</v>
      </c>
      <c r="Y148" s="17">
        <f>SUMPRODUCT('Champ Scores'!B148:U148,'Comp &amp; Class Scores'!$B$3:$U$3,'Champ Scores'!B148:U148,'Comp &amp; Class Scores'!$B$3:$U$3)</f>
        <v>2424</v>
      </c>
      <c r="Z148" s="17">
        <f>SUMPRODUCT('Champ Scores'!B148:U148,'Comp &amp; Class Scores'!$B$4:$U$4,'Champ Scores'!B148:U148,'Comp &amp; Class Scores'!$B$4:$U$4)</f>
        <v>2489</v>
      </c>
      <c r="AA148" s="17">
        <f>SUMPRODUCT('Champ Scores'!B148:U148,'Comp &amp; Class Scores'!$B$5:$U$5,'Champ Scores'!B148:U148,'Comp &amp; Class Scores'!$B$5:$U$5)</f>
        <v>1381</v>
      </c>
      <c r="AB148" s="17">
        <f>SUMPRODUCT('Champ Scores'!B148:U148,'Comp &amp; Class Scores'!$B$6:$U$6,'Champ Scores'!B148:U148,'Comp &amp; Class Scores'!$B$6:$U$6)</f>
        <v>1113</v>
      </c>
      <c r="AC148" s="17">
        <f>SUMPRODUCT('Champ Scores'!B148:U148,'Comp &amp; Class Scores'!$B$7:$U$7,'Champ Scores'!B148:U148,'Comp &amp; Class Scores'!$B$7:$U$7)</f>
        <v>1448</v>
      </c>
      <c r="AE148" s="2">
        <f t="shared" si="42"/>
        <v>8855</v>
      </c>
      <c r="AG148" s="28">
        <f t="shared" si="43"/>
        <v>30.606377570855521</v>
      </c>
      <c r="AH148" s="28">
        <f t="shared" si="44"/>
        <v>40.345505293990364</v>
      </c>
      <c r="AI148" s="28">
        <f t="shared" si="45"/>
        <v>29.048117135154122</v>
      </c>
      <c r="AJ148" s="29">
        <f t="shared" si="46"/>
        <v>100</v>
      </c>
      <c r="AL148" s="31">
        <v>0.54369999999999996</v>
      </c>
      <c r="AM148" s="31">
        <v>0.51870000000000005</v>
      </c>
      <c r="AN148" s="31">
        <v>0.54930000000000001</v>
      </c>
      <c r="AO148" s="31">
        <v>0.55079999999999996</v>
      </c>
      <c r="AP148" s="31">
        <v>0.54179999999999995</v>
      </c>
      <c r="AQ148" s="31">
        <v>0.54369999999999996</v>
      </c>
      <c r="AR148" s="31">
        <v>0.53100000000000003</v>
      </c>
      <c r="AS148" s="31">
        <v>0.5413</v>
      </c>
      <c r="AU148" s="31">
        <f t="shared" si="47"/>
        <v>1.8331950003340758E-2</v>
      </c>
      <c r="AV148" s="31">
        <f t="shared" si="48"/>
        <v>2.4165283336674115E-2</v>
      </c>
      <c r="AW148" s="31">
        <f t="shared" si="49"/>
        <v>1.7398616670007527E-2</v>
      </c>
      <c r="AX148" s="31">
        <f t="shared" si="40"/>
        <v>5.98958500100224E-2</v>
      </c>
    </row>
    <row r="149" spans="1:50" x14ac:dyDescent="0.25">
      <c r="A149" s="1" t="s">
        <v>148</v>
      </c>
      <c r="B149" s="4">
        <v>1</v>
      </c>
      <c r="C149" s="4">
        <v>5</v>
      </c>
      <c r="D149" s="4">
        <v>5</v>
      </c>
      <c r="E149" s="4">
        <v>3</v>
      </c>
      <c r="F149" s="4">
        <v>3</v>
      </c>
      <c r="G149" s="4">
        <v>5</v>
      </c>
      <c r="H149" s="4">
        <v>3</v>
      </c>
      <c r="I149" s="4">
        <v>4</v>
      </c>
      <c r="J149" s="4">
        <v>1</v>
      </c>
      <c r="K149" s="4">
        <v>1</v>
      </c>
      <c r="L149" s="4">
        <v>1</v>
      </c>
      <c r="M149" s="4">
        <v>1</v>
      </c>
      <c r="N149" s="4">
        <v>3</v>
      </c>
      <c r="O149" s="4">
        <v>4</v>
      </c>
      <c r="P149" s="4">
        <v>3</v>
      </c>
      <c r="Q149" s="4">
        <v>1</v>
      </c>
      <c r="R149" s="4">
        <v>1</v>
      </c>
      <c r="S149" s="4">
        <v>1</v>
      </c>
      <c r="T149" s="4">
        <v>3</v>
      </c>
      <c r="U149" s="4">
        <v>3</v>
      </c>
      <c r="W149" s="2">
        <f t="shared" si="41"/>
        <v>52</v>
      </c>
      <c r="Y149" s="17">
        <f>SUMPRODUCT('Champ Scores'!B149:U149,'Comp &amp; Class Scores'!$B$3:$U$3,'Champ Scores'!B149:U149,'Comp &amp; Class Scores'!$B$3:$U$3)</f>
        <v>1623</v>
      </c>
      <c r="Z149" s="17">
        <f>SUMPRODUCT('Champ Scores'!B149:U149,'Comp &amp; Class Scores'!$B$4:$U$4,'Champ Scores'!B149:U149,'Comp &amp; Class Scores'!$B$4:$U$4)</f>
        <v>1720</v>
      </c>
      <c r="AA149" s="17">
        <f>SUMPRODUCT('Champ Scores'!B149:U149,'Comp &amp; Class Scores'!$B$5:$U$5,'Champ Scores'!B149:U149,'Comp &amp; Class Scores'!$B$5:$U$5)</f>
        <v>2287</v>
      </c>
      <c r="AB149" s="17">
        <f>SUMPRODUCT('Champ Scores'!B149:U149,'Comp &amp; Class Scores'!$B$6:$U$6,'Champ Scores'!B149:U149,'Comp &amp; Class Scores'!$B$6:$U$6)</f>
        <v>2439</v>
      </c>
      <c r="AC149" s="17">
        <f>SUMPRODUCT('Champ Scores'!B149:U149,'Comp &amp; Class Scores'!$B$7:$U$7,'Champ Scores'!B149:U149,'Comp &amp; Class Scores'!$B$7:$U$7)</f>
        <v>2363</v>
      </c>
      <c r="AE149" s="2">
        <f t="shared" si="42"/>
        <v>10432</v>
      </c>
      <c r="AG149" s="28">
        <f t="shared" si="43"/>
        <v>29.868158125244364</v>
      </c>
      <c r="AH149" s="28">
        <f t="shared" si="44"/>
        <v>27.281478040332825</v>
      </c>
      <c r="AI149" s="28">
        <f t="shared" si="45"/>
        <v>42.850363834422808</v>
      </c>
      <c r="AJ149" s="29">
        <f t="shared" si="46"/>
        <v>100</v>
      </c>
      <c r="AL149" s="31">
        <v>0.49769999999999998</v>
      </c>
      <c r="AM149" s="31">
        <v>0.51160000000000005</v>
      </c>
      <c r="AN149" s="31">
        <v>0.49540000000000001</v>
      </c>
      <c r="AO149" s="31">
        <v>0.48799999999999999</v>
      </c>
      <c r="AP149" s="31">
        <v>0.49759999999999999</v>
      </c>
      <c r="AQ149" s="31">
        <v>0.50409999999999999</v>
      </c>
      <c r="AR149" s="31">
        <v>0.50039999999999996</v>
      </c>
      <c r="AS149" s="31">
        <v>0.5171</v>
      </c>
      <c r="AU149" s="31">
        <f t="shared" si="47"/>
        <v>2.0399538258479177E-2</v>
      </c>
      <c r="AV149" s="31">
        <f t="shared" si="48"/>
        <v>1.8632871591812483E-2</v>
      </c>
      <c r="AW149" s="31">
        <f t="shared" si="49"/>
        <v>2.9266204925145811E-2</v>
      </c>
      <c r="AX149" s="31">
        <f t="shared" si="40"/>
        <v>6.8298614775437472E-2</v>
      </c>
    </row>
    <row r="150" spans="1:50" x14ac:dyDescent="0.25">
      <c r="A150" s="1" t="s">
        <v>149</v>
      </c>
      <c r="B150" s="4">
        <v>5</v>
      </c>
      <c r="C150" s="4">
        <v>3</v>
      </c>
      <c r="D150" s="4">
        <v>2</v>
      </c>
      <c r="E150" s="4">
        <v>5</v>
      </c>
      <c r="F150" s="4">
        <v>1</v>
      </c>
      <c r="G150" s="4">
        <v>5</v>
      </c>
      <c r="H150" s="4">
        <v>5</v>
      </c>
      <c r="I150" s="4">
        <v>5</v>
      </c>
      <c r="J150" s="4">
        <v>1</v>
      </c>
      <c r="K150" s="4">
        <v>1</v>
      </c>
      <c r="L150" s="4">
        <v>1</v>
      </c>
      <c r="M150" s="4">
        <v>3</v>
      </c>
      <c r="N150" s="4">
        <v>2</v>
      </c>
      <c r="O150" s="4">
        <v>5</v>
      </c>
      <c r="P150" s="4">
        <v>3</v>
      </c>
      <c r="Q150" s="4">
        <v>1</v>
      </c>
      <c r="R150" s="4">
        <v>1</v>
      </c>
      <c r="S150" s="4">
        <v>1</v>
      </c>
      <c r="T150" s="4">
        <v>1</v>
      </c>
      <c r="U150" s="4">
        <v>1</v>
      </c>
      <c r="W150" s="2">
        <f t="shared" si="41"/>
        <v>52</v>
      </c>
      <c r="Y150" s="17">
        <f>SUMPRODUCT('Champ Scores'!B150:U150,'Comp &amp; Class Scores'!$B$3:$U$3,'Champ Scores'!B150:U150,'Comp &amp; Class Scores'!$B$3:$U$3)</f>
        <v>2210</v>
      </c>
      <c r="Z150" s="17">
        <f>SUMPRODUCT('Champ Scores'!B150:U150,'Comp &amp; Class Scores'!$B$4:$U$4,'Champ Scores'!B150:U150,'Comp &amp; Class Scores'!$B$4:$U$4)</f>
        <v>2131</v>
      </c>
      <c r="AA150" s="17">
        <f>SUMPRODUCT('Champ Scores'!B150:U150,'Comp &amp; Class Scores'!$B$5:$U$5,'Champ Scores'!B150:U150,'Comp &amp; Class Scores'!$B$5:$U$5)</f>
        <v>1696</v>
      </c>
      <c r="AB150" s="17">
        <f>SUMPRODUCT('Champ Scores'!B150:U150,'Comp &amp; Class Scores'!$B$6:$U$6,'Champ Scores'!B150:U150,'Comp &amp; Class Scores'!$B$6:$U$6)</f>
        <v>2731</v>
      </c>
      <c r="AC150" s="17">
        <f>SUMPRODUCT('Champ Scores'!B150:U150,'Comp &amp; Class Scores'!$B$7:$U$7,'Champ Scores'!B150:U150,'Comp &amp; Class Scores'!$B$7:$U$7)</f>
        <v>2039</v>
      </c>
      <c r="AE150" s="2">
        <f t="shared" si="42"/>
        <v>10807</v>
      </c>
      <c r="AG150" s="28">
        <f t="shared" si="43"/>
        <v>48.329354705480448</v>
      </c>
      <c r="AH150" s="28">
        <f t="shared" si="44"/>
        <v>29.412281853956578</v>
      </c>
      <c r="AI150" s="28">
        <f t="shared" si="45"/>
        <v>22.258363440562974</v>
      </c>
      <c r="AJ150" s="29">
        <f t="shared" si="46"/>
        <v>100</v>
      </c>
      <c r="AL150" s="31">
        <v>0.51200000000000001</v>
      </c>
      <c r="AM150" s="31">
        <v>0.55940000000000001</v>
      </c>
      <c r="AN150" s="31">
        <v>0.55349999999999999</v>
      </c>
      <c r="AO150" s="31">
        <v>0.53100000000000003</v>
      </c>
      <c r="AP150" s="31">
        <v>0.51970000000000005</v>
      </c>
      <c r="AQ150" s="31">
        <v>0.47499999999999998</v>
      </c>
      <c r="AR150" s="31">
        <v>0.48199999999999998</v>
      </c>
      <c r="AS150" s="31">
        <v>0.52400000000000002</v>
      </c>
      <c r="AU150" s="31">
        <f t="shared" si="47"/>
        <v>0.10065915537469278</v>
      </c>
      <c r="AV150" s="31">
        <f t="shared" si="48"/>
        <v>6.1259155374692897E-2</v>
      </c>
      <c r="AW150" s="31">
        <f t="shared" si="49"/>
        <v>4.6359155374692818E-2</v>
      </c>
      <c r="AX150" s="31">
        <f t="shared" si="40"/>
        <v>0.20827746612407849</v>
      </c>
    </row>
    <row r="151" spans="1:50" x14ac:dyDescent="0.25">
      <c r="A151" s="1" t="s">
        <v>150</v>
      </c>
      <c r="B151" s="4">
        <v>3</v>
      </c>
      <c r="C151" s="4">
        <v>3</v>
      </c>
      <c r="D151" s="4">
        <v>3</v>
      </c>
      <c r="E151" s="4">
        <v>1</v>
      </c>
      <c r="F151" s="4">
        <v>4</v>
      </c>
      <c r="G151" s="4">
        <v>1</v>
      </c>
      <c r="H151" s="4">
        <v>1</v>
      </c>
      <c r="I151" s="4">
        <v>1</v>
      </c>
      <c r="J151" s="4">
        <v>3</v>
      </c>
      <c r="K151" s="4">
        <v>3</v>
      </c>
      <c r="L151" s="4">
        <v>4</v>
      </c>
      <c r="M151" s="4">
        <v>4</v>
      </c>
      <c r="N151" s="4">
        <v>2</v>
      </c>
      <c r="O151" s="4">
        <v>1</v>
      </c>
      <c r="P151" s="4">
        <v>4</v>
      </c>
      <c r="Q151" s="4">
        <v>3</v>
      </c>
      <c r="R151" s="4">
        <v>5</v>
      </c>
      <c r="S151" s="4">
        <v>1</v>
      </c>
      <c r="T151" s="4">
        <v>2</v>
      </c>
      <c r="U151" s="4">
        <v>3</v>
      </c>
      <c r="W151" s="2">
        <f t="shared" si="41"/>
        <v>52</v>
      </c>
      <c r="Y151" s="17">
        <f>SUMPRODUCT('Champ Scores'!B151:U151,'Comp &amp; Class Scores'!$B$3:$U$3,'Champ Scores'!B151:U151,'Comp &amp; Class Scores'!$B$3:$U$3)</f>
        <v>2301</v>
      </c>
      <c r="Z151" s="17">
        <f>SUMPRODUCT('Champ Scores'!B151:U151,'Comp &amp; Class Scores'!$B$4:$U$4,'Champ Scores'!B151:U151,'Comp &amp; Class Scores'!$B$4:$U$4)</f>
        <v>2432</v>
      </c>
      <c r="AA151" s="17">
        <f>SUMPRODUCT('Champ Scores'!B151:U151,'Comp &amp; Class Scores'!$B$5:$U$5,'Champ Scores'!B151:U151,'Comp &amp; Class Scores'!$B$5:$U$5)</f>
        <v>1450</v>
      </c>
      <c r="AB151" s="17">
        <f>SUMPRODUCT('Champ Scores'!B151:U151,'Comp &amp; Class Scores'!$B$6:$U$6,'Champ Scores'!B151:U151,'Comp &amp; Class Scores'!$B$6:$U$6)</f>
        <v>1161</v>
      </c>
      <c r="AC151" s="17">
        <f>SUMPRODUCT('Champ Scores'!B151:U151,'Comp &amp; Class Scores'!$B$7:$U$7,'Champ Scores'!B151:U151,'Comp &amp; Class Scores'!$B$7:$U$7)</f>
        <v>1637</v>
      </c>
      <c r="AE151" s="2">
        <f t="shared" si="42"/>
        <v>8981</v>
      </c>
      <c r="AG151" s="28">
        <f t="shared" si="43"/>
        <v>35.504472484956864</v>
      </c>
      <c r="AH151" s="28">
        <f t="shared" si="44"/>
        <v>34.983399088567531</v>
      </c>
      <c r="AI151" s="28">
        <f t="shared" si="45"/>
        <v>29.512128426475609</v>
      </c>
      <c r="AJ151" s="29">
        <f t="shared" si="46"/>
        <v>100</v>
      </c>
      <c r="AL151" s="31">
        <v>0.52459999999999996</v>
      </c>
      <c r="AM151" s="31">
        <v>0.52729999999999999</v>
      </c>
      <c r="AN151" s="31">
        <v>0.51719999999999999</v>
      </c>
      <c r="AO151" s="31">
        <v>0.53239999999999998</v>
      </c>
      <c r="AP151" s="31">
        <v>0.52070000000000005</v>
      </c>
      <c r="AQ151" s="31">
        <v>0.5232</v>
      </c>
      <c r="AR151" s="31">
        <v>0.53039999999999998</v>
      </c>
      <c r="AS151" s="31">
        <v>0.51639999999999997</v>
      </c>
      <c r="AU151" s="31">
        <f t="shared" si="47"/>
        <v>1.3627436261745007E-2</v>
      </c>
      <c r="AV151" s="31">
        <f t="shared" si="48"/>
        <v>1.342743626174514E-2</v>
      </c>
      <c r="AW151" s="31">
        <f t="shared" si="49"/>
        <v>1.1327436261745039E-2</v>
      </c>
      <c r="AX151" s="31">
        <f t="shared" si="40"/>
        <v>3.8382308785235186E-2</v>
      </c>
    </row>
    <row r="152" spans="1:50" x14ac:dyDescent="0.25">
      <c r="A152" s="1" t="s">
        <v>151</v>
      </c>
      <c r="B152" s="4">
        <v>3</v>
      </c>
      <c r="C152" s="4">
        <v>5</v>
      </c>
      <c r="D152" s="4">
        <v>3</v>
      </c>
      <c r="E152" s="4">
        <v>3</v>
      </c>
      <c r="F152" s="4">
        <v>5</v>
      </c>
      <c r="G152" s="4">
        <v>1</v>
      </c>
      <c r="H152" s="4">
        <v>1</v>
      </c>
      <c r="I152" s="4">
        <v>1</v>
      </c>
      <c r="J152" s="4">
        <v>5</v>
      </c>
      <c r="K152" s="4">
        <v>3</v>
      </c>
      <c r="L152" s="4">
        <v>2</v>
      </c>
      <c r="M152" s="4">
        <v>1</v>
      </c>
      <c r="N152" s="4">
        <v>2</v>
      </c>
      <c r="O152" s="4">
        <v>3</v>
      </c>
      <c r="P152" s="4">
        <v>3</v>
      </c>
      <c r="Q152" s="4">
        <v>5</v>
      </c>
      <c r="R152" s="4">
        <v>2</v>
      </c>
      <c r="S152" s="4">
        <v>1</v>
      </c>
      <c r="T152" s="4">
        <v>2</v>
      </c>
      <c r="U152" s="4">
        <v>1</v>
      </c>
      <c r="W152" s="2">
        <f t="shared" si="41"/>
        <v>52</v>
      </c>
      <c r="Y152" s="17">
        <f>SUMPRODUCT('Champ Scores'!B152:U152,'Comp &amp; Class Scores'!$B$3:$U$3,'Champ Scores'!B152:U152,'Comp &amp; Class Scores'!$B$3:$U$3)</f>
        <v>1773</v>
      </c>
      <c r="Z152" s="17">
        <f>SUMPRODUCT('Champ Scores'!B152:U152,'Comp &amp; Class Scores'!$B$4:$U$4,'Champ Scores'!B152:U152,'Comp &amp; Class Scores'!$B$4:$U$4)</f>
        <v>2294</v>
      </c>
      <c r="AA152" s="17">
        <f>SUMPRODUCT('Champ Scores'!B152:U152,'Comp &amp; Class Scores'!$B$5:$U$5,'Champ Scores'!B152:U152,'Comp &amp; Class Scores'!$B$5:$U$5)</f>
        <v>1678</v>
      </c>
      <c r="AB152" s="17">
        <f>SUMPRODUCT('Champ Scores'!B152:U152,'Comp &amp; Class Scores'!$B$6:$U$6,'Champ Scores'!B152:U152,'Comp &amp; Class Scores'!$B$6:$U$6)</f>
        <v>1329</v>
      </c>
      <c r="AC152" s="17">
        <f>SUMPRODUCT('Champ Scores'!B152:U152,'Comp &amp; Class Scores'!$B$7:$U$7,'Champ Scores'!B152:U152,'Comp &amp; Class Scores'!$B$7:$U$7)</f>
        <v>2406</v>
      </c>
      <c r="AE152" s="2">
        <f t="shared" si="42"/>
        <v>9480</v>
      </c>
      <c r="AG152" s="28">
        <f t="shared" si="43"/>
        <v>25.790975990559666</v>
      </c>
      <c r="AH152" s="28">
        <f t="shared" si="44"/>
        <v>37.315698010317909</v>
      </c>
      <c r="AI152" s="28">
        <f t="shared" si="45"/>
        <v>36.893325999122425</v>
      </c>
      <c r="AJ152" s="29">
        <f t="shared" si="46"/>
        <v>100</v>
      </c>
      <c r="AL152" s="31">
        <v>0.50609999999999999</v>
      </c>
      <c r="AM152" s="31">
        <v>0.51180000000000003</v>
      </c>
      <c r="AN152" s="31">
        <v>0.48559999999999998</v>
      </c>
      <c r="AO152" s="31">
        <v>0.50800000000000001</v>
      </c>
      <c r="AP152" s="31">
        <v>0.51049999999999995</v>
      </c>
      <c r="AQ152" s="31">
        <v>0.50600000000000001</v>
      </c>
      <c r="AR152" s="31">
        <v>0.50529999999999997</v>
      </c>
      <c r="AS152" s="31">
        <v>0.51249999999999996</v>
      </c>
      <c r="AU152" s="31">
        <f t="shared" si="47"/>
        <v>1.4247853168031566E-2</v>
      </c>
      <c r="AV152" s="31">
        <f t="shared" si="48"/>
        <v>2.0614519834698197E-2</v>
      </c>
      <c r="AW152" s="31">
        <f t="shared" si="49"/>
        <v>2.0381186501364779E-2</v>
      </c>
      <c r="AX152" s="31">
        <f t="shared" si="40"/>
        <v>5.5243559504094542E-2</v>
      </c>
    </row>
    <row r="153" spans="1:50" x14ac:dyDescent="0.25">
      <c r="A153" s="1" t="s">
        <v>152</v>
      </c>
      <c r="B153" s="4">
        <v>3</v>
      </c>
      <c r="C153" s="4">
        <v>5</v>
      </c>
      <c r="D153" s="4">
        <v>5</v>
      </c>
      <c r="E153" s="4">
        <v>2</v>
      </c>
      <c r="F153" s="4">
        <v>5</v>
      </c>
      <c r="G153" s="4">
        <v>1</v>
      </c>
      <c r="H153" s="4">
        <v>1</v>
      </c>
      <c r="I153" s="4">
        <v>1</v>
      </c>
      <c r="J153" s="4">
        <v>5</v>
      </c>
      <c r="K153" s="4">
        <v>2</v>
      </c>
      <c r="L153" s="4">
        <v>2</v>
      </c>
      <c r="M153" s="4">
        <v>1</v>
      </c>
      <c r="N153" s="4">
        <v>2</v>
      </c>
      <c r="O153" s="4">
        <v>1</v>
      </c>
      <c r="P153" s="4">
        <v>4</v>
      </c>
      <c r="Q153" s="4">
        <v>5</v>
      </c>
      <c r="R153" s="4">
        <v>4</v>
      </c>
      <c r="S153" s="4">
        <v>1</v>
      </c>
      <c r="T153" s="4">
        <v>1</v>
      </c>
      <c r="U153" s="4">
        <v>1</v>
      </c>
      <c r="W153" s="2">
        <f t="shared" si="41"/>
        <v>52</v>
      </c>
      <c r="Y153" s="17">
        <f>SUMPRODUCT('Champ Scores'!B153:U153,'Comp &amp; Class Scores'!$B$3:$U$3,'Champ Scores'!B153:U153,'Comp &amp; Class Scores'!$B$3:$U$3)</f>
        <v>2112</v>
      </c>
      <c r="Z153" s="17">
        <f>SUMPRODUCT('Champ Scores'!B153:U153,'Comp &amp; Class Scores'!$B$4:$U$4,'Champ Scores'!B153:U153,'Comp &amp; Class Scores'!$B$4:$U$4)</f>
        <v>2802</v>
      </c>
      <c r="AA153" s="17">
        <f>SUMPRODUCT('Champ Scores'!B153:U153,'Comp &amp; Class Scores'!$B$5:$U$5,'Champ Scores'!B153:U153,'Comp &amp; Class Scores'!$B$5:$U$5)</f>
        <v>1707</v>
      </c>
      <c r="AB153" s="17">
        <f>SUMPRODUCT('Champ Scores'!B153:U153,'Comp &amp; Class Scores'!$B$6:$U$6,'Champ Scores'!B153:U153,'Comp &amp; Class Scores'!$B$6:$U$6)</f>
        <v>1321</v>
      </c>
      <c r="AC153" s="17">
        <f>SUMPRODUCT('Champ Scores'!B153:U153,'Comp &amp; Class Scores'!$B$7:$U$7,'Champ Scores'!B153:U153,'Comp &amp; Class Scores'!$B$7:$U$7)</f>
        <v>2560</v>
      </c>
      <c r="AE153" s="2">
        <f t="shared" si="42"/>
        <v>10502</v>
      </c>
      <c r="AG153" s="28">
        <f t="shared" si="43"/>
        <v>15.395554020025818</v>
      </c>
      <c r="AH153" s="28">
        <f t="shared" si="44"/>
        <v>39.405686561726178</v>
      </c>
      <c r="AI153" s="28">
        <f t="shared" si="45"/>
        <v>45.198759418248002</v>
      </c>
      <c r="AJ153" s="29">
        <f t="shared" si="46"/>
        <v>100</v>
      </c>
      <c r="AL153" s="31">
        <v>0.50039999999999996</v>
      </c>
      <c r="AM153" s="31">
        <v>0.46489999999999998</v>
      </c>
      <c r="AN153" s="31">
        <v>0.45729999999999998</v>
      </c>
      <c r="AO153" s="31">
        <v>0.49480000000000002</v>
      </c>
      <c r="AP153" s="31">
        <v>0.50929999999999997</v>
      </c>
      <c r="AQ153" s="31">
        <v>0.51319999999999999</v>
      </c>
      <c r="AR153" s="31">
        <v>0.50780000000000003</v>
      </c>
      <c r="AS153" s="31">
        <v>0.52049999999999996</v>
      </c>
      <c r="AU153" s="31">
        <f t="shared" si="47"/>
        <v>2.1437811245269056E-2</v>
      </c>
      <c r="AV153" s="31">
        <f t="shared" si="48"/>
        <v>5.4871144578602482E-2</v>
      </c>
      <c r="AW153" s="31">
        <f t="shared" si="49"/>
        <v>6.2937811245269037E-2</v>
      </c>
      <c r="AX153" s="31">
        <f t="shared" si="40"/>
        <v>0.13924676706914058</v>
      </c>
    </row>
    <row r="154" spans="1:50" x14ac:dyDescent="0.25">
      <c r="A154" s="1" t="s">
        <v>153</v>
      </c>
      <c r="B154" s="4">
        <v>2</v>
      </c>
      <c r="C154" s="4">
        <v>4</v>
      </c>
      <c r="D154" s="4">
        <v>4</v>
      </c>
      <c r="E154" s="4">
        <v>2</v>
      </c>
      <c r="F154" s="4">
        <v>5</v>
      </c>
      <c r="G154" s="4">
        <v>2</v>
      </c>
      <c r="H154" s="4">
        <v>2</v>
      </c>
      <c r="I154" s="4">
        <v>2</v>
      </c>
      <c r="J154" s="4">
        <v>5</v>
      </c>
      <c r="K154" s="4">
        <v>2</v>
      </c>
      <c r="L154" s="4">
        <v>5</v>
      </c>
      <c r="M154" s="4">
        <v>1</v>
      </c>
      <c r="N154" s="4">
        <v>3</v>
      </c>
      <c r="O154" s="4">
        <v>1</v>
      </c>
      <c r="P154" s="4">
        <v>3</v>
      </c>
      <c r="Q154" s="4">
        <v>2</v>
      </c>
      <c r="R154" s="4">
        <v>1</v>
      </c>
      <c r="S154" s="4">
        <v>1</v>
      </c>
      <c r="T154" s="4">
        <v>3</v>
      </c>
      <c r="U154" s="4">
        <v>2</v>
      </c>
      <c r="W154" s="2">
        <f t="shared" si="41"/>
        <v>52</v>
      </c>
      <c r="Y154" s="17">
        <f>SUMPRODUCT('Champ Scores'!B154:U154,'Comp &amp; Class Scores'!$B$3:$U$3,'Champ Scores'!B154:U154,'Comp &amp; Class Scores'!$B$3:$U$3)</f>
        <v>1639</v>
      </c>
      <c r="Z154" s="17">
        <f>SUMPRODUCT('Champ Scores'!B154:U154,'Comp &amp; Class Scores'!$B$4:$U$4,'Champ Scores'!B154:U154,'Comp &amp; Class Scores'!$B$4:$U$4)</f>
        <v>2026</v>
      </c>
      <c r="AA154" s="17">
        <f>SUMPRODUCT('Champ Scores'!B154:U154,'Comp &amp; Class Scores'!$B$5:$U$5,'Champ Scores'!B154:U154,'Comp &amp; Class Scores'!$B$5:$U$5)</f>
        <v>1813</v>
      </c>
      <c r="AB154" s="17">
        <f>SUMPRODUCT('Champ Scores'!B154:U154,'Comp &amp; Class Scores'!$B$6:$U$6,'Champ Scores'!B154:U154,'Comp &amp; Class Scores'!$B$6:$U$6)</f>
        <v>1501</v>
      </c>
      <c r="AC154" s="17">
        <f>SUMPRODUCT('Champ Scores'!B154:U154,'Comp &amp; Class Scores'!$B$7:$U$7,'Champ Scores'!B154:U154,'Comp &amp; Class Scores'!$B$7:$U$7)</f>
        <v>2374</v>
      </c>
      <c r="AE154" s="2">
        <f t="shared" si="42"/>
        <v>9353</v>
      </c>
      <c r="AG154" s="28">
        <f t="shared" si="43"/>
        <v>30.521476427080753</v>
      </c>
      <c r="AH154" s="28">
        <f t="shared" si="44"/>
        <v>36.855606383745169</v>
      </c>
      <c r="AI154" s="28">
        <f t="shared" si="45"/>
        <v>32.622917189174089</v>
      </c>
      <c r="AJ154" s="29">
        <f t="shared" si="46"/>
        <v>100.00000000000001</v>
      </c>
      <c r="AL154" s="31">
        <v>0.52200000000000002</v>
      </c>
      <c r="AM154" s="31">
        <v>0.42509999999999998</v>
      </c>
      <c r="AN154" s="31">
        <v>0.55420000000000003</v>
      </c>
      <c r="AO154" s="31">
        <v>0.54269999999999996</v>
      </c>
      <c r="AP154" s="31">
        <v>0.51529999999999998</v>
      </c>
      <c r="AQ154" s="31">
        <v>0.50649999999999995</v>
      </c>
      <c r="AR154" s="31">
        <v>0.51439999999999997</v>
      </c>
      <c r="AS154" s="31">
        <v>0.51519999999999999</v>
      </c>
      <c r="AU154" s="31">
        <f t="shared" si="47"/>
        <v>6.8263137269869767E-2</v>
      </c>
      <c r="AV154" s="31">
        <f t="shared" si="48"/>
        <v>8.2429803936536428E-2</v>
      </c>
      <c r="AW154" s="31">
        <f t="shared" si="49"/>
        <v>7.2963137269869693E-2</v>
      </c>
      <c r="AX154" s="31">
        <f t="shared" si="40"/>
        <v>0.22365607847627589</v>
      </c>
    </row>
    <row r="155" spans="1:50" x14ac:dyDescent="0.25">
      <c r="A155" s="1" t="s">
        <v>154</v>
      </c>
      <c r="B155" s="4">
        <v>1</v>
      </c>
      <c r="C155" s="4">
        <v>2</v>
      </c>
      <c r="D155" s="4">
        <v>1</v>
      </c>
      <c r="E155" s="4">
        <v>1</v>
      </c>
      <c r="F155" s="4">
        <v>1</v>
      </c>
      <c r="G155" s="4">
        <v>1</v>
      </c>
      <c r="H155" s="4">
        <v>5</v>
      </c>
      <c r="I155" s="4">
        <v>1</v>
      </c>
      <c r="J155" s="4">
        <v>1</v>
      </c>
      <c r="K155" s="4">
        <v>1</v>
      </c>
      <c r="L155" s="4">
        <v>1</v>
      </c>
      <c r="M155" s="4">
        <v>2</v>
      </c>
      <c r="N155" s="4">
        <v>4</v>
      </c>
      <c r="O155" s="4">
        <v>5</v>
      </c>
      <c r="P155" s="4">
        <v>5</v>
      </c>
      <c r="Q155" s="4">
        <v>4</v>
      </c>
      <c r="R155" s="4">
        <v>1</v>
      </c>
      <c r="S155" s="4">
        <v>5</v>
      </c>
      <c r="T155" s="4">
        <v>5</v>
      </c>
      <c r="U155" s="4">
        <v>5</v>
      </c>
      <c r="W155" s="2">
        <f t="shared" si="41"/>
        <v>52</v>
      </c>
      <c r="Y155" s="17">
        <f>SUMPRODUCT('Champ Scores'!B155:U155,'Comp &amp; Class Scores'!$B$3:$U$3,'Champ Scores'!B155:U155,'Comp &amp; Class Scores'!$B$3:$U$3)</f>
        <v>1789</v>
      </c>
      <c r="Z155" s="17">
        <f>SUMPRODUCT('Champ Scores'!B155:U155,'Comp &amp; Class Scores'!$B$4:$U$4,'Champ Scores'!B155:U155,'Comp &amp; Class Scores'!$B$4:$U$4)</f>
        <v>1654</v>
      </c>
      <c r="AA155" s="17">
        <f>SUMPRODUCT('Champ Scores'!B155:U155,'Comp &amp; Class Scores'!$B$5:$U$5,'Champ Scores'!B155:U155,'Comp &amp; Class Scores'!$B$5:$U$5)</f>
        <v>2710</v>
      </c>
      <c r="AB155" s="17">
        <f>SUMPRODUCT('Champ Scores'!B155:U155,'Comp &amp; Class Scores'!$B$6:$U$6,'Champ Scores'!B155:U155,'Comp &amp; Class Scores'!$B$6:$U$6)</f>
        <v>2851</v>
      </c>
      <c r="AC155" s="17">
        <f>SUMPRODUCT('Champ Scores'!B155:U155,'Comp &amp; Class Scores'!$B$7:$U$7,'Champ Scores'!B155:U155,'Comp &amp; Class Scores'!$B$7:$U$7)</f>
        <v>1858</v>
      </c>
      <c r="AE155" s="2">
        <f t="shared" si="42"/>
        <v>10862</v>
      </c>
      <c r="AG155" s="28">
        <f t="shared" si="43"/>
        <v>17.341011747488448</v>
      </c>
      <c r="AH155" s="28">
        <f t="shared" si="44"/>
        <v>34.593759996191373</v>
      </c>
      <c r="AI155" s="28">
        <f t="shared" si="45"/>
        <v>48.065228256320182</v>
      </c>
      <c r="AJ155" s="29">
        <f t="shared" si="46"/>
        <v>100</v>
      </c>
      <c r="AL155" s="31">
        <v>0.50800000000000001</v>
      </c>
      <c r="AM155" s="31">
        <v>0.4163</v>
      </c>
      <c r="AN155" s="31">
        <v>0.4672</v>
      </c>
      <c r="AO155" s="31">
        <v>0.48470000000000002</v>
      </c>
      <c r="AP155" s="31">
        <v>0.50790000000000002</v>
      </c>
      <c r="AQ155" s="31">
        <v>0.53939999999999999</v>
      </c>
      <c r="AR155" s="31">
        <v>0.55289999999999995</v>
      </c>
      <c r="AS155" s="31">
        <v>0.56759999999999999</v>
      </c>
      <c r="AU155" s="31">
        <f t="shared" si="47"/>
        <v>5.4879328659076299E-2</v>
      </c>
      <c r="AV155" s="31">
        <f t="shared" si="48"/>
        <v>0.10947932865907639</v>
      </c>
      <c r="AW155" s="31">
        <f t="shared" si="49"/>
        <v>0.15211266199240969</v>
      </c>
      <c r="AX155" s="31">
        <f t="shared" si="40"/>
        <v>0.31647131931056238</v>
      </c>
    </row>
    <row r="156" spans="1:50" x14ac:dyDescent="0.25">
      <c r="A156" s="1" t="s">
        <v>155</v>
      </c>
      <c r="B156" s="4">
        <v>2</v>
      </c>
      <c r="C156" s="4">
        <v>2</v>
      </c>
      <c r="D156" s="4">
        <v>1</v>
      </c>
      <c r="E156" s="4">
        <v>3</v>
      </c>
      <c r="F156" s="4">
        <v>1</v>
      </c>
      <c r="G156" s="4">
        <v>1</v>
      </c>
      <c r="H156" s="4">
        <v>1</v>
      </c>
      <c r="I156" s="4">
        <v>1</v>
      </c>
      <c r="J156" s="4">
        <v>1</v>
      </c>
      <c r="K156" s="4">
        <v>3</v>
      </c>
      <c r="L156" s="4">
        <v>5</v>
      </c>
      <c r="M156" s="4">
        <v>3</v>
      </c>
      <c r="N156" s="4">
        <v>5</v>
      </c>
      <c r="O156" s="4">
        <v>3</v>
      </c>
      <c r="P156" s="4">
        <v>5</v>
      </c>
      <c r="Q156" s="4">
        <v>2</v>
      </c>
      <c r="R156" s="4">
        <v>5</v>
      </c>
      <c r="S156" s="4">
        <v>1</v>
      </c>
      <c r="T156" s="4">
        <v>4</v>
      </c>
      <c r="U156" s="4">
        <v>3</v>
      </c>
      <c r="W156" s="2">
        <f t="shared" si="41"/>
        <v>52</v>
      </c>
      <c r="Y156" s="17">
        <f>SUMPRODUCT('Champ Scores'!B156:U156,'Comp &amp; Class Scores'!$B$3:$U$3,'Champ Scores'!B156:U156,'Comp &amp; Class Scores'!$B$3:$U$3)</f>
        <v>3057</v>
      </c>
      <c r="Z156" s="17">
        <f>SUMPRODUCT('Champ Scores'!B156:U156,'Comp &amp; Class Scores'!$B$4:$U$4,'Champ Scores'!B156:U156,'Comp &amp; Class Scores'!$B$4:$U$4)</f>
        <v>1881</v>
      </c>
      <c r="AA156" s="17">
        <f>SUMPRODUCT('Champ Scores'!B156:U156,'Comp &amp; Class Scores'!$B$5:$U$5,'Champ Scores'!B156:U156,'Comp &amp; Class Scores'!$B$5:$U$5)</f>
        <v>1820</v>
      </c>
      <c r="AB156" s="17">
        <f>SUMPRODUCT('Champ Scores'!B156:U156,'Comp &amp; Class Scores'!$B$6:$U$6,'Champ Scores'!B156:U156,'Comp &amp; Class Scores'!$B$6:$U$6)</f>
        <v>1529</v>
      </c>
      <c r="AC156" s="17">
        <f>SUMPRODUCT('Champ Scores'!B156:U156,'Comp &amp; Class Scores'!$B$7:$U$7,'Champ Scores'!B156:U156,'Comp &amp; Class Scores'!$B$7:$U$7)</f>
        <v>1074</v>
      </c>
      <c r="AE156" s="2">
        <f t="shared" si="42"/>
        <v>9361</v>
      </c>
      <c r="AG156" s="28">
        <f t="shared" si="43"/>
        <v>14.474878718350348</v>
      </c>
      <c r="AH156" s="28">
        <f t="shared" si="44"/>
        <v>39.08292940565935</v>
      </c>
      <c r="AI156" s="28">
        <f t="shared" si="45"/>
        <v>46.442191875990304</v>
      </c>
      <c r="AJ156" s="29">
        <f t="shared" si="46"/>
        <v>100</v>
      </c>
      <c r="AL156" s="31">
        <v>0.50780000000000003</v>
      </c>
      <c r="AM156" s="31">
        <v>0.42930000000000001</v>
      </c>
      <c r="AN156" s="31">
        <v>0.46539999999999998</v>
      </c>
      <c r="AO156" s="31">
        <v>0.48920000000000002</v>
      </c>
      <c r="AP156" s="31">
        <v>0.50729999999999997</v>
      </c>
      <c r="AQ156" s="31">
        <v>0.53620000000000001</v>
      </c>
      <c r="AR156" s="31">
        <v>0.53090000000000004</v>
      </c>
      <c r="AS156" s="31">
        <v>0.5101</v>
      </c>
      <c r="AU156" s="31">
        <f t="shared" si="47"/>
        <v>2.917557321191816E-2</v>
      </c>
      <c r="AV156" s="31">
        <f t="shared" si="48"/>
        <v>7.8775573211918137E-2</v>
      </c>
      <c r="AW156" s="31">
        <f t="shared" si="49"/>
        <v>9.3608906545251391E-2</v>
      </c>
      <c r="AX156" s="31">
        <f t="shared" si="40"/>
        <v>0.20156005296908769</v>
      </c>
    </row>
    <row r="157" spans="1:50" x14ac:dyDescent="0.25">
      <c r="A157" s="1" t="s">
        <v>156</v>
      </c>
      <c r="B157" s="4">
        <v>5</v>
      </c>
      <c r="C157" s="4">
        <v>2</v>
      </c>
      <c r="D157" s="4">
        <v>5</v>
      </c>
      <c r="E157" s="4">
        <v>2</v>
      </c>
      <c r="F157" s="4">
        <v>5</v>
      </c>
      <c r="G157" s="4">
        <v>3</v>
      </c>
      <c r="H157" s="4">
        <v>2</v>
      </c>
      <c r="I157" s="4">
        <v>2</v>
      </c>
      <c r="J157" s="4">
        <v>4</v>
      </c>
      <c r="K157" s="4">
        <v>1</v>
      </c>
      <c r="L157" s="4">
        <v>1</v>
      </c>
      <c r="M157" s="4">
        <v>1</v>
      </c>
      <c r="N157" s="4">
        <v>2</v>
      </c>
      <c r="O157" s="4">
        <v>3</v>
      </c>
      <c r="P157" s="4">
        <v>2</v>
      </c>
      <c r="Q157" s="4">
        <v>4</v>
      </c>
      <c r="R157" s="4">
        <v>5</v>
      </c>
      <c r="S157" s="4">
        <v>1</v>
      </c>
      <c r="T157" s="4">
        <v>1</v>
      </c>
      <c r="U157" s="4">
        <v>1</v>
      </c>
      <c r="W157" s="2">
        <f t="shared" si="41"/>
        <v>52</v>
      </c>
      <c r="Y157" s="17">
        <f>SUMPRODUCT('Champ Scores'!B157:U157,'Comp &amp; Class Scores'!$B$3:$U$3,'Champ Scores'!B157:U157,'Comp &amp; Class Scores'!$B$3:$U$3)</f>
        <v>2046</v>
      </c>
      <c r="Z157" s="17">
        <f>SUMPRODUCT('Champ Scores'!B157:U157,'Comp &amp; Class Scores'!$B$4:$U$4,'Champ Scores'!B157:U157,'Comp &amp; Class Scores'!$B$4:$U$4)</f>
        <v>3053</v>
      </c>
      <c r="AA157" s="17">
        <f>SUMPRODUCT('Champ Scores'!B157:U157,'Comp &amp; Class Scores'!$B$5:$U$5,'Champ Scores'!B157:U157,'Comp &amp; Class Scores'!$B$5:$U$5)</f>
        <v>1131</v>
      </c>
      <c r="AB157" s="17">
        <f>SUMPRODUCT('Champ Scores'!B157:U157,'Comp &amp; Class Scores'!$B$6:$U$6,'Champ Scores'!B157:U157,'Comp &amp; Class Scores'!$B$6:$U$6)</f>
        <v>1280</v>
      </c>
      <c r="AC157" s="17">
        <f>SUMPRODUCT('Champ Scores'!B157:U157,'Comp &amp; Class Scores'!$B$7:$U$7,'Champ Scores'!B157:U157,'Comp &amp; Class Scores'!$B$7:$U$7)</f>
        <v>2402</v>
      </c>
      <c r="AE157" s="2">
        <f t="shared" si="42"/>
        <v>9912</v>
      </c>
      <c r="AG157" s="28">
        <f t="shared" si="43"/>
        <v>47.229115789245753</v>
      </c>
      <c r="AH157" s="28">
        <f t="shared" si="44"/>
        <v>26.038769777994691</v>
      </c>
      <c r="AI157" s="28">
        <f t="shared" si="45"/>
        <v>26.732114432759545</v>
      </c>
      <c r="AJ157" s="29">
        <f t="shared" si="46"/>
        <v>99.999999999999986</v>
      </c>
      <c r="AL157" s="31">
        <v>0.52</v>
      </c>
      <c r="AM157" s="31">
        <v>0.56410000000000005</v>
      </c>
      <c r="AN157" s="31">
        <v>0.55869999999999997</v>
      </c>
      <c r="AO157" s="31">
        <v>0.52080000000000004</v>
      </c>
      <c r="AP157" s="31">
        <v>0.51119999999999999</v>
      </c>
      <c r="AQ157" s="31">
        <v>0.51380000000000003</v>
      </c>
      <c r="AR157" s="31">
        <v>0.51439999999999997</v>
      </c>
      <c r="AS157" s="31">
        <v>0.52080000000000004</v>
      </c>
      <c r="AU157" s="31">
        <f t="shared" si="47"/>
        <v>7.2658991689513897E-2</v>
      </c>
      <c r="AV157" s="31">
        <f t="shared" si="48"/>
        <v>4.0058991689513823E-2</v>
      </c>
      <c r="AW157" s="31">
        <f t="shared" si="49"/>
        <v>4.1125658356180483E-2</v>
      </c>
      <c r="AX157" s="31">
        <f t="shared" si="40"/>
        <v>0.1538436417352082</v>
      </c>
    </row>
    <row r="158" spans="1:50" x14ac:dyDescent="0.25">
      <c r="A158" s="1" t="s">
        <v>379</v>
      </c>
      <c r="B158" s="92">
        <v>3</v>
      </c>
      <c r="C158" s="92">
        <v>5</v>
      </c>
      <c r="D158" s="92">
        <v>5</v>
      </c>
      <c r="E158" s="92">
        <v>3</v>
      </c>
      <c r="F158" s="92">
        <v>5</v>
      </c>
      <c r="G158" s="92">
        <v>2</v>
      </c>
      <c r="H158" s="92">
        <v>4</v>
      </c>
      <c r="I158" s="92">
        <v>2</v>
      </c>
      <c r="J158" s="92">
        <v>1</v>
      </c>
      <c r="K158" s="92">
        <v>2</v>
      </c>
      <c r="L158" s="92">
        <v>1</v>
      </c>
      <c r="M158" s="92">
        <v>1</v>
      </c>
      <c r="N158" s="92">
        <v>1</v>
      </c>
      <c r="O158" s="92">
        <v>3</v>
      </c>
      <c r="P158" s="92">
        <v>1</v>
      </c>
      <c r="Q158" s="92">
        <v>4</v>
      </c>
      <c r="R158" s="92">
        <v>3</v>
      </c>
      <c r="S158" s="92">
        <v>2</v>
      </c>
      <c r="T158" s="92">
        <v>3</v>
      </c>
      <c r="U158" s="92">
        <v>1</v>
      </c>
      <c r="W158" s="91">
        <f t="shared" si="41"/>
        <v>52</v>
      </c>
      <c r="Y158" s="92">
        <f>SUMPRODUCT('Champ Scores'!B158:U158,'Comp &amp; Class Scores'!$B$3:$U$3,'Champ Scores'!B158:U158,'Comp &amp; Class Scores'!$B$3:$U$3)</f>
        <v>1626</v>
      </c>
      <c r="Z158" s="92">
        <f>SUMPRODUCT('Champ Scores'!B158:U158,'Comp &amp; Class Scores'!$B$4:$U$4,'Champ Scores'!B158:U158,'Comp &amp; Class Scores'!$B$4:$U$4)</f>
        <v>2369</v>
      </c>
      <c r="AA158" s="92">
        <f>SUMPRODUCT('Champ Scores'!B158:U158,'Comp &amp; Class Scores'!$B$5:$U$5,'Champ Scores'!B158:U158,'Comp &amp; Class Scores'!$B$5:$U$5)</f>
        <v>2051</v>
      </c>
      <c r="AB158" s="92">
        <f>SUMPRODUCT('Champ Scores'!B158:U158,'Comp &amp; Class Scores'!$B$6:$U$6,'Champ Scores'!B158:U158,'Comp &amp; Class Scores'!$B$6:$U$6)</f>
        <v>1968</v>
      </c>
      <c r="AC158" s="92">
        <f>SUMPRODUCT('Champ Scores'!B158:U158,'Comp &amp; Class Scores'!$B$7:$U$7,'Champ Scores'!B158:U158,'Comp &amp; Class Scores'!$B$7:$U$7)</f>
        <v>2230</v>
      </c>
      <c r="AE158" s="91">
        <f t="shared" ref="AE158" si="59">SUM(Y158:AC158)</f>
        <v>10244</v>
      </c>
      <c r="AG158" s="28">
        <f t="shared" ref="AG158" si="60">AU158/$AX158*100</f>
        <v>47.229115789245753</v>
      </c>
      <c r="AH158" s="28">
        <f t="shared" ref="AH158" si="61">AV158/$AX158*100</f>
        <v>26.038769777994691</v>
      </c>
      <c r="AI158" s="28">
        <f t="shared" ref="AI158" si="62">AW158/$AX158*100</f>
        <v>26.732114432759545</v>
      </c>
      <c r="AJ158" s="29">
        <f t="shared" ref="AJ158" si="63">SUM(AG158:AI158)</f>
        <v>99.999999999999986</v>
      </c>
      <c r="AL158" s="31">
        <v>0.52</v>
      </c>
      <c r="AM158" s="31">
        <v>0.56410000000000005</v>
      </c>
      <c r="AN158" s="31">
        <v>0.55869999999999997</v>
      </c>
      <c r="AO158" s="31">
        <v>0.52080000000000004</v>
      </c>
      <c r="AP158" s="31">
        <v>0.51119999999999999</v>
      </c>
      <c r="AQ158" s="31">
        <v>0.51380000000000003</v>
      </c>
      <c r="AR158" s="31">
        <v>0.51439999999999997</v>
      </c>
      <c r="AS158" s="31">
        <v>0.52080000000000004</v>
      </c>
      <c r="AU158" s="31">
        <f t="shared" ref="AU158" si="64">AVERAGE(AM158:AO158)-$AZ$1*($AL158-$BA$1*STDEV($AM158:$AS158))</f>
        <v>7.2658991689513897E-2</v>
      </c>
      <c r="AV158" s="31">
        <f t="shared" ref="AV158" si="65">AVERAGE(AO158:AQ158)-$AZ$1*($AL158-$BA$1*STDEV($AM158:$AS158))</f>
        <v>4.0058991689513823E-2</v>
      </c>
      <c r="AW158" s="31">
        <f t="shared" ref="AW158" si="66">AVERAGE(AQ158:AS158)-$AZ$1*($AL158-$BA$1*STDEV($AM158:$AS158))</f>
        <v>4.1125658356180483E-2</v>
      </c>
      <c r="AX158" s="31">
        <f t="shared" ref="AX158" si="67">SUM(AU158:AW158)</f>
        <v>0.1538436417352082</v>
      </c>
    </row>
    <row r="159" spans="1:50" x14ac:dyDescent="0.25">
      <c r="A159" s="1" t="s">
        <v>157</v>
      </c>
      <c r="B159" s="4">
        <v>4</v>
      </c>
      <c r="C159" s="4">
        <v>3</v>
      </c>
      <c r="D159" s="4">
        <v>2</v>
      </c>
      <c r="E159" s="4">
        <v>5</v>
      </c>
      <c r="F159" s="4">
        <v>1</v>
      </c>
      <c r="G159" s="4">
        <v>5</v>
      </c>
      <c r="H159" s="4">
        <v>5</v>
      </c>
      <c r="I159" s="4">
        <v>5</v>
      </c>
      <c r="J159" s="4">
        <v>1</v>
      </c>
      <c r="K159" s="4">
        <v>1</v>
      </c>
      <c r="L159" s="4">
        <v>1</v>
      </c>
      <c r="M159" s="4">
        <v>1</v>
      </c>
      <c r="N159" s="4">
        <v>2</v>
      </c>
      <c r="O159" s="4">
        <v>5</v>
      </c>
      <c r="P159" s="4">
        <v>3</v>
      </c>
      <c r="Q159" s="4">
        <v>1</v>
      </c>
      <c r="R159" s="4">
        <v>1</v>
      </c>
      <c r="S159" s="4">
        <v>1</v>
      </c>
      <c r="T159" s="4">
        <v>4</v>
      </c>
      <c r="U159" s="4">
        <v>1</v>
      </c>
      <c r="W159" s="2">
        <f t="shared" si="41"/>
        <v>52</v>
      </c>
      <c r="Y159" s="17">
        <f>SUMPRODUCT('Champ Scores'!B159:U159,'Comp &amp; Class Scores'!$B$3:$U$3,'Champ Scores'!B159:U159,'Comp &amp; Class Scores'!$B$3:$U$3)</f>
        <v>1953</v>
      </c>
      <c r="Z159" s="17">
        <f>SUMPRODUCT('Champ Scores'!B159:U159,'Comp &amp; Class Scores'!$B$4:$U$4,'Champ Scores'!B159:U159,'Comp &amp; Class Scores'!$B$4:$U$4)</f>
        <v>1721</v>
      </c>
      <c r="AA159" s="17">
        <f>SUMPRODUCT('Champ Scores'!B159:U159,'Comp &amp; Class Scores'!$B$5:$U$5,'Champ Scores'!B159:U159,'Comp &amp; Class Scores'!$B$5:$U$5)</f>
        <v>2030</v>
      </c>
      <c r="AB159" s="17">
        <f>SUMPRODUCT('Champ Scores'!B159:U159,'Comp &amp; Class Scores'!$B$6:$U$6,'Champ Scores'!B159:U159,'Comp &amp; Class Scores'!$B$6:$U$6)</f>
        <v>2993</v>
      </c>
      <c r="AC159" s="17">
        <f>SUMPRODUCT('Champ Scores'!B159:U159,'Comp &amp; Class Scores'!$B$7:$U$7,'Champ Scores'!B159:U159,'Comp &amp; Class Scores'!$B$7:$U$7)</f>
        <v>2166</v>
      </c>
      <c r="AE159" s="2">
        <f t="shared" si="42"/>
        <v>10863</v>
      </c>
      <c r="AG159" s="28">
        <f t="shared" si="43"/>
        <v>35.442241632585407</v>
      </c>
      <c r="AH159" s="28">
        <f t="shared" si="44"/>
        <v>46.514010203658742</v>
      </c>
      <c r="AI159" s="28">
        <f t="shared" si="45"/>
        <v>18.043748163755854</v>
      </c>
      <c r="AJ159" s="29">
        <f t="shared" si="46"/>
        <v>100</v>
      </c>
      <c r="AL159" s="31">
        <v>0.52559999999999996</v>
      </c>
      <c r="AM159" s="31">
        <v>0.4844</v>
      </c>
      <c r="AN159" s="31">
        <v>0.50860000000000005</v>
      </c>
      <c r="AO159" s="31">
        <v>0.56610000000000005</v>
      </c>
      <c r="AP159" s="31">
        <v>0.53510000000000002</v>
      </c>
      <c r="AQ159" s="31">
        <v>0.51880000000000004</v>
      </c>
      <c r="AR159" s="31">
        <v>0.4824</v>
      </c>
      <c r="AS159" s="31">
        <v>0.4622</v>
      </c>
      <c r="AU159" s="31">
        <f t="shared" si="47"/>
        <v>6.4983069373507951E-2</v>
      </c>
      <c r="AV159" s="31">
        <f t="shared" si="48"/>
        <v>8.5283069373507936E-2</v>
      </c>
      <c r="AW159" s="31">
        <f t="shared" si="49"/>
        <v>3.3083069373507912E-2</v>
      </c>
      <c r="AX159" s="31">
        <f t="shared" si="40"/>
        <v>0.1833492081205238</v>
      </c>
    </row>
    <row r="160" spans="1:50" x14ac:dyDescent="0.25">
      <c r="A160" s="1" t="s">
        <v>158</v>
      </c>
      <c r="B160" s="4">
        <v>3</v>
      </c>
      <c r="C160" s="4">
        <v>1</v>
      </c>
      <c r="D160" s="4">
        <v>1</v>
      </c>
      <c r="E160" s="4">
        <v>3</v>
      </c>
      <c r="F160" s="4">
        <v>1</v>
      </c>
      <c r="G160" s="4">
        <v>3</v>
      </c>
      <c r="H160" s="4">
        <v>3</v>
      </c>
      <c r="I160" s="4">
        <v>3</v>
      </c>
      <c r="J160" s="4">
        <v>1</v>
      </c>
      <c r="K160" s="4">
        <v>1</v>
      </c>
      <c r="L160" s="4">
        <v>1</v>
      </c>
      <c r="M160" s="4">
        <v>2</v>
      </c>
      <c r="N160" s="4">
        <v>4</v>
      </c>
      <c r="O160" s="4">
        <v>4</v>
      </c>
      <c r="P160" s="4">
        <v>3</v>
      </c>
      <c r="Q160" s="4">
        <v>3</v>
      </c>
      <c r="R160" s="4">
        <v>1</v>
      </c>
      <c r="S160" s="4">
        <v>5</v>
      </c>
      <c r="T160" s="4">
        <v>5</v>
      </c>
      <c r="U160" s="4">
        <v>4</v>
      </c>
      <c r="W160" s="2">
        <f t="shared" si="41"/>
        <v>52</v>
      </c>
      <c r="Y160" s="17">
        <f>SUMPRODUCT('Champ Scores'!B160:U160,'Comp &amp; Class Scores'!$B$3:$U$3,'Champ Scores'!B160:U160,'Comp &amp; Class Scores'!$B$3:$U$3)</f>
        <v>1537</v>
      </c>
      <c r="Z160" s="17">
        <f>SUMPRODUCT('Champ Scores'!B160:U160,'Comp &amp; Class Scores'!$B$4:$U$4,'Champ Scores'!B160:U160,'Comp &amp; Class Scores'!$B$4:$U$4)</f>
        <v>1282</v>
      </c>
      <c r="AA160" s="17">
        <f>SUMPRODUCT('Champ Scores'!B160:U160,'Comp &amp; Class Scores'!$B$5:$U$5,'Champ Scores'!B160:U160,'Comp &amp; Class Scores'!$B$5:$U$5)</f>
        <v>2383</v>
      </c>
      <c r="AB160" s="17">
        <f>SUMPRODUCT('Champ Scores'!B160:U160,'Comp &amp; Class Scores'!$B$6:$U$6,'Champ Scores'!B160:U160,'Comp &amp; Class Scores'!$B$6:$U$6)</f>
        <v>2543</v>
      </c>
      <c r="AC160" s="17">
        <f>SUMPRODUCT('Champ Scores'!B160:U160,'Comp &amp; Class Scores'!$B$7:$U$7,'Champ Scores'!B160:U160,'Comp &amp; Class Scores'!$B$7:$U$7)</f>
        <v>1797</v>
      </c>
      <c r="AE160" s="2">
        <f t="shared" si="42"/>
        <v>9542</v>
      </c>
      <c r="AG160" s="28">
        <f t="shared" si="43"/>
        <v>25.019344658577936</v>
      </c>
      <c r="AH160" s="28">
        <f t="shared" si="44"/>
        <v>44.481832136580515</v>
      </c>
      <c r="AI160" s="28">
        <f t="shared" si="45"/>
        <v>30.498823204841546</v>
      </c>
      <c r="AJ160" s="29">
        <f t="shared" si="46"/>
        <v>99.999999999999986</v>
      </c>
      <c r="AL160" s="31">
        <v>0.53839999999999999</v>
      </c>
      <c r="AM160" s="31">
        <v>0.47320000000000001</v>
      </c>
      <c r="AN160" s="31">
        <v>0.52680000000000005</v>
      </c>
      <c r="AO160" s="31">
        <v>0.55620000000000003</v>
      </c>
      <c r="AP160" s="31">
        <v>0.54190000000000005</v>
      </c>
      <c r="AQ160" s="31">
        <v>0.53339999999999999</v>
      </c>
      <c r="AR160" s="31">
        <v>0.52439999999999998</v>
      </c>
      <c r="AS160" s="31">
        <v>0.51959999999999995</v>
      </c>
      <c r="AU160" s="31">
        <f t="shared" si="47"/>
        <v>3.2266458829586009E-2</v>
      </c>
      <c r="AV160" s="31">
        <f t="shared" si="48"/>
        <v>5.7366458829585909E-2</v>
      </c>
      <c r="AW160" s="31">
        <f t="shared" si="49"/>
        <v>3.9333125496252563E-2</v>
      </c>
      <c r="AX160" s="31">
        <f t="shared" si="40"/>
        <v>0.12896604315542448</v>
      </c>
    </row>
    <row r="161" spans="1:50" x14ac:dyDescent="0.25">
      <c r="A161" s="1" t="s">
        <v>159</v>
      </c>
      <c r="B161" s="4">
        <v>5</v>
      </c>
      <c r="C161" s="4">
        <v>1</v>
      </c>
      <c r="D161" s="4">
        <v>4</v>
      </c>
      <c r="E161" s="4">
        <v>2</v>
      </c>
      <c r="F161" s="4">
        <v>1</v>
      </c>
      <c r="G161" s="4">
        <v>4</v>
      </c>
      <c r="H161" s="4">
        <v>5</v>
      </c>
      <c r="I161" s="4">
        <v>4</v>
      </c>
      <c r="J161" s="4">
        <v>1</v>
      </c>
      <c r="K161" s="4">
        <v>1</v>
      </c>
      <c r="L161" s="4">
        <v>1</v>
      </c>
      <c r="M161" s="4">
        <v>4</v>
      </c>
      <c r="N161" s="4">
        <v>1</v>
      </c>
      <c r="O161" s="4">
        <v>5</v>
      </c>
      <c r="P161" s="4">
        <v>5</v>
      </c>
      <c r="Q161" s="4">
        <v>2</v>
      </c>
      <c r="R161" s="4">
        <v>3</v>
      </c>
      <c r="S161" s="4">
        <v>1</v>
      </c>
      <c r="T161" s="4">
        <v>1</v>
      </c>
      <c r="U161" s="4">
        <v>1</v>
      </c>
      <c r="W161" s="2">
        <f t="shared" si="41"/>
        <v>52</v>
      </c>
      <c r="Y161" s="17">
        <f>SUMPRODUCT('Champ Scores'!B161:U161,'Comp &amp; Class Scores'!$B$3:$U$3,'Champ Scores'!B161:U161,'Comp &amp; Class Scores'!$B$3:$U$3)</f>
        <v>2313</v>
      </c>
      <c r="Z161" s="17">
        <f>SUMPRODUCT('Champ Scores'!B161:U161,'Comp &amp; Class Scores'!$B$4:$U$4,'Champ Scores'!B161:U161,'Comp &amp; Class Scores'!$B$4:$U$4)</f>
        <v>2862</v>
      </c>
      <c r="AA161" s="17">
        <f>SUMPRODUCT('Champ Scores'!B161:U161,'Comp &amp; Class Scores'!$B$5:$U$5,'Champ Scores'!B161:U161,'Comp &amp; Class Scores'!$B$5:$U$5)</f>
        <v>1305</v>
      </c>
      <c r="AB161" s="17">
        <f>SUMPRODUCT('Champ Scores'!B161:U161,'Comp &amp; Class Scores'!$B$6:$U$6,'Champ Scores'!B161:U161,'Comp &amp; Class Scores'!$B$6:$U$6)</f>
        <v>2121</v>
      </c>
      <c r="AC161" s="17">
        <f>SUMPRODUCT('Champ Scores'!B161:U161,'Comp &amp; Class Scores'!$B$7:$U$7,'Champ Scores'!B161:U161,'Comp &amp; Class Scores'!$B$7:$U$7)</f>
        <v>1698</v>
      </c>
      <c r="AE161" s="2">
        <f t="shared" si="42"/>
        <v>10299</v>
      </c>
      <c r="AG161" s="28">
        <f t="shared" si="43"/>
        <v>46.899878368108688</v>
      </c>
      <c r="AH161" s="28">
        <f t="shared" si="44"/>
        <v>27.995846172974815</v>
      </c>
      <c r="AI161" s="28">
        <f t="shared" si="45"/>
        <v>25.10427545891649</v>
      </c>
      <c r="AJ161" s="29">
        <f t="shared" si="46"/>
        <v>99.999999999999986</v>
      </c>
      <c r="AL161" s="31">
        <v>0.49919999999999998</v>
      </c>
      <c r="AM161" s="31">
        <v>0.57499999999999996</v>
      </c>
      <c r="AN161" s="31">
        <v>0.52580000000000005</v>
      </c>
      <c r="AO161" s="31">
        <v>0.50319999999999998</v>
      </c>
      <c r="AP161" s="31">
        <v>0.49440000000000001</v>
      </c>
      <c r="AQ161" s="31">
        <v>0.48480000000000001</v>
      </c>
      <c r="AR161" s="31">
        <v>0.49740000000000001</v>
      </c>
      <c r="AS161" s="31">
        <v>0.48159999999999997</v>
      </c>
      <c r="AU161" s="31">
        <f t="shared" si="47"/>
        <v>0.10056100114327371</v>
      </c>
      <c r="AV161" s="31">
        <f t="shared" si="48"/>
        <v>6.0027667809940344E-2</v>
      </c>
      <c r="AW161" s="31">
        <f t="shared" si="49"/>
        <v>5.3827667809940305E-2</v>
      </c>
      <c r="AX161" s="31">
        <f t="shared" si="40"/>
        <v>0.21441633676315436</v>
      </c>
    </row>
    <row r="162" spans="1:50" x14ac:dyDescent="0.25">
      <c r="A162" s="1" t="s">
        <v>160</v>
      </c>
      <c r="B162" s="4">
        <v>3</v>
      </c>
      <c r="C162" s="4">
        <v>4</v>
      </c>
      <c r="D162" s="4">
        <v>3</v>
      </c>
      <c r="E162" s="4">
        <v>4</v>
      </c>
      <c r="F162" s="4">
        <v>1</v>
      </c>
      <c r="G162" s="4">
        <v>3</v>
      </c>
      <c r="H162" s="4">
        <v>3</v>
      </c>
      <c r="I162" s="4">
        <v>4</v>
      </c>
      <c r="J162" s="4">
        <v>1</v>
      </c>
      <c r="K162" s="4">
        <v>1</v>
      </c>
      <c r="L162" s="4">
        <v>1</v>
      </c>
      <c r="M162" s="4">
        <v>1</v>
      </c>
      <c r="N162" s="4">
        <v>3</v>
      </c>
      <c r="O162" s="4">
        <v>4</v>
      </c>
      <c r="P162" s="4">
        <v>5</v>
      </c>
      <c r="Q162" s="4">
        <v>1</v>
      </c>
      <c r="R162" s="4">
        <v>1</v>
      </c>
      <c r="S162" s="4">
        <v>1</v>
      </c>
      <c r="T162" s="4">
        <v>5</v>
      </c>
      <c r="U162" s="4">
        <v>3</v>
      </c>
      <c r="W162" s="2">
        <f t="shared" si="41"/>
        <v>52</v>
      </c>
      <c r="Y162" s="17">
        <f>SUMPRODUCT('Champ Scores'!B162:U162,'Comp &amp; Class Scores'!$B$3:$U$3,'Champ Scores'!B162:U162,'Comp &amp; Class Scores'!$B$3:$U$3)</f>
        <v>2021</v>
      </c>
      <c r="Z162" s="17">
        <f>SUMPRODUCT('Champ Scores'!B162:U162,'Comp &amp; Class Scores'!$B$4:$U$4,'Champ Scores'!B162:U162,'Comp &amp; Class Scores'!$B$4:$U$4)</f>
        <v>1547</v>
      </c>
      <c r="AA162" s="17">
        <f>SUMPRODUCT('Champ Scores'!B162:U162,'Comp &amp; Class Scores'!$B$5:$U$5,'Champ Scores'!B162:U162,'Comp &amp; Class Scores'!$B$5:$U$5)</f>
        <v>2238</v>
      </c>
      <c r="AB162" s="17">
        <f>SUMPRODUCT('Champ Scores'!B162:U162,'Comp &amp; Class Scores'!$B$6:$U$6,'Champ Scores'!B162:U162,'Comp &amp; Class Scores'!$B$6:$U$6)</f>
        <v>2535</v>
      </c>
      <c r="AC162" s="17">
        <f>SUMPRODUCT('Champ Scores'!B162:U162,'Comp &amp; Class Scores'!$B$7:$U$7,'Champ Scores'!B162:U162,'Comp &amp; Class Scores'!$B$7:$U$7)</f>
        <v>1833</v>
      </c>
      <c r="AE162" s="2">
        <f t="shared" si="42"/>
        <v>10174</v>
      </c>
      <c r="AG162" s="28">
        <f t="shared" si="43"/>
        <v>46.742941498695394</v>
      </c>
      <c r="AH162" s="28">
        <f t="shared" si="44"/>
        <v>30.767829520346048</v>
      </c>
      <c r="AI162" s="28">
        <f t="shared" si="45"/>
        <v>22.489228980958561</v>
      </c>
      <c r="AJ162" s="29">
        <f t="shared" si="46"/>
        <v>100</v>
      </c>
      <c r="AL162" s="31">
        <v>0.51939999999999997</v>
      </c>
      <c r="AM162" s="31">
        <v>0.57179999999999997</v>
      </c>
      <c r="AN162" s="31">
        <v>0.53</v>
      </c>
      <c r="AO162" s="31">
        <v>0.53090000000000004</v>
      </c>
      <c r="AP162" s="31">
        <v>0.52939999999999998</v>
      </c>
      <c r="AQ162" s="31">
        <v>0.49830000000000002</v>
      </c>
      <c r="AR162" s="31">
        <v>0.50919999999999999</v>
      </c>
      <c r="AS162" s="31">
        <v>0.51270000000000004</v>
      </c>
      <c r="AU162" s="31">
        <f t="shared" si="47"/>
        <v>7.2271834875555552E-2</v>
      </c>
      <c r="AV162" s="31">
        <f t="shared" si="48"/>
        <v>4.7571834875555608E-2</v>
      </c>
      <c r="AW162" s="31">
        <f t="shared" si="49"/>
        <v>3.4771834875555685E-2</v>
      </c>
      <c r="AX162" s="31">
        <f t="shared" si="40"/>
        <v>0.15461550462666684</v>
      </c>
    </row>
    <row r="164" spans="1:50" x14ac:dyDescent="0.25">
      <c r="A164" s="1" t="s">
        <v>283</v>
      </c>
      <c r="B164" s="33">
        <f>AVERAGE(B3:B162)</f>
        <v>2.7437499999999999</v>
      </c>
      <c r="C164" s="33">
        <f t="shared" ref="C164:AJ164" si="68">AVERAGE(C3:C162)</f>
        <v>3.2374999999999998</v>
      </c>
      <c r="D164" s="33">
        <f t="shared" si="68"/>
        <v>3.1312500000000001</v>
      </c>
      <c r="E164" s="33">
        <f t="shared" si="68"/>
        <v>2.8250000000000002</v>
      </c>
      <c r="F164" s="33">
        <f t="shared" si="68"/>
        <v>2.9437500000000001</v>
      </c>
      <c r="G164" s="33">
        <f t="shared" si="68"/>
        <v>2.6749999999999998</v>
      </c>
      <c r="H164" s="33">
        <f t="shared" si="68"/>
        <v>2.4562499999999998</v>
      </c>
      <c r="I164" s="33">
        <f t="shared" si="68"/>
        <v>2.3374999999999999</v>
      </c>
      <c r="J164" s="33">
        <f t="shared" si="68"/>
        <v>2.4937499999999999</v>
      </c>
      <c r="K164" s="33">
        <f t="shared" si="68"/>
        <v>2.1749999999999998</v>
      </c>
      <c r="L164" s="33">
        <f t="shared" si="68"/>
        <v>2.0750000000000002</v>
      </c>
      <c r="M164" s="33">
        <f t="shared" si="68"/>
        <v>2.2999999999999998</v>
      </c>
      <c r="N164" s="33">
        <f t="shared" si="68"/>
        <v>2.6375000000000002</v>
      </c>
      <c r="O164" s="33">
        <f t="shared" si="68"/>
        <v>2.8125</v>
      </c>
      <c r="P164" s="33">
        <f t="shared" si="68"/>
        <v>3.2937500000000002</v>
      </c>
      <c r="Q164" s="33">
        <f t="shared" si="68"/>
        <v>2.875</v>
      </c>
      <c r="R164" s="33">
        <f t="shared" si="68"/>
        <v>2.4624999999999999</v>
      </c>
      <c r="S164" s="33">
        <f t="shared" si="68"/>
        <v>1.6187499999999999</v>
      </c>
      <c r="T164" s="33">
        <f t="shared" si="68"/>
        <v>2.7124999999999999</v>
      </c>
      <c r="U164" s="33">
        <f t="shared" si="68"/>
        <v>2.1937500000000001</v>
      </c>
      <c r="V164" s="33"/>
      <c r="W164" s="33">
        <f t="shared" si="68"/>
        <v>52</v>
      </c>
      <c r="X164" s="33"/>
      <c r="Y164" s="33">
        <f t="shared" si="68"/>
        <v>2045.1187500000001</v>
      </c>
      <c r="Z164" s="33">
        <f t="shared" si="68"/>
        <v>2090.9562500000002</v>
      </c>
      <c r="AA164" s="33">
        <f t="shared" si="68"/>
        <v>1868.9124999999999</v>
      </c>
      <c r="AB164" s="33">
        <f t="shared" si="68"/>
        <v>1871.0875000000001</v>
      </c>
      <c r="AC164" s="33">
        <f t="shared" si="68"/>
        <v>1992.7874999999999</v>
      </c>
      <c r="AD164" s="33"/>
      <c r="AE164" s="33">
        <f t="shared" si="68"/>
        <v>9868.8624999999993</v>
      </c>
      <c r="AF164" s="33"/>
      <c r="AG164" s="33">
        <f t="shared" si="68"/>
        <v>33.291561953275803</v>
      </c>
      <c r="AH164" s="33">
        <f t="shared" si="68"/>
        <v>34.054493809916679</v>
      </c>
      <c r="AI164" s="33">
        <f t="shared" si="68"/>
        <v>32.653944236807476</v>
      </c>
      <c r="AJ164" s="2">
        <f t="shared" si="68"/>
        <v>100</v>
      </c>
    </row>
  </sheetData>
  <mergeCells count="3">
    <mergeCell ref="B1:W1"/>
    <mergeCell ref="Y1:AE1"/>
    <mergeCell ref="AG1:AX1"/>
  </mergeCells>
  <conditionalFormatting sqref="W3:W162">
    <cfRule type="expression" dxfId="0" priority="1">
      <formula>NOT($W3=52)</formula>
    </cfRule>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58"/>
  <sheetViews>
    <sheetView workbookViewId="0">
      <selection activeCell="C57" sqref="C57"/>
    </sheetView>
  </sheetViews>
  <sheetFormatPr defaultRowHeight="15" x14ac:dyDescent="0.25"/>
  <cols>
    <col min="1" max="1" width="13.42578125" bestFit="1" customWidth="1"/>
    <col min="2" max="5" width="9.42578125" style="3" bestFit="1" customWidth="1"/>
    <col min="6" max="6" width="10.42578125" style="3" customWidth="1"/>
    <col min="7" max="7" width="10.5703125" style="3" bestFit="1" customWidth="1"/>
    <col min="8" max="9" width="9.42578125" style="3" bestFit="1" customWidth="1"/>
    <col min="10" max="10" width="11.85546875" style="3" bestFit="1" customWidth="1"/>
    <col min="11" max="11" width="11.85546875" style="4" customWidth="1"/>
    <col min="12" max="12" width="9.85546875" style="3" customWidth="1"/>
    <col min="13" max="16" width="9.42578125" style="3" bestFit="1" customWidth="1"/>
    <col min="17" max="17" width="10.140625" style="3" bestFit="1" customWidth="1"/>
    <col min="18" max="19" width="9.42578125" style="3" bestFit="1" customWidth="1"/>
    <col min="20" max="20" width="11.5703125" style="4" bestFit="1" customWidth="1"/>
    <col min="21" max="21" width="9.7109375" style="3" bestFit="1" customWidth="1"/>
  </cols>
  <sheetData>
    <row r="1" spans="1:28" x14ac:dyDescent="0.25">
      <c r="B1" s="124" t="s">
        <v>169</v>
      </c>
      <c r="C1" s="124"/>
      <c r="D1" s="124"/>
      <c r="E1" s="124"/>
      <c r="F1" s="124"/>
      <c r="G1" s="124"/>
      <c r="H1" s="124"/>
      <c r="I1" s="124"/>
      <c r="J1" s="124"/>
      <c r="K1" s="124" t="s">
        <v>170</v>
      </c>
      <c r="L1" s="124"/>
      <c r="M1" s="124" t="s">
        <v>172</v>
      </c>
      <c r="N1" s="124"/>
      <c r="O1" s="124"/>
      <c r="P1" s="124"/>
      <c r="Q1" s="124" t="s">
        <v>174</v>
      </c>
      <c r="R1" s="124"/>
      <c r="S1" s="124" t="s">
        <v>175</v>
      </c>
      <c r="T1" s="124"/>
      <c r="U1" s="124"/>
      <c r="V1" s="5"/>
      <c r="W1" s="5"/>
      <c r="X1" s="5"/>
      <c r="Y1" s="5"/>
      <c r="Z1" s="5"/>
      <c r="AA1" s="5"/>
      <c r="AB1" s="5"/>
    </row>
    <row r="2" spans="1:28" x14ac:dyDescent="0.25">
      <c r="B2" s="6" t="s">
        <v>162</v>
      </c>
      <c r="C2" s="6" t="s">
        <v>163</v>
      </c>
      <c r="D2" s="6" t="s">
        <v>164</v>
      </c>
      <c r="E2" s="6" t="s">
        <v>165</v>
      </c>
      <c r="F2" s="6" t="s">
        <v>176</v>
      </c>
      <c r="G2" s="6" t="s">
        <v>168</v>
      </c>
      <c r="H2" s="6" t="s">
        <v>167</v>
      </c>
      <c r="I2" s="6" t="s">
        <v>7</v>
      </c>
      <c r="J2" s="6" t="s">
        <v>177</v>
      </c>
      <c r="K2" s="6" t="s">
        <v>1</v>
      </c>
      <c r="L2" s="6" t="s">
        <v>0</v>
      </c>
      <c r="M2" s="6" t="s">
        <v>164</v>
      </c>
      <c r="N2" s="6" t="s">
        <v>165</v>
      </c>
      <c r="O2" s="6" t="s">
        <v>166</v>
      </c>
      <c r="P2" s="6" t="s">
        <v>171</v>
      </c>
      <c r="Q2" s="6" t="s">
        <v>2</v>
      </c>
      <c r="R2" s="6" t="s">
        <v>173</v>
      </c>
      <c r="S2" s="6" t="s">
        <v>175</v>
      </c>
      <c r="T2" s="6" t="s">
        <v>179</v>
      </c>
      <c r="U2" s="6" t="s">
        <v>178</v>
      </c>
      <c r="V2" s="5"/>
      <c r="W2" s="5">
        <v>5</v>
      </c>
      <c r="X2" s="5">
        <v>4</v>
      </c>
      <c r="Y2" s="5">
        <v>3</v>
      </c>
      <c r="Z2" s="5">
        <v>2</v>
      </c>
      <c r="AA2" s="5">
        <v>1</v>
      </c>
      <c r="AB2" s="5" t="s">
        <v>192</v>
      </c>
    </row>
    <row r="3" spans="1:28" x14ac:dyDescent="0.25">
      <c r="A3" s="1" t="s">
        <v>4</v>
      </c>
      <c r="B3" s="3">
        <v>4</v>
      </c>
      <c r="C3" s="3">
        <v>3</v>
      </c>
      <c r="D3" s="3">
        <v>3</v>
      </c>
      <c r="E3" s="3">
        <v>5</v>
      </c>
      <c r="F3" s="3">
        <v>2</v>
      </c>
      <c r="G3" s="3">
        <v>2</v>
      </c>
      <c r="H3" s="3">
        <v>2</v>
      </c>
      <c r="I3" s="3">
        <v>2</v>
      </c>
      <c r="J3" s="3">
        <v>1</v>
      </c>
      <c r="K3" s="4">
        <v>4</v>
      </c>
      <c r="L3" s="3">
        <v>4</v>
      </c>
      <c r="M3" s="3">
        <v>4</v>
      </c>
      <c r="N3" s="3">
        <v>5</v>
      </c>
      <c r="O3" s="3">
        <v>3</v>
      </c>
      <c r="P3" s="3">
        <v>5</v>
      </c>
      <c r="Q3" s="3">
        <v>3</v>
      </c>
      <c r="R3" s="3">
        <v>5</v>
      </c>
      <c r="S3" s="3">
        <v>1</v>
      </c>
      <c r="T3" s="4">
        <v>1</v>
      </c>
      <c r="U3" s="3">
        <v>1</v>
      </c>
      <c r="W3">
        <f>COUNTIF($B3:$U3,W$2)</f>
        <v>4</v>
      </c>
      <c r="X3">
        <f t="shared" ref="W3:AA7" si="0">COUNTIF($B3:$U3,X$2)</f>
        <v>4</v>
      </c>
      <c r="Y3">
        <f t="shared" si="0"/>
        <v>4</v>
      </c>
      <c r="Z3">
        <f t="shared" si="0"/>
        <v>4</v>
      </c>
      <c r="AA3">
        <f t="shared" si="0"/>
        <v>4</v>
      </c>
      <c r="AB3">
        <f>SUM(B3:U3)</f>
        <v>60</v>
      </c>
    </row>
    <row r="4" spans="1:28" x14ac:dyDescent="0.25">
      <c r="A4" s="1" t="s">
        <v>5</v>
      </c>
      <c r="B4" s="3">
        <v>5</v>
      </c>
      <c r="C4" s="3">
        <v>1</v>
      </c>
      <c r="D4" s="3">
        <v>5</v>
      </c>
      <c r="E4" s="3">
        <v>2</v>
      </c>
      <c r="F4" s="3">
        <v>5</v>
      </c>
      <c r="G4" s="3">
        <v>2</v>
      </c>
      <c r="H4" s="3">
        <v>3</v>
      </c>
      <c r="I4" s="3">
        <v>2</v>
      </c>
      <c r="J4" s="3">
        <v>3</v>
      </c>
      <c r="K4" s="4">
        <v>3</v>
      </c>
      <c r="L4" s="3">
        <v>3</v>
      </c>
      <c r="M4" s="3">
        <v>5</v>
      </c>
      <c r="N4" s="3">
        <v>2</v>
      </c>
      <c r="O4" s="3">
        <v>4</v>
      </c>
      <c r="P4" s="3">
        <v>4</v>
      </c>
      <c r="Q4" s="3">
        <v>4</v>
      </c>
      <c r="R4" s="3">
        <v>4</v>
      </c>
      <c r="S4" s="3">
        <v>1</v>
      </c>
      <c r="T4" s="4">
        <v>1</v>
      </c>
      <c r="U4" s="3">
        <v>1</v>
      </c>
      <c r="W4">
        <f t="shared" si="0"/>
        <v>4</v>
      </c>
      <c r="X4">
        <f t="shared" si="0"/>
        <v>4</v>
      </c>
      <c r="Y4">
        <f t="shared" si="0"/>
        <v>4</v>
      </c>
      <c r="Z4">
        <f t="shared" si="0"/>
        <v>4</v>
      </c>
      <c r="AA4">
        <f t="shared" si="0"/>
        <v>4</v>
      </c>
      <c r="AB4">
        <f>SUM(B4:U4)</f>
        <v>60</v>
      </c>
    </row>
    <row r="5" spans="1:28" x14ac:dyDescent="0.25">
      <c r="A5" s="1" t="s">
        <v>6</v>
      </c>
      <c r="B5" s="3">
        <v>1</v>
      </c>
      <c r="C5" s="3">
        <v>5</v>
      </c>
      <c r="D5" s="3">
        <v>4</v>
      </c>
      <c r="E5" s="3">
        <v>4</v>
      </c>
      <c r="F5" s="3">
        <v>1</v>
      </c>
      <c r="G5" s="3">
        <v>3</v>
      </c>
      <c r="H5" s="3">
        <v>3</v>
      </c>
      <c r="I5" s="3">
        <v>3</v>
      </c>
      <c r="J5" s="3">
        <v>1</v>
      </c>
      <c r="K5" s="4">
        <v>4</v>
      </c>
      <c r="L5" s="3">
        <v>4</v>
      </c>
      <c r="M5" s="3">
        <v>2</v>
      </c>
      <c r="N5" s="3">
        <v>2</v>
      </c>
      <c r="O5" s="3">
        <v>2</v>
      </c>
      <c r="P5" s="3">
        <v>2</v>
      </c>
      <c r="Q5" s="3">
        <v>3</v>
      </c>
      <c r="R5" s="3">
        <v>1</v>
      </c>
      <c r="S5" s="3">
        <v>5</v>
      </c>
      <c r="T5" s="4">
        <v>5</v>
      </c>
      <c r="U5" s="3">
        <v>5</v>
      </c>
      <c r="W5">
        <f t="shared" si="0"/>
        <v>4</v>
      </c>
      <c r="X5">
        <f t="shared" si="0"/>
        <v>4</v>
      </c>
      <c r="Y5">
        <f t="shared" si="0"/>
        <v>4</v>
      </c>
      <c r="Z5">
        <f t="shared" si="0"/>
        <v>4</v>
      </c>
      <c r="AA5">
        <f t="shared" si="0"/>
        <v>4</v>
      </c>
      <c r="AB5">
        <f>SUM(B5:U5)</f>
        <v>60</v>
      </c>
    </row>
    <row r="6" spans="1:28" x14ac:dyDescent="0.25">
      <c r="A6" s="1" t="s">
        <v>7</v>
      </c>
      <c r="B6" s="3">
        <v>3</v>
      </c>
      <c r="C6" s="3">
        <v>4</v>
      </c>
      <c r="D6" s="3">
        <v>3</v>
      </c>
      <c r="E6" s="3">
        <v>4</v>
      </c>
      <c r="F6" s="3">
        <v>1</v>
      </c>
      <c r="G6" s="3">
        <v>4</v>
      </c>
      <c r="H6" s="3">
        <v>5</v>
      </c>
      <c r="I6" s="3">
        <v>5</v>
      </c>
      <c r="J6" s="3">
        <v>1</v>
      </c>
      <c r="K6" s="4">
        <v>1</v>
      </c>
      <c r="L6" s="3">
        <v>3</v>
      </c>
      <c r="M6" s="3">
        <v>2</v>
      </c>
      <c r="N6" s="3">
        <v>2</v>
      </c>
      <c r="O6" s="3">
        <v>2</v>
      </c>
      <c r="P6" s="3">
        <v>2</v>
      </c>
      <c r="Q6" s="3">
        <v>3</v>
      </c>
      <c r="R6" s="3">
        <v>1</v>
      </c>
      <c r="S6" s="3">
        <v>4</v>
      </c>
      <c r="T6" s="4">
        <v>5</v>
      </c>
      <c r="U6" s="3">
        <v>5</v>
      </c>
      <c r="W6">
        <f t="shared" si="0"/>
        <v>4</v>
      </c>
      <c r="X6">
        <f t="shared" si="0"/>
        <v>4</v>
      </c>
      <c r="Y6">
        <f t="shared" si="0"/>
        <v>4</v>
      </c>
      <c r="Z6">
        <f t="shared" si="0"/>
        <v>4</v>
      </c>
      <c r="AA6">
        <f t="shared" si="0"/>
        <v>4</v>
      </c>
      <c r="AB6">
        <f>SUM(B6:U6)</f>
        <v>60</v>
      </c>
    </row>
    <row r="7" spans="1:28" x14ac:dyDescent="0.25">
      <c r="A7" s="1" t="s">
        <v>8</v>
      </c>
      <c r="B7" s="3">
        <v>3</v>
      </c>
      <c r="C7" s="3">
        <v>3</v>
      </c>
      <c r="D7" s="3">
        <v>4</v>
      </c>
      <c r="E7" s="3">
        <v>3</v>
      </c>
      <c r="F7" s="3">
        <v>5</v>
      </c>
      <c r="G7" s="3">
        <v>5</v>
      </c>
      <c r="H7" s="3">
        <v>3</v>
      </c>
      <c r="I7" s="3">
        <v>4</v>
      </c>
      <c r="J7" s="3">
        <v>5</v>
      </c>
      <c r="K7" s="4">
        <v>2</v>
      </c>
      <c r="L7" s="3">
        <v>2</v>
      </c>
      <c r="M7" s="3">
        <v>2</v>
      </c>
      <c r="N7" s="3">
        <v>1</v>
      </c>
      <c r="O7" s="3">
        <v>1</v>
      </c>
      <c r="P7" s="3">
        <v>1</v>
      </c>
      <c r="Q7" s="3">
        <v>4</v>
      </c>
      <c r="R7" s="3">
        <v>1</v>
      </c>
      <c r="S7" s="3">
        <v>2</v>
      </c>
      <c r="T7" s="4">
        <v>4</v>
      </c>
      <c r="U7" s="3">
        <v>5</v>
      </c>
      <c r="W7">
        <f t="shared" si="0"/>
        <v>4</v>
      </c>
      <c r="X7">
        <f t="shared" si="0"/>
        <v>4</v>
      </c>
      <c r="Y7">
        <f t="shared" si="0"/>
        <v>4</v>
      </c>
      <c r="Z7">
        <f t="shared" si="0"/>
        <v>4</v>
      </c>
      <c r="AA7">
        <f t="shared" si="0"/>
        <v>4</v>
      </c>
      <c r="AB7">
        <f>SUM(B7:U7)</f>
        <v>60</v>
      </c>
    </row>
    <row r="8" spans="1:28" x14ac:dyDescent="0.25">
      <c r="A8" s="1"/>
      <c r="B8" s="4">
        <f>AVERAGE(B3:B7)</f>
        <v>3.2</v>
      </c>
      <c r="C8" s="4">
        <f t="shared" ref="C8:U8" si="1">AVERAGE(C3:C7)</f>
        <v>3.2</v>
      </c>
      <c r="D8" s="4">
        <f>AVERAGE(D3:D7)</f>
        <v>3.8</v>
      </c>
      <c r="E8" s="4">
        <f t="shared" si="1"/>
        <v>3.6</v>
      </c>
      <c r="F8" s="4">
        <f t="shared" si="1"/>
        <v>2.8</v>
      </c>
      <c r="G8" s="4">
        <f t="shared" si="1"/>
        <v>3.2</v>
      </c>
      <c r="H8" s="4">
        <f t="shared" si="1"/>
        <v>3.2</v>
      </c>
      <c r="I8" s="4">
        <f t="shared" si="1"/>
        <v>3.2</v>
      </c>
      <c r="J8" s="4">
        <f t="shared" si="1"/>
        <v>2.2000000000000002</v>
      </c>
      <c r="K8" s="4">
        <f t="shared" si="1"/>
        <v>2.8</v>
      </c>
      <c r="L8" s="4">
        <f t="shared" si="1"/>
        <v>3.2</v>
      </c>
      <c r="M8" s="4">
        <f t="shared" si="1"/>
        <v>3</v>
      </c>
      <c r="N8" s="4">
        <f t="shared" si="1"/>
        <v>2.4</v>
      </c>
      <c r="O8" s="4">
        <f t="shared" si="1"/>
        <v>2.4</v>
      </c>
      <c r="P8" s="4">
        <f t="shared" si="1"/>
        <v>2.8</v>
      </c>
      <c r="Q8" s="4">
        <f t="shared" si="1"/>
        <v>3.4</v>
      </c>
      <c r="R8" s="4">
        <f t="shared" si="1"/>
        <v>2.4</v>
      </c>
      <c r="S8" s="4">
        <f t="shared" si="1"/>
        <v>2.6</v>
      </c>
      <c r="T8" s="4">
        <f t="shared" si="1"/>
        <v>3.2</v>
      </c>
      <c r="U8" s="4">
        <f t="shared" si="1"/>
        <v>3.4</v>
      </c>
    </row>
    <row r="9" spans="1:28" x14ac:dyDescent="0.25">
      <c r="A9" s="1"/>
      <c r="B9" s="4"/>
      <c r="C9" s="4"/>
      <c r="D9" s="4"/>
      <c r="E9" s="4"/>
      <c r="F9" s="4"/>
      <c r="G9" s="4"/>
      <c r="H9" s="4"/>
      <c r="I9" s="4"/>
      <c r="J9" s="4"/>
      <c r="L9" s="4"/>
      <c r="M9" s="4"/>
      <c r="N9" s="4"/>
      <c r="O9" s="4"/>
      <c r="P9" s="4"/>
      <c r="Q9" s="4"/>
      <c r="R9" s="4"/>
      <c r="S9" s="4"/>
      <c r="U9" s="4"/>
    </row>
    <row r="11" spans="1:28" x14ac:dyDescent="0.25">
      <c r="B11" s="124" t="s">
        <v>169</v>
      </c>
      <c r="C11" s="124"/>
      <c r="D11" s="124"/>
      <c r="E11" s="124"/>
      <c r="F11" s="124"/>
      <c r="G11" s="124"/>
      <c r="H11" s="124"/>
      <c r="I11" s="124"/>
      <c r="J11" s="124"/>
      <c r="K11" s="124" t="s">
        <v>170</v>
      </c>
      <c r="L11" s="124"/>
      <c r="M11" s="124" t="s">
        <v>172</v>
      </c>
      <c r="N11" s="124"/>
      <c r="O11" s="124"/>
      <c r="P11" s="124"/>
      <c r="Q11" s="124" t="s">
        <v>174</v>
      </c>
      <c r="R11" s="124"/>
      <c r="S11" s="124" t="s">
        <v>175</v>
      </c>
      <c r="T11" s="124"/>
      <c r="U11" s="124"/>
      <c r="V11" s="5"/>
      <c r="W11" s="5"/>
      <c r="X11" s="5"/>
      <c r="Y11" s="5"/>
      <c r="Z11" s="5"/>
      <c r="AA11" s="5"/>
      <c r="AB11" s="5"/>
    </row>
    <row r="12" spans="1:28" x14ac:dyDescent="0.25">
      <c r="B12" s="6" t="s">
        <v>162</v>
      </c>
      <c r="C12" s="6" t="s">
        <v>163</v>
      </c>
      <c r="D12" s="6" t="s">
        <v>164</v>
      </c>
      <c r="E12" s="6" t="s">
        <v>165</v>
      </c>
      <c r="F12" s="6" t="s">
        <v>176</v>
      </c>
      <c r="G12" s="6" t="s">
        <v>168</v>
      </c>
      <c r="H12" s="6" t="s">
        <v>167</v>
      </c>
      <c r="I12" s="6" t="s">
        <v>7</v>
      </c>
      <c r="J12" s="6" t="s">
        <v>177</v>
      </c>
      <c r="K12" s="6" t="s">
        <v>1</v>
      </c>
      <c r="L12" s="6" t="s">
        <v>0</v>
      </c>
      <c r="M12" s="6" t="s">
        <v>164</v>
      </c>
      <c r="N12" s="6" t="s">
        <v>165</v>
      </c>
      <c r="O12" s="6" t="s">
        <v>166</v>
      </c>
      <c r="P12" s="6" t="s">
        <v>171</v>
      </c>
      <c r="Q12" s="6" t="s">
        <v>2</v>
      </c>
      <c r="R12" s="6" t="s">
        <v>173</v>
      </c>
      <c r="S12" s="6" t="s">
        <v>175</v>
      </c>
      <c r="T12" s="6" t="s">
        <v>179</v>
      </c>
      <c r="U12" s="6" t="s">
        <v>178</v>
      </c>
      <c r="V12" s="5"/>
      <c r="W12" s="5">
        <v>5</v>
      </c>
      <c r="X12" s="5">
        <v>4</v>
      </c>
      <c r="Y12" s="5">
        <v>3</v>
      </c>
      <c r="Z12" s="5">
        <v>2</v>
      </c>
      <c r="AA12" s="5">
        <v>1</v>
      </c>
      <c r="AB12" s="5" t="s">
        <v>192</v>
      </c>
    </row>
    <row r="13" spans="1:28" x14ac:dyDescent="0.25">
      <c r="A13" t="s">
        <v>180</v>
      </c>
      <c r="B13" s="3">
        <v>5</v>
      </c>
      <c r="C13" s="3">
        <v>2</v>
      </c>
      <c r="D13" s="3">
        <v>5</v>
      </c>
      <c r="E13" s="3">
        <v>2</v>
      </c>
      <c r="F13" s="3">
        <v>5</v>
      </c>
      <c r="G13" s="3">
        <v>3</v>
      </c>
      <c r="H13" s="3">
        <v>2</v>
      </c>
      <c r="I13" s="3">
        <v>2</v>
      </c>
      <c r="J13" s="3">
        <v>4</v>
      </c>
      <c r="K13" s="4">
        <v>1</v>
      </c>
      <c r="L13" s="3">
        <v>1</v>
      </c>
      <c r="M13" s="3">
        <v>1</v>
      </c>
      <c r="N13" s="3">
        <v>2</v>
      </c>
      <c r="O13" s="3">
        <v>3</v>
      </c>
      <c r="P13" s="3">
        <v>2</v>
      </c>
      <c r="Q13" s="3">
        <v>4</v>
      </c>
      <c r="R13" s="3">
        <v>5</v>
      </c>
      <c r="S13" s="3">
        <v>1</v>
      </c>
      <c r="T13" s="4">
        <v>1</v>
      </c>
      <c r="U13" s="3">
        <v>1</v>
      </c>
      <c r="W13">
        <f t="shared" ref="W13:AA24" si="2">COUNTIF($B13:$U13,W$2)</f>
        <v>4</v>
      </c>
      <c r="X13">
        <f t="shared" si="2"/>
        <v>2</v>
      </c>
      <c r="Y13">
        <f t="shared" si="2"/>
        <v>2</v>
      </c>
      <c r="Z13">
        <f t="shared" si="2"/>
        <v>6</v>
      </c>
      <c r="AA13">
        <f t="shared" si="2"/>
        <v>6</v>
      </c>
      <c r="AB13">
        <f t="shared" ref="AB13:AB24" si="3">SUM(B13:U13)</f>
        <v>52</v>
      </c>
    </row>
    <row r="14" spans="1:28" x14ac:dyDescent="0.25">
      <c r="A14" t="s">
        <v>181</v>
      </c>
      <c r="B14" s="3">
        <v>3</v>
      </c>
      <c r="C14" s="3">
        <v>5</v>
      </c>
      <c r="D14" s="3">
        <v>5</v>
      </c>
      <c r="E14" s="3">
        <v>2</v>
      </c>
      <c r="F14" s="3">
        <v>5</v>
      </c>
      <c r="G14" s="3">
        <v>2</v>
      </c>
      <c r="H14" s="3">
        <v>1</v>
      </c>
      <c r="I14" s="3">
        <v>1</v>
      </c>
      <c r="J14" s="3">
        <v>5</v>
      </c>
      <c r="K14" s="4">
        <v>2</v>
      </c>
      <c r="L14" s="3">
        <v>3</v>
      </c>
      <c r="M14" s="3">
        <v>1</v>
      </c>
      <c r="N14" s="3">
        <v>1</v>
      </c>
      <c r="O14" s="3">
        <v>1</v>
      </c>
      <c r="P14" s="3">
        <v>3</v>
      </c>
      <c r="Q14" s="3">
        <v>5</v>
      </c>
      <c r="R14" s="3">
        <v>3</v>
      </c>
      <c r="S14" s="3">
        <v>1</v>
      </c>
      <c r="T14" s="4">
        <v>2</v>
      </c>
      <c r="U14" s="3">
        <v>1</v>
      </c>
      <c r="W14">
        <f t="shared" si="2"/>
        <v>5</v>
      </c>
      <c r="X14">
        <f t="shared" si="2"/>
        <v>0</v>
      </c>
      <c r="Y14">
        <f t="shared" si="2"/>
        <v>4</v>
      </c>
      <c r="Z14">
        <f t="shared" si="2"/>
        <v>4</v>
      </c>
      <c r="AA14">
        <f t="shared" si="2"/>
        <v>7</v>
      </c>
      <c r="AB14">
        <f t="shared" si="3"/>
        <v>52</v>
      </c>
    </row>
    <row r="15" spans="1:28" x14ac:dyDescent="0.25">
      <c r="A15" t="s">
        <v>182</v>
      </c>
      <c r="B15" s="3">
        <v>3</v>
      </c>
      <c r="C15" s="3">
        <v>3</v>
      </c>
      <c r="D15" s="3">
        <v>3</v>
      </c>
      <c r="E15" s="3">
        <v>1</v>
      </c>
      <c r="F15" s="3">
        <v>3</v>
      </c>
      <c r="G15" s="3">
        <v>2</v>
      </c>
      <c r="H15" s="3">
        <v>1</v>
      </c>
      <c r="I15" s="3">
        <v>1</v>
      </c>
      <c r="J15" s="3">
        <v>3</v>
      </c>
      <c r="K15" s="4">
        <v>3</v>
      </c>
      <c r="L15" s="3">
        <v>4</v>
      </c>
      <c r="M15" s="3">
        <v>5</v>
      </c>
      <c r="N15" s="3">
        <v>2</v>
      </c>
      <c r="O15" s="3">
        <v>1</v>
      </c>
      <c r="P15" s="3">
        <v>4</v>
      </c>
      <c r="Q15" s="3">
        <v>3</v>
      </c>
      <c r="R15" s="3">
        <v>5</v>
      </c>
      <c r="S15" s="3">
        <v>1</v>
      </c>
      <c r="T15" s="4">
        <v>2</v>
      </c>
      <c r="U15" s="3">
        <v>2</v>
      </c>
      <c r="W15">
        <f t="shared" si="2"/>
        <v>2</v>
      </c>
      <c r="X15">
        <f t="shared" si="2"/>
        <v>2</v>
      </c>
      <c r="Y15">
        <f t="shared" si="2"/>
        <v>7</v>
      </c>
      <c r="Z15">
        <f t="shared" si="2"/>
        <v>4</v>
      </c>
      <c r="AA15">
        <f t="shared" si="2"/>
        <v>5</v>
      </c>
      <c r="AB15">
        <f t="shared" si="3"/>
        <v>52</v>
      </c>
    </row>
    <row r="16" spans="1:28" x14ac:dyDescent="0.25">
      <c r="A16" t="s">
        <v>183</v>
      </c>
      <c r="B16" s="3">
        <v>2</v>
      </c>
      <c r="C16" s="3">
        <v>4</v>
      </c>
      <c r="D16" s="3">
        <v>3</v>
      </c>
      <c r="E16" s="3">
        <v>4</v>
      </c>
      <c r="F16" s="3">
        <v>4</v>
      </c>
      <c r="G16" s="3">
        <v>3</v>
      </c>
      <c r="H16" s="3">
        <v>2</v>
      </c>
      <c r="I16" s="3">
        <v>2</v>
      </c>
      <c r="J16" s="3">
        <v>5</v>
      </c>
      <c r="K16" s="4">
        <v>3</v>
      </c>
      <c r="L16" s="3">
        <v>5</v>
      </c>
      <c r="M16" s="3">
        <v>1</v>
      </c>
      <c r="N16" s="3">
        <v>2</v>
      </c>
      <c r="O16" s="3">
        <v>1</v>
      </c>
      <c r="P16" s="3">
        <v>2</v>
      </c>
      <c r="Q16" s="3">
        <v>2</v>
      </c>
      <c r="R16" s="3">
        <v>1</v>
      </c>
      <c r="S16" s="3">
        <v>1</v>
      </c>
      <c r="T16" s="4">
        <v>3</v>
      </c>
      <c r="U16" s="3">
        <v>2</v>
      </c>
      <c r="W16">
        <f t="shared" si="2"/>
        <v>2</v>
      </c>
      <c r="X16">
        <f t="shared" si="2"/>
        <v>3</v>
      </c>
      <c r="Y16">
        <f t="shared" si="2"/>
        <v>4</v>
      </c>
      <c r="Z16">
        <f t="shared" si="2"/>
        <v>7</v>
      </c>
      <c r="AA16">
        <f t="shared" si="2"/>
        <v>4</v>
      </c>
      <c r="AB16">
        <f t="shared" si="3"/>
        <v>52</v>
      </c>
    </row>
    <row r="17" spans="1:28" x14ac:dyDescent="0.25">
      <c r="A17" t="s">
        <v>184</v>
      </c>
      <c r="B17" s="3">
        <v>2</v>
      </c>
      <c r="C17" s="3">
        <v>2</v>
      </c>
      <c r="D17" s="3">
        <v>1</v>
      </c>
      <c r="E17" s="3">
        <v>3</v>
      </c>
      <c r="F17" s="3">
        <v>1</v>
      </c>
      <c r="G17" s="3">
        <v>2</v>
      </c>
      <c r="H17" s="3">
        <v>2</v>
      </c>
      <c r="I17" s="3">
        <v>1</v>
      </c>
      <c r="J17" s="3">
        <v>1</v>
      </c>
      <c r="K17" s="4">
        <v>5</v>
      </c>
      <c r="L17" s="3">
        <v>3</v>
      </c>
      <c r="M17" s="3">
        <v>3</v>
      </c>
      <c r="N17" s="3">
        <v>5</v>
      </c>
      <c r="O17" s="3">
        <v>2</v>
      </c>
      <c r="P17" s="3">
        <v>5</v>
      </c>
      <c r="Q17" s="3">
        <v>2</v>
      </c>
      <c r="R17" s="3">
        <v>5</v>
      </c>
      <c r="S17" s="3">
        <v>1</v>
      </c>
      <c r="T17" s="4">
        <v>3</v>
      </c>
      <c r="U17" s="3">
        <v>3</v>
      </c>
      <c r="W17">
        <f t="shared" si="2"/>
        <v>4</v>
      </c>
      <c r="X17">
        <f t="shared" si="2"/>
        <v>0</v>
      </c>
      <c r="Y17">
        <f t="shared" si="2"/>
        <v>5</v>
      </c>
      <c r="Z17">
        <f t="shared" si="2"/>
        <v>6</v>
      </c>
      <c r="AA17">
        <f t="shared" si="2"/>
        <v>5</v>
      </c>
      <c r="AB17">
        <f t="shared" si="3"/>
        <v>52</v>
      </c>
    </row>
    <row r="18" spans="1:28" x14ac:dyDescent="0.25">
      <c r="A18" t="s">
        <v>185</v>
      </c>
      <c r="B18" s="3">
        <v>1</v>
      </c>
      <c r="C18" s="3">
        <v>2</v>
      </c>
      <c r="D18" s="3">
        <v>1</v>
      </c>
      <c r="E18" s="3">
        <v>2</v>
      </c>
      <c r="F18" s="3">
        <v>1</v>
      </c>
      <c r="G18" s="3">
        <v>1</v>
      </c>
      <c r="H18" s="3">
        <v>2</v>
      </c>
      <c r="I18" s="3">
        <v>1</v>
      </c>
      <c r="J18" s="3">
        <v>1</v>
      </c>
      <c r="K18" s="4">
        <v>5</v>
      </c>
      <c r="L18" s="3">
        <v>4</v>
      </c>
      <c r="M18" s="3">
        <v>3</v>
      </c>
      <c r="N18" s="3">
        <v>4</v>
      </c>
      <c r="O18" s="3">
        <v>2</v>
      </c>
      <c r="P18" s="3">
        <v>4</v>
      </c>
      <c r="Q18" s="3">
        <v>2</v>
      </c>
      <c r="R18" s="3">
        <v>3</v>
      </c>
      <c r="S18" s="3">
        <v>3</v>
      </c>
      <c r="T18" s="4">
        <v>5</v>
      </c>
      <c r="U18" s="3">
        <v>5</v>
      </c>
      <c r="W18">
        <f t="shared" si="2"/>
        <v>3</v>
      </c>
      <c r="X18">
        <f t="shared" si="2"/>
        <v>3</v>
      </c>
      <c r="Y18">
        <f t="shared" si="2"/>
        <v>3</v>
      </c>
      <c r="Z18">
        <f t="shared" si="2"/>
        <v>5</v>
      </c>
      <c r="AA18">
        <f t="shared" si="2"/>
        <v>6</v>
      </c>
      <c r="AB18">
        <f t="shared" si="3"/>
        <v>52</v>
      </c>
    </row>
    <row r="19" spans="1:28" x14ac:dyDescent="0.25">
      <c r="A19" t="s">
        <v>186</v>
      </c>
      <c r="B19" s="3">
        <v>3</v>
      </c>
      <c r="C19" s="3">
        <v>1</v>
      </c>
      <c r="D19" s="3">
        <v>2</v>
      </c>
      <c r="E19" s="3">
        <v>2</v>
      </c>
      <c r="F19" s="3">
        <v>1</v>
      </c>
      <c r="G19" s="3">
        <v>2</v>
      </c>
      <c r="H19" s="3">
        <v>3</v>
      </c>
      <c r="I19" s="3">
        <v>2</v>
      </c>
      <c r="J19" s="3">
        <v>1</v>
      </c>
      <c r="K19" s="4">
        <v>2</v>
      </c>
      <c r="L19" s="3">
        <v>1</v>
      </c>
      <c r="M19" s="3">
        <v>5</v>
      </c>
      <c r="N19" s="3">
        <v>2</v>
      </c>
      <c r="O19" s="3">
        <v>5</v>
      </c>
      <c r="P19" s="3">
        <v>5</v>
      </c>
      <c r="Q19" s="3">
        <v>2</v>
      </c>
      <c r="R19" s="3">
        <v>4</v>
      </c>
      <c r="S19" s="3">
        <v>2</v>
      </c>
      <c r="T19" s="4">
        <v>4</v>
      </c>
      <c r="U19" s="3">
        <v>3</v>
      </c>
      <c r="W19">
        <f t="shared" si="2"/>
        <v>3</v>
      </c>
      <c r="X19">
        <f t="shared" si="2"/>
        <v>2</v>
      </c>
      <c r="Y19">
        <f t="shared" si="2"/>
        <v>3</v>
      </c>
      <c r="Z19">
        <f t="shared" si="2"/>
        <v>8</v>
      </c>
      <c r="AA19">
        <f t="shared" si="2"/>
        <v>4</v>
      </c>
      <c r="AB19">
        <f t="shared" si="3"/>
        <v>52</v>
      </c>
    </row>
    <row r="20" spans="1:28" x14ac:dyDescent="0.25">
      <c r="A20" t="s">
        <v>187</v>
      </c>
      <c r="B20" s="3">
        <v>1</v>
      </c>
      <c r="C20" s="3">
        <v>2</v>
      </c>
      <c r="D20" s="3">
        <v>2</v>
      </c>
      <c r="E20" s="3">
        <v>1</v>
      </c>
      <c r="F20" s="3">
        <v>1</v>
      </c>
      <c r="G20" s="3">
        <v>1</v>
      </c>
      <c r="H20" s="3">
        <v>3</v>
      </c>
      <c r="I20" s="3">
        <v>3</v>
      </c>
      <c r="J20" s="3">
        <v>1</v>
      </c>
      <c r="K20" s="4">
        <v>1</v>
      </c>
      <c r="L20" s="3">
        <v>1</v>
      </c>
      <c r="M20" s="3">
        <v>4</v>
      </c>
      <c r="N20" s="3">
        <v>4</v>
      </c>
      <c r="O20" s="3">
        <v>4</v>
      </c>
      <c r="P20" s="3">
        <v>4</v>
      </c>
      <c r="Q20" s="3">
        <v>3</v>
      </c>
      <c r="R20" s="3">
        <v>1</v>
      </c>
      <c r="S20" s="3">
        <v>5</v>
      </c>
      <c r="T20" s="4">
        <v>5</v>
      </c>
      <c r="U20" s="3">
        <v>5</v>
      </c>
      <c r="W20">
        <f t="shared" si="2"/>
        <v>3</v>
      </c>
      <c r="X20">
        <f t="shared" si="2"/>
        <v>4</v>
      </c>
      <c r="Y20">
        <f t="shared" si="2"/>
        <v>3</v>
      </c>
      <c r="Z20">
        <f t="shared" si="2"/>
        <v>2</v>
      </c>
      <c r="AA20">
        <f t="shared" si="2"/>
        <v>8</v>
      </c>
      <c r="AB20">
        <f t="shared" si="3"/>
        <v>52</v>
      </c>
    </row>
    <row r="21" spans="1:28" x14ac:dyDescent="0.25">
      <c r="A21" t="s">
        <v>188</v>
      </c>
      <c r="B21" s="3">
        <v>4</v>
      </c>
      <c r="C21" s="3">
        <v>3</v>
      </c>
      <c r="D21" s="3">
        <v>2</v>
      </c>
      <c r="E21" s="3">
        <v>5</v>
      </c>
      <c r="F21" s="3">
        <v>1</v>
      </c>
      <c r="G21" s="3">
        <v>5</v>
      </c>
      <c r="H21" s="3">
        <v>5</v>
      </c>
      <c r="I21" s="3">
        <v>5</v>
      </c>
      <c r="J21" s="3">
        <v>1</v>
      </c>
      <c r="K21" s="4">
        <v>1</v>
      </c>
      <c r="L21" s="3">
        <v>1</v>
      </c>
      <c r="M21" s="3">
        <v>3</v>
      </c>
      <c r="N21" s="3">
        <v>2</v>
      </c>
      <c r="O21" s="3">
        <v>5</v>
      </c>
      <c r="P21" s="3">
        <v>3</v>
      </c>
      <c r="Q21" s="3">
        <v>1</v>
      </c>
      <c r="R21" s="3">
        <v>1</v>
      </c>
      <c r="S21" s="3">
        <v>1</v>
      </c>
      <c r="T21" s="4">
        <v>2</v>
      </c>
      <c r="U21" s="3">
        <v>1</v>
      </c>
      <c r="W21">
        <f t="shared" si="2"/>
        <v>5</v>
      </c>
      <c r="X21">
        <f t="shared" si="2"/>
        <v>1</v>
      </c>
      <c r="Y21">
        <f t="shared" si="2"/>
        <v>3</v>
      </c>
      <c r="Z21">
        <f t="shared" si="2"/>
        <v>3</v>
      </c>
      <c r="AA21">
        <f t="shared" si="2"/>
        <v>8</v>
      </c>
      <c r="AB21">
        <f t="shared" si="3"/>
        <v>52</v>
      </c>
    </row>
    <row r="22" spans="1:28" x14ac:dyDescent="0.25">
      <c r="A22" t="s">
        <v>189</v>
      </c>
      <c r="B22" s="3">
        <v>4</v>
      </c>
      <c r="C22" s="3">
        <v>1</v>
      </c>
      <c r="D22" s="3">
        <v>2</v>
      </c>
      <c r="E22" s="3">
        <v>4</v>
      </c>
      <c r="F22" s="3">
        <v>1</v>
      </c>
      <c r="G22" s="3">
        <v>4</v>
      </c>
      <c r="H22" s="3">
        <v>4</v>
      </c>
      <c r="I22" s="3">
        <v>3</v>
      </c>
      <c r="J22" s="3">
        <v>2</v>
      </c>
      <c r="K22" s="4">
        <v>1</v>
      </c>
      <c r="L22" s="3">
        <v>1</v>
      </c>
      <c r="M22" s="3">
        <v>4</v>
      </c>
      <c r="N22" s="3">
        <v>3</v>
      </c>
      <c r="O22" s="3">
        <v>4</v>
      </c>
      <c r="P22" s="3">
        <v>4</v>
      </c>
      <c r="Q22" s="3">
        <v>2</v>
      </c>
      <c r="R22" s="3">
        <v>2</v>
      </c>
      <c r="S22" s="3">
        <v>2</v>
      </c>
      <c r="T22" s="4">
        <v>3</v>
      </c>
      <c r="U22" s="3">
        <v>1</v>
      </c>
      <c r="W22">
        <f t="shared" si="2"/>
        <v>0</v>
      </c>
      <c r="X22">
        <f t="shared" si="2"/>
        <v>7</v>
      </c>
      <c r="Y22">
        <f t="shared" si="2"/>
        <v>3</v>
      </c>
      <c r="Z22">
        <f t="shared" si="2"/>
        <v>5</v>
      </c>
      <c r="AA22">
        <f t="shared" si="2"/>
        <v>5</v>
      </c>
      <c r="AB22">
        <f t="shared" si="3"/>
        <v>52</v>
      </c>
    </row>
    <row r="23" spans="1:28" x14ac:dyDescent="0.25">
      <c r="A23" t="s">
        <v>190</v>
      </c>
      <c r="B23" s="3">
        <v>2</v>
      </c>
      <c r="C23" s="3">
        <v>4</v>
      </c>
      <c r="D23" s="3">
        <v>1</v>
      </c>
      <c r="E23" s="3">
        <v>5</v>
      </c>
      <c r="F23" s="3">
        <v>3</v>
      </c>
      <c r="G23" s="3">
        <v>4</v>
      </c>
      <c r="H23" s="3">
        <v>3</v>
      </c>
      <c r="I23" s="3">
        <v>3</v>
      </c>
      <c r="J23" s="3">
        <v>3</v>
      </c>
      <c r="K23" s="4">
        <v>1</v>
      </c>
      <c r="L23" s="3">
        <v>3</v>
      </c>
      <c r="M23" s="3">
        <v>2</v>
      </c>
      <c r="N23" s="3">
        <v>3</v>
      </c>
      <c r="O23" s="3">
        <v>3</v>
      </c>
      <c r="P23" s="3">
        <v>3</v>
      </c>
      <c r="Q23" s="3">
        <v>2</v>
      </c>
      <c r="R23" s="3">
        <v>1</v>
      </c>
      <c r="S23" s="3">
        <v>1</v>
      </c>
      <c r="T23" s="4">
        <v>3</v>
      </c>
      <c r="U23" s="3">
        <v>2</v>
      </c>
      <c r="W23">
        <f t="shared" si="2"/>
        <v>1</v>
      </c>
      <c r="X23">
        <f t="shared" si="2"/>
        <v>2</v>
      </c>
      <c r="Y23">
        <f t="shared" si="2"/>
        <v>9</v>
      </c>
      <c r="Z23">
        <f t="shared" si="2"/>
        <v>4</v>
      </c>
      <c r="AA23">
        <f t="shared" si="2"/>
        <v>4</v>
      </c>
      <c r="AB23">
        <f t="shared" si="3"/>
        <v>52</v>
      </c>
    </row>
    <row r="24" spans="1:28" x14ac:dyDescent="0.25">
      <c r="A24" t="s">
        <v>191</v>
      </c>
      <c r="B24" s="3">
        <v>1</v>
      </c>
      <c r="C24" s="3">
        <v>5</v>
      </c>
      <c r="D24" s="3">
        <v>5</v>
      </c>
      <c r="E24" s="3">
        <v>2</v>
      </c>
      <c r="F24" s="3">
        <v>2</v>
      </c>
      <c r="G24" s="3">
        <v>5</v>
      </c>
      <c r="H24" s="3">
        <v>4</v>
      </c>
      <c r="I24" s="3">
        <v>5</v>
      </c>
      <c r="J24" s="3">
        <v>2</v>
      </c>
      <c r="K24" s="4">
        <v>1</v>
      </c>
      <c r="L24" s="3">
        <v>1</v>
      </c>
      <c r="M24" s="3">
        <v>3</v>
      </c>
      <c r="N24" s="3">
        <v>1</v>
      </c>
      <c r="O24" s="3">
        <v>4</v>
      </c>
      <c r="P24" s="3">
        <v>2</v>
      </c>
      <c r="Q24" s="3">
        <v>3</v>
      </c>
      <c r="R24" s="3">
        <v>1</v>
      </c>
      <c r="S24" s="3">
        <v>1</v>
      </c>
      <c r="T24" s="4">
        <v>2</v>
      </c>
      <c r="U24" s="3">
        <v>2</v>
      </c>
      <c r="W24">
        <f t="shared" si="2"/>
        <v>4</v>
      </c>
      <c r="X24">
        <f t="shared" si="2"/>
        <v>2</v>
      </c>
      <c r="Y24">
        <f t="shared" si="2"/>
        <v>2</v>
      </c>
      <c r="Z24">
        <f t="shared" si="2"/>
        <v>6</v>
      </c>
      <c r="AA24">
        <f t="shared" si="2"/>
        <v>6</v>
      </c>
      <c r="AB24">
        <f t="shared" si="3"/>
        <v>52</v>
      </c>
    </row>
    <row r="25" spans="1:28" x14ac:dyDescent="0.25">
      <c r="B25" s="24">
        <f>AVERAGE(B13:B24)</f>
        <v>2.5833333333333335</v>
      </c>
      <c r="C25" s="24">
        <f t="shared" ref="C25:U25" si="4">AVERAGE(C13:C24)</f>
        <v>2.8333333333333335</v>
      </c>
      <c r="D25" s="24">
        <f>AVERAGE(D13:D24)</f>
        <v>2.6666666666666665</v>
      </c>
      <c r="E25" s="24">
        <f t="shared" si="4"/>
        <v>2.75</v>
      </c>
      <c r="F25" s="24">
        <f t="shared" si="4"/>
        <v>2.3333333333333335</v>
      </c>
      <c r="G25" s="24">
        <f t="shared" si="4"/>
        <v>2.8333333333333335</v>
      </c>
      <c r="H25" s="24">
        <f t="shared" si="4"/>
        <v>2.6666666666666665</v>
      </c>
      <c r="I25" s="24">
        <f t="shared" si="4"/>
        <v>2.4166666666666665</v>
      </c>
      <c r="J25" s="24">
        <f t="shared" si="4"/>
        <v>2.4166666666666665</v>
      </c>
      <c r="K25" s="24">
        <f t="shared" si="4"/>
        <v>2.1666666666666665</v>
      </c>
      <c r="L25" s="24">
        <f t="shared" si="4"/>
        <v>2.3333333333333335</v>
      </c>
      <c r="M25" s="24">
        <f t="shared" si="4"/>
        <v>2.9166666666666665</v>
      </c>
      <c r="N25" s="24">
        <f t="shared" si="4"/>
        <v>2.5833333333333335</v>
      </c>
      <c r="O25" s="24">
        <f t="shared" si="4"/>
        <v>2.9166666666666665</v>
      </c>
      <c r="P25" s="24">
        <f t="shared" si="4"/>
        <v>3.4166666666666665</v>
      </c>
      <c r="Q25" s="24">
        <f t="shared" si="4"/>
        <v>2.5833333333333335</v>
      </c>
      <c r="R25" s="24">
        <f t="shared" si="4"/>
        <v>2.6666666666666665</v>
      </c>
      <c r="S25" s="24">
        <f t="shared" si="4"/>
        <v>1.6666666666666667</v>
      </c>
      <c r="T25" s="24">
        <f t="shared" si="4"/>
        <v>2.9166666666666665</v>
      </c>
      <c r="U25" s="24">
        <f t="shared" si="4"/>
        <v>2.3333333333333335</v>
      </c>
    </row>
    <row r="30" spans="1:28" x14ac:dyDescent="0.25">
      <c r="B30" s="3" t="s">
        <v>4</v>
      </c>
      <c r="C30" s="3" t="s">
        <v>5</v>
      </c>
      <c r="D30" s="3" t="s">
        <v>6</v>
      </c>
      <c r="E30" s="3" t="s">
        <v>7</v>
      </c>
      <c r="F30" s="3" t="s">
        <v>8</v>
      </c>
      <c r="H30" s="3" t="s">
        <v>192</v>
      </c>
    </row>
    <row r="31" spans="1:28" x14ac:dyDescent="0.25">
      <c r="A31" t="s">
        <v>180</v>
      </c>
      <c r="B31" s="3">
        <f t="shared" ref="B31:B42" si="5">SUMPRODUCT($B$3:$U$3,B13:U13)</f>
        <v>160</v>
      </c>
      <c r="C31" s="4">
        <f t="shared" ref="C31:C42" si="6">SUMPRODUCT($B$4:$U$4,B13:U13)</f>
        <v>183</v>
      </c>
      <c r="D31" s="4">
        <f t="shared" ref="D31:D42" si="7">SUMPRODUCT($B$5:$U$5,B13:U13)</f>
        <v>129</v>
      </c>
      <c r="E31" s="4">
        <f t="shared" ref="E31:E42" si="8">SUMPRODUCT($B$6:$U$6,B13:U13)</f>
        <v>138</v>
      </c>
      <c r="F31" s="4">
        <f t="shared" ref="F31:F42" si="9">SUMPRODUCT($B$7:$U$7,B13:U13)</f>
        <v>166</v>
      </c>
      <c r="H31" s="3">
        <f>SUM(B31:F31)</f>
        <v>776</v>
      </c>
    </row>
    <row r="32" spans="1:28" x14ac:dyDescent="0.25">
      <c r="A32" t="s">
        <v>181</v>
      </c>
      <c r="B32" s="4">
        <f t="shared" si="5"/>
        <v>156</v>
      </c>
      <c r="C32" s="4">
        <f t="shared" si="6"/>
        <v>172</v>
      </c>
      <c r="D32" s="4">
        <f t="shared" si="7"/>
        <v>148</v>
      </c>
      <c r="E32" s="4">
        <f t="shared" si="8"/>
        <v>140</v>
      </c>
      <c r="F32" s="4">
        <f t="shared" si="9"/>
        <v>172</v>
      </c>
      <c r="H32" s="4">
        <f t="shared" ref="H32:H42" si="10">SUM(B32:F32)</f>
        <v>788</v>
      </c>
    </row>
    <row r="33" spans="1:8" x14ac:dyDescent="0.25">
      <c r="A33" t="s">
        <v>182</v>
      </c>
      <c r="B33" s="4">
        <f t="shared" si="5"/>
        <v>172</v>
      </c>
      <c r="C33" s="4">
        <f t="shared" si="6"/>
        <v>175</v>
      </c>
      <c r="D33" s="4">
        <f t="shared" si="7"/>
        <v>143</v>
      </c>
      <c r="E33" s="4">
        <f t="shared" si="8"/>
        <v>135</v>
      </c>
      <c r="F33" s="4">
        <f t="shared" si="9"/>
        <v>148</v>
      </c>
      <c r="H33" s="4">
        <f t="shared" si="10"/>
        <v>773</v>
      </c>
    </row>
    <row r="34" spans="1:8" x14ac:dyDescent="0.25">
      <c r="A34" t="s">
        <v>183</v>
      </c>
      <c r="B34" s="4">
        <f t="shared" si="5"/>
        <v>152</v>
      </c>
      <c r="C34" s="4">
        <f t="shared" si="6"/>
        <v>151</v>
      </c>
      <c r="D34" s="4">
        <f t="shared" si="7"/>
        <v>161</v>
      </c>
      <c r="E34" s="4">
        <f t="shared" si="8"/>
        <v>154</v>
      </c>
      <c r="F34" s="4">
        <f t="shared" si="9"/>
        <v>172</v>
      </c>
      <c r="H34" s="4">
        <f t="shared" si="10"/>
        <v>790</v>
      </c>
    </row>
    <row r="35" spans="1:8" x14ac:dyDescent="0.25">
      <c r="A35" t="s">
        <v>184</v>
      </c>
      <c r="B35" s="4">
        <f t="shared" si="5"/>
        <v>183</v>
      </c>
      <c r="C35" s="4">
        <f t="shared" si="6"/>
        <v>155</v>
      </c>
      <c r="D35" s="4">
        <f t="shared" si="7"/>
        <v>153</v>
      </c>
      <c r="E35" s="4">
        <f t="shared" si="8"/>
        <v>143</v>
      </c>
      <c r="F35" s="4">
        <f t="shared" si="9"/>
        <v>131</v>
      </c>
      <c r="H35" s="4">
        <f t="shared" si="10"/>
        <v>765</v>
      </c>
    </row>
    <row r="36" spans="1:8" x14ac:dyDescent="0.25">
      <c r="A36" t="s">
        <v>185</v>
      </c>
      <c r="B36" s="4">
        <f t="shared" si="5"/>
        <v>162</v>
      </c>
      <c r="C36" s="4">
        <f t="shared" si="6"/>
        <v>141</v>
      </c>
      <c r="D36" s="4">
        <f t="shared" si="7"/>
        <v>173</v>
      </c>
      <c r="E36" s="4">
        <f t="shared" si="8"/>
        <v>157</v>
      </c>
      <c r="F36" s="4">
        <f t="shared" si="9"/>
        <v>140</v>
      </c>
      <c r="H36" s="4">
        <f t="shared" si="10"/>
        <v>773</v>
      </c>
    </row>
    <row r="37" spans="1:8" x14ac:dyDescent="0.25">
      <c r="A37" t="s">
        <v>186</v>
      </c>
      <c r="B37" s="4">
        <f t="shared" si="5"/>
        <v>165</v>
      </c>
      <c r="C37" s="4">
        <f t="shared" si="6"/>
        <v>166</v>
      </c>
      <c r="D37" s="4">
        <f t="shared" si="7"/>
        <v>148</v>
      </c>
      <c r="E37" s="4">
        <f t="shared" si="8"/>
        <v>154</v>
      </c>
      <c r="F37" s="4">
        <f t="shared" si="9"/>
        <v>138</v>
      </c>
      <c r="H37" s="4">
        <f t="shared" si="10"/>
        <v>771</v>
      </c>
    </row>
    <row r="38" spans="1:8" x14ac:dyDescent="0.25">
      <c r="A38" t="s">
        <v>187</v>
      </c>
      <c r="B38" s="4">
        <f t="shared" si="5"/>
        <v>143</v>
      </c>
      <c r="C38" s="4">
        <f t="shared" si="6"/>
        <v>141</v>
      </c>
      <c r="D38" s="4">
        <f t="shared" si="7"/>
        <v>171</v>
      </c>
      <c r="E38" s="4">
        <f t="shared" si="8"/>
        <v>173</v>
      </c>
      <c r="F38" s="4">
        <f t="shared" si="9"/>
        <v>148</v>
      </c>
      <c r="H38" s="4">
        <f t="shared" si="10"/>
        <v>776</v>
      </c>
    </row>
    <row r="39" spans="1:8" x14ac:dyDescent="0.25">
      <c r="A39" t="s">
        <v>188</v>
      </c>
      <c r="B39" s="4">
        <f t="shared" si="5"/>
        <v>161</v>
      </c>
      <c r="C39" s="4">
        <f t="shared" si="6"/>
        <v>155</v>
      </c>
      <c r="D39" s="4">
        <f t="shared" si="7"/>
        <v>152</v>
      </c>
      <c r="E39" s="4">
        <f t="shared" si="8"/>
        <v>175</v>
      </c>
      <c r="F39" s="4">
        <f t="shared" si="9"/>
        <v>154</v>
      </c>
      <c r="H39" s="4">
        <f t="shared" si="10"/>
        <v>797</v>
      </c>
    </row>
    <row r="40" spans="1:8" x14ac:dyDescent="0.25">
      <c r="A40" t="s">
        <v>189</v>
      </c>
      <c r="B40" s="4">
        <f t="shared" si="5"/>
        <v>164</v>
      </c>
      <c r="C40" s="4">
        <f t="shared" si="6"/>
        <v>162</v>
      </c>
      <c r="D40" s="4">
        <f t="shared" si="7"/>
        <v>145</v>
      </c>
      <c r="E40" s="4">
        <f t="shared" si="8"/>
        <v>162</v>
      </c>
      <c r="F40" s="4">
        <f t="shared" si="9"/>
        <v>148</v>
      </c>
      <c r="H40" s="4">
        <f t="shared" si="10"/>
        <v>781</v>
      </c>
    </row>
    <row r="41" spans="1:8" x14ac:dyDescent="0.25">
      <c r="A41" t="s">
        <v>190</v>
      </c>
      <c r="B41" s="4">
        <f t="shared" si="5"/>
        <v>157</v>
      </c>
      <c r="C41" s="4">
        <f t="shared" si="6"/>
        <v>146</v>
      </c>
      <c r="D41" s="4">
        <f t="shared" si="7"/>
        <v>157</v>
      </c>
      <c r="E41" s="4">
        <f t="shared" si="8"/>
        <v>165</v>
      </c>
      <c r="F41" s="4">
        <f t="shared" si="9"/>
        <v>162</v>
      </c>
      <c r="H41" s="4">
        <f t="shared" si="10"/>
        <v>787</v>
      </c>
    </row>
    <row r="42" spans="1:8" x14ac:dyDescent="0.25">
      <c r="A42" t="s">
        <v>191</v>
      </c>
      <c r="B42" s="4">
        <f t="shared" si="5"/>
        <v>144</v>
      </c>
      <c r="C42" s="4">
        <f t="shared" si="6"/>
        <v>155</v>
      </c>
      <c r="D42" s="4">
        <f t="shared" si="7"/>
        <v>163</v>
      </c>
      <c r="E42" s="4">
        <f t="shared" si="8"/>
        <v>173</v>
      </c>
      <c r="F42" s="4">
        <f t="shared" si="9"/>
        <v>171</v>
      </c>
      <c r="H42" s="4">
        <f t="shared" si="10"/>
        <v>806</v>
      </c>
    </row>
    <row r="46" spans="1:8" x14ac:dyDescent="0.25">
      <c r="B46" s="7" t="s">
        <v>4</v>
      </c>
      <c r="C46" s="7" t="s">
        <v>5</v>
      </c>
      <c r="D46" s="7" t="s">
        <v>6</v>
      </c>
      <c r="E46" s="7" t="s">
        <v>7</v>
      </c>
      <c r="F46" s="7" t="s">
        <v>8</v>
      </c>
    </row>
    <row r="47" spans="1:8" x14ac:dyDescent="0.25">
      <c r="A47" t="s">
        <v>180</v>
      </c>
      <c r="B47" s="8">
        <f t="shared" ref="B47:F58" si="11">(B31-120)/10</f>
        <v>4</v>
      </c>
      <c r="C47" s="8">
        <f t="shared" si="11"/>
        <v>6.3</v>
      </c>
      <c r="D47" s="8">
        <f t="shared" si="11"/>
        <v>0.9</v>
      </c>
      <c r="E47" s="8">
        <f t="shared" si="11"/>
        <v>1.8</v>
      </c>
      <c r="F47" s="8">
        <f t="shared" si="11"/>
        <v>4.5999999999999996</v>
      </c>
    </row>
    <row r="48" spans="1:8" x14ac:dyDescent="0.25">
      <c r="A48" t="s">
        <v>181</v>
      </c>
      <c r="B48" s="8">
        <f t="shared" si="11"/>
        <v>3.6</v>
      </c>
      <c r="C48" s="8">
        <f t="shared" si="11"/>
        <v>5.2</v>
      </c>
      <c r="D48" s="8">
        <f t="shared" si="11"/>
        <v>2.8</v>
      </c>
      <c r="E48" s="8">
        <f t="shared" si="11"/>
        <v>2</v>
      </c>
      <c r="F48" s="8">
        <f t="shared" si="11"/>
        <v>5.2</v>
      </c>
    </row>
    <row r="49" spans="1:6" x14ac:dyDescent="0.25">
      <c r="A49" t="s">
        <v>182</v>
      </c>
      <c r="B49" s="8">
        <f t="shared" si="11"/>
        <v>5.2</v>
      </c>
      <c r="C49" s="8">
        <f t="shared" si="11"/>
        <v>5.5</v>
      </c>
      <c r="D49" s="8">
        <f t="shared" si="11"/>
        <v>2.2999999999999998</v>
      </c>
      <c r="E49" s="8">
        <f t="shared" si="11"/>
        <v>1.5</v>
      </c>
      <c r="F49" s="8">
        <f t="shared" si="11"/>
        <v>2.8</v>
      </c>
    </row>
    <row r="50" spans="1:6" x14ac:dyDescent="0.25">
      <c r="A50" t="s">
        <v>183</v>
      </c>
      <c r="B50" s="8">
        <f t="shared" si="11"/>
        <v>3.2</v>
      </c>
      <c r="C50" s="8">
        <f t="shared" si="11"/>
        <v>3.1</v>
      </c>
      <c r="D50" s="8">
        <f t="shared" si="11"/>
        <v>4.0999999999999996</v>
      </c>
      <c r="E50" s="8">
        <f t="shared" si="11"/>
        <v>3.4</v>
      </c>
      <c r="F50" s="8">
        <f t="shared" si="11"/>
        <v>5.2</v>
      </c>
    </row>
    <row r="51" spans="1:6" x14ac:dyDescent="0.25">
      <c r="A51" t="s">
        <v>184</v>
      </c>
      <c r="B51" s="8">
        <f t="shared" si="11"/>
        <v>6.3</v>
      </c>
      <c r="C51" s="8">
        <f t="shared" si="11"/>
        <v>3.5</v>
      </c>
      <c r="D51" s="8">
        <f t="shared" si="11"/>
        <v>3.3</v>
      </c>
      <c r="E51" s="8">
        <f t="shared" si="11"/>
        <v>2.2999999999999998</v>
      </c>
      <c r="F51" s="8">
        <f t="shared" si="11"/>
        <v>1.1000000000000001</v>
      </c>
    </row>
    <row r="52" spans="1:6" x14ac:dyDescent="0.25">
      <c r="A52" t="s">
        <v>185</v>
      </c>
      <c r="B52" s="8">
        <f t="shared" si="11"/>
        <v>4.2</v>
      </c>
      <c r="C52" s="8">
        <f t="shared" si="11"/>
        <v>2.1</v>
      </c>
      <c r="D52" s="8">
        <f t="shared" si="11"/>
        <v>5.3</v>
      </c>
      <c r="E52" s="8">
        <f t="shared" si="11"/>
        <v>3.7</v>
      </c>
      <c r="F52" s="8">
        <f t="shared" si="11"/>
        <v>2</v>
      </c>
    </row>
    <row r="53" spans="1:6" x14ac:dyDescent="0.25">
      <c r="A53" t="s">
        <v>186</v>
      </c>
      <c r="B53" s="8">
        <f t="shared" si="11"/>
        <v>4.5</v>
      </c>
      <c r="C53" s="8">
        <f t="shared" si="11"/>
        <v>4.5999999999999996</v>
      </c>
      <c r="D53" s="8">
        <f t="shared" si="11"/>
        <v>2.8</v>
      </c>
      <c r="E53" s="8">
        <f t="shared" si="11"/>
        <v>3.4</v>
      </c>
      <c r="F53" s="8">
        <f t="shared" si="11"/>
        <v>1.8</v>
      </c>
    </row>
    <row r="54" spans="1:6" x14ac:dyDescent="0.25">
      <c r="A54" t="s">
        <v>187</v>
      </c>
      <c r="B54" s="8">
        <f t="shared" si="11"/>
        <v>2.2999999999999998</v>
      </c>
      <c r="C54" s="8">
        <f t="shared" si="11"/>
        <v>2.1</v>
      </c>
      <c r="D54" s="8">
        <f t="shared" si="11"/>
        <v>5.0999999999999996</v>
      </c>
      <c r="E54" s="8">
        <f t="shared" si="11"/>
        <v>5.3</v>
      </c>
      <c r="F54" s="8">
        <f t="shared" si="11"/>
        <v>2.8</v>
      </c>
    </row>
    <row r="55" spans="1:6" x14ac:dyDescent="0.25">
      <c r="A55" t="s">
        <v>188</v>
      </c>
      <c r="B55" s="8">
        <f t="shared" si="11"/>
        <v>4.0999999999999996</v>
      </c>
      <c r="C55" s="8">
        <f t="shared" si="11"/>
        <v>3.5</v>
      </c>
      <c r="D55" s="8">
        <f t="shared" si="11"/>
        <v>3.2</v>
      </c>
      <c r="E55" s="8">
        <f t="shared" si="11"/>
        <v>5.5</v>
      </c>
      <c r="F55" s="8">
        <f t="shared" si="11"/>
        <v>3.4</v>
      </c>
    </row>
    <row r="56" spans="1:6" x14ac:dyDescent="0.25">
      <c r="A56" t="s">
        <v>189</v>
      </c>
      <c r="B56" s="8">
        <f t="shared" si="11"/>
        <v>4.4000000000000004</v>
      </c>
      <c r="C56" s="8">
        <f t="shared" si="11"/>
        <v>4.2</v>
      </c>
      <c r="D56" s="8">
        <f t="shared" si="11"/>
        <v>2.5</v>
      </c>
      <c r="E56" s="8">
        <f t="shared" si="11"/>
        <v>4.2</v>
      </c>
      <c r="F56" s="8">
        <f t="shared" si="11"/>
        <v>2.8</v>
      </c>
    </row>
    <row r="57" spans="1:6" x14ac:dyDescent="0.25">
      <c r="A57" t="s">
        <v>190</v>
      </c>
      <c r="B57" s="8">
        <f t="shared" si="11"/>
        <v>3.7</v>
      </c>
      <c r="C57" s="8">
        <f t="shared" si="11"/>
        <v>2.6</v>
      </c>
      <c r="D57" s="8">
        <f t="shared" si="11"/>
        <v>3.7</v>
      </c>
      <c r="E57" s="8">
        <f t="shared" si="11"/>
        <v>4.5</v>
      </c>
      <c r="F57" s="8">
        <f t="shared" si="11"/>
        <v>4.2</v>
      </c>
    </row>
    <row r="58" spans="1:6" x14ac:dyDescent="0.25">
      <c r="A58" t="s">
        <v>191</v>
      </c>
      <c r="B58" s="8">
        <f t="shared" si="11"/>
        <v>2.4</v>
      </c>
      <c r="C58" s="8">
        <f t="shared" si="11"/>
        <v>3.5</v>
      </c>
      <c r="D58" s="8">
        <f t="shared" si="11"/>
        <v>4.3</v>
      </c>
      <c r="E58" s="8">
        <f t="shared" si="11"/>
        <v>5.3</v>
      </c>
      <c r="F58" s="8">
        <f t="shared" si="11"/>
        <v>5.0999999999999996</v>
      </c>
    </row>
  </sheetData>
  <mergeCells count="10">
    <mergeCell ref="S11:U11"/>
    <mergeCell ref="M1:P1"/>
    <mergeCell ref="Q1:R1"/>
    <mergeCell ref="S1:U1"/>
    <mergeCell ref="K1:L1"/>
    <mergeCell ref="B1:J1"/>
    <mergeCell ref="B11:J11"/>
    <mergeCell ref="K11:L11"/>
    <mergeCell ref="M11:P11"/>
    <mergeCell ref="Q11:R11"/>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82"/>
  <sheetViews>
    <sheetView workbookViewId="0">
      <selection activeCell="AD3" sqref="AD3"/>
    </sheetView>
  </sheetViews>
  <sheetFormatPr defaultRowHeight="15" x14ac:dyDescent="0.25"/>
  <cols>
    <col min="1" max="1" width="12.85546875" bestFit="1" customWidth="1"/>
    <col min="2" max="5" width="8.7109375" style="4"/>
    <col min="6" max="6" width="10.7109375" style="4" bestFit="1" customWidth="1"/>
    <col min="7" max="7" width="10.5703125" style="4" bestFit="1" customWidth="1"/>
    <col min="8" max="9" width="8.7109375" style="4"/>
    <col min="10" max="10" width="11.85546875" style="4" bestFit="1" customWidth="1"/>
    <col min="11" max="11" width="9.85546875" style="4" bestFit="1" customWidth="1"/>
    <col min="12" max="16" width="8.7109375" style="4"/>
    <col min="17" max="17" width="10.140625" style="4" bestFit="1" customWidth="1"/>
    <col min="18" max="19" width="8.7109375" style="4"/>
    <col min="20" max="20" width="11.85546875" style="4" bestFit="1" customWidth="1"/>
    <col min="21" max="21" width="8.7109375" style="4"/>
    <col min="22" max="22" width="4.42578125" customWidth="1"/>
    <col min="23" max="23" width="10.42578125" style="4" bestFit="1" customWidth="1"/>
    <col min="24" max="24" width="10.42578125" style="4" customWidth="1"/>
    <col min="26" max="26" width="9.85546875" style="4" customWidth="1"/>
    <col min="27" max="27" width="12.85546875" bestFit="1" customWidth="1"/>
    <col min="29" max="30" width="8.7109375" style="4"/>
  </cols>
  <sheetData>
    <row r="1" spans="1:30" x14ac:dyDescent="0.25">
      <c r="B1" s="119" t="s">
        <v>235</v>
      </c>
      <c r="C1" s="119"/>
      <c r="D1" s="119"/>
      <c r="E1" s="119"/>
      <c r="F1" s="119"/>
      <c r="G1" s="119"/>
      <c r="H1" s="119"/>
      <c r="I1" s="119"/>
      <c r="J1" s="119"/>
      <c r="K1" s="119"/>
      <c r="L1" s="119"/>
      <c r="M1" s="119"/>
      <c r="N1" s="119"/>
      <c r="O1" s="119"/>
      <c r="P1" s="119"/>
      <c r="Q1" s="119"/>
      <c r="R1" s="119"/>
      <c r="S1" s="119"/>
      <c r="T1" s="119"/>
      <c r="U1" s="119"/>
      <c r="W1" s="4" t="s">
        <v>239</v>
      </c>
      <c r="X1" s="4">
        <v>200</v>
      </c>
      <c r="Z1" s="6"/>
    </row>
    <row r="2" spans="1:30" s="19" customFormat="1" x14ac:dyDescent="0.25">
      <c r="A2" s="19" t="s">
        <v>234</v>
      </c>
      <c r="B2" s="46" t="s">
        <v>309</v>
      </c>
      <c r="C2" s="46" t="s">
        <v>312</v>
      </c>
      <c r="D2" s="46" t="s">
        <v>319</v>
      </c>
      <c r="E2" s="46" t="s">
        <v>307</v>
      </c>
      <c r="F2" s="46" t="s">
        <v>176</v>
      </c>
      <c r="G2" s="46" t="s">
        <v>168</v>
      </c>
      <c r="H2" s="46" t="s">
        <v>167</v>
      </c>
      <c r="I2" s="46" t="s">
        <v>7</v>
      </c>
      <c r="J2" s="46" t="s">
        <v>177</v>
      </c>
      <c r="K2" s="46" t="s">
        <v>310</v>
      </c>
      <c r="L2" s="46" t="s">
        <v>311</v>
      </c>
      <c r="M2" s="46" t="s">
        <v>317</v>
      </c>
      <c r="N2" s="46" t="s">
        <v>286</v>
      </c>
      <c r="O2" s="46" t="s">
        <v>287</v>
      </c>
      <c r="P2" s="46" t="s">
        <v>3</v>
      </c>
      <c r="Q2" s="46" t="s">
        <v>313</v>
      </c>
      <c r="R2" s="46" t="s">
        <v>306</v>
      </c>
      <c r="S2" s="46" t="s">
        <v>175</v>
      </c>
      <c r="T2" s="46" t="s">
        <v>314</v>
      </c>
      <c r="U2" s="46" t="s">
        <v>178</v>
      </c>
      <c r="W2" s="15" t="s">
        <v>236</v>
      </c>
      <c r="X2" s="15" t="s">
        <v>232</v>
      </c>
      <c r="Z2" s="15" t="s">
        <v>230</v>
      </c>
      <c r="AA2" s="19" t="s">
        <v>234</v>
      </c>
      <c r="AC2" s="15" t="s">
        <v>230</v>
      </c>
      <c r="AD2" s="15" t="s">
        <v>232</v>
      </c>
    </row>
    <row r="3" spans="1:30" x14ac:dyDescent="0.25">
      <c r="A3" t="str">
        <f>'Champ Scores'!A3</f>
        <v>Aatrox</v>
      </c>
      <c r="B3" s="4">
        <f>'Find Your Champion'!$B$2-'Champ Scores'!B3</f>
        <v>-2</v>
      </c>
      <c r="C3" s="4">
        <f>'Find Your Champion'!$B$9-'Champ Scores'!C3</f>
        <v>-3</v>
      </c>
      <c r="D3" s="4">
        <f>'Find Your Champion'!$B$16-'Champ Scores'!D3</f>
        <v>0</v>
      </c>
      <c r="E3" s="4">
        <f>'Find Your Champion'!$B$23-'Champ Scores'!E3</f>
        <v>-1</v>
      </c>
      <c r="F3" s="4">
        <f>'Find Your Champion'!$B$30-'Champ Scores'!F3</f>
        <v>1</v>
      </c>
      <c r="G3" s="4">
        <f>'Find Your Champion'!$B$37-'Champ Scores'!G3</f>
        <v>-2</v>
      </c>
      <c r="H3" s="4">
        <f>'Find Your Champion'!$B$44-'Champ Scores'!H3</f>
        <v>-1</v>
      </c>
      <c r="I3" s="4">
        <f>'Find Your Champion'!$E$2-'Champ Scores'!I3</f>
        <v>0</v>
      </c>
      <c r="J3" s="4">
        <f>'Find Your Champion'!$E$9-'Champ Scores'!J3</f>
        <v>-3</v>
      </c>
      <c r="K3" s="4">
        <f>'Find Your Champion'!$E$16-'Champ Scores'!K3</f>
        <v>4</v>
      </c>
      <c r="L3" s="4">
        <f>'Find Your Champion'!$E$23-'Champ Scores'!L3</f>
        <v>0</v>
      </c>
      <c r="M3" s="4">
        <f>'Find Your Champion'!$E$30-'Champ Scores'!M3</f>
        <v>0</v>
      </c>
      <c r="N3" s="4">
        <f>'Find Your Champion'!$E$37-'Champ Scores'!N3</f>
        <v>1</v>
      </c>
      <c r="O3" s="4">
        <f>'Find Your Champion'!$E$44-'Champ Scores'!O3</f>
        <v>-2</v>
      </c>
      <c r="P3" s="4">
        <f>'Find Your Champion'!$H$2-'Champ Scores'!P3</f>
        <v>2</v>
      </c>
      <c r="Q3" s="4">
        <f>'Find Your Champion'!$H$9-'Champ Scores'!Q3</f>
        <v>-2</v>
      </c>
      <c r="R3" s="4">
        <f>'Find Your Champion'!$H$16-'Champ Scores'!R3</f>
        <v>0</v>
      </c>
      <c r="S3" s="4">
        <f>'Find Your Champion'!$H$23-'Champ Scores'!S3</f>
        <v>4</v>
      </c>
      <c r="T3" s="4">
        <f>'Find Your Champion'!$H$30-'Champ Scores'!T3</f>
        <v>2</v>
      </c>
      <c r="U3" s="4">
        <f>'Find Your Champion'!$H$37-'Champ Scores'!U3</f>
        <v>4</v>
      </c>
      <c r="V3" s="4"/>
      <c r="W3" s="4">
        <f t="shared" ref="W3" si="0">B3^2+D3^2+C3^2+E3^2+F3^2+G3^2+H3^2+I3^2+J3^2+K3^2+L3^2+M3^2+N3^2+O3^2+P3^2+Q3^2+R3^2+S3^2+T3^2+U3^2</f>
        <v>94</v>
      </c>
      <c r="X3" s="4">
        <f>($X$1-W3)/2</f>
        <v>53</v>
      </c>
      <c r="Z3" s="4">
        <f>RANK(X3,X$3:X$162,0)+COUNTIF(X$3:X3,X3)-1</f>
        <v>38</v>
      </c>
      <c r="AA3" t="str">
        <f t="shared" ref="AA3:AA34" si="1">A3</f>
        <v>Aatrox</v>
      </c>
      <c r="AC3" s="4">
        <f>Z3</f>
        <v>38</v>
      </c>
      <c r="AD3" s="4">
        <f>X3</f>
        <v>53</v>
      </c>
    </row>
    <row r="4" spans="1:30" x14ac:dyDescent="0.25">
      <c r="A4" t="str">
        <f>'Champ Scores'!A4</f>
        <v>Ahri</v>
      </c>
      <c r="B4" s="94">
        <f>'Find Your Champion'!$B$2-'Champ Scores'!B4</f>
        <v>-3</v>
      </c>
      <c r="C4" s="94">
        <f>'Find Your Champion'!$B$9-'Champ Scores'!C4</f>
        <v>0</v>
      </c>
      <c r="D4" s="94">
        <f>'Find Your Champion'!$B$16-'Champ Scores'!D4</f>
        <v>-3</v>
      </c>
      <c r="E4" s="94">
        <f>'Find Your Champion'!$B$23-'Champ Scores'!E4</f>
        <v>0</v>
      </c>
      <c r="F4" s="94">
        <f>'Find Your Champion'!$B$30-'Champ Scores'!F4</f>
        <v>2</v>
      </c>
      <c r="G4" s="94">
        <f>'Find Your Champion'!$B$37-'Champ Scores'!G4</f>
        <v>-3</v>
      </c>
      <c r="H4" s="94">
        <f>'Find Your Champion'!$B$44-'Champ Scores'!H4</f>
        <v>-3</v>
      </c>
      <c r="I4" s="94">
        <f>'Find Your Champion'!$E$2-'Champ Scores'!I4</f>
        <v>-2</v>
      </c>
      <c r="J4" s="94">
        <f>'Find Your Champion'!$E$9-'Champ Scores'!J4</f>
        <v>-1</v>
      </c>
      <c r="K4" s="94">
        <f>'Find Your Champion'!$E$16-'Champ Scores'!K4</f>
        <v>4</v>
      </c>
      <c r="L4" s="94">
        <f>'Find Your Champion'!$E$23-'Champ Scores'!L4</f>
        <v>4</v>
      </c>
      <c r="M4" s="94">
        <f>'Find Your Champion'!$E$30-'Champ Scores'!M4</f>
        <v>-3</v>
      </c>
      <c r="N4" s="94">
        <f>'Find Your Champion'!$E$37-'Champ Scores'!N4</f>
        <v>4</v>
      </c>
      <c r="O4" s="94">
        <f>'Find Your Champion'!$E$44-'Champ Scores'!O4</f>
        <v>-3</v>
      </c>
      <c r="P4" s="94">
        <f>'Find Your Champion'!$H$2-'Champ Scores'!P4</f>
        <v>2</v>
      </c>
      <c r="Q4" s="94">
        <f>'Find Your Champion'!$H$9-'Champ Scores'!Q4</f>
        <v>-3</v>
      </c>
      <c r="R4" s="94">
        <f>'Find Your Champion'!$H$16-'Champ Scores'!R4</f>
        <v>-2</v>
      </c>
      <c r="S4" s="94">
        <f>'Find Your Champion'!$H$23-'Champ Scores'!S4</f>
        <v>4</v>
      </c>
      <c r="T4" s="94">
        <f>'Find Your Champion'!$H$30-'Champ Scores'!T4</f>
        <v>4</v>
      </c>
      <c r="U4" s="94">
        <f>'Find Your Champion'!$H$37-'Champ Scores'!U4</f>
        <v>4</v>
      </c>
      <c r="V4" s="94"/>
      <c r="W4" s="94">
        <f t="shared" ref="W4:W67" si="2">B4^2+D4^2+C4^2+E4^2+F4^2+G4^2+H4^2+I4^2+J4^2+K4^2+L4^2+M4^2+N4^2+O4^2+P4^2+Q4^2+R4^2+S4^2+T4^2+U4^2</f>
        <v>176</v>
      </c>
      <c r="X4" s="94">
        <f t="shared" ref="X4:X67" si="3">($X$1-W4)/2</f>
        <v>12</v>
      </c>
      <c r="Z4" s="94">
        <f>RANK(X4,X$3:X$162,0)+COUNTIF(X$3:X4,X4)-1</f>
        <v>137</v>
      </c>
      <c r="AA4" t="str">
        <f t="shared" si="1"/>
        <v>Ahri</v>
      </c>
      <c r="AC4" s="4">
        <f t="shared" ref="AC4:AC67" si="4">Z4</f>
        <v>137</v>
      </c>
      <c r="AD4" s="4">
        <f t="shared" ref="AD4:AD67" si="5">X4</f>
        <v>12</v>
      </c>
    </row>
    <row r="5" spans="1:30" x14ac:dyDescent="0.25">
      <c r="A5" t="str">
        <f>'Champ Scores'!A5</f>
        <v>Akali</v>
      </c>
      <c r="B5" s="94">
        <f>'Find Your Champion'!$B$2-'Champ Scores'!B5</f>
        <v>-4</v>
      </c>
      <c r="C5" s="94">
        <f>'Find Your Champion'!$B$9-'Champ Scores'!C5</f>
        <v>-2</v>
      </c>
      <c r="D5" s="94">
        <f>'Find Your Champion'!$B$16-'Champ Scores'!D5</f>
        <v>-4</v>
      </c>
      <c r="E5" s="94">
        <f>'Find Your Champion'!$B$23-'Champ Scores'!E5</f>
        <v>0</v>
      </c>
      <c r="F5" s="94">
        <f>'Find Your Champion'!$B$30-'Champ Scores'!F5</f>
        <v>0</v>
      </c>
      <c r="G5" s="94">
        <f>'Find Your Champion'!$B$37-'Champ Scores'!G5</f>
        <v>-1</v>
      </c>
      <c r="H5" s="94">
        <f>'Find Your Champion'!$B$44-'Champ Scores'!H5</f>
        <v>-1</v>
      </c>
      <c r="I5" s="94">
        <f>'Find Your Champion'!$E$2-'Champ Scores'!I5</f>
        <v>0</v>
      </c>
      <c r="J5" s="94">
        <f>'Find Your Champion'!$E$9-'Champ Scores'!J5</f>
        <v>-3</v>
      </c>
      <c r="K5" s="94">
        <f>'Find Your Champion'!$E$16-'Champ Scores'!K5</f>
        <v>4</v>
      </c>
      <c r="L5" s="94">
        <f>'Find Your Champion'!$E$23-'Champ Scores'!L5</f>
        <v>3</v>
      </c>
      <c r="M5" s="94">
        <f>'Find Your Champion'!$E$30-'Champ Scores'!M5</f>
        <v>0</v>
      </c>
      <c r="N5" s="94">
        <f>'Find Your Champion'!$E$37-'Champ Scores'!N5</f>
        <v>4</v>
      </c>
      <c r="O5" s="94">
        <f>'Find Your Champion'!$E$44-'Champ Scores'!O5</f>
        <v>0</v>
      </c>
      <c r="P5" s="94">
        <f>'Find Your Champion'!$H$2-'Champ Scores'!P5</f>
        <v>4</v>
      </c>
      <c r="Q5" s="94">
        <f>'Find Your Champion'!$H$9-'Champ Scores'!Q5</f>
        <v>-4</v>
      </c>
      <c r="R5" s="94">
        <f>'Find Your Champion'!$H$16-'Champ Scores'!R5</f>
        <v>-4</v>
      </c>
      <c r="S5" s="94">
        <f>'Find Your Champion'!$H$23-'Champ Scores'!S5</f>
        <v>4</v>
      </c>
      <c r="T5" s="94">
        <f>'Find Your Champion'!$H$30-'Champ Scores'!T5</f>
        <v>2</v>
      </c>
      <c r="U5" s="94">
        <f>'Find Your Champion'!$H$37-'Champ Scores'!U5</f>
        <v>4</v>
      </c>
      <c r="V5" s="94"/>
      <c r="W5" s="94">
        <f t="shared" si="2"/>
        <v>172</v>
      </c>
      <c r="X5" s="94">
        <f t="shared" si="3"/>
        <v>14</v>
      </c>
      <c r="Z5" s="94">
        <f>RANK(X5,X$3:X$162,0)+COUNTIF(X$3:X5,X5)-1</f>
        <v>132</v>
      </c>
      <c r="AA5" t="str">
        <f t="shared" si="1"/>
        <v>Akali</v>
      </c>
      <c r="AC5" s="4">
        <f t="shared" si="4"/>
        <v>132</v>
      </c>
      <c r="AD5" s="4">
        <f t="shared" si="5"/>
        <v>14</v>
      </c>
    </row>
    <row r="6" spans="1:30" x14ac:dyDescent="0.25">
      <c r="A6" t="str">
        <f>'Champ Scores'!A6</f>
        <v>Akshan</v>
      </c>
      <c r="B6" s="94">
        <f>'Find Your Champion'!$B$2-'Champ Scores'!B6</f>
        <v>-4</v>
      </c>
      <c r="C6" s="94">
        <f>'Find Your Champion'!$B$9-'Champ Scores'!C6</f>
        <v>-4</v>
      </c>
      <c r="D6" s="94">
        <f>'Find Your Champion'!$B$16-'Champ Scores'!D6</f>
        <v>-4</v>
      </c>
      <c r="E6" s="94">
        <f>'Find Your Champion'!$B$23-'Champ Scores'!E6</f>
        <v>1</v>
      </c>
      <c r="F6" s="94">
        <f>'Find Your Champion'!$B$30-'Champ Scores'!F6</f>
        <v>0</v>
      </c>
      <c r="G6" s="94">
        <f>'Find Your Champion'!$B$37-'Champ Scores'!G6</f>
        <v>-2</v>
      </c>
      <c r="H6" s="94">
        <f>'Find Your Champion'!$B$44-'Champ Scores'!H6</f>
        <v>0</v>
      </c>
      <c r="I6" s="94">
        <f>'Find Your Champion'!$E$2-'Champ Scores'!I6</f>
        <v>0</v>
      </c>
      <c r="J6" s="94">
        <f>'Find Your Champion'!$E$9-'Champ Scores'!J6</f>
        <v>0</v>
      </c>
      <c r="K6" s="94">
        <f>'Find Your Champion'!$E$16-'Champ Scores'!K6</f>
        <v>4</v>
      </c>
      <c r="L6" s="94">
        <f>'Find Your Champion'!$E$23-'Champ Scores'!L6</f>
        <v>3</v>
      </c>
      <c r="M6" s="94">
        <f>'Find Your Champion'!$E$30-'Champ Scores'!M6</f>
        <v>0</v>
      </c>
      <c r="N6" s="94">
        <f>'Find Your Champion'!$E$37-'Champ Scores'!N6</f>
        <v>4</v>
      </c>
      <c r="O6" s="94">
        <f>'Find Your Champion'!$E$44-'Champ Scores'!O6</f>
        <v>0</v>
      </c>
      <c r="P6" s="94">
        <f>'Find Your Champion'!$H$2-'Champ Scores'!P6</f>
        <v>4</v>
      </c>
      <c r="Q6" s="94">
        <f>'Find Your Champion'!$H$9-'Champ Scores'!Q6</f>
        <v>-3</v>
      </c>
      <c r="R6" s="94">
        <f>'Find Your Champion'!$H$16-'Champ Scores'!R6</f>
        <v>-3</v>
      </c>
      <c r="S6" s="94">
        <f>'Find Your Champion'!$H$23-'Champ Scores'!S6</f>
        <v>2</v>
      </c>
      <c r="T6" s="94">
        <f>'Find Your Champion'!$H$30-'Champ Scores'!T6</f>
        <v>3</v>
      </c>
      <c r="U6" s="94">
        <f>'Find Your Champion'!$H$37-'Champ Scores'!U6</f>
        <v>1</v>
      </c>
      <c r="V6" s="94"/>
      <c r="W6" s="94">
        <f t="shared" si="2"/>
        <v>142</v>
      </c>
      <c r="X6" s="94">
        <f t="shared" si="3"/>
        <v>29</v>
      </c>
      <c r="Z6" s="94">
        <f>RANK(X6,X$3:X$162,0)+COUNTIF(X$3:X6,X6)-1</f>
        <v>102</v>
      </c>
      <c r="AA6" t="str">
        <f t="shared" si="1"/>
        <v>Akshan</v>
      </c>
      <c r="AC6" s="4">
        <f t="shared" si="4"/>
        <v>102</v>
      </c>
      <c r="AD6" s="4">
        <f t="shared" si="5"/>
        <v>29</v>
      </c>
    </row>
    <row r="7" spans="1:30" x14ac:dyDescent="0.25">
      <c r="A7" t="str">
        <f>'Champ Scores'!A7</f>
        <v>Alistar</v>
      </c>
      <c r="B7" s="94">
        <f>'Find Your Champion'!$B$2-'Champ Scores'!B7</f>
        <v>0</v>
      </c>
      <c r="C7" s="94">
        <f>'Find Your Champion'!$B$9-'Champ Scores'!C7</f>
        <v>0</v>
      </c>
      <c r="D7" s="94">
        <f>'Find Your Champion'!$B$16-'Champ Scores'!D7</f>
        <v>0</v>
      </c>
      <c r="E7" s="94">
        <f>'Find Your Champion'!$B$23-'Champ Scores'!E7</f>
        <v>2</v>
      </c>
      <c r="F7" s="94">
        <f>'Find Your Champion'!$B$30-'Champ Scores'!F7</f>
        <v>4</v>
      </c>
      <c r="G7" s="94">
        <f>'Find Your Champion'!$B$37-'Champ Scores'!G7</f>
        <v>0</v>
      </c>
      <c r="H7" s="94">
        <f>'Find Your Champion'!$B$44-'Champ Scores'!H7</f>
        <v>0</v>
      </c>
      <c r="I7" s="94">
        <f>'Find Your Champion'!$E$2-'Champ Scores'!I7</f>
        <v>0</v>
      </c>
      <c r="J7" s="94">
        <f>'Find Your Champion'!$E$9-'Champ Scores'!J7</f>
        <v>0</v>
      </c>
      <c r="K7" s="94">
        <f>'Find Your Champion'!$E$16-'Champ Scores'!K7</f>
        <v>0</v>
      </c>
      <c r="L7" s="94">
        <f>'Find Your Champion'!$E$23-'Champ Scores'!L7</f>
        <v>1</v>
      </c>
      <c r="M7" s="94">
        <f>'Find Your Champion'!$E$30-'Champ Scores'!M7</f>
        <v>-4</v>
      </c>
      <c r="N7" s="94">
        <f>'Find Your Champion'!$E$37-'Champ Scores'!N7</f>
        <v>0</v>
      </c>
      <c r="O7" s="94">
        <f>'Find Your Champion'!$E$44-'Champ Scores'!O7</f>
        <v>0</v>
      </c>
      <c r="P7" s="94">
        <f>'Find Your Champion'!$H$2-'Champ Scores'!P7</f>
        <v>0</v>
      </c>
      <c r="Q7" s="94">
        <f>'Find Your Champion'!$H$9-'Champ Scores'!Q7</f>
        <v>-1</v>
      </c>
      <c r="R7" s="94">
        <f>'Find Your Champion'!$H$16-'Champ Scores'!R7</f>
        <v>-4</v>
      </c>
      <c r="S7" s="94">
        <f>'Find Your Champion'!$H$23-'Champ Scores'!S7</f>
        <v>2</v>
      </c>
      <c r="T7" s="94">
        <f>'Find Your Champion'!$H$30-'Champ Scores'!T7</f>
        <v>2</v>
      </c>
      <c r="U7" s="94">
        <f>'Find Your Champion'!$H$37-'Champ Scores'!U7</f>
        <v>0</v>
      </c>
      <c r="V7" s="94"/>
      <c r="W7" s="94">
        <f t="shared" si="2"/>
        <v>62</v>
      </c>
      <c r="X7" s="94">
        <f t="shared" si="3"/>
        <v>69</v>
      </c>
      <c r="Z7" s="94">
        <f>RANK(X7,X$3:X$162,0)+COUNTIF(X$3:X7,X7)-1</f>
        <v>9</v>
      </c>
      <c r="AA7" t="str">
        <f t="shared" si="1"/>
        <v>Alistar</v>
      </c>
      <c r="AC7" s="4">
        <f t="shared" si="4"/>
        <v>9</v>
      </c>
      <c r="AD7" s="4">
        <f t="shared" si="5"/>
        <v>69</v>
      </c>
    </row>
    <row r="8" spans="1:30" x14ac:dyDescent="0.25">
      <c r="A8" t="str">
        <f>'Champ Scores'!A8</f>
        <v>Amumu</v>
      </c>
      <c r="B8" s="94">
        <f>'Find Your Champion'!$B$2-'Champ Scores'!B8</f>
        <v>-1</v>
      </c>
      <c r="C8" s="94">
        <f>'Find Your Champion'!$B$9-'Champ Scores'!C8</f>
        <v>-1</v>
      </c>
      <c r="D8" s="94">
        <f>'Find Your Champion'!$B$16-'Champ Scores'!D8</f>
        <v>0</v>
      </c>
      <c r="E8" s="94">
        <f>'Find Your Champion'!$B$23-'Champ Scores'!E8</f>
        <v>0</v>
      </c>
      <c r="F8" s="94">
        <f>'Find Your Champion'!$B$30-'Champ Scores'!F8</f>
        <v>4</v>
      </c>
      <c r="G8" s="94">
        <f>'Find Your Champion'!$B$37-'Champ Scores'!G8</f>
        <v>0</v>
      </c>
      <c r="H8" s="94">
        <f>'Find Your Champion'!$B$44-'Champ Scores'!H8</f>
        <v>0</v>
      </c>
      <c r="I8" s="94">
        <f>'Find Your Champion'!$E$2-'Champ Scores'!I8</f>
        <v>0</v>
      </c>
      <c r="J8" s="94">
        <f>'Find Your Champion'!$E$9-'Champ Scores'!J8</f>
        <v>0</v>
      </c>
      <c r="K8" s="94">
        <f>'Find Your Champion'!$E$16-'Champ Scores'!K8</f>
        <v>0</v>
      </c>
      <c r="L8" s="94">
        <f>'Find Your Champion'!$E$23-'Champ Scores'!L8</f>
        <v>4</v>
      </c>
      <c r="M8" s="94">
        <f>'Find Your Champion'!$E$30-'Champ Scores'!M8</f>
        <v>-3</v>
      </c>
      <c r="N8" s="94">
        <f>'Find Your Champion'!$E$37-'Champ Scores'!N8</f>
        <v>0</v>
      </c>
      <c r="O8" s="94">
        <f>'Find Your Champion'!$E$44-'Champ Scores'!O8</f>
        <v>-3</v>
      </c>
      <c r="P8" s="94">
        <f>'Find Your Champion'!$H$2-'Champ Scores'!P8</f>
        <v>0</v>
      </c>
      <c r="Q8" s="94">
        <f>'Find Your Champion'!$H$9-'Champ Scores'!Q8</f>
        <v>-1</v>
      </c>
      <c r="R8" s="94">
        <f>'Find Your Champion'!$H$16-'Champ Scores'!R8</f>
        <v>-4</v>
      </c>
      <c r="S8" s="94">
        <f>'Find Your Champion'!$H$23-'Champ Scores'!S8</f>
        <v>4</v>
      </c>
      <c r="T8" s="94">
        <f>'Find Your Champion'!$H$30-'Champ Scores'!T8</f>
        <v>1</v>
      </c>
      <c r="U8" s="94">
        <f>'Find Your Champion'!$H$37-'Champ Scores'!U8</f>
        <v>2</v>
      </c>
      <c r="V8" s="94"/>
      <c r="W8" s="94">
        <f t="shared" si="2"/>
        <v>90</v>
      </c>
      <c r="X8" s="94">
        <f t="shared" si="3"/>
        <v>55</v>
      </c>
      <c r="Z8" s="94">
        <f>RANK(X8,X$3:X$162,0)+COUNTIF(X$3:X8,X8)-1</f>
        <v>32</v>
      </c>
      <c r="AA8" t="str">
        <f t="shared" si="1"/>
        <v>Amumu</v>
      </c>
      <c r="AC8" s="4">
        <f t="shared" si="4"/>
        <v>32</v>
      </c>
      <c r="AD8" s="4">
        <f t="shared" si="5"/>
        <v>55</v>
      </c>
    </row>
    <row r="9" spans="1:30" x14ac:dyDescent="0.25">
      <c r="A9" t="str">
        <f>'Champ Scores'!A9</f>
        <v>Anivia</v>
      </c>
      <c r="B9" s="94">
        <f>'Find Your Champion'!$B$2-'Champ Scores'!B9</f>
        <v>-1</v>
      </c>
      <c r="C9" s="94">
        <f>'Find Your Champion'!$B$9-'Champ Scores'!C9</f>
        <v>-4</v>
      </c>
      <c r="D9" s="94">
        <f>'Find Your Champion'!$B$16-'Champ Scores'!D9</f>
        <v>0</v>
      </c>
      <c r="E9" s="94">
        <f>'Find Your Champion'!$B$23-'Champ Scores'!E9</f>
        <v>-2</v>
      </c>
      <c r="F9" s="94">
        <f>'Find Your Champion'!$B$30-'Champ Scores'!F9</f>
        <v>4</v>
      </c>
      <c r="G9" s="94">
        <f>'Find Your Champion'!$B$37-'Champ Scores'!G9</f>
        <v>-4</v>
      </c>
      <c r="H9" s="94">
        <f>'Find Your Champion'!$B$44-'Champ Scores'!H9</f>
        <v>-1</v>
      </c>
      <c r="I9" s="94">
        <f>'Find Your Champion'!$E$2-'Champ Scores'!I9</f>
        <v>-2</v>
      </c>
      <c r="J9" s="94">
        <f>'Find Your Champion'!$E$9-'Champ Scores'!J9</f>
        <v>0</v>
      </c>
      <c r="K9" s="94">
        <f>'Find Your Champion'!$E$16-'Champ Scores'!K9</f>
        <v>4</v>
      </c>
      <c r="L9" s="94">
        <f>'Find Your Champion'!$E$23-'Champ Scores'!L9</f>
        <v>3</v>
      </c>
      <c r="M9" s="94">
        <f>'Find Your Champion'!$E$30-'Champ Scores'!M9</f>
        <v>0</v>
      </c>
      <c r="N9" s="94">
        <f>'Find Your Champion'!$E$37-'Champ Scores'!N9</f>
        <v>0</v>
      </c>
      <c r="O9" s="94">
        <f>'Find Your Champion'!$E$44-'Champ Scores'!O9</f>
        <v>-4</v>
      </c>
      <c r="P9" s="94">
        <f>'Find Your Champion'!$H$2-'Champ Scores'!P9</f>
        <v>1</v>
      </c>
      <c r="Q9" s="94">
        <f>'Find Your Champion'!$H$9-'Champ Scores'!Q9</f>
        <v>0</v>
      </c>
      <c r="R9" s="94">
        <f>'Find Your Champion'!$H$16-'Champ Scores'!R9</f>
        <v>0</v>
      </c>
      <c r="S9" s="94">
        <f>'Find Your Champion'!$H$23-'Champ Scores'!S9</f>
        <v>4</v>
      </c>
      <c r="T9" s="94">
        <f>'Find Your Champion'!$H$30-'Champ Scores'!T9</f>
        <v>0</v>
      </c>
      <c r="U9" s="94">
        <f>'Find Your Champion'!$H$37-'Champ Scores'!U9</f>
        <v>4</v>
      </c>
      <c r="V9" s="94"/>
      <c r="W9" s="94">
        <f t="shared" si="2"/>
        <v>132</v>
      </c>
      <c r="X9" s="94">
        <f t="shared" si="3"/>
        <v>34</v>
      </c>
      <c r="Z9" s="94">
        <f>RANK(X9,X$3:X$162,0)+COUNTIF(X$3:X9,X9)-1</f>
        <v>94</v>
      </c>
      <c r="AA9" t="str">
        <f t="shared" si="1"/>
        <v>Anivia</v>
      </c>
      <c r="AC9" s="4">
        <f t="shared" si="4"/>
        <v>94</v>
      </c>
      <c r="AD9" s="4">
        <f t="shared" si="5"/>
        <v>34</v>
      </c>
    </row>
    <row r="10" spans="1:30" x14ac:dyDescent="0.25">
      <c r="A10" t="str">
        <f>'Champ Scores'!A10</f>
        <v>Annie</v>
      </c>
      <c r="B10" s="94">
        <f>'Find Your Champion'!$B$2-'Champ Scores'!B10</f>
        <v>-3</v>
      </c>
      <c r="C10" s="94">
        <f>'Find Your Champion'!$B$9-'Champ Scores'!C10</f>
        <v>0</v>
      </c>
      <c r="D10" s="94">
        <f>'Find Your Champion'!$B$16-'Champ Scores'!D10</f>
        <v>-2</v>
      </c>
      <c r="E10" s="94">
        <f>'Find Your Champion'!$B$23-'Champ Scores'!E10</f>
        <v>-1</v>
      </c>
      <c r="F10" s="94">
        <f>'Find Your Champion'!$B$30-'Champ Scores'!F10</f>
        <v>3</v>
      </c>
      <c r="G10" s="94">
        <f>'Find Your Champion'!$B$37-'Champ Scores'!G10</f>
        <v>-2</v>
      </c>
      <c r="H10" s="94">
        <f>'Find Your Champion'!$B$44-'Champ Scores'!H10</f>
        <v>-1</v>
      </c>
      <c r="I10" s="94">
        <f>'Find Your Champion'!$E$2-'Champ Scores'!I10</f>
        <v>-1</v>
      </c>
      <c r="J10" s="94">
        <f>'Find Your Champion'!$E$9-'Champ Scores'!J10</f>
        <v>0</v>
      </c>
      <c r="K10" s="94">
        <f>'Find Your Champion'!$E$16-'Champ Scores'!K10</f>
        <v>3</v>
      </c>
      <c r="L10" s="94">
        <f>'Find Your Champion'!$E$23-'Champ Scores'!L10</f>
        <v>4</v>
      </c>
      <c r="M10" s="94">
        <f>'Find Your Champion'!$E$30-'Champ Scores'!M10</f>
        <v>-3</v>
      </c>
      <c r="N10" s="94">
        <f>'Find Your Champion'!$E$37-'Champ Scores'!N10</f>
        <v>1</v>
      </c>
      <c r="O10" s="94">
        <f>'Find Your Champion'!$E$44-'Champ Scores'!O10</f>
        <v>-2</v>
      </c>
      <c r="P10" s="94">
        <f>'Find Your Champion'!$H$2-'Champ Scores'!P10</f>
        <v>0</v>
      </c>
      <c r="Q10" s="94">
        <f>'Find Your Champion'!$H$9-'Champ Scores'!Q10</f>
        <v>-2</v>
      </c>
      <c r="R10" s="94">
        <f>'Find Your Champion'!$H$16-'Champ Scores'!R10</f>
        <v>0</v>
      </c>
      <c r="S10" s="94">
        <f>'Find Your Champion'!$H$23-'Champ Scores'!S10</f>
        <v>2</v>
      </c>
      <c r="T10" s="94">
        <f>'Find Your Champion'!$H$30-'Champ Scores'!T10</f>
        <v>3</v>
      </c>
      <c r="U10" s="94">
        <f>'Find Your Champion'!$H$37-'Champ Scores'!U10</f>
        <v>3</v>
      </c>
      <c r="V10" s="94"/>
      <c r="W10" s="94">
        <f t="shared" si="2"/>
        <v>94</v>
      </c>
      <c r="X10" s="94">
        <f t="shared" si="3"/>
        <v>53</v>
      </c>
      <c r="Z10" s="94">
        <f>RANK(X10,X$3:X$162,0)+COUNTIF(X$3:X10,X10)-1</f>
        <v>39</v>
      </c>
      <c r="AA10" t="str">
        <f t="shared" si="1"/>
        <v>Annie</v>
      </c>
      <c r="AC10" s="4">
        <f t="shared" si="4"/>
        <v>39</v>
      </c>
      <c r="AD10" s="4">
        <f t="shared" si="5"/>
        <v>53</v>
      </c>
    </row>
    <row r="11" spans="1:30" x14ac:dyDescent="0.25">
      <c r="A11" t="str">
        <f>'Champ Scores'!A11</f>
        <v>Aphelios</v>
      </c>
      <c r="B11" s="94">
        <f>'Find Your Champion'!$B$2-'Champ Scores'!B11</f>
        <v>-1</v>
      </c>
      <c r="C11" s="94">
        <f>'Find Your Champion'!$B$9-'Champ Scores'!C11</f>
        <v>-4</v>
      </c>
      <c r="D11" s="94">
        <f>'Find Your Champion'!$B$16-'Champ Scores'!D11</f>
        <v>-4</v>
      </c>
      <c r="E11" s="94">
        <f>'Find Your Champion'!$B$23-'Champ Scores'!E11</f>
        <v>-1</v>
      </c>
      <c r="F11" s="94">
        <f>'Find Your Champion'!$B$30-'Champ Scores'!F11</f>
        <v>3</v>
      </c>
      <c r="G11" s="94">
        <f>'Find Your Champion'!$B$37-'Champ Scores'!G11</f>
        <v>-4</v>
      </c>
      <c r="H11" s="94">
        <f>'Find Your Champion'!$B$44-'Champ Scores'!H11</f>
        <v>-3</v>
      </c>
      <c r="I11" s="94">
        <f>'Find Your Champion'!$E$2-'Champ Scores'!I11</f>
        <v>-4</v>
      </c>
      <c r="J11" s="94">
        <f>'Find Your Champion'!$E$9-'Champ Scores'!J11</f>
        <v>-1</v>
      </c>
      <c r="K11" s="94">
        <f>'Find Your Champion'!$E$16-'Champ Scores'!K11</f>
        <v>4</v>
      </c>
      <c r="L11" s="94">
        <f>'Find Your Champion'!$E$23-'Champ Scores'!L11</f>
        <v>3</v>
      </c>
      <c r="M11" s="94">
        <f>'Find Your Champion'!$E$30-'Champ Scores'!M11</f>
        <v>0</v>
      </c>
      <c r="N11" s="94">
        <f>'Find Your Champion'!$E$37-'Champ Scores'!N11</f>
        <v>3</v>
      </c>
      <c r="O11" s="94">
        <f>'Find Your Champion'!$E$44-'Champ Scores'!O11</f>
        <v>-4</v>
      </c>
      <c r="P11" s="94">
        <f>'Find Your Champion'!$H$2-'Champ Scores'!P11</f>
        <v>3</v>
      </c>
      <c r="Q11" s="94">
        <f>'Find Your Champion'!$H$9-'Champ Scores'!Q11</f>
        <v>0</v>
      </c>
      <c r="R11" s="94">
        <f>'Find Your Champion'!$H$16-'Champ Scores'!R11</f>
        <v>0</v>
      </c>
      <c r="S11" s="94">
        <f>'Find Your Champion'!$H$23-'Champ Scores'!S11</f>
        <v>4</v>
      </c>
      <c r="T11" s="94">
        <f>'Find Your Champion'!$H$30-'Champ Scores'!T11</f>
        <v>4</v>
      </c>
      <c r="U11" s="94">
        <f>'Find Your Champion'!$H$37-'Champ Scores'!U11</f>
        <v>4</v>
      </c>
      <c r="V11" s="94"/>
      <c r="W11" s="94">
        <f t="shared" si="2"/>
        <v>192</v>
      </c>
      <c r="X11" s="94">
        <f t="shared" si="3"/>
        <v>4</v>
      </c>
      <c r="Z11" s="94">
        <f>RANK(X11,X$3:X$162,0)+COUNTIF(X$3:X11,X11)-1</f>
        <v>153</v>
      </c>
      <c r="AA11" t="str">
        <f t="shared" si="1"/>
        <v>Aphelios</v>
      </c>
      <c r="AC11" s="4">
        <f t="shared" si="4"/>
        <v>153</v>
      </c>
      <c r="AD11" s="4">
        <f t="shared" si="5"/>
        <v>4</v>
      </c>
    </row>
    <row r="12" spans="1:30" x14ac:dyDescent="0.25">
      <c r="A12" t="str">
        <f>'Champ Scores'!A12</f>
        <v>Ashe</v>
      </c>
      <c r="B12" s="94">
        <f>'Find Your Champion'!$B$2-'Champ Scores'!B12</f>
        <v>0</v>
      </c>
      <c r="C12" s="94">
        <f>'Find Your Champion'!$B$9-'Champ Scores'!C12</f>
        <v>-3</v>
      </c>
      <c r="D12" s="94">
        <f>'Find Your Champion'!$B$16-'Champ Scores'!D12</f>
        <v>-3</v>
      </c>
      <c r="E12" s="94">
        <f>'Find Your Champion'!$B$23-'Champ Scores'!E12</f>
        <v>1</v>
      </c>
      <c r="F12" s="94">
        <f>'Find Your Champion'!$B$30-'Champ Scores'!F12</f>
        <v>4</v>
      </c>
      <c r="G12" s="94">
        <f>'Find Your Champion'!$B$37-'Champ Scores'!G12</f>
        <v>-3</v>
      </c>
      <c r="H12" s="94">
        <f>'Find Your Champion'!$B$44-'Champ Scores'!H12</f>
        <v>-3</v>
      </c>
      <c r="I12" s="94">
        <f>'Find Your Champion'!$E$2-'Champ Scores'!I12</f>
        <v>-4</v>
      </c>
      <c r="J12" s="94">
        <f>'Find Your Champion'!$E$9-'Champ Scores'!J12</f>
        <v>0</v>
      </c>
      <c r="K12" s="94">
        <f>'Find Your Champion'!$E$16-'Champ Scores'!K12</f>
        <v>4</v>
      </c>
      <c r="L12" s="94">
        <f>'Find Your Champion'!$E$23-'Champ Scores'!L12</f>
        <v>4</v>
      </c>
      <c r="M12" s="94">
        <f>'Find Your Champion'!$E$30-'Champ Scores'!M12</f>
        <v>-3</v>
      </c>
      <c r="N12" s="94">
        <f>'Find Your Champion'!$E$37-'Champ Scores'!N12</f>
        <v>4</v>
      </c>
      <c r="O12" s="94">
        <f>'Find Your Champion'!$E$44-'Champ Scores'!O12</f>
        <v>-4</v>
      </c>
      <c r="P12" s="94">
        <f>'Find Your Champion'!$H$2-'Champ Scores'!P12</f>
        <v>0</v>
      </c>
      <c r="Q12" s="94">
        <f>'Find Your Champion'!$H$9-'Champ Scores'!Q12</f>
        <v>0</v>
      </c>
      <c r="R12" s="94">
        <f>'Find Your Champion'!$H$16-'Champ Scores'!R12</f>
        <v>0</v>
      </c>
      <c r="S12" s="94">
        <f>'Find Your Champion'!$H$23-'Champ Scores'!S12</f>
        <v>4</v>
      </c>
      <c r="T12" s="94">
        <f>'Find Your Champion'!$H$30-'Champ Scores'!T12</f>
        <v>2</v>
      </c>
      <c r="U12" s="94">
        <f>'Find Your Champion'!$H$37-'Champ Scores'!U12</f>
        <v>2</v>
      </c>
      <c r="V12" s="94"/>
      <c r="W12" s="94">
        <f t="shared" si="2"/>
        <v>166</v>
      </c>
      <c r="X12" s="94">
        <f t="shared" si="3"/>
        <v>17</v>
      </c>
      <c r="Z12" s="94">
        <f>RANK(X12,X$3:X$162,0)+COUNTIF(X$3:X12,X12)-1</f>
        <v>127</v>
      </c>
      <c r="AA12" t="str">
        <f t="shared" si="1"/>
        <v>Ashe</v>
      </c>
      <c r="AC12" s="4">
        <f t="shared" si="4"/>
        <v>127</v>
      </c>
      <c r="AD12" s="4">
        <f t="shared" si="5"/>
        <v>17</v>
      </c>
    </row>
    <row r="13" spans="1:30" x14ac:dyDescent="0.25">
      <c r="A13" t="str">
        <f>'Champ Scores'!A13</f>
        <v>Aurelion Sol</v>
      </c>
      <c r="B13" s="94">
        <f>'Find Your Champion'!$B$2-'Champ Scores'!B13</f>
        <v>-1</v>
      </c>
      <c r="C13" s="94">
        <f>'Find Your Champion'!$B$9-'Champ Scores'!C13</f>
        <v>-3</v>
      </c>
      <c r="D13" s="94">
        <f>'Find Your Champion'!$B$16-'Champ Scores'!D13</f>
        <v>0</v>
      </c>
      <c r="E13" s="94">
        <f>'Find Your Champion'!$B$23-'Champ Scores'!E13</f>
        <v>-2</v>
      </c>
      <c r="F13" s="94">
        <f>'Find Your Champion'!$B$30-'Champ Scores'!F13</f>
        <v>3</v>
      </c>
      <c r="G13" s="94">
        <f>'Find Your Champion'!$B$37-'Champ Scores'!G13</f>
        <v>-3</v>
      </c>
      <c r="H13" s="94">
        <f>'Find Your Champion'!$B$44-'Champ Scores'!H13</f>
        <v>-2</v>
      </c>
      <c r="I13" s="94">
        <f>'Find Your Champion'!$E$2-'Champ Scores'!I13</f>
        <v>-2</v>
      </c>
      <c r="J13" s="94">
        <f>'Find Your Champion'!$E$9-'Champ Scores'!J13</f>
        <v>-1</v>
      </c>
      <c r="K13" s="94">
        <f>'Find Your Champion'!$E$16-'Champ Scores'!K13</f>
        <v>4</v>
      </c>
      <c r="L13" s="94">
        <f>'Find Your Champion'!$E$23-'Champ Scores'!L13</f>
        <v>4</v>
      </c>
      <c r="M13" s="94">
        <f>'Find Your Champion'!$E$30-'Champ Scores'!M13</f>
        <v>0</v>
      </c>
      <c r="N13" s="94">
        <f>'Find Your Champion'!$E$37-'Champ Scores'!N13</f>
        <v>1</v>
      </c>
      <c r="O13" s="94">
        <f>'Find Your Champion'!$E$44-'Champ Scores'!O13</f>
        <v>-2</v>
      </c>
      <c r="P13" s="94">
        <f>'Find Your Champion'!$H$2-'Champ Scores'!P13</f>
        <v>1</v>
      </c>
      <c r="Q13" s="94">
        <f>'Find Your Champion'!$H$9-'Champ Scores'!Q13</f>
        <v>-4</v>
      </c>
      <c r="R13" s="94">
        <f>'Find Your Champion'!$H$16-'Champ Scores'!R13</f>
        <v>0</v>
      </c>
      <c r="S13" s="94">
        <f>'Find Your Champion'!$H$23-'Champ Scores'!S13</f>
        <v>4</v>
      </c>
      <c r="T13" s="94">
        <f>'Find Your Champion'!$H$30-'Champ Scores'!T13</f>
        <v>2</v>
      </c>
      <c r="U13" s="94">
        <f>'Find Your Champion'!$H$37-'Champ Scores'!U13</f>
        <v>3</v>
      </c>
      <c r="V13" s="94"/>
      <c r="W13" s="94">
        <f t="shared" si="2"/>
        <v>124</v>
      </c>
      <c r="X13" s="94">
        <f t="shared" si="3"/>
        <v>38</v>
      </c>
      <c r="Z13" s="94">
        <f>RANK(X13,X$3:X$162,0)+COUNTIF(X$3:X13,X13)-1</f>
        <v>81</v>
      </c>
      <c r="AA13" t="str">
        <f t="shared" si="1"/>
        <v>Aurelion Sol</v>
      </c>
      <c r="AC13" s="4">
        <f t="shared" si="4"/>
        <v>81</v>
      </c>
      <c r="AD13" s="4">
        <f t="shared" si="5"/>
        <v>38</v>
      </c>
    </row>
    <row r="14" spans="1:30" x14ac:dyDescent="0.25">
      <c r="A14" t="str">
        <f>'Champ Scores'!A14</f>
        <v>Azir</v>
      </c>
      <c r="B14" s="94">
        <f>'Find Your Champion'!$B$2-'Champ Scores'!B14</f>
        <v>-1</v>
      </c>
      <c r="C14" s="94">
        <f>'Find Your Champion'!$B$9-'Champ Scores'!C14</f>
        <v>-4</v>
      </c>
      <c r="D14" s="94">
        <f>'Find Your Champion'!$B$16-'Champ Scores'!D14</f>
        <v>-4</v>
      </c>
      <c r="E14" s="94">
        <f>'Find Your Champion'!$B$23-'Champ Scores'!E14</f>
        <v>1</v>
      </c>
      <c r="F14" s="94">
        <f>'Find Your Champion'!$B$30-'Champ Scores'!F14</f>
        <v>3</v>
      </c>
      <c r="G14" s="94">
        <f>'Find Your Champion'!$B$37-'Champ Scores'!G14</f>
        <v>-4</v>
      </c>
      <c r="H14" s="94">
        <f>'Find Your Champion'!$B$44-'Champ Scores'!H14</f>
        <v>-3</v>
      </c>
      <c r="I14" s="94">
        <f>'Find Your Champion'!$E$2-'Champ Scores'!I14</f>
        <v>-2</v>
      </c>
      <c r="J14" s="94">
        <f>'Find Your Champion'!$E$9-'Champ Scores'!J14</f>
        <v>0</v>
      </c>
      <c r="K14" s="94">
        <f>'Find Your Champion'!$E$16-'Champ Scores'!K14</f>
        <v>3</v>
      </c>
      <c r="L14" s="94">
        <f>'Find Your Champion'!$E$23-'Champ Scores'!L14</f>
        <v>4</v>
      </c>
      <c r="M14" s="94">
        <f>'Find Your Champion'!$E$30-'Champ Scores'!M14</f>
        <v>0</v>
      </c>
      <c r="N14" s="94">
        <f>'Find Your Champion'!$E$37-'Champ Scores'!N14</f>
        <v>1</v>
      </c>
      <c r="O14" s="94">
        <f>'Find Your Champion'!$E$44-'Champ Scores'!O14</f>
        <v>-1</v>
      </c>
      <c r="P14" s="94">
        <f>'Find Your Champion'!$H$2-'Champ Scores'!P14</f>
        <v>1</v>
      </c>
      <c r="Q14" s="94">
        <f>'Find Your Champion'!$H$9-'Champ Scores'!Q14</f>
        <v>-1</v>
      </c>
      <c r="R14" s="94">
        <f>'Find Your Champion'!$H$16-'Champ Scores'!R14</f>
        <v>0</v>
      </c>
      <c r="S14" s="94">
        <f>'Find Your Champion'!$H$23-'Champ Scores'!S14</f>
        <v>4</v>
      </c>
      <c r="T14" s="94">
        <f>'Find Your Champion'!$H$30-'Champ Scores'!T14</f>
        <v>2</v>
      </c>
      <c r="U14" s="94">
        <f>'Find Your Champion'!$H$37-'Champ Scores'!U14</f>
        <v>3</v>
      </c>
      <c r="V14" s="94"/>
      <c r="W14" s="94">
        <f t="shared" si="2"/>
        <v>130</v>
      </c>
      <c r="X14" s="94">
        <f t="shared" si="3"/>
        <v>35</v>
      </c>
      <c r="Z14" s="94">
        <f>RANK(X14,X$3:X$162,0)+COUNTIF(X$3:X14,X14)-1</f>
        <v>92</v>
      </c>
      <c r="AA14" t="str">
        <f t="shared" si="1"/>
        <v>Azir</v>
      </c>
      <c r="AC14" s="4">
        <f t="shared" si="4"/>
        <v>92</v>
      </c>
      <c r="AD14" s="4">
        <f t="shared" si="5"/>
        <v>35</v>
      </c>
    </row>
    <row r="15" spans="1:30" x14ac:dyDescent="0.25">
      <c r="A15" t="str">
        <f>'Champ Scores'!A15</f>
        <v>Bard</v>
      </c>
      <c r="B15" s="94">
        <f>'Find Your Champion'!$B$2-'Champ Scores'!B15</f>
        <v>-2</v>
      </c>
      <c r="C15" s="94">
        <f>'Find Your Champion'!$B$9-'Champ Scores'!C15</f>
        <v>0</v>
      </c>
      <c r="D15" s="94">
        <f>'Find Your Champion'!$B$16-'Champ Scores'!D15</f>
        <v>-2</v>
      </c>
      <c r="E15" s="94">
        <f>'Find Your Champion'!$B$23-'Champ Scores'!E15</f>
        <v>2</v>
      </c>
      <c r="F15" s="94">
        <f>'Find Your Champion'!$B$30-'Champ Scores'!F15</f>
        <v>3</v>
      </c>
      <c r="G15" s="94">
        <f>'Find Your Champion'!$B$37-'Champ Scores'!G15</f>
        <v>0</v>
      </c>
      <c r="H15" s="94">
        <f>'Find Your Champion'!$B$44-'Champ Scores'!H15</f>
        <v>-2</v>
      </c>
      <c r="I15" s="94">
        <f>'Find Your Champion'!$E$2-'Champ Scores'!I15</f>
        <v>-2</v>
      </c>
      <c r="J15" s="94">
        <f>'Find Your Champion'!$E$9-'Champ Scores'!J15</f>
        <v>0</v>
      </c>
      <c r="K15" s="94">
        <f>'Find Your Champion'!$E$16-'Champ Scores'!K15</f>
        <v>4</v>
      </c>
      <c r="L15" s="94">
        <f>'Find Your Champion'!$E$23-'Champ Scores'!L15</f>
        <v>4</v>
      </c>
      <c r="M15" s="94">
        <f>'Find Your Champion'!$E$30-'Champ Scores'!M15</f>
        <v>-1</v>
      </c>
      <c r="N15" s="94">
        <f>'Find Your Champion'!$E$37-'Champ Scores'!N15</f>
        <v>1</v>
      </c>
      <c r="O15" s="94">
        <f>'Find Your Champion'!$E$44-'Champ Scores'!O15</f>
        <v>-4</v>
      </c>
      <c r="P15" s="94">
        <f>'Find Your Champion'!$H$2-'Champ Scores'!P15</f>
        <v>0</v>
      </c>
      <c r="Q15" s="94">
        <f>'Find Your Champion'!$H$9-'Champ Scores'!Q15</f>
        <v>-4</v>
      </c>
      <c r="R15" s="94">
        <f>'Find Your Champion'!$H$16-'Champ Scores'!R15</f>
        <v>0</v>
      </c>
      <c r="S15" s="94">
        <f>'Find Your Champion'!$H$23-'Champ Scores'!S15</f>
        <v>2</v>
      </c>
      <c r="T15" s="94">
        <f>'Find Your Champion'!$H$30-'Champ Scores'!T15</f>
        <v>1</v>
      </c>
      <c r="U15" s="94">
        <f>'Find Your Champion'!$H$37-'Champ Scores'!U15</f>
        <v>2</v>
      </c>
      <c r="V15" s="94"/>
      <c r="W15" s="94">
        <f t="shared" si="2"/>
        <v>104</v>
      </c>
      <c r="X15" s="94">
        <f t="shared" si="3"/>
        <v>48</v>
      </c>
      <c r="Z15" s="94">
        <f>RANK(X15,X$3:X$162,0)+COUNTIF(X$3:X15,X15)-1</f>
        <v>51</v>
      </c>
      <c r="AA15" t="str">
        <f t="shared" si="1"/>
        <v>Bard</v>
      </c>
      <c r="AC15" s="4">
        <f t="shared" si="4"/>
        <v>51</v>
      </c>
      <c r="AD15" s="4">
        <f t="shared" si="5"/>
        <v>48</v>
      </c>
    </row>
    <row r="16" spans="1:30" x14ac:dyDescent="0.25">
      <c r="A16" t="str">
        <f>'Champ Scores'!A16</f>
        <v>Bel'Veth</v>
      </c>
      <c r="B16" s="94">
        <f>'Find Your Champion'!$B$2-'Champ Scores'!B16</f>
        <v>-1</v>
      </c>
      <c r="C16" s="94">
        <f>'Find Your Champion'!$B$9-'Champ Scores'!C16</f>
        <v>-3</v>
      </c>
      <c r="D16" s="94">
        <f>'Find Your Champion'!$B$16-'Champ Scores'!D16</f>
        <v>-3</v>
      </c>
      <c r="E16" s="94">
        <f>'Find Your Champion'!$B$23-'Champ Scores'!E16</f>
        <v>0</v>
      </c>
      <c r="F16" s="94">
        <f>'Find Your Champion'!$B$30-'Champ Scores'!F16</f>
        <v>0</v>
      </c>
      <c r="G16" s="94">
        <f>'Find Your Champion'!$B$37-'Champ Scores'!G16</f>
        <v>-1</v>
      </c>
      <c r="H16" s="94">
        <f>'Find Your Champion'!$B$44-'Champ Scores'!H16</f>
        <v>0</v>
      </c>
      <c r="I16" s="94">
        <f>'Find Your Champion'!$E$2-'Champ Scores'!I16</f>
        <v>0</v>
      </c>
      <c r="J16" s="94">
        <f>'Find Your Champion'!$E$9-'Champ Scores'!J16</f>
        <v>-2</v>
      </c>
      <c r="K16" s="94">
        <f>'Find Your Champion'!$E$16-'Champ Scores'!K16</f>
        <v>0</v>
      </c>
      <c r="L16" s="94">
        <f>'Find Your Champion'!$E$23-'Champ Scores'!L16</f>
        <v>2</v>
      </c>
      <c r="M16" s="94">
        <f>'Find Your Champion'!$E$30-'Champ Scores'!M16</f>
        <v>-1</v>
      </c>
      <c r="N16" s="94">
        <f>'Find Your Champion'!$E$37-'Champ Scores'!N16</f>
        <v>3</v>
      </c>
      <c r="O16" s="94">
        <f>'Find Your Champion'!$E$44-'Champ Scores'!O16</f>
        <v>-1</v>
      </c>
      <c r="P16" s="94">
        <f>'Find Your Champion'!$H$2-'Champ Scores'!P16</f>
        <v>1</v>
      </c>
      <c r="Q16" s="94">
        <f>'Find Your Champion'!$H$9-'Champ Scores'!Q16</f>
        <v>-4</v>
      </c>
      <c r="R16" s="94">
        <f>'Find Your Champion'!$H$16-'Champ Scores'!R16</f>
        <v>0</v>
      </c>
      <c r="S16" s="94">
        <f>'Find Your Champion'!$H$23-'Champ Scores'!S16</f>
        <v>4</v>
      </c>
      <c r="T16" s="94">
        <f>'Find Your Champion'!$H$30-'Champ Scores'!T16</f>
        <v>4</v>
      </c>
      <c r="U16" s="94">
        <f>'Find Your Champion'!$H$37-'Champ Scores'!U16</f>
        <v>4</v>
      </c>
      <c r="V16" s="94"/>
      <c r="W16" s="94">
        <f t="shared" si="2"/>
        <v>104</v>
      </c>
      <c r="X16" s="94">
        <f t="shared" si="3"/>
        <v>48</v>
      </c>
      <c r="Z16" s="94">
        <f>RANK(X16,X$3:X$162,0)+COUNTIF(X$3:X16,X16)-1</f>
        <v>52</v>
      </c>
      <c r="AA16" t="str">
        <f t="shared" si="1"/>
        <v>Bel'Veth</v>
      </c>
      <c r="AC16" s="4">
        <f t="shared" si="4"/>
        <v>52</v>
      </c>
      <c r="AD16" s="4">
        <f t="shared" si="5"/>
        <v>48</v>
      </c>
    </row>
    <row r="17" spans="1:30" x14ac:dyDescent="0.25">
      <c r="A17" t="str">
        <f>'Champ Scores'!A17</f>
        <v>Blitzcrank</v>
      </c>
      <c r="B17" s="94">
        <f>'Find Your Champion'!$B$2-'Champ Scores'!B17</f>
        <v>-2</v>
      </c>
      <c r="C17" s="94">
        <f>'Find Your Champion'!$B$9-'Champ Scores'!C17</f>
        <v>0</v>
      </c>
      <c r="D17" s="94">
        <f>'Find Your Champion'!$B$16-'Champ Scores'!D17</f>
        <v>-2</v>
      </c>
      <c r="E17" s="94">
        <f>'Find Your Champion'!$B$23-'Champ Scores'!E17</f>
        <v>0</v>
      </c>
      <c r="F17" s="94">
        <f>'Find Your Champion'!$B$30-'Champ Scores'!F17</f>
        <v>4</v>
      </c>
      <c r="G17" s="94">
        <f>'Find Your Champion'!$B$37-'Champ Scores'!G17</f>
        <v>0</v>
      </c>
      <c r="H17" s="94">
        <f>'Find Your Champion'!$B$44-'Champ Scores'!H17</f>
        <v>-1</v>
      </c>
      <c r="I17" s="94">
        <f>'Find Your Champion'!$E$2-'Champ Scores'!I17</f>
        <v>0</v>
      </c>
      <c r="J17" s="94">
        <f>'Find Your Champion'!$E$9-'Champ Scores'!J17</f>
        <v>0</v>
      </c>
      <c r="K17" s="94">
        <f>'Find Your Champion'!$E$16-'Champ Scores'!K17</f>
        <v>2</v>
      </c>
      <c r="L17" s="94">
        <f>'Find Your Champion'!$E$23-'Champ Scores'!L17</f>
        <v>4</v>
      </c>
      <c r="M17" s="94">
        <f>'Find Your Champion'!$E$30-'Champ Scores'!M17</f>
        <v>-4</v>
      </c>
      <c r="N17" s="94">
        <f>'Find Your Champion'!$E$37-'Champ Scores'!N17</f>
        <v>4</v>
      </c>
      <c r="O17" s="94">
        <f>'Find Your Champion'!$E$44-'Champ Scores'!O17</f>
        <v>-4</v>
      </c>
      <c r="P17" s="94">
        <f>'Find Your Champion'!$H$2-'Champ Scores'!P17</f>
        <v>0</v>
      </c>
      <c r="Q17" s="94">
        <f>'Find Your Champion'!$H$9-'Champ Scores'!Q17</f>
        <v>-2</v>
      </c>
      <c r="R17" s="94">
        <f>'Find Your Champion'!$H$16-'Champ Scores'!R17</f>
        <v>-3</v>
      </c>
      <c r="S17" s="94">
        <f>'Find Your Champion'!$H$23-'Champ Scores'!S17</f>
        <v>4</v>
      </c>
      <c r="T17" s="94">
        <f>'Find Your Champion'!$H$30-'Champ Scores'!T17</f>
        <v>0</v>
      </c>
      <c r="U17" s="94">
        <f>'Find Your Champion'!$H$37-'Champ Scores'!U17</f>
        <v>2</v>
      </c>
      <c r="V17" s="94"/>
      <c r="W17" s="94">
        <f t="shared" si="2"/>
        <v>126</v>
      </c>
      <c r="X17" s="94">
        <f t="shared" si="3"/>
        <v>37</v>
      </c>
      <c r="Z17" s="94">
        <f>RANK(X17,X$3:X$162,0)+COUNTIF(X$3:X17,X17)-1</f>
        <v>85</v>
      </c>
      <c r="AA17" t="str">
        <f t="shared" si="1"/>
        <v>Blitzcrank</v>
      </c>
      <c r="AC17" s="4">
        <f t="shared" si="4"/>
        <v>85</v>
      </c>
      <c r="AD17" s="4">
        <f t="shared" si="5"/>
        <v>37</v>
      </c>
    </row>
    <row r="18" spans="1:30" x14ac:dyDescent="0.25">
      <c r="A18" t="str">
        <f>'Champ Scores'!A18</f>
        <v>Brand</v>
      </c>
      <c r="B18" s="94">
        <f>'Find Your Champion'!$B$2-'Champ Scores'!B18</f>
        <v>-4</v>
      </c>
      <c r="C18" s="94">
        <f>'Find Your Champion'!$B$9-'Champ Scores'!C18</f>
        <v>-4</v>
      </c>
      <c r="D18" s="94">
        <f>'Find Your Champion'!$B$16-'Champ Scores'!D18</f>
        <v>-2</v>
      </c>
      <c r="E18" s="94">
        <f>'Find Your Champion'!$B$23-'Champ Scores'!E18</f>
        <v>-2</v>
      </c>
      <c r="F18" s="94">
        <f>'Find Your Champion'!$B$30-'Champ Scores'!F18</f>
        <v>4</v>
      </c>
      <c r="G18" s="94">
        <f>'Find Your Champion'!$B$37-'Champ Scores'!G18</f>
        <v>-4</v>
      </c>
      <c r="H18" s="94">
        <f>'Find Your Champion'!$B$44-'Champ Scores'!H18</f>
        <v>-2</v>
      </c>
      <c r="I18" s="94">
        <f>'Find Your Champion'!$E$2-'Champ Scores'!I18</f>
        <v>-2</v>
      </c>
      <c r="J18" s="94">
        <f>'Find Your Champion'!$E$9-'Champ Scores'!J18</f>
        <v>0</v>
      </c>
      <c r="K18" s="94">
        <f>'Find Your Champion'!$E$16-'Champ Scores'!K18</f>
        <v>4</v>
      </c>
      <c r="L18" s="94">
        <f>'Find Your Champion'!$E$23-'Champ Scores'!L18</f>
        <v>4</v>
      </c>
      <c r="M18" s="94">
        <f>'Find Your Champion'!$E$30-'Champ Scores'!M18</f>
        <v>-3</v>
      </c>
      <c r="N18" s="94">
        <f>'Find Your Champion'!$E$37-'Champ Scores'!N18</f>
        <v>4</v>
      </c>
      <c r="O18" s="94">
        <f>'Find Your Champion'!$E$44-'Champ Scores'!O18</f>
        <v>-3</v>
      </c>
      <c r="P18" s="94">
        <f>'Find Your Champion'!$H$2-'Champ Scores'!P18</f>
        <v>2</v>
      </c>
      <c r="Q18" s="94">
        <f>'Find Your Champion'!$H$9-'Champ Scores'!Q18</f>
        <v>0</v>
      </c>
      <c r="R18" s="94">
        <f>'Find Your Champion'!$H$16-'Champ Scores'!R18</f>
        <v>0</v>
      </c>
      <c r="S18" s="94">
        <f>'Find Your Champion'!$H$23-'Champ Scores'!S18</f>
        <v>4</v>
      </c>
      <c r="T18" s="94">
        <f>'Find Your Champion'!$H$30-'Champ Scores'!T18</f>
        <v>2</v>
      </c>
      <c r="U18" s="94">
        <f>'Find Your Champion'!$H$37-'Champ Scores'!U18</f>
        <v>4</v>
      </c>
      <c r="V18" s="94"/>
      <c r="W18" s="94">
        <f t="shared" si="2"/>
        <v>186</v>
      </c>
      <c r="X18" s="94">
        <f t="shared" si="3"/>
        <v>7</v>
      </c>
      <c r="Z18" s="94">
        <f>RANK(X18,X$3:X$162,0)+COUNTIF(X$3:X18,X18)-1</f>
        <v>148</v>
      </c>
      <c r="AA18" t="str">
        <f t="shared" si="1"/>
        <v>Brand</v>
      </c>
      <c r="AC18" s="4">
        <f t="shared" si="4"/>
        <v>148</v>
      </c>
      <c r="AD18" s="4">
        <f t="shared" si="5"/>
        <v>7</v>
      </c>
    </row>
    <row r="19" spans="1:30" x14ac:dyDescent="0.25">
      <c r="A19" t="str">
        <f>'Champ Scores'!A19</f>
        <v>Braum</v>
      </c>
      <c r="B19" s="94">
        <f>'Find Your Champion'!$B$2-'Champ Scores'!B19</f>
        <v>0</v>
      </c>
      <c r="C19" s="94">
        <f>'Find Your Champion'!$B$9-'Champ Scores'!C19</f>
        <v>-1</v>
      </c>
      <c r="D19" s="94">
        <f>'Find Your Champion'!$B$16-'Champ Scores'!D19</f>
        <v>-1</v>
      </c>
      <c r="E19" s="94">
        <f>'Find Your Champion'!$B$23-'Champ Scores'!E19</f>
        <v>1</v>
      </c>
      <c r="F19" s="94">
        <f>'Find Your Champion'!$B$30-'Champ Scores'!F19</f>
        <v>4</v>
      </c>
      <c r="G19" s="94">
        <f>'Find Your Champion'!$B$37-'Champ Scores'!G19</f>
        <v>0</v>
      </c>
      <c r="H19" s="94">
        <f>'Find Your Champion'!$B$44-'Champ Scores'!H19</f>
        <v>-1</v>
      </c>
      <c r="I19" s="94">
        <f>'Find Your Champion'!$E$2-'Champ Scores'!I19</f>
        <v>-2</v>
      </c>
      <c r="J19" s="94">
        <f>'Find Your Champion'!$E$9-'Champ Scores'!J19</f>
        <v>0</v>
      </c>
      <c r="K19" s="94">
        <f>'Find Your Champion'!$E$16-'Champ Scores'!K19</f>
        <v>0</v>
      </c>
      <c r="L19" s="94">
        <f>'Find Your Champion'!$E$23-'Champ Scores'!L19</f>
        <v>4</v>
      </c>
      <c r="M19" s="94">
        <f>'Find Your Champion'!$E$30-'Champ Scores'!M19</f>
        <v>-2</v>
      </c>
      <c r="N19" s="94">
        <f>'Find Your Champion'!$E$37-'Champ Scores'!N19</f>
        <v>1</v>
      </c>
      <c r="O19" s="94">
        <f>'Find Your Champion'!$E$44-'Champ Scores'!O19</f>
        <v>-2</v>
      </c>
      <c r="P19" s="94">
        <f>'Find Your Champion'!$H$2-'Champ Scores'!P19</f>
        <v>1</v>
      </c>
      <c r="Q19" s="94">
        <f>'Find Your Champion'!$H$9-'Champ Scores'!Q19</f>
        <v>0</v>
      </c>
      <c r="R19" s="94">
        <f>'Find Your Champion'!$H$16-'Champ Scores'!R19</f>
        <v>-2</v>
      </c>
      <c r="S19" s="94">
        <f>'Find Your Champion'!$H$23-'Champ Scores'!S19</f>
        <v>2</v>
      </c>
      <c r="T19" s="94">
        <f>'Find Your Champion'!$H$30-'Champ Scores'!T19</f>
        <v>0</v>
      </c>
      <c r="U19" s="94">
        <f>'Find Your Champion'!$H$37-'Champ Scores'!U19</f>
        <v>0</v>
      </c>
      <c r="V19" s="94"/>
      <c r="W19" s="94">
        <f t="shared" si="2"/>
        <v>58</v>
      </c>
      <c r="X19" s="94">
        <f t="shared" si="3"/>
        <v>71</v>
      </c>
      <c r="Z19" s="94">
        <f>RANK(X19,X$3:X$162,0)+COUNTIF(X$3:X19,X19)-1</f>
        <v>8</v>
      </c>
      <c r="AA19" t="str">
        <f t="shared" si="1"/>
        <v>Braum</v>
      </c>
      <c r="AC19" s="4">
        <f t="shared" si="4"/>
        <v>8</v>
      </c>
      <c r="AD19" s="4">
        <f t="shared" si="5"/>
        <v>71</v>
      </c>
    </row>
    <row r="20" spans="1:30" x14ac:dyDescent="0.25">
      <c r="A20" t="str">
        <f>'Champ Scores'!A20</f>
        <v>Caitlyn</v>
      </c>
      <c r="B20" s="94">
        <f>'Find Your Champion'!$B$2-'Champ Scores'!B20</f>
        <v>0</v>
      </c>
      <c r="C20" s="94">
        <f>'Find Your Champion'!$B$9-'Champ Scores'!C20</f>
        <v>-4</v>
      </c>
      <c r="D20" s="94">
        <f>'Find Your Champion'!$B$16-'Champ Scores'!D20</f>
        <v>-4</v>
      </c>
      <c r="E20" s="94">
        <f>'Find Your Champion'!$B$23-'Champ Scores'!E20</f>
        <v>1</v>
      </c>
      <c r="F20" s="94">
        <f>'Find Your Champion'!$B$30-'Champ Scores'!F20</f>
        <v>4</v>
      </c>
      <c r="G20" s="94">
        <f>'Find Your Champion'!$B$37-'Champ Scores'!G20</f>
        <v>-4</v>
      </c>
      <c r="H20" s="94">
        <f>'Find Your Champion'!$B$44-'Champ Scores'!H20</f>
        <v>-4</v>
      </c>
      <c r="I20" s="94">
        <f>'Find Your Champion'!$E$2-'Champ Scores'!I20</f>
        <v>-4</v>
      </c>
      <c r="J20" s="94">
        <f>'Find Your Champion'!$E$9-'Champ Scores'!J20</f>
        <v>0</v>
      </c>
      <c r="K20" s="94">
        <f>'Find Your Champion'!$E$16-'Champ Scores'!K20</f>
        <v>4</v>
      </c>
      <c r="L20" s="94">
        <f>'Find Your Champion'!$E$23-'Champ Scores'!L20</f>
        <v>4</v>
      </c>
      <c r="M20" s="94">
        <f>'Find Your Champion'!$E$30-'Champ Scores'!M20</f>
        <v>-1</v>
      </c>
      <c r="N20" s="94">
        <f>'Find Your Champion'!$E$37-'Champ Scores'!N20</f>
        <v>4</v>
      </c>
      <c r="O20" s="94">
        <f>'Find Your Champion'!$E$44-'Champ Scores'!O20</f>
        <v>-2</v>
      </c>
      <c r="P20" s="94">
        <f>'Find Your Champion'!$H$2-'Champ Scores'!P20</f>
        <v>3</v>
      </c>
      <c r="Q20" s="94">
        <f>'Find Your Champion'!$H$9-'Champ Scores'!Q20</f>
        <v>-2</v>
      </c>
      <c r="R20" s="94">
        <f>'Find Your Champion'!$H$16-'Champ Scores'!R20</f>
        <v>0</v>
      </c>
      <c r="S20" s="94">
        <f>'Find Your Champion'!$H$23-'Champ Scores'!S20</f>
        <v>4</v>
      </c>
      <c r="T20" s="94">
        <f>'Find Your Champion'!$H$30-'Champ Scores'!T20</f>
        <v>1</v>
      </c>
      <c r="U20" s="94">
        <f>'Find Your Champion'!$H$37-'Champ Scores'!U20</f>
        <v>2</v>
      </c>
      <c r="V20" s="94"/>
      <c r="W20" s="94">
        <f t="shared" si="2"/>
        <v>184</v>
      </c>
      <c r="X20" s="94">
        <f t="shared" si="3"/>
        <v>8</v>
      </c>
      <c r="Z20" s="94">
        <f>RANK(X20,X$3:X$162,0)+COUNTIF(X$3:X20,X20)-1</f>
        <v>145</v>
      </c>
      <c r="AA20" t="str">
        <f t="shared" si="1"/>
        <v>Caitlyn</v>
      </c>
      <c r="AC20" s="4">
        <f t="shared" si="4"/>
        <v>145</v>
      </c>
      <c r="AD20" s="4">
        <f t="shared" si="5"/>
        <v>8</v>
      </c>
    </row>
    <row r="21" spans="1:30" x14ac:dyDescent="0.25">
      <c r="A21" t="str">
        <f>'Champ Scores'!A21</f>
        <v>Camille</v>
      </c>
      <c r="B21" s="94">
        <f>'Find Your Champion'!$B$2-'Champ Scores'!B21</f>
        <v>-3</v>
      </c>
      <c r="C21" s="94">
        <f>'Find Your Champion'!$B$9-'Champ Scores'!C21</f>
        <v>-4</v>
      </c>
      <c r="D21" s="94">
        <f>'Find Your Champion'!$B$16-'Champ Scores'!D21</f>
        <v>-4</v>
      </c>
      <c r="E21" s="94">
        <f>'Find Your Champion'!$B$23-'Champ Scores'!E21</f>
        <v>2</v>
      </c>
      <c r="F21" s="94">
        <f>'Find Your Champion'!$B$30-'Champ Scores'!F21</f>
        <v>0</v>
      </c>
      <c r="G21" s="94">
        <f>'Find Your Champion'!$B$37-'Champ Scores'!G21</f>
        <v>-1</v>
      </c>
      <c r="H21" s="94">
        <f>'Find Your Champion'!$B$44-'Champ Scores'!H21</f>
        <v>0</v>
      </c>
      <c r="I21" s="94">
        <f>'Find Your Champion'!$E$2-'Champ Scores'!I21</f>
        <v>0</v>
      </c>
      <c r="J21" s="94">
        <f>'Find Your Champion'!$E$9-'Champ Scores'!J21</f>
        <v>-4</v>
      </c>
      <c r="K21" s="94">
        <f>'Find Your Champion'!$E$16-'Champ Scores'!K21</f>
        <v>3</v>
      </c>
      <c r="L21" s="94">
        <f>'Find Your Champion'!$E$23-'Champ Scores'!L21</f>
        <v>3</v>
      </c>
      <c r="M21" s="94">
        <f>'Find Your Champion'!$E$30-'Champ Scores'!M21</f>
        <v>-3</v>
      </c>
      <c r="N21" s="94">
        <f>'Find Your Champion'!$E$37-'Champ Scores'!N21</f>
        <v>4</v>
      </c>
      <c r="O21" s="94">
        <f>'Find Your Champion'!$E$44-'Champ Scores'!O21</f>
        <v>0</v>
      </c>
      <c r="P21" s="94">
        <f>'Find Your Champion'!$H$2-'Champ Scores'!P21</f>
        <v>1</v>
      </c>
      <c r="Q21" s="94">
        <f>'Find Your Champion'!$H$9-'Champ Scores'!Q21</f>
        <v>-1</v>
      </c>
      <c r="R21" s="94">
        <f>'Find Your Champion'!$H$16-'Champ Scores'!R21</f>
        <v>-3</v>
      </c>
      <c r="S21" s="94">
        <f>'Find Your Champion'!$H$23-'Champ Scores'!S21</f>
        <v>4</v>
      </c>
      <c r="T21" s="94">
        <f>'Find Your Champion'!$H$30-'Champ Scores'!T21</f>
        <v>4</v>
      </c>
      <c r="U21" s="94">
        <f>'Find Your Champion'!$H$37-'Champ Scores'!U21</f>
        <v>4</v>
      </c>
      <c r="V21" s="94"/>
      <c r="W21" s="94">
        <f t="shared" si="2"/>
        <v>164</v>
      </c>
      <c r="X21" s="94">
        <f t="shared" si="3"/>
        <v>18</v>
      </c>
      <c r="Z21" s="94">
        <f>RANK(X21,X$3:X$162,0)+COUNTIF(X$3:X21,X21)-1</f>
        <v>124</v>
      </c>
      <c r="AA21" t="str">
        <f t="shared" si="1"/>
        <v>Camille</v>
      </c>
      <c r="AC21" s="4">
        <f t="shared" si="4"/>
        <v>124</v>
      </c>
      <c r="AD21" s="4">
        <f t="shared" si="5"/>
        <v>18</v>
      </c>
    </row>
    <row r="22" spans="1:30" x14ac:dyDescent="0.25">
      <c r="A22" t="str">
        <f>'Champ Scores'!A22</f>
        <v>Cassiopeia</v>
      </c>
      <c r="B22" s="94">
        <f>'Find Your Champion'!$B$2-'Champ Scores'!B22</f>
        <v>0</v>
      </c>
      <c r="C22" s="94">
        <f>'Find Your Champion'!$B$9-'Champ Scores'!C22</f>
        <v>-4</v>
      </c>
      <c r="D22" s="94">
        <f>'Find Your Champion'!$B$16-'Champ Scores'!D22</f>
        <v>-4</v>
      </c>
      <c r="E22" s="94">
        <f>'Find Your Champion'!$B$23-'Champ Scores'!E22</f>
        <v>1</v>
      </c>
      <c r="F22" s="94">
        <f>'Find Your Champion'!$B$30-'Champ Scores'!F22</f>
        <v>3</v>
      </c>
      <c r="G22" s="94">
        <f>'Find Your Champion'!$B$37-'Champ Scores'!G22</f>
        <v>-2</v>
      </c>
      <c r="H22" s="94">
        <f>'Find Your Champion'!$B$44-'Champ Scores'!H22</f>
        <v>-1</v>
      </c>
      <c r="I22" s="94">
        <f>'Find Your Champion'!$E$2-'Champ Scores'!I22</f>
        <v>-2</v>
      </c>
      <c r="J22" s="94">
        <f>'Find Your Champion'!$E$9-'Champ Scores'!J22</f>
        <v>-2</v>
      </c>
      <c r="K22" s="94">
        <f>'Find Your Champion'!$E$16-'Champ Scores'!K22</f>
        <v>4</v>
      </c>
      <c r="L22" s="94">
        <f>'Find Your Champion'!$E$23-'Champ Scores'!L22</f>
        <v>3</v>
      </c>
      <c r="M22" s="94">
        <f>'Find Your Champion'!$E$30-'Champ Scores'!M22</f>
        <v>-1</v>
      </c>
      <c r="N22" s="94">
        <f>'Find Your Champion'!$E$37-'Champ Scores'!N22</f>
        <v>1</v>
      </c>
      <c r="O22" s="94">
        <f>'Find Your Champion'!$E$44-'Champ Scores'!O22</f>
        <v>-2</v>
      </c>
      <c r="P22" s="94">
        <f>'Find Your Champion'!$H$2-'Champ Scores'!P22</f>
        <v>0</v>
      </c>
      <c r="Q22" s="94">
        <f>'Find Your Champion'!$H$9-'Champ Scores'!Q22</f>
        <v>-1</v>
      </c>
      <c r="R22" s="94">
        <f>'Find Your Champion'!$H$16-'Champ Scores'!R22</f>
        <v>0</v>
      </c>
      <c r="S22" s="94">
        <f>'Find Your Champion'!$H$23-'Champ Scores'!S22</f>
        <v>4</v>
      </c>
      <c r="T22" s="94">
        <f>'Find Your Champion'!$H$30-'Champ Scores'!T22</f>
        <v>2</v>
      </c>
      <c r="U22" s="94">
        <f>'Find Your Champion'!$H$37-'Champ Scores'!U22</f>
        <v>3</v>
      </c>
      <c r="V22" s="94"/>
      <c r="W22" s="94">
        <f t="shared" si="2"/>
        <v>116</v>
      </c>
      <c r="X22" s="94">
        <f t="shared" si="3"/>
        <v>42</v>
      </c>
      <c r="Z22" s="94">
        <f>RANK(X22,X$3:X$162,0)+COUNTIF(X$3:X22,X22)-1</f>
        <v>69</v>
      </c>
      <c r="AA22" t="str">
        <f t="shared" si="1"/>
        <v>Cassiopeia</v>
      </c>
      <c r="AC22" s="4">
        <f t="shared" si="4"/>
        <v>69</v>
      </c>
      <c r="AD22" s="4">
        <f t="shared" si="5"/>
        <v>42</v>
      </c>
    </row>
    <row r="23" spans="1:30" x14ac:dyDescent="0.25">
      <c r="A23" t="str">
        <f>'Champ Scores'!A23</f>
        <v>Cho'Gath</v>
      </c>
      <c r="B23" s="94">
        <f>'Find Your Champion'!$B$2-'Champ Scores'!B23</f>
        <v>-2</v>
      </c>
      <c r="C23" s="94">
        <f>'Find Your Champion'!$B$9-'Champ Scores'!C23</f>
        <v>-2</v>
      </c>
      <c r="D23" s="94">
        <f>'Find Your Champion'!$B$16-'Champ Scores'!D23</f>
        <v>-2</v>
      </c>
      <c r="E23" s="94">
        <f>'Find Your Champion'!$B$23-'Champ Scores'!E23</f>
        <v>0</v>
      </c>
      <c r="F23" s="94">
        <f>'Find Your Champion'!$B$30-'Champ Scores'!F23</f>
        <v>3</v>
      </c>
      <c r="G23" s="94">
        <f>'Find Your Champion'!$B$37-'Champ Scores'!G23</f>
        <v>-2</v>
      </c>
      <c r="H23" s="94">
        <f>'Find Your Champion'!$B$44-'Champ Scores'!H23</f>
        <v>-2</v>
      </c>
      <c r="I23" s="94">
        <f>'Find Your Champion'!$E$2-'Champ Scores'!I23</f>
        <v>-2</v>
      </c>
      <c r="J23" s="94">
        <f>'Find Your Champion'!$E$9-'Champ Scores'!J23</f>
        <v>-1</v>
      </c>
      <c r="K23" s="94">
        <f>'Find Your Champion'!$E$16-'Champ Scores'!K23</f>
        <v>1</v>
      </c>
      <c r="L23" s="94">
        <f>'Find Your Champion'!$E$23-'Champ Scores'!L23</f>
        <v>0</v>
      </c>
      <c r="M23" s="94">
        <f>'Find Your Champion'!$E$30-'Champ Scores'!M23</f>
        <v>0</v>
      </c>
      <c r="N23" s="94">
        <f>'Find Your Champion'!$E$37-'Champ Scores'!N23</f>
        <v>1</v>
      </c>
      <c r="O23" s="94">
        <f>'Find Your Champion'!$E$44-'Champ Scores'!O23</f>
        <v>-2</v>
      </c>
      <c r="P23" s="94">
        <f>'Find Your Champion'!$H$2-'Champ Scores'!P23</f>
        <v>3</v>
      </c>
      <c r="Q23" s="94">
        <f>'Find Your Champion'!$H$9-'Champ Scores'!Q23</f>
        <v>0</v>
      </c>
      <c r="R23" s="94">
        <f>'Find Your Champion'!$H$16-'Champ Scores'!R23</f>
        <v>0</v>
      </c>
      <c r="S23" s="94">
        <f>'Find Your Champion'!$H$23-'Champ Scores'!S23</f>
        <v>4</v>
      </c>
      <c r="T23" s="94">
        <f>'Find Your Champion'!$H$30-'Champ Scores'!T23</f>
        <v>2</v>
      </c>
      <c r="U23" s="94">
        <f>'Find Your Champion'!$H$37-'Champ Scores'!U23</f>
        <v>3</v>
      </c>
      <c r="V23" s="94"/>
      <c r="W23" s="94">
        <f t="shared" si="2"/>
        <v>78</v>
      </c>
      <c r="X23" s="94">
        <f t="shared" si="3"/>
        <v>61</v>
      </c>
      <c r="Z23" s="94">
        <f>RANK(X23,X$3:X$162,0)+COUNTIF(X$3:X23,X23)-1</f>
        <v>21</v>
      </c>
      <c r="AA23" t="str">
        <f t="shared" si="1"/>
        <v>Cho'Gath</v>
      </c>
      <c r="AC23" s="4">
        <f t="shared" si="4"/>
        <v>21</v>
      </c>
      <c r="AD23" s="4">
        <f t="shared" si="5"/>
        <v>61</v>
      </c>
    </row>
    <row r="24" spans="1:30" x14ac:dyDescent="0.25">
      <c r="A24" t="str">
        <f>'Champ Scores'!A24</f>
        <v>Corki</v>
      </c>
      <c r="B24" s="94">
        <f>'Find Your Champion'!$B$2-'Champ Scores'!B24</f>
        <v>-2</v>
      </c>
      <c r="C24" s="94">
        <f>'Find Your Champion'!$B$9-'Champ Scores'!C24</f>
        <v>-3</v>
      </c>
      <c r="D24" s="94">
        <f>'Find Your Champion'!$B$16-'Champ Scores'!D24</f>
        <v>-2</v>
      </c>
      <c r="E24" s="94">
        <f>'Find Your Champion'!$B$23-'Champ Scores'!E24</f>
        <v>-2</v>
      </c>
      <c r="F24" s="94">
        <f>'Find Your Champion'!$B$30-'Champ Scores'!F24</f>
        <v>2</v>
      </c>
      <c r="G24" s="94">
        <f>'Find Your Champion'!$B$37-'Champ Scores'!G24</f>
        <v>-4</v>
      </c>
      <c r="H24" s="94">
        <f>'Find Your Champion'!$B$44-'Champ Scores'!H24</f>
        <v>-4</v>
      </c>
      <c r="I24" s="94">
        <f>'Find Your Champion'!$E$2-'Champ Scores'!I24</f>
        <v>-4</v>
      </c>
      <c r="J24" s="94">
        <f>'Find Your Champion'!$E$9-'Champ Scores'!J24</f>
        <v>-1</v>
      </c>
      <c r="K24" s="94">
        <f>'Find Your Champion'!$E$16-'Champ Scores'!K24</f>
        <v>4</v>
      </c>
      <c r="L24" s="94">
        <f>'Find Your Champion'!$E$23-'Champ Scores'!L24</f>
        <v>4</v>
      </c>
      <c r="M24" s="94">
        <f>'Find Your Champion'!$E$30-'Champ Scores'!M24</f>
        <v>0</v>
      </c>
      <c r="N24" s="94">
        <f>'Find Your Champion'!$E$37-'Champ Scores'!N24</f>
        <v>4</v>
      </c>
      <c r="O24" s="94">
        <f>'Find Your Champion'!$E$44-'Champ Scores'!O24</f>
        <v>0</v>
      </c>
      <c r="P24" s="94">
        <f>'Find Your Champion'!$H$2-'Champ Scores'!P24</f>
        <v>4</v>
      </c>
      <c r="Q24" s="94">
        <f>'Find Your Champion'!$H$9-'Champ Scores'!Q24</f>
        <v>-2</v>
      </c>
      <c r="R24" s="94">
        <f>'Find Your Champion'!$H$16-'Champ Scores'!R24</f>
        <v>-2</v>
      </c>
      <c r="S24" s="94">
        <f>'Find Your Champion'!$H$23-'Champ Scores'!S24</f>
        <v>4</v>
      </c>
      <c r="T24" s="94">
        <f>'Find Your Champion'!$H$30-'Champ Scores'!T24</f>
        <v>3</v>
      </c>
      <c r="U24" s="94">
        <f>'Find Your Champion'!$H$37-'Champ Scores'!U24</f>
        <v>3</v>
      </c>
      <c r="V24" s="94"/>
      <c r="W24" s="94">
        <f t="shared" si="2"/>
        <v>180</v>
      </c>
      <c r="X24" s="94">
        <f t="shared" si="3"/>
        <v>10</v>
      </c>
      <c r="Z24" s="94">
        <f>RANK(X24,X$3:X$162,0)+COUNTIF(X$3:X24,X24)-1</f>
        <v>143</v>
      </c>
      <c r="AA24" t="str">
        <f t="shared" si="1"/>
        <v>Corki</v>
      </c>
      <c r="AC24" s="4">
        <f t="shared" si="4"/>
        <v>143</v>
      </c>
      <c r="AD24" s="4">
        <f t="shared" si="5"/>
        <v>10</v>
      </c>
    </row>
    <row r="25" spans="1:30" x14ac:dyDescent="0.25">
      <c r="A25" t="str">
        <f>'Champ Scores'!A25</f>
        <v>Darius</v>
      </c>
      <c r="B25" s="94">
        <f>'Find Your Champion'!$B$2-'Champ Scores'!B25</f>
        <v>-2</v>
      </c>
      <c r="C25" s="94">
        <f>'Find Your Champion'!$B$9-'Champ Scores'!C25</f>
        <v>-3</v>
      </c>
      <c r="D25" s="94">
        <f>'Find Your Champion'!$B$16-'Champ Scores'!D25</f>
        <v>-3</v>
      </c>
      <c r="E25" s="94">
        <f>'Find Your Champion'!$B$23-'Champ Scores'!E25</f>
        <v>-1</v>
      </c>
      <c r="F25" s="94">
        <f>'Find Your Champion'!$B$30-'Champ Scores'!F25</f>
        <v>1</v>
      </c>
      <c r="G25" s="94">
        <f>'Find Your Champion'!$B$37-'Champ Scores'!G25</f>
        <v>-1</v>
      </c>
      <c r="H25" s="94">
        <f>'Find Your Champion'!$B$44-'Champ Scores'!H25</f>
        <v>0</v>
      </c>
      <c r="I25" s="94">
        <f>'Find Your Champion'!$E$2-'Champ Scores'!I25</f>
        <v>0</v>
      </c>
      <c r="J25" s="94">
        <f>'Find Your Champion'!$E$9-'Champ Scores'!J25</f>
        <v>-4</v>
      </c>
      <c r="K25" s="94">
        <f>'Find Your Champion'!$E$16-'Champ Scores'!K25</f>
        <v>4</v>
      </c>
      <c r="L25" s="94">
        <f>'Find Your Champion'!$E$23-'Champ Scores'!L25</f>
        <v>0</v>
      </c>
      <c r="M25" s="94">
        <f>'Find Your Champion'!$E$30-'Champ Scores'!M25</f>
        <v>0</v>
      </c>
      <c r="N25" s="94">
        <f>'Find Your Champion'!$E$37-'Champ Scores'!N25</f>
        <v>2</v>
      </c>
      <c r="O25" s="94">
        <f>'Find Your Champion'!$E$44-'Champ Scores'!O25</f>
        <v>-1</v>
      </c>
      <c r="P25" s="94">
        <f>'Find Your Champion'!$H$2-'Champ Scores'!P25</f>
        <v>3</v>
      </c>
      <c r="Q25" s="94">
        <f>'Find Your Champion'!$H$9-'Champ Scores'!Q25</f>
        <v>-1</v>
      </c>
      <c r="R25" s="94">
        <f>'Find Your Champion'!$H$16-'Champ Scores'!R25</f>
        <v>0</v>
      </c>
      <c r="S25" s="94">
        <f>'Find Your Champion'!$H$23-'Champ Scores'!S25</f>
        <v>4</v>
      </c>
      <c r="T25" s="94">
        <f>'Find Your Champion'!$H$30-'Champ Scores'!T25</f>
        <v>1</v>
      </c>
      <c r="U25" s="94">
        <f>'Find Your Champion'!$H$37-'Champ Scores'!U25</f>
        <v>3</v>
      </c>
      <c r="V25" s="94"/>
      <c r="W25" s="94">
        <f t="shared" si="2"/>
        <v>98</v>
      </c>
      <c r="X25" s="94">
        <f t="shared" si="3"/>
        <v>51</v>
      </c>
      <c r="Z25" s="94">
        <f>RANK(X25,X$3:X$162,0)+COUNTIF(X$3:X25,X25)-1</f>
        <v>45</v>
      </c>
      <c r="AA25" t="str">
        <f t="shared" si="1"/>
        <v>Darius</v>
      </c>
      <c r="AC25" s="4">
        <f t="shared" si="4"/>
        <v>45</v>
      </c>
      <c r="AD25" s="4">
        <f t="shared" si="5"/>
        <v>51</v>
      </c>
    </row>
    <row r="26" spans="1:30" x14ac:dyDescent="0.25">
      <c r="A26" t="str">
        <f>'Champ Scores'!A26</f>
        <v>Diana</v>
      </c>
      <c r="B26" s="94">
        <f>'Find Your Champion'!$B$2-'Champ Scores'!B26</f>
        <v>-3</v>
      </c>
      <c r="C26" s="94">
        <f>'Find Your Champion'!$B$9-'Champ Scores'!C26</f>
        <v>-1</v>
      </c>
      <c r="D26" s="94">
        <f>'Find Your Champion'!$B$16-'Champ Scores'!D26</f>
        <v>-3</v>
      </c>
      <c r="E26" s="94">
        <f>'Find Your Champion'!$B$23-'Champ Scores'!E26</f>
        <v>0</v>
      </c>
      <c r="F26" s="94">
        <f>'Find Your Champion'!$B$30-'Champ Scores'!F26</f>
        <v>1</v>
      </c>
      <c r="G26" s="94">
        <f>'Find Your Champion'!$B$37-'Champ Scores'!G26</f>
        <v>-2</v>
      </c>
      <c r="H26" s="94">
        <f>'Find Your Champion'!$B$44-'Champ Scores'!H26</f>
        <v>-2</v>
      </c>
      <c r="I26" s="94">
        <f>'Find Your Champion'!$E$2-'Champ Scores'!I26</f>
        <v>-1</v>
      </c>
      <c r="J26" s="94">
        <f>'Find Your Champion'!$E$9-'Champ Scores'!J26</f>
        <v>-2</v>
      </c>
      <c r="K26" s="94">
        <f>'Find Your Champion'!$E$16-'Champ Scores'!K26</f>
        <v>2</v>
      </c>
      <c r="L26" s="94">
        <f>'Find Your Champion'!$E$23-'Champ Scores'!L26</f>
        <v>4</v>
      </c>
      <c r="M26" s="94">
        <f>'Find Your Champion'!$E$30-'Champ Scores'!M26</f>
        <v>0</v>
      </c>
      <c r="N26" s="94">
        <f>'Find Your Champion'!$E$37-'Champ Scores'!N26</f>
        <v>2</v>
      </c>
      <c r="O26" s="94">
        <f>'Find Your Champion'!$E$44-'Champ Scores'!O26</f>
        <v>0</v>
      </c>
      <c r="P26" s="94">
        <f>'Find Your Champion'!$H$2-'Champ Scores'!P26</f>
        <v>1</v>
      </c>
      <c r="Q26" s="94">
        <f>'Find Your Champion'!$H$9-'Champ Scores'!Q26</f>
        <v>0</v>
      </c>
      <c r="R26" s="94">
        <f>'Find Your Champion'!$H$16-'Champ Scores'!R26</f>
        <v>-4</v>
      </c>
      <c r="S26" s="94">
        <f>'Find Your Champion'!$H$23-'Champ Scores'!S26</f>
        <v>4</v>
      </c>
      <c r="T26" s="94">
        <f>'Find Your Champion'!$H$30-'Champ Scores'!T26</f>
        <v>2</v>
      </c>
      <c r="U26" s="94">
        <f>'Find Your Champion'!$H$37-'Champ Scores'!U26</f>
        <v>4</v>
      </c>
      <c r="V26" s="94"/>
      <c r="W26" s="94">
        <f t="shared" si="2"/>
        <v>110</v>
      </c>
      <c r="X26" s="94">
        <f t="shared" si="3"/>
        <v>45</v>
      </c>
      <c r="Z26" s="94">
        <f>RANK(X26,X$3:X$162,0)+COUNTIF(X$3:X26,X26)-1</f>
        <v>59</v>
      </c>
      <c r="AA26" t="str">
        <f t="shared" si="1"/>
        <v>Diana</v>
      </c>
      <c r="AC26" s="4">
        <f t="shared" si="4"/>
        <v>59</v>
      </c>
      <c r="AD26" s="4">
        <f t="shared" si="5"/>
        <v>45</v>
      </c>
    </row>
    <row r="27" spans="1:30" x14ac:dyDescent="0.25">
      <c r="A27" t="str">
        <f>'Champ Scores'!A27</f>
        <v>Dr. Mundo</v>
      </c>
      <c r="B27" s="94">
        <f>'Find Your Champion'!$B$2-'Champ Scores'!B27</f>
        <v>-1</v>
      </c>
      <c r="C27" s="94">
        <f>'Find Your Champion'!$B$9-'Champ Scores'!C27</f>
        <v>-3</v>
      </c>
      <c r="D27" s="94">
        <f>'Find Your Champion'!$B$16-'Champ Scores'!D27</f>
        <v>-3</v>
      </c>
      <c r="E27" s="94">
        <f>'Find Your Champion'!$B$23-'Champ Scores'!E27</f>
        <v>1</v>
      </c>
      <c r="F27" s="94">
        <f>'Find Your Champion'!$B$30-'Champ Scores'!F27</f>
        <v>1</v>
      </c>
      <c r="G27" s="94">
        <f>'Find Your Champion'!$B$37-'Champ Scores'!G27</f>
        <v>0</v>
      </c>
      <c r="H27" s="94">
        <f>'Find Your Champion'!$B$44-'Champ Scores'!H27</f>
        <v>-2</v>
      </c>
      <c r="I27" s="94">
        <f>'Find Your Champion'!$E$2-'Champ Scores'!I27</f>
        <v>-2</v>
      </c>
      <c r="J27" s="94">
        <f>'Find Your Champion'!$E$9-'Champ Scores'!J27</f>
        <v>-3</v>
      </c>
      <c r="K27" s="94">
        <f>'Find Your Champion'!$E$16-'Champ Scores'!K27</f>
        <v>3</v>
      </c>
      <c r="L27" s="94">
        <f>'Find Your Champion'!$E$23-'Champ Scores'!L27</f>
        <v>0</v>
      </c>
      <c r="M27" s="94">
        <f>'Find Your Champion'!$E$30-'Champ Scores'!M27</f>
        <v>-2</v>
      </c>
      <c r="N27" s="94">
        <f>'Find Your Champion'!$E$37-'Champ Scores'!N27</f>
        <v>4</v>
      </c>
      <c r="O27" s="94">
        <f>'Find Your Champion'!$E$44-'Champ Scores'!O27</f>
        <v>-2</v>
      </c>
      <c r="P27" s="94">
        <f>'Find Your Champion'!$H$2-'Champ Scores'!P27</f>
        <v>3</v>
      </c>
      <c r="Q27" s="94">
        <f>'Find Your Champion'!$H$9-'Champ Scores'!Q27</f>
        <v>-2</v>
      </c>
      <c r="R27" s="94">
        <f>'Find Your Champion'!$H$16-'Champ Scores'!R27</f>
        <v>0</v>
      </c>
      <c r="S27" s="94">
        <f>'Find Your Champion'!$H$23-'Champ Scores'!S27</f>
        <v>4</v>
      </c>
      <c r="T27" s="94">
        <f>'Find Your Champion'!$H$30-'Champ Scores'!T27</f>
        <v>2</v>
      </c>
      <c r="U27" s="94">
        <f>'Find Your Champion'!$H$37-'Champ Scores'!U27</f>
        <v>4</v>
      </c>
      <c r="V27" s="94"/>
      <c r="W27" s="94">
        <f t="shared" si="2"/>
        <v>120</v>
      </c>
      <c r="X27" s="94">
        <f t="shared" si="3"/>
        <v>40</v>
      </c>
      <c r="Z27" s="94">
        <f>RANK(X27,X$3:X$162,0)+COUNTIF(X$3:X27,X27)-1</f>
        <v>76</v>
      </c>
      <c r="AA27" t="str">
        <f t="shared" si="1"/>
        <v>Dr. Mundo</v>
      </c>
      <c r="AC27" s="4">
        <f t="shared" si="4"/>
        <v>76</v>
      </c>
      <c r="AD27" s="4">
        <f t="shared" si="5"/>
        <v>40</v>
      </c>
    </row>
    <row r="28" spans="1:30" x14ac:dyDescent="0.25">
      <c r="A28" t="str">
        <f>'Champ Scores'!A28</f>
        <v>Draven</v>
      </c>
      <c r="B28" s="94">
        <f>'Find Your Champion'!$B$2-'Champ Scores'!B28</f>
        <v>-2</v>
      </c>
      <c r="C28" s="94">
        <f>'Find Your Champion'!$B$9-'Champ Scores'!C28</f>
        <v>-4</v>
      </c>
      <c r="D28" s="94">
        <f>'Find Your Champion'!$B$16-'Champ Scores'!D28</f>
        <v>-4</v>
      </c>
      <c r="E28" s="94">
        <f>'Find Your Champion'!$B$23-'Champ Scores'!E28</f>
        <v>2</v>
      </c>
      <c r="F28" s="94">
        <f>'Find Your Champion'!$B$30-'Champ Scores'!F28</f>
        <v>2</v>
      </c>
      <c r="G28" s="94">
        <f>'Find Your Champion'!$B$37-'Champ Scores'!G28</f>
        <v>-3</v>
      </c>
      <c r="H28" s="94">
        <f>'Find Your Champion'!$B$44-'Champ Scores'!H28</f>
        <v>-2</v>
      </c>
      <c r="I28" s="94">
        <f>'Find Your Champion'!$E$2-'Champ Scores'!I28</f>
        <v>-3</v>
      </c>
      <c r="J28" s="94">
        <f>'Find Your Champion'!$E$9-'Champ Scores'!J28</f>
        <v>-2</v>
      </c>
      <c r="K28" s="94">
        <f>'Find Your Champion'!$E$16-'Champ Scores'!K28</f>
        <v>4</v>
      </c>
      <c r="L28" s="94">
        <f>'Find Your Champion'!$E$23-'Champ Scores'!L28</f>
        <v>2</v>
      </c>
      <c r="M28" s="94">
        <f>'Find Your Champion'!$E$30-'Champ Scores'!M28</f>
        <v>0</v>
      </c>
      <c r="N28" s="94">
        <f>'Find Your Champion'!$E$37-'Champ Scores'!N28</f>
        <v>2</v>
      </c>
      <c r="O28" s="94">
        <f>'Find Your Champion'!$E$44-'Champ Scores'!O28</f>
        <v>-2</v>
      </c>
      <c r="P28" s="94">
        <f>'Find Your Champion'!$H$2-'Champ Scores'!P28</f>
        <v>3</v>
      </c>
      <c r="Q28" s="94">
        <f>'Find Your Champion'!$H$9-'Champ Scores'!Q28</f>
        <v>-2</v>
      </c>
      <c r="R28" s="94">
        <f>'Find Your Champion'!$H$16-'Champ Scores'!R28</f>
        <v>0</v>
      </c>
      <c r="S28" s="94">
        <f>'Find Your Champion'!$H$23-'Champ Scores'!S28</f>
        <v>4</v>
      </c>
      <c r="T28" s="94">
        <f>'Find Your Champion'!$H$30-'Champ Scores'!T28</f>
        <v>4</v>
      </c>
      <c r="U28" s="94">
        <f>'Find Your Champion'!$H$37-'Champ Scores'!U28</f>
        <v>3</v>
      </c>
      <c r="V28" s="94"/>
      <c r="W28" s="94">
        <f t="shared" si="2"/>
        <v>152</v>
      </c>
      <c r="X28" s="94">
        <f t="shared" si="3"/>
        <v>24</v>
      </c>
      <c r="Z28" s="94">
        <f>RANK(X28,X$3:X$162,0)+COUNTIF(X$3:X28,X28)-1</f>
        <v>114</v>
      </c>
      <c r="AA28" t="str">
        <f t="shared" si="1"/>
        <v>Draven</v>
      </c>
      <c r="AC28" s="4">
        <f t="shared" si="4"/>
        <v>114</v>
      </c>
      <c r="AD28" s="4">
        <f t="shared" si="5"/>
        <v>24</v>
      </c>
    </row>
    <row r="29" spans="1:30" x14ac:dyDescent="0.25">
      <c r="A29" t="str">
        <f>'Champ Scores'!A29</f>
        <v>Ekko</v>
      </c>
      <c r="B29" s="94">
        <f>'Find Your Champion'!$B$2-'Champ Scores'!B29</f>
        <v>-4</v>
      </c>
      <c r="C29" s="94">
        <f>'Find Your Champion'!$B$9-'Champ Scores'!C29</f>
        <v>-1</v>
      </c>
      <c r="D29" s="94">
        <f>'Find Your Champion'!$B$16-'Champ Scores'!D29</f>
        <v>-3</v>
      </c>
      <c r="E29" s="94">
        <f>'Find Your Champion'!$B$23-'Champ Scores'!E29</f>
        <v>0</v>
      </c>
      <c r="F29" s="94">
        <f>'Find Your Champion'!$B$30-'Champ Scores'!F29</f>
        <v>0</v>
      </c>
      <c r="G29" s="94">
        <f>'Find Your Champion'!$B$37-'Champ Scores'!G29</f>
        <v>-2</v>
      </c>
      <c r="H29" s="94">
        <f>'Find Your Champion'!$B$44-'Champ Scores'!H29</f>
        <v>-2</v>
      </c>
      <c r="I29" s="94">
        <f>'Find Your Champion'!$E$2-'Champ Scores'!I29</f>
        <v>0</v>
      </c>
      <c r="J29" s="94">
        <f>'Find Your Champion'!$E$9-'Champ Scores'!J29</f>
        <v>-3</v>
      </c>
      <c r="K29" s="94">
        <f>'Find Your Champion'!$E$16-'Champ Scores'!K29</f>
        <v>3</v>
      </c>
      <c r="L29" s="94">
        <f>'Find Your Champion'!$E$23-'Champ Scores'!L29</f>
        <v>3</v>
      </c>
      <c r="M29" s="94">
        <f>'Find Your Champion'!$E$30-'Champ Scores'!M29</f>
        <v>0</v>
      </c>
      <c r="N29" s="94">
        <f>'Find Your Champion'!$E$37-'Champ Scores'!N29</f>
        <v>3</v>
      </c>
      <c r="O29" s="94">
        <f>'Find Your Champion'!$E$44-'Champ Scores'!O29</f>
        <v>-1</v>
      </c>
      <c r="P29" s="94">
        <f>'Find Your Champion'!$H$2-'Champ Scores'!P29</f>
        <v>2</v>
      </c>
      <c r="Q29" s="94">
        <f>'Find Your Champion'!$H$9-'Champ Scores'!Q29</f>
        <v>-1</v>
      </c>
      <c r="R29" s="94">
        <f>'Find Your Champion'!$H$16-'Champ Scores'!R29</f>
        <v>-2</v>
      </c>
      <c r="S29" s="94">
        <f>'Find Your Champion'!$H$23-'Champ Scores'!S29</f>
        <v>4</v>
      </c>
      <c r="T29" s="94">
        <f>'Find Your Champion'!$H$30-'Champ Scores'!T29</f>
        <v>2</v>
      </c>
      <c r="U29" s="94">
        <f>'Find Your Champion'!$H$37-'Champ Scores'!U29</f>
        <v>4</v>
      </c>
      <c r="V29" s="94"/>
      <c r="W29" s="94">
        <f t="shared" si="2"/>
        <v>116</v>
      </c>
      <c r="X29" s="94">
        <f t="shared" si="3"/>
        <v>42</v>
      </c>
      <c r="Z29" s="94">
        <f>RANK(X29,X$3:X$162,0)+COUNTIF(X$3:X29,X29)-1</f>
        <v>70</v>
      </c>
      <c r="AA29" t="str">
        <f t="shared" si="1"/>
        <v>Ekko</v>
      </c>
      <c r="AC29" s="4">
        <f t="shared" si="4"/>
        <v>70</v>
      </c>
      <c r="AD29" s="4">
        <f t="shared" si="5"/>
        <v>42</v>
      </c>
    </row>
    <row r="30" spans="1:30" x14ac:dyDescent="0.25">
      <c r="A30" t="str">
        <f>'Champ Scores'!A30</f>
        <v>Elise</v>
      </c>
      <c r="B30" s="94">
        <f>'Find Your Champion'!$B$2-'Champ Scores'!B30</f>
        <v>-3</v>
      </c>
      <c r="C30" s="94">
        <f>'Find Your Champion'!$B$9-'Champ Scores'!C30</f>
        <v>-1</v>
      </c>
      <c r="D30" s="94">
        <f>'Find Your Champion'!$B$16-'Champ Scores'!D30</f>
        <v>-3</v>
      </c>
      <c r="E30" s="94">
        <f>'Find Your Champion'!$B$23-'Champ Scores'!E30</f>
        <v>2</v>
      </c>
      <c r="F30" s="94">
        <f>'Find Your Champion'!$B$30-'Champ Scores'!F30</f>
        <v>0</v>
      </c>
      <c r="G30" s="94">
        <f>'Find Your Champion'!$B$37-'Champ Scores'!G30</f>
        <v>0</v>
      </c>
      <c r="H30" s="94">
        <f>'Find Your Champion'!$B$44-'Champ Scores'!H30</f>
        <v>-1</v>
      </c>
      <c r="I30" s="94">
        <f>'Find Your Champion'!$E$2-'Champ Scores'!I30</f>
        <v>0</v>
      </c>
      <c r="J30" s="94">
        <f>'Find Your Champion'!$E$9-'Champ Scores'!J30</f>
        <v>-2</v>
      </c>
      <c r="K30" s="94">
        <f>'Find Your Champion'!$E$16-'Champ Scores'!K30</f>
        <v>3</v>
      </c>
      <c r="L30" s="94">
        <f>'Find Your Champion'!$E$23-'Champ Scores'!L30</f>
        <v>3</v>
      </c>
      <c r="M30" s="94">
        <f>'Find Your Champion'!$E$30-'Champ Scores'!M30</f>
        <v>-4</v>
      </c>
      <c r="N30" s="94">
        <f>'Find Your Champion'!$E$37-'Champ Scores'!N30</f>
        <v>4</v>
      </c>
      <c r="O30" s="94">
        <f>'Find Your Champion'!$E$44-'Champ Scores'!O30</f>
        <v>-4</v>
      </c>
      <c r="P30" s="94">
        <f>'Find Your Champion'!$H$2-'Champ Scores'!P30</f>
        <v>1</v>
      </c>
      <c r="Q30" s="94">
        <f>'Find Your Champion'!$H$9-'Champ Scores'!Q30</f>
        <v>-2</v>
      </c>
      <c r="R30" s="94">
        <f>'Find Your Champion'!$H$16-'Champ Scores'!R30</f>
        <v>-2</v>
      </c>
      <c r="S30" s="94">
        <f>'Find Your Champion'!$H$23-'Champ Scores'!S30</f>
        <v>4</v>
      </c>
      <c r="T30" s="94">
        <f>'Find Your Champion'!$H$30-'Champ Scores'!T30</f>
        <v>4</v>
      </c>
      <c r="U30" s="94">
        <f>'Find Your Champion'!$H$37-'Champ Scores'!U30</f>
        <v>3</v>
      </c>
      <c r="V30" s="94"/>
      <c r="W30" s="94">
        <f t="shared" si="2"/>
        <v>144</v>
      </c>
      <c r="X30" s="94">
        <f t="shared" si="3"/>
        <v>28</v>
      </c>
      <c r="Z30" s="94">
        <f>RANK(X30,X$3:X$162,0)+COUNTIF(X$3:X30,X30)-1</f>
        <v>105</v>
      </c>
      <c r="AA30" t="str">
        <f t="shared" si="1"/>
        <v>Elise</v>
      </c>
      <c r="AC30" s="4">
        <f t="shared" si="4"/>
        <v>105</v>
      </c>
      <c r="AD30" s="4">
        <f t="shared" si="5"/>
        <v>28</v>
      </c>
    </row>
    <row r="31" spans="1:30" x14ac:dyDescent="0.25">
      <c r="A31" t="str">
        <f>'Champ Scores'!A31</f>
        <v>Evelynn</v>
      </c>
      <c r="B31" s="94">
        <f>'Find Your Champion'!$B$2-'Champ Scores'!B31</f>
        <v>-4</v>
      </c>
      <c r="C31" s="94">
        <f>'Find Your Champion'!$B$9-'Champ Scores'!C31</f>
        <v>0</v>
      </c>
      <c r="D31" s="94">
        <f>'Find Your Champion'!$B$16-'Champ Scores'!D31</f>
        <v>-4</v>
      </c>
      <c r="E31" s="94">
        <f>'Find Your Champion'!$B$23-'Champ Scores'!E31</f>
        <v>0</v>
      </c>
      <c r="F31" s="94">
        <f>'Find Your Champion'!$B$30-'Champ Scores'!F31</f>
        <v>0</v>
      </c>
      <c r="G31" s="94">
        <f>'Find Your Champion'!$B$37-'Champ Scores'!G31</f>
        <v>0</v>
      </c>
      <c r="H31" s="94">
        <f>'Find Your Champion'!$B$44-'Champ Scores'!H31</f>
        <v>0</v>
      </c>
      <c r="I31" s="94">
        <f>'Find Your Champion'!$E$2-'Champ Scores'!I31</f>
        <v>0</v>
      </c>
      <c r="J31" s="94">
        <f>'Find Your Champion'!$E$9-'Champ Scores'!J31</f>
        <v>-3</v>
      </c>
      <c r="K31" s="94">
        <f>'Find Your Champion'!$E$16-'Champ Scores'!K31</f>
        <v>4</v>
      </c>
      <c r="L31" s="94">
        <f>'Find Your Champion'!$E$23-'Champ Scores'!L31</f>
        <v>2</v>
      </c>
      <c r="M31" s="94">
        <f>'Find Your Champion'!$E$30-'Champ Scores'!M31</f>
        <v>-2</v>
      </c>
      <c r="N31" s="94">
        <f>'Find Your Champion'!$E$37-'Champ Scores'!N31</f>
        <v>4</v>
      </c>
      <c r="O31" s="94">
        <f>'Find Your Champion'!$E$44-'Champ Scores'!O31</f>
        <v>-1</v>
      </c>
      <c r="P31" s="94">
        <f>'Find Your Champion'!$H$2-'Champ Scores'!P31</f>
        <v>2</v>
      </c>
      <c r="Q31" s="94">
        <f>'Find Your Champion'!$H$9-'Champ Scores'!Q31</f>
        <v>-4</v>
      </c>
      <c r="R31" s="94">
        <f>'Find Your Champion'!$H$16-'Champ Scores'!R31</f>
        <v>-3</v>
      </c>
      <c r="S31" s="94">
        <f>'Find Your Champion'!$H$23-'Champ Scores'!S31</f>
        <v>4</v>
      </c>
      <c r="T31" s="94">
        <f>'Find Your Champion'!$H$30-'Champ Scores'!T31</f>
        <v>3</v>
      </c>
      <c r="U31" s="94">
        <f>'Find Your Champion'!$H$37-'Champ Scores'!U31</f>
        <v>4</v>
      </c>
      <c r="V31" s="94"/>
      <c r="W31" s="94">
        <f t="shared" si="2"/>
        <v>152</v>
      </c>
      <c r="X31" s="94">
        <f t="shared" si="3"/>
        <v>24</v>
      </c>
      <c r="Z31" s="94">
        <f>RANK(X31,X$3:X$162,0)+COUNTIF(X$3:X31,X31)-1</f>
        <v>115</v>
      </c>
      <c r="AA31" t="str">
        <f t="shared" si="1"/>
        <v>Evelynn</v>
      </c>
      <c r="AC31" s="4">
        <f t="shared" si="4"/>
        <v>115</v>
      </c>
      <c r="AD31" s="4">
        <f t="shared" si="5"/>
        <v>24</v>
      </c>
    </row>
    <row r="32" spans="1:30" x14ac:dyDescent="0.25">
      <c r="A32" t="str">
        <f>'Champ Scores'!A32</f>
        <v>Ezreal</v>
      </c>
      <c r="B32" s="94">
        <f>'Find Your Champion'!$B$2-'Champ Scores'!B32</f>
        <v>-2</v>
      </c>
      <c r="C32" s="94">
        <f>'Find Your Champion'!$B$9-'Champ Scores'!C32</f>
        <v>-4</v>
      </c>
      <c r="D32" s="94">
        <f>'Find Your Champion'!$B$16-'Champ Scores'!D32</f>
        <v>-4</v>
      </c>
      <c r="E32" s="94">
        <f>'Find Your Champion'!$B$23-'Champ Scores'!E32</f>
        <v>0</v>
      </c>
      <c r="F32" s="94">
        <f>'Find Your Champion'!$B$30-'Champ Scores'!F32</f>
        <v>3</v>
      </c>
      <c r="G32" s="94">
        <f>'Find Your Champion'!$B$37-'Champ Scores'!G32</f>
        <v>-4</v>
      </c>
      <c r="H32" s="94">
        <f>'Find Your Champion'!$B$44-'Champ Scores'!H32</f>
        <v>-4</v>
      </c>
      <c r="I32" s="94">
        <f>'Find Your Champion'!$E$2-'Champ Scores'!I32</f>
        <v>-4</v>
      </c>
      <c r="J32" s="94">
        <f>'Find Your Champion'!$E$9-'Champ Scores'!J32</f>
        <v>0</v>
      </c>
      <c r="K32" s="94">
        <f>'Find Your Champion'!$E$16-'Champ Scores'!K32</f>
        <v>4</v>
      </c>
      <c r="L32" s="94">
        <f>'Find Your Champion'!$E$23-'Champ Scores'!L32</f>
        <v>4</v>
      </c>
      <c r="M32" s="94">
        <f>'Find Your Champion'!$E$30-'Champ Scores'!M32</f>
        <v>0</v>
      </c>
      <c r="N32" s="94">
        <f>'Find Your Champion'!$E$37-'Champ Scores'!N32</f>
        <v>4</v>
      </c>
      <c r="O32" s="94">
        <f>'Find Your Champion'!$E$44-'Champ Scores'!O32</f>
        <v>0</v>
      </c>
      <c r="P32" s="94">
        <f>'Find Your Champion'!$H$2-'Champ Scores'!P32</f>
        <v>4</v>
      </c>
      <c r="Q32" s="94">
        <f>'Find Your Champion'!$H$9-'Champ Scores'!Q32</f>
        <v>-4</v>
      </c>
      <c r="R32" s="94">
        <f>'Find Your Champion'!$H$16-'Champ Scores'!R32</f>
        <v>-1</v>
      </c>
      <c r="S32" s="94">
        <f>'Find Your Champion'!$H$23-'Champ Scores'!S32</f>
        <v>4</v>
      </c>
      <c r="T32" s="94">
        <f>'Find Your Champion'!$H$30-'Champ Scores'!T32</f>
        <v>4</v>
      </c>
      <c r="U32" s="94">
        <f>'Find Your Champion'!$H$37-'Champ Scores'!U32</f>
        <v>2</v>
      </c>
      <c r="V32" s="94"/>
      <c r="W32" s="94">
        <f t="shared" si="2"/>
        <v>210</v>
      </c>
      <c r="X32" s="94">
        <f t="shared" si="3"/>
        <v>-5</v>
      </c>
      <c r="Z32" s="94">
        <f>RANK(X32,X$3:X$162,0)+COUNTIF(X$3:X32,X32)-1</f>
        <v>160</v>
      </c>
      <c r="AA32" t="str">
        <f t="shared" si="1"/>
        <v>Ezreal</v>
      </c>
      <c r="AC32" s="4">
        <f t="shared" si="4"/>
        <v>160</v>
      </c>
      <c r="AD32" s="4">
        <f t="shared" si="5"/>
        <v>-5</v>
      </c>
    </row>
    <row r="33" spans="1:30" x14ac:dyDescent="0.25">
      <c r="A33" t="str">
        <f>'Champ Scores'!A33</f>
        <v>Fiddlesticks</v>
      </c>
      <c r="B33" s="94">
        <f>'Find Your Champion'!$B$2-'Champ Scores'!B33</f>
        <v>-3</v>
      </c>
      <c r="C33" s="94">
        <f>'Find Your Champion'!$B$9-'Champ Scores'!C33</f>
        <v>-2</v>
      </c>
      <c r="D33" s="94">
        <f>'Find Your Champion'!$B$16-'Champ Scores'!D33</f>
        <v>0</v>
      </c>
      <c r="E33" s="94">
        <f>'Find Your Champion'!$B$23-'Champ Scores'!E33</f>
        <v>-2</v>
      </c>
      <c r="F33" s="94">
        <f>'Find Your Champion'!$B$30-'Champ Scores'!F33</f>
        <v>3</v>
      </c>
      <c r="G33" s="94">
        <f>'Find Your Champion'!$B$37-'Champ Scores'!G33</f>
        <v>-1</v>
      </c>
      <c r="H33" s="94">
        <f>'Find Your Champion'!$B$44-'Champ Scores'!H33</f>
        <v>-1</v>
      </c>
      <c r="I33" s="94">
        <f>'Find Your Champion'!$E$2-'Champ Scores'!I33</f>
        <v>-1</v>
      </c>
      <c r="J33" s="94">
        <f>'Find Your Champion'!$E$9-'Champ Scores'!J33</f>
        <v>0</v>
      </c>
      <c r="K33" s="94">
        <f>'Find Your Champion'!$E$16-'Champ Scores'!K33</f>
        <v>4</v>
      </c>
      <c r="L33" s="94">
        <f>'Find Your Champion'!$E$23-'Champ Scores'!L33</f>
        <v>1</v>
      </c>
      <c r="M33" s="94">
        <f>'Find Your Champion'!$E$30-'Champ Scores'!M33</f>
        <v>-1</v>
      </c>
      <c r="N33" s="94">
        <f>'Find Your Champion'!$E$37-'Champ Scores'!N33</f>
        <v>0</v>
      </c>
      <c r="O33" s="94">
        <f>'Find Your Champion'!$E$44-'Champ Scores'!O33</f>
        <v>-3</v>
      </c>
      <c r="P33" s="94">
        <f>'Find Your Champion'!$H$2-'Champ Scores'!P33</f>
        <v>0</v>
      </c>
      <c r="Q33" s="94">
        <f>'Find Your Champion'!$H$9-'Champ Scores'!Q33</f>
        <v>0</v>
      </c>
      <c r="R33" s="94">
        <f>'Find Your Champion'!$H$16-'Champ Scores'!R33</f>
        <v>-3</v>
      </c>
      <c r="S33" s="94">
        <f>'Find Your Champion'!$H$23-'Champ Scores'!S33</f>
        <v>4</v>
      </c>
      <c r="T33" s="94">
        <f>'Find Your Champion'!$H$30-'Champ Scores'!T33</f>
        <v>4</v>
      </c>
      <c r="U33" s="94">
        <f>'Find Your Champion'!$H$37-'Champ Scores'!U33</f>
        <v>3</v>
      </c>
      <c r="V33" s="94"/>
      <c r="W33" s="94">
        <f t="shared" si="2"/>
        <v>106</v>
      </c>
      <c r="X33" s="94">
        <f t="shared" si="3"/>
        <v>47</v>
      </c>
      <c r="Z33" s="94">
        <f>RANK(X33,X$3:X$162,0)+COUNTIF(X$3:X33,X33)-1</f>
        <v>53</v>
      </c>
      <c r="AA33" t="str">
        <f t="shared" si="1"/>
        <v>Fiddlesticks</v>
      </c>
      <c r="AC33" s="4">
        <f t="shared" si="4"/>
        <v>53</v>
      </c>
      <c r="AD33" s="4">
        <f t="shared" si="5"/>
        <v>47</v>
      </c>
    </row>
    <row r="34" spans="1:30" x14ac:dyDescent="0.25">
      <c r="A34" t="str">
        <f>'Champ Scores'!A34</f>
        <v>Fiora</v>
      </c>
      <c r="B34" s="94">
        <f>'Find Your Champion'!$B$2-'Champ Scores'!B34</f>
        <v>-3</v>
      </c>
      <c r="C34" s="94">
        <f>'Find Your Champion'!$B$9-'Champ Scores'!C34</f>
        <v>-4</v>
      </c>
      <c r="D34" s="94">
        <f>'Find Your Champion'!$B$16-'Champ Scores'!D34</f>
        <v>-4</v>
      </c>
      <c r="E34" s="94">
        <f>'Find Your Champion'!$B$23-'Champ Scores'!E34</f>
        <v>2</v>
      </c>
      <c r="F34" s="94">
        <f>'Find Your Champion'!$B$30-'Champ Scores'!F34</f>
        <v>0</v>
      </c>
      <c r="G34" s="94">
        <f>'Find Your Champion'!$B$37-'Champ Scores'!G34</f>
        <v>0</v>
      </c>
      <c r="H34" s="94">
        <f>'Find Your Champion'!$B$44-'Champ Scores'!H34</f>
        <v>0</v>
      </c>
      <c r="I34" s="94">
        <f>'Find Your Champion'!$E$2-'Champ Scores'!I34</f>
        <v>0</v>
      </c>
      <c r="J34" s="94">
        <f>'Find Your Champion'!$E$9-'Champ Scores'!J34</f>
        <v>-4</v>
      </c>
      <c r="K34" s="94">
        <f>'Find Your Champion'!$E$16-'Champ Scores'!K34</f>
        <v>2</v>
      </c>
      <c r="L34" s="94">
        <f>'Find Your Champion'!$E$23-'Champ Scores'!L34</f>
        <v>2</v>
      </c>
      <c r="M34" s="94">
        <f>'Find Your Champion'!$E$30-'Champ Scores'!M34</f>
        <v>-2</v>
      </c>
      <c r="N34" s="94">
        <f>'Find Your Champion'!$E$37-'Champ Scores'!N34</f>
        <v>4</v>
      </c>
      <c r="O34" s="94">
        <f>'Find Your Champion'!$E$44-'Champ Scores'!O34</f>
        <v>-1</v>
      </c>
      <c r="P34" s="94">
        <f>'Find Your Champion'!$H$2-'Champ Scores'!P34</f>
        <v>2</v>
      </c>
      <c r="Q34" s="94">
        <f>'Find Your Champion'!$H$9-'Champ Scores'!Q34</f>
        <v>-4</v>
      </c>
      <c r="R34" s="94">
        <f>'Find Your Champion'!$H$16-'Champ Scores'!R34</f>
        <v>0</v>
      </c>
      <c r="S34" s="94">
        <f>'Find Your Champion'!$H$23-'Champ Scores'!S34</f>
        <v>4</v>
      </c>
      <c r="T34" s="94">
        <f>'Find Your Champion'!$H$30-'Champ Scores'!T34</f>
        <v>4</v>
      </c>
      <c r="U34" s="94">
        <f>'Find Your Champion'!$H$37-'Champ Scores'!U34</f>
        <v>4</v>
      </c>
      <c r="V34" s="94"/>
      <c r="W34" s="94">
        <f t="shared" si="2"/>
        <v>158</v>
      </c>
      <c r="X34" s="94">
        <f t="shared" si="3"/>
        <v>21</v>
      </c>
      <c r="Z34" s="94">
        <f>RANK(X34,X$3:X$162,0)+COUNTIF(X$3:X34,X34)-1</f>
        <v>119</v>
      </c>
      <c r="AA34" t="str">
        <f t="shared" si="1"/>
        <v>Fiora</v>
      </c>
      <c r="AC34" s="4">
        <f t="shared" si="4"/>
        <v>119</v>
      </c>
      <c r="AD34" s="4">
        <f t="shared" si="5"/>
        <v>21</v>
      </c>
    </row>
    <row r="35" spans="1:30" x14ac:dyDescent="0.25">
      <c r="A35" t="str">
        <f>'Champ Scores'!A35</f>
        <v>Fizz</v>
      </c>
      <c r="B35" s="94">
        <f>'Find Your Champion'!$B$2-'Champ Scores'!B35</f>
        <v>-4</v>
      </c>
      <c r="C35" s="94">
        <f>'Find Your Champion'!$B$9-'Champ Scores'!C35</f>
        <v>-1</v>
      </c>
      <c r="D35" s="94">
        <f>'Find Your Champion'!$B$16-'Champ Scores'!D35</f>
        <v>-4</v>
      </c>
      <c r="E35" s="94">
        <f>'Find Your Champion'!$B$23-'Champ Scores'!E35</f>
        <v>-1</v>
      </c>
      <c r="F35" s="94">
        <f>'Find Your Champion'!$B$30-'Champ Scores'!F35</f>
        <v>0</v>
      </c>
      <c r="G35" s="94">
        <f>'Find Your Champion'!$B$37-'Champ Scores'!G35</f>
        <v>0</v>
      </c>
      <c r="H35" s="94">
        <f>'Find Your Champion'!$B$44-'Champ Scores'!H35</f>
        <v>0</v>
      </c>
      <c r="I35" s="94">
        <f>'Find Your Champion'!$E$2-'Champ Scores'!I35</f>
        <v>0</v>
      </c>
      <c r="J35" s="94">
        <f>'Find Your Champion'!$E$9-'Champ Scores'!J35</f>
        <v>-3</v>
      </c>
      <c r="K35" s="94">
        <f>'Find Your Champion'!$E$16-'Champ Scores'!K35</f>
        <v>4</v>
      </c>
      <c r="L35" s="94">
        <f>'Find Your Champion'!$E$23-'Champ Scores'!L35</f>
        <v>4</v>
      </c>
      <c r="M35" s="94">
        <f>'Find Your Champion'!$E$30-'Champ Scores'!M35</f>
        <v>0</v>
      </c>
      <c r="N35" s="94">
        <f>'Find Your Champion'!$E$37-'Champ Scores'!N35</f>
        <v>2</v>
      </c>
      <c r="O35" s="94">
        <f>'Find Your Champion'!$E$44-'Champ Scores'!O35</f>
        <v>-2</v>
      </c>
      <c r="P35" s="94">
        <f>'Find Your Champion'!$H$2-'Champ Scores'!P35</f>
        <v>2</v>
      </c>
      <c r="Q35" s="94">
        <f>'Find Your Champion'!$H$9-'Champ Scores'!Q35</f>
        <v>-3</v>
      </c>
      <c r="R35" s="94">
        <f>'Find Your Champion'!$H$16-'Champ Scores'!R35</f>
        <v>-4</v>
      </c>
      <c r="S35" s="94">
        <f>'Find Your Champion'!$H$23-'Champ Scores'!S35</f>
        <v>4</v>
      </c>
      <c r="T35" s="94">
        <f>'Find Your Champion'!$H$30-'Champ Scores'!T35</f>
        <v>4</v>
      </c>
      <c r="U35" s="94">
        <f>'Find Your Champion'!$H$37-'Champ Scores'!U35</f>
        <v>4</v>
      </c>
      <c r="V35" s="94"/>
      <c r="W35" s="94">
        <f t="shared" si="2"/>
        <v>160</v>
      </c>
      <c r="X35" s="94">
        <f t="shared" si="3"/>
        <v>20</v>
      </c>
      <c r="Z35" s="94">
        <f>RANK(X35,X$3:X$162,0)+COUNTIF(X$3:X35,X35)-1</f>
        <v>121</v>
      </c>
      <c r="AA35" t="str">
        <f t="shared" ref="AA35:AA66" si="6">A35</f>
        <v>Fizz</v>
      </c>
      <c r="AC35" s="4">
        <f t="shared" si="4"/>
        <v>121</v>
      </c>
      <c r="AD35" s="4">
        <f t="shared" si="5"/>
        <v>20</v>
      </c>
    </row>
    <row r="36" spans="1:30" x14ac:dyDescent="0.25">
      <c r="A36" t="str">
        <f>'Champ Scores'!A36</f>
        <v>Galio</v>
      </c>
      <c r="B36" s="94">
        <f>'Find Your Champion'!$B$2-'Champ Scores'!B36</f>
        <v>-2</v>
      </c>
      <c r="C36" s="94">
        <f>'Find Your Champion'!$B$9-'Champ Scores'!C36</f>
        <v>-1</v>
      </c>
      <c r="D36" s="94">
        <f>'Find Your Champion'!$B$16-'Champ Scores'!D36</f>
        <v>0</v>
      </c>
      <c r="E36" s="94">
        <f>'Find Your Champion'!$B$23-'Champ Scores'!E36</f>
        <v>-1</v>
      </c>
      <c r="F36" s="94">
        <f>'Find Your Champion'!$B$30-'Champ Scores'!F36</f>
        <v>4</v>
      </c>
      <c r="G36" s="94">
        <f>'Find Your Champion'!$B$37-'Champ Scores'!G36</f>
        <v>-2</v>
      </c>
      <c r="H36" s="94">
        <f>'Find Your Champion'!$B$44-'Champ Scores'!H36</f>
        <v>-2</v>
      </c>
      <c r="I36" s="94">
        <f>'Find Your Champion'!$E$2-'Champ Scores'!I36</f>
        <v>-1</v>
      </c>
      <c r="J36" s="94">
        <f>'Find Your Champion'!$E$9-'Champ Scores'!J36</f>
        <v>0</v>
      </c>
      <c r="K36" s="94">
        <f>'Find Your Champion'!$E$16-'Champ Scores'!K36</f>
        <v>0</v>
      </c>
      <c r="L36" s="94">
        <f>'Find Your Champion'!$E$23-'Champ Scores'!L36</f>
        <v>4</v>
      </c>
      <c r="M36" s="94">
        <f>'Find Your Champion'!$E$30-'Champ Scores'!M36</f>
        <v>0</v>
      </c>
      <c r="N36" s="94">
        <f>'Find Your Champion'!$E$37-'Champ Scores'!N36</f>
        <v>1</v>
      </c>
      <c r="O36" s="94">
        <f>'Find Your Champion'!$E$44-'Champ Scores'!O36</f>
        <v>0</v>
      </c>
      <c r="P36" s="94">
        <f>'Find Your Champion'!$H$2-'Champ Scores'!P36</f>
        <v>0</v>
      </c>
      <c r="Q36" s="94">
        <f>'Find Your Champion'!$H$9-'Champ Scores'!Q36</f>
        <v>0</v>
      </c>
      <c r="R36" s="94">
        <f>'Find Your Champion'!$H$16-'Champ Scores'!R36</f>
        <v>-3</v>
      </c>
      <c r="S36" s="94">
        <f>'Find Your Champion'!$H$23-'Champ Scores'!S36</f>
        <v>3</v>
      </c>
      <c r="T36" s="94">
        <f>'Find Your Champion'!$H$30-'Champ Scores'!T36</f>
        <v>1</v>
      </c>
      <c r="U36" s="94">
        <f>'Find Your Champion'!$H$37-'Champ Scores'!U36</f>
        <v>1</v>
      </c>
      <c r="V36" s="94"/>
      <c r="W36" s="94">
        <f t="shared" si="2"/>
        <v>68</v>
      </c>
      <c r="X36" s="94">
        <f t="shared" si="3"/>
        <v>66</v>
      </c>
      <c r="Z36" s="94">
        <f>RANK(X36,X$3:X$162,0)+COUNTIF(X$3:X36,X36)-1</f>
        <v>10</v>
      </c>
      <c r="AA36" t="str">
        <f t="shared" si="6"/>
        <v>Galio</v>
      </c>
      <c r="AC36" s="4">
        <f t="shared" si="4"/>
        <v>10</v>
      </c>
      <c r="AD36" s="4">
        <f t="shared" si="5"/>
        <v>66</v>
      </c>
    </row>
    <row r="37" spans="1:30" x14ac:dyDescent="0.25">
      <c r="A37" t="str">
        <f>'Champ Scores'!A37</f>
        <v>Gangplank</v>
      </c>
      <c r="B37" s="94">
        <f>'Find Your Champion'!$B$2-'Champ Scores'!B37</f>
        <v>-3</v>
      </c>
      <c r="C37" s="94">
        <f>'Find Your Champion'!$B$9-'Champ Scores'!C37</f>
        <v>-2</v>
      </c>
      <c r="D37" s="94">
        <f>'Find Your Champion'!$B$16-'Champ Scores'!D37</f>
        <v>0</v>
      </c>
      <c r="E37" s="94">
        <f>'Find Your Champion'!$B$23-'Champ Scores'!E37</f>
        <v>-2</v>
      </c>
      <c r="F37" s="94">
        <f>'Find Your Champion'!$B$30-'Champ Scores'!F37</f>
        <v>2</v>
      </c>
      <c r="G37" s="94">
        <f>'Find Your Champion'!$B$37-'Champ Scores'!G37</f>
        <v>-3</v>
      </c>
      <c r="H37" s="94">
        <f>'Find Your Champion'!$B$44-'Champ Scores'!H37</f>
        <v>-2</v>
      </c>
      <c r="I37" s="94">
        <f>'Find Your Champion'!$E$2-'Champ Scores'!I37</f>
        <v>-1</v>
      </c>
      <c r="J37" s="94">
        <f>'Find Your Champion'!$E$9-'Champ Scores'!J37</f>
        <v>-2</v>
      </c>
      <c r="K37" s="94">
        <f>'Find Your Champion'!$E$16-'Champ Scores'!K37</f>
        <v>4</v>
      </c>
      <c r="L37" s="94">
        <f>'Find Your Champion'!$E$23-'Champ Scores'!L37</f>
        <v>2</v>
      </c>
      <c r="M37" s="94">
        <f>'Find Your Champion'!$E$30-'Champ Scores'!M37</f>
        <v>0</v>
      </c>
      <c r="N37" s="94">
        <f>'Find Your Champion'!$E$37-'Champ Scores'!N37</f>
        <v>2</v>
      </c>
      <c r="O37" s="94">
        <f>'Find Your Champion'!$E$44-'Champ Scores'!O37</f>
        <v>-3</v>
      </c>
      <c r="P37" s="94">
        <f>'Find Your Champion'!$H$2-'Champ Scores'!P37</f>
        <v>3</v>
      </c>
      <c r="Q37" s="94">
        <f>'Find Your Champion'!$H$9-'Champ Scores'!Q37</f>
        <v>-2</v>
      </c>
      <c r="R37" s="94">
        <f>'Find Your Champion'!$H$16-'Champ Scores'!R37</f>
        <v>0</v>
      </c>
      <c r="S37" s="94">
        <f>'Find Your Champion'!$H$23-'Champ Scores'!S37</f>
        <v>4</v>
      </c>
      <c r="T37" s="94">
        <f>'Find Your Champion'!$H$30-'Champ Scores'!T37</f>
        <v>2</v>
      </c>
      <c r="U37" s="94">
        <f>'Find Your Champion'!$H$37-'Champ Scores'!U37</f>
        <v>3</v>
      </c>
      <c r="V37" s="94"/>
      <c r="W37" s="94">
        <f t="shared" si="2"/>
        <v>114</v>
      </c>
      <c r="X37" s="94">
        <f t="shared" si="3"/>
        <v>43</v>
      </c>
      <c r="Z37" s="94">
        <f>RANK(X37,X$3:X$162,0)+COUNTIF(X$3:X37,X37)-1</f>
        <v>66</v>
      </c>
      <c r="AA37" t="str">
        <f t="shared" si="6"/>
        <v>Gangplank</v>
      </c>
      <c r="AC37" s="4">
        <f t="shared" si="4"/>
        <v>66</v>
      </c>
      <c r="AD37" s="4">
        <f t="shared" si="5"/>
        <v>43</v>
      </c>
    </row>
    <row r="38" spans="1:30" x14ac:dyDescent="0.25">
      <c r="A38" t="str">
        <f>'Champ Scores'!A38</f>
        <v>Garen</v>
      </c>
      <c r="B38" s="94">
        <f>'Find Your Champion'!$B$2-'Champ Scores'!B38</f>
        <v>-3</v>
      </c>
      <c r="C38" s="94">
        <f>'Find Your Champion'!$B$9-'Champ Scores'!C38</f>
        <v>-3</v>
      </c>
      <c r="D38" s="94">
        <f>'Find Your Champion'!$B$16-'Champ Scores'!D38</f>
        <v>-2</v>
      </c>
      <c r="E38" s="94">
        <f>'Find Your Champion'!$B$23-'Champ Scores'!E38</f>
        <v>-1</v>
      </c>
      <c r="F38" s="94">
        <f>'Find Your Champion'!$B$30-'Champ Scores'!F38</f>
        <v>1</v>
      </c>
      <c r="G38" s="94">
        <f>'Find Your Champion'!$B$37-'Champ Scores'!G38</f>
        <v>-1</v>
      </c>
      <c r="H38" s="94">
        <f>'Find Your Champion'!$B$44-'Champ Scores'!H38</f>
        <v>0</v>
      </c>
      <c r="I38" s="94">
        <f>'Find Your Champion'!$E$2-'Champ Scores'!I38</f>
        <v>0</v>
      </c>
      <c r="J38" s="94">
        <f>'Find Your Champion'!$E$9-'Champ Scores'!J38</f>
        <v>-4</v>
      </c>
      <c r="K38" s="94">
        <f>'Find Your Champion'!$E$16-'Champ Scores'!K38</f>
        <v>2</v>
      </c>
      <c r="L38" s="94">
        <f>'Find Your Champion'!$E$23-'Champ Scores'!L38</f>
        <v>0</v>
      </c>
      <c r="M38" s="94">
        <f>'Find Your Champion'!$E$30-'Champ Scores'!M38</f>
        <v>-1</v>
      </c>
      <c r="N38" s="94">
        <f>'Find Your Champion'!$E$37-'Champ Scores'!N38</f>
        <v>4</v>
      </c>
      <c r="O38" s="94">
        <f>'Find Your Champion'!$E$44-'Champ Scores'!O38</f>
        <v>0</v>
      </c>
      <c r="P38" s="94">
        <f>'Find Your Champion'!$H$2-'Champ Scores'!P38</f>
        <v>2</v>
      </c>
      <c r="Q38" s="94">
        <f>'Find Your Champion'!$H$9-'Champ Scores'!Q38</f>
        <v>-2</v>
      </c>
      <c r="R38" s="94">
        <f>'Find Your Champion'!$H$16-'Champ Scores'!R38</f>
        <v>0</v>
      </c>
      <c r="S38" s="94">
        <f>'Find Your Champion'!$H$23-'Champ Scores'!S38</f>
        <v>4</v>
      </c>
      <c r="T38" s="94">
        <f>'Find Your Champion'!$H$30-'Champ Scores'!T38</f>
        <v>2</v>
      </c>
      <c r="U38" s="94">
        <f>'Find Your Champion'!$H$37-'Champ Scores'!U38</f>
        <v>4</v>
      </c>
      <c r="V38" s="94"/>
      <c r="W38" s="94">
        <f t="shared" si="2"/>
        <v>106</v>
      </c>
      <c r="X38" s="94">
        <f t="shared" si="3"/>
        <v>47</v>
      </c>
      <c r="Z38" s="94">
        <f>RANK(X38,X$3:X$162,0)+COUNTIF(X$3:X38,X38)-1</f>
        <v>54</v>
      </c>
      <c r="AA38" t="str">
        <f t="shared" si="6"/>
        <v>Garen</v>
      </c>
      <c r="AC38" s="4">
        <f t="shared" si="4"/>
        <v>54</v>
      </c>
      <c r="AD38" s="4">
        <f t="shared" si="5"/>
        <v>47</v>
      </c>
    </row>
    <row r="39" spans="1:30" x14ac:dyDescent="0.25">
      <c r="A39" t="str">
        <f>'Champ Scores'!A39</f>
        <v>Gnar</v>
      </c>
      <c r="B39" s="94">
        <f>'Find Your Champion'!$B$2-'Champ Scores'!B39</f>
        <v>0</v>
      </c>
      <c r="C39" s="94">
        <f>'Find Your Champion'!$B$9-'Champ Scores'!C39</f>
        <v>-2</v>
      </c>
      <c r="D39" s="94">
        <f>'Find Your Champion'!$B$16-'Champ Scores'!D39</f>
        <v>-2</v>
      </c>
      <c r="E39" s="94">
        <f>'Find Your Champion'!$B$23-'Champ Scores'!E39</f>
        <v>2</v>
      </c>
      <c r="F39" s="94">
        <f>'Find Your Champion'!$B$30-'Champ Scores'!F39</f>
        <v>3</v>
      </c>
      <c r="G39" s="94">
        <f>'Find Your Champion'!$B$37-'Champ Scores'!G39</f>
        <v>-2</v>
      </c>
      <c r="H39" s="94">
        <f>'Find Your Champion'!$B$44-'Champ Scores'!H39</f>
        <v>-2</v>
      </c>
      <c r="I39" s="94">
        <f>'Find Your Champion'!$E$2-'Champ Scores'!I39</f>
        <v>-2</v>
      </c>
      <c r="J39" s="94">
        <f>'Find Your Champion'!$E$9-'Champ Scores'!J39</f>
        <v>-2</v>
      </c>
      <c r="K39" s="94">
        <f>'Find Your Champion'!$E$16-'Champ Scores'!K39</f>
        <v>3</v>
      </c>
      <c r="L39" s="94">
        <f>'Find Your Champion'!$E$23-'Champ Scores'!L39</f>
        <v>2</v>
      </c>
      <c r="M39" s="94">
        <f>'Find Your Champion'!$E$30-'Champ Scores'!M39</f>
        <v>0</v>
      </c>
      <c r="N39" s="94">
        <f>'Find Your Champion'!$E$37-'Champ Scores'!N39</f>
        <v>0</v>
      </c>
      <c r="O39" s="94">
        <f>'Find Your Champion'!$E$44-'Champ Scores'!O39</f>
        <v>-1</v>
      </c>
      <c r="P39" s="94">
        <f>'Find Your Champion'!$H$2-'Champ Scores'!P39</f>
        <v>0</v>
      </c>
      <c r="Q39" s="94">
        <f>'Find Your Champion'!$H$9-'Champ Scores'!Q39</f>
        <v>-1</v>
      </c>
      <c r="R39" s="94">
        <f>'Find Your Champion'!$H$16-'Champ Scores'!R39</f>
        <v>-3</v>
      </c>
      <c r="S39" s="94">
        <f>'Find Your Champion'!$H$23-'Champ Scores'!S39</f>
        <v>4</v>
      </c>
      <c r="T39" s="94">
        <f>'Find Your Champion'!$H$30-'Champ Scores'!T39</f>
        <v>2</v>
      </c>
      <c r="U39" s="94">
        <f>'Find Your Champion'!$H$37-'Champ Scores'!U39</f>
        <v>3</v>
      </c>
      <c r="V39" s="94"/>
      <c r="W39" s="94">
        <f t="shared" si="2"/>
        <v>90</v>
      </c>
      <c r="X39" s="94">
        <f t="shared" si="3"/>
        <v>55</v>
      </c>
      <c r="Z39" s="94">
        <f>RANK(X39,X$3:X$162,0)+COUNTIF(X$3:X39,X39)-1</f>
        <v>33</v>
      </c>
      <c r="AA39" t="str">
        <f t="shared" si="6"/>
        <v>Gnar</v>
      </c>
      <c r="AC39" s="4">
        <f t="shared" si="4"/>
        <v>33</v>
      </c>
      <c r="AD39" s="4">
        <f t="shared" si="5"/>
        <v>55</v>
      </c>
    </row>
    <row r="40" spans="1:30" x14ac:dyDescent="0.25">
      <c r="A40" t="str">
        <f>'Champ Scores'!A40</f>
        <v>Gragas</v>
      </c>
      <c r="B40" s="94">
        <f>'Find Your Champion'!$B$2-'Champ Scores'!B40</f>
        <v>-2</v>
      </c>
      <c r="C40" s="94">
        <f>'Find Your Champion'!$B$9-'Champ Scores'!C40</f>
        <v>0</v>
      </c>
      <c r="D40" s="94">
        <f>'Find Your Champion'!$B$16-'Champ Scores'!D40</f>
        <v>0</v>
      </c>
      <c r="E40" s="94">
        <f>'Find Your Champion'!$B$23-'Champ Scores'!E40</f>
        <v>0</v>
      </c>
      <c r="F40" s="94">
        <f>'Find Your Champion'!$B$30-'Champ Scores'!F40</f>
        <v>2</v>
      </c>
      <c r="G40" s="94">
        <f>'Find Your Champion'!$B$37-'Champ Scores'!G40</f>
        <v>-1</v>
      </c>
      <c r="H40" s="94">
        <f>'Find Your Champion'!$B$44-'Champ Scores'!H40</f>
        <v>-1</v>
      </c>
      <c r="I40" s="94">
        <f>'Find Your Champion'!$E$2-'Champ Scores'!I40</f>
        <v>-1</v>
      </c>
      <c r="J40" s="94">
        <f>'Find Your Champion'!$E$9-'Champ Scores'!J40</f>
        <v>0</v>
      </c>
      <c r="K40" s="94">
        <f>'Find Your Champion'!$E$16-'Champ Scores'!K40</f>
        <v>1</v>
      </c>
      <c r="L40" s="94">
        <f>'Find Your Champion'!$E$23-'Champ Scores'!L40</f>
        <v>2</v>
      </c>
      <c r="M40" s="94">
        <f>'Find Your Champion'!$E$30-'Champ Scores'!M40</f>
        <v>-1</v>
      </c>
      <c r="N40" s="94">
        <f>'Find Your Champion'!$E$37-'Champ Scores'!N40</f>
        <v>1</v>
      </c>
      <c r="O40" s="94">
        <f>'Find Your Champion'!$E$44-'Champ Scores'!O40</f>
        <v>-2</v>
      </c>
      <c r="P40" s="94">
        <f>'Find Your Champion'!$H$2-'Champ Scores'!P40</f>
        <v>0</v>
      </c>
      <c r="Q40" s="94">
        <f>'Find Your Champion'!$H$9-'Champ Scores'!Q40</f>
        <v>-1</v>
      </c>
      <c r="R40" s="94">
        <f>'Find Your Champion'!$H$16-'Champ Scores'!R40</f>
        <v>-3</v>
      </c>
      <c r="S40" s="94">
        <f>'Find Your Champion'!$H$23-'Champ Scores'!S40</f>
        <v>4</v>
      </c>
      <c r="T40" s="94">
        <f>'Find Your Champion'!$H$30-'Champ Scores'!T40</f>
        <v>2</v>
      </c>
      <c r="U40" s="94">
        <f>'Find Your Champion'!$H$37-'Champ Scores'!U40</f>
        <v>2</v>
      </c>
      <c r="V40" s="94"/>
      <c r="W40" s="94">
        <f t="shared" si="2"/>
        <v>56</v>
      </c>
      <c r="X40" s="94">
        <f t="shared" si="3"/>
        <v>72</v>
      </c>
      <c r="Z40" s="94">
        <f>RANK(X40,X$3:X$162,0)+COUNTIF(X$3:X40,X40)-1</f>
        <v>6</v>
      </c>
      <c r="AA40" t="str">
        <f t="shared" si="6"/>
        <v>Gragas</v>
      </c>
      <c r="AC40" s="4">
        <f t="shared" si="4"/>
        <v>6</v>
      </c>
      <c r="AD40" s="4">
        <f t="shared" si="5"/>
        <v>72</v>
      </c>
    </row>
    <row r="41" spans="1:30" x14ac:dyDescent="0.25">
      <c r="A41" t="str">
        <f>'Champ Scores'!A41</f>
        <v>Graves</v>
      </c>
      <c r="B41" s="94">
        <f>'Find Your Champion'!$B$2-'Champ Scores'!B41</f>
        <v>-2</v>
      </c>
      <c r="C41" s="94">
        <f>'Find Your Champion'!$B$9-'Champ Scores'!C41</f>
        <v>-4</v>
      </c>
      <c r="D41" s="94">
        <f>'Find Your Champion'!$B$16-'Champ Scores'!D41</f>
        <v>-1</v>
      </c>
      <c r="E41" s="94">
        <f>'Find Your Champion'!$B$23-'Champ Scores'!E41</f>
        <v>-1</v>
      </c>
      <c r="F41" s="94">
        <f>'Find Your Champion'!$B$30-'Champ Scores'!F41</f>
        <v>1</v>
      </c>
      <c r="G41" s="94">
        <f>'Find Your Champion'!$B$37-'Champ Scores'!G41</f>
        <v>-3</v>
      </c>
      <c r="H41" s="94">
        <f>'Find Your Champion'!$B$44-'Champ Scores'!H41</f>
        <v>-1</v>
      </c>
      <c r="I41" s="94">
        <f>'Find Your Champion'!$E$2-'Champ Scores'!I41</f>
        <v>-1</v>
      </c>
      <c r="J41" s="94">
        <f>'Find Your Champion'!$E$9-'Champ Scores'!J41</f>
        <v>-3</v>
      </c>
      <c r="K41" s="94">
        <f>'Find Your Champion'!$E$16-'Champ Scores'!K41</f>
        <v>3</v>
      </c>
      <c r="L41" s="94">
        <f>'Find Your Champion'!$E$23-'Champ Scores'!L41</f>
        <v>4</v>
      </c>
      <c r="M41" s="94">
        <f>'Find Your Champion'!$E$30-'Champ Scores'!M41</f>
        <v>0</v>
      </c>
      <c r="N41" s="94">
        <f>'Find Your Champion'!$E$37-'Champ Scores'!N41</f>
        <v>2</v>
      </c>
      <c r="O41" s="94">
        <f>'Find Your Champion'!$E$44-'Champ Scores'!O41</f>
        <v>-2</v>
      </c>
      <c r="P41" s="94">
        <f>'Find Your Champion'!$H$2-'Champ Scores'!P41</f>
        <v>2</v>
      </c>
      <c r="Q41" s="94">
        <f>'Find Your Champion'!$H$9-'Champ Scores'!Q41</f>
        <v>-2</v>
      </c>
      <c r="R41" s="94">
        <f>'Find Your Champion'!$H$16-'Champ Scores'!R41</f>
        <v>0</v>
      </c>
      <c r="S41" s="94">
        <f>'Find Your Champion'!$H$23-'Champ Scores'!S41</f>
        <v>4</v>
      </c>
      <c r="T41" s="94">
        <f>'Find Your Champion'!$H$30-'Champ Scores'!T41</f>
        <v>2</v>
      </c>
      <c r="U41" s="94">
        <f>'Find Your Champion'!$H$37-'Champ Scores'!U41</f>
        <v>4</v>
      </c>
      <c r="V41" s="94"/>
      <c r="W41" s="94">
        <f t="shared" si="2"/>
        <v>120</v>
      </c>
      <c r="X41" s="94">
        <f t="shared" si="3"/>
        <v>40</v>
      </c>
      <c r="Z41" s="94">
        <f>RANK(X41,X$3:X$162,0)+COUNTIF(X$3:X41,X41)-1</f>
        <v>77</v>
      </c>
      <c r="AA41" t="str">
        <f t="shared" si="6"/>
        <v>Graves</v>
      </c>
      <c r="AC41" s="4">
        <f t="shared" si="4"/>
        <v>77</v>
      </c>
      <c r="AD41" s="4">
        <f t="shared" si="5"/>
        <v>40</v>
      </c>
    </row>
    <row r="42" spans="1:30" x14ac:dyDescent="0.25">
      <c r="A42" t="str">
        <f>'Champ Scores'!A42</f>
        <v>Gwen</v>
      </c>
      <c r="B42" s="94">
        <f>'Find Your Champion'!$B$2-'Champ Scores'!B42</f>
        <v>-2</v>
      </c>
      <c r="C42" s="94">
        <f>'Find Your Champion'!$B$9-'Champ Scores'!C42</f>
        <v>-3</v>
      </c>
      <c r="D42" s="94">
        <f>'Find Your Champion'!$B$16-'Champ Scores'!D42</f>
        <v>-1</v>
      </c>
      <c r="E42" s="94">
        <f>'Find Your Champion'!$B$23-'Champ Scores'!E42</f>
        <v>-2</v>
      </c>
      <c r="F42" s="94">
        <f>'Find Your Champion'!$B$30-'Champ Scores'!F42</f>
        <v>0</v>
      </c>
      <c r="G42" s="94">
        <f>'Find Your Champion'!$B$37-'Champ Scores'!G42</f>
        <v>-4</v>
      </c>
      <c r="H42" s="94">
        <f>'Find Your Champion'!$B$44-'Champ Scores'!H42</f>
        <v>0</v>
      </c>
      <c r="I42" s="94">
        <f>'Find Your Champion'!$E$2-'Champ Scores'!I42</f>
        <v>0</v>
      </c>
      <c r="J42" s="94">
        <f>'Find Your Champion'!$E$9-'Champ Scores'!J42</f>
        <v>-4</v>
      </c>
      <c r="K42" s="94">
        <f>'Find Your Champion'!$E$16-'Champ Scores'!K42</f>
        <v>1</v>
      </c>
      <c r="L42" s="94">
        <f>'Find Your Champion'!$E$23-'Champ Scores'!L42</f>
        <v>2</v>
      </c>
      <c r="M42" s="94">
        <f>'Find Your Champion'!$E$30-'Champ Scores'!M42</f>
        <v>0</v>
      </c>
      <c r="N42" s="94">
        <f>'Find Your Champion'!$E$37-'Champ Scores'!N42</f>
        <v>4</v>
      </c>
      <c r="O42" s="94">
        <f>'Find Your Champion'!$E$44-'Champ Scores'!O42</f>
        <v>0</v>
      </c>
      <c r="P42" s="94">
        <f>'Find Your Champion'!$H$2-'Champ Scores'!P42</f>
        <v>4</v>
      </c>
      <c r="Q42" s="94">
        <f>'Find Your Champion'!$H$9-'Champ Scores'!Q42</f>
        <v>-3</v>
      </c>
      <c r="R42" s="94">
        <f>'Find Your Champion'!$H$16-'Champ Scores'!R42</f>
        <v>-2</v>
      </c>
      <c r="S42" s="94">
        <f>'Find Your Champion'!$H$23-'Champ Scores'!S42</f>
        <v>4</v>
      </c>
      <c r="T42" s="94">
        <f>'Find Your Champion'!$H$30-'Champ Scores'!T42</f>
        <v>4</v>
      </c>
      <c r="U42" s="94">
        <f>'Find Your Champion'!$H$37-'Champ Scores'!U42</f>
        <v>4</v>
      </c>
      <c r="V42" s="94"/>
      <c r="W42" s="94">
        <f t="shared" si="2"/>
        <v>148</v>
      </c>
      <c r="X42" s="94">
        <f t="shared" si="3"/>
        <v>26</v>
      </c>
      <c r="Z42" s="94">
        <f>RANK(X42,X$3:X$162,0)+COUNTIF(X$3:X42,X42)-1</f>
        <v>109</v>
      </c>
      <c r="AA42" t="str">
        <f t="shared" si="6"/>
        <v>Gwen</v>
      </c>
      <c r="AC42" s="4">
        <f t="shared" si="4"/>
        <v>109</v>
      </c>
      <c r="AD42" s="4">
        <f t="shared" si="5"/>
        <v>26</v>
      </c>
    </row>
    <row r="43" spans="1:30" x14ac:dyDescent="0.25">
      <c r="A43" t="str">
        <f>'Champ Scores'!A43</f>
        <v>Hecarim</v>
      </c>
      <c r="B43" s="94">
        <f>'Find Your Champion'!$B$2-'Champ Scores'!B43</f>
        <v>-3</v>
      </c>
      <c r="C43" s="94">
        <f>'Find Your Champion'!$B$9-'Champ Scores'!C43</f>
        <v>-2</v>
      </c>
      <c r="D43" s="94">
        <f>'Find Your Champion'!$B$16-'Champ Scores'!D43</f>
        <v>-2</v>
      </c>
      <c r="E43" s="94">
        <f>'Find Your Champion'!$B$23-'Champ Scores'!E43</f>
        <v>0</v>
      </c>
      <c r="F43" s="94">
        <f>'Find Your Champion'!$B$30-'Champ Scores'!F43</f>
        <v>1</v>
      </c>
      <c r="G43" s="94">
        <f>'Find Your Champion'!$B$37-'Champ Scores'!G43</f>
        <v>0</v>
      </c>
      <c r="H43" s="94">
        <f>'Find Your Champion'!$B$44-'Champ Scores'!H43</f>
        <v>0</v>
      </c>
      <c r="I43" s="94">
        <f>'Find Your Champion'!$E$2-'Champ Scores'!I43</f>
        <v>0</v>
      </c>
      <c r="J43" s="94">
        <f>'Find Your Champion'!$E$9-'Champ Scores'!J43</f>
        <v>-1</v>
      </c>
      <c r="K43" s="94">
        <f>'Find Your Champion'!$E$16-'Champ Scores'!K43</f>
        <v>4</v>
      </c>
      <c r="L43" s="94">
        <f>'Find Your Champion'!$E$23-'Champ Scores'!L43</f>
        <v>2</v>
      </c>
      <c r="M43" s="94">
        <f>'Find Your Champion'!$E$30-'Champ Scores'!M43</f>
        <v>-2</v>
      </c>
      <c r="N43" s="94">
        <f>'Find Your Champion'!$E$37-'Champ Scores'!N43</f>
        <v>2</v>
      </c>
      <c r="O43" s="94">
        <f>'Find Your Champion'!$E$44-'Champ Scores'!O43</f>
        <v>-2</v>
      </c>
      <c r="P43" s="94">
        <f>'Find Your Champion'!$H$2-'Champ Scores'!P43</f>
        <v>1</v>
      </c>
      <c r="Q43" s="94">
        <f>'Find Your Champion'!$H$9-'Champ Scores'!Q43</f>
        <v>-4</v>
      </c>
      <c r="R43" s="94">
        <f>'Find Your Champion'!$H$16-'Champ Scores'!R43</f>
        <v>-3</v>
      </c>
      <c r="S43" s="94">
        <f>'Find Your Champion'!$H$23-'Champ Scores'!S43</f>
        <v>4</v>
      </c>
      <c r="T43" s="94">
        <f>'Find Your Champion'!$H$30-'Champ Scores'!T43</f>
        <v>3</v>
      </c>
      <c r="U43" s="94">
        <f>'Find Your Champion'!$H$37-'Champ Scores'!U43</f>
        <v>4</v>
      </c>
      <c r="V43" s="94"/>
      <c r="W43" s="94">
        <f t="shared" si="2"/>
        <v>118</v>
      </c>
      <c r="X43" s="94">
        <f t="shared" si="3"/>
        <v>41</v>
      </c>
      <c r="Z43" s="94">
        <f>RANK(X43,X$3:X$162,0)+COUNTIF(X$3:X43,X43)-1</f>
        <v>74</v>
      </c>
      <c r="AA43" t="str">
        <f t="shared" si="6"/>
        <v>Hecarim</v>
      </c>
      <c r="AC43" s="4">
        <f t="shared" si="4"/>
        <v>74</v>
      </c>
      <c r="AD43" s="4">
        <f t="shared" si="5"/>
        <v>41</v>
      </c>
    </row>
    <row r="44" spans="1:30" x14ac:dyDescent="0.25">
      <c r="A44" t="str">
        <f>'Champ Scores'!A44</f>
        <v>Heimerdinger</v>
      </c>
      <c r="B44" s="94">
        <f>'Find Your Champion'!$B$2-'Champ Scores'!B44</f>
        <v>-1</v>
      </c>
      <c r="C44" s="94">
        <f>'Find Your Champion'!$B$9-'Champ Scores'!C44</f>
        <v>-4</v>
      </c>
      <c r="D44" s="94">
        <f>'Find Your Champion'!$B$16-'Champ Scores'!D44</f>
        <v>-2</v>
      </c>
      <c r="E44" s="94">
        <f>'Find Your Champion'!$B$23-'Champ Scores'!E44</f>
        <v>0</v>
      </c>
      <c r="F44" s="94">
        <f>'Find Your Champion'!$B$30-'Champ Scores'!F44</f>
        <v>3</v>
      </c>
      <c r="G44" s="94">
        <f>'Find Your Champion'!$B$37-'Champ Scores'!G44</f>
        <v>-3</v>
      </c>
      <c r="H44" s="94">
        <f>'Find Your Champion'!$B$44-'Champ Scores'!H44</f>
        <v>-2</v>
      </c>
      <c r="I44" s="94">
        <f>'Find Your Champion'!$E$2-'Champ Scores'!I44</f>
        <v>-4</v>
      </c>
      <c r="J44" s="94">
        <f>'Find Your Champion'!$E$9-'Champ Scores'!J44</f>
        <v>-2</v>
      </c>
      <c r="K44" s="94">
        <f>'Find Your Champion'!$E$16-'Champ Scores'!K44</f>
        <v>4</v>
      </c>
      <c r="L44" s="94">
        <f>'Find Your Champion'!$E$23-'Champ Scores'!L44</f>
        <v>4</v>
      </c>
      <c r="M44" s="94">
        <f>'Find Your Champion'!$E$30-'Champ Scores'!M44</f>
        <v>0</v>
      </c>
      <c r="N44" s="94">
        <f>'Find Your Champion'!$E$37-'Champ Scores'!N44</f>
        <v>2</v>
      </c>
      <c r="O44" s="94">
        <f>'Find Your Champion'!$E$44-'Champ Scores'!O44</f>
        <v>-3</v>
      </c>
      <c r="P44" s="94">
        <f>'Find Your Champion'!$H$2-'Champ Scores'!P44</f>
        <v>2</v>
      </c>
      <c r="Q44" s="94">
        <f>'Find Your Champion'!$H$9-'Champ Scores'!Q44</f>
        <v>0</v>
      </c>
      <c r="R44" s="94">
        <f>'Find Your Champion'!$H$16-'Champ Scores'!R44</f>
        <v>0</v>
      </c>
      <c r="S44" s="94">
        <f>'Find Your Champion'!$H$23-'Champ Scores'!S44</f>
        <v>4</v>
      </c>
      <c r="T44" s="94">
        <f>'Find Your Champion'!$H$30-'Champ Scores'!T44</f>
        <v>1</v>
      </c>
      <c r="U44" s="94">
        <f>'Find Your Champion'!$H$37-'Champ Scores'!U44</f>
        <v>3</v>
      </c>
      <c r="V44" s="94"/>
      <c r="W44" s="94">
        <f t="shared" si="2"/>
        <v>138</v>
      </c>
      <c r="X44" s="94">
        <f t="shared" si="3"/>
        <v>31</v>
      </c>
      <c r="Z44" s="94">
        <f>RANK(X44,X$3:X$162,0)+COUNTIF(X$3:X44,X44)-1</f>
        <v>100</v>
      </c>
      <c r="AA44" t="str">
        <f t="shared" si="6"/>
        <v>Heimerdinger</v>
      </c>
      <c r="AC44" s="4">
        <f t="shared" si="4"/>
        <v>100</v>
      </c>
      <c r="AD44" s="4">
        <f t="shared" si="5"/>
        <v>31</v>
      </c>
    </row>
    <row r="45" spans="1:30" x14ac:dyDescent="0.25">
      <c r="A45" t="str">
        <f>'Champ Scores'!A45</f>
        <v>Illaoi</v>
      </c>
      <c r="B45" s="94">
        <f>'Find Your Champion'!$B$2-'Champ Scores'!B45</f>
        <v>-1</v>
      </c>
      <c r="C45" s="94">
        <f>'Find Your Champion'!$B$9-'Champ Scores'!C45</f>
        <v>-3</v>
      </c>
      <c r="D45" s="94">
        <f>'Find Your Champion'!$B$16-'Champ Scores'!D45</f>
        <v>-1</v>
      </c>
      <c r="E45" s="94">
        <f>'Find Your Champion'!$B$23-'Champ Scores'!E45</f>
        <v>-1</v>
      </c>
      <c r="F45" s="94">
        <f>'Find Your Champion'!$B$30-'Champ Scores'!F45</f>
        <v>0</v>
      </c>
      <c r="G45" s="94">
        <f>'Find Your Champion'!$B$37-'Champ Scores'!G45</f>
        <v>-1</v>
      </c>
      <c r="H45" s="94">
        <f>'Find Your Champion'!$B$44-'Champ Scores'!H45</f>
        <v>-1</v>
      </c>
      <c r="I45" s="94">
        <f>'Find Your Champion'!$E$2-'Champ Scores'!I45</f>
        <v>-1</v>
      </c>
      <c r="J45" s="94">
        <f>'Find Your Champion'!$E$9-'Champ Scores'!J45</f>
        <v>-4</v>
      </c>
      <c r="K45" s="94">
        <f>'Find Your Champion'!$E$16-'Champ Scores'!K45</f>
        <v>4</v>
      </c>
      <c r="L45" s="94">
        <f>'Find Your Champion'!$E$23-'Champ Scores'!L45</f>
        <v>0</v>
      </c>
      <c r="M45" s="94">
        <f>'Find Your Champion'!$E$30-'Champ Scores'!M45</f>
        <v>-2</v>
      </c>
      <c r="N45" s="94">
        <f>'Find Your Champion'!$E$37-'Champ Scores'!N45</f>
        <v>4</v>
      </c>
      <c r="O45" s="94">
        <f>'Find Your Champion'!$E$44-'Champ Scores'!O45</f>
        <v>-2</v>
      </c>
      <c r="P45" s="94">
        <f>'Find Your Champion'!$H$2-'Champ Scores'!P45</f>
        <v>3</v>
      </c>
      <c r="Q45" s="94">
        <f>'Find Your Champion'!$H$9-'Champ Scores'!Q45</f>
        <v>0</v>
      </c>
      <c r="R45" s="94">
        <f>'Find Your Champion'!$H$16-'Champ Scores'!R45</f>
        <v>0</v>
      </c>
      <c r="S45" s="94">
        <f>'Find Your Champion'!$H$23-'Champ Scores'!S45</f>
        <v>4</v>
      </c>
      <c r="T45" s="94">
        <f>'Find Your Champion'!$H$30-'Champ Scores'!T45</f>
        <v>1</v>
      </c>
      <c r="U45" s="94">
        <f>'Find Your Champion'!$H$37-'Champ Scores'!U45</f>
        <v>3</v>
      </c>
      <c r="V45" s="94"/>
      <c r="W45" s="94">
        <f t="shared" si="2"/>
        <v>106</v>
      </c>
      <c r="X45" s="94">
        <f t="shared" si="3"/>
        <v>47</v>
      </c>
      <c r="Z45" s="94">
        <f>RANK(X45,X$3:X$162,0)+COUNTIF(X$3:X45,X45)-1</f>
        <v>55</v>
      </c>
      <c r="AA45" t="str">
        <f t="shared" si="6"/>
        <v>Illaoi</v>
      </c>
      <c r="AC45" s="4">
        <f t="shared" si="4"/>
        <v>55</v>
      </c>
      <c r="AD45" s="4">
        <f t="shared" si="5"/>
        <v>47</v>
      </c>
    </row>
    <row r="46" spans="1:30" x14ac:dyDescent="0.25">
      <c r="A46" t="str">
        <f>'Champ Scores'!A46</f>
        <v>Irelia</v>
      </c>
      <c r="B46" s="94">
        <f>'Find Your Champion'!$B$2-'Champ Scores'!B46</f>
        <v>-1</v>
      </c>
      <c r="C46" s="94">
        <f>'Find Your Champion'!$B$9-'Champ Scores'!C46</f>
        <v>-4</v>
      </c>
      <c r="D46" s="94">
        <f>'Find Your Champion'!$B$16-'Champ Scores'!D46</f>
        <v>-4</v>
      </c>
      <c r="E46" s="94">
        <f>'Find Your Champion'!$B$23-'Champ Scores'!E46</f>
        <v>2</v>
      </c>
      <c r="F46" s="94">
        <f>'Find Your Champion'!$B$30-'Champ Scores'!F46</f>
        <v>0</v>
      </c>
      <c r="G46" s="94">
        <f>'Find Your Champion'!$B$37-'Champ Scores'!G46</f>
        <v>-1</v>
      </c>
      <c r="H46" s="94">
        <f>'Find Your Champion'!$B$44-'Champ Scores'!H46</f>
        <v>0</v>
      </c>
      <c r="I46" s="94">
        <f>'Find Your Champion'!$E$2-'Champ Scores'!I46</f>
        <v>0</v>
      </c>
      <c r="J46" s="94">
        <f>'Find Your Champion'!$E$9-'Champ Scores'!J46</f>
        <v>-4</v>
      </c>
      <c r="K46" s="94">
        <f>'Find Your Champion'!$E$16-'Champ Scores'!K46</f>
        <v>3</v>
      </c>
      <c r="L46" s="94">
        <f>'Find Your Champion'!$E$23-'Champ Scores'!L46</f>
        <v>2</v>
      </c>
      <c r="M46" s="94">
        <f>'Find Your Champion'!$E$30-'Champ Scores'!M46</f>
        <v>0</v>
      </c>
      <c r="N46" s="94">
        <f>'Find Your Champion'!$E$37-'Champ Scores'!N46</f>
        <v>3</v>
      </c>
      <c r="O46" s="94">
        <f>'Find Your Champion'!$E$44-'Champ Scores'!O46</f>
        <v>-2</v>
      </c>
      <c r="P46" s="94">
        <f>'Find Your Champion'!$H$2-'Champ Scores'!P46</f>
        <v>2</v>
      </c>
      <c r="Q46" s="94">
        <f>'Find Your Champion'!$H$9-'Champ Scores'!Q46</f>
        <v>-2</v>
      </c>
      <c r="R46" s="94">
        <f>'Find Your Champion'!$H$16-'Champ Scores'!R46</f>
        <v>-4</v>
      </c>
      <c r="S46" s="94">
        <f>'Find Your Champion'!$H$23-'Champ Scores'!S46</f>
        <v>4</v>
      </c>
      <c r="T46" s="94">
        <f>'Find Your Champion'!$H$30-'Champ Scores'!T46</f>
        <v>4</v>
      </c>
      <c r="U46" s="94">
        <f>'Find Your Champion'!$H$37-'Champ Scores'!U46</f>
        <v>4</v>
      </c>
      <c r="V46" s="94"/>
      <c r="W46" s="94">
        <f t="shared" si="2"/>
        <v>152</v>
      </c>
      <c r="X46" s="94">
        <f t="shared" si="3"/>
        <v>24</v>
      </c>
      <c r="Z46" s="94">
        <f>RANK(X46,X$3:X$162,0)+COUNTIF(X$3:X46,X46)-1</f>
        <v>116</v>
      </c>
      <c r="AA46" t="str">
        <f t="shared" si="6"/>
        <v>Irelia</v>
      </c>
      <c r="AC46" s="4">
        <f t="shared" si="4"/>
        <v>116</v>
      </c>
      <c r="AD46" s="4">
        <f t="shared" si="5"/>
        <v>24</v>
      </c>
    </row>
    <row r="47" spans="1:30" x14ac:dyDescent="0.25">
      <c r="A47" t="str">
        <f>'Champ Scores'!A47</f>
        <v>Ivern</v>
      </c>
      <c r="B47" s="94">
        <f>'Find Your Champion'!$B$2-'Champ Scores'!B47</f>
        <v>0</v>
      </c>
      <c r="C47" s="94">
        <f>'Find Your Champion'!$B$9-'Champ Scores'!C47</f>
        <v>-1</v>
      </c>
      <c r="D47" s="94">
        <f>'Find Your Champion'!$B$16-'Champ Scores'!D47</f>
        <v>0</v>
      </c>
      <c r="E47" s="94">
        <f>'Find Your Champion'!$B$23-'Champ Scores'!E47</f>
        <v>1</v>
      </c>
      <c r="F47" s="94">
        <f>'Find Your Champion'!$B$30-'Champ Scores'!F47</f>
        <v>4</v>
      </c>
      <c r="G47" s="94">
        <f>'Find Your Champion'!$B$37-'Champ Scores'!G47</f>
        <v>0</v>
      </c>
      <c r="H47" s="94">
        <f>'Find Your Champion'!$B$44-'Champ Scores'!H47</f>
        <v>-1</v>
      </c>
      <c r="I47" s="94">
        <f>'Find Your Champion'!$E$2-'Champ Scores'!I47</f>
        <v>-1</v>
      </c>
      <c r="J47" s="94">
        <f>'Find Your Champion'!$E$9-'Champ Scores'!J47</f>
        <v>0</v>
      </c>
      <c r="K47" s="94">
        <f>'Find Your Champion'!$E$16-'Champ Scores'!K47</f>
        <v>2</v>
      </c>
      <c r="L47" s="94">
        <f>'Find Your Champion'!$E$23-'Champ Scores'!L47</f>
        <v>4</v>
      </c>
      <c r="M47" s="94">
        <f>'Find Your Champion'!$E$30-'Champ Scores'!M47</f>
        <v>-3</v>
      </c>
      <c r="N47" s="94">
        <f>'Find Your Champion'!$E$37-'Champ Scores'!N47</f>
        <v>1</v>
      </c>
      <c r="O47" s="94">
        <f>'Find Your Champion'!$E$44-'Champ Scores'!O47</f>
        <v>-3</v>
      </c>
      <c r="P47" s="94">
        <f>'Find Your Champion'!$H$2-'Champ Scores'!P47</f>
        <v>1</v>
      </c>
      <c r="Q47" s="94">
        <f>'Find Your Champion'!$H$9-'Champ Scores'!Q47</f>
        <v>-1</v>
      </c>
      <c r="R47" s="94">
        <f>'Find Your Champion'!$H$16-'Champ Scores'!R47</f>
        <v>-4</v>
      </c>
      <c r="S47" s="94">
        <f>'Find Your Champion'!$H$23-'Champ Scores'!S47</f>
        <v>1</v>
      </c>
      <c r="T47" s="94">
        <f>'Find Your Champion'!$H$30-'Champ Scores'!T47</f>
        <v>0</v>
      </c>
      <c r="U47" s="94">
        <f>'Find Your Champion'!$H$37-'Champ Scores'!U47</f>
        <v>2</v>
      </c>
      <c r="V47" s="94"/>
      <c r="W47" s="94">
        <f t="shared" si="2"/>
        <v>82</v>
      </c>
      <c r="X47" s="94">
        <f t="shared" si="3"/>
        <v>59</v>
      </c>
      <c r="Z47" s="94">
        <f>RANK(X47,X$3:X$162,0)+COUNTIF(X$3:X47,X47)-1</f>
        <v>25</v>
      </c>
      <c r="AA47" t="str">
        <f t="shared" si="6"/>
        <v>Ivern</v>
      </c>
      <c r="AC47" s="4">
        <f t="shared" si="4"/>
        <v>25</v>
      </c>
      <c r="AD47" s="4">
        <f t="shared" si="5"/>
        <v>59</v>
      </c>
    </row>
    <row r="48" spans="1:30" x14ac:dyDescent="0.25">
      <c r="A48" t="str">
        <f>'Champ Scores'!A48</f>
        <v>Janna</v>
      </c>
      <c r="B48" s="94">
        <f>'Find Your Champion'!$B$2-'Champ Scores'!B48</f>
        <v>0</v>
      </c>
      <c r="C48" s="94">
        <f>'Find Your Champion'!$B$9-'Champ Scores'!C48</f>
        <v>0</v>
      </c>
      <c r="D48" s="94">
        <f>'Find Your Champion'!$B$16-'Champ Scores'!D48</f>
        <v>0</v>
      </c>
      <c r="E48" s="94">
        <f>'Find Your Champion'!$B$23-'Champ Scores'!E48</f>
        <v>2</v>
      </c>
      <c r="F48" s="94">
        <f>'Find Your Champion'!$B$30-'Champ Scores'!F48</f>
        <v>4</v>
      </c>
      <c r="G48" s="94">
        <f>'Find Your Champion'!$B$37-'Champ Scores'!G48</f>
        <v>0</v>
      </c>
      <c r="H48" s="94">
        <f>'Find Your Champion'!$B$44-'Champ Scores'!H48</f>
        <v>-1</v>
      </c>
      <c r="I48" s="94">
        <f>'Find Your Champion'!$E$2-'Champ Scores'!I48</f>
        <v>-3</v>
      </c>
      <c r="J48" s="94">
        <f>'Find Your Champion'!$E$9-'Champ Scores'!J48</f>
        <v>0</v>
      </c>
      <c r="K48" s="94">
        <f>'Find Your Champion'!$E$16-'Champ Scores'!K48</f>
        <v>3</v>
      </c>
      <c r="L48" s="94">
        <f>'Find Your Champion'!$E$23-'Champ Scores'!L48</f>
        <v>3</v>
      </c>
      <c r="M48" s="94">
        <f>'Find Your Champion'!$E$30-'Champ Scores'!M48</f>
        <v>-2</v>
      </c>
      <c r="N48" s="94">
        <f>'Find Your Champion'!$E$37-'Champ Scores'!N48</f>
        <v>1</v>
      </c>
      <c r="O48" s="94">
        <f>'Find Your Champion'!$E$44-'Champ Scores'!O48</f>
        <v>-3</v>
      </c>
      <c r="P48" s="94">
        <f>'Find Your Champion'!$H$2-'Champ Scores'!P48</f>
        <v>1</v>
      </c>
      <c r="Q48" s="94">
        <f>'Find Your Champion'!$H$9-'Champ Scores'!Q48</f>
        <v>-3</v>
      </c>
      <c r="R48" s="94">
        <f>'Find Your Champion'!$H$16-'Champ Scores'!R48</f>
        <v>0</v>
      </c>
      <c r="S48" s="94">
        <f>'Find Your Champion'!$H$23-'Champ Scores'!S48</f>
        <v>0</v>
      </c>
      <c r="T48" s="94">
        <f>'Find Your Champion'!$H$30-'Champ Scores'!T48</f>
        <v>0</v>
      </c>
      <c r="U48" s="94">
        <f>'Find Your Champion'!$H$37-'Champ Scores'!U48</f>
        <v>0</v>
      </c>
      <c r="V48" s="94"/>
      <c r="W48" s="94">
        <f t="shared" si="2"/>
        <v>72</v>
      </c>
      <c r="X48" s="94">
        <f t="shared" si="3"/>
        <v>64</v>
      </c>
      <c r="Z48" s="94">
        <f>RANK(X48,X$3:X$162,0)+COUNTIF(X$3:X48,X48)-1</f>
        <v>14</v>
      </c>
      <c r="AA48" t="str">
        <f t="shared" si="6"/>
        <v>Janna</v>
      </c>
      <c r="AC48" s="4">
        <f t="shared" si="4"/>
        <v>14</v>
      </c>
      <c r="AD48" s="4">
        <f t="shared" si="5"/>
        <v>64</v>
      </c>
    </row>
    <row r="49" spans="1:30" x14ac:dyDescent="0.25">
      <c r="A49" t="str">
        <f>'Champ Scores'!A49</f>
        <v>Jarvan IV</v>
      </c>
      <c r="B49" s="94">
        <f>'Find Your Champion'!$B$2-'Champ Scores'!B49</f>
        <v>-2</v>
      </c>
      <c r="C49" s="94">
        <f>'Find Your Champion'!$B$9-'Champ Scores'!C49</f>
        <v>-1</v>
      </c>
      <c r="D49" s="94">
        <f>'Find Your Champion'!$B$16-'Champ Scores'!D49</f>
        <v>-2</v>
      </c>
      <c r="E49" s="94">
        <f>'Find Your Champion'!$B$23-'Champ Scores'!E49</f>
        <v>0</v>
      </c>
      <c r="F49" s="94">
        <f>'Find Your Champion'!$B$30-'Champ Scores'!F49</f>
        <v>2</v>
      </c>
      <c r="G49" s="94">
        <f>'Find Your Champion'!$B$37-'Champ Scores'!G49</f>
        <v>0</v>
      </c>
      <c r="H49" s="94">
        <f>'Find Your Champion'!$B$44-'Champ Scores'!H49</f>
        <v>0</v>
      </c>
      <c r="I49" s="94">
        <f>'Find Your Champion'!$E$2-'Champ Scores'!I49</f>
        <v>0</v>
      </c>
      <c r="J49" s="94">
        <f>'Find Your Champion'!$E$9-'Champ Scores'!J49</f>
        <v>-1</v>
      </c>
      <c r="K49" s="94">
        <f>'Find Your Champion'!$E$16-'Champ Scores'!K49</f>
        <v>0</v>
      </c>
      <c r="L49" s="94">
        <f>'Find Your Champion'!$E$23-'Champ Scores'!L49</f>
        <v>4</v>
      </c>
      <c r="M49" s="94">
        <f>'Find Your Champion'!$E$30-'Champ Scores'!M49</f>
        <v>-2</v>
      </c>
      <c r="N49" s="94">
        <f>'Find Your Champion'!$E$37-'Champ Scores'!N49</f>
        <v>0</v>
      </c>
      <c r="O49" s="94">
        <f>'Find Your Champion'!$E$44-'Champ Scores'!O49</f>
        <v>0</v>
      </c>
      <c r="P49" s="94">
        <f>'Find Your Champion'!$H$2-'Champ Scores'!P49</f>
        <v>1</v>
      </c>
      <c r="Q49" s="94">
        <f>'Find Your Champion'!$H$9-'Champ Scores'!Q49</f>
        <v>0</v>
      </c>
      <c r="R49" s="94">
        <f>'Find Your Champion'!$H$16-'Champ Scores'!R49</f>
        <v>-4</v>
      </c>
      <c r="S49" s="94">
        <f>'Find Your Champion'!$H$23-'Champ Scores'!S49</f>
        <v>4</v>
      </c>
      <c r="T49" s="94">
        <f>'Find Your Champion'!$H$30-'Champ Scores'!T49</f>
        <v>1</v>
      </c>
      <c r="U49" s="94">
        <f>'Find Your Champion'!$H$37-'Champ Scores'!U49</f>
        <v>2</v>
      </c>
      <c r="V49" s="94"/>
      <c r="W49" s="94">
        <f t="shared" si="2"/>
        <v>72</v>
      </c>
      <c r="X49" s="94">
        <f t="shared" si="3"/>
        <v>64</v>
      </c>
      <c r="Z49" s="94">
        <f>RANK(X49,X$3:X$162,0)+COUNTIF(X$3:X49,X49)-1</f>
        <v>15</v>
      </c>
      <c r="AA49" t="str">
        <f t="shared" si="6"/>
        <v>Jarvan IV</v>
      </c>
      <c r="AC49" s="4">
        <f t="shared" si="4"/>
        <v>15</v>
      </c>
      <c r="AD49" s="4">
        <f t="shared" si="5"/>
        <v>64</v>
      </c>
    </row>
    <row r="50" spans="1:30" x14ac:dyDescent="0.25">
      <c r="A50" t="str">
        <f>'Champ Scores'!A50</f>
        <v>Jax</v>
      </c>
      <c r="B50" s="94">
        <f>'Find Your Champion'!$B$2-'Champ Scores'!B50</f>
        <v>-2</v>
      </c>
      <c r="C50" s="94">
        <f>'Find Your Champion'!$B$9-'Champ Scores'!C50</f>
        <v>-4</v>
      </c>
      <c r="D50" s="94">
        <f>'Find Your Champion'!$B$16-'Champ Scores'!D50</f>
        <v>-4</v>
      </c>
      <c r="E50" s="94">
        <f>'Find Your Champion'!$B$23-'Champ Scores'!E50</f>
        <v>1</v>
      </c>
      <c r="F50" s="94">
        <f>'Find Your Champion'!$B$30-'Champ Scores'!F50</f>
        <v>0</v>
      </c>
      <c r="G50" s="94">
        <f>'Find Your Champion'!$B$37-'Champ Scores'!G50</f>
        <v>-1</v>
      </c>
      <c r="H50" s="94">
        <f>'Find Your Champion'!$B$44-'Champ Scores'!H50</f>
        <v>0</v>
      </c>
      <c r="I50" s="94">
        <f>'Find Your Champion'!$E$2-'Champ Scores'!I50</f>
        <v>0</v>
      </c>
      <c r="J50" s="94">
        <f>'Find Your Champion'!$E$9-'Champ Scores'!J50</f>
        <v>-4</v>
      </c>
      <c r="K50" s="94">
        <f>'Find Your Champion'!$E$16-'Champ Scores'!K50</f>
        <v>2</v>
      </c>
      <c r="L50" s="94">
        <f>'Find Your Champion'!$E$23-'Champ Scores'!L50</f>
        <v>4</v>
      </c>
      <c r="M50" s="94">
        <f>'Find Your Champion'!$E$30-'Champ Scores'!M50</f>
        <v>0</v>
      </c>
      <c r="N50" s="94">
        <f>'Find Your Champion'!$E$37-'Champ Scores'!N50</f>
        <v>2</v>
      </c>
      <c r="O50" s="94">
        <f>'Find Your Champion'!$E$44-'Champ Scores'!O50</f>
        <v>0</v>
      </c>
      <c r="P50" s="94">
        <f>'Find Your Champion'!$H$2-'Champ Scores'!P50</f>
        <v>2</v>
      </c>
      <c r="Q50" s="94">
        <f>'Find Your Champion'!$H$9-'Champ Scores'!Q50</f>
        <v>-4</v>
      </c>
      <c r="R50" s="94">
        <f>'Find Your Champion'!$H$16-'Champ Scores'!R50</f>
        <v>-2</v>
      </c>
      <c r="S50" s="94">
        <f>'Find Your Champion'!$H$23-'Champ Scores'!S50</f>
        <v>4</v>
      </c>
      <c r="T50" s="94">
        <f>'Find Your Champion'!$H$30-'Champ Scores'!T50</f>
        <v>4</v>
      </c>
      <c r="U50" s="94">
        <f>'Find Your Champion'!$H$37-'Champ Scores'!U50</f>
        <v>4</v>
      </c>
      <c r="V50" s="94"/>
      <c r="W50" s="94">
        <f t="shared" si="2"/>
        <v>150</v>
      </c>
      <c r="X50" s="94">
        <f t="shared" si="3"/>
        <v>25</v>
      </c>
      <c r="Z50" s="94">
        <f>RANK(X50,X$3:X$162,0)+COUNTIF(X$3:X50,X50)-1</f>
        <v>111</v>
      </c>
      <c r="AA50" t="str">
        <f t="shared" si="6"/>
        <v>Jax</v>
      </c>
      <c r="AC50" s="4">
        <f t="shared" si="4"/>
        <v>111</v>
      </c>
      <c r="AD50" s="4">
        <f t="shared" si="5"/>
        <v>25</v>
      </c>
    </row>
    <row r="51" spans="1:30" x14ac:dyDescent="0.25">
      <c r="A51" t="str">
        <f>'Champ Scores'!A51</f>
        <v>Jayce</v>
      </c>
      <c r="B51" s="94">
        <f>'Find Your Champion'!$B$2-'Champ Scores'!B51</f>
        <v>-4</v>
      </c>
      <c r="C51" s="94">
        <f>'Find Your Champion'!$B$9-'Champ Scores'!C51</f>
        <v>-2</v>
      </c>
      <c r="D51" s="94">
        <f>'Find Your Champion'!$B$16-'Champ Scores'!D51</f>
        <v>-2</v>
      </c>
      <c r="E51" s="94">
        <f>'Find Your Champion'!$B$23-'Champ Scores'!E51</f>
        <v>0</v>
      </c>
      <c r="F51" s="94">
        <f>'Find Your Champion'!$B$30-'Champ Scores'!F51</f>
        <v>1</v>
      </c>
      <c r="G51" s="94">
        <f>'Find Your Champion'!$B$37-'Champ Scores'!G51</f>
        <v>-3</v>
      </c>
      <c r="H51" s="94">
        <f>'Find Your Champion'!$B$44-'Champ Scores'!H51</f>
        <v>-4</v>
      </c>
      <c r="I51" s="94">
        <f>'Find Your Champion'!$E$2-'Champ Scores'!I51</f>
        <v>-4</v>
      </c>
      <c r="J51" s="94">
        <f>'Find Your Champion'!$E$9-'Champ Scores'!J51</f>
        <v>-3</v>
      </c>
      <c r="K51" s="94">
        <f>'Find Your Champion'!$E$16-'Champ Scores'!K51</f>
        <v>4</v>
      </c>
      <c r="L51" s="94">
        <f>'Find Your Champion'!$E$23-'Champ Scores'!L51</f>
        <v>4</v>
      </c>
      <c r="M51" s="94">
        <f>'Find Your Champion'!$E$30-'Champ Scores'!M51</f>
        <v>-1</v>
      </c>
      <c r="N51" s="94">
        <f>'Find Your Champion'!$E$37-'Champ Scores'!N51</f>
        <v>4</v>
      </c>
      <c r="O51" s="94">
        <f>'Find Your Champion'!$E$44-'Champ Scores'!O51</f>
        <v>0</v>
      </c>
      <c r="P51" s="94">
        <f>'Find Your Champion'!$H$2-'Champ Scores'!P51</f>
        <v>3</v>
      </c>
      <c r="Q51" s="94">
        <f>'Find Your Champion'!$H$9-'Champ Scores'!Q51</f>
        <v>-2</v>
      </c>
      <c r="R51" s="94">
        <f>'Find Your Champion'!$H$16-'Champ Scores'!R51</f>
        <v>0</v>
      </c>
      <c r="S51" s="94">
        <f>'Find Your Champion'!$H$23-'Champ Scores'!S51</f>
        <v>3</v>
      </c>
      <c r="T51" s="94">
        <f>'Find Your Champion'!$H$30-'Champ Scores'!T51</f>
        <v>4</v>
      </c>
      <c r="U51" s="94">
        <f>'Find Your Champion'!$H$37-'Champ Scores'!U51</f>
        <v>4</v>
      </c>
      <c r="V51" s="94"/>
      <c r="W51" s="94">
        <f t="shared" si="2"/>
        <v>178</v>
      </c>
      <c r="X51" s="94">
        <f t="shared" si="3"/>
        <v>11</v>
      </c>
      <c r="Z51" s="94">
        <f>RANK(X51,X$3:X$162,0)+COUNTIF(X$3:X51,X51)-1</f>
        <v>142</v>
      </c>
      <c r="AA51" t="str">
        <f t="shared" si="6"/>
        <v>Jayce</v>
      </c>
      <c r="AC51" s="4">
        <f t="shared" si="4"/>
        <v>142</v>
      </c>
      <c r="AD51" s="4">
        <f t="shared" si="5"/>
        <v>11</v>
      </c>
    </row>
    <row r="52" spans="1:30" x14ac:dyDescent="0.25">
      <c r="A52" t="str">
        <f>'Champ Scores'!A52</f>
        <v>Jhin</v>
      </c>
      <c r="B52" s="94">
        <f>'Find Your Champion'!$B$2-'Champ Scores'!B52</f>
        <v>-4</v>
      </c>
      <c r="C52" s="94">
        <f>'Find Your Champion'!$B$9-'Champ Scores'!C52</f>
        <v>-1</v>
      </c>
      <c r="D52" s="94">
        <f>'Find Your Champion'!$B$16-'Champ Scores'!D52</f>
        <v>-4</v>
      </c>
      <c r="E52" s="94">
        <f>'Find Your Champion'!$B$23-'Champ Scores'!E52</f>
        <v>1</v>
      </c>
      <c r="F52" s="94">
        <f>'Find Your Champion'!$B$30-'Champ Scores'!F52</f>
        <v>4</v>
      </c>
      <c r="G52" s="94">
        <f>'Find Your Champion'!$B$37-'Champ Scores'!G52</f>
        <v>-3</v>
      </c>
      <c r="H52" s="94">
        <f>'Find Your Champion'!$B$44-'Champ Scores'!H52</f>
        <v>-4</v>
      </c>
      <c r="I52" s="94">
        <f>'Find Your Champion'!$E$2-'Champ Scores'!I52</f>
        <v>-4</v>
      </c>
      <c r="J52" s="94">
        <f>'Find Your Champion'!$E$9-'Champ Scores'!J52</f>
        <v>0</v>
      </c>
      <c r="K52" s="94">
        <f>'Find Your Champion'!$E$16-'Champ Scores'!K52</f>
        <v>4</v>
      </c>
      <c r="L52" s="94">
        <f>'Find Your Champion'!$E$23-'Champ Scores'!L52</f>
        <v>4</v>
      </c>
      <c r="M52" s="94">
        <f>'Find Your Champion'!$E$30-'Champ Scores'!M52</f>
        <v>-2</v>
      </c>
      <c r="N52" s="94">
        <f>'Find Your Champion'!$E$37-'Champ Scores'!N52</f>
        <v>4</v>
      </c>
      <c r="O52" s="94">
        <f>'Find Your Champion'!$E$44-'Champ Scores'!O52</f>
        <v>-4</v>
      </c>
      <c r="P52" s="94">
        <f>'Find Your Champion'!$H$2-'Champ Scores'!P52</f>
        <v>3</v>
      </c>
      <c r="Q52" s="94">
        <f>'Find Your Champion'!$H$9-'Champ Scores'!Q52</f>
        <v>-2</v>
      </c>
      <c r="R52" s="94">
        <f>'Find Your Champion'!$H$16-'Champ Scores'!R52</f>
        <v>0</v>
      </c>
      <c r="S52" s="94">
        <f>'Find Your Champion'!$H$23-'Champ Scores'!S52</f>
        <v>4</v>
      </c>
      <c r="T52" s="94">
        <f>'Find Your Champion'!$H$30-'Champ Scores'!T52</f>
        <v>2</v>
      </c>
      <c r="U52" s="94">
        <f>'Find Your Champion'!$H$37-'Champ Scores'!U52</f>
        <v>4</v>
      </c>
      <c r="V52" s="94"/>
      <c r="W52" s="94">
        <f t="shared" si="2"/>
        <v>208</v>
      </c>
      <c r="X52" s="94">
        <f t="shared" si="3"/>
        <v>-4</v>
      </c>
      <c r="Z52" s="94">
        <f>RANK(X52,X$3:X$162,0)+COUNTIF(X$3:X52,X52)-1</f>
        <v>159</v>
      </c>
      <c r="AA52" t="str">
        <f t="shared" si="6"/>
        <v>Jhin</v>
      </c>
      <c r="AC52" s="4">
        <f t="shared" si="4"/>
        <v>159</v>
      </c>
      <c r="AD52" s="4">
        <f t="shared" si="5"/>
        <v>-4</v>
      </c>
    </row>
    <row r="53" spans="1:30" x14ac:dyDescent="0.25">
      <c r="A53" t="str">
        <f>'Champ Scores'!A53</f>
        <v>Jinx</v>
      </c>
      <c r="B53" s="94">
        <f>'Find Your Champion'!$B$2-'Champ Scores'!B53</f>
        <v>0</v>
      </c>
      <c r="C53" s="94">
        <f>'Find Your Champion'!$B$9-'Champ Scores'!C53</f>
        <v>-4</v>
      </c>
      <c r="D53" s="94">
        <f>'Find Your Champion'!$B$16-'Champ Scores'!D53</f>
        <v>-4</v>
      </c>
      <c r="E53" s="94">
        <f>'Find Your Champion'!$B$23-'Champ Scores'!E53</f>
        <v>0</v>
      </c>
      <c r="F53" s="94">
        <f>'Find Your Champion'!$B$30-'Champ Scores'!F53</f>
        <v>4</v>
      </c>
      <c r="G53" s="94">
        <f>'Find Your Champion'!$B$37-'Champ Scores'!G53</f>
        <v>-4</v>
      </c>
      <c r="H53" s="94">
        <f>'Find Your Champion'!$B$44-'Champ Scores'!H53</f>
        <v>-4</v>
      </c>
      <c r="I53" s="94">
        <f>'Find Your Champion'!$E$2-'Champ Scores'!I53</f>
        <v>-4</v>
      </c>
      <c r="J53" s="94">
        <f>'Find Your Champion'!$E$9-'Champ Scores'!J53</f>
        <v>0</v>
      </c>
      <c r="K53" s="94">
        <f>'Find Your Champion'!$E$16-'Champ Scores'!K53</f>
        <v>4</v>
      </c>
      <c r="L53" s="94">
        <f>'Find Your Champion'!$E$23-'Champ Scores'!L53</f>
        <v>4</v>
      </c>
      <c r="M53" s="94">
        <f>'Find Your Champion'!$E$30-'Champ Scores'!M53</f>
        <v>-1</v>
      </c>
      <c r="N53" s="94">
        <f>'Find Your Champion'!$E$37-'Champ Scores'!N53</f>
        <v>3</v>
      </c>
      <c r="O53" s="94">
        <f>'Find Your Champion'!$E$44-'Champ Scores'!O53</f>
        <v>-3</v>
      </c>
      <c r="P53" s="94">
        <f>'Find Your Champion'!$H$2-'Champ Scores'!P53</f>
        <v>3</v>
      </c>
      <c r="Q53" s="94">
        <f>'Find Your Champion'!$H$9-'Champ Scores'!Q53</f>
        <v>-1</v>
      </c>
      <c r="R53" s="94">
        <f>'Find Your Champion'!$H$16-'Champ Scores'!R53</f>
        <v>0</v>
      </c>
      <c r="S53" s="94">
        <f>'Find Your Champion'!$H$23-'Champ Scores'!S53</f>
        <v>4</v>
      </c>
      <c r="T53" s="94">
        <f>'Find Your Champion'!$H$30-'Champ Scores'!T53</f>
        <v>2</v>
      </c>
      <c r="U53" s="94">
        <f>'Find Your Champion'!$H$37-'Champ Scores'!U53</f>
        <v>3</v>
      </c>
      <c r="V53" s="94"/>
      <c r="W53" s="94">
        <f t="shared" si="2"/>
        <v>186</v>
      </c>
      <c r="X53" s="94">
        <f t="shared" si="3"/>
        <v>7</v>
      </c>
      <c r="Z53" s="94">
        <f>RANK(X53,X$3:X$162,0)+COUNTIF(X$3:X53,X53)-1</f>
        <v>149</v>
      </c>
      <c r="AA53" t="str">
        <f t="shared" si="6"/>
        <v>Jinx</v>
      </c>
      <c r="AC53" s="4">
        <f t="shared" si="4"/>
        <v>149</v>
      </c>
      <c r="AD53" s="4">
        <f t="shared" si="5"/>
        <v>7</v>
      </c>
    </row>
    <row r="54" spans="1:30" x14ac:dyDescent="0.25">
      <c r="A54" t="str">
        <f>'Champ Scores'!A54</f>
        <v>Kai'Sa</v>
      </c>
      <c r="B54" s="94">
        <f>'Find Your Champion'!$B$2-'Champ Scores'!B54</f>
        <v>-2</v>
      </c>
      <c r="C54" s="94">
        <f>'Find Your Champion'!$B$9-'Champ Scores'!C54</f>
        <v>-4</v>
      </c>
      <c r="D54" s="94">
        <f>'Find Your Champion'!$B$16-'Champ Scores'!D54</f>
        <v>-4</v>
      </c>
      <c r="E54" s="94">
        <f>'Find Your Champion'!$B$23-'Champ Scores'!E54</f>
        <v>0</v>
      </c>
      <c r="F54" s="94">
        <f>'Find Your Champion'!$B$30-'Champ Scores'!F54</f>
        <v>2</v>
      </c>
      <c r="G54" s="94">
        <f>'Find Your Champion'!$B$37-'Champ Scores'!G54</f>
        <v>-3</v>
      </c>
      <c r="H54" s="94">
        <f>'Find Your Champion'!$B$44-'Champ Scores'!H54</f>
        <v>-2</v>
      </c>
      <c r="I54" s="94">
        <f>'Find Your Champion'!$E$2-'Champ Scores'!I54</f>
        <v>-2</v>
      </c>
      <c r="J54" s="94">
        <f>'Find Your Champion'!$E$9-'Champ Scores'!J54</f>
        <v>-1</v>
      </c>
      <c r="K54" s="94">
        <f>'Find Your Champion'!$E$16-'Champ Scores'!K54</f>
        <v>2</v>
      </c>
      <c r="L54" s="94">
        <f>'Find Your Champion'!$E$23-'Champ Scores'!L54</f>
        <v>4</v>
      </c>
      <c r="M54" s="94">
        <f>'Find Your Champion'!$E$30-'Champ Scores'!M54</f>
        <v>0</v>
      </c>
      <c r="N54" s="94">
        <f>'Find Your Champion'!$E$37-'Champ Scores'!N54</f>
        <v>4</v>
      </c>
      <c r="O54" s="94">
        <f>'Find Your Champion'!$E$44-'Champ Scores'!O54</f>
        <v>0</v>
      </c>
      <c r="P54" s="94">
        <f>'Find Your Champion'!$H$2-'Champ Scores'!P54</f>
        <v>4</v>
      </c>
      <c r="Q54" s="94">
        <f>'Find Your Champion'!$H$9-'Champ Scores'!Q54</f>
        <v>-3</v>
      </c>
      <c r="R54" s="94">
        <f>'Find Your Champion'!$H$16-'Champ Scores'!R54</f>
        <v>-3</v>
      </c>
      <c r="S54" s="94">
        <f>'Find Your Champion'!$H$23-'Champ Scores'!S54</f>
        <v>4</v>
      </c>
      <c r="T54" s="94">
        <f>'Find Your Champion'!$H$30-'Champ Scores'!T54</f>
        <v>4</v>
      </c>
      <c r="U54" s="94">
        <f>'Find Your Champion'!$H$37-'Champ Scores'!U54</f>
        <v>2</v>
      </c>
      <c r="V54" s="94"/>
      <c r="W54" s="94">
        <f t="shared" si="2"/>
        <v>164</v>
      </c>
      <c r="X54" s="94">
        <f t="shared" si="3"/>
        <v>18</v>
      </c>
      <c r="Z54" s="94">
        <f>RANK(X54,X$3:X$162,0)+COUNTIF(X$3:X54,X54)-1</f>
        <v>125</v>
      </c>
      <c r="AA54" t="str">
        <f t="shared" si="6"/>
        <v>Kai'Sa</v>
      </c>
      <c r="AC54" s="4">
        <f t="shared" si="4"/>
        <v>125</v>
      </c>
      <c r="AD54" s="4">
        <f t="shared" si="5"/>
        <v>18</v>
      </c>
    </row>
    <row r="55" spans="1:30" x14ac:dyDescent="0.25">
      <c r="A55" t="str">
        <f>'Champ Scores'!A55</f>
        <v>Kalista</v>
      </c>
      <c r="B55" s="94">
        <f>'Find Your Champion'!$B$2-'Champ Scores'!B55</f>
        <v>0</v>
      </c>
      <c r="C55" s="94">
        <f>'Find Your Champion'!$B$9-'Champ Scores'!C55</f>
        <v>-4</v>
      </c>
      <c r="D55" s="94">
        <f>'Find Your Champion'!$B$16-'Champ Scores'!D55</f>
        <v>-4</v>
      </c>
      <c r="E55" s="94">
        <f>'Find Your Champion'!$B$23-'Champ Scores'!E55</f>
        <v>1</v>
      </c>
      <c r="F55" s="94">
        <f>'Find Your Champion'!$B$30-'Champ Scores'!F55</f>
        <v>3</v>
      </c>
      <c r="G55" s="94">
        <f>'Find Your Champion'!$B$37-'Champ Scores'!G55</f>
        <v>-3</v>
      </c>
      <c r="H55" s="94">
        <f>'Find Your Champion'!$B$44-'Champ Scores'!H55</f>
        <v>-2</v>
      </c>
      <c r="I55" s="94">
        <f>'Find Your Champion'!$E$2-'Champ Scores'!I55</f>
        <v>-2</v>
      </c>
      <c r="J55" s="94">
        <f>'Find Your Champion'!$E$9-'Champ Scores'!J55</f>
        <v>-2</v>
      </c>
      <c r="K55" s="94">
        <f>'Find Your Champion'!$E$16-'Champ Scores'!K55</f>
        <v>4</v>
      </c>
      <c r="L55" s="94">
        <f>'Find Your Champion'!$E$23-'Champ Scores'!L55</f>
        <v>3</v>
      </c>
      <c r="M55" s="94">
        <f>'Find Your Champion'!$E$30-'Champ Scores'!M55</f>
        <v>-1</v>
      </c>
      <c r="N55" s="94">
        <f>'Find Your Champion'!$E$37-'Champ Scores'!N55</f>
        <v>4</v>
      </c>
      <c r="O55" s="94">
        <f>'Find Your Champion'!$E$44-'Champ Scores'!O55</f>
        <v>-3</v>
      </c>
      <c r="P55" s="94">
        <f>'Find Your Champion'!$H$2-'Champ Scores'!P55</f>
        <v>3</v>
      </c>
      <c r="Q55" s="94">
        <f>'Find Your Champion'!$H$9-'Champ Scores'!Q55</f>
        <v>-4</v>
      </c>
      <c r="R55" s="94">
        <f>'Find Your Champion'!$H$16-'Champ Scores'!R55</f>
        <v>0</v>
      </c>
      <c r="S55" s="94">
        <f>'Find Your Champion'!$H$23-'Champ Scores'!S55</f>
        <v>4</v>
      </c>
      <c r="T55" s="94">
        <f>'Find Your Champion'!$H$30-'Champ Scores'!T55</f>
        <v>3</v>
      </c>
      <c r="U55" s="94">
        <f>'Find Your Champion'!$H$37-'Champ Scores'!U55</f>
        <v>2</v>
      </c>
      <c r="V55" s="94"/>
      <c r="W55" s="94">
        <f t="shared" si="2"/>
        <v>168</v>
      </c>
      <c r="X55" s="94">
        <f t="shared" si="3"/>
        <v>16</v>
      </c>
      <c r="Z55" s="94">
        <f>RANK(X55,X$3:X$162,0)+COUNTIF(X$3:X55,X55)-1</f>
        <v>130</v>
      </c>
      <c r="AA55" t="str">
        <f t="shared" si="6"/>
        <v>Kalista</v>
      </c>
      <c r="AC55" s="4">
        <f t="shared" si="4"/>
        <v>130</v>
      </c>
      <c r="AD55" s="4">
        <f t="shared" si="5"/>
        <v>16</v>
      </c>
    </row>
    <row r="56" spans="1:30" x14ac:dyDescent="0.25">
      <c r="A56" t="str">
        <f>'Champ Scores'!A56</f>
        <v>Karma</v>
      </c>
      <c r="B56" s="94">
        <f>'Find Your Champion'!$B$2-'Champ Scores'!B56</f>
        <v>0</v>
      </c>
      <c r="C56" s="94">
        <f>'Find Your Champion'!$B$9-'Champ Scores'!C56</f>
        <v>-2</v>
      </c>
      <c r="D56" s="94">
        <f>'Find Your Champion'!$B$16-'Champ Scores'!D56</f>
        <v>0</v>
      </c>
      <c r="E56" s="94">
        <f>'Find Your Champion'!$B$23-'Champ Scores'!E56</f>
        <v>0</v>
      </c>
      <c r="F56" s="94">
        <f>'Find Your Champion'!$B$30-'Champ Scores'!F56</f>
        <v>4</v>
      </c>
      <c r="G56" s="94">
        <f>'Find Your Champion'!$B$37-'Champ Scores'!G56</f>
        <v>-2</v>
      </c>
      <c r="H56" s="94">
        <f>'Find Your Champion'!$B$44-'Champ Scores'!H56</f>
        <v>-3</v>
      </c>
      <c r="I56" s="94">
        <f>'Find Your Champion'!$E$2-'Champ Scores'!I56</f>
        <v>-3</v>
      </c>
      <c r="J56" s="94">
        <f>'Find Your Champion'!$E$9-'Champ Scores'!J56</f>
        <v>0</v>
      </c>
      <c r="K56" s="94">
        <f>'Find Your Champion'!$E$16-'Champ Scores'!K56</f>
        <v>4</v>
      </c>
      <c r="L56" s="94">
        <f>'Find Your Champion'!$E$23-'Champ Scores'!L56</f>
        <v>4</v>
      </c>
      <c r="M56" s="94">
        <f>'Find Your Champion'!$E$30-'Champ Scores'!M56</f>
        <v>-1</v>
      </c>
      <c r="N56" s="94">
        <f>'Find Your Champion'!$E$37-'Champ Scores'!N56</f>
        <v>3</v>
      </c>
      <c r="O56" s="94">
        <f>'Find Your Champion'!$E$44-'Champ Scores'!O56</f>
        <v>-3</v>
      </c>
      <c r="P56" s="94">
        <f>'Find Your Champion'!$H$2-'Champ Scores'!P56</f>
        <v>3</v>
      </c>
      <c r="Q56" s="94">
        <f>'Find Your Champion'!$H$9-'Champ Scores'!Q56</f>
        <v>-2</v>
      </c>
      <c r="R56" s="94">
        <f>'Find Your Champion'!$H$16-'Champ Scores'!R56</f>
        <v>0</v>
      </c>
      <c r="S56" s="94">
        <f>'Find Your Champion'!$H$23-'Champ Scores'!S56</f>
        <v>0</v>
      </c>
      <c r="T56" s="94">
        <f>'Find Your Champion'!$H$30-'Champ Scores'!T56</f>
        <v>0</v>
      </c>
      <c r="U56" s="94">
        <f>'Find Your Champion'!$H$37-'Champ Scores'!U56</f>
        <v>0</v>
      </c>
      <c r="V56" s="94"/>
      <c r="W56" s="94">
        <f t="shared" si="2"/>
        <v>106</v>
      </c>
      <c r="X56" s="94">
        <f t="shared" si="3"/>
        <v>47</v>
      </c>
      <c r="Z56" s="94">
        <f>RANK(X56,X$3:X$162,0)+COUNTIF(X$3:X56,X56)-1</f>
        <v>56</v>
      </c>
      <c r="AA56" t="str">
        <f t="shared" si="6"/>
        <v>Karma</v>
      </c>
      <c r="AC56" s="4">
        <f t="shared" si="4"/>
        <v>56</v>
      </c>
      <c r="AD56" s="4">
        <f t="shared" si="5"/>
        <v>47</v>
      </c>
    </row>
    <row r="57" spans="1:30" x14ac:dyDescent="0.25">
      <c r="A57" t="str">
        <f>'Champ Scores'!A57</f>
        <v>Karthus</v>
      </c>
      <c r="B57" s="94">
        <f>'Find Your Champion'!$B$2-'Champ Scores'!B57</f>
        <v>-2</v>
      </c>
      <c r="C57" s="94">
        <f>'Find Your Champion'!$B$9-'Champ Scores'!C57</f>
        <v>-4</v>
      </c>
      <c r="D57" s="94">
        <f>'Find Your Champion'!$B$16-'Champ Scores'!D57</f>
        <v>-2</v>
      </c>
      <c r="E57" s="94">
        <f>'Find Your Champion'!$B$23-'Champ Scores'!E57</f>
        <v>-2</v>
      </c>
      <c r="F57" s="94">
        <f>'Find Your Champion'!$B$30-'Champ Scores'!F57</f>
        <v>3</v>
      </c>
      <c r="G57" s="94">
        <f>'Find Your Champion'!$B$37-'Champ Scores'!G57</f>
        <v>-4</v>
      </c>
      <c r="H57" s="94">
        <f>'Find Your Champion'!$B$44-'Champ Scores'!H57</f>
        <v>-3</v>
      </c>
      <c r="I57" s="94">
        <f>'Find Your Champion'!$E$2-'Champ Scores'!I57</f>
        <v>-3</v>
      </c>
      <c r="J57" s="94">
        <f>'Find Your Champion'!$E$9-'Champ Scores'!J57</f>
        <v>-1</v>
      </c>
      <c r="K57" s="94">
        <f>'Find Your Champion'!$E$16-'Champ Scores'!K57</f>
        <v>4</v>
      </c>
      <c r="L57" s="94">
        <f>'Find Your Champion'!$E$23-'Champ Scores'!L57</f>
        <v>4</v>
      </c>
      <c r="M57" s="94">
        <f>'Find Your Champion'!$E$30-'Champ Scores'!M57</f>
        <v>0</v>
      </c>
      <c r="N57" s="94">
        <f>'Find Your Champion'!$E$37-'Champ Scores'!N57</f>
        <v>3</v>
      </c>
      <c r="O57" s="94">
        <f>'Find Your Champion'!$E$44-'Champ Scores'!O57</f>
        <v>-2</v>
      </c>
      <c r="P57" s="94">
        <f>'Find Your Champion'!$H$2-'Champ Scores'!P57</f>
        <v>2</v>
      </c>
      <c r="Q57" s="94">
        <f>'Find Your Champion'!$H$9-'Champ Scores'!Q57</f>
        <v>0</v>
      </c>
      <c r="R57" s="94">
        <f>'Find Your Champion'!$H$16-'Champ Scores'!R57</f>
        <v>0</v>
      </c>
      <c r="S57" s="94">
        <f>'Find Your Champion'!$H$23-'Champ Scores'!S57</f>
        <v>4</v>
      </c>
      <c r="T57" s="94">
        <f>'Find Your Champion'!$H$30-'Champ Scores'!T57</f>
        <v>2</v>
      </c>
      <c r="U57" s="94">
        <f>'Find Your Champion'!$H$37-'Champ Scores'!U57</f>
        <v>3</v>
      </c>
      <c r="V57" s="94"/>
      <c r="W57" s="94">
        <f t="shared" si="2"/>
        <v>150</v>
      </c>
      <c r="X57" s="94">
        <f t="shared" si="3"/>
        <v>25</v>
      </c>
      <c r="Z57" s="94">
        <f>RANK(X57,X$3:X$162,0)+COUNTIF(X$3:X57,X57)-1</f>
        <v>112</v>
      </c>
      <c r="AA57" t="str">
        <f t="shared" si="6"/>
        <v>Karthus</v>
      </c>
      <c r="AC57" s="4">
        <f t="shared" si="4"/>
        <v>112</v>
      </c>
      <c r="AD57" s="4">
        <f t="shared" si="5"/>
        <v>25</v>
      </c>
    </row>
    <row r="58" spans="1:30" x14ac:dyDescent="0.25">
      <c r="A58" t="str">
        <f>'Champ Scores'!A58</f>
        <v>Kassadin</v>
      </c>
      <c r="B58" s="94">
        <f>'Find Your Champion'!$B$2-'Champ Scores'!B58</f>
        <v>-4</v>
      </c>
      <c r="C58" s="94">
        <f>'Find Your Champion'!$B$9-'Champ Scores'!C58</f>
        <v>-1</v>
      </c>
      <c r="D58" s="94">
        <f>'Find Your Champion'!$B$16-'Champ Scores'!D58</f>
        <v>-3</v>
      </c>
      <c r="E58" s="94">
        <f>'Find Your Champion'!$B$23-'Champ Scores'!E58</f>
        <v>-1</v>
      </c>
      <c r="F58" s="94">
        <f>'Find Your Champion'!$B$30-'Champ Scores'!F58</f>
        <v>0</v>
      </c>
      <c r="G58" s="94">
        <f>'Find Your Champion'!$B$37-'Champ Scores'!G58</f>
        <v>-1</v>
      </c>
      <c r="H58" s="94">
        <f>'Find Your Champion'!$B$44-'Champ Scores'!H58</f>
        <v>-1</v>
      </c>
      <c r="I58" s="94">
        <f>'Find Your Champion'!$E$2-'Champ Scores'!I58</f>
        <v>-1</v>
      </c>
      <c r="J58" s="94">
        <f>'Find Your Champion'!$E$9-'Champ Scores'!J58</f>
        <v>-4</v>
      </c>
      <c r="K58" s="94">
        <f>'Find Your Champion'!$E$16-'Champ Scores'!K58</f>
        <v>3</v>
      </c>
      <c r="L58" s="94">
        <f>'Find Your Champion'!$E$23-'Champ Scores'!L58</f>
        <v>4</v>
      </c>
      <c r="M58" s="94">
        <f>'Find Your Champion'!$E$30-'Champ Scores'!M58</f>
        <v>0</v>
      </c>
      <c r="N58" s="94">
        <f>'Find Your Champion'!$E$37-'Champ Scores'!N58</f>
        <v>3</v>
      </c>
      <c r="O58" s="94">
        <f>'Find Your Champion'!$E$44-'Champ Scores'!O58</f>
        <v>-2</v>
      </c>
      <c r="P58" s="94">
        <f>'Find Your Champion'!$H$2-'Champ Scores'!P58</f>
        <v>3</v>
      </c>
      <c r="Q58" s="94">
        <f>'Find Your Champion'!$H$9-'Champ Scores'!Q58</f>
        <v>-1</v>
      </c>
      <c r="R58" s="94">
        <f>'Find Your Champion'!$H$16-'Champ Scores'!R58</f>
        <v>-4</v>
      </c>
      <c r="S58" s="94">
        <f>'Find Your Champion'!$H$23-'Champ Scores'!S58</f>
        <v>4</v>
      </c>
      <c r="T58" s="94">
        <f>'Find Your Champion'!$H$30-'Champ Scores'!T58</f>
        <v>4</v>
      </c>
      <c r="U58" s="94">
        <f>'Find Your Champion'!$H$37-'Champ Scores'!U58</f>
        <v>4</v>
      </c>
      <c r="V58" s="94"/>
      <c r="W58" s="94">
        <f t="shared" si="2"/>
        <v>158</v>
      </c>
      <c r="X58" s="94">
        <f t="shared" si="3"/>
        <v>21</v>
      </c>
      <c r="Z58" s="94">
        <f>RANK(X58,X$3:X$162,0)+COUNTIF(X$3:X58,X58)-1</f>
        <v>120</v>
      </c>
      <c r="AA58" t="str">
        <f t="shared" si="6"/>
        <v>Kassadin</v>
      </c>
      <c r="AC58" s="4">
        <f t="shared" si="4"/>
        <v>120</v>
      </c>
      <c r="AD58" s="4">
        <f t="shared" si="5"/>
        <v>21</v>
      </c>
    </row>
    <row r="59" spans="1:30" x14ac:dyDescent="0.25">
      <c r="A59" t="str">
        <f>'Champ Scores'!A59</f>
        <v>Katarina</v>
      </c>
      <c r="B59" s="94">
        <f>'Find Your Champion'!$B$2-'Champ Scores'!B59</f>
        <v>-4</v>
      </c>
      <c r="C59" s="94">
        <f>'Find Your Champion'!$B$9-'Champ Scores'!C59</f>
        <v>-1</v>
      </c>
      <c r="D59" s="94">
        <f>'Find Your Champion'!$B$16-'Champ Scores'!D59</f>
        <v>-4</v>
      </c>
      <c r="E59" s="94">
        <f>'Find Your Champion'!$B$23-'Champ Scores'!E59</f>
        <v>-2</v>
      </c>
      <c r="F59" s="94">
        <f>'Find Your Champion'!$B$30-'Champ Scores'!F59</f>
        <v>0</v>
      </c>
      <c r="G59" s="94">
        <f>'Find Your Champion'!$B$37-'Champ Scores'!G59</f>
        <v>-2</v>
      </c>
      <c r="H59" s="94">
        <f>'Find Your Champion'!$B$44-'Champ Scores'!H59</f>
        <v>-1</v>
      </c>
      <c r="I59" s="94">
        <f>'Find Your Champion'!$E$2-'Champ Scores'!I59</f>
        <v>0</v>
      </c>
      <c r="J59" s="94">
        <f>'Find Your Champion'!$E$9-'Champ Scores'!J59</f>
        <v>-4</v>
      </c>
      <c r="K59" s="94">
        <f>'Find Your Champion'!$E$16-'Champ Scores'!K59</f>
        <v>4</v>
      </c>
      <c r="L59" s="94">
        <f>'Find Your Champion'!$E$23-'Champ Scores'!L59</f>
        <v>4</v>
      </c>
      <c r="M59" s="94">
        <f>'Find Your Champion'!$E$30-'Champ Scores'!M59</f>
        <v>0</v>
      </c>
      <c r="N59" s="94">
        <f>'Find Your Champion'!$E$37-'Champ Scores'!N59</f>
        <v>4</v>
      </c>
      <c r="O59" s="94">
        <f>'Find Your Champion'!$E$44-'Champ Scores'!O59</f>
        <v>0</v>
      </c>
      <c r="P59" s="94">
        <f>'Find Your Champion'!$H$2-'Champ Scores'!P59</f>
        <v>4</v>
      </c>
      <c r="Q59" s="94">
        <f>'Find Your Champion'!$H$9-'Champ Scores'!Q59</f>
        <v>-4</v>
      </c>
      <c r="R59" s="94">
        <f>'Find Your Champion'!$H$16-'Champ Scores'!R59</f>
        <v>-4</v>
      </c>
      <c r="S59" s="94">
        <f>'Find Your Champion'!$H$23-'Champ Scores'!S59</f>
        <v>4</v>
      </c>
      <c r="T59" s="94">
        <f>'Find Your Champion'!$H$30-'Champ Scores'!T59</f>
        <v>4</v>
      </c>
      <c r="U59" s="94">
        <f>'Find Your Champion'!$H$37-'Champ Scores'!U59</f>
        <v>4</v>
      </c>
      <c r="V59" s="94"/>
      <c r="W59" s="94">
        <f t="shared" si="2"/>
        <v>202</v>
      </c>
      <c r="X59" s="94">
        <f t="shared" si="3"/>
        <v>-1</v>
      </c>
      <c r="Z59" s="94">
        <f>RANK(X59,X$3:X$162,0)+COUNTIF(X$3:X59,X59)-1</f>
        <v>156</v>
      </c>
      <c r="AA59" t="str">
        <f t="shared" si="6"/>
        <v>Katarina</v>
      </c>
      <c r="AC59" s="4">
        <f t="shared" si="4"/>
        <v>156</v>
      </c>
      <c r="AD59" s="4">
        <f t="shared" si="5"/>
        <v>-1</v>
      </c>
    </row>
    <row r="60" spans="1:30" x14ac:dyDescent="0.25">
      <c r="A60" t="str">
        <f>'Champ Scores'!A60</f>
        <v>Kayle</v>
      </c>
      <c r="B60" s="94">
        <f>'Find Your Champion'!$B$2-'Champ Scores'!B60</f>
        <v>0</v>
      </c>
      <c r="C60" s="94">
        <f>'Find Your Champion'!$B$9-'Champ Scores'!C60</f>
        <v>-4</v>
      </c>
      <c r="D60" s="94">
        <f>'Find Your Champion'!$B$16-'Champ Scores'!D60</f>
        <v>-4</v>
      </c>
      <c r="E60" s="94">
        <f>'Find Your Champion'!$B$23-'Champ Scores'!E60</f>
        <v>1</v>
      </c>
      <c r="F60" s="94">
        <f>'Find Your Champion'!$B$30-'Champ Scores'!F60</f>
        <v>3</v>
      </c>
      <c r="G60" s="94">
        <f>'Find Your Champion'!$B$37-'Champ Scores'!G60</f>
        <v>-2</v>
      </c>
      <c r="H60" s="94">
        <f>'Find Your Champion'!$B$44-'Champ Scores'!H60</f>
        <v>-2</v>
      </c>
      <c r="I60" s="94">
        <f>'Find Your Champion'!$E$2-'Champ Scores'!I60</f>
        <v>-2</v>
      </c>
      <c r="J60" s="94">
        <f>'Find Your Champion'!$E$9-'Champ Scores'!J60</f>
        <v>-2</v>
      </c>
      <c r="K60" s="94">
        <f>'Find Your Champion'!$E$16-'Champ Scores'!K60</f>
        <v>4</v>
      </c>
      <c r="L60" s="94">
        <f>'Find Your Champion'!$E$23-'Champ Scores'!L60</f>
        <v>3</v>
      </c>
      <c r="M60" s="94">
        <f>'Find Your Champion'!$E$30-'Champ Scores'!M60</f>
        <v>0</v>
      </c>
      <c r="N60" s="94">
        <f>'Find Your Champion'!$E$37-'Champ Scores'!N60</f>
        <v>3</v>
      </c>
      <c r="O60" s="94">
        <f>'Find Your Champion'!$E$44-'Champ Scores'!O60</f>
        <v>-2</v>
      </c>
      <c r="P60" s="94">
        <f>'Find Your Champion'!$H$2-'Champ Scores'!P60</f>
        <v>4</v>
      </c>
      <c r="Q60" s="94">
        <f>'Find Your Champion'!$H$9-'Champ Scores'!Q60</f>
        <v>-2</v>
      </c>
      <c r="R60" s="94">
        <f>'Find Your Champion'!$H$16-'Champ Scores'!R60</f>
        <v>0</v>
      </c>
      <c r="S60" s="94">
        <f>'Find Your Champion'!$H$23-'Champ Scores'!S60</f>
        <v>0</v>
      </c>
      <c r="T60" s="94">
        <f>'Find Your Champion'!$H$30-'Champ Scores'!T60</f>
        <v>4</v>
      </c>
      <c r="U60" s="94">
        <f>'Find Your Champion'!$H$37-'Champ Scores'!U60</f>
        <v>0</v>
      </c>
      <c r="V60" s="94"/>
      <c r="W60" s="94">
        <f t="shared" si="2"/>
        <v>132</v>
      </c>
      <c r="X60" s="94">
        <f t="shared" si="3"/>
        <v>34</v>
      </c>
      <c r="Z60" s="94">
        <f>RANK(X60,X$3:X$162,0)+COUNTIF(X$3:X60,X60)-1</f>
        <v>95</v>
      </c>
      <c r="AA60" t="str">
        <f t="shared" si="6"/>
        <v>Kayle</v>
      </c>
      <c r="AC60" s="4">
        <f t="shared" si="4"/>
        <v>95</v>
      </c>
      <c r="AD60" s="4">
        <f t="shared" si="5"/>
        <v>34</v>
      </c>
    </row>
    <row r="61" spans="1:30" x14ac:dyDescent="0.25">
      <c r="A61" t="str">
        <f>'Champ Scores'!A61</f>
        <v>Kayn</v>
      </c>
      <c r="B61" s="94">
        <f>'Find Your Champion'!$B$2-'Champ Scores'!B61</f>
        <v>-1</v>
      </c>
      <c r="C61" s="94">
        <f>'Find Your Champion'!$B$9-'Champ Scores'!C61</f>
        <v>-3</v>
      </c>
      <c r="D61" s="94">
        <f>'Find Your Champion'!$B$16-'Champ Scores'!D61</f>
        <v>-1</v>
      </c>
      <c r="E61" s="94">
        <f>'Find Your Champion'!$B$23-'Champ Scores'!E61</f>
        <v>0</v>
      </c>
      <c r="F61" s="94">
        <f>'Find Your Champion'!$B$30-'Champ Scores'!F61</f>
        <v>1</v>
      </c>
      <c r="G61" s="94">
        <f>'Find Your Champion'!$B$37-'Champ Scores'!G61</f>
        <v>-2</v>
      </c>
      <c r="H61" s="94">
        <f>'Find Your Champion'!$B$44-'Champ Scores'!H61</f>
        <v>0</v>
      </c>
      <c r="I61" s="94">
        <f>'Find Your Champion'!$E$2-'Champ Scores'!I61</f>
        <v>0</v>
      </c>
      <c r="J61" s="94">
        <f>'Find Your Champion'!$E$9-'Champ Scores'!J61</f>
        <v>-2</v>
      </c>
      <c r="K61" s="94">
        <f>'Find Your Champion'!$E$16-'Champ Scores'!K61</f>
        <v>3</v>
      </c>
      <c r="L61" s="94">
        <f>'Find Your Champion'!$E$23-'Champ Scores'!L61</f>
        <v>0</v>
      </c>
      <c r="M61" s="94">
        <f>'Find Your Champion'!$E$30-'Champ Scores'!M61</f>
        <v>0</v>
      </c>
      <c r="N61" s="94">
        <f>'Find Your Champion'!$E$37-'Champ Scores'!N61</f>
        <v>1</v>
      </c>
      <c r="O61" s="94">
        <f>'Find Your Champion'!$E$44-'Champ Scores'!O61</f>
        <v>-1</v>
      </c>
      <c r="P61" s="94">
        <f>'Find Your Champion'!$H$2-'Champ Scores'!P61</f>
        <v>3</v>
      </c>
      <c r="Q61" s="94">
        <f>'Find Your Champion'!$H$9-'Champ Scores'!Q61</f>
        <v>-3</v>
      </c>
      <c r="R61" s="94">
        <f>'Find Your Champion'!$H$16-'Champ Scores'!R61</f>
        <v>-3</v>
      </c>
      <c r="S61" s="94">
        <f>'Find Your Champion'!$H$23-'Champ Scores'!S61</f>
        <v>4</v>
      </c>
      <c r="T61" s="94">
        <f>'Find Your Champion'!$H$30-'Champ Scores'!T61</f>
        <v>3</v>
      </c>
      <c r="U61" s="94">
        <f>'Find Your Champion'!$H$37-'Champ Scores'!U61</f>
        <v>3</v>
      </c>
      <c r="V61" s="94"/>
      <c r="W61" s="94">
        <f t="shared" si="2"/>
        <v>92</v>
      </c>
      <c r="X61" s="94">
        <f t="shared" si="3"/>
        <v>54</v>
      </c>
      <c r="Z61" s="94">
        <f>RANK(X61,X$3:X$162,0)+COUNTIF(X$3:X61,X61)-1</f>
        <v>36</v>
      </c>
      <c r="AA61" t="str">
        <f t="shared" si="6"/>
        <v>Kayn</v>
      </c>
      <c r="AC61" s="4">
        <f t="shared" si="4"/>
        <v>36</v>
      </c>
      <c r="AD61" s="4">
        <f t="shared" si="5"/>
        <v>54</v>
      </c>
    </row>
    <row r="62" spans="1:30" x14ac:dyDescent="0.25">
      <c r="A62" t="str">
        <f>'Champ Scores'!A62</f>
        <v>Kennen</v>
      </c>
      <c r="B62" s="94">
        <f>'Find Your Champion'!$B$2-'Champ Scores'!B62</f>
        <v>-2</v>
      </c>
      <c r="C62" s="94">
        <f>'Find Your Champion'!$B$9-'Champ Scores'!C62</f>
        <v>-3</v>
      </c>
      <c r="D62" s="94">
        <f>'Find Your Champion'!$B$16-'Champ Scores'!D62</f>
        <v>0</v>
      </c>
      <c r="E62" s="94">
        <f>'Find Your Champion'!$B$23-'Champ Scores'!E62</f>
        <v>-2</v>
      </c>
      <c r="F62" s="94">
        <f>'Find Your Champion'!$B$30-'Champ Scores'!F62</f>
        <v>2</v>
      </c>
      <c r="G62" s="94">
        <f>'Find Your Champion'!$B$37-'Champ Scores'!G62</f>
        <v>-2</v>
      </c>
      <c r="H62" s="94">
        <f>'Find Your Champion'!$B$44-'Champ Scores'!H62</f>
        <v>-1</v>
      </c>
      <c r="I62" s="94">
        <f>'Find Your Champion'!$E$2-'Champ Scores'!I62</f>
        <v>-1</v>
      </c>
      <c r="J62" s="94">
        <f>'Find Your Champion'!$E$9-'Champ Scores'!J62</f>
        <v>-1</v>
      </c>
      <c r="K62" s="94">
        <f>'Find Your Champion'!$E$16-'Champ Scores'!K62</f>
        <v>4</v>
      </c>
      <c r="L62" s="94">
        <f>'Find Your Champion'!$E$23-'Champ Scores'!L62</f>
        <v>4</v>
      </c>
      <c r="M62" s="94">
        <f>'Find Your Champion'!$E$30-'Champ Scores'!M62</f>
        <v>-1</v>
      </c>
      <c r="N62" s="94">
        <f>'Find Your Champion'!$E$37-'Champ Scores'!N62</f>
        <v>0</v>
      </c>
      <c r="O62" s="94">
        <f>'Find Your Champion'!$E$44-'Champ Scores'!O62</f>
        <v>-3</v>
      </c>
      <c r="P62" s="94">
        <f>'Find Your Champion'!$H$2-'Champ Scores'!P62</f>
        <v>0</v>
      </c>
      <c r="Q62" s="94">
        <f>'Find Your Champion'!$H$9-'Champ Scores'!Q62</f>
        <v>-2</v>
      </c>
      <c r="R62" s="94">
        <f>'Find Your Champion'!$H$16-'Champ Scores'!R62</f>
        <v>0</v>
      </c>
      <c r="S62" s="94">
        <f>'Find Your Champion'!$H$23-'Champ Scores'!S62</f>
        <v>4</v>
      </c>
      <c r="T62" s="94">
        <f>'Find Your Champion'!$H$30-'Champ Scores'!T62</f>
        <v>2</v>
      </c>
      <c r="U62" s="94">
        <f>'Find Your Champion'!$H$37-'Champ Scores'!U62</f>
        <v>4</v>
      </c>
      <c r="V62" s="94"/>
      <c r="W62" s="94">
        <f t="shared" si="2"/>
        <v>110</v>
      </c>
      <c r="X62" s="94">
        <f t="shared" si="3"/>
        <v>45</v>
      </c>
      <c r="Z62" s="94">
        <f>RANK(X62,X$3:X$162,0)+COUNTIF(X$3:X62,X62)-1</f>
        <v>60</v>
      </c>
      <c r="AA62" t="str">
        <f t="shared" si="6"/>
        <v>Kennen</v>
      </c>
      <c r="AC62" s="4">
        <f t="shared" si="4"/>
        <v>60</v>
      </c>
      <c r="AD62" s="4">
        <f t="shared" si="5"/>
        <v>45</v>
      </c>
    </row>
    <row r="63" spans="1:30" x14ac:dyDescent="0.25">
      <c r="A63" t="str">
        <f>'Champ Scores'!A63</f>
        <v>Kha'Zix</v>
      </c>
      <c r="B63" s="94">
        <f>'Find Your Champion'!$B$2-'Champ Scores'!B63</f>
        <v>-4</v>
      </c>
      <c r="C63" s="94">
        <f>'Find Your Champion'!$B$9-'Champ Scores'!C63</f>
        <v>-1</v>
      </c>
      <c r="D63" s="94">
        <f>'Find Your Champion'!$B$16-'Champ Scores'!D63</f>
        <v>-4</v>
      </c>
      <c r="E63" s="94">
        <f>'Find Your Champion'!$B$23-'Champ Scores'!E63</f>
        <v>1</v>
      </c>
      <c r="F63" s="94">
        <f>'Find Your Champion'!$B$30-'Champ Scores'!F63</f>
        <v>0</v>
      </c>
      <c r="G63" s="94">
        <f>'Find Your Champion'!$B$37-'Champ Scores'!G63</f>
        <v>-1</v>
      </c>
      <c r="H63" s="94">
        <f>'Find Your Champion'!$B$44-'Champ Scores'!H63</f>
        <v>-2</v>
      </c>
      <c r="I63" s="94">
        <f>'Find Your Champion'!$E$2-'Champ Scores'!I63</f>
        <v>-1</v>
      </c>
      <c r="J63" s="94">
        <f>'Find Your Champion'!$E$9-'Champ Scores'!J63</f>
        <v>-3</v>
      </c>
      <c r="K63" s="94">
        <f>'Find Your Champion'!$E$16-'Champ Scores'!K63</f>
        <v>4</v>
      </c>
      <c r="L63" s="94">
        <f>'Find Your Champion'!$E$23-'Champ Scores'!L63</f>
        <v>3</v>
      </c>
      <c r="M63" s="94">
        <f>'Find Your Champion'!$E$30-'Champ Scores'!M63</f>
        <v>0</v>
      </c>
      <c r="N63" s="94">
        <f>'Find Your Champion'!$E$37-'Champ Scores'!N63</f>
        <v>4</v>
      </c>
      <c r="O63" s="94">
        <f>'Find Your Champion'!$E$44-'Champ Scores'!O63</f>
        <v>-2</v>
      </c>
      <c r="P63" s="94">
        <f>'Find Your Champion'!$H$2-'Champ Scores'!P63</f>
        <v>3</v>
      </c>
      <c r="Q63" s="94">
        <f>'Find Your Champion'!$H$9-'Champ Scores'!Q63</f>
        <v>-3</v>
      </c>
      <c r="R63" s="94">
        <f>'Find Your Champion'!$H$16-'Champ Scores'!R63</f>
        <v>-4</v>
      </c>
      <c r="S63" s="94">
        <f>'Find Your Champion'!$H$23-'Champ Scores'!S63</f>
        <v>4</v>
      </c>
      <c r="T63" s="94">
        <f>'Find Your Champion'!$H$30-'Champ Scores'!T63</f>
        <v>4</v>
      </c>
      <c r="U63" s="94">
        <f>'Find Your Champion'!$H$37-'Champ Scores'!U63</f>
        <v>4</v>
      </c>
      <c r="V63" s="94"/>
      <c r="W63" s="94">
        <f t="shared" si="2"/>
        <v>176</v>
      </c>
      <c r="X63" s="94">
        <f t="shared" si="3"/>
        <v>12</v>
      </c>
      <c r="Z63" s="94">
        <f>RANK(X63,X$3:X$162,0)+COUNTIF(X$3:X63,X63)-1</f>
        <v>138</v>
      </c>
      <c r="AA63" t="str">
        <f t="shared" si="6"/>
        <v>Kha'Zix</v>
      </c>
      <c r="AC63" s="4">
        <f t="shared" si="4"/>
        <v>138</v>
      </c>
      <c r="AD63" s="4">
        <f t="shared" si="5"/>
        <v>12</v>
      </c>
    </row>
    <row r="64" spans="1:30" x14ac:dyDescent="0.25">
      <c r="A64" t="str">
        <f>'Champ Scores'!A64</f>
        <v>Kindred</v>
      </c>
      <c r="B64" s="94">
        <f>'Find Your Champion'!$B$2-'Champ Scores'!B64</f>
        <v>0</v>
      </c>
      <c r="C64" s="94">
        <f>'Find Your Champion'!$B$9-'Champ Scores'!C64</f>
        <v>-4</v>
      </c>
      <c r="D64" s="94">
        <f>'Find Your Champion'!$B$16-'Champ Scores'!D64</f>
        <v>-4</v>
      </c>
      <c r="E64" s="94">
        <f>'Find Your Champion'!$B$23-'Champ Scores'!E64</f>
        <v>1</v>
      </c>
      <c r="F64" s="94">
        <f>'Find Your Champion'!$B$30-'Champ Scores'!F64</f>
        <v>1</v>
      </c>
      <c r="G64" s="94">
        <f>'Find Your Champion'!$B$37-'Champ Scores'!G64</f>
        <v>-3</v>
      </c>
      <c r="H64" s="94">
        <f>'Find Your Champion'!$B$44-'Champ Scores'!H64</f>
        <v>-2</v>
      </c>
      <c r="I64" s="94">
        <f>'Find Your Champion'!$E$2-'Champ Scores'!I64</f>
        <v>-3</v>
      </c>
      <c r="J64" s="94">
        <f>'Find Your Champion'!$E$9-'Champ Scores'!J64</f>
        <v>-1</v>
      </c>
      <c r="K64" s="94">
        <f>'Find Your Champion'!$E$16-'Champ Scores'!K64</f>
        <v>4</v>
      </c>
      <c r="L64" s="94">
        <f>'Find Your Champion'!$E$23-'Champ Scores'!L64</f>
        <v>3</v>
      </c>
      <c r="M64" s="94">
        <f>'Find Your Champion'!$E$30-'Champ Scores'!M64</f>
        <v>-2</v>
      </c>
      <c r="N64" s="94">
        <f>'Find Your Champion'!$E$37-'Champ Scores'!N64</f>
        <v>4</v>
      </c>
      <c r="O64" s="94">
        <f>'Find Your Champion'!$E$44-'Champ Scores'!O64</f>
        <v>-3</v>
      </c>
      <c r="P64" s="94">
        <f>'Find Your Champion'!$H$2-'Champ Scores'!P64</f>
        <v>3</v>
      </c>
      <c r="Q64" s="94">
        <f>'Find Your Champion'!$H$9-'Champ Scores'!Q64</f>
        <v>-2</v>
      </c>
      <c r="R64" s="94">
        <f>'Find Your Champion'!$H$16-'Champ Scores'!R64</f>
        <v>0</v>
      </c>
      <c r="S64" s="94">
        <f>'Find Your Champion'!$H$23-'Champ Scores'!S64</f>
        <v>2</v>
      </c>
      <c r="T64" s="94">
        <f>'Find Your Champion'!$H$30-'Champ Scores'!T64</f>
        <v>4</v>
      </c>
      <c r="U64" s="94">
        <f>'Find Your Champion'!$H$37-'Champ Scores'!U64</f>
        <v>4</v>
      </c>
      <c r="V64" s="94"/>
      <c r="W64" s="94">
        <f t="shared" si="2"/>
        <v>160</v>
      </c>
      <c r="X64" s="94">
        <f t="shared" si="3"/>
        <v>20</v>
      </c>
      <c r="Z64" s="94">
        <f>RANK(X64,X$3:X$162,0)+COUNTIF(X$3:X64,X64)-1</f>
        <v>122</v>
      </c>
      <c r="AA64" t="str">
        <f t="shared" si="6"/>
        <v>Kindred</v>
      </c>
      <c r="AC64" s="4">
        <f t="shared" si="4"/>
        <v>122</v>
      </c>
      <c r="AD64" s="4">
        <f t="shared" si="5"/>
        <v>20</v>
      </c>
    </row>
    <row r="65" spans="1:30" x14ac:dyDescent="0.25">
      <c r="A65" t="str">
        <f>'Champ Scores'!A65</f>
        <v>Kled</v>
      </c>
      <c r="B65" s="94">
        <f>'Find Your Champion'!$B$2-'Champ Scores'!B65</f>
        <v>-2</v>
      </c>
      <c r="C65" s="94">
        <f>'Find Your Champion'!$B$9-'Champ Scores'!C65</f>
        <v>-4</v>
      </c>
      <c r="D65" s="94">
        <f>'Find Your Champion'!$B$16-'Champ Scores'!D65</f>
        <v>-4</v>
      </c>
      <c r="E65" s="94">
        <f>'Find Your Champion'!$B$23-'Champ Scores'!E65</f>
        <v>1</v>
      </c>
      <c r="F65" s="94">
        <f>'Find Your Champion'!$B$30-'Champ Scores'!F65</f>
        <v>0</v>
      </c>
      <c r="G65" s="94">
        <f>'Find Your Champion'!$B$37-'Champ Scores'!G65</f>
        <v>-1</v>
      </c>
      <c r="H65" s="94">
        <f>'Find Your Champion'!$B$44-'Champ Scores'!H65</f>
        <v>0</v>
      </c>
      <c r="I65" s="94">
        <f>'Find Your Champion'!$E$2-'Champ Scores'!I65</f>
        <v>0</v>
      </c>
      <c r="J65" s="94">
        <f>'Find Your Champion'!$E$9-'Champ Scores'!J65</f>
        <v>-4</v>
      </c>
      <c r="K65" s="94">
        <f>'Find Your Champion'!$E$16-'Champ Scores'!K65</f>
        <v>3</v>
      </c>
      <c r="L65" s="94">
        <f>'Find Your Champion'!$E$23-'Champ Scores'!L65</f>
        <v>2</v>
      </c>
      <c r="M65" s="94">
        <f>'Find Your Champion'!$E$30-'Champ Scores'!M65</f>
        <v>-1</v>
      </c>
      <c r="N65" s="94">
        <f>'Find Your Champion'!$E$37-'Champ Scores'!N65</f>
        <v>4</v>
      </c>
      <c r="O65" s="94">
        <f>'Find Your Champion'!$E$44-'Champ Scores'!O65</f>
        <v>0</v>
      </c>
      <c r="P65" s="94">
        <f>'Find Your Champion'!$H$2-'Champ Scores'!P65</f>
        <v>3</v>
      </c>
      <c r="Q65" s="94">
        <f>'Find Your Champion'!$H$9-'Champ Scores'!Q65</f>
        <v>-4</v>
      </c>
      <c r="R65" s="94">
        <f>'Find Your Champion'!$H$16-'Champ Scores'!R65</f>
        <v>-2</v>
      </c>
      <c r="S65" s="94">
        <f>'Find Your Champion'!$H$23-'Champ Scores'!S65</f>
        <v>3</v>
      </c>
      <c r="T65" s="94">
        <f>'Find Your Champion'!$H$30-'Champ Scores'!T65</f>
        <v>4</v>
      </c>
      <c r="U65" s="94">
        <f>'Find Your Champion'!$H$37-'Champ Scores'!U65</f>
        <v>4</v>
      </c>
      <c r="V65" s="94"/>
      <c r="W65" s="94">
        <f t="shared" si="2"/>
        <v>154</v>
      </c>
      <c r="X65" s="94">
        <f t="shared" si="3"/>
        <v>23</v>
      </c>
      <c r="Z65" s="94">
        <f>RANK(X65,X$3:X$162,0)+COUNTIF(X$3:X65,X65)-1</f>
        <v>117</v>
      </c>
      <c r="AA65" t="str">
        <f t="shared" si="6"/>
        <v>Kled</v>
      </c>
      <c r="AC65" s="4">
        <f t="shared" si="4"/>
        <v>117</v>
      </c>
      <c r="AD65" s="4">
        <f t="shared" si="5"/>
        <v>23</v>
      </c>
    </row>
    <row r="66" spans="1:30" x14ac:dyDescent="0.25">
      <c r="A66" t="str">
        <f>'Champ Scores'!A66</f>
        <v>Kog'Maw</v>
      </c>
      <c r="B66" s="94">
        <f>'Find Your Champion'!$B$2-'Champ Scores'!B66</f>
        <v>-1</v>
      </c>
      <c r="C66" s="94">
        <f>'Find Your Champion'!$B$9-'Champ Scores'!C66</f>
        <v>-4</v>
      </c>
      <c r="D66" s="94">
        <f>'Find Your Champion'!$B$16-'Champ Scores'!D66</f>
        <v>-4</v>
      </c>
      <c r="E66" s="94">
        <f>'Find Your Champion'!$B$23-'Champ Scores'!E66</f>
        <v>1</v>
      </c>
      <c r="F66" s="94">
        <f>'Find Your Champion'!$B$30-'Champ Scores'!F66</f>
        <v>3</v>
      </c>
      <c r="G66" s="94">
        <f>'Find Your Champion'!$B$37-'Champ Scores'!G66</f>
        <v>-4</v>
      </c>
      <c r="H66" s="94">
        <f>'Find Your Champion'!$B$44-'Champ Scores'!H66</f>
        <v>-4</v>
      </c>
      <c r="I66" s="94">
        <f>'Find Your Champion'!$E$2-'Champ Scores'!I66</f>
        <v>-4</v>
      </c>
      <c r="J66" s="94">
        <f>'Find Your Champion'!$E$9-'Champ Scores'!J66</f>
        <v>0</v>
      </c>
      <c r="K66" s="94">
        <f>'Find Your Champion'!$E$16-'Champ Scores'!K66</f>
        <v>4</v>
      </c>
      <c r="L66" s="94">
        <f>'Find Your Champion'!$E$23-'Champ Scores'!L66</f>
        <v>4</v>
      </c>
      <c r="M66" s="94">
        <f>'Find Your Champion'!$E$30-'Champ Scores'!M66</f>
        <v>0</v>
      </c>
      <c r="N66" s="94">
        <f>'Find Your Champion'!$E$37-'Champ Scores'!N66</f>
        <v>2</v>
      </c>
      <c r="O66" s="94">
        <f>'Find Your Champion'!$E$44-'Champ Scores'!O66</f>
        <v>-3</v>
      </c>
      <c r="P66" s="94">
        <f>'Find Your Champion'!$H$2-'Champ Scores'!P66</f>
        <v>3</v>
      </c>
      <c r="Q66" s="94">
        <f>'Find Your Champion'!$H$9-'Champ Scores'!Q66</f>
        <v>0</v>
      </c>
      <c r="R66" s="94">
        <f>'Find Your Champion'!$H$16-'Champ Scores'!R66</f>
        <v>0</v>
      </c>
      <c r="S66" s="94">
        <f>'Find Your Champion'!$H$23-'Champ Scores'!S66</f>
        <v>4</v>
      </c>
      <c r="T66" s="94">
        <f>'Find Your Champion'!$H$30-'Champ Scores'!T66</f>
        <v>2</v>
      </c>
      <c r="U66" s="94">
        <f>'Find Your Champion'!$H$37-'Champ Scores'!U66</f>
        <v>3</v>
      </c>
      <c r="V66" s="94"/>
      <c r="W66" s="94">
        <f t="shared" si="2"/>
        <v>174</v>
      </c>
      <c r="X66" s="94">
        <f t="shared" si="3"/>
        <v>13</v>
      </c>
      <c r="Z66" s="94">
        <f>RANK(X66,X$3:X$162,0)+COUNTIF(X$3:X66,X66)-1</f>
        <v>134</v>
      </c>
      <c r="AA66" t="str">
        <f t="shared" si="6"/>
        <v>Kog'Maw</v>
      </c>
      <c r="AC66" s="4">
        <f t="shared" si="4"/>
        <v>134</v>
      </c>
      <c r="AD66" s="4">
        <f t="shared" si="5"/>
        <v>13</v>
      </c>
    </row>
    <row r="67" spans="1:30" x14ac:dyDescent="0.25">
      <c r="A67" t="str">
        <f>'Champ Scores'!A67</f>
        <v>LeBlanc</v>
      </c>
      <c r="B67" s="94">
        <f>'Find Your Champion'!$B$2-'Champ Scores'!B67</f>
        <v>-4</v>
      </c>
      <c r="C67" s="94">
        <f>'Find Your Champion'!$B$9-'Champ Scores'!C67</f>
        <v>0</v>
      </c>
      <c r="D67" s="94">
        <f>'Find Your Champion'!$B$16-'Champ Scores'!D67</f>
        <v>-3</v>
      </c>
      <c r="E67" s="94">
        <f>'Find Your Champion'!$B$23-'Champ Scores'!E67</f>
        <v>1</v>
      </c>
      <c r="F67" s="94">
        <f>'Find Your Champion'!$B$30-'Champ Scores'!F67</f>
        <v>1</v>
      </c>
      <c r="G67" s="94">
        <f>'Find Your Champion'!$B$37-'Champ Scores'!G67</f>
        <v>-2</v>
      </c>
      <c r="H67" s="94">
        <f>'Find Your Champion'!$B$44-'Champ Scores'!H67</f>
        <v>-4</v>
      </c>
      <c r="I67" s="94">
        <f>'Find Your Champion'!$E$2-'Champ Scores'!I67</f>
        <v>-1</v>
      </c>
      <c r="J67" s="94">
        <f>'Find Your Champion'!$E$9-'Champ Scores'!J67</f>
        <v>-2</v>
      </c>
      <c r="K67" s="94">
        <f>'Find Your Champion'!$E$16-'Champ Scores'!K67</f>
        <v>4</v>
      </c>
      <c r="L67" s="94">
        <f>'Find Your Champion'!$E$23-'Champ Scores'!L67</f>
        <v>4</v>
      </c>
      <c r="M67" s="94">
        <f>'Find Your Champion'!$E$30-'Champ Scores'!M67</f>
        <v>-2</v>
      </c>
      <c r="N67" s="94">
        <f>'Find Your Champion'!$E$37-'Champ Scores'!N67</f>
        <v>4</v>
      </c>
      <c r="O67" s="94">
        <f>'Find Your Champion'!$E$44-'Champ Scores'!O67</f>
        <v>-3</v>
      </c>
      <c r="P67" s="94">
        <f>'Find Your Champion'!$H$2-'Champ Scores'!P67</f>
        <v>3</v>
      </c>
      <c r="Q67" s="94">
        <f>'Find Your Champion'!$H$9-'Champ Scores'!Q67</f>
        <v>-1</v>
      </c>
      <c r="R67" s="94">
        <f>'Find Your Champion'!$H$16-'Champ Scores'!R67</f>
        <v>-4</v>
      </c>
      <c r="S67" s="94">
        <f>'Find Your Champion'!$H$23-'Champ Scores'!S67</f>
        <v>4</v>
      </c>
      <c r="T67" s="94">
        <f>'Find Your Champion'!$H$30-'Champ Scores'!T67</f>
        <v>3</v>
      </c>
      <c r="U67" s="94">
        <f>'Find Your Champion'!$H$37-'Champ Scores'!U67</f>
        <v>4</v>
      </c>
      <c r="V67" s="94"/>
      <c r="W67" s="94">
        <f t="shared" si="2"/>
        <v>180</v>
      </c>
      <c r="X67" s="94">
        <f t="shared" si="3"/>
        <v>10</v>
      </c>
      <c r="Z67" s="94">
        <f>RANK(X67,X$3:X$162,0)+COUNTIF(X$3:X67,X67)-1</f>
        <v>144</v>
      </c>
      <c r="AA67" t="str">
        <f t="shared" ref="AA67:AA98" si="7">A67</f>
        <v>LeBlanc</v>
      </c>
      <c r="AC67" s="4">
        <f t="shared" si="4"/>
        <v>144</v>
      </c>
      <c r="AD67" s="4">
        <f t="shared" si="5"/>
        <v>10</v>
      </c>
    </row>
    <row r="68" spans="1:30" x14ac:dyDescent="0.25">
      <c r="A68" t="str">
        <f>'Champ Scores'!A68</f>
        <v>Lee Sin</v>
      </c>
      <c r="B68" s="94">
        <f>'Find Your Champion'!$B$2-'Champ Scores'!B68</f>
        <v>-2</v>
      </c>
      <c r="C68" s="94">
        <f>'Find Your Champion'!$B$9-'Champ Scores'!C68</f>
        <v>-2</v>
      </c>
      <c r="D68" s="94">
        <f>'Find Your Champion'!$B$16-'Champ Scores'!D68</f>
        <v>-2</v>
      </c>
      <c r="E68" s="94">
        <f>'Find Your Champion'!$B$23-'Champ Scores'!E68</f>
        <v>2</v>
      </c>
      <c r="F68" s="94">
        <f>'Find Your Champion'!$B$30-'Champ Scores'!F68</f>
        <v>0</v>
      </c>
      <c r="G68" s="94">
        <f>'Find Your Champion'!$B$37-'Champ Scores'!G68</f>
        <v>-1</v>
      </c>
      <c r="H68" s="94">
        <f>'Find Your Champion'!$B$44-'Champ Scores'!H68</f>
        <v>0</v>
      </c>
      <c r="I68" s="94">
        <f>'Find Your Champion'!$E$2-'Champ Scores'!I68</f>
        <v>0</v>
      </c>
      <c r="J68" s="94">
        <f>'Find Your Champion'!$E$9-'Champ Scores'!J68</f>
        <v>-1</v>
      </c>
      <c r="K68" s="94">
        <f>'Find Your Champion'!$E$16-'Champ Scores'!K68</f>
        <v>3</v>
      </c>
      <c r="L68" s="94">
        <f>'Find Your Champion'!$E$23-'Champ Scores'!L68</f>
        <v>3</v>
      </c>
      <c r="M68" s="94">
        <f>'Find Your Champion'!$E$30-'Champ Scores'!M68</f>
        <v>-3</v>
      </c>
      <c r="N68" s="94">
        <f>'Find Your Champion'!$E$37-'Champ Scores'!N68</f>
        <v>3</v>
      </c>
      <c r="O68" s="94">
        <f>'Find Your Champion'!$E$44-'Champ Scores'!O68</f>
        <v>0</v>
      </c>
      <c r="P68" s="94">
        <f>'Find Your Champion'!$H$2-'Champ Scores'!P68</f>
        <v>0</v>
      </c>
      <c r="Q68" s="94">
        <f>'Find Your Champion'!$H$9-'Champ Scores'!Q68</f>
        <v>-4</v>
      </c>
      <c r="R68" s="94">
        <f>'Find Your Champion'!$H$16-'Champ Scores'!R68</f>
        <v>-4</v>
      </c>
      <c r="S68" s="94">
        <f>'Find Your Champion'!$H$23-'Champ Scores'!S68</f>
        <v>3</v>
      </c>
      <c r="T68" s="94">
        <f>'Find Your Champion'!$H$30-'Champ Scores'!T68</f>
        <v>4</v>
      </c>
      <c r="U68" s="94">
        <f>'Find Your Champion'!$H$37-'Champ Scores'!U68</f>
        <v>3</v>
      </c>
      <c r="V68" s="94"/>
      <c r="W68" s="94">
        <f t="shared" ref="W68:W131" si="8">B68^2+D68^2+C68^2+E68^2+F68^2+G68^2+H68^2+I68^2+J68^2+K68^2+L68^2+M68^2+N68^2+O68^2+P68^2+Q68^2+R68^2+S68^2+T68^2+U68^2</f>
        <v>120</v>
      </c>
      <c r="X68" s="94">
        <f t="shared" ref="X68:X131" si="9">($X$1-W68)/2</f>
        <v>40</v>
      </c>
      <c r="Z68" s="94">
        <f>RANK(X68,X$3:X$162,0)+COUNTIF(X$3:X68,X68)-1</f>
        <v>78</v>
      </c>
      <c r="AA68" t="str">
        <f t="shared" si="7"/>
        <v>Lee Sin</v>
      </c>
      <c r="AC68" s="4">
        <f t="shared" ref="AC68:AC131" si="10">Z68</f>
        <v>78</v>
      </c>
      <c r="AD68" s="4">
        <f t="shared" ref="AD68:AD131" si="11">X68</f>
        <v>40</v>
      </c>
    </row>
    <row r="69" spans="1:30" x14ac:dyDescent="0.25">
      <c r="A69" t="str">
        <f>'Champ Scores'!A69</f>
        <v>Leona</v>
      </c>
      <c r="B69" s="94">
        <f>'Find Your Champion'!$B$2-'Champ Scores'!B69</f>
        <v>-1</v>
      </c>
      <c r="C69" s="94">
        <f>'Find Your Champion'!$B$9-'Champ Scores'!C69</f>
        <v>-1</v>
      </c>
      <c r="D69" s="94">
        <f>'Find Your Champion'!$B$16-'Champ Scores'!D69</f>
        <v>-1</v>
      </c>
      <c r="E69" s="94">
        <f>'Find Your Champion'!$B$23-'Champ Scores'!E69</f>
        <v>1</v>
      </c>
      <c r="F69" s="94">
        <f>'Find Your Champion'!$B$30-'Champ Scores'!F69</f>
        <v>3</v>
      </c>
      <c r="G69" s="94">
        <f>'Find Your Champion'!$B$37-'Champ Scores'!G69</f>
        <v>0</v>
      </c>
      <c r="H69" s="94">
        <f>'Find Your Champion'!$B$44-'Champ Scores'!H69</f>
        <v>0</v>
      </c>
      <c r="I69" s="94">
        <f>'Find Your Champion'!$E$2-'Champ Scores'!I69</f>
        <v>0</v>
      </c>
      <c r="J69" s="94">
        <f>'Find Your Champion'!$E$9-'Champ Scores'!J69</f>
        <v>0</v>
      </c>
      <c r="K69" s="94">
        <f>'Find Your Champion'!$E$16-'Champ Scores'!K69</f>
        <v>0</v>
      </c>
      <c r="L69" s="94">
        <f>'Find Your Champion'!$E$23-'Champ Scores'!L69</f>
        <v>4</v>
      </c>
      <c r="M69" s="94">
        <f>'Find Your Champion'!$E$30-'Champ Scores'!M69</f>
        <v>-4</v>
      </c>
      <c r="N69" s="94">
        <f>'Find Your Champion'!$E$37-'Champ Scores'!N69</f>
        <v>0</v>
      </c>
      <c r="O69" s="94">
        <f>'Find Your Champion'!$E$44-'Champ Scores'!O69</f>
        <v>-3</v>
      </c>
      <c r="P69" s="94">
        <f>'Find Your Champion'!$H$2-'Champ Scores'!P69</f>
        <v>0</v>
      </c>
      <c r="Q69" s="94">
        <f>'Find Your Champion'!$H$9-'Champ Scores'!Q69</f>
        <v>0</v>
      </c>
      <c r="R69" s="94">
        <f>'Find Your Champion'!$H$16-'Champ Scores'!R69</f>
        <v>-4</v>
      </c>
      <c r="S69" s="94">
        <f>'Find Your Champion'!$H$23-'Champ Scores'!S69</f>
        <v>4</v>
      </c>
      <c r="T69" s="94">
        <f>'Find Your Champion'!$H$30-'Champ Scores'!T69</f>
        <v>2</v>
      </c>
      <c r="U69" s="94">
        <f>'Find Your Champion'!$H$37-'Champ Scores'!U69</f>
        <v>2</v>
      </c>
      <c r="V69" s="94"/>
      <c r="W69" s="94">
        <f t="shared" si="8"/>
        <v>94</v>
      </c>
      <c r="X69" s="94">
        <f t="shared" si="9"/>
        <v>53</v>
      </c>
      <c r="Z69" s="94">
        <f>RANK(X69,X$3:X$162,0)+COUNTIF(X$3:X69,X69)-1</f>
        <v>40</v>
      </c>
      <c r="AA69" t="str">
        <f t="shared" si="7"/>
        <v>Leona</v>
      </c>
      <c r="AC69" s="4">
        <f t="shared" si="10"/>
        <v>40</v>
      </c>
      <c r="AD69" s="4">
        <f t="shared" si="11"/>
        <v>53</v>
      </c>
    </row>
    <row r="70" spans="1:30" x14ac:dyDescent="0.25">
      <c r="A70" t="str">
        <f>'Champ Scores'!A70</f>
        <v>Lillia</v>
      </c>
      <c r="B70" s="94">
        <f>'Find Your Champion'!$B$2-'Champ Scores'!B70</f>
        <v>-1</v>
      </c>
      <c r="C70" s="94">
        <f>'Find Your Champion'!$B$9-'Champ Scores'!C70</f>
        <v>-3</v>
      </c>
      <c r="D70" s="94">
        <f>'Find Your Champion'!$B$16-'Champ Scores'!D70</f>
        <v>0</v>
      </c>
      <c r="E70" s="94">
        <f>'Find Your Champion'!$B$23-'Champ Scores'!E70</f>
        <v>-1</v>
      </c>
      <c r="F70" s="94">
        <f>'Find Your Champion'!$B$30-'Champ Scores'!F70</f>
        <v>2</v>
      </c>
      <c r="G70" s="94">
        <f>'Find Your Champion'!$B$37-'Champ Scores'!G70</f>
        <v>0</v>
      </c>
      <c r="H70" s="94">
        <f>'Find Your Champion'!$B$44-'Champ Scores'!H70</f>
        <v>-2</v>
      </c>
      <c r="I70" s="94">
        <f>'Find Your Champion'!$E$2-'Champ Scores'!I70</f>
        <v>-2</v>
      </c>
      <c r="J70" s="94">
        <f>'Find Your Champion'!$E$9-'Champ Scores'!J70</f>
        <v>0</v>
      </c>
      <c r="K70" s="94">
        <f>'Find Your Champion'!$E$16-'Champ Scores'!K70</f>
        <v>4</v>
      </c>
      <c r="L70" s="94">
        <f>'Find Your Champion'!$E$23-'Champ Scores'!L70</f>
        <v>3</v>
      </c>
      <c r="M70" s="94">
        <f>'Find Your Champion'!$E$30-'Champ Scores'!M70</f>
        <v>0</v>
      </c>
      <c r="N70" s="94">
        <f>'Find Your Champion'!$E$37-'Champ Scores'!N70</f>
        <v>0</v>
      </c>
      <c r="O70" s="94">
        <f>'Find Your Champion'!$E$44-'Champ Scores'!O70</f>
        <v>-4</v>
      </c>
      <c r="P70" s="94">
        <f>'Find Your Champion'!$H$2-'Champ Scores'!P70</f>
        <v>1</v>
      </c>
      <c r="Q70" s="94">
        <f>'Find Your Champion'!$H$9-'Champ Scores'!Q70</f>
        <v>-4</v>
      </c>
      <c r="R70" s="94">
        <f>'Find Your Champion'!$H$16-'Champ Scores'!R70</f>
        <v>0</v>
      </c>
      <c r="S70" s="94">
        <f>'Find Your Champion'!$H$23-'Champ Scores'!S70</f>
        <v>4</v>
      </c>
      <c r="T70" s="94">
        <f>'Find Your Champion'!$H$30-'Champ Scores'!T70</f>
        <v>2</v>
      </c>
      <c r="U70" s="94">
        <f>'Find Your Champion'!$H$37-'Champ Scores'!U70</f>
        <v>3</v>
      </c>
      <c r="V70" s="94"/>
      <c r="W70" s="94">
        <f t="shared" si="8"/>
        <v>110</v>
      </c>
      <c r="X70" s="94">
        <f t="shared" si="9"/>
        <v>45</v>
      </c>
      <c r="Z70" s="94">
        <f>RANK(X70,X$3:X$162,0)+COUNTIF(X$3:X70,X70)-1</f>
        <v>61</v>
      </c>
      <c r="AA70" t="str">
        <f t="shared" si="7"/>
        <v>Lillia</v>
      </c>
      <c r="AC70" s="4">
        <f t="shared" si="10"/>
        <v>61</v>
      </c>
      <c r="AD70" s="4">
        <f t="shared" si="11"/>
        <v>45</v>
      </c>
    </row>
    <row r="71" spans="1:30" x14ac:dyDescent="0.25">
      <c r="A71" t="str">
        <f>'Champ Scores'!A71</f>
        <v>Lissandra</v>
      </c>
      <c r="B71" s="94">
        <f>'Find Your Champion'!$B$2-'Champ Scores'!B71</f>
        <v>-1</v>
      </c>
      <c r="C71" s="94">
        <f>'Find Your Champion'!$B$9-'Champ Scores'!C71</f>
        <v>-3</v>
      </c>
      <c r="D71" s="94">
        <f>'Find Your Champion'!$B$16-'Champ Scores'!D71</f>
        <v>0</v>
      </c>
      <c r="E71" s="94">
        <f>'Find Your Champion'!$B$23-'Champ Scores'!E71</f>
        <v>-1</v>
      </c>
      <c r="F71" s="94">
        <f>'Find Your Champion'!$B$30-'Champ Scores'!F71</f>
        <v>2</v>
      </c>
      <c r="G71" s="94">
        <f>'Find Your Champion'!$B$37-'Champ Scores'!G71</f>
        <v>-2</v>
      </c>
      <c r="H71" s="94">
        <f>'Find Your Champion'!$B$44-'Champ Scores'!H71</f>
        <v>-2</v>
      </c>
      <c r="I71" s="94">
        <f>'Find Your Champion'!$E$2-'Champ Scores'!I71</f>
        <v>-1</v>
      </c>
      <c r="J71" s="94">
        <f>'Find Your Champion'!$E$9-'Champ Scores'!J71</f>
        <v>-1</v>
      </c>
      <c r="K71" s="94">
        <f>'Find Your Champion'!$E$16-'Champ Scores'!K71</f>
        <v>3</v>
      </c>
      <c r="L71" s="94">
        <f>'Find Your Champion'!$E$23-'Champ Scores'!L71</f>
        <v>3</v>
      </c>
      <c r="M71" s="94">
        <f>'Find Your Champion'!$E$30-'Champ Scores'!M71</f>
        <v>-3</v>
      </c>
      <c r="N71" s="94">
        <f>'Find Your Champion'!$E$37-'Champ Scores'!N71</f>
        <v>1</v>
      </c>
      <c r="O71" s="94">
        <f>'Find Your Champion'!$E$44-'Champ Scores'!O71</f>
        <v>-1</v>
      </c>
      <c r="P71" s="94">
        <f>'Find Your Champion'!$H$2-'Champ Scores'!P71</f>
        <v>1</v>
      </c>
      <c r="Q71" s="94">
        <f>'Find Your Champion'!$H$9-'Champ Scores'!Q71</f>
        <v>0</v>
      </c>
      <c r="R71" s="94">
        <f>'Find Your Champion'!$H$16-'Champ Scores'!R71</f>
        <v>-2</v>
      </c>
      <c r="S71" s="94">
        <f>'Find Your Champion'!$H$23-'Champ Scores'!S71</f>
        <v>4</v>
      </c>
      <c r="T71" s="94">
        <f>'Find Your Champion'!$H$30-'Champ Scores'!T71</f>
        <v>2</v>
      </c>
      <c r="U71" s="94">
        <f>'Find Your Champion'!$H$37-'Champ Scores'!U71</f>
        <v>3</v>
      </c>
      <c r="V71" s="94"/>
      <c r="W71" s="94">
        <f t="shared" si="8"/>
        <v>88</v>
      </c>
      <c r="X71" s="94">
        <f t="shared" si="9"/>
        <v>56</v>
      </c>
      <c r="Z71" s="94">
        <f>RANK(X71,X$3:X$162,0)+COUNTIF(X$3:X71,X71)-1</f>
        <v>31</v>
      </c>
      <c r="AA71" t="str">
        <f t="shared" si="7"/>
        <v>Lissandra</v>
      </c>
      <c r="AC71" s="4">
        <f t="shared" si="10"/>
        <v>31</v>
      </c>
      <c r="AD71" s="4">
        <f t="shared" si="11"/>
        <v>56</v>
      </c>
    </row>
    <row r="72" spans="1:30" x14ac:dyDescent="0.25">
      <c r="A72" t="str">
        <f>'Champ Scores'!A72</f>
        <v>Lucian</v>
      </c>
      <c r="B72" s="94">
        <f>'Find Your Champion'!$B$2-'Champ Scores'!B72</f>
        <v>-1</v>
      </c>
      <c r="C72" s="94">
        <f>'Find Your Champion'!$B$9-'Champ Scores'!C72</f>
        <v>-4</v>
      </c>
      <c r="D72" s="94">
        <f>'Find Your Champion'!$B$16-'Champ Scores'!D72</f>
        <v>-4</v>
      </c>
      <c r="E72" s="94">
        <f>'Find Your Champion'!$B$23-'Champ Scores'!E72</f>
        <v>0</v>
      </c>
      <c r="F72" s="94">
        <f>'Find Your Champion'!$B$30-'Champ Scores'!F72</f>
        <v>1</v>
      </c>
      <c r="G72" s="94">
        <f>'Find Your Champion'!$B$37-'Champ Scores'!G72</f>
        <v>-4</v>
      </c>
      <c r="H72" s="94">
        <f>'Find Your Champion'!$B$44-'Champ Scores'!H72</f>
        <v>-3</v>
      </c>
      <c r="I72" s="94">
        <f>'Find Your Champion'!$E$2-'Champ Scores'!I72</f>
        <v>-2</v>
      </c>
      <c r="J72" s="94">
        <f>'Find Your Champion'!$E$9-'Champ Scores'!J72</f>
        <v>-2</v>
      </c>
      <c r="K72" s="94">
        <f>'Find Your Champion'!$E$16-'Champ Scores'!K72</f>
        <v>4</v>
      </c>
      <c r="L72" s="94">
        <f>'Find Your Champion'!$E$23-'Champ Scores'!L72</f>
        <v>4</v>
      </c>
      <c r="M72" s="94">
        <f>'Find Your Champion'!$E$30-'Champ Scores'!M72</f>
        <v>0</v>
      </c>
      <c r="N72" s="94">
        <f>'Find Your Champion'!$E$37-'Champ Scores'!N72</f>
        <v>4</v>
      </c>
      <c r="O72" s="94">
        <f>'Find Your Champion'!$E$44-'Champ Scores'!O72</f>
        <v>-2</v>
      </c>
      <c r="P72" s="94">
        <f>'Find Your Champion'!$H$2-'Champ Scores'!P72</f>
        <v>4</v>
      </c>
      <c r="Q72" s="94">
        <f>'Find Your Champion'!$H$9-'Champ Scores'!Q72</f>
        <v>-4</v>
      </c>
      <c r="R72" s="94">
        <f>'Find Your Champion'!$H$16-'Champ Scores'!R72</f>
        <v>-1</v>
      </c>
      <c r="S72" s="94">
        <f>'Find Your Champion'!$H$23-'Champ Scores'!S72</f>
        <v>4</v>
      </c>
      <c r="T72" s="94">
        <f>'Find Your Champion'!$H$30-'Champ Scores'!T72</f>
        <v>4</v>
      </c>
      <c r="U72" s="94">
        <f>'Find Your Champion'!$H$37-'Champ Scores'!U72</f>
        <v>4</v>
      </c>
      <c r="V72" s="94"/>
      <c r="W72" s="94">
        <f t="shared" si="8"/>
        <v>200</v>
      </c>
      <c r="X72" s="94">
        <f t="shared" si="9"/>
        <v>0</v>
      </c>
      <c r="Z72" s="94">
        <f>RANK(X72,X$3:X$162,0)+COUNTIF(X$3:X72,X72)-1</f>
        <v>155</v>
      </c>
      <c r="AA72" t="str">
        <f t="shared" si="7"/>
        <v>Lucian</v>
      </c>
      <c r="AC72" s="4">
        <f t="shared" si="10"/>
        <v>155</v>
      </c>
      <c r="AD72" s="4">
        <f t="shared" si="11"/>
        <v>0</v>
      </c>
    </row>
    <row r="73" spans="1:30" x14ac:dyDescent="0.25">
      <c r="A73" t="str">
        <f>'Champ Scores'!A73</f>
        <v>Lulu</v>
      </c>
      <c r="B73" s="94">
        <f>'Find Your Champion'!$B$2-'Champ Scores'!B73</f>
        <v>0</v>
      </c>
      <c r="C73" s="94">
        <f>'Find Your Champion'!$B$9-'Champ Scores'!C73</f>
        <v>-1</v>
      </c>
      <c r="D73" s="94">
        <f>'Find Your Champion'!$B$16-'Champ Scores'!D73</f>
        <v>-1</v>
      </c>
      <c r="E73" s="94">
        <f>'Find Your Champion'!$B$23-'Champ Scores'!E73</f>
        <v>2</v>
      </c>
      <c r="F73" s="94">
        <f>'Find Your Champion'!$B$30-'Champ Scores'!F73</f>
        <v>4</v>
      </c>
      <c r="G73" s="94">
        <f>'Find Your Champion'!$B$37-'Champ Scores'!G73</f>
        <v>0</v>
      </c>
      <c r="H73" s="94">
        <f>'Find Your Champion'!$B$44-'Champ Scores'!H73</f>
        <v>-2</v>
      </c>
      <c r="I73" s="94">
        <f>'Find Your Champion'!$E$2-'Champ Scores'!I73</f>
        <v>-2</v>
      </c>
      <c r="J73" s="94">
        <f>'Find Your Champion'!$E$9-'Champ Scores'!J73</f>
        <v>0</v>
      </c>
      <c r="K73" s="94">
        <f>'Find Your Champion'!$E$16-'Champ Scores'!K73</f>
        <v>4</v>
      </c>
      <c r="L73" s="94">
        <f>'Find Your Champion'!$E$23-'Champ Scores'!L73</f>
        <v>4</v>
      </c>
      <c r="M73" s="94">
        <f>'Find Your Champion'!$E$30-'Champ Scores'!M73</f>
        <v>-3</v>
      </c>
      <c r="N73" s="94">
        <f>'Find Your Champion'!$E$37-'Champ Scores'!N73</f>
        <v>1</v>
      </c>
      <c r="O73" s="94">
        <f>'Find Your Champion'!$E$44-'Champ Scores'!O73</f>
        <v>-3</v>
      </c>
      <c r="P73" s="94">
        <f>'Find Your Champion'!$H$2-'Champ Scores'!P73</f>
        <v>1</v>
      </c>
      <c r="Q73" s="94">
        <f>'Find Your Champion'!$H$9-'Champ Scores'!Q73</f>
        <v>-2</v>
      </c>
      <c r="R73" s="94">
        <f>'Find Your Champion'!$H$16-'Champ Scores'!R73</f>
        <v>0</v>
      </c>
      <c r="S73" s="94">
        <f>'Find Your Champion'!$H$23-'Champ Scores'!S73</f>
        <v>0</v>
      </c>
      <c r="T73" s="94">
        <f>'Find Your Champion'!$H$30-'Champ Scores'!T73</f>
        <v>0</v>
      </c>
      <c r="U73" s="94">
        <f>'Find Your Champion'!$H$37-'Champ Scores'!U73</f>
        <v>0</v>
      </c>
      <c r="V73" s="94"/>
      <c r="W73" s="94">
        <f t="shared" si="8"/>
        <v>86</v>
      </c>
      <c r="X73" s="94">
        <f t="shared" si="9"/>
        <v>57</v>
      </c>
      <c r="Z73" s="94">
        <f>RANK(X73,X$3:X$162,0)+COUNTIF(X$3:X73,X73)-1</f>
        <v>29</v>
      </c>
      <c r="AA73" t="str">
        <f t="shared" si="7"/>
        <v>Lulu</v>
      </c>
      <c r="AC73" s="4">
        <f t="shared" si="10"/>
        <v>29</v>
      </c>
      <c r="AD73" s="4">
        <f t="shared" si="11"/>
        <v>57</v>
      </c>
    </row>
    <row r="74" spans="1:30" x14ac:dyDescent="0.25">
      <c r="A74" t="str">
        <f>'Champ Scores'!A74</f>
        <v>Lux</v>
      </c>
      <c r="B74" s="94">
        <f>'Find Your Champion'!$B$2-'Champ Scores'!B74</f>
        <v>-3</v>
      </c>
      <c r="C74" s="94">
        <f>'Find Your Champion'!$B$9-'Champ Scores'!C74</f>
        <v>0</v>
      </c>
      <c r="D74" s="94">
        <f>'Find Your Champion'!$B$16-'Champ Scores'!D74</f>
        <v>-1</v>
      </c>
      <c r="E74" s="94">
        <f>'Find Your Champion'!$B$23-'Champ Scores'!E74</f>
        <v>-1</v>
      </c>
      <c r="F74" s="94">
        <f>'Find Your Champion'!$B$30-'Champ Scores'!F74</f>
        <v>4</v>
      </c>
      <c r="G74" s="94">
        <f>'Find Your Champion'!$B$37-'Champ Scores'!G74</f>
        <v>-3</v>
      </c>
      <c r="H74" s="94">
        <f>'Find Your Champion'!$B$44-'Champ Scores'!H74</f>
        <v>-3</v>
      </c>
      <c r="I74" s="94">
        <f>'Find Your Champion'!$E$2-'Champ Scores'!I74</f>
        <v>-3</v>
      </c>
      <c r="J74" s="94">
        <f>'Find Your Champion'!$E$9-'Champ Scores'!J74</f>
        <v>0</v>
      </c>
      <c r="K74" s="94">
        <f>'Find Your Champion'!$E$16-'Champ Scores'!K74</f>
        <v>4</v>
      </c>
      <c r="L74" s="94">
        <f>'Find Your Champion'!$E$23-'Champ Scores'!L74</f>
        <v>4</v>
      </c>
      <c r="M74" s="94">
        <f>'Find Your Champion'!$E$30-'Champ Scores'!M74</f>
        <v>-3</v>
      </c>
      <c r="N74" s="94">
        <f>'Find Your Champion'!$E$37-'Champ Scores'!N74</f>
        <v>2</v>
      </c>
      <c r="O74" s="94">
        <f>'Find Your Champion'!$E$44-'Champ Scores'!O74</f>
        <v>-3</v>
      </c>
      <c r="P74" s="94">
        <f>'Find Your Champion'!$H$2-'Champ Scores'!P74</f>
        <v>1</v>
      </c>
      <c r="Q74" s="94">
        <f>'Find Your Champion'!$H$9-'Champ Scores'!Q74</f>
        <v>0</v>
      </c>
      <c r="R74" s="94">
        <f>'Find Your Champion'!$H$16-'Champ Scores'!R74</f>
        <v>0</v>
      </c>
      <c r="S74" s="94">
        <f>'Find Your Champion'!$H$23-'Champ Scores'!S74</f>
        <v>2</v>
      </c>
      <c r="T74" s="94">
        <f>'Find Your Champion'!$H$30-'Champ Scores'!T74</f>
        <v>2</v>
      </c>
      <c r="U74" s="94">
        <f>'Find Your Champion'!$H$37-'Champ Scores'!U74</f>
        <v>3</v>
      </c>
      <c r="V74" s="94"/>
      <c r="W74" s="94">
        <f t="shared" si="8"/>
        <v>126</v>
      </c>
      <c r="X74" s="94">
        <f t="shared" si="9"/>
        <v>37</v>
      </c>
      <c r="Z74" s="94">
        <f>RANK(X74,X$3:X$162,0)+COUNTIF(X$3:X74,X74)-1</f>
        <v>86</v>
      </c>
      <c r="AA74" t="str">
        <f t="shared" si="7"/>
        <v>Lux</v>
      </c>
      <c r="AC74" s="4">
        <f t="shared" si="10"/>
        <v>86</v>
      </c>
      <c r="AD74" s="4">
        <f t="shared" si="11"/>
        <v>37</v>
      </c>
    </row>
    <row r="75" spans="1:30" x14ac:dyDescent="0.25">
      <c r="A75" t="str">
        <f>'Champ Scores'!A75</f>
        <v>Malphite</v>
      </c>
      <c r="B75" s="94">
        <f>'Find Your Champion'!$B$2-'Champ Scores'!B75</f>
        <v>-2</v>
      </c>
      <c r="C75" s="94">
        <f>'Find Your Champion'!$B$9-'Champ Scores'!C75</f>
        <v>0</v>
      </c>
      <c r="D75" s="94">
        <f>'Find Your Champion'!$B$16-'Champ Scores'!D75</f>
        <v>0</v>
      </c>
      <c r="E75" s="94">
        <f>'Find Your Champion'!$B$23-'Champ Scores'!E75</f>
        <v>0</v>
      </c>
      <c r="F75" s="94">
        <f>'Find Your Champion'!$B$30-'Champ Scores'!F75</f>
        <v>4</v>
      </c>
      <c r="G75" s="94">
        <f>'Find Your Champion'!$B$37-'Champ Scores'!G75</f>
        <v>-1</v>
      </c>
      <c r="H75" s="94">
        <f>'Find Your Champion'!$B$44-'Champ Scores'!H75</f>
        <v>-2</v>
      </c>
      <c r="I75" s="94">
        <f>'Find Your Champion'!$E$2-'Champ Scores'!I75</f>
        <v>0</v>
      </c>
      <c r="J75" s="94">
        <f>'Find Your Champion'!$E$9-'Champ Scores'!J75</f>
        <v>0</v>
      </c>
      <c r="K75" s="94">
        <f>'Find Your Champion'!$E$16-'Champ Scores'!K75</f>
        <v>0</v>
      </c>
      <c r="L75" s="94">
        <f>'Find Your Champion'!$E$23-'Champ Scores'!L75</f>
        <v>4</v>
      </c>
      <c r="M75" s="94">
        <f>'Find Your Champion'!$E$30-'Champ Scores'!M75</f>
        <v>-2</v>
      </c>
      <c r="N75" s="94">
        <f>'Find Your Champion'!$E$37-'Champ Scores'!N75</f>
        <v>0</v>
      </c>
      <c r="O75" s="94">
        <f>'Find Your Champion'!$E$44-'Champ Scores'!O75</f>
        <v>-1</v>
      </c>
      <c r="P75" s="94">
        <f>'Find Your Champion'!$H$2-'Champ Scores'!P75</f>
        <v>0</v>
      </c>
      <c r="Q75" s="94">
        <f>'Find Your Champion'!$H$9-'Champ Scores'!Q75</f>
        <v>-2</v>
      </c>
      <c r="R75" s="94">
        <f>'Find Your Champion'!$H$16-'Champ Scores'!R75</f>
        <v>-4</v>
      </c>
      <c r="S75" s="94">
        <f>'Find Your Champion'!$H$23-'Champ Scores'!S75</f>
        <v>4</v>
      </c>
      <c r="T75" s="94">
        <f>'Find Your Champion'!$H$30-'Champ Scores'!T75</f>
        <v>2</v>
      </c>
      <c r="U75" s="94">
        <f>'Find Your Champion'!$H$37-'Champ Scores'!U75</f>
        <v>2</v>
      </c>
      <c r="V75" s="94"/>
      <c r="W75" s="94">
        <f t="shared" si="8"/>
        <v>90</v>
      </c>
      <c r="X75" s="94">
        <f t="shared" si="9"/>
        <v>55</v>
      </c>
      <c r="Z75" s="94">
        <f>RANK(X75,X$3:X$162,0)+COUNTIF(X$3:X75,X75)-1</f>
        <v>34</v>
      </c>
      <c r="AA75" t="str">
        <f t="shared" si="7"/>
        <v>Malphite</v>
      </c>
      <c r="AC75" s="4">
        <f t="shared" si="10"/>
        <v>34</v>
      </c>
      <c r="AD75" s="4">
        <f t="shared" si="11"/>
        <v>55</v>
      </c>
    </row>
    <row r="76" spans="1:30" x14ac:dyDescent="0.25">
      <c r="A76" t="str">
        <f>'Champ Scores'!A76</f>
        <v>Malzahar</v>
      </c>
      <c r="B76" s="94">
        <f>'Find Your Champion'!$B$2-'Champ Scores'!B76</f>
        <v>-1</v>
      </c>
      <c r="C76" s="94">
        <f>'Find Your Champion'!$B$9-'Champ Scores'!C76</f>
        <v>-3</v>
      </c>
      <c r="D76" s="94">
        <f>'Find Your Champion'!$B$16-'Champ Scores'!D76</f>
        <v>-2</v>
      </c>
      <c r="E76" s="94">
        <f>'Find Your Champion'!$B$23-'Champ Scores'!E76</f>
        <v>0</v>
      </c>
      <c r="F76" s="94">
        <f>'Find Your Champion'!$B$30-'Champ Scores'!F76</f>
        <v>3</v>
      </c>
      <c r="G76" s="94">
        <f>'Find Your Champion'!$B$37-'Champ Scores'!G76</f>
        <v>-3</v>
      </c>
      <c r="H76" s="94">
        <f>'Find Your Champion'!$B$44-'Champ Scores'!H76</f>
        <v>-2</v>
      </c>
      <c r="I76" s="94">
        <f>'Find Your Champion'!$E$2-'Champ Scores'!I76</f>
        <v>-2</v>
      </c>
      <c r="J76" s="94">
        <f>'Find Your Champion'!$E$9-'Champ Scores'!J76</f>
        <v>-1</v>
      </c>
      <c r="K76" s="94">
        <f>'Find Your Champion'!$E$16-'Champ Scores'!K76</f>
        <v>3</v>
      </c>
      <c r="L76" s="94">
        <f>'Find Your Champion'!$E$23-'Champ Scores'!L76</f>
        <v>4</v>
      </c>
      <c r="M76" s="94">
        <f>'Find Your Champion'!$E$30-'Champ Scores'!M76</f>
        <v>-4</v>
      </c>
      <c r="N76" s="94">
        <f>'Find Your Champion'!$E$37-'Champ Scores'!N76</f>
        <v>2</v>
      </c>
      <c r="O76" s="94">
        <f>'Find Your Champion'!$E$44-'Champ Scores'!O76</f>
        <v>-2</v>
      </c>
      <c r="P76" s="94">
        <f>'Find Your Champion'!$H$2-'Champ Scores'!P76</f>
        <v>0</v>
      </c>
      <c r="Q76" s="94">
        <f>'Find Your Champion'!$H$9-'Champ Scores'!Q76</f>
        <v>0</v>
      </c>
      <c r="R76" s="94">
        <f>'Find Your Champion'!$H$16-'Champ Scores'!R76</f>
        <v>0</v>
      </c>
      <c r="S76" s="94">
        <f>'Find Your Champion'!$H$23-'Champ Scores'!S76</f>
        <v>4</v>
      </c>
      <c r="T76" s="94">
        <f>'Find Your Champion'!$H$30-'Champ Scores'!T76</f>
        <v>3</v>
      </c>
      <c r="U76" s="94">
        <f>'Find Your Champion'!$H$37-'Champ Scores'!U76</f>
        <v>3</v>
      </c>
      <c r="V76" s="94"/>
      <c r="W76" s="94">
        <f t="shared" si="8"/>
        <v>124</v>
      </c>
      <c r="X76" s="94">
        <f t="shared" si="9"/>
        <v>38</v>
      </c>
      <c r="Z76" s="94">
        <f>RANK(X76,X$3:X$162,0)+COUNTIF(X$3:X76,X76)-1</f>
        <v>82</v>
      </c>
      <c r="AA76" t="str">
        <f t="shared" si="7"/>
        <v>Malzahar</v>
      </c>
      <c r="AC76" s="4">
        <f t="shared" si="10"/>
        <v>82</v>
      </c>
      <c r="AD76" s="4">
        <f t="shared" si="11"/>
        <v>38</v>
      </c>
    </row>
    <row r="77" spans="1:30" x14ac:dyDescent="0.25">
      <c r="A77" t="str">
        <f>'Champ Scores'!A77</f>
        <v>Maokai</v>
      </c>
      <c r="B77" s="94">
        <f>'Find Your Champion'!$B$2-'Champ Scores'!B77</f>
        <v>-1</v>
      </c>
      <c r="C77" s="94">
        <f>'Find Your Champion'!$B$9-'Champ Scores'!C77</f>
        <v>-1</v>
      </c>
      <c r="D77" s="94">
        <f>'Find Your Champion'!$B$16-'Champ Scores'!D77</f>
        <v>0</v>
      </c>
      <c r="E77" s="94">
        <f>'Find Your Champion'!$B$23-'Champ Scores'!E77</f>
        <v>1</v>
      </c>
      <c r="F77" s="94">
        <f>'Find Your Champion'!$B$30-'Champ Scores'!F77</f>
        <v>4</v>
      </c>
      <c r="G77" s="94">
        <f>'Find Your Champion'!$B$37-'Champ Scores'!G77</f>
        <v>0</v>
      </c>
      <c r="H77" s="94">
        <f>'Find Your Champion'!$B$44-'Champ Scores'!H77</f>
        <v>-1</v>
      </c>
      <c r="I77" s="94">
        <f>'Find Your Champion'!$E$2-'Champ Scores'!I77</f>
        <v>0</v>
      </c>
      <c r="J77" s="94">
        <f>'Find Your Champion'!$E$9-'Champ Scores'!J77</f>
        <v>0</v>
      </c>
      <c r="K77" s="94">
        <f>'Find Your Champion'!$E$16-'Champ Scores'!K77</f>
        <v>3</v>
      </c>
      <c r="L77" s="94">
        <f>'Find Your Champion'!$E$23-'Champ Scores'!L77</f>
        <v>0</v>
      </c>
      <c r="M77" s="94">
        <f>'Find Your Champion'!$E$30-'Champ Scores'!M77</f>
        <v>-2</v>
      </c>
      <c r="N77" s="94">
        <f>'Find Your Champion'!$E$37-'Champ Scores'!N77</f>
        <v>0</v>
      </c>
      <c r="O77" s="94">
        <f>'Find Your Champion'!$E$44-'Champ Scores'!O77</f>
        <v>-2</v>
      </c>
      <c r="P77" s="94">
        <f>'Find Your Champion'!$H$2-'Champ Scores'!P77</f>
        <v>0</v>
      </c>
      <c r="Q77" s="94">
        <f>'Find Your Champion'!$H$9-'Champ Scores'!Q77</f>
        <v>-1</v>
      </c>
      <c r="R77" s="94">
        <f>'Find Your Champion'!$H$16-'Champ Scores'!R77</f>
        <v>-4</v>
      </c>
      <c r="S77" s="94">
        <f>'Find Your Champion'!$H$23-'Champ Scores'!S77</f>
        <v>4</v>
      </c>
      <c r="T77" s="94">
        <f>'Find Your Champion'!$H$30-'Champ Scores'!T77</f>
        <v>0</v>
      </c>
      <c r="U77" s="94">
        <f>'Find Your Champion'!$H$37-'Champ Scores'!U77</f>
        <v>2</v>
      </c>
      <c r="V77" s="94"/>
      <c r="W77" s="94">
        <f t="shared" si="8"/>
        <v>74</v>
      </c>
      <c r="X77" s="94">
        <f t="shared" si="9"/>
        <v>63</v>
      </c>
      <c r="Z77" s="94">
        <f>RANK(X77,X$3:X$162,0)+COUNTIF(X$3:X77,X77)-1</f>
        <v>16</v>
      </c>
      <c r="AA77" t="str">
        <f t="shared" si="7"/>
        <v>Maokai</v>
      </c>
      <c r="AC77" s="4">
        <f t="shared" si="10"/>
        <v>16</v>
      </c>
      <c r="AD77" s="4">
        <f t="shared" si="11"/>
        <v>63</v>
      </c>
    </row>
    <row r="78" spans="1:30" x14ac:dyDescent="0.25">
      <c r="A78" t="str">
        <f>'Champ Scores'!A78</f>
        <v>Master Yi</v>
      </c>
      <c r="B78" s="94">
        <f>'Find Your Champion'!$B$2-'Champ Scores'!B78</f>
        <v>-2</v>
      </c>
      <c r="C78" s="94">
        <f>'Find Your Champion'!$B$9-'Champ Scores'!C78</f>
        <v>-4</v>
      </c>
      <c r="D78" s="94">
        <f>'Find Your Champion'!$B$16-'Champ Scores'!D78</f>
        <v>-4</v>
      </c>
      <c r="E78" s="94">
        <f>'Find Your Champion'!$B$23-'Champ Scores'!E78</f>
        <v>1</v>
      </c>
      <c r="F78" s="94">
        <f>'Find Your Champion'!$B$30-'Champ Scores'!F78</f>
        <v>0</v>
      </c>
      <c r="G78" s="94">
        <f>'Find Your Champion'!$B$37-'Champ Scores'!G78</f>
        <v>-1</v>
      </c>
      <c r="H78" s="94">
        <f>'Find Your Champion'!$B$44-'Champ Scores'!H78</f>
        <v>0</v>
      </c>
      <c r="I78" s="94">
        <f>'Find Your Champion'!$E$2-'Champ Scores'!I78</f>
        <v>0</v>
      </c>
      <c r="J78" s="94">
        <f>'Find Your Champion'!$E$9-'Champ Scores'!J78</f>
        <v>-4</v>
      </c>
      <c r="K78" s="94">
        <f>'Find Your Champion'!$E$16-'Champ Scores'!K78</f>
        <v>2</v>
      </c>
      <c r="L78" s="94">
        <f>'Find Your Champion'!$E$23-'Champ Scores'!L78</f>
        <v>2</v>
      </c>
      <c r="M78" s="94">
        <f>'Find Your Champion'!$E$30-'Champ Scores'!M78</f>
        <v>0</v>
      </c>
      <c r="N78" s="94">
        <f>'Find Your Champion'!$E$37-'Champ Scores'!N78</f>
        <v>4</v>
      </c>
      <c r="O78" s="94">
        <f>'Find Your Champion'!$E$44-'Champ Scores'!O78</f>
        <v>0</v>
      </c>
      <c r="P78" s="94">
        <f>'Find Your Champion'!$H$2-'Champ Scores'!P78</f>
        <v>4</v>
      </c>
      <c r="Q78" s="94">
        <f>'Find Your Champion'!$H$9-'Champ Scores'!Q78</f>
        <v>-4</v>
      </c>
      <c r="R78" s="94">
        <f>'Find Your Champion'!$H$16-'Champ Scores'!R78</f>
        <v>-4</v>
      </c>
      <c r="S78" s="94">
        <f>'Find Your Champion'!$H$23-'Champ Scores'!S78</f>
        <v>4</v>
      </c>
      <c r="T78" s="94">
        <f>'Find Your Champion'!$H$30-'Champ Scores'!T78</f>
        <v>4</v>
      </c>
      <c r="U78" s="94">
        <f>'Find Your Champion'!$H$37-'Champ Scores'!U78</f>
        <v>4</v>
      </c>
      <c r="V78" s="94"/>
      <c r="W78" s="94">
        <f t="shared" si="8"/>
        <v>174</v>
      </c>
      <c r="X78" s="94">
        <f t="shared" si="9"/>
        <v>13</v>
      </c>
      <c r="Z78" s="94">
        <f>RANK(X78,X$3:X$162,0)+COUNTIF(X$3:X78,X78)-1</f>
        <v>135</v>
      </c>
      <c r="AA78" t="str">
        <f t="shared" si="7"/>
        <v>Master Yi</v>
      </c>
      <c r="AC78" s="4">
        <f t="shared" si="10"/>
        <v>135</v>
      </c>
      <c r="AD78" s="4">
        <f t="shared" si="11"/>
        <v>13</v>
      </c>
    </row>
    <row r="79" spans="1:30" x14ac:dyDescent="0.25">
      <c r="A79" t="str">
        <f>'Champ Scores'!A79</f>
        <v>Miss Fortune</v>
      </c>
      <c r="B79" s="94">
        <f>'Find Your Champion'!$B$2-'Champ Scores'!B79</f>
        <v>-1</v>
      </c>
      <c r="C79" s="94">
        <f>'Find Your Champion'!$B$9-'Champ Scores'!C79</f>
        <v>-4</v>
      </c>
      <c r="D79" s="94">
        <f>'Find Your Champion'!$B$16-'Champ Scores'!D79</f>
        <v>-1</v>
      </c>
      <c r="E79" s="94">
        <f>'Find Your Champion'!$B$23-'Champ Scores'!E79</f>
        <v>-2</v>
      </c>
      <c r="F79" s="94">
        <f>'Find Your Champion'!$B$30-'Champ Scores'!F79</f>
        <v>3</v>
      </c>
      <c r="G79" s="94">
        <f>'Find Your Champion'!$B$37-'Champ Scores'!G79</f>
        <v>-4</v>
      </c>
      <c r="H79" s="94">
        <f>'Find Your Champion'!$B$44-'Champ Scores'!H79</f>
        <v>-4</v>
      </c>
      <c r="I79" s="94">
        <f>'Find Your Champion'!$E$2-'Champ Scores'!I79</f>
        <v>-4</v>
      </c>
      <c r="J79" s="94">
        <f>'Find Your Champion'!$E$9-'Champ Scores'!J79</f>
        <v>-1</v>
      </c>
      <c r="K79" s="94">
        <f>'Find Your Champion'!$E$16-'Champ Scores'!K79</f>
        <v>4</v>
      </c>
      <c r="L79" s="94">
        <f>'Find Your Champion'!$E$23-'Champ Scores'!L79</f>
        <v>4</v>
      </c>
      <c r="M79" s="94">
        <f>'Find Your Champion'!$E$30-'Champ Scores'!M79</f>
        <v>0</v>
      </c>
      <c r="N79" s="94">
        <f>'Find Your Champion'!$E$37-'Champ Scores'!N79</f>
        <v>3</v>
      </c>
      <c r="O79" s="94">
        <f>'Find Your Champion'!$E$44-'Champ Scores'!O79</f>
        <v>-3</v>
      </c>
      <c r="P79" s="94">
        <f>'Find Your Champion'!$H$2-'Champ Scores'!P79</f>
        <v>3</v>
      </c>
      <c r="Q79" s="94">
        <f>'Find Your Champion'!$H$9-'Champ Scores'!Q79</f>
        <v>-2</v>
      </c>
      <c r="R79" s="94">
        <f>'Find Your Champion'!$H$16-'Champ Scores'!R79</f>
        <v>0</v>
      </c>
      <c r="S79" s="94">
        <f>'Find Your Champion'!$H$23-'Champ Scores'!S79</f>
        <v>4</v>
      </c>
      <c r="T79" s="94">
        <f>'Find Your Champion'!$H$30-'Champ Scores'!T79</f>
        <v>3</v>
      </c>
      <c r="U79" s="94">
        <f>'Find Your Champion'!$H$37-'Champ Scores'!U79</f>
        <v>4</v>
      </c>
      <c r="V79" s="94"/>
      <c r="W79" s="94">
        <f t="shared" si="8"/>
        <v>184</v>
      </c>
      <c r="X79" s="94">
        <f t="shared" si="9"/>
        <v>8</v>
      </c>
      <c r="Z79" s="94">
        <f>RANK(X79,X$3:X$162,0)+COUNTIF(X$3:X79,X79)-1</f>
        <v>146</v>
      </c>
      <c r="AA79" t="str">
        <f t="shared" si="7"/>
        <v>Miss Fortune</v>
      </c>
      <c r="AC79" s="4">
        <f t="shared" si="10"/>
        <v>146</v>
      </c>
      <c r="AD79" s="4">
        <f t="shared" si="11"/>
        <v>8</v>
      </c>
    </row>
    <row r="80" spans="1:30" x14ac:dyDescent="0.25">
      <c r="A80" t="str">
        <f>'Champ Scores'!A80</f>
        <v>Mordekaiser</v>
      </c>
      <c r="B80" s="94">
        <f>'Find Your Champion'!$B$2-'Champ Scores'!B80</f>
        <v>-1</v>
      </c>
      <c r="C80" s="94">
        <f>'Find Your Champion'!$B$9-'Champ Scores'!C80</f>
        <v>-3</v>
      </c>
      <c r="D80" s="94">
        <f>'Find Your Champion'!$B$16-'Champ Scores'!D80</f>
        <v>-1</v>
      </c>
      <c r="E80" s="94">
        <f>'Find Your Champion'!$B$23-'Champ Scores'!E80</f>
        <v>-1</v>
      </c>
      <c r="F80" s="94">
        <f>'Find Your Champion'!$B$30-'Champ Scores'!F80</f>
        <v>0</v>
      </c>
      <c r="G80" s="94">
        <f>'Find Your Champion'!$B$37-'Champ Scores'!G80</f>
        <v>-1</v>
      </c>
      <c r="H80" s="94">
        <f>'Find Your Champion'!$B$44-'Champ Scores'!H80</f>
        <v>-1</v>
      </c>
      <c r="I80" s="94">
        <f>'Find Your Champion'!$E$2-'Champ Scores'!I80</f>
        <v>-1</v>
      </c>
      <c r="J80" s="94">
        <f>'Find Your Champion'!$E$9-'Champ Scores'!J80</f>
        <v>-4</v>
      </c>
      <c r="K80" s="94">
        <f>'Find Your Champion'!$E$16-'Champ Scores'!K80</f>
        <v>2</v>
      </c>
      <c r="L80" s="94">
        <f>'Find Your Champion'!$E$23-'Champ Scores'!L80</f>
        <v>0</v>
      </c>
      <c r="M80" s="94">
        <f>'Find Your Champion'!$E$30-'Champ Scores'!M80</f>
        <v>0</v>
      </c>
      <c r="N80" s="94">
        <f>'Find Your Champion'!$E$37-'Champ Scores'!N80</f>
        <v>3</v>
      </c>
      <c r="O80" s="94">
        <f>'Find Your Champion'!$E$44-'Champ Scores'!O80</f>
        <v>-1</v>
      </c>
      <c r="P80" s="94">
        <f>'Find Your Champion'!$H$2-'Champ Scores'!P80</f>
        <v>3</v>
      </c>
      <c r="Q80" s="94">
        <f>'Find Your Champion'!$H$9-'Champ Scores'!Q80</f>
        <v>0</v>
      </c>
      <c r="R80" s="94">
        <f>'Find Your Champion'!$H$16-'Champ Scores'!R80</f>
        <v>0</v>
      </c>
      <c r="S80" s="94">
        <f>'Find Your Champion'!$H$23-'Champ Scores'!S80</f>
        <v>4</v>
      </c>
      <c r="T80" s="94">
        <f>'Find Your Champion'!$H$30-'Champ Scores'!T80</f>
        <v>2</v>
      </c>
      <c r="U80" s="94">
        <f>'Find Your Champion'!$H$37-'Champ Scores'!U80</f>
        <v>2</v>
      </c>
      <c r="V80" s="94"/>
      <c r="W80" s="94">
        <f t="shared" si="8"/>
        <v>78</v>
      </c>
      <c r="X80" s="94">
        <f t="shared" si="9"/>
        <v>61</v>
      </c>
      <c r="Z80" s="94">
        <f>RANK(X80,X$3:X$162,0)+COUNTIF(X$3:X80,X80)-1</f>
        <v>22</v>
      </c>
      <c r="AA80" t="str">
        <f t="shared" si="7"/>
        <v>Mordekaiser</v>
      </c>
      <c r="AC80" s="4">
        <f t="shared" si="10"/>
        <v>22</v>
      </c>
      <c r="AD80" s="4">
        <f t="shared" si="11"/>
        <v>61</v>
      </c>
    </row>
    <row r="81" spans="1:30" x14ac:dyDescent="0.25">
      <c r="A81" t="str">
        <f>'Champ Scores'!A81</f>
        <v>Morgana</v>
      </c>
      <c r="B81" s="94">
        <f>'Find Your Champion'!$B$2-'Champ Scores'!B81</f>
        <v>-1</v>
      </c>
      <c r="C81" s="94">
        <f>'Find Your Champion'!$B$9-'Champ Scores'!C81</f>
        <v>-1</v>
      </c>
      <c r="D81" s="94">
        <f>'Find Your Champion'!$B$16-'Champ Scores'!D81</f>
        <v>-1</v>
      </c>
      <c r="E81" s="94">
        <f>'Find Your Champion'!$B$23-'Champ Scores'!E81</f>
        <v>1</v>
      </c>
      <c r="F81" s="94">
        <f>'Find Your Champion'!$B$30-'Champ Scores'!F81</f>
        <v>4</v>
      </c>
      <c r="G81" s="94">
        <f>'Find Your Champion'!$B$37-'Champ Scores'!G81</f>
        <v>-1</v>
      </c>
      <c r="H81" s="94">
        <f>'Find Your Champion'!$B$44-'Champ Scores'!H81</f>
        <v>-2</v>
      </c>
      <c r="I81" s="94">
        <f>'Find Your Champion'!$E$2-'Champ Scores'!I81</f>
        <v>-2</v>
      </c>
      <c r="J81" s="94">
        <f>'Find Your Champion'!$E$9-'Champ Scores'!J81</f>
        <v>0</v>
      </c>
      <c r="K81" s="94">
        <f>'Find Your Champion'!$E$16-'Champ Scores'!K81</f>
        <v>2</v>
      </c>
      <c r="L81" s="94">
        <f>'Find Your Champion'!$E$23-'Champ Scores'!L81</f>
        <v>4</v>
      </c>
      <c r="M81" s="94">
        <f>'Find Your Champion'!$E$30-'Champ Scores'!M81</f>
        <v>-4</v>
      </c>
      <c r="N81" s="94">
        <f>'Find Your Champion'!$E$37-'Champ Scores'!N81</f>
        <v>3</v>
      </c>
      <c r="O81" s="94">
        <f>'Find Your Champion'!$E$44-'Champ Scores'!O81</f>
        <v>-4</v>
      </c>
      <c r="P81" s="94">
        <f>'Find Your Champion'!$H$2-'Champ Scores'!P81</f>
        <v>0</v>
      </c>
      <c r="Q81" s="94">
        <f>'Find Your Champion'!$H$9-'Champ Scores'!Q81</f>
        <v>0</v>
      </c>
      <c r="R81" s="94">
        <f>'Find Your Champion'!$H$16-'Champ Scores'!R81</f>
        <v>0</v>
      </c>
      <c r="S81" s="94">
        <f>'Find Your Champion'!$H$23-'Champ Scores'!S81</f>
        <v>2</v>
      </c>
      <c r="T81" s="94">
        <f>'Find Your Champion'!$H$30-'Champ Scores'!T81</f>
        <v>0</v>
      </c>
      <c r="U81" s="94">
        <f>'Find Your Champion'!$H$37-'Champ Scores'!U81</f>
        <v>2</v>
      </c>
      <c r="V81" s="94"/>
      <c r="W81" s="94">
        <f t="shared" si="8"/>
        <v>98</v>
      </c>
      <c r="X81" s="94">
        <f t="shared" si="9"/>
        <v>51</v>
      </c>
      <c r="Z81" s="94">
        <f>RANK(X81,X$3:X$162,0)+COUNTIF(X$3:X81,X81)-1</f>
        <v>46</v>
      </c>
      <c r="AA81" t="str">
        <f t="shared" si="7"/>
        <v>Morgana</v>
      </c>
      <c r="AC81" s="4">
        <f t="shared" si="10"/>
        <v>46</v>
      </c>
      <c r="AD81" s="4">
        <f t="shared" si="11"/>
        <v>51</v>
      </c>
    </row>
    <row r="82" spans="1:30" x14ac:dyDescent="0.25">
      <c r="A82" t="str">
        <f>'Champ Scores'!A82</f>
        <v>Nami</v>
      </c>
      <c r="B82" s="94">
        <f>'Find Your Champion'!$B$2-'Champ Scores'!B82</f>
        <v>0</v>
      </c>
      <c r="C82" s="94">
        <f>'Find Your Champion'!$B$9-'Champ Scores'!C82</f>
        <v>-1</v>
      </c>
      <c r="D82" s="94">
        <f>'Find Your Champion'!$B$16-'Champ Scores'!D82</f>
        <v>-1</v>
      </c>
      <c r="E82" s="94">
        <f>'Find Your Champion'!$B$23-'Champ Scores'!E82</f>
        <v>2</v>
      </c>
      <c r="F82" s="94">
        <f>'Find Your Champion'!$B$30-'Champ Scores'!F82</f>
        <v>4</v>
      </c>
      <c r="G82" s="94">
        <f>'Find Your Champion'!$B$37-'Champ Scores'!G82</f>
        <v>0</v>
      </c>
      <c r="H82" s="94">
        <f>'Find Your Champion'!$B$44-'Champ Scores'!H82</f>
        <v>-2</v>
      </c>
      <c r="I82" s="94">
        <f>'Find Your Champion'!$E$2-'Champ Scores'!I82</f>
        <v>-2</v>
      </c>
      <c r="J82" s="94">
        <f>'Find Your Champion'!$E$9-'Champ Scores'!J82</f>
        <v>0</v>
      </c>
      <c r="K82" s="94">
        <f>'Find Your Champion'!$E$16-'Champ Scores'!K82</f>
        <v>4</v>
      </c>
      <c r="L82" s="94">
        <f>'Find Your Champion'!$E$23-'Champ Scores'!L82</f>
        <v>4</v>
      </c>
      <c r="M82" s="94">
        <f>'Find Your Champion'!$E$30-'Champ Scores'!M82</f>
        <v>-1</v>
      </c>
      <c r="N82" s="94">
        <f>'Find Your Champion'!$E$37-'Champ Scores'!N82</f>
        <v>0</v>
      </c>
      <c r="O82" s="94">
        <f>'Find Your Champion'!$E$44-'Champ Scores'!O82</f>
        <v>-4</v>
      </c>
      <c r="P82" s="94">
        <f>'Find Your Champion'!$H$2-'Champ Scores'!P82</f>
        <v>1</v>
      </c>
      <c r="Q82" s="94">
        <f>'Find Your Champion'!$H$9-'Champ Scores'!Q82</f>
        <v>-2</v>
      </c>
      <c r="R82" s="94">
        <f>'Find Your Champion'!$H$16-'Champ Scores'!R82</f>
        <v>0</v>
      </c>
      <c r="S82" s="94">
        <f>'Find Your Champion'!$H$23-'Champ Scores'!S82</f>
        <v>0</v>
      </c>
      <c r="T82" s="94">
        <f>'Find Your Champion'!$H$30-'Champ Scores'!T82</f>
        <v>0</v>
      </c>
      <c r="U82" s="94">
        <f>'Find Your Champion'!$H$37-'Champ Scores'!U82</f>
        <v>0</v>
      </c>
      <c r="V82" s="94"/>
      <c r="W82" s="94">
        <f t="shared" si="8"/>
        <v>84</v>
      </c>
      <c r="X82" s="94">
        <f t="shared" si="9"/>
        <v>58</v>
      </c>
      <c r="Z82" s="94">
        <f>RANK(X82,X$3:X$162,0)+COUNTIF(X$3:X82,X82)-1</f>
        <v>26</v>
      </c>
      <c r="AA82" t="str">
        <f t="shared" si="7"/>
        <v>Nami</v>
      </c>
      <c r="AC82" s="4">
        <f t="shared" si="10"/>
        <v>26</v>
      </c>
      <c r="AD82" s="4">
        <f t="shared" si="11"/>
        <v>58</v>
      </c>
    </row>
    <row r="83" spans="1:30" x14ac:dyDescent="0.25">
      <c r="A83" t="str">
        <f>'Champ Scores'!A83</f>
        <v>Nasus</v>
      </c>
      <c r="B83" s="94">
        <f>'Find Your Champion'!$B$2-'Champ Scores'!B83</f>
        <v>-1</v>
      </c>
      <c r="C83" s="94">
        <f>'Find Your Champion'!$B$9-'Champ Scores'!C83</f>
        <v>-4</v>
      </c>
      <c r="D83" s="94">
        <f>'Find Your Champion'!$B$16-'Champ Scores'!D83</f>
        <v>-3</v>
      </c>
      <c r="E83" s="94">
        <f>'Find Your Champion'!$B$23-'Champ Scores'!E83</f>
        <v>0</v>
      </c>
      <c r="F83" s="94">
        <f>'Find Your Champion'!$B$30-'Champ Scores'!F83</f>
        <v>0</v>
      </c>
      <c r="G83" s="94">
        <f>'Find Your Champion'!$B$37-'Champ Scores'!G83</f>
        <v>-1</v>
      </c>
      <c r="H83" s="94">
        <f>'Find Your Champion'!$B$44-'Champ Scores'!H83</f>
        <v>-1</v>
      </c>
      <c r="I83" s="94">
        <f>'Find Your Champion'!$E$2-'Champ Scores'!I83</f>
        <v>-1</v>
      </c>
      <c r="J83" s="94">
        <f>'Find Your Champion'!$E$9-'Champ Scores'!J83</f>
        <v>-4</v>
      </c>
      <c r="K83" s="94">
        <f>'Find Your Champion'!$E$16-'Champ Scores'!K83</f>
        <v>4</v>
      </c>
      <c r="L83" s="94">
        <f>'Find Your Champion'!$E$23-'Champ Scores'!L83</f>
        <v>0</v>
      </c>
      <c r="M83" s="94">
        <f>'Find Your Champion'!$E$30-'Champ Scores'!M83</f>
        <v>-2</v>
      </c>
      <c r="N83" s="94">
        <f>'Find Your Champion'!$E$37-'Champ Scores'!N83</f>
        <v>4</v>
      </c>
      <c r="O83" s="94">
        <f>'Find Your Champion'!$E$44-'Champ Scores'!O83</f>
        <v>0</v>
      </c>
      <c r="P83" s="94">
        <f>'Find Your Champion'!$H$2-'Champ Scores'!P83</f>
        <v>3</v>
      </c>
      <c r="Q83" s="94">
        <f>'Find Your Champion'!$H$9-'Champ Scores'!Q83</f>
        <v>-1</v>
      </c>
      <c r="R83" s="94">
        <f>'Find Your Champion'!$H$16-'Champ Scores'!R83</f>
        <v>0</v>
      </c>
      <c r="S83" s="94">
        <f>'Find Your Champion'!$H$23-'Champ Scores'!S83</f>
        <v>4</v>
      </c>
      <c r="T83" s="94">
        <f>'Find Your Champion'!$H$30-'Champ Scores'!T83</f>
        <v>2</v>
      </c>
      <c r="U83" s="94">
        <f>'Find Your Champion'!$H$37-'Champ Scores'!U83</f>
        <v>3</v>
      </c>
      <c r="V83" s="94"/>
      <c r="W83" s="94">
        <f t="shared" si="8"/>
        <v>120</v>
      </c>
      <c r="X83" s="94">
        <f t="shared" si="9"/>
        <v>40</v>
      </c>
      <c r="Z83" s="94">
        <f>RANK(X83,X$3:X$162,0)+COUNTIF(X$3:X83,X83)-1</f>
        <v>79</v>
      </c>
      <c r="AA83" t="str">
        <f t="shared" si="7"/>
        <v>Nasus</v>
      </c>
      <c r="AC83" s="4">
        <f t="shared" si="10"/>
        <v>79</v>
      </c>
      <c r="AD83" s="4">
        <f t="shared" si="11"/>
        <v>40</v>
      </c>
    </row>
    <row r="84" spans="1:30" x14ac:dyDescent="0.25">
      <c r="A84" t="str">
        <f>'Champ Scores'!A84</f>
        <v>Nautilus</v>
      </c>
      <c r="B84" s="94">
        <f>'Find Your Champion'!$B$2-'Champ Scores'!B84</f>
        <v>-1</v>
      </c>
      <c r="C84" s="94">
        <f>'Find Your Champion'!$B$9-'Champ Scores'!C84</f>
        <v>-1</v>
      </c>
      <c r="D84" s="94">
        <f>'Find Your Champion'!$B$16-'Champ Scores'!D84</f>
        <v>-1</v>
      </c>
      <c r="E84" s="94">
        <f>'Find Your Champion'!$B$23-'Champ Scores'!E84</f>
        <v>0</v>
      </c>
      <c r="F84" s="94">
        <f>'Find Your Champion'!$B$30-'Champ Scores'!F84</f>
        <v>4</v>
      </c>
      <c r="G84" s="94">
        <f>'Find Your Champion'!$B$37-'Champ Scores'!G84</f>
        <v>-1</v>
      </c>
      <c r="H84" s="94">
        <f>'Find Your Champion'!$B$44-'Champ Scores'!H84</f>
        <v>0</v>
      </c>
      <c r="I84" s="94">
        <f>'Find Your Champion'!$E$2-'Champ Scores'!I84</f>
        <v>0</v>
      </c>
      <c r="J84" s="94">
        <f>'Find Your Champion'!$E$9-'Champ Scores'!J84</f>
        <v>0</v>
      </c>
      <c r="K84" s="94">
        <f>'Find Your Champion'!$E$16-'Champ Scores'!K84</f>
        <v>0</v>
      </c>
      <c r="L84" s="94">
        <f>'Find Your Champion'!$E$23-'Champ Scores'!L84</f>
        <v>4</v>
      </c>
      <c r="M84" s="94">
        <f>'Find Your Champion'!$E$30-'Champ Scores'!M84</f>
        <v>-4</v>
      </c>
      <c r="N84" s="94">
        <f>'Find Your Champion'!$E$37-'Champ Scores'!N84</f>
        <v>2</v>
      </c>
      <c r="O84" s="94">
        <f>'Find Your Champion'!$E$44-'Champ Scores'!O84</f>
        <v>-2</v>
      </c>
      <c r="P84" s="94">
        <f>'Find Your Champion'!$H$2-'Champ Scores'!P84</f>
        <v>0</v>
      </c>
      <c r="Q84" s="94">
        <f>'Find Your Champion'!$H$9-'Champ Scores'!Q84</f>
        <v>0</v>
      </c>
      <c r="R84" s="94">
        <f>'Find Your Champion'!$H$16-'Champ Scores'!R84</f>
        <v>-4</v>
      </c>
      <c r="S84" s="94">
        <f>'Find Your Champion'!$H$23-'Champ Scores'!S84</f>
        <v>4</v>
      </c>
      <c r="T84" s="94">
        <f>'Find Your Champion'!$H$30-'Champ Scores'!T84</f>
        <v>1</v>
      </c>
      <c r="U84" s="94">
        <f>'Find Your Champion'!$H$37-'Champ Scores'!U84</f>
        <v>1</v>
      </c>
      <c r="V84" s="94"/>
      <c r="W84" s="94">
        <f t="shared" si="8"/>
        <v>94</v>
      </c>
      <c r="X84" s="94">
        <f t="shared" si="9"/>
        <v>53</v>
      </c>
      <c r="Z84" s="94">
        <f>RANK(X84,X$3:X$162,0)+COUNTIF(X$3:X84,X84)-1</f>
        <v>41</v>
      </c>
      <c r="AA84" t="str">
        <f t="shared" si="7"/>
        <v>Nautilus</v>
      </c>
      <c r="AC84" s="4">
        <f t="shared" si="10"/>
        <v>41</v>
      </c>
      <c r="AD84" s="4">
        <f t="shared" si="11"/>
        <v>53</v>
      </c>
    </row>
    <row r="85" spans="1:30" x14ac:dyDescent="0.25">
      <c r="A85" t="str">
        <f>'Champ Scores'!A85</f>
        <v>Neeko</v>
      </c>
      <c r="B85" s="94">
        <f>'Find Your Champion'!$B$2-'Champ Scores'!B85</f>
        <v>-3</v>
      </c>
      <c r="C85" s="94">
        <f>'Find Your Champion'!$B$9-'Champ Scores'!C85</f>
        <v>-1</v>
      </c>
      <c r="D85" s="94">
        <f>'Find Your Champion'!$B$16-'Champ Scores'!D85</f>
        <v>-1</v>
      </c>
      <c r="E85" s="94">
        <f>'Find Your Champion'!$B$23-'Champ Scores'!E85</f>
        <v>-2</v>
      </c>
      <c r="F85" s="94">
        <f>'Find Your Champion'!$B$30-'Champ Scores'!F85</f>
        <v>4</v>
      </c>
      <c r="G85" s="94">
        <f>'Find Your Champion'!$B$37-'Champ Scores'!G85</f>
        <v>-2</v>
      </c>
      <c r="H85" s="94">
        <f>'Find Your Champion'!$B$44-'Champ Scores'!H85</f>
        <v>-2</v>
      </c>
      <c r="I85" s="94">
        <f>'Find Your Champion'!$E$2-'Champ Scores'!I85</f>
        <v>-2</v>
      </c>
      <c r="J85" s="94">
        <f>'Find Your Champion'!$E$9-'Champ Scores'!J85</f>
        <v>0</v>
      </c>
      <c r="K85" s="94">
        <f>'Find Your Champion'!$E$16-'Champ Scores'!K85</f>
        <v>4</v>
      </c>
      <c r="L85" s="94">
        <f>'Find Your Champion'!$E$23-'Champ Scores'!L85</f>
        <v>4</v>
      </c>
      <c r="M85" s="94">
        <f>'Find Your Champion'!$E$30-'Champ Scores'!M85</f>
        <v>-1</v>
      </c>
      <c r="N85" s="94">
        <f>'Find Your Champion'!$E$37-'Champ Scores'!N85</f>
        <v>0</v>
      </c>
      <c r="O85" s="94">
        <f>'Find Your Champion'!$E$44-'Champ Scores'!O85</f>
        <v>-3</v>
      </c>
      <c r="P85" s="94">
        <f>'Find Your Champion'!$H$2-'Champ Scores'!P85</f>
        <v>0</v>
      </c>
      <c r="Q85" s="94">
        <f>'Find Your Champion'!$H$9-'Champ Scores'!Q85</f>
        <v>-1</v>
      </c>
      <c r="R85" s="94">
        <f>'Find Your Champion'!$H$16-'Champ Scores'!R85</f>
        <v>0</v>
      </c>
      <c r="S85" s="94">
        <f>'Find Your Champion'!$H$23-'Champ Scores'!S85</f>
        <v>4</v>
      </c>
      <c r="T85" s="94">
        <f>'Find Your Champion'!$H$30-'Champ Scores'!T85</f>
        <v>2</v>
      </c>
      <c r="U85" s="94">
        <f>'Find Your Champion'!$H$37-'Champ Scores'!U85</f>
        <v>2</v>
      </c>
      <c r="V85" s="94"/>
      <c r="W85" s="94">
        <f t="shared" si="8"/>
        <v>110</v>
      </c>
      <c r="X85" s="94">
        <f t="shared" si="9"/>
        <v>45</v>
      </c>
      <c r="Z85" s="94">
        <f>RANK(X85,X$3:X$162,0)+COUNTIF(X$3:X85,X85)-1</f>
        <v>62</v>
      </c>
      <c r="AA85" t="str">
        <f t="shared" si="7"/>
        <v>Neeko</v>
      </c>
      <c r="AC85" s="4">
        <f t="shared" si="10"/>
        <v>62</v>
      </c>
      <c r="AD85" s="4">
        <f t="shared" si="11"/>
        <v>45</v>
      </c>
    </row>
    <row r="86" spans="1:30" x14ac:dyDescent="0.25">
      <c r="A86" t="str">
        <f>'Champ Scores'!A86</f>
        <v>Nidalee</v>
      </c>
      <c r="B86" s="94">
        <f>'Find Your Champion'!$B$2-'Champ Scores'!B86</f>
        <v>-4</v>
      </c>
      <c r="C86" s="94">
        <f>'Find Your Champion'!$B$9-'Champ Scores'!C86</f>
        <v>-1</v>
      </c>
      <c r="D86" s="94">
        <f>'Find Your Champion'!$B$16-'Champ Scores'!D86</f>
        <v>-4</v>
      </c>
      <c r="E86" s="94">
        <f>'Find Your Champion'!$B$23-'Champ Scores'!E86</f>
        <v>1</v>
      </c>
      <c r="F86" s="94">
        <f>'Find Your Champion'!$B$30-'Champ Scores'!F86</f>
        <v>0</v>
      </c>
      <c r="G86" s="94">
        <f>'Find Your Champion'!$B$37-'Champ Scores'!G86</f>
        <v>-2</v>
      </c>
      <c r="H86" s="94">
        <f>'Find Your Champion'!$B$44-'Champ Scores'!H86</f>
        <v>-4</v>
      </c>
      <c r="I86" s="94">
        <f>'Find Your Champion'!$E$2-'Champ Scores'!I86</f>
        <v>-3</v>
      </c>
      <c r="J86" s="94">
        <f>'Find Your Champion'!$E$9-'Champ Scores'!J86</f>
        <v>-1</v>
      </c>
      <c r="K86" s="94">
        <f>'Find Your Champion'!$E$16-'Champ Scores'!K86</f>
        <v>4</v>
      </c>
      <c r="L86" s="94">
        <f>'Find Your Champion'!$E$23-'Champ Scores'!L86</f>
        <v>4</v>
      </c>
      <c r="M86" s="94">
        <f>'Find Your Champion'!$E$30-'Champ Scores'!M86</f>
        <v>0</v>
      </c>
      <c r="N86" s="94">
        <f>'Find Your Champion'!$E$37-'Champ Scores'!N86</f>
        <v>4</v>
      </c>
      <c r="O86" s="94">
        <f>'Find Your Champion'!$E$44-'Champ Scores'!O86</f>
        <v>0</v>
      </c>
      <c r="P86" s="94">
        <f>'Find Your Champion'!$H$2-'Champ Scores'!P86</f>
        <v>4</v>
      </c>
      <c r="Q86" s="94">
        <f>'Find Your Champion'!$H$9-'Champ Scores'!Q86</f>
        <v>-2</v>
      </c>
      <c r="R86" s="94">
        <f>'Find Your Champion'!$H$16-'Champ Scores'!R86</f>
        <v>-2</v>
      </c>
      <c r="S86" s="94">
        <f>'Find Your Champion'!$H$23-'Champ Scores'!S86</f>
        <v>1</v>
      </c>
      <c r="T86" s="94">
        <f>'Find Your Champion'!$H$30-'Champ Scores'!T86</f>
        <v>3</v>
      </c>
      <c r="U86" s="94">
        <f>'Find Your Champion'!$H$37-'Champ Scores'!U86</f>
        <v>4</v>
      </c>
      <c r="V86" s="94"/>
      <c r="W86" s="94">
        <f t="shared" si="8"/>
        <v>162</v>
      </c>
      <c r="X86" s="94">
        <f t="shared" si="9"/>
        <v>19</v>
      </c>
      <c r="Z86" s="94">
        <f>RANK(X86,X$3:X$162,0)+COUNTIF(X$3:X86,X86)-1</f>
        <v>123</v>
      </c>
      <c r="AA86" t="str">
        <f t="shared" si="7"/>
        <v>Nidalee</v>
      </c>
      <c r="AC86" s="4">
        <f t="shared" si="10"/>
        <v>123</v>
      </c>
      <c r="AD86" s="4">
        <f t="shared" si="11"/>
        <v>19</v>
      </c>
    </row>
    <row r="87" spans="1:30" x14ac:dyDescent="0.25">
      <c r="A87" t="str">
        <f>'Champ Scores'!A87</f>
        <v>Nocturne</v>
      </c>
      <c r="B87" s="94">
        <f>'Find Your Champion'!$B$2-'Champ Scores'!B87</f>
        <v>-2</v>
      </c>
      <c r="C87" s="94">
        <f>'Find Your Champion'!$B$9-'Champ Scores'!C87</f>
        <v>-2</v>
      </c>
      <c r="D87" s="94">
        <f>'Find Your Champion'!$B$16-'Champ Scores'!D87</f>
        <v>-3</v>
      </c>
      <c r="E87" s="94">
        <f>'Find Your Champion'!$B$23-'Champ Scores'!E87</f>
        <v>1</v>
      </c>
      <c r="F87" s="94">
        <f>'Find Your Champion'!$B$30-'Champ Scores'!F87</f>
        <v>1</v>
      </c>
      <c r="G87" s="94">
        <f>'Find Your Champion'!$B$37-'Champ Scores'!G87</f>
        <v>-1</v>
      </c>
      <c r="H87" s="94">
        <f>'Find Your Champion'!$B$44-'Champ Scores'!H87</f>
        <v>0</v>
      </c>
      <c r="I87" s="94">
        <f>'Find Your Champion'!$E$2-'Champ Scores'!I87</f>
        <v>0</v>
      </c>
      <c r="J87" s="94">
        <f>'Find Your Champion'!$E$9-'Champ Scores'!J87</f>
        <v>-3</v>
      </c>
      <c r="K87" s="94">
        <f>'Find Your Champion'!$E$16-'Champ Scores'!K87</f>
        <v>2</v>
      </c>
      <c r="L87" s="94">
        <f>'Find Your Champion'!$E$23-'Champ Scores'!L87</f>
        <v>3</v>
      </c>
      <c r="M87" s="94">
        <f>'Find Your Champion'!$E$30-'Champ Scores'!M87</f>
        <v>-2</v>
      </c>
      <c r="N87" s="94">
        <f>'Find Your Champion'!$E$37-'Champ Scores'!N87</f>
        <v>3</v>
      </c>
      <c r="O87" s="94">
        <f>'Find Your Champion'!$E$44-'Champ Scores'!O87</f>
        <v>0</v>
      </c>
      <c r="P87" s="94">
        <f>'Find Your Champion'!$H$2-'Champ Scores'!P87</f>
        <v>1</v>
      </c>
      <c r="Q87" s="94">
        <f>'Find Your Champion'!$H$9-'Champ Scores'!Q87</f>
        <v>-2</v>
      </c>
      <c r="R87" s="94">
        <f>'Find Your Champion'!$H$16-'Champ Scores'!R87</f>
        <v>-4</v>
      </c>
      <c r="S87" s="94">
        <f>'Find Your Champion'!$H$23-'Champ Scores'!S87</f>
        <v>4</v>
      </c>
      <c r="T87" s="94">
        <f>'Find Your Champion'!$H$30-'Champ Scores'!T87</f>
        <v>2</v>
      </c>
      <c r="U87" s="94">
        <f>'Find Your Champion'!$H$37-'Champ Scores'!U87</f>
        <v>4</v>
      </c>
      <c r="V87" s="94"/>
      <c r="W87" s="94">
        <f t="shared" si="8"/>
        <v>112</v>
      </c>
      <c r="X87" s="94">
        <f t="shared" si="9"/>
        <v>44</v>
      </c>
      <c r="Z87" s="94">
        <f>RANK(X87,X$3:X$162,0)+COUNTIF(X$3:X87,X87)-1</f>
        <v>65</v>
      </c>
      <c r="AA87" t="str">
        <f t="shared" si="7"/>
        <v>Nocturne</v>
      </c>
      <c r="AC87" s="4">
        <f t="shared" si="10"/>
        <v>65</v>
      </c>
      <c r="AD87" s="4">
        <f t="shared" si="11"/>
        <v>44</v>
      </c>
    </row>
    <row r="88" spans="1:30" x14ac:dyDescent="0.25">
      <c r="A88" t="str">
        <f>'Champ Scores'!A88</f>
        <v>Nunu</v>
      </c>
      <c r="B88" s="94">
        <f>'Find Your Champion'!$B$2-'Champ Scores'!B88</f>
        <v>0</v>
      </c>
      <c r="C88" s="94">
        <f>'Find Your Champion'!$B$9-'Champ Scores'!C88</f>
        <v>-1</v>
      </c>
      <c r="D88" s="94">
        <f>'Find Your Champion'!$B$16-'Champ Scores'!D88</f>
        <v>0</v>
      </c>
      <c r="E88" s="94">
        <f>'Find Your Champion'!$B$23-'Champ Scores'!E88</f>
        <v>1</v>
      </c>
      <c r="F88" s="94">
        <f>'Find Your Champion'!$B$30-'Champ Scores'!F88</f>
        <v>4</v>
      </c>
      <c r="G88" s="94">
        <f>'Find Your Champion'!$B$37-'Champ Scores'!G88</f>
        <v>0</v>
      </c>
      <c r="H88" s="94">
        <f>'Find Your Champion'!$B$44-'Champ Scores'!H88</f>
        <v>0</v>
      </c>
      <c r="I88" s="94">
        <f>'Find Your Champion'!$E$2-'Champ Scores'!I88</f>
        <v>0</v>
      </c>
      <c r="J88" s="94">
        <f>'Find Your Champion'!$E$9-'Champ Scores'!J88</f>
        <v>0</v>
      </c>
      <c r="K88" s="94">
        <f>'Find Your Champion'!$E$16-'Champ Scores'!K88</f>
        <v>1</v>
      </c>
      <c r="L88" s="94">
        <f>'Find Your Champion'!$E$23-'Champ Scores'!L88</f>
        <v>0</v>
      </c>
      <c r="M88" s="94">
        <f>'Find Your Champion'!$E$30-'Champ Scores'!M88</f>
        <v>0</v>
      </c>
      <c r="N88" s="94">
        <f>'Find Your Champion'!$E$37-'Champ Scores'!N88</f>
        <v>1</v>
      </c>
      <c r="O88" s="94">
        <f>'Find Your Champion'!$E$44-'Champ Scores'!O88</f>
        <v>-2</v>
      </c>
      <c r="P88" s="94">
        <f>'Find Your Champion'!$H$2-'Champ Scores'!P88</f>
        <v>0</v>
      </c>
      <c r="Q88" s="94">
        <f>'Find Your Champion'!$H$9-'Champ Scores'!Q88</f>
        <v>-4</v>
      </c>
      <c r="R88" s="94">
        <f>'Find Your Champion'!$H$16-'Champ Scores'!R88</f>
        <v>0</v>
      </c>
      <c r="S88" s="94">
        <f>'Find Your Champion'!$H$23-'Champ Scores'!S88</f>
        <v>2</v>
      </c>
      <c r="T88" s="94">
        <f>'Find Your Champion'!$H$30-'Champ Scores'!T88</f>
        <v>0</v>
      </c>
      <c r="U88" s="94">
        <f>'Find Your Champion'!$H$37-'Champ Scores'!U88</f>
        <v>0</v>
      </c>
      <c r="V88" s="94"/>
      <c r="W88" s="94">
        <f t="shared" si="8"/>
        <v>44</v>
      </c>
      <c r="X88" s="94">
        <f t="shared" si="9"/>
        <v>78</v>
      </c>
      <c r="Z88" s="94">
        <f>RANK(X88,X$3:X$162,0)+COUNTIF(X$3:X88,X88)-1</f>
        <v>3</v>
      </c>
      <c r="AA88" t="str">
        <f t="shared" si="7"/>
        <v>Nunu</v>
      </c>
      <c r="AC88" s="4">
        <f t="shared" si="10"/>
        <v>3</v>
      </c>
      <c r="AD88" s="4">
        <f t="shared" si="11"/>
        <v>78</v>
      </c>
    </row>
    <row r="89" spans="1:30" x14ac:dyDescent="0.25">
      <c r="A89" t="str">
        <f>'Champ Scores'!A89</f>
        <v>Olaf</v>
      </c>
      <c r="B89" s="94">
        <f>'Find Your Champion'!$B$2-'Champ Scores'!B89</f>
        <v>-1</v>
      </c>
      <c r="C89" s="94">
        <f>'Find Your Champion'!$B$9-'Champ Scores'!C89</f>
        <v>-3</v>
      </c>
      <c r="D89" s="94">
        <f>'Find Your Champion'!$B$16-'Champ Scores'!D89</f>
        <v>-3</v>
      </c>
      <c r="E89" s="94">
        <f>'Find Your Champion'!$B$23-'Champ Scores'!E89</f>
        <v>0</v>
      </c>
      <c r="F89" s="94">
        <f>'Find Your Champion'!$B$30-'Champ Scores'!F89</f>
        <v>0</v>
      </c>
      <c r="G89" s="94">
        <f>'Find Your Champion'!$B$37-'Champ Scores'!G89</f>
        <v>-1</v>
      </c>
      <c r="H89" s="94">
        <f>'Find Your Champion'!$B$44-'Champ Scores'!H89</f>
        <v>-1</v>
      </c>
      <c r="I89" s="94">
        <f>'Find Your Champion'!$E$2-'Champ Scores'!I89</f>
        <v>0</v>
      </c>
      <c r="J89" s="94">
        <f>'Find Your Champion'!$E$9-'Champ Scores'!J89</f>
        <v>-3</v>
      </c>
      <c r="K89" s="94">
        <f>'Find Your Champion'!$E$16-'Champ Scores'!K89</f>
        <v>3</v>
      </c>
      <c r="L89" s="94">
        <f>'Find Your Champion'!$E$23-'Champ Scores'!L89</f>
        <v>0</v>
      </c>
      <c r="M89" s="94">
        <f>'Find Your Champion'!$E$30-'Champ Scores'!M89</f>
        <v>0</v>
      </c>
      <c r="N89" s="94">
        <f>'Find Your Champion'!$E$37-'Champ Scores'!N89</f>
        <v>2</v>
      </c>
      <c r="O89" s="94">
        <f>'Find Your Champion'!$E$44-'Champ Scores'!O89</f>
        <v>-2</v>
      </c>
      <c r="P89" s="94">
        <f>'Find Your Champion'!$H$2-'Champ Scores'!P89</f>
        <v>3</v>
      </c>
      <c r="Q89" s="94">
        <f>'Find Your Champion'!$H$9-'Champ Scores'!Q89</f>
        <v>-2</v>
      </c>
      <c r="R89" s="94">
        <f>'Find Your Champion'!$H$16-'Champ Scores'!R89</f>
        <v>0</v>
      </c>
      <c r="S89" s="94">
        <f>'Find Your Champion'!$H$23-'Champ Scores'!S89</f>
        <v>4</v>
      </c>
      <c r="T89" s="94">
        <f>'Find Your Champion'!$H$30-'Champ Scores'!T89</f>
        <v>2</v>
      </c>
      <c r="U89" s="94">
        <f>'Find Your Champion'!$H$37-'Champ Scores'!U89</f>
        <v>4</v>
      </c>
      <c r="V89" s="94"/>
      <c r="W89" s="94">
        <f t="shared" si="8"/>
        <v>96</v>
      </c>
      <c r="X89" s="94">
        <f t="shared" si="9"/>
        <v>52</v>
      </c>
      <c r="Z89" s="94">
        <f>RANK(X89,X$3:X$162,0)+COUNTIF(X$3:X89,X89)-1</f>
        <v>43</v>
      </c>
      <c r="AA89" t="str">
        <f t="shared" si="7"/>
        <v>Olaf</v>
      </c>
      <c r="AC89" s="4">
        <f t="shared" si="10"/>
        <v>43</v>
      </c>
      <c r="AD89" s="4">
        <f t="shared" si="11"/>
        <v>52</v>
      </c>
    </row>
    <row r="90" spans="1:30" x14ac:dyDescent="0.25">
      <c r="A90" t="str">
        <f>'Champ Scores'!A90</f>
        <v>Orianna</v>
      </c>
      <c r="B90" s="94">
        <f>'Find Your Champion'!$B$2-'Champ Scores'!B90</f>
        <v>-3</v>
      </c>
      <c r="C90" s="94">
        <f>'Find Your Champion'!$B$9-'Champ Scores'!C90</f>
        <v>0</v>
      </c>
      <c r="D90" s="94">
        <f>'Find Your Champion'!$B$16-'Champ Scores'!D90</f>
        <v>-1</v>
      </c>
      <c r="E90" s="94">
        <f>'Find Your Champion'!$B$23-'Champ Scores'!E90</f>
        <v>-1</v>
      </c>
      <c r="F90" s="94">
        <f>'Find Your Champion'!$B$30-'Champ Scores'!F90</f>
        <v>4</v>
      </c>
      <c r="G90" s="94">
        <f>'Find Your Champion'!$B$37-'Champ Scores'!G90</f>
        <v>-3</v>
      </c>
      <c r="H90" s="94">
        <f>'Find Your Champion'!$B$44-'Champ Scores'!H90</f>
        <v>-3</v>
      </c>
      <c r="I90" s="94">
        <f>'Find Your Champion'!$E$2-'Champ Scores'!I90</f>
        <v>-2</v>
      </c>
      <c r="J90" s="94">
        <f>'Find Your Champion'!$E$9-'Champ Scores'!J90</f>
        <v>-1</v>
      </c>
      <c r="K90" s="94">
        <f>'Find Your Champion'!$E$16-'Champ Scores'!K90</f>
        <v>4</v>
      </c>
      <c r="L90" s="94">
        <f>'Find Your Champion'!$E$23-'Champ Scores'!L90</f>
        <v>4</v>
      </c>
      <c r="M90" s="94">
        <f>'Find Your Champion'!$E$30-'Champ Scores'!M90</f>
        <v>-1</v>
      </c>
      <c r="N90" s="94">
        <f>'Find Your Champion'!$E$37-'Champ Scores'!N90</f>
        <v>1</v>
      </c>
      <c r="O90" s="94">
        <f>'Find Your Champion'!$E$44-'Champ Scores'!O90</f>
        <v>-3</v>
      </c>
      <c r="P90" s="94">
        <f>'Find Your Champion'!$H$2-'Champ Scores'!P90</f>
        <v>0</v>
      </c>
      <c r="Q90" s="94">
        <f>'Find Your Champion'!$H$9-'Champ Scores'!Q90</f>
        <v>-1</v>
      </c>
      <c r="R90" s="94">
        <f>'Find Your Champion'!$H$16-'Champ Scores'!R90</f>
        <v>0</v>
      </c>
      <c r="S90" s="94">
        <f>'Find Your Champion'!$H$23-'Champ Scores'!S90</f>
        <v>2</v>
      </c>
      <c r="T90" s="94">
        <f>'Find Your Champion'!$H$30-'Champ Scores'!T90</f>
        <v>2</v>
      </c>
      <c r="U90" s="94">
        <f>'Find Your Champion'!$H$37-'Champ Scores'!U90</f>
        <v>4</v>
      </c>
      <c r="V90" s="94"/>
      <c r="W90" s="94">
        <f t="shared" si="8"/>
        <v>118</v>
      </c>
      <c r="X90" s="94">
        <f t="shared" si="9"/>
        <v>41</v>
      </c>
      <c r="Z90" s="94">
        <f>RANK(X90,X$3:X$162,0)+COUNTIF(X$3:X90,X90)-1</f>
        <v>75</v>
      </c>
      <c r="AA90" t="str">
        <f t="shared" si="7"/>
        <v>Orianna</v>
      </c>
      <c r="AC90" s="4">
        <f t="shared" si="10"/>
        <v>75</v>
      </c>
      <c r="AD90" s="4">
        <f t="shared" si="11"/>
        <v>41</v>
      </c>
    </row>
    <row r="91" spans="1:30" x14ac:dyDescent="0.25">
      <c r="A91" t="str">
        <f>'Champ Scores'!A91</f>
        <v>Ornn</v>
      </c>
      <c r="B91" s="94">
        <f>'Find Your Champion'!$B$2-'Champ Scores'!B91</f>
        <v>-2</v>
      </c>
      <c r="C91" s="94">
        <f>'Find Your Champion'!$B$9-'Champ Scores'!C91</f>
        <v>0</v>
      </c>
      <c r="D91" s="94">
        <f>'Find Your Champion'!$B$16-'Champ Scores'!D91</f>
        <v>0</v>
      </c>
      <c r="E91" s="94">
        <f>'Find Your Champion'!$B$23-'Champ Scores'!E91</f>
        <v>0</v>
      </c>
      <c r="F91" s="94">
        <f>'Find Your Champion'!$B$30-'Champ Scores'!F91</f>
        <v>4</v>
      </c>
      <c r="G91" s="94">
        <f>'Find Your Champion'!$B$37-'Champ Scores'!G91</f>
        <v>-1</v>
      </c>
      <c r="H91" s="94">
        <f>'Find Your Champion'!$B$44-'Champ Scores'!H91</f>
        <v>-1</v>
      </c>
      <c r="I91" s="94">
        <f>'Find Your Champion'!$E$2-'Champ Scores'!I91</f>
        <v>0</v>
      </c>
      <c r="J91" s="94">
        <f>'Find Your Champion'!$E$9-'Champ Scores'!J91</f>
        <v>0</v>
      </c>
      <c r="K91" s="94">
        <f>'Find Your Champion'!$E$16-'Champ Scores'!K91</f>
        <v>0</v>
      </c>
      <c r="L91" s="94">
        <f>'Find Your Champion'!$E$23-'Champ Scores'!L91</f>
        <v>4</v>
      </c>
      <c r="M91" s="94">
        <f>'Find Your Champion'!$E$30-'Champ Scores'!M91</f>
        <v>-2</v>
      </c>
      <c r="N91" s="94">
        <f>'Find Your Champion'!$E$37-'Champ Scores'!N91</f>
        <v>0</v>
      </c>
      <c r="O91" s="94">
        <f>'Find Your Champion'!$E$44-'Champ Scores'!O91</f>
        <v>-3</v>
      </c>
      <c r="P91" s="94">
        <f>'Find Your Champion'!$H$2-'Champ Scores'!P91</f>
        <v>0</v>
      </c>
      <c r="Q91" s="94">
        <f>'Find Your Champion'!$H$9-'Champ Scores'!Q91</f>
        <v>-1</v>
      </c>
      <c r="R91" s="94">
        <f>'Find Your Champion'!$H$16-'Champ Scores'!R91</f>
        <v>-2</v>
      </c>
      <c r="S91" s="94">
        <f>'Find Your Champion'!$H$23-'Champ Scores'!S91</f>
        <v>4</v>
      </c>
      <c r="T91" s="94">
        <f>'Find Your Champion'!$H$30-'Champ Scores'!T91</f>
        <v>1</v>
      </c>
      <c r="U91" s="94">
        <f>'Find Your Champion'!$H$37-'Champ Scores'!U91</f>
        <v>1</v>
      </c>
      <c r="V91" s="94"/>
      <c r="W91" s="94">
        <f t="shared" si="8"/>
        <v>74</v>
      </c>
      <c r="X91" s="94">
        <f t="shared" si="9"/>
        <v>63</v>
      </c>
      <c r="Z91" s="94">
        <f>RANK(X91,X$3:X$162,0)+COUNTIF(X$3:X91,X91)-1</f>
        <v>17</v>
      </c>
      <c r="AA91" t="str">
        <f t="shared" si="7"/>
        <v>Ornn</v>
      </c>
      <c r="AC91" s="4">
        <f t="shared" si="10"/>
        <v>17</v>
      </c>
      <c r="AD91" s="4">
        <f t="shared" si="11"/>
        <v>63</v>
      </c>
    </row>
    <row r="92" spans="1:30" x14ac:dyDescent="0.25">
      <c r="A92" t="str">
        <f>'Champ Scores'!A92</f>
        <v>Pantheon</v>
      </c>
      <c r="B92" s="94">
        <f>'Find Your Champion'!$B$2-'Champ Scores'!B92</f>
        <v>-2</v>
      </c>
      <c r="C92" s="94">
        <f>'Find Your Champion'!$B$9-'Champ Scores'!C92</f>
        <v>-1</v>
      </c>
      <c r="D92" s="94">
        <f>'Find Your Champion'!$B$16-'Champ Scores'!D92</f>
        <v>-2</v>
      </c>
      <c r="E92" s="94">
        <f>'Find Your Champion'!$B$23-'Champ Scores'!E92</f>
        <v>2</v>
      </c>
      <c r="F92" s="94">
        <f>'Find Your Champion'!$B$30-'Champ Scores'!F92</f>
        <v>1</v>
      </c>
      <c r="G92" s="94">
        <f>'Find Your Champion'!$B$37-'Champ Scores'!G92</f>
        <v>0</v>
      </c>
      <c r="H92" s="94">
        <f>'Find Your Champion'!$B$44-'Champ Scores'!H92</f>
        <v>-1</v>
      </c>
      <c r="I92" s="94">
        <f>'Find Your Champion'!$E$2-'Champ Scores'!I92</f>
        <v>-1</v>
      </c>
      <c r="J92" s="94">
        <f>'Find Your Champion'!$E$9-'Champ Scores'!J92</f>
        <v>-2</v>
      </c>
      <c r="K92" s="94">
        <f>'Find Your Champion'!$E$16-'Champ Scores'!K92</f>
        <v>0</v>
      </c>
      <c r="L92" s="94">
        <f>'Find Your Champion'!$E$23-'Champ Scores'!L92</f>
        <v>3</v>
      </c>
      <c r="M92" s="94">
        <f>'Find Your Champion'!$E$30-'Champ Scores'!M92</f>
        <v>-4</v>
      </c>
      <c r="N92" s="94">
        <f>'Find Your Champion'!$E$37-'Champ Scores'!N92</f>
        <v>3</v>
      </c>
      <c r="O92" s="94">
        <f>'Find Your Champion'!$E$44-'Champ Scores'!O92</f>
        <v>0</v>
      </c>
      <c r="P92" s="94">
        <f>'Find Your Champion'!$H$2-'Champ Scores'!P92</f>
        <v>1</v>
      </c>
      <c r="Q92" s="94">
        <f>'Find Your Champion'!$H$9-'Champ Scores'!Q92</f>
        <v>-2</v>
      </c>
      <c r="R92" s="94">
        <f>'Find Your Champion'!$H$16-'Champ Scores'!R92</f>
        <v>-4</v>
      </c>
      <c r="S92" s="94">
        <f>'Find Your Champion'!$H$23-'Champ Scores'!S92</f>
        <v>4</v>
      </c>
      <c r="T92" s="94">
        <f>'Find Your Champion'!$H$30-'Champ Scores'!T92</f>
        <v>3</v>
      </c>
      <c r="U92" s="94">
        <f>'Find Your Champion'!$H$37-'Champ Scores'!U92</f>
        <v>4</v>
      </c>
      <c r="V92" s="94"/>
      <c r="W92" s="94">
        <f t="shared" si="8"/>
        <v>116</v>
      </c>
      <c r="X92" s="94">
        <f t="shared" si="9"/>
        <v>42</v>
      </c>
      <c r="Z92" s="94">
        <f>RANK(X92,X$3:X$162,0)+COUNTIF(X$3:X92,X92)-1</f>
        <v>71</v>
      </c>
      <c r="AA92" t="str">
        <f t="shared" si="7"/>
        <v>Pantheon</v>
      </c>
      <c r="AC92" s="4">
        <f t="shared" si="10"/>
        <v>71</v>
      </c>
      <c r="AD92" s="4">
        <f t="shared" si="11"/>
        <v>42</v>
      </c>
    </row>
    <row r="93" spans="1:30" x14ac:dyDescent="0.25">
      <c r="A93" t="str">
        <f>'Champ Scores'!A93</f>
        <v>Poppy</v>
      </c>
      <c r="B93" s="94">
        <f>'Find Your Champion'!$B$2-'Champ Scores'!B93</f>
        <v>0</v>
      </c>
      <c r="C93" s="94">
        <f>'Find Your Champion'!$B$9-'Champ Scores'!C93</f>
        <v>-1</v>
      </c>
      <c r="D93" s="94">
        <f>'Find Your Champion'!$B$16-'Champ Scores'!D93</f>
        <v>0</v>
      </c>
      <c r="E93" s="94">
        <f>'Find Your Champion'!$B$23-'Champ Scores'!E93</f>
        <v>1</v>
      </c>
      <c r="F93" s="94">
        <f>'Find Your Champion'!$B$30-'Champ Scores'!F93</f>
        <v>3</v>
      </c>
      <c r="G93" s="94">
        <f>'Find Your Champion'!$B$37-'Champ Scores'!G93</f>
        <v>0</v>
      </c>
      <c r="H93" s="94">
        <f>'Find Your Champion'!$B$44-'Champ Scores'!H93</f>
        <v>0</v>
      </c>
      <c r="I93" s="94">
        <f>'Find Your Champion'!$E$2-'Champ Scores'!I93</f>
        <v>0</v>
      </c>
      <c r="J93" s="94">
        <f>'Find Your Champion'!$E$9-'Champ Scores'!J93</f>
        <v>-1</v>
      </c>
      <c r="K93" s="94">
        <f>'Find Your Champion'!$E$16-'Champ Scores'!K93</f>
        <v>0</v>
      </c>
      <c r="L93" s="94">
        <f>'Find Your Champion'!$E$23-'Champ Scores'!L93</f>
        <v>3</v>
      </c>
      <c r="M93" s="94">
        <f>'Find Your Champion'!$E$30-'Champ Scores'!M93</f>
        <v>-2</v>
      </c>
      <c r="N93" s="94">
        <f>'Find Your Champion'!$E$37-'Champ Scores'!N93</f>
        <v>1</v>
      </c>
      <c r="O93" s="94">
        <f>'Find Your Champion'!$E$44-'Champ Scores'!O93</f>
        <v>-1</v>
      </c>
      <c r="P93" s="94">
        <f>'Find Your Champion'!$H$2-'Champ Scores'!P93</f>
        <v>1</v>
      </c>
      <c r="Q93" s="94">
        <f>'Find Your Champion'!$H$9-'Champ Scores'!Q93</f>
        <v>-2</v>
      </c>
      <c r="R93" s="94">
        <f>'Find Your Champion'!$H$16-'Champ Scores'!R93</f>
        <v>-2</v>
      </c>
      <c r="S93" s="94">
        <f>'Find Your Champion'!$H$23-'Champ Scores'!S93</f>
        <v>2</v>
      </c>
      <c r="T93" s="94">
        <f>'Find Your Champion'!$H$30-'Champ Scores'!T93</f>
        <v>0</v>
      </c>
      <c r="U93" s="94">
        <f>'Find Your Champion'!$H$37-'Champ Scores'!U93</f>
        <v>0</v>
      </c>
      <c r="V93" s="94"/>
      <c r="W93" s="94">
        <f t="shared" si="8"/>
        <v>40</v>
      </c>
      <c r="X93" s="94">
        <f t="shared" si="9"/>
        <v>80</v>
      </c>
      <c r="Z93" s="94">
        <f>RANK(X93,X$3:X$162,0)+COUNTIF(X$3:X93,X93)-1</f>
        <v>2</v>
      </c>
      <c r="AA93" t="str">
        <f t="shared" si="7"/>
        <v>Poppy</v>
      </c>
      <c r="AC93" s="4">
        <f t="shared" si="10"/>
        <v>2</v>
      </c>
      <c r="AD93" s="4">
        <f t="shared" si="11"/>
        <v>80</v>
      </c>
    </row>
    <row r="94" spans="1:30" x14ac:dyDescent="0.25">
      <c r="A94" t="str">
        <f>'Champ Scores'!A94</f>
        <v>Pyke</v>
      </c>
      <c r="B94" s="94">
        <f>'Find Your Champion'!$B$2-'Champ Scores'!B94</f>
        <v>-3</v>
      </c>
      <c r="C94" s="94">
        <f>'Find Your Champion'!$B$9-'Champ Scores'!C94</f>
        <v>0</v>
      </c>
      <c r="D94" s="94">
        <f>'Find Your Champion'!$B$16-'Champ Scores'!D94</f>
        <v>-2</v>
      </c>
      <c r="E94" s="94">
        <f>'Find Your Champion'!$B$23-'Champ Scores'!E94</f>
        <v>1</v>
      </c>
      <c r="F94" s="94">
        <f>'Find Your Champion'!$B$30-'Champ Scores'!F94</f>
        <v>2</v>
      </c>
      <c r="G94" s="94">
        <f>'Find Your Champion'!$B$37-'Champ Scores'!G94</f>
        <v>0</v>
      </c>
      <c r="H94" s="94">
        <f>'Find Your Champion'!$B$44-'Champ Scores'!H94</f>
        <v>0</v>
      </c>
      <c r="I94" s="94">
        <f>'Find Your Champion'!$E$2-'Champ Scores'!I94</f>
        <v>-1</v>
      </c>
      <c r="J94" s="94">
        <f>'Find Your Champion'!$E$9-'Champ Scores'!J94</f>
        <v>-1</v>
      </c>
      <c r="K94" s="94">
        <f>'Find Your Champion'!$E$16-'Champ Scores'!K94</f>
        <v>4</v>
      </c>
      <c r="L94" s="94">
        <f>'Find Your Champion'!$E$23-'Champ Scores'!L94</f>
        <v>2</v>
      </c>
      <c r="M94" s="94">
        <f>'Find Your Champion'!$E$30-'Champ Scores'!M94</f>
        <v>-4</v>
      </c>
      <c r="N94" s="94">
        <f>'Find Your Champion'!$E$37-'Champ Scores'!N94</f>
        <v>3</v>
      </c>
      <c r="O94" s="94">
        <f>'Find Your Champion'!$E$44-'Champ Scores'!O94</f>
        <v>-3</v>
      </c>
      <c r="P94" s="94">
        <f>'Find Your Champion'!$H$2-'Champ Scores'!P94</f>
        <v>1</v>
      </c>
      <c r="Q94" s="94">
        <f>'Find Your Champion'!$H$9-'Champ Scores'!Q94</f>
        <v>-3</v>
      </c>
      <c r="R94" s="94">
        <f>'Find Your Champion'!$H$16-'Champ Scores'!R94</f>
        <v>-3</v>
      </c>
      <c r="S94" s="94">
        <f>'Find Your Champion'!$H$23-'Champ Scores'!S94</f>
        <v>4</v>
      </c>
      <c r="T94" s="94">
        <f>'Find Your Champion'!$H$30-'Champ Scores'!T94</f>
        <v>2</v>
      </c>
      <c r="U94" s="94">
        <f>'Find Your Champion'!$H$37-'Champ Scores'!U94</f>
        <v>3</v>
      </c>
      <c r="V94" s="94"/>
      <c r="W94" s="94">
        <f t="shared" si="8"/>
        <v>122</v>
      </c>
      <c r="X94" s="94">
        <f t="shared" si="9"/>
        <v>39</v>
      </c>
      <c r="Z94" s="94">
        <f>RANK(X94,X$3:X$162,0)+COUNTIF(X$3:X94,X94)-1</f>
        <v>80</v>
      </c>
      <c r="AA94" t="str">
        <f t="shared" si="7"/>
        <v>Pyke</v>
      </c>
      <c r="AC94" s="4">
        <f t="shared" si="10"/>
        <v>80</v>
      </c>
      <c r="AD94" s="4">
        <f t="shared" si="11"/>
        <v>39</v>
      </c>
    </row>
    <row r="95" spans="1:30" x14ac:dyDescent="0.25">
      <c r="A95" t="str">
        <f>'Champ Scores'!A95</f>
        <v>Qiyana</v>
      </c>
      <c r="B95" s="94">
        <f>'Find Your Champion'!$B$2-'Champ Scores'!B95</f>
        <v>-4</v>
      </c>
      <c r="C95" s="94">
        <f>'Find Your Champion'!$B$9-'Champ Scores'!C95</f>
        <v>-1</v>
      </c>
      <c r="D95" s="94">
        <f>'Find Your Champion'!$B$16-'Champ Scores'!D95</f>
        <v>-4</v>
      </c>
      <c r="E95" s="94">
        <f>'Find Your Champion'!$B$23-'Champ Scores'!E95</f>
        <v>-1</v>
      </c>
      <c r="F95" s="94">
        <f>'Find Your Champion'!$B$30-'Champ Scores'!F95</f>
        <v>0</v>
      </c>
      <c r="G95" s="94">
        <f>'Find Your Champion'!$B$37-'Champ Scores'!G95</f>
        <v>-1</v>
      </c>
      <c r="H95" s="94">
        <f>'Find Your Champion'!$B$44-'Champ Scores'!H95</f>
        <v>0</v>
      </c>
      <c r="I95" s="94">
        <f>'Find Your Champion'!$E$2-'Champ Scores'!I95</f>
        <v>0</v>
      </c>
      <c r="J95" s="94">
        <f>'Find Your Champion'!$E$9-'Champ Scores'!J95</f>
        <v>-3</v>
      </c>
      <c r="K95" s="94">
        <f>'Find Your Champion'!$E$16-'Champ Scores'!K95</f>
        <v>4</v>
      </c>
      <c r="L95" s="94">
        <f>'Find Your Champion'!$E$23-'Champ Scores'!L95</f>
        <v>4</v>
      </c>
      <c r="M95" s="94">
        <f>'Find Your Champion'!$E$30-'Champ Scores'!M95</f>
        <v>0</v>
      </c>
      <c r="N95" s="94">
        <f>'Find Your Champion'!$E$37-'Champ Scores'!N95</f>
        <v>1</v>
      </c>
      <c r="O95" s="94">
        <f>'Find Your Champion'!$E$44-'Champ Scores'!O95</f>
        <v>0</v>
      </c>
      <c r="P95" s="94">
        <f>'Find Your Champion'!$H$2-'Champ Scores'!P95</f>
        <v>1</v>
      </c>
      <c r="Q95" s="94">
        <f>'Find Your Champion'!$H$9-'Champ Scores'!Q95</f>
        <v>-3</v>
      </c>
      <c r="R95" s="94">
        <f>'Find Your Champion'!$H$16-'Champ Scores'!R95</f>
        <v>-3</v>
      </c>
      <c r="S95" s="94">
        <f>'Find Your Champion'!$H$23-'Champ Scores'!S95</f>
        <v>4</v>
      </c>
      <c r="T95" s="94">
        <f>'Find Your Champion'!$H$30-'Champ Scores'!T95</f>
        <v>4</v>
      </c>
      <c r="U95" s="94">
        <f>'Find Your Champion'!$H$37-'Champ Scores'!U95</f>
        <v>4</v>
      </c>
      <c r="V95" s="94"/>
      <c r="W95" s="94">
        <f t="shared" si="8"/>
        <v>144</v>
      </c>
      <c r="X95" s="94">
        <f t="shared" si="9"/>
        <v>28</v>
      </c>
      <c r="Z95" s="94">
        <f>RANK(X95,X$3:X$162,0)+COUNTIF(X$3:X95,X95)-1</f>
        <v>106</v>
      </c>
      <c r="AA95" t="str">
        <f t="shared" si="7"/>
        <v>Qiyana</v>
      </c>
      <c r="AC95" s="4">
        <f t="shared" si="10"/>
        <v>106</v>
      </c>
      <c r="AD95" s="4">
        <f t="shared" si="11"/>
        <v>28</v>
      </c>
    </row>
    <row r="96" spans="1:30" x14ac:dyDescent="0.25">
      <c r="A96" t="str">
        <f>'Champ Scores'!A96</f>
        <v>Quinn</v>
      </c>
      <c r="B96" s="94">
        <f>'Find Your Champion'!$B$2-'Champ Scores'!B96</f>
        <v>-2</v>
      </c>
      <c r="C96" s="94">
        <f>'Find Your Champion'!$B$9-'Champ Scores'!C96</f>
        <v>-4</v>
      </c>
      <c r="D96" s="94">
        <f>'Find Your Champion'!$B$16-'Champ Scores'!D96</f>
        <v>-4</v>
      </c>
      <c r="E96" s="94">
        <f>'Find Your Champion'!$B$23-'Champ Scores'!E96</f>
        <v>2</v>
      </c>
      <c r="F96" s="94">
        <f>'Find Your Champion'!$B$30-'Champ Scores'!F96</f>
        <v>1</v>
      </c>
      <c r="G96" s="94">
        <f>'Find Your Champion'!$B$37-'Champ Scores'!G96</f>
        <v>-3</v>
      </c>
      <c r="H96" s="94">
        <f>'Find Your Champion'!$B$44-'Champ Scores'!H96</f>
        <v>-2</v>
      </c>
      <c r="I96" s="94">
        <f>'Find Your Champion'!$E$2-'Champ Scores'!I96</f>
        <v>-2</v>
      </c>
      <c r="J96" s="94">
        <f>'Find Your Champion'!$E$9-'Champ Scores'!J96</f>
        <v>-3</v>
      </c>
      <c r="K96" s="94">
        <f>'Find Your Champion'!$E$16-'Champ Scores'!K96</f>
        <v>4</v>
      </c>
      <c r="L96" s="94">
        <f>'Find Your Champion'!$E$23-'Champ Scores'!L96</f>
        <v>4</v>
      </c>
      <c r="M96" s="94">
        <f>'Find Your Champion'!$E$30-'Champ Scores'!M96</f>
        <v>-1</v>
      </c>
      <c r="N96" s="94">
        <f>'Find Your Champion'!$E$37-'Champ Scores'!N96</f>
        <v>4</v>
      </c>
      <c r="O96" s="94">
        <f>'Find Your Champion'!$E$44-'Champ Scores'!O96</f>
        <v>-3</v>
      </c>
      <c r="P96" s="94">
        <f>'Find Your Champion'!$H$2-'Champ Scores'!P96</f>
        <v>3</v>
      </c>
      <c r="Q96" s="94">
        <f>'Find Your Champion'!$H$9-'Champ Scores'!Q96</f>
        <v>-4</v>
      </c>
      <c r="R96" s="94">
        <f>'Find Your Champion'!$H$16-'Champ Scores'!R96</f>
        <v>0</v>
      </c>
      <c r="S96" s="94">
        <f>'Find Your Champion'!$H$23-'Champ Scores'!S96</f>
        <v>4</v>
      </c>
      <c r="T96" s="94">
        <f>'Find Your Champion'!$H$30-'Champ Scores'!T96</f>
        <v>4</v>
      </c>
      <c r="U96" s="94">
        <f>'Find Your Champion'!$H$37-'Champ Scores'!U96</f>
        <v>4</v>
      </c>
      <c r="V96" s="94"/>
      <c r="W96" s="94">
        <f t="shared" si="8"/>
        <v>198</v>
      </c>
      <c r="X96" s="94">
        <f t="shared" si="9"/>
        <v>1</v>
      </c>
      <c r="Z96" s="94">
        <f>RANK(X96,X$3:X$162,0)+COUNTIF(X$3:X96,X96)-1</f>
        <v>154</v>
      </c>
      <c r="AA96" t="str">
        <f t="shared" si="7"/>
        <v>Quinn</v>
      </c>
      <c r="AC96" s="4">
        <f t="shared" si="10"/>
        <v>154</v>
      </c>
      <c r="AD96" s="4">
        <f t="shared" si="11"/>
        <v>1</v>
      </c>
    </row>
    <row r="97" spans="1:30" x14ac:dyDescent="0.25">
      <c r="A97" t="str">
        <f>'Champ Scores'!A97</f>
        <v>Rakan</v>
      </c>
      <c r="B97" s="94">
        <f>'Find Your Champion'!$B$2-'Champ Scores'!B97</f>
        <v>-1</v>
      </c>
      <c r="C97" s="94">
        <f>'Find Your Champion'!$B$9-'Champ Scores'!C97</f>
        <v>0</v>
      </c>
      <c r="D97" s="94">
        <f>'Find Your Champion'!$B$16-'Champ Scores'!D97</f>
        <v>0</v>
      </c>
      <c r="E97" s="94">
        <f>'Find Your Champion'!$B$23-'Champ Scores'!E97</f>
        <v>1</v>
      </c>
      <c r="F97" s="94">
        <f>'Find Your Champion'!$B$30-'Champ Scores'!F97</f>
        <v>3</v>
      </c>
      <c r="G97" s="94">
        <f>'Find Your Champion'!$B$37-'Champ Scores'!G97</f>
        <v>0</v>
      </c>
      <c r="H97" s="94">
        <f>'Find Your Champion'!$B$44-'Champ Scores'!H97</f>
        <v>-1</v>
      </c>
      <c r="I97" s="94">
        <f>'Find Your Champion'!$E$2-'Champ Scores'!I97</f>
        <v>0</v>
      </c>
      <c r="J97" s="94">
        <f>'Find Your Champion'!$E$9-'Champ Scores'!J97</f>
        <v>0</v>
      </c>
      <c r="K97" s="94">
        <f>'Find Your Champion'!$E$16-'Champ Scores'!K97</f>
        <v>2</v>
      </c>
      <c r="L97" s="94">
        <f>'Find Your Champion'!$E$23-'Champ Scores'!L97</f>
        <v>3</v>
      </c>
      <c r="M97" s="94">
        <f>'Find Your Champion'!$E$30-'Champ Scores'!M97</f>
        <v>-2</v>
      </c>
      <c r="N97" s="94">
        <f>'Find Your Champion'!$E$37-'Champ Scores'!N97</f>
        <v>0</v>
      </c>
      <c r="O97" s="94">
        <f>'Find Your Champion'!$E$44-'Champ Scores'!O97</f>
        <v>-2</v>
      </c>
      <c r="P97" s="94">
        <f>'Find Your Champion'!$H$2-'Champ Scores'!P97</f>
        <v>0</v>
      </c>
      <c r="Q97" s="94">
        <f>'Find Your Champion'!$H$9-'Champ Scores'!Q97</f>
        <v>-3</v>
      </c>
      <c r="R97" s="94">
        <f>'Find Your Champion'!$H$16-'Champ Scores'!R97</f>
        <v>-4</v>
      </c>
      <c r="S97" s="94">
        <f>'Find Your Champion'!$H$23-'Champ Scores'!S97</f>
        <v>2</v>
      </c>
      <c r="T97" s="94">
        <f>'Find Your Champion'!$H$30-'Champ Scores'!T97</f>
        <v>2</v>
      </c>
      <c r="U97" s="94">
        <f>'Find Your Champion'!$H$37-'Champ Scores'!U97</f>
        <v>2</v>
      </c>
      <c r="V97" s="94"/>
      <c r="W97" s="94">
        <f t="shared" si="8"/>
        <v>70</v>
      </c>
      <c r="X97" s="94">
        <f t="shared" si="9"/>
        <v>65</v>
      </c>
      <c r="Z97" s="94">
        <f>RANK(X97,X$3:X$162,0)+COUNTIF(X$3:X97,X97)-1</f>
        <v>13</v>
      </c>
      <c r="AA97" t="str">
        <f t="shared" si="7"/>
        <v>Rakan</v>
      </c>
      <c r="AC97" s="4">
        <f t="shared" si="10"/>
        <v>13</v>
      </c>
      <c r="AD97" s="4">
        <f t="shared" si="11"/>
        <v>65</v>
      </c>
    </row>
    <row r="98" spans="1:30" x14ac:dyDescent="0.25">
      <c r="A98" t="str">
        <f>'Champ Scores'!A98</f>
        <v>Rammus</v>
      </c>
      <c r="B98" s="94">
        <f>'Find Your Champion'!$B$2-'Champ Scores'!B98</f>
        <v>-1</v>
      </c>
      <c r="C98" s="94">
        <f>'Find Your Champion'!$B$9-'Champ Scores'!C98</f>
        <v>-1</v>
      </c>
      <c r="D98" s="94">
        <f>'Find Your Champion'!$B$16-'Champ Scores'!D98</f>
        <v>0</v>
      </c>
      <c r="E98" s="94">
        <f>'Find Your Champion'!$B$23-'Champ Scores'!E98</f>
        <v>0</v>
      </c>
      <c r="F98" s="94">
        <f>'Find Your Champion'!$B$30-'Champ Scores'!F98</f>
        <v>3</v>
      </c>
      <c r="G98" s="94">
        <f>'Find Your Champion'!$B$37-'Champ Scores'!G98</f>
        <v>0</v>
      </c>
      <c r="H98" s="94">
        <f>'Find Your Champion'!$B$44-'Champ Scores'!H98</f>
        <v>0</v>
      </c>
      <c r="I98" s="94">
        <f>'Find Your Champion'!$E$2-'Champ Scores'!I98</f>
        <v>-1</v>
      </c>
      <c r="J98" s="94">
        <f>'Find Your Champion'!$E$9-'Champ Scores'!J98</f>
        <v>0</v>
      </c>
      <c r="K98" s="94">
        <f>'Find Your Champion'!$E$16-'Champ Scores'!K98</f>
        <v>0</v>
      </c>
      <c r="L98" s="94">
        <f>'Find Your Champion'!$E$23-'Champ Scores'!L98</f>
        <v>4</v>
      </c>
      <c r="M98" s="94">
        <f>'Find Your Champion'!$E$30-'Champ Scores'!M98</f>
        <v>-4</v>
      </c>
      <c r="N98" s="94">
        <f>'Find Your Champion'!$E$37-'Champ Scores'!N98</f>
        <v>2</v>
      </c>
      <c r="O98" s="94">
        <f>'Find Your Champion'!$E$44-'Champ Scores'!O98</f>
        <v>-1</v>
      </c>
      <c r="P98" s="94">
        <f>'Find Your Champion'!$H$2-'Champ Scores'!P98</f>
        <v>0</v>
      </c>
      <c r="Q98" s="94">
        <f>'Find Your Champion'!$H$9-'Champ Scores'!Q98</f>
        <v>-4</v>
      </c>
      <c r="R98" s="94">
        <f>'Find Your Champion'!$H$16-'Champ Scores'!R98</f>
        <v>-3</v>
      </c>
      <c r="S98" s="94">
        <f>'Find Your Champion'!$H$23-'Champ Scores'!S98</f>
        <v>4</v>
      </c>
      <c r="T98" s="94">
        <f>'Find Your Champion'!$H$30-'Champ Scores'!T98</f>
        <v>2</v>
      </c>
      <c r="U98" s="94">
        <f>'Find Your Champion'!$H$37-'Champ Scores'!U98</f>
        <v>2</v>
      </c>
      <c r="V98" s="94"/>
      <c r="W98" s="94">
        <f t="shared" si="8"/>
        <v>98</v>
      </c>
      <c r="X98" s="94">
        <f t="shared" si="9"/>
        <v>51</v>
      </c>
      <c r="Z98" s="94">
        <f>RANK(X98,X$3:X$162,0)+COUNTIF(X$3:X98,X98)-1</f>
        <v>47</v>
      </c>
      <c r="AA98" t="str">
        <f t="shared" si="7"/>
        <v>Rammus</v>
      </c>
      <c r="AC98" s="4">
        <f t="shared" si="10"/>
        <v>47</v>
      </c>
      <c r="AD98" s="4">
        <f t="shared" si="11"/>
        <v>51</v>
      </c>
    </row>
    <row r="99" spans="1:30" x14ac:dyDescent="0.25">
      <c r="A99" t="str">
        <f>'Champ Scores'!A99</f>
        <v>Rek'Sai</v>
      </c>
      <c r="B99" s="94">
        <f>'Find Your Champion'!$B$2-'Champ Scores'!B99</f>
        <v>-3</v>
      </c>
      <c r="C99" s="94">
        <f>'Find Your Champion'!$B$9-'Champ Scores'!C99</f>
        <v>-1</v>
      </c>
      <c r="D99" s="94">
        <f>'Find Your Champion'!$B$16-'Champ Scores'!D99</f>
        <v>-3</v>
      </c>
      <c r="E99" s="94">
        <f>'Find Your Champion'!$B$23-'Champ Scores'!E99</f>
        <v>2</v>
      </c>
      <c r="F99" s="94">
        <f>'Find Your Champion'!$B$30-'Champ Scores'!F99</f>
        <v>1</v>
      </c>
      <c r="G99" s="94">
        <f>'Find Your Champion'!$B$37-'Champ Scores'!G99</f>
        <v>0</v>
      </c>
      <c r="H99" s="94">
        <f>'Find Your Champion'!$B$44-'Champ Scores'!H99</f>
        <v>-1</v>
      </c>
      <c r="I99" s="94">
        <f>'Find Your Champion'!$E$2-'Champ Scores'!I99</f>
        <v>0</v>
      </c>
      <c r="J99" s="94">
        <f>'Find Your Champion'!$E$9-'Champ Scores'!J99</f>
        <v>-2</v>
      </c>
      <c r="K99" s="94">
        <f>'Find Your Champion'!$E$16-'Champ Scores'!K99</f>
        <v>2</v>
      </c>
      <c r="L99" s="94">
        <f>'Find Your Champion'!$E$23-'Champ Scores'!L99</f>
        <v>1</v>
      </c>
      <c r="M99" s="94">
        <f>'Find Your Champion'!$E$30-'Champ Scores'!M99</f>
        <v>-4</v>
      </c>
      <c r="N99" s="94">
        <f>'Find Your Champion'!$E$37-'Champ Scores'!N99</f>
        <v>3</v>
      </c>
      <c r="O99" s="94">
        <f>'Find Your Champion'!$E$44-'Champ Scores'!O99</f>
        <v>0</v>
      </c>
      <c r="P99" s="94">
        <f>'Find Your Champion'!$H$2-'Champ Scores'!P99</f>
        <v>1</v>
      </c>
      <c r="Q99" s="94">
        <f>'Find Your Champion'!$H$9-'Champ Scores'!Q99</f>
        <v>-2</v>
      </c>
      <c r="R99" s="94">
        <f>'Find Your Champion'!$H$16-'Champ Scores'!R99</f>
        <v>-4</v>
      </c>
      <c r="S99" s="94">
        <f>'Find Your Champion'!$H$23-'Champ Scores'!S99</f>
        <v>4</v>
      </c>
      <c r="T99" s="94">
        <f>'Find Your Champion'!$H$30-'Champ Scores'!T99</f>
        <v>4</v>
      </c>
      <c r="U99" s="94">
        <f>'Find Your Champion'!$H$37-'Champ Scores'!U99</f>
        <v>4</v>
      </c>
      <c r="V99" s="94"/>
      <c r="W99" s="94">
        <f t="shared" si="8"/>
        <v>128</v>
      </c>
      <c r="X99" s="94">
        <f t="shared" si="9"/>
        <v>36</v>
      </c>
      <c r="Z99" s="94">
        <f>RANK(X99,X$3:X$162,0)+COUNTIF(X$3:X99,X99)-1</f>
        <v>87</v>
      </c>
      <c r="AA99" t="str">
        <f t="shared" ref="AA99:AA130" si="12">A99</f>
        <v>Rek'Sai</v>
      </c>
      <c r="AC99" s="4">
        <f t="shared" si="10"/>
        <v>87</v>
      </c>
      <c r="AD99" s="4">
        <f t="shared" si="11"/>
        <v>36</v>
      </c>
    </row>
    <row r="100" spans="1:30" x14ac:dyDescent="0.25">
      <c r="A100" t="str">
        <f>'Champ Scores'!A100</f>
        <v>Rell</v>
      </c>
      <c r="B100" s="94">
        <f>'Find Your Champion'!$B$2-'Champ Scores'!B100</f>
        <v>0</v>
      </c>
      <c r="C100" s="94">
        <f>'Find Your Champion'!$B$9-'Champ Scores'!C100</f>
        <v>-1</v>
      </c>
      <c r="D100" s="94">
        <f>'Find Your Champion'!$B$16-'Champ Scores'!D100</f>
        <v>0</v>
      </c>
      <c r="E100" s="94">
        <f>'Find Your Champion'!$B$23-'Champ Scores'!E100</f>
        <v>1</v>
      </c>
      <c r="F100" s="94">
        <f>'Find Your Champion'!$B$30-'Champ Scores'!F100</f>
        <v>3</v>
      </c>
      <c r="G100" s="94">
        <f>'Find Your Champion'!$B$37-'Champ Scores'!G100</f>
        <v>0</v>
      </c>
      <c r="H100" s="94">
        <f>'Find Your Champion'!$B$44-'Champ Scores'!H100</f>
        <v>0</v>
      </c>
      <c r="I100" s="94">
        <f>'Find Your Champion'!$E$2-'Champ Scores'!I100</f>
        <v>0</v>
      </c>
      <c r="J100" s="94">
        <f>'Find Your Champion'!$E$9-'Champ Scores'!J100</f>
        <v>0</v>
      </c>
      <c r="K100" s="94">
        <f>'Find Your Champion'!$E$16-'Champ Scores'!K100</f>
        <v>0</v>
      </c>
      <c r="L100" s="94">
        <f>'Find Your Champion'!$E$23-'Champ Scores'!L100</f>
        <v>3</v>
      </c>
      <c r="M100" s="94">
        <f>'Find Your Champion'!$E$30-'Champ Scores'!M100</f>
        <v>-2</v>
      </c>
      <c r="N100" s="94">
        <f>'Find Your Champion'!$E$37-'Champ Scores'!N100</f>
        <v>0</v>
      </c>
      <c r="O100" s="94">
        <f>'Find Your Champion'!$E$44-'Champ Scores'!O100</f>
        <v>-1</v>
      </c>
      <c r="P100" s="94">
        <f>'Find Your Champion'!$H$2-'Champ Scores'!P100</f>
        <v>0</v>
      </c>
      <c r="Q100" s="94">
        <f>'Find Your Champion'!$H$9-'Champ Scores'!Q100</f>
        <v>-1</v>
      </c>
      <c r="R100" s="94">
        <f>'Find Your Champion'!$H$16-'Champ Scores'!R100</f>
        <v>-3</v>
      </c>
      <c r="S100" s="94">
        <f>'Find Your Champion'!$H$23-'Champ Scores'!S100</f>
        <v>3</v>
      </c>
      <c r="T100" s="94">
        <f>'Find Your Champion'!$H$30-'Champ Scores'!T100</f>
        <v>0</v>
      </c>
      <c r="U100" s="94">
        <f>'Find Your Champion'!$H$37-'Champ Scores'!U100</f>
        <v>0</v>
      </c>
      <c r="V100" s="94"/>
      <c r="W100" s="94">
        <f t="shared" si="8"/>
        <v>44</v>
      </c>
      <c r="X100" s="94">
        <f t="shared" si="9"/>
        <v>78</v>
      </c>
      <c r="Z100" s="94">
        <f>RANK(X100,X$3:X$162,0)+COUNTIF(X$3:X100,X100)-1</f>
        <v>4</v>
      </c>
      <c r="AA100" t="str">
        <f t="shared" si="12"/>
        <v>Rell</v>
      </c>
      <c r="AC100" s="4">
        <f t="shared" si="10"/>
        <v>4</v>
      </c>
      <c r="AD100" s="4">
        <f t="shared" si="11"/>
        <v>78</v>
      </c>
    </row>
    <row r="101" spans="1:30" x14ac:dyDescent="0.25">
      <c r="A101" t="str">
        <f>'Champ Scores'!A101</f>
        <v>Renata</v>
      </c>
      <c r="B101" s="94">
        <f>'Find Your Champion'!$B$2-'Champ Scores'!B101</f>
        <v>0</v>
      </c>
      <c r="C101" s="94">
        <f>'Find Your Champion'!$B$9-'Champ Scores'!C101</f>
        <v>-2</v>
      </c>
      <c r="D101" s="94">
        <f>'Find Your Champion'!$B$16-'Champ Scores'!D101</f>
        <v>-2</v>
      </c>
      <c r="E101" s="94">
        <f>'Find Your Champion'!$B$23-'Champ Scores'!E101</f>
        <v>2</v>
      </c>
      <c r="F101" s="94">
        <f>'Find Your Champion'!$B$30-'Champ Scores'!F101</f>
        <v>2</v>
      </c>
      <c r="G101" s="94">
        <f>'Find Your Champion'!$B$37-'Champ Scores'!G101</f>
        <v>0</v>
      </c>
      <c r="H101" s="94">
        <f>'Find Your Champion'!$B$44-'Champ Scores'!H101</f>
        <v>0</v>
      </c>
      <c r="I101" s="94">
        <f>'Find Your Champion'!$E$2-'Champ Scores'!I101</f>
        <v>0</v>
      </c>
      <c r="J101" s="94">
        <f>'Find Your Champion'!$E$9-'Champ Scores'!J101</f>
        <v>0</v>
      </c>
      <c r="K101" s="94">
        <f>'Find Your Champion'!$E$16-'Champ Scores'!K101</f>
        <v>2</v>
      </c>
      <c r="L101" s="94">
        <f>'Find Your Champion'!$E$23-'Champ Scores'!L101</f>
        <v>3</v>
      </c>
      <c r="M101" s="94">
        <f>'Find Your Champion'!$E$30-'Champ Scores'!M101</f>
        <v>-2</v>
      </c>
      <c r="N101" s="94">
        <f>'Find Your Champion'!$E$37-'Champ Scores'!N101</f>
        <v>1</v>
      </c>
      <c r="O101" s="94">
        <f>'Find Your Champion'!$E$44-'Champ Scores'!O101</f>
        <v>-4</v>
      </c>
      <c r="P101" s="94">
        <f>'Find Your Champion'!$H$2-'Champ Scores'!P101</f>
        <v>0</v>
      </c>
      <c r="Q101" s="94">
        <f>'Find Your Champion'!$H$9-'Champ Scores'!Q101</f>
        <v>0</v>
      </c>
      <c r="R101" s="94">
        <f>'Find Your Champion'!$H$16-'Champ Scores'!R101</f>
        <v>-1</v>
      </c>
      <c r="S101" s="94">
        <f>'Find Your Champion'!$H$23-'Champ Scores'!S101</f>
        <v>1</v>
      </c>
      <c r="T101" s="94">
        <f>'Find Your Champion'!$H$30-'Champ Scores'!T101</f>
        <v>0</v>
      </c>
      <c r="U101" s="94">
        <f>'Find Your Champion'!$H$37-'Champ Scores'!U101</f>
        <v>2</v>
      </c>
      <c r="V101" s="94"/>
      <c r="W101" s="94">
        <f t="shared" si="8"/>
        <v>56</v>
      </c>
      <c r="X101" s="94">
        <f t="shared" si="9"/>
        <v>72</v>
      </c>
      <c r="Z101" s="94">
        <f>RANK(X101,X$3:X$162,0)+COUNTIF(X$3:X101,X101)-1</f>
        <v>7</v>
      </c>
      <c r="AA101" t="str">
        <f t="shared" si="12"/>
        <v>Renata</v>
      </c>
      <c r="AC101" s="4">
        <f t="shared" si="10"/>
        <v>7</v>
      </c>
      <c r="AD101" s="4">
        <f t="shared" si="11"/>
        <v>72</v>
      </c>
    </row>
    <row r="102" spans="1:30" x14ac:dyDescent="0.25">
      <c r="A102" t="str">
        <f>'Champ Scores'!A102</f>
        <v>Renekton</v>
      </c>
      <c r="B102" s="94">
        <f>'Find Your Champion'!$B$2-'Champ Scores'!B102</f>
        <v>-3</v>
      </c>
      <c r="C102" s="94">
        <f>'Find Your Champion'!$B$9-'Champ Scores'!C102</f>
        <v>-2</v>
      </c>
      <c r="D102" s="94">
        <f>'Find Your Champion'!$B$16-'Champ Scores'!D102</f>
        <v>-3</v>
      </c>
      <c r="E102" s="94">
        <f>'Find Your Champion'!$B$23-'Champ Scores'!E102</f>
        <v>1</v>
      </c>
      <c r="F102" s="94">
        <f>'Find Your Champion'!$B$30-'Champ Scores'!F102</f>
        <v>0</v>
      </c>
      <c r="G102" s="94">
        <f>'Find Your Champion'!$B$37-'Champ Scores'!G102</f>
        <v>-1</v>
      </c>
      <c r="H102" s="94">
        <f>'Find Your Champion'!$B$44-'Champ Scores'!H102</f>
        <v>0</v>
      </c>
      <c r="I102" s="94">
        <f>'Find Your Champion'!$E$2-'Champ Scores'!I102</f>
        <v>0</v>
      </c>
      <c r="J102" s="94">
        <f>'Find Your Champion'!$E$9-'Champ Scores'!J102</f>
        <v>-3</v>
      </c>
      <c r="K102" s="94">
        <f>'Find Your Champion'!$E$16-'Champ Scores'!K102</f>
        <v>4</v>
      </c>
      <c r="L102" s="94">
        <f>'Find Your Champion'!$E$23-'Champ Scores'!L102</f>
        <v>1</v>
      </c>
      <c r="M102" s="94">
        <f>'Find Your Champion'!$E$30-'Champ Scores'!M102</f>
        <v>-3</v>
      </c>
      <c r="N102" s="94">
        <f>'Find Your Champion'!$E$37-'Champ Scores'!N102</f>
        <v>4</v>
      </c>
      <c r="O102" s="94">
        <f>'Find Your Champion'!$E$44-'Champ Scores'!O102</f>
        <v>0</v>
      </c>
      <c r="P102" s="94">
        <f>'Find Your Champion'!$H$2-'Champ Scores'!P102</f>
        <v>2</v>
      </c>
      <c r="Q102" s="94">
        <f>'Find Your Champion'!$H$9-'Champ Scores'!Q102</f>
        <v>-1</v>
      </c>
      <c r="R102" s="94">
        <f>'Find Your Champion'!$H$16-'Champ Scores'!R102</f>
        <v>-4</v>
      </c>
      <c r="S102" s="94">
        <f>'Find Your Champion'!$H$23-'Champ Scores'!S102</f>
        <v>4</v>
      </c>
      <c r="T102" s="94">
        <f>'Find Your Champion'!$H$30-'Champ Scores'!T102</f>
        <v>3</v>
      </c>
      <c r="U102" s="94">
        <f>'Find Your Champion'!$H$37-'Champ Scores'!U102</f>
        <v>3</v>
      </c>
      <c r="V102" s="94"/>
      <c r="W102" s="94">
        <f t="shared" si="8"/>
        <v>130</v>
      </c>
      <c r="X102" s="94">
        <f t="shared" si="9"/>
        <v>35</v>
      </c>
      <c r="Z102" s="94">
        <f>RANK(X102,X$3:X$162,0)+COUNTIF(X$3:X102,X102)-1</f>
        <v>93</v>
      </c>
      <c r="AA102" t="str">
        <f t="shared" si="12"/>
        <v>Renekton</v>
      </c>
      <c r="AC102" s="4">
        <f t="shared" si="10"/>
        <v>93</v>
      </c>
      <c r="AD102" s="4">
        <f t="shared" si="11"/>
        <v>35</v>
      </c>
    </row>
    <row r="103" spans="1:30" x14ac:dyDescent="0.25">
      <c r="A103" t="str">
        <f>'Champ Scores'!A103</f>
        <v>Rengar</v>
      </c>
      <c r="B103" s="94">
        <f>'Find Your Champion'!$B$2-'Champ Scores'!B103</f>
        <v>-4</v>
      </c>
      <c r="C103" s="94">
        <f>'Find Your Champion'!$B$9-'Champ Scores'!C103</f>
        <v>-1</v>
      </c>
      <c r="D103" s="94">
        <f>'Find Your Champion'!$B$16-'Champ Scores'!D103</f>
        <v>-3</v>
      </c>
      <c r="E103" s="94">
        <f>'Find Your Champion'!$B$23-'Champ Scores'!E103</f>
        <v>2</v>
      </c>
      <c r="F103" s="94">
        <f>'Find Your Champion'!$B$30-'Champ Scores'!F103</f>
        <v>1</v>
      </c>
      <c r="G103" s="94">
        <f>'Find Your Champion'!$B$37-'Champ Scores'!G103</f>
        <v>0</v>
      </c>
      <c r="H103" s="94">
        <f>'Find Your Champion'!$B$44-'Champ Scores'!H103</f>
        <v>0</v>
      </c>
      <c r="I103" s="94">
        <f>'Find Your Champion'!$E$2-'Champ Scores'!I103</f>
        <v>0</v>
      </c>
      <c r="J103" s="94">
        <f>'Find Your Champion'!$E$9-'Champ Scores'!J103</f>
        <v>-2</v>
      </c>
      <c r="K103" s="94">
        <f>'Find Your Champion'!$E$16-'Champ Scores'!K103</f>
        <v>2</v>
      </c>
      <c r="L103" s="94">
        <f>'Find Your Champion'!$E$23-'Champ Scores'!L103</f>
        <v>1</v>
      </c>
      <c r="M103" s="94">
        <f>'Find Your Champion'!$E$30-'Champ Scores'!M103</f>
        <v>-3</v>
      </c>
      <c r="N103" s="94">
        <f>'Find Your Champion'!$E$37-'Champ Scores'!N103</f>
        <v>4</v>
      </c>
      <c r="O103" s="94">
        <f>'Find Your Champion'!$E$44-'Champ Scores'!O103</f>
        <v>0</v>
      </c>
      <c r="P103" s="94">
        <f>'Find Your Champion'!$H$2-'Champ Scores'!P103</f>
        <v>2</v>
      </c>
      <c r="Q103" s="94">
        <f>'Find Your Champion'!$H$9-'Champ Scores'!Q103</f>
        <v>-4</v>
      </c>
      <c r="R103" s="94">
        <f>'Find Your Champion'!$H$16-'Champ Scores'!R103</f>
        <v>-4</v>
      </c>
      <c r="S103" s="94">
        <f>'Find Your Champion'!$H$23-'Champ Scores'!S103</f>
        <v>4</v>
      </c>
      <c r="T103" s="94">
        <f>'Find Your Champion'!$H$30-'Champ Scores'!T103</f>
        <v>3</v>
      </c>
      <c r="U103" s="94">
        <f>'Find Your Champion'!$H$37-'Champ Scores'!U103</f>
        <v>4</v>
      </c>
      <c r="V103" s="94"/>
      <c r="W103" s="94">
        <f t="shared" si="8"/>
        <v>142</v>
      </c>
      <c r="X103" s="94">
        <f t="shared" si="9"/>
        <v>29</v>
      </c>
      <c r="Z103" s="94">
        <f>RANK(X103,X$3:X$162,0)+COUNTIF(X$3:X103,X103)-1</f>
        <v>103</v>
      </c>
      <c r="AA103" t="str">
        <f t="shared" si="12"/>
        <v>Rengar</v>
      </c>
      <c r="AC103" s="4">
        <f t="shared" si="10"/>
        <v>103</v>
      </c>
      <c r="AD103" s="4">
        <f t="shared" si="11"/>
        <v>29</v>
      </c>
    </row>
    <row r="104" spans="1:30" x14ac:dyDescent="0.25">
      <c r="A104" t="str">
        <f>'Champ Scores'!A104</f>
        <v>Riven</v>
      </c>
      <c r="B104" s="94">
        <f>'Find Your Champion'!$B$2-'Champ Scores'!B104</f>
        <v>-4</v>
      </c>
      <c r="C104" s="94">
        <f>'Find Your Champion'!$B$9-'Champ Scores'!C104</f>
        <v>-2</v>
      </c>
      <c r="D104" s="94">
        <f>'Find Your Champion'!$B$16-'Champ Scores'!D104</f>
        <v>-2</v>
      </c>
      <c r="E104" s="94">
        <f>'Find Your Champion'!$B$23-'Champ Scores'!E104</f>
        <v>-1</v>
      </c>
      <c r="F104" s="94">
        <f>'Find Your Champion'!$B$30-'Champ Scores'!F104</f>
        <v>0</v>
      </c>
      <c r="G104" s="94">
        <f>'Find Your Champion'!$B$37-'Champ Scores'!G104</f>
        <v>-1</v>
      </c>
      <c r="H104" s="94">
        <f>'Find Your Champion'!$B$44-'Champ Scores'!H104</f>
        <v>0</v>
      </c>
      <c r="I104" s="94">
        <f>'Find Your Champion'!$E$2-'Champ Scores'!I104</f>
        <v>0</v>
      </c>
      <c r="J104" s="94">
        <f>'Find Your Champion'!$E$9-'Champ Scores'!J104</f>
        <v>-4</v>
      </c>
      <c r="K104" s="94">
        <f>'Find Your Champion'!$E$16-'Champ Scores'!K104</f>
        <v>2</v>
      </c>
      <c r="L104" s="94">
        <f>'Find Your Champion'!$E$23-'Champ Scores'!L104</f>
        <v>2</v>
      </c>
      <c r="M104" s="94">
        <f>'Find Your Champion'!$E$30-'Champ Scores'!M104</f>
        <v>0</v>
      </c>
      <c r="N104" s="94">
        <f>'Find Your Champion'!$E$37-'Champ Scores'!N104</f>
        <v>2</v>
      </c>
      <c r="O104" s="94">
        <f>'Find Your Champion'!$E$44-'Champ Scores'!O104</f>
        <v>0</v>
      </c>
      <c r="P104" s="94">
        <f>'Find Your Champion'!$H$2-'Champ Scores'!P104</f>
        <v>2</v>
      </c>
      <c r="Q104" s="94">
        <f>'Find Your Champion'!$H$9-'Champ Scores'!Q104</f>
        <v>-2</v>
      </c>
      <c r="R104" s="94">
        <f>'Find Your Champion'!$H$16-'Champ Scores'!R104</f>
        <v>-2</v>
      </c>
      <c r="S104" s="94">
        <f>'Find Your Champion'!$H$23-'Champ Scores'!S104</f>
        <v>4</v>
      </c>
      <c r="T104" s="94">
        <f>'Find Your Champion'!$H$30-'Champ Scores'!T104</f>
        <v>4</v>
      </c>
      <c r="U104" s="94">
        <f>'Find Your Champion'!$H$37-'Champ Scores'!U104</f>
        <v>4</v>
      </c>
      <c r="V104" s="94"/>
      <c r="W104" s="94">
        <f t="shared" si="8"/>
        <v>114</v>
      </c>
      <c r="X104" s="94">
        <f t="shared" si="9"/>
        <v>43</v>
      </c>
      <c r="Z104" s="94">
        <f>RANK(X104,X$3:X$162,0)+COUNTIF(X$3:X104,X104)-1</f>
        <v>67</v>
      </c>
      <c r="AA104" t="str">
        <f t="shared" si="12"/>
        <v>Riven</v>
      </c>
      <c r="AC104" s="4">
        <f t="shared" si="10"/>
        <v>67</v>
      </c>
      <c r="AD104" s="4">
        <f t="shared" si="11"/>
        <v>43</v>
      </c>
    </row>
    <row r="105" spans="1:30" x14ac:dyDescent="0.25">
      <c r="A105" t="str">
        <f>'Champ Scores'!A105</f>
        <v>Rumble</v>
      </c>
      <c r="B105" s="94">
        <f>'Find Your Champion'!$B$2-'Champ Scores'!B105</f>
        <v>0</v>
      </c>
      <c r="C105" s="94">
        <f>'Find Your Champion'!$B$9-'Champ Scores'!C105</f>
        <v>-4</v>
      </c>
      <c r="D105" s="94">
        <f>'Find Your Champion'!$B$16-'Champ Scores'!D105</f>
        <v>-1</v>
      </c>
      <c r="E105" s="94">
        <f>'Find Your Champion'!$B$23-'Champ Scores'!E105</f>
        <v>-2</v>
      </c>
      <c r="F105" s="94">
        <f>'Find Your Champion'!$B$30-'Champ Scores'!F105</f>
        <v>2</v>
      </c>
      <c r="G105" s="94">
        <f>'Find Your Champion'!$B$37-'Champ Scores'!G105</f>
        <v>-3</v>
      </c>
      <c r="H105" s="94">
        <f>'Find Your Champion'!$B$44-'Champ Scores'!H105</f>
        <v>-1</v>
      </c>
      <c r="I105" s="94">
        <f>'Find Your Champion'!$E$2-'Champ Scores'!I105</f>
        <v>-2</v>
      </c>
      <c r="J105" s="94">
        <f>'Find Your Champion'!$E$9-'Champ Scores'!J105</f>
        <v>-2</v>
      </c>
      <c r="K105" s="94">
        <f>'Find Your Champion'!$E$16-'Champ Scores'!K105</f>
        <v>2</v>
      </c>
      <c r="L105" s="94">
        <f>'Find Your Champion'!$E$23-'Champ Scores'!L105</f>
        <v>4</v>
      </c>
      <c r="M105" s="94">
        <f>'Find Your Champion'!$E$30-'Champ Scores'!M105</f>
        <v>-1</v>
      </c>
      <c r="N105" s="94">
        <f>'Find Your Champion'!$E$37-'Champ Scores'!N105</f>
        <v>2</v>
      </c>
      <c r="O105" s="94">
        <f>'Find Your Champion'!$E$44-'Champ Scores'!O105</f>
        <v>-2</v>
      </c>
      <c r="P105" s="94">
        <f>'Find Your Champion'!$H$2-'Champ Scores'!P105</f>
        <v>3</v>
      </c>
      <c r="Q105" s="94">
        <f>'Find Your Champion'!$H$9-'Champ Scores'!Q105</f>
        <v>-2</v>
      </c>
      <c r="R105" s="94">
        <f>'Find Your Champion'!$H$16-'Champ Scores'!R105</f>
        <v>0</v>
      </c>
      <c r="S105" s="94">
        <f>'Find Your Champion'!$H$23-'Champ Scores'!S105</f>
        <v>4</v>
      </c>
      <c r="T105" s="94">
        <f>'Find Your Champion'!$H$30-'Champ Scores'!T105</f>
        <v>2</v>
      </c>
      <c r="U105" s="94">
        <f>'Find Your Champion'!$H$37-'Champ Scores'!U105</f>
        <v>3</v>
      </c>
      <c r="V105" s="94"/>
      <c r="W105" s="94">
        <f t="shared" si="8"/>
        <v>114</v>
      </c>
      <c r="X105" s="94">
        <f t="shared" si="9"/>
        <v>43</v>
      </c>
      <c r="Z105" s="94">
        <f>RANK(X105,X$3:X$162,0)+COUNTIF(X$3:X105,X105)-1</f>
        <v>68</v>
      </c>
      <c r="AA105" t="str">
        <f t="shared" si="12"/>
        <v>Rumble</v>
      </c>
      <c r="AC105" s="4">
        <f t="shared" si="10"/>
        <v>68</v>
      </c>
      <c r="AD105" s="4">
        <f t="shared" si="11"/>
        <v>43</v>
      </c>
    </row>
    <row r="106" spans="1:30" x14ac:dyDescent="0.25">
      <c r="A106" t="str">
        <f>'Champ Scores'!A106</f>
        <v>Ryze</v>
      </c>
      <c r="B106" s="94">
        <f>'Find Your Champion'!$B$2-'Champ Scores'!B106</f>
        <v>-2</v>
      </c>
      <c r="C106" s="94">
        <f>'Find Your Champion'!$B$9-'Champ Scores'!C106</f>
        <v>-4</v>
      </c>
      <c r="D106" s="94">
        <f>'Find Your Champion'!$B$16-'Champ Scores'!D106</f>
        <v>-2</v>
      </c>
      <c r="E106" s="94">
        <f>'Find Your Champion'!$B$23-'Champ Scores'!E106</f>
        <v>0</v>
      </c>
      <c r="F106" s="94">
        <f>'Find Your Champion'!$B$30-'Champ Scores'!F106</f>
        <v>1</v>
      </c>
      <c r="G106" s="94">
        <f>'Find Your Champion'!$B$37-'Champ Scores'!G106</f>
        <v>-3</v>
      </c>
      <c r="H106" s="94">
        <f>'Find Your Champion'!$B$44-'Champ Scores'!H106</f>
        <v>-1</v>
      </c>
      <c r="I106" s="94">
        <f>'Find Your Champion'!$E$2-'Champ Scores'!I106</f>
        <v>-2</v>
      </c>
      <c r="J106" s="94">
        <f>'Find Your Champion'!$E$9-'Champ Scores'!J106</f>
        <v>-4</v>
      </c>
      <c r="K106" s="94">
        <f>'Find Your Champion'!$E$16-'Champ Scores'!K106</f>
        <v>4</v>
      </c>
      <c r="L106" s="94">
        <f>'Find Your Champion'!$E$23-'Champ Scores'!L106</f>
        <v>4</v>
      </c>
      <c r="M106" s="94">
        <f>'Find Your Champion'!$E$30-'Champ Scores'!M106</f>
        <v>-1</v>
      </c>
      <c r="N106" s="94">
        <f>'Find Your Champion'!$E$37-'Champ Scores'!N106</f>
        <v>4</v>
      </c>
      <c r="O106" s="94">
        <f>'Find Your Champion'!$E$44-'Champ Scores'!O106</f>
        <v>-1</v>
      </c>
      <c r="P106" s="94">
        <f>'Find Your Champion'!$H$2-'Champ Scores'!P106</f>
        <v>2</v>
      </c>
      <c r="Q106" s="94">
        <f>'Find Your Champion'!$H$9-'Champ Scores'!Q106</f>
        <v>-4</v>
      </c>
      <c r="R106" s="94">
        <f>'Find Your Champion'!$H$16-'Champ Scores'!R106</f>
        <v>0</v>
      </c>
      <c r="S106" s="94">
        <f>'Find Your Champion'!$H$23-'Champ Scores'!S106</f>
        <v>4</v>
      </c>
      <c r="T106" s="94">
        <f>'Find Your Champion'!$H$30-'Champ Scores'!T106</f>
        <v>3</v>
      </c>
      <c r="U106" s="94">
        <f>'Find Your Champion'!$H$37-'Champ Scores'!U106</f>
        <v>4</v>
      </c>
      <c r="V106" s="94"/>
      <c r="W106" s="94">
        <f t="shared" si="8"/>
        <v>166</v>
      </c>
      <c r="X106" s="94">
        <f t="shared" si="9"/>
        <v>17</v>
      </c>
      <c r="Z106" s="94">
        <f>RANK(X106,X$3:X$162,0)+COUNTIF(X$3:X106,X106)-1</f>
        <v>128</v>
      </c>
      <c r="AA106" t="str">
        <f t="shared" si="12"/>
        <v>Ryze</v>
      </c>
      <c r="AC106" s="4">
        <f t="shared" si="10"/>
        <v>128</v>
      </c>
      <c r="AD106" s="4">
        <f t="shared" si="11"/>
        <v>17</v>
      </c>
    </row>
    <row r="107" spans="1:30" x14ac:dyDescent="0.25">
      <c r="A107" t="str">
        <f>'Champ Scores'!A107</f>
        <v>Samira</v>
      </c>
      <c r="B107" s="94">
        <f>'Find Your Champion'!$B$2-'Champ Scores'!B107</f>
        <v>0</v>
      </c>
      <c r="C107" s="94">
        <f>'Find Your Champion'!$B$9-'Champ Scores'!C107</f>
        <v>-4</v>
      </c>
      <c r="D107" s="94">
        <f>'Find Your Champion'!$B$16-'Champ Scores'!D107</f>
        <v>-2</v>
      </c>
      <c r="E107" s="94">
        <f>'Find Your Champion'!$B$23-'Champ Scores'!E107</f>
        <v>-2</v>
      </c>
      <c r="F107" s="94">
        <f>'Find Your Champion'!$B$30-'Champ Scores'!F107</f>
        <v>2</v>
      </c>
      <c r="G107" s="94">
        <f>'Find Your Champion'!$B$37-'Champ Scores'!G107</f>
        <v>-3</v>
      </c>
      <c r="H107" s="94">
        <f>'Find Your Champion'!$B$44-'Champ Scores'!H107</f>
        <v>-2</v>
      </c>
      <c r="I107" s="94">
        <f>'Find Your Champion'!$E$2-'Champ Scores'!I107</f>
        <v>-2</v>
      </c>
      <c r="J107" s="94">
        <f>'Find Your Champion'!$E$9-'Champ Scores'!J107</f>
        <v>-2</v>
      </c>
      <c r="K107" s="94">
        <f>'Find Your Champion'!$E$16-'Champ Scores'!K107</f>
        <v>4</v>
      </c>
      <c r="L107" s="94">
        <f>'Find Your Champion'!$E$23-'Champ Scores'!L107</f>
        <v>3</v>
      </c>
      <c r="M107" s="94">
        <f>'Find Your Champion'!$E$30-'Champ Scores'!M107</f>
        <v>-1</v>
      </c>
      <c r="N107" s="94">
        <f>'Find Your Champion'!$E$37-'Champ Scores'!N107</f>
        <v>4</v>
      </c>
      <c r="O107" s="94">
        <f>'Find Your Champion'!$E$44-'Champ Scores'!O107</f>
        <v>-3</v>
      </c>
      <c r="P107" s="94">
        <f>'Find Your Champion'!$H$2-'Champ Scores'!P107</f>
        <v>3</v>
      </c>
      <c r="Q107" s="94">
        <f>'Find Your Champion'!$H$9-'Champ Scores'!Q107</f>
        <v>0</v>
      </c>
      <c r="R107" s="94">
        <f>'Find Your Champion'!$H$16-'Champ Scores'!R107</f>
        <v>-2</v>
      </c>
      <c r="S107" s="94">
        <f>'Find Your Champion'!$H$23-'Champ Scores'!S107</f>
        <v>4</v>
      </c>
      <c r="T107" s="94">
        <f>'Find Your Champion'!$H$30-'Champ Scores'!T107</f>
        <v>3</v>
      </c>
      <c r="U107" s="94">
        <f>'Find Your Champion'!$H$37-'Champ Scores'!U107</f>
        <v>2</v>
      </c>
      <c r="V107" s="94"/>
      <c r="W107" s="94">
        <f t="shared" si="8"/>
        <v>142</v>
      </c>
      <c r="X107" s="94">
        <f t="shared" si="9"/>
        <v>29</v>
      </c>
      <c r="Z107" s="94">
        <f>RANK(X107,X$3:X$162,0)+COUNTIF(X$3:X107,X107)-1</f>
        <v>104</v>
      </c>
      <c r="AA107" t="str">
        <f t="shared" si="12"/>
        <v>Samira</v>
      </c>
      <c r="AC107" s="4">
        <f t="shared" si="10"/>
        <v>104</v>
      </c>
      <c r="AD107" s="4">
        <f t="shared" si="11"/>
        <v>29</v>
      </c>
    </row>
    <row r="108" spans="1:30" x14ac:dyDescent="0.25">
      <c r="A108" t="str">
        <f>'Champ Scores'!A108</f>
        <v>Sejuani</v>
      </c>
      <c r="B108" s="94">
        <f>'Find Your Champion'!$B$2-'Champ Scores'!B108</f>
        <v>-1</v>
      </c>
      <c r="C108" s="94">
        <f>'Find Your Champion'!$B$9-'Champ Scores'!C108</f>
        <v>-2</v>
      </c>
      <c r="D108" s="94">
        <f>'Find Your Champion'!$B$16-'Champ Scores'!D108</f>
        <v>0</v>
      </c>
      <c r="E108" s="94">
        <f>'Find Your Champion'!$B$23-'Champ Scores'!E108</f>
        <v>1</v>
      </c>
      <c r="F108" s="94">
        <f>'Find Your Champion'!$B$30-'Champ Scores'!F108</f>
        <v>3</v>
      </c>
      <c r="G108" s="94">
        <f>'Find Your Champion'!$B$37-'Champ Scores'!G108</f>
        <v>-1</v>
      </c>
      <c r="H108" s="94">
        <f>'Find Your Champion'!$B$44-'Champ Scores'!H108</f>
        <v>0</v>
      </c>
      <c r="I108" s="94">
        <f>'Find Your Champion'!$E$2-'Champ Scores'!I108</f>
        <v>0</v>
      </c>
      <c r="J108" s="94">
        <f>'Find Your Champion'!$E$9-'Champ Scores'!J108</f>
        <v>0</v>
      </c>
      <c r="K108" s="94">
        <f>'Find Your Champion'!$E$16-'Champ Scores'!K108</f>
        <v>0</v>
      </c>
      <c r="L108" s="94">
        <f>'Find Your Champion'!$E$23-'Champ Scores'!L108</f>
        <v>3</v>
      </c>
      <c r="M108" s="94">
        <f>'Find Your Champion'!$E$30-'Champ Scores'!M108</f>
        <v>-4</v>
      </c>
      <c r="N108" s="94">
        <f>'Find Your Champion'!$E$37-'Champ Scores'!N108</f>
        <v>2</v>
      </c>
      <c r="O108" s="94">
        <f>'Find Your Champion'!$E$44-'Champ Scores'!O108</f>
        <v>-2</v>
      </c>
      <c r="P108" s="94">
        <f>'Find Your Champion'!$H$2-'Champ Scores'!P108</f>
        <v>0</v>
      </c>
      <c r="Q108" s="94">
        <f>'Find Your Champion'!$H$9-'Champ Scores'!Q108</f>
        <v>-1</v>
      </c>
      <c r="R108" s="94">
        <f>'Find Your Champion'!$H$16-'Champ Scores'!R108</f>
        <v>-4</v>
      </c>
      <c r="S108" s="94">
        <f>'Find Your Champion'!$H$23-'Champ Scores'!S108</f>
        <v>4</v>
      </c>
      <c r="T108" s="94">
        <f>'Find Your Champion'!$H$30-'Champ Scores'!T108</f>
        <v>2</v>
      </c>
      <c r="U108" s="94">
        <f>'Find Your Champion'!$H$37-'Champ Scores'!U108</f>
        <v>2</v>
      </c>
      <c r="V108" s="94"/>
      <c r="W108" s="94">
        <f t="shared" si="8"/>
        <v>90</v>
      </c>
      <c r="X108" s="94">
        <f t="shared" si="9"/>
        <v>55</v>
      </c>
      <c r="Z108" s="94">
        <f>RANK(X108,X$3:X$162,0)+COUNTIF(X$3:X108,X108)-1</f>
        <v>35</v>
      </c>
      <c r="AA108" t="str">
        <f t="shared" si="12"/>
        <v>Sejuani</v>
      </c>
      <c r="AC108" s="4">
        <f t="shared" si="10"/>
        <v>35</v>
      </c>
      <c r="AD108" s="4">
        <f t="shared" si="11"/>
        <v>55</v>
      </c>
    </row>
    <row r="109" spans="1:30" x14ac:dyDescent="0.25">
      <c r="A109" t="str">
        <f>'Champ Scores'!A109</f>
        <v>Senna</v>
      </c>
      <c r="B109" s="94">
        <f>'Find Your Champion'!$B$2-'Champ Scores'!B109</f>
        <v>-2</v>
      </c>
      <c r="C109" s="94">
        <f>'Find Your Champion'!$B$9-'Champ Scores'!C109</f>
        <v>-2</v>
      </c>
      <c r="D109" s="94">
        <f>'Find Your Champion'!$B$16-'Champ Scores'!D109</f>
        <v>-4</v>
      </c>
      <c r="E109" s="94">
        <f>'Find Your Champion'!$B$23-'Champ Scores'!E109</f>
        <v>1</v>
      </c>
      <c r="F109" s="94">
        <f>'Find Your Champion'!$B$30-'Champ Scores'!F109</f>
        <v>3</v>
      </c>
      <c r="G109" s="94">
        <f>'Find Your Champion'!$B$37-'Champ Scores'!G109</f>
        <v>-3</v>
      </c>
      <c r="H109" s="94">
        <f>'Find Your Champion'!$B$44-'Champ Scores'!H109</f>
        <v>-4</v>
      </c>
      <c r="I109" s="94">
        <f>'Find Your Champion'!$E$2-'Champ Scores'!I109</f>
        <v>-4</v>
      </c>
      <c r="J109" s="94">
        <f>'Find Your Champion'!$E$9-'Champ Scores'!J109</f>
        <v>0</v>
      </c>
      <c r="K109" s="94">
        <f>'Find Your Champion'!$E$16-'Champ Scores'!K109</f>
        <v>4</v>
      </c>
      <c r="L109" s="94">
        <f>'Find Your Champion'!$E$23-'Champ Scores'!L109</f>
        <v>4</v>
      </c>
      <c r="M109" s="94">
        <f>'Find Your Champion'!$E$30-'Champ Scores'!M109</f>
        <v>-2</v>
      </c>
      <c r="N109" s="94">
        <f>'Find Your Champion'!$E$37-'Champ Scores'!N109</f>
        <v>4</v>
      </c>
      <c r="O109" s="94">
        <f>'Find Your Champion'!$E$44-'Champ Scores'!O109</f>
        <v>-3</v>
      </c>
      <c r="P109" s="94">
        <f>'Find Your Champion'!$H$2-'Champ Scores'!P109</f>
        <v>3</v>
      </c>
      <c r="Q109" s="94">
        <f>'Find Your Champion'!$H$9-'Champ Scores'!Q109</f>
        <v>-1</v>
      </c>
      <c r="R109" s="94">
        <f>'Find Your Champion'!$H$16-'Champ Scores'!R109</f>
        <v>0</v>
      </c>
      <c r="S109" s="94">
        <f>'Find Your Champion'!$H$23-'Champ Scores'!S109</f>
        <v>1</v>
      </c>
      <c r="T109" s="94">
        <f>'Find Your Champion'!$H$30-'Champ Scores'!T109</f>
        <v>4</v>
      </c>
      <c r="U109" s="94">
        <f>'Find Your Champion'!$H$37-'Champ Scores'!U109</f>
        <v>3</v>
      </c>
      <c r="V109" s="94"/>
      <c r="W109" s="94">
        <f t="shared" si="8"/>
        <v>172</v>
      </c>
      <c r="X109" s="94">
        <f t="shared" si="9"/>
        <v>14</v>
      </c>
      <c r="Z109" s="94">
        <f>RANK(X109,X$3:X$162,0)+COUNTIF(X$3:X109,X109)-1</f>
        <v>133</v>
      </c>
      <c r="AA109" t="str">
        <f t="shared" si="12"/>
        <v>Senna</v>
      </c>
      <c r="AC109" s="4">
        <f t="shared" si="10"/>
        <v>133</v>
      </c>
      <c r="AD109" s="4">
        <f t="shared" si="11"/>
        <v>14</v>
      </c>
    </row>
    <row r="110" spans="1:30" x14ac:dyDescent="0.25">
      <c r="A110" t="str">
        <f>'Champ Scores'!A110</f>
        <v>Seraphine</v>
      </c>
      <c r="B110" s="94">
        <f>'Find Your Champion'!$B$2-'Champ Scores'!B110</f>
        <v>0</v>
      </c>
      <c r="C110" s="94">
        <f>'Find Your Champion'!$B$9-'Champ Scores'!C110</f>
        <v>-1</v>
      </c>
      <c r="D110" s="94">
        <f>'Find Your Champion'!$B$16-'Champ Scores'!D110</f>
        <v>0</v>
      </c>
      <c r="E110" s="94">
        <f>'Find Your Champion'!$B$23-'Champ Scores'!E110</f>
        <v>1</v>
      </c>
      <c r="F110" s="94">
        <f>'Find Your Champion'!$B$30-'Champ Scores'!F110</f>
        <v>4</v>
      </c>
      <c r="G110" s="94">
        <f>'Find Your Champion'!$B$37-'Champ Scores'!G110</f>
        <v>-1</v>
      </c>
      <c r="H110" s="94">
        <f>'Find Your Champion'!$B$44-'Champ Scores'!H110</f>
        <v>-2</v>
      </c>
      <c r="I110" s="94">
        <f>'Find Your Champion'!$E$2-'Champ Scores'!I110</f>
        <v>-2</v>
      </c>
      <c r="J110" s="94">
        <f>'Find Your Champion'!$E$9-'Champ Scores'!J110</f>
        <v>0</v>
      </c>
      <c r="K110" s="94">
        <f>'Find Your Champion'!$E$16-'Champ Scores'!K110</f>
        <v>4</v>
      </c>
      <c r="L110" s="94">
        <f>'Find Your Champion'!$E$23-'Champ Scores'!L110</f>
        <v>4</v>
      </c>
      <c r="M110" s="94">
        <f>'Find Your Champion'!$E$30-'Champ Scores'!M110</f>
        <v>0</v>
      </c>
      <c r="N110" s="94">
        <f>'Find Your Champion'!$E$37-'Champ Scores'!N110</f>
        <v>0</v>
      </c>
      <c r="O110" s="94">
        <f>'Find Your Champion'!$E$44-'Champ Scores'!O110</f>
        <v>-4</v>
      </c>
      <c r="P110" s="94">
        <f>'Find Your Champion'!$H$2-'Champ Scores'!P110</f>
        <v>0</v>
      </c>
      <c r="Q110" s="94">
        <f>'Find Your Champion'!$H$9-'Champ Scores'!Q110</f>
        <v>-1</v>
      </c>
      <c r="R110" s="94">
        <f>'Find Your Champion'!$H$16-'Champ Scores'!R110</f>
        <v>0</v>
      </c>
      <c r="S110" s="94">
        <f>'Find Your Champion'!$H$23-'Champ Scores'!S110</f>
        <v>0</v>
      </c>
      <c r="T110" s="94">
        <f>'Find Your Champion'!$H$30-'Champ Scores'!T110</f>
        <v>0</v>
      </c>
      <c r="U110" s="94">
        <f>'Find Your Champion'!$H$37-'Champ Scores'!U110</f>
        <v>0</v>
      </c>
      <c r="V110" s="94"/>
      <c r="W110" s="94">
        <f t="shared" si="8"/>
        <v>76</v>
      </c>
      <c r="X110" s="94">
        <f t="shared" si="9"/>
        <v>62</v>
      </c>
      <c r="Z110" s="94">
        <f>RANK(X110,X$3:X$162,0)+COUNTIF(X$3:X110,X110)-1</f>
        <v>19</v>
      </c>
      <c r="AA110" t="str">
        <f t="shared" si="12"/>
        <v>Seraphine</v>
      </c>
      <c r="AC110" s="4">
        <f t="shared" si="10"/>
        <v>19</v>
      </c>
      <c r="AD110" s="4">
        <f t="shared" si="11"/>
        <v>62</v>
      </c>
    </row>
    <row r="111" spans="1:30" x14ac:dyDescent="0.25">
      <c r="A111" t="str">
        <f>'Champ Scores'!A111</f>
        <v>Sett</v>
      </c>
      <c r="B111" s="94">
        <f>'Find Your Champion'!$B$2-'Champ Scores'!B111</f>
        <v>-2</v>
      </c>
      <c r="C111" s="94">
        <f>'Find Your Champion'!$B$9-'Champ Scores'!C111</f>
        <v>-2</v>
      </c>
      <c r="D111" s="94">
        <f>'Find Your Champion'!$B$16-'Champ Scores'!D111</f>
        <v>-1</v>
      </c>
      <c r="E111" s="94">
        <f>'Find Your Champion'!$B$23-'Champ Scores'!E111</f>
        <v>-2</v>
      </c>
      <c r="F111" s="94">
        <f>'Find Your Champion'!$B$30-'Champ Scores'!F111</f>
        <v>1</v>
      </c>
      <c r="G111" s="94">
        <f>'Find Your Champion'!$B$37-'Champ Scores'!G111</f>
        <v>-2</v>
      </c>
      <c r="H111" s="94">
        <f>'Find Your Champion'!$B$44-'Champ Scores'!H111</f>
        <v>0</v>
      </c>
      <c r="I111" s="94">
        <f>'Find Your Champion'!$E$2-'Champ Scores'!I111</f>
        <v>0</v>
      </c>
      <c r="J111" s="94">
        <f>'Find Your Champion'!$E$9-'Champ Scores'!J111</f>
        <v>-4</v>
      </c>
      <c r="K111" s="94">
        <f>'Find Your Champion'!$E$16-'Champ Scores'!K111</f>
        <v>2</v>
      </c>
      <c r="L111" s="94">
        <f>'Find Your Champion'!$E$23-'Champ Scores'!L111</f>
        <v>2</v>
      </c>
      <c r="M111" s="94">
        <f>'Find Your Champion'!$E$30-'Champ Scores'!M111</f>
        <v>-2</v>
      </c>
      <c r="N111" s="94">
        <f>'Find Your Champion'!$E$37-'Champ Scores'!N111</f>
        <v>2</v>
      </c>
      <c r="O111" s="94">
        <f>'Find Your Champion'!$E$44-'Champ Scores'!O111</f>
        <v>0</v>
      </c>
      <c r="P111" s="94">
        <f>'Find Your Champion'!$H$2-'Champ Scores'!P111</f>
        <v>2</v>
      </c>
      <c r="Q111" s="94">
        <f>'Find Your Champion'!$H$9-'Champ Scores'!Q111</f>
        <v>-1</v>
      </c>
      <c r="R111" s="94">
        <f>'Find Your Champion'!$H$16-'Champ Scores'!R111</f>
        <v>0</v>
      </c>
      <c r="S111" s="94">
        <f>'Find Your Champion'!$H$23-'Champ Scores'!S111</f>
        <v>4</v>
      </c>
      <c r="T111" s="94">
        <f>'Find Your Champion'!$H$30-'Champ Scores'!T111</f>
        <v>3</v>
      </c>
      <c r="U111" s="94">
        <f>'Find Your Champion'!$H$37-'Champ Scores'!U111</f>
        <v>2</v>
      </c>
      <c r="V111" s="94"/>
      <c r="W111" s="94">
        <f t="shared" si="8"/>
        <v>84</v>
      </c>
      <c r="X111" s="94">
        <f t="shared" si="9"/>
        <v>58</v>
      </c>
      <c r="Z111" s="94">
        <f>RANK(X111,X$3:X$162,0)+COUNTIF(X$3:X111,X111)-1</f>
        <v>27</v>
      </c>
      <c r="AA111" t="str">
        <f t="shared" si="12"/>
        <v>Sett</v>
      </c>
      <c r="AC111" s="4">
        <f t="shared" si="10"/>
        <v>27</v>
      </c>
      <c r="AD111" s="4">
        <f t="shared" si="11"/>
        <v>58</v>
      </c>
    </row>
    <row r="112" spans="1:30" x14ac:dyDescent="0.25">
      <c r="A112" t="str">
        <f>'Champ Scores'!A112</f>
        <v>Shaco</v>
      </c>
      <c r="B112" s="94">
        <f>'Find Your Champion'!$B$2-'Champ Scores'!B112</f>
        <v>-4</v>
      </c>
      <c r="C112" s="94">
        <f>'Find Your Champion'!$B$9-'Champ Scores'!C112</f>
        <v>-2</v>
      </c>
      <c r="D112" s="94">
        <f>'Find Your Champion'!$B$16-'Champ Scores'!D112</f>
        <v>-4</v>
      </c>
      <c r="E112" s="94">
        <f>'Find Your Champion'!$B$23-'Champ Scores'!E112</f>
        <v>1</v>
      </c>
      <c r="F112" s="94">
        <f>'Find Your Champion'!$B$30-'Champ Scores'!F112</f>
        <v>0</v>
      </c>
      <c r="G112" s="94">
        <f>'Find Your Champion'!$B$37-'Champ Scores'!G112</f>
        <v>-1</v>
      </c>
      <c r="H112" s="94">
        <f>'Find Your Champion'!$B$44-'Champ Scores'!H112</f>
        <v>-1</v>
      </c>
      <c r="I112" s="94">
        <f>'Find Your Champion'!$E$2-'Champ Scores'!I112</f>
        <v>0</v>
      </c>
      <c r="J112" s="94">
        <f>'Find Your Champion'!$E$9-'Champ Scores'!J112</f>
        <v>-1</v>
      </c>
      <c r="K112" s="94">
        <f>'Find Your Champion'!$E$16-'Champ Scores'!K112</f>
        <v>2</v>
      </c>
      <c r="L112" s="94">
        <f>'Find Your Champion'!$E$23-'Champ Scores'!L112</f>
        <v>4</v>
      </c>
      <c r="M112" s="94">
        <f>'Find Your Champion'!$E$30-'Champ Scores'!M112</f>
        <v>-1</v>
      </c>
      <c r="N112" s="94">
        <f>'Find Your Champion'!$E$37-'Champ Scores'!N112</f>
        <v>3</v>
      </c>
      <c r="O112" s="94">
        <f>'Find Your Champion'!$E$44-'Champ Scores'!O112</f>
        <v>-1</v>
      </c>
      <c r="P112" s="94">
        <f>'Find Your Champion'!$H$2-'Champ Scores'!P112</f>
        <v>2</v>
      </c>
      <c r="Q112" s="94">
        <f>'Find Your Champion'!$H$9-'Champ Scores'!Q112</f>
        <v>-4</v>
      </c>
      <c r="R112" s="94">
        <f>'Find Your Champion'!$H$16-'Champ Scores'!R112</f>
        <v>-1</v>
      </c>
      <c r="S112" s="94">
        <f>'Find Your Champion'!$H$23-'Champ Scores'!S112</f>
        <v>4</v>
      </c>
      <c r="T112" s="94">
        <f>'Find Your Champion'!$H$30-'Champ Scores'!T112</f>
        <v>2</v>
      </c>
      <c r="U112" s="94">
        <f>'Find Your Champion'!$H$37-'Champ Scores'!U112</f>
        <v>4</v>
      </c>
      <c r="V112" s="94"/>
      <c r="W112" s="94">
        <f t="shared" si="8"/>
        <v>128</v>
      </c>
      <c r="X112" s="94">
        <f t="shared" si="9"/>
        <v>36</v>
      </c>
      <c r="Z112" s="94">
        <f>RANK(X112,X$3:X$162,0)+COUNTIF(X$3:X112,X112)-1</f>
        <v>88</v>
      </c>
      <c r="AA112" t="str">
        <f t="shared" si="12"/>
        <v>Shaco</v>
      </c>
      <c r="AC112" s="4">
        <f t="shared" si="10"/>
        <v>88</v>
      </c>
      <c r="AD112" s="4">
        <f t="shared" si="11"/>
        <v>36</v>
      </c>
    </row>
    <row r="113" spans="1:30" x14ac:dyDescent="0.25">
      <c r="A113" t="str">
        <f>'Champ Scores'!A113</f>
        <v>Shen</v>
      </c>
      <c r="B113" s="94">
        <f>'Find Your Champion'!$B$2-'Champ Scores'!B113</f>
        <v>0</v>
      </c>
      <c r="C113" s="94">
        <f>'Find Your Champion'!$B$9-'Champ Scores'!C113</f>
        <v>-2</v>
      </c>
      <c r="D113" s="94">
        <f>'Find Your Champion'!$B$16-'Champ Scores'!D113</f>
        <v>-2</v>
      </c>
      <c r="E113" s="94">
        <f>'Find Your Champion'!$B$23-'Champ Scores'!E113</f>
        <v>2</v>
      </c>
      <c r="F113" s="94">
        <f>'Find Your Champion'!$B$30-'Champ Scores'!F113</f>
        <v>2</v>
      </c>
      <c r="G113" s="94">
        <f>'Find Your Champion'!$B$37-'Champ Scores'!G113</f>
        <v>0</v>
      </c>
      <c r="H113" s="94">
        <f>'Find Your Champion'!$B$44-'Champ Scores'!H113</f>
        <v>0</v>
      </c>
      <c r="I113" s="94">
        <f>'Find Your Champion'!$E$2-'Champ Scores'!I113</f>
        <v>0</v>
      </c>
      <c r="J113" s="94">
        <f>'Find Your Champion'!$E$9-'Champ Scores'!J113</f>
        <v>-2</v>
      </c>
      <c r="K113" s="94">
        <f>'Find Your Champion'!$E$16-'Champ Scores'!K113</f>
        <v>0</v>
      </c>
      <c r="L113" s="94">
        <f>'Find Your Champion'!$E$23-'Champ Scores'!L113</f>
        <v>4</v>
      </c>
      <c r="M113" s="94">
        <f>'Find Your Champion'!$E$30-'Champ Scores'!M113</f>
        <v>-1</v>
      </c>
      <c r="N113" s="94">
        <f>'Find Your Champion'!$E$37-'Champ Scores'!N113</f>
        <v>1</v>
      </c>
      <c r="O113" s="94">
        <f>'Find Your Champion'!$E$44-'Champ Scores'!O113</f>
        <v>-1</v>
      </c>
      <c r="P113" s="94">
        <f>'Find Your Champion'!$H$2-'Champ Scores'!P113</f>
        <v>1</v>
      </c>
      <c r="Q113" s="94">
        <f>'Find Your Champion'!$H$9-'Champ Scores'!Q113</f>
        <v>-1</v>
      </c>
      <c r="R113" s="94">
        <f>'Find Your Champion'!$H$16-'Champ Scores'!R113</f>
        <v>-2</v>
      </c>
      <c r="S113" s="94">
        <f>'Find Your Champion'!$H$23-'Champ Scores'!S113</f>
        <v>0</v>
      </c>
      <c r="T113" s="94">
        <f>'Find Your Champion'!$H$30-'Champ Scores'!T113</f>
        <v>2</v>
      </c>
      <c r="U113" s="94">
        <f>'Find Your Champion'!$H$37-'Champ Scores'!U113</f>
        <v>1</v>
      </c>
      <c r="V113" s="94"/>
      <c r="W113" s="94">
        <f t="shared" si="8"/>
        <v>50</v>
      </c>
      <c r="X113" s="94">
        <f t="shared" si="9"/>
        <v>75</v>
      </c>
      <c r="Z113" s="94">
        <f>RANK(X113,X$3:X$162,0)+COUNTIF(X$3:X113,X113)-1</f>
        <v>5</v>
      </c>
      <c r="AA113" t="str">
        <f t="shared" si="12"/>
        <v>Shen</v>
      </c>
      <c r="AC113" s="4">
        <f t="shared" si="10"/>
        <v>5</v>
      </c>
      <c r="AD113" s="4">
        <f t="shared" si="11"/>
        <v>75</v>
      </c>
    </row>
    <row r="114" spans="1:30" x14ac:dyDescent="0.25">
      <c r="A114" t="str">
        <f>'Champ Scores'!A114</f>
        <v>Shyvana</v>
      </c>
      <c r="B114" s="94">
        <f>'Find Your Champion'!$B$2-'Champ Scores'!B114</f>
        <v>-3</v>
      </c>
      <c r="C114" s="94">
        <f>'Find Your Champion'!$B$9-'Champ Scores'!C114</f>
        <v>-3</v>
      </c>
      <c r="D114" s="94">
        <f>'Find Your Champion'!$B$16-'Champ Scores'!D114</f>
        <v>-3</v>
      </c>
      <c r="E114" s="94">
        <f>'Find Your Champion'!$B$23-'Champ Scores'!E114</f>
        <v>-1</v>
      </c>
      <c r="F114" s="94">
        <f>'Find Your Champion'!$B$30-'Champ Scores'!F114</f>
        <v>1</v>
      </c>
      <c r="G114" s="94">
        <f>'Find Your Champion'!$B$37-'Champ Scores'!G114</f>
        <v>-1</v>
      </c>
      <c r="H114" s="94">
        <f>'Find Your Champion'!$B$44-'Champ Scores'!H114</f>
        <v>-3</v>
      </c>
      <c r="I114" s="94">
        <f>'Find Your Champion'!$E$2-'Champ Scores'!I114</f>
        <v>-1</v>
      </c>
      <c r="J114" s="94">
        <f>'Find Your Champion'!$E$9-'Champ Scores'!J114</f>
        <v>-2</v>
      </c>
      <c r="K114" s="94">
        <f>'Find Your Champion'!$E$16-'Champ Scores'!K114</f>
        <v>2</v>
      </c>
      <c r="L114" s="94">
        <f>'Find Your Champion'!$E$23-'Champ Scores'!L114</f>
        <v>4</v>
      </c>
      <c r="M114" s="94">
        <f>'Find Your Champion'!$E$30-'Champ Scores'!M114</f>
        <v>0</v>
      </c>
      <c r="N114" s="94">
        <f>'Find Your Champion'!$E$37-'Champ Scores'!N114</f>
        <v>3</v>
      </c>
      <c r="O114" s="94">
        <f>'Find Your Champion'!$E$44-'Champ Scores'!O114</f>
        <v>0</v>
      </c>
      <c r="P114" s="94">
        <f>'Find Your Champion'!$H$2-'Champ Scores'!P114</f>
        <v>3</v>
      </c>
      <c r="Q114" s="94">
        <f>'Find Your Champion'!$H$9-'Champ Scores'!Q114</f>
        <v>-2</v>
      </c>
      <c r="R114" s="94">
        <f>'Find Your Champion'!$H$16-'Champ Scores'!R114</f>
        <v>-3</v>
      </c>
      <c r="S114" s="94">
        <f>'Find Your Champion'!$H$23-'Champ Scores'!S114</f>
        <v>4</v>
      </c>
      <c r="T114" s="94">
        <f>'Find Your Champion'!$H$30-'Champ Scores'!T114</f>
        <v>3</v>
      </c>
      <c r="U114" s="94">
        <f>'Find Your Champion'!$H$37-'Champ Scores'!U114</f>
        <v>4</v>
      </c>
      <c r="V114" s="94"/>
      <c r="W114" s="94">
        <f t="shared" si="8"/>
        <v>136</v>
      </c>
      <c r="X114" s="94">
        <f t="shared" si="9"/>
        <v>32</v>
      </c>
      <c r="Z114" s="94">
        <f>RANK(X114,X$3:X$162,0)+COUNTIF(X$3:X114,X114)-1</f>
        <v>99</v>
      </c>
      <c r="AA114" t="str">
        <f t="shared" si="12"/>
        <v>Shyvana</v>
      </c>
      <c r="AC114" s="4">
        <f t="shared" si="10"/>
        <v>99</v>
      </c>
      <c r="AD114" s="4">
        <f t="shared" si="11"/>
        <v>32</v>
      </c>
    </row>
    <row r="115" spans="1:30" x14ac:dyDescent="0.25">
      <c r="A115" t="str">
        <f>'Champ Scores'!A115</f>
        <v>Singed</v>
      </c>
      <c r="B115" s="94">
        <f>'Find Your Champion'!$B$2-'Champ Scores'!B115</f>
        <v>0</v>
      </c>
      <c r="C115" s="94">
        <f>'Find Your Champion'!$B$9-'Champ Scores'!C115</f>
        <v>-3</v>
      </c>
      <c r="D115" s="94">
        <f>'Find Your Champion'!$B$16-'Champ Scores'!D115</f>
        <v>0</v>
      </c>
      <c r="E115" s="94">
        <f>'Find Your Champion'!$B$23-'Champ Scores'!E115</f>
        <v>-2</v>
      </c>
      <c r="F115" s="94">
        <f>'Find Your Champion'!$B$30-'Champ Scores'!F115</f>
        <v>1</v>
      </c>
      <c r="G115" s="94">
        <f>'Find Your Champion'!$B$37-'Champ Scores'!G115</f>
        <v>-4</v>
      </c>
      <c r="H115" s="94">
        <f>'Find Your Champion'!$B$44-'Champ Scores'!H115</f>
        <v>0</v>
      </c>
      <c r="I115" s="94">
        <f>'Find Your Champion'!$E$2-'Champ Scores'!I115</f>
        <v>0</v>
      </c>
      <c r="J115" s="94">
        <f>'Find Your Champion'!$E$9-'Champ Scores'!J115</f>
        <v>-4</v>
      </c>
      <c r="K115" s="94">
        <f>'Find Your Champion'!$E$16-'Champ Scores'!K115</f>
        <v>0</v>
      </c>
      <c r="L115" s="94">
        <f>'Find Your Champion'!$E$23-'Champ Scores'!L115</f>
        <v>4</v>
      </c>
      <c r="M115" s="94">
        <f>'Find Your Champion'!$E$30-'Champ Scores'!M115</f>
        <v>-1</v>
      </c>
      <c r="N115" s="94">
        <f>'Find Your Champion'!$E$37-'Champ Scores'!N115</f>
        <v>4</v>
      </c>
      <c r="O115" s="94">
        <f>'Find Your Champion'!$E$44-'Champ Scores'!O115</f>
        <v>0</v>
      </c>
      <c r="P115" s="94">
        <f>'Find Your Champion'!$H$2-'Champ Scores'!P115</f>
        <v>2</v>
      </c>
      <c r="Q115" s="94">
        <f>'Find Your Champion'!$H$9-'Champ Scores'!Q115</f>
        <v>-4</v>
      </c>
      <c r="R115" s="94">
        <f>'Find Your Champion'!$H$16-'Champ Scores'!R115</f>
        <v>0</v>
      </c>
      <c r="S115" s="94">
        <f>'Find Your Champion'!$H$23-'Champ Scores'!S115</f>
        <v>4</v>
      </c>
      <c r="T115" s="94">
        <f>'Find Your Champion'!$H$30-'Champ Scores'!T115</f>
        <v>2</v>
      </c>
      <c r="U115" s="94">
        <f>'Find Your Champion'!$H$37-'Champ Scores'!U115</f>
        <v>3</v>
      </c>
      <c r="V115" s="94"/>
      <c r="W115" s="94">
        <f t="shared" si="8"/>
        <v>128</v>
      </c>
      <c r="X115" s="94">
        <f t="shared" si="9"/>
        <v>36</v>
      </c>
      <c r="Z115" s="94">
        <f>RANK(X115,X$3:X$162,0)+COUNTIF(X$3:X115,X115)-1</f>
        <v>89</v>
      </c>
      <c r="AA115" t="str">
        <f t="shared" si="12"/>
        <v>Singed</v>
      </c>
      <c r="AC115" s="4">
        <f t="shared" si="10"/>
        <v>89</v>
      </c>
      <c r="AD115" s="4">
        <f t="shared" si="11"/>
        <v>36</v>
      </c>
    </row>
    <row r="116" spans="1:30" x14ac:dyDescent="0.25">
      <c r="A116" t="str">
        <f>'Champ Scores'!A116</f>
        <v>Sion</v>
      </c>
      <c r="B116" s="94">
        <f>'Find Your Champion'!$B$2-'Champ Scores'!B116</f>
        <v>-1</v>
      </c>
      <c r="C116" s="94">
        <f>'Find Your Champion'!$B$9-'Champ Scores'!C116</f>
        <v>-2</v>
      </c>
      <c r="D116" s="94">
        <f>'Find Your Champion'!$B$16-'Champ Scores'!D116</f>
        <v>0</v>
      </c>
      <c r="E116" s="94">
        <f>'Find Your Champion'!$B$23-'Champ Scores'!E116</f>
        <v>-1</v>
      </c>
      <c r="F116" s="94">
        <f>'Find Your Champion'!$B$30-'Champ Scores'!F116</f>
        <v>4</v>
      </c>
      <c r="G116" s="94">
        <f>'Find Your Champion'!$B$37-'Champ Scores'!G116</f>
        <v>-1</v>
      </c>
      <c r="H116" s="94">
        <f>'Find Your Champion'!$B$44-'Champ Scores'!H116</f>
        <v>-1</v>
      </c>
      <c r="I116" s="94">
        <f>'Find Your Champion'!$E$2-'Champ Scores'!I116</f>
        <v>0</v>
      </c>
      <c r="J116" s="94">
        <f>'Find Your Champion'!$E$9-'Champ Scores'!J116</f>
        <v>0</v>
      </c>
      <c r="K116" s="94">
        <f>'Find Your Champion'!$E$16-'Champ Scores'!K116</f>
        <v>0</v>
      </c>
      <c r="L116" s="94">
        <f>'Find Your Champion'!$E$23-'Champ Scores'!L116</f>
        <v>3</v>
      </c>
      <c r="M116" s="94">
        <f>'Find Your Champion'!$E$30-'Champ Scores'!M116</f>
        <v>-1</v>
      </c>
      <c r="N116" s="94">
        <f>'Find Your Champion'!$E$37-'Champ Scores'!N116</f>
        <v>0</v>
      </c>
      <c r="O116" s="94">
        <f>'Find Your Champion'!$E$44-'Champ Scores'!O116</f>
        <v>-1</v>
      </c>
      <c r="P116" s="94">
        <f>'Find Your Champion'!$H$2-'Champ Scores'!P116</f>
        <v>0</v>
      </c>
      <c r="Q116" s="94">
        <f>'Find Your Champion'!$H$9-'Champ Scores'!Q116</f>
        <v>-1</v>
      </c>
      <c r="R116" s="94">
        <f>'Find Your Champion'!$H$16-'Champ Scores'!R116</f>
        <v>-4</v>
      </c>
      <c r="S116" s="94">
        <f>'Find Your Champion'!$H$23-'Champ Scores'!S116</f>
        <v>4</v>
      </c>
      <c r="T116" s="94">
        <f>'Find Your Champion'!$H$30-'Champ Scores'!T116</f>
        <v>2</v>
      </c>
      <c r="U116" s="94">
        <f>'Find Your Champion'!$H$37-'Champ Scores'!U116</f>
        <v>2</v>
      </c>
      <c r="V116" s="94"/>
      <c r="W116" s="94">
        <f t="shared" si="8"/>
        <v>76</v>
      </c>
      <c r="X116" s="94">
        <f t="shared" si="9"/>
        <v>62</v>
      </c>
      <c r="Z116" s="94">
        <f>RANK(X116,X$3:X$162,0)+COUNTIF(X$3:X116,X116)-1</f>
        <v>20</v>
      </c>
      <c r="AA116" t="str">
        <f t="shared" si="12"/>
        <v>Sion</v>
      </c>
      <c r="AC116" s="4">
        <f t="shared" si="10"/>
        <v>20</v>
      </c>
      <c r="AD116" s="4">
        <f t="shared" si="11"/>
        <v>62</v>
      </c>
    </row>
    <row r="117" spans="1:30" x14ac:dyDescent="0.25">
      <c r="A117" t="str">
        <f>'Champ Scores'!A117</f>
        <v>Sivir</v>
      </c>
      <c r="B117" s="94">
        <f>'Find Your Champion'!$B$2-'Champ Scores'!B117</f>
        <v>0</v>
      </c>
      <c r="C117" s="94">
        <f>'Find Your Champion'!$B$9-'Champ Scores'!C117</f>
        <v>-4</v>
      </c>
      <c r="D117" s="94">
        <f>'Find Your Champion'!$B$16-'Champ Scores'!D117</f>
        <v>-4</v>
      </c>
      <c r="E117" s="94">
        <f>'Find Your Champion'!$B$23-'Champ Scores'!E117</f>
        <v>-1</v>
      </c>
      <c r="F117" s="94">
        <f>'Find Your Champion'!$B$30-'Champ Scores'!F117</f>
        <v>4</v>
      </c>
      <c r="G117" s="94">
        <f>'Find Your Champion'!$B$37-'Champ Scores'!G117</f>
        <v>-4</v>
      </c>
      <c r="H117" s="94">
        <f>'Find Your Champion'!$B$44-'Champ Scores'!H117</f>
        <v>-3</v>
      </c>
      <c r="I117" s="94">
        <f>'Find Your Champion'!$E$2-'Champ Scores'!I117</f>
        <v>-4</v>
      </c>
      <c r="J117" s="94">
        <f>'Find Your Champion'!$E$9-'Champ Scores'!J117</f>
        <v>0</v>
      </c>
      <c r="K117" s="94">
        <f>'Find Your Champion'!$E$16-'Champ Scores'!K117</f>
        <v>4</v>
      </c>
      <c r="L117" s="94">
        <f>'Find Your Champion'!$E$23-'Champ Scores'!L117</f>
        <v>4</v>
      </c>
      <c r="M117" s="94">
        <f>'Find Your Champion'!$E$30-'Champ Scores'!M117</f>
        <v>0</v>
      </c>
      <c r="N117" s="94">
        <f>'Find Your Champion'!$E$37-'Champ Scores'!N117</f>
        <v>4</v>
      </c>
      <c r="O117" s="94">
        <f>'Find Your Champion'!$E$44-'Champ Scores'!O117</f>
        <v>0</v>
      </c>
      <c r="P117" s="94">
        <f>'Find Your Champion'!$H$2-'Champ Scores'!P117</f>
        <v>4</v>
      </c>
      <c r="Q117" s="94">
        <f>'Find Your Champion'!$H$9-'Champ Scores'!Q117</f>
        <v>-1</v>
      </c>
      <c r="R117" s="94">
        <f>'Find Your Champion'!$H$16-'Champ Scores'!R117</f>
        <v>0</v>
      </c>
      <c r="S117" s="94">
        <f>'Find Your Champion'!$H$23-'Champ Scores'!S117</f>
        <v>0</v>
      </c>
      <c r="T117" s="94">
        <f>'Find Your Champion'!$H$30-'Champ Scores'!T117</f>
        <v>3</v>
      </c>
      <c r="U117" s="94">
        <f>'Find Your Champion'!$H$37-'Champ Scores'!U117</f>
        <v>0</v>
      </c>
      <c r="V117" s="94"/>
      <c r="W117" s="94">
        <f t="shared" si="8"/>
        <v>164</v>
      </c>
      <c r="X117" s="94">
        <f t="shared" si="9"/>
        <v>18</v>
      </c>
      <c r="Z117" s="94">
        <f>RANK(X117,X$3:X$162,0)+COUNTIF(X$3:X117,X117)-1</f>
        <v>126</v>
      </c>
      <c r="AA117" t="str">
        <f t="shared" si="12"/>
        <v>Sivir</v>
      </c>
      <c r="AC117" s="4">
        <f t="shared" si="10"/>
        <v>126</v>
      </c>
      <c r="AD117" s="4">
        <f t="shared" si="11"/>
        <v>18</v>
      </c>
    </row>
    <row r="118" spans="1:30" x14ac:dyDescent="0.25">
      <c r="A118" t="str">
        <f>'Champ Scores'!A118</f>
        <v>Skarner</v>
      </c>
      <c r="B118" s="94">
        <f>'Find Your Champion'!$B$2-'Champ Scores'!B118</f>
        <v>-1</v>
      </c>
      <c r="C118" s="94">
        <f>'Find Your Champion'!$B$9-'Champ Scores'!C118</f>
        <v>-3</v>
      </c>
      <c r="D118" s="94">
        <f>'Find Your Champion'!$B$16-'Champ Scores'!D118</f>
        <v>-2</v>
      </c>
      <c r="E118" s="94">
        <f>'Find Your Champion'!$B$23-'Champ Scores'!E118</f>
        <v>-1</v>
      </c>
      <c r="F118" s="94">
        <f>'Find Your Champion'!$B$30-'Champ Scores'!F118</f>
        <v>2</v>
      </c>
      <c r="G118" s="94">
        <f>'Find Your Champion'!$B$37-'Champ Scores'!G118</f>
        <v>-1</v>
      </c>
      <c r="H118" s="94">
        <f>'Find Your Champion'!$B$44-'Champ Scores'!H118</f>
        <v>0</v>
      </c>
      <c r="I118" s="94">
        <f>'Find Your Champion'!$E$2-'Champ Scores'!I118</f>
        <v>0</v>
      </c>
      <c r="J118" s="94">
        <f>'Find Your Champion'!$E$9-'Champ Scores'!J118</f>
        <v>0</v>
      </c>
      <c r="K118" s="94">
        <f>'Find Your Champion'!$E$16-'Champ Scores'!K118</f>
        <v>1</v>
      </c>
      <c r="L118" s="94">
        <f>'Find Your Champion'!$E$23-'Champ Scores'!L118</f>
        <v>4</v>
      </c>
      <c r="M118" s="94">
        <f>'Find Your Champion'!$E$30-'Champ Scores'!M118</f>
        <v>-4</v>
      </c>
      <c r="N118" s="94">
        <f>'Find Your Champion'!$E$37-'Champ Scores'!N118</f>
        <v>3</v>
      </c>
      <c r="O118" s="94">
        <f>'Find Your Champion'!$E$44-'Champ Scores'!O118</f>
        <v>0</v>
      </c>
      <c r="P118" s="94">
        <f>'Find Your Champion'!$H$2-'Champ Scores'!P118</f>
        <v>0</v>
      </c>
      <c r="Q118" s="94">
        <f>'Find Your Champion'!$H$9-'Champ Scores'!Q118</f>
        <v>-4</v>
      </c>
      <c r="R118" s="94">
        <f>'Find Your Champion'!$H$16-'Champ Scores'!R118</f>
        <v>0</v>
      </c>
      <c r="S118" s="94">
        <f>'Find Your Champion'!$H$23-'Champ Scores'!S118</f>
        <v>4</v>
      </c>
      <c r="T118" s="94">
        <f>'Find Your Champion'!$H$30-'Champ Scores'!T118</f>
        <v>2</v>
      </c>
      <c r="U118" s="94">
        <f>'Find Your Champion'!$H$37-'Champ Scores'!U118</f>
        <v>2</v>
      </c>
      <c r="V118" s="94"/>
      <c r="W118" s="94">
        <f t="shared" si="8"/>
        <v>102</v>
      </c>
      <c r="X118" s="94">
        <f t="shared" si="9"/>
        <v>49</v>
      </c>
      <c r="Z118" s="94">
        <f>RANK(X118,X$3:X$162,0)+COUNTIF(X$3:X118,X118)-1</f>
        <v>49</v>
      </c>
      <c r="AA118" t="str">
        <f t="shared" si="12"/>
        <v>Skarner</v>
      </c>
      <c r="AC118" s="4">
        <f t="shared" si="10"/>
        <v>49</v>
      </c>
      <c r="AD118" s="4">
        <f t="shared" si="11"/>
        <v>49</v>
      </c>
    </row>
    <row r="119" spans="1:30" x14ac:dyDescent="0.25">
      <c r="A119" t="str">
        <f>'Champ Scores'!A119</f>
        <v>Sona</v>
      </c>
      <c r="B119" s="94">
        <f>'Find Your Champion'!$B$2-'Champ Scores'!B119</f>
        <v>0</v>
      </c>
      <c r="C119" s="94">
        <f>'Find Your Champion'!$B$9-'Champ Scores'!C119</f>
        <v>-2</v>
      </c>
      <c r="D119" s="94">
        <f>'Find Your Champion'!$B$16-'Champ Scores'!D119</f>
        <v>-1</v>
      </c>
      <c r="E119" s="94">
        <f>'Find Your Champion'!$B$23-'Champ Scores'!E119</f>
        <v>2</v>
      </c>
      <c r="F119" s="94">
        <f>'Find Your Champion'!$B$30-'Champ Scores'!F119</f>
        <v>4</v>
      </c>
      <c r="G119" s="94">
        <f>'Find Your Champion'!$B$37-'Champ Scores'!G119</f>
        <v>0</v>
      </c>
      <c r="H119" s="94">
        <f>'Find Your Champion'!$B$44-'Champ Scores'!H119</f>
        <v>-2</v>
      </c>
      <c r="I119" s="94">
        <f>'Find Your Champion'!$E$2-'Champ Scores'!I119</f>
        <v>-2</v>
      </c>
      <c r="J119" s="94">
        <f>'Find Your Champion'!$E$9-'Champ Scores'!J119</f>
        <v>0</v>
      </c>
      <c r="K119" s="94">
        <f>'Find Your Champion'!$E$16-'Champ Scores'!K119</f>
        <v>4</v>
      </c>
      <c r="L119" s="94">
        <f>'Find Your Champion'!$E$23-'Champ Scores'!L119</f>
        <v>4</v>
      </c>
      <c r="M119" s="94">
        <f>'Find Your Champion'!$E$30-'Champ Scores'!M119</f>
        <v>0</v>
      </c>
      <c r="N119" s="94">
        <f>'Find Your Champion'!$E$37-'Champ Scores'!N119</f>
        <v>0</v>
      </c>
      <c r="O119" s="94">
        <f>'Find Your Champion'!$E$44-'Champ Scores'!O119</f>
        <v>-3</v>
      </c>
      <c r="P119" s="94">
        <f>'Find Your Champion'!$H$2-'Champ Scores'!P119</f>
        <v>0</v>
      </c>
      <c r="Q119" s="94">
        <f>'Find Your Champion'!$H$9-'Champ Scores'!Q119</f>
        <v>-2</v>
      </c>
      <c r="R119" s="94">
        <f>'Find Your Champion'!$H$16-'Champ Scores'!R119</f>
        <v>0</v>
      </c>
      <c r="S119" s="94">
        <f>'Find Your Champion'!$H$23-'Champ Scores'!S119</f>
        <v>0</v>
      </c>
      <c r="T119" s="94">
        <f>'Find Your Champion'!$H$30-'Champ Scores'!T119</f>
        <v>0</v>
      </c>
      <c r="U119" s="94">
        <f>'Find Your Champion'!$H$37-'Champ Scores'!U119</f>
        <v>0</v>
      </c>
      <c r="V119" s="94"/>
      <c r="W119" s="94">
        <f t="shared" si="8"/>
        <v>78</v>
      </c>
      <c r="X119" s="94">
        <f t="shared" si="9"/>
        <v>61</v>
      </c>
      <c r="Z119" s="94">
        <f>RANK(X119,X$3:X$162,0)+COUNTIF(X$3:X119,X119)-1</f>
        <v>23</v>
      </c>
      <c r="AA119" t="str">
        <f t="shared" si="12"/>
        <v>Sona</v>
      </c>
      <c r="AC119" s="4">
        <f t="shared" si="10"/>
        <v>23</v>
      </c>
      <c r="AD119" s="4">
        <f t="shared" si="11"/>
        <v>61</v>
      </c>
    </row>
    <row r="120" spans="1:30" x14ac:dyDescent="0.25">
      <c r="A120" t="str">
        <f>'Champ Scores'!A120</f>
        <v>Soraka</v>
      </c>
      <c r="B120" s="94">
        <f>'Find Your Champion'!$B$2-'Champ Scores'!B120</f>
        <v>0</v>
      </c>
      <c r="C120" s="94">
        <f>'Find Your Champion'!$B$9-'Champ Scores'!C120</f>
        <v>-1</v>
      </c>
      <c r="D120" s="94">
        <f>'Find Your Champion'!$B$16-'Champ Scores'!D120</f>
        <v>0</v>
      </c>
      <c r="E120" s="94">
        <f>'Find Your Champion'!$B$23-'Champ Scores'!E120</f>
        <v>1</v>
      </c>
      <c r="F120" s="94">
        <f>'Find Your Champion'!$B$30-'Champ Scores'!F120</f>
        <v>4</v>
      </c>
      <c r="G120" s="94">
        <f>'Find Your Champion'!$B$37-'Champ Scores'!G120</f>
        <v>0</v>
      </c>
      <c r="H120" s="94">
        <f>'Find Your Champion'!$B$44-'Champ Scores'!H120</f>
        <v>-3</v>
      </c>
      <c r="I120" s="94">
        <f>'Find Your Champion'!$E$2-'Champ Scores'!I120</f>
        <v>-3</v>
      </c>
      <c r="J120" s="94">
        <f>'Find Your Champion'!$E$9-'Champ Scores'!J120</f>
        <v>0</v>
      </c>
      <c r="K120" s="94">
        <f>'Find Your Champion'!$E$16-'Champ Scores'!K120</f>
        <v>4</v>
      </c>
      <c r="L120" s="94">
        <f>'Find Your Champion'!$E$23-'Champ Scores'!L120</f>
        <v>4</v>
      </c>
      <c r="M120" s="94">
        <f>'Find Your Champion'!$E$30-'Champ Scores'!M120</f>
        <v>-1</v>
      </c>
      <c r="N120" s="94">
        <f>'Find Your Champion'!$E$37-'Champ Scores'!N120</f>
        <v>1</v>
      </c>
      <c r="O120" s="94">
        <f>'Find Your Champion'!$E$44-'Champ Scores'!O120</f>
        <v>-3</v>
      </c>
      <c r="P120" s="94">
        <f>'Find Your Champion'!$H$2-'Champ Scores'!P120</f>
        <v>2</v>
      </c>
      <c r="Q120" s="94">
        <f>'Find Your Champion'!$H$9-'Champ Scores'!Q120</f>
        <v>-3</v>
      </c>
      <c r="R120" s="94">
        <f>'Find Your Champion'!$H$16-'Champ Scores'!R120</f>
        <v>0</v>
      </c>
      <c r="S120" s="94">
        <f>'Find Your Champion'!$H$23-'Champ Scores'!S120</f>
        <v>0</v>
      </c>
      <c r="T120" s="94">
        <f>'Find Your Champion'!$H$30-'Champ Scores'!T120</f>
        <v>0</v>
      </c>
      <c r="U120" s="94">
        <f>'Find Your Champion'!$H$37-'Champ Scores'!U120</f>
        <v>0</v>
      </c>
      <c r="V120" s="94"/>
      <c r="W120" s="94">
        <f t="shared" si="8"/>
        <v>92</v>
      </c>
      <c r="X120" s="94">
        <f t="shared" si="9"/>
        <v>54</v>
      </c>
      <c r="Z120" s="94">
        <f>RANK(X120,X$3:X$162,0)+COUNTIF(X$3:X120,X120)-1</f>
        <v>37</v>
      </c>
      <c r="AA120" t="str">
        <f t="shared" si="12"/>
        <v>Soraka</v>
      </c>
      <c r="AC120" s="4">
        <f t="shared" si="10"/>
        <v>37</v>
      </c>
      <c r="AD120" s="4">
        <f t="shared" si="11"/>
        <v>54</v>
      </c>
    </row>
    <row r="121" spans="1:30" x14ac:dyDescent="0.25">
      <c r="A121" t="str">
        <f>'Champ Scores'!A121</f>
        <v>Swain</v>
      </c>
      <c r="B121" s="94">
        <f>'Find Your Champion'!$B$2-'Champ Scores'!B121</f>
        <v>-1</v>
      </c>
      <c r="C121" s="94">
        <f>'Find Your Champion'!$B$9-'Champ Scores'!C121</f>
        <v>-3</v>
      </c>
      <c r="D121" s="94">
        <f>'Find Your Champion'!$B$16-'Champ Scores'!D121</f>
        <v>0</v>
      </c>
      <c r="E121" s="94">
        <f>'Find Your Champion'!$B$23-'Champ Scores'!E121</f>
        <v>-2</v>
      </c>
      <c r="F121" s="94">
        <f>'Find Your Champion'!$B$30-'Champ Scores'!F121</f>
        <v>2</v>
      </c>
      <c r="G121" s="94">
        <f>'Find Your Champion'!$B$37-'Champ Scores'!G121</f>
        <v>-2</v>
      </c>
      <c r="H121" s="94">
        <f>'Find Your Champion'!$B$44-'Champ Scores'!H121</f>
        <v>-2</v>
      </c>
      <c r="I121" s="94">
        <f>'Find Your Champion'!$E$2-'Champ Scores'!I121</f>
        <v>-2</v>
      </c>
      <c r="J121" s="94">
        <f>'Find Your Champion'!$E$9-'Champ Scores'!J121</f>
        <v>-2</v>
      </c>
      <c r="K121" s="94">
        <f>'Find Your Champion'!$E$16-'Champ Scores'!K121</f>
        <v>4</v>
      </c>
      <c r="L121" s="94">
        <f>'Find Your Champion'!$E$23-'Champ Scores'!L121</f>
        <v>1</v>
      </c>
      <c r="M121" s="94">
        <f>'Find Your Champion'!$E$30-'Champ Scores'!M121</f>
        <v>0</v>
      </c>
      <c r="N121" s="94">
        <f>'Find Your Champion'!$E$37-'Champ Scores'!N121</f>
        <v>2</v>
      </c>
      <c r="O121" s="94">
        <f>'Find Your Champion'!$E$44-'Champ Scores'!O121</f>
        <v>-3</v>
      </c>
      <c r="P121" s="94">
        <f>'Find Your Champion'!$H$2-'Champ Scores'!P121</f>
        <v>2</v>
      </c>
      <c r="Q121" s="94">
        <f>'Find Your Champion'!$H$9-'Champ Scores'!Q121</f>
        <v>-1</v>
      </c>
      <c r="R121" s="94">
        <f>'Find Your Champion'!$H$16-'Champ Scores'!R121</f>
        <v>0</v>
      </c>
      <c r="S121" s="94">
        <f>'Find Your Champion'!$H$23-'Champ Scores'!S121</f>
        <v>4</v>
      </c>
      <c r="T121" s="94">
        <f>'Find Your Champion'!$H$30-'Champ Scores'!T121</f>
        <v>2</v>
      </c>
      <c r="U121" s="94">
        <f>'Find Your Champion'!$H$37-'Champ Scores'!U121</f>
        <v>3</v>
      </c>
      <c r="V121" s="94"/>
      <c r="W121" s="94">
        <f t="shared" si="8"/>
        <v>98</v>
      </c>
      <c r="X121" s="94">
        <f t="shared" si="9"/>
        <v>51</v>
      </c>
      <c r="Z121" s="94">
        <f>RANK(X121,X$3:X$162,0)+COUNTIF(X$3:X121,X121)-1</f>
        <v>48</v>
      </c>
      <c r="AA121" t="str">
        <f t="shared" si="12"/>
        <v>Swain</v>
      </c>
      <c r="AC121" s="4">
        <f t="shared" si="10"/>
        <v>48</v>
      </c>
      <c r="AD121" s="4">
        <f t="shared" si="11"/>
        <v>51</v>
      </c>
    </row>
    <row r="122" spans="1:30" x14ac:dyDescent="0.25">
      <c r="A122" t="str">
        <f>'Champ Scores'!A122</f>
        <v>Sylas</v>
      </c>
      <c r="B122" s="94">
        <f>'Find Your Champion'!$B$2-'Champ Scores'!B122</f>
        <v>-3</v>
      </c>
      <c r="C122" s="94">
        <f>'Find Your Champion'!$B$9-'Champ Scores'!C122</f>
        <v>-3</v>
      </c>
      <c r="D122" s="94">
        <f>'Find Your Champion'!$B$16-'Champ Scores'!D122</f>
        <v>-3</v>
      </c>
      <c r="E122" s="94">
        <f>'Find Your Champion'!$B$23-'Champ Scores'!E122</f>
        <v>0</v>
      </c>
      <c r="F122" s="94">
        <f>'Find Your Champion'!$B$30-'Champ Scores'!F122</f>
        <v>0</v>
      </c>
      <c r="G122" s="94">
        <f>'Find Your Champion'!$B$37-'Champ Scores'!G122</f>
        <v>-1</v>
      </c>
      <c r="H122" s="94">
        <f>'Find Your Champion'!$B$44-'Champ Scores'!H122</f>
        <v>0</v>
      </c>
      <c r="I122" s="94">
        <f>'Find Your Champion'!$E$2-'Champ Scores'!I122</f>
        <v>0</v>
      </c>
      <c r="J122" s="94">
        <f>'Find Your Champion'!$E$9-'Champ Scores'!J122</f>
        <v>-4</v>
      </c>
      <c r="K122" s="94">
        <f>'Find Your Champion'!$E$16-'Champ Scores'!K122</f>
        <v>4</v>
      </c>
      <c r="L122" s="94">
        <f>'Find Your Champion'!$E$23-'Champ Scores'!L122</f>
        <v>1</v>
      </c>
      <c r="M122" s="94">
        <f>'Find Your Champion'!$E$30-'Champ Scores'!M122</f>
        <v>-2</v>
      </c>
      <c r="N122" s="94">
        <f>'Find Your Champion'!$E$37-'Champ Scores'!N122</f>
        <v>4</v>
      </c>
      <c r="O122" s="94">
        <f>'Find Your Champion'!$E$44-'Champ Scores'!O122</f>
        <v>0</v>
      </c>
      <c r="P122" s="94">
        <f>'Find Your Champion'!$H$2-'Champ Scores'!P122</f>
        <v>0</v>
      </c>
      <c r="Q122" s="94">
        <f>'Find Your Champion'!$H$9-'Champ Scores'!Q122</f>
        <v>-1</v>
      </c>
      <c r="R122" s="94">
        <f>'Find Your Champion'!$H$16-'Champ Scores'!R122</f>
        <v>-2</v>
      </c>
      <c r="S122" s="94">
        <f>'Find Your Champion'!$H$23-'Champ Scores'!S122</f>
        <v>4</v>
      </c>
      <c r="T122" s="94">
        <f>'Find Your Champion'!$H$30-'Champ Scores'!T122</f>
        <v>4</v>
      </c>
      <c r="U122" s="94">
        <f>'Find Your Champion'!$H$37-'Champ Scores'!U122</f>
        <v>4</v>
      </c>
      <c r="V122" s="94"/>
      <c r="W122" s="94">
        <f t="shared" si="8"/>
        <v>134</v>
      </c>
      <c r="X122" s="94">
        <f t="shared" si="9"/>
        <v>33</v>
      </c>
      <c r="Z122" s="94">
        <f>RANK(X122,X$3:X$162,0)+COUNTIF(X$3:X122,X122)-1</f>
        <v>97</v>
      </c>
      <c r="AA122" t="str">
        <f t="shared" si="12"/>
        <v>Sylas</v>
      </c>
      <c r="AC122" s="4">
        <f t="shared" si="10"/>
        <v>97</v>
      </c>
      <c r="AD122" s="4">
        <f t="shared" si="11"/>
        <v>33</v>
      </c>
    </row>
    <row r="123" spans="1:30" x14ac:dyDescent="0.25">
      <c r="A123" t="str">
        <f>'Champ Scores'!A123</f>
        <v>Syndra</v>
      </c>
      <c r="B123" s="94">
        <f>'Find Your Champion'!$B$2-'Champ Scores'!B123</f>
        <v>-4</v>
      </c>
      <c r="C123" s="94">
        <f>'Find Your Champion'!$B$9-'Champ Scores'!C123</f>
        <v>0</v>
      </c>
      <c r="D123" s="94">
        <f>'Find Your Champion'!$B$16-'Champ Scores'!D123</f>
        <v>-3</v>
      </c>
      <c r="E123" s="94">
        <f>'Find Your Champion'!$B$23-'Champ Scores'!E123</f>
        <v>0</v>
      </c>
      <c r="F123" s="94">
        <f>'Find Your Champion'!$B$30-'Champ Scores'!F123</f>
        <v>4</v>
      </c>
      <c r="G123" s="94">
        <f>'Find Your Champion'!$B$37-'Champ Scores'!G123</f>
        <v>-3</v>
      </c>
      <c r="H123" s="94">
        <f>'Find Your Champion'!$B$44-'Champ Scores'!H123</f>
        <v>-3</v>
      </c>
      <c r="I123" s="94">
        <f>'Find Your Champion'!$E$2-'Champ Scores'!I123</f>
        <v>-3</v>
      </c>
      <c r="J123" s="94">
        <f>'Find Your Champion'!$E$9-'Champ Scores'!J123</f>
        <v>-1</v>
      </c>
      <c r="K123" s="94">
        <f>'Find Your Champion'!$E$16-'Champ Scores'!K123</f>
        <v>4</v>
      </c>
      <c r="L123" s="94">
        <f>'Find Your Champion'!$E$23-'Champ Scores'!L123</f>
        <v>4</v>
      </c>
      <c r="M123" s="94">
        <f>'Find Your Champion'!$E$30-'Champ Scores'!M123</f>
        <v>-1</v>
      </c>
      <c r="N123" s="94">
        <f>'Find Your Champion'!$E$37-'Champ Scores'!N123</f>
        <v>1</v>
      </c>
      <c r="O123" s="94">
        <f>'Find Your Champion'!$E$44-'Champ Scores'!O123</f>
        <v>-3</v>
      </c>
      <c r="P123" s="94">
        <f>'Find Your Champion'!$H$2-'Champ Scores'!P123</f>
        <v>0</v>
      </c>
      <c r="Q123" s="94">
        <f>'Find Your Champion'!$H$9-'Champ Scores'!Q123</f>
        <v>0</v>
      </c>
      <c r="R123" s="94">
        <f>'Find Your Champion'!$H$16-'Champ Scores'!R123</f>
        <v>0</v>
      </c>
      <c r="S123" s="94">
        <f>'Find Your Champion'!$H$23-'Champ Scores'!S123</f>
        <v>4</v>
      </c>
      <c r="T123" s="94">
        <f>'Find Your Champion'!$H$30-'Champ Scores'!T123</f>
        <v>2</v>
      </c>
      <c r="U123" s="94">
        <f>'Find Your Champion'!$H$37-'Champ Scores'!U123</f>
        <v>4</v>
      </c>
      <c r="V123" s="94"/>
      <c r="W123" s="94">
        <f t="shared" si="8"/>
        <v>148</v>
      </c>
      <c r="X123" s="94">
        <f t="shared" si="9"/>
        <v>26</v>
      </c>
      <c r="Z123" s="94">
        <f>RANK(X123,X$3:X$162,0)+COUNTIF(X$3:X123,X123)-1</f>
        <v>110</v>
      </c>
      <c r="AA123" t="str">
        <f t="shared" si="12"/>
        <v>Syndra</v>
      </c>
      <c r="AC123" s="4">
        <f t="shared" si="10"/>
        <v>110</v>
      </c>
      <c r="AD123" s="4">
        <f t="shared" si="11"/>
        <v>26</v>
      </c>
    </row>
    <row r="124" spans="1:30" x14ac:dyDescent="0.25">
      <c r="A124" t="str">
        <f>'Champ Scores'!A124</f>
        <v>Tahm Kench</v>
      </c>
      <c r="B124" s="94">
        <f>'Find Your Champion'!$B$2-'Champ Scores'!B124</f>
        <v>0</v>
      </c>
      <c r="C124" s="94">
        <f>'Find Your Champion'!$B$9-'Champ Scores'!C124</f>
        <v>-2</v>
      </c>
      <c r="D124" s="94">
        <f>'Find Your Champion'!$B$16-'Champ Scores'!D124</f>
        <v>-2</v>
      </c>
      <c r="E124" s="94">
        <f>'Find Your Champion'!$B$23-'Champ Scores'!E124</f>
        <v>2</v>
      </c>
      <c r="F124" s="94">
        <f>'Find Your Champion'!$B$30-'Champ Scores'!F124</f>
        <v>2</v>
      </c>
      <c r="G124" s="94">
        <f>'Find Your Champion'!$B$37-'Champ Scores'!G124</f>
        <v>0</v>
      </c>
      <c r="H124" s="94">
        <f>'Find Your Champion'!$B$44-'Champ Scores'!H124</f>
        <v>0</v>
      </c>
      <c r="I124" s="94">
        <f>'Find Your Champion'!$E$2-'Champ Scores'!I124</f>
        <v>0</v>
      </c>
      <c r="J124" s="94">
        <f>'Find Your Champion'!$E$9-'Champ Scores'!J124</f>
        <v>-1</v>
      </c>
      <c r="K124" s="94">
        <f>'Find Your Champion'!$E$16-'Champ Scores'!K124</f>
        <v>0</v>
      </c>
      <c r="L124" s="94">
        <f>'Find Your Champion'!$E$23-'Champ Scores'!L124</f>
        <v>0</v>
      </c>
      <c r="M124" s="94">
        <f>'Find Your Champion'!$E$30-'Champ Scores'!M124</f>
        <v>-2</v>
      </c>
      <c r="N124" s="94">
        <f>'Find Your Champion'!$E$37-'Champ Scores'!N124</f>
        <v>4</v>
      </c>
      <c r="O124" s="94">
        <f>'Find Your Champion'!$E$44-'Champ Scores'!O124</f>
        <v>-1</v>
      </c>
      <c r="P124" s="94">
        <f>'Find Your Champion'!$H$2-'Champ Scores'!P124</f>
        <v>2</v>
      </c>
      <c r="Q124" s="94">
        <f>'Find Your Champion'!$H$9-'Champ Scores'!Q124</f>
        <v>-4</v>
      </c>
      <c r="R124" s="94">
        <f>'Find Your Champion'!$H$16-'Champ Scores'!R124</f>
        <v>0</v>
      </c>
      <c r="S124" s="94">
        <f>'Find Your Champion'!$H$23-'Champ Scores'!S124</f>
        <v>4</v>
      </c>
      <c r="T124" s="94">
        <f>'Find Your Champion'!$H$30-'Champ Scores'!T124</f>
        <v>0</v>
      </c>
      <c r="U124" s="94">
        <f>'Find Your Champion'!$H$37-'Champ Scores'!U124</f>
        <v>0</v>
      </c>
      <c r="V124" s="94"/>
      <c r="W124" s="94">
        <f t="shared" si="8"/>
        <v>74</v>
      </c>
      <c r="X124" s="94">
        <f t="shared" si="9"/>
        <v>63</v>
      </c>
      <c r="Z124" s="94">
        <f>RANK(X124,X$3:X$162,0)+COUNTIF(X$3:X124,X124)-1</f>
        <v>18</v>
      </c>
      <c r="AA124" t="str">
        <f t="shared" si="12"/>
        <v>Tahm Kench</v>
      </c>
      <c r="AC124" s="4">
        <f t="shared" si="10"/>
        <v>18</v>
      </c>
      <c r="AD124" s="4">
        <f t="shared" si="11"/>
        <v>63</v>
      </c>
    </row>
    <row r="125" spans="1:30" x14ac:dyDescent="0.25">
      <c r="A125" t="str">
        <f>'Champ Scores'!A125</f>
        <v>Taliyah</v>
      </c>
      <c r="B125" s="94">
        <f>'Find Your Champion'!$B$2-'Champ Scores'!B125</f>
        <v>-2</v>
      </c>
      <c r="C125" s="94">
        <f>'Find Your Champion'!$B$9-'Champ Scores'!C125</f>
        <v>-3</v>
      </c>
      <c r="D125" s="94">
        <f>'Find Your Champion'!$B$16-'Champ Scores'!D125</f>
        <v>0</v>
      </c>
      <c r="E125" s="94">
        <f>'Find Your Champion'!$B$23-'Champ Scores'!E125</f>
        <v>-2</v>
      </c>
      <c r="F125" s="94">
        <f>'Find Your Champion'!$B$30-'Champ Scores'!F125</f>
        <v>2</v>
      </c>
      <c r="G125" s="94">
        <f>'Find Your Champion'!$B$37-'Champ Scores'!G125</f>
        <v>-3</v>
      </c>
      <c r="H125" s="94">
        <f>'Find Your Champion'!$B$44-'Champ Scores'!H125</f>
        <v>-2</v>
      </c>
      <c r="I125" s="94">
        <f>'Find Your Champion'!$E$2-'Champ Scores'!I125</f>
        <v>-2</v>
      </c>
      <c r="J125" s="94">
        <f>'Find Your Champion'!$E$9-'Champ Scores'!J125</f>
        <v>-1</v>
      </c>
      <c r="K125" s="94">
        <f>'Find Your Champion'!$E$16-'Champ Scores'!K125</f>
        <v>4</v>
      </c>
      <c r="L125" s="94">
        <f>'Find Your Champion'!$E$23-'Champ Scores'!L125</f>
        <v>4</v>
      </c>
      <c r="M125" s="94">
        <f>'Find Your Champion'!$E$30-'Champ Scores'!M125</f>
        <v>0</v>
      </c>
      <c r="N125" s="94">
        <f>'Find Your Champion'!$E$37-'Champ Scores'!N125</f>
        <v>1</v>
      </c>
      <c r="O125" s="94">
        <f>'Find Your Champion'!$E$44-'Champ Scores'!O125</f>
        <v>-2</v>
      </c>
      <c r="P125" s="94">
        <f>'Find Your Champion'!$H$2-'Champ Scores'!P125</f>
        <v>2</v>
      </c>
      <c r="Q125" s="94">
        <f>'Find Your Champion'!$H$9-'Champ Scores'!Q125</f>
        <v>-4</v>
      </c>
      <c r="R125" s="94">
        <f>'Find Your Champion'!$H$16-'Champ Scores'!R125</f>
        <v>0</v>
      </c>
      <c r="S125" s="94">
        <f>'Find Your Champion'!$H$23-'Champ Scores'!S125</f>
        <v>4</v>
      </c>
      <c r="T125" s="94">
        <f>'Find Your Champion'!$H$30-'Champ Scores'!T125</f>
        <v>2</v>
      </c>
      <c r="U125" s="94">
        <f>'Find Your Champion'!$H$37-'Champ Scores'!U125</f>
        <v>4</v>
      </c>
      <c r="V125" s="94"/>
      <c r="W125" s="94">
        <f t="shared" si="8"/>
        <v>132</v>
      </c>
      <c r="X125" s="94">
        <f t="shared" si="9"/>
        <v>34</v>
      </c>
      <c r="Z125" s="94">
        <f>RANK(X125,X$3:X$162,0)+COUNTIF(X$3:X125,X125)-1</f>
        <v>96</v>
      </c>
      <c r="AA125" t="str">
        <f t="shared" si="12"/>
        <v>Taliyah</v>
      </c>
      <c r="AC125" s="4">
        <f t="shared" si="10"/>
        <v>96</v>
      </c>
      <c r="AD125" s="4">
        <f t="shared" si="11"/>
        <v>34</v>
      </c>
    </row>
    <row r="126" spans="1:30" x14ac:dyDescent="0.25">
      <c r="A126" t="str">
        <f>'Champ Scores'!A126</f>
        <v>Talon</v>
      </c>
      <c r="B126" s="94">
        <f>'Find Your Champion'!$B$2-'Champ Scores'!B126</f>
        <v>-4</v>
      </c>
      <c r="C126" s="94">
        <f>'Find Your Champion'!$B$9-'Champ Scores'!C126</f>
        <v>-1</v>
      </c>
      <c r="D126" s="94">
        <f>'Find Your Champion'!$B$16-'Champ Scores'!D126</f>
        <v>-4</v>
      </c>
      <c r="E126" s="94">
        <f>'Find Your Champion'!$B$23-'Champ Scores'!E126</f>
        <v>0</v>
      </c>
      <c r="F126" s="94">
        <f>'Find Your Champion'!$B$30-'Champ Scores'!F126</f>
        <v>0</v>
      </c>
      <c r="G126" s="94">
        <f>'Find Your Champion'!$B$37-'Champ Scores'!G126</f>
        <v>-2</v>
      </c>
      <c r="H126" s="94">
        <f>'Find Your Champion'!$B$44-'Champ Scores'!H126</f>
        <v>-1</v>
      </c>
      <c r="I126" s="94">
        <f>'Find Your Champion'!$E$2-'Champ Scores'!I126</f>
        <v>0</v>
      </c>
      <c r="J126" s="94">
        <f>'Find Your Champion'!$E$9-'Champ Scores'!J126</f>
        <v>-3</v>
      </c>
      <c r="K126" s="94">
        <f>'Find Your Champion'!$E$16-'Champ Scores'!K126</f>
        <v>4</v>
      </c>
      <c r="L126" s="94">
        <f>'Find Your Champion'!$E$23-'Champ Scores'!L126</f>
        <v>4</v>
      </c>
      <c r="M126" s="94">
        <f>'Find Your Champion'!$E$30-'Champ Scores'!M126</f>
        <v>0</v>
      </c>
      <c r="N126" s="94">
        <f>'Find Your Champion'!$E$37-'Champ Scores'!N126</f>
        <v>3</v>
      </c>
      <c r="O126" s="94">
        <f>'Find Your Champion'!$E$44-'Champ Scores'!O126</f>
        <v>-2</v>
      </c>
      <c r="P126" s="94">
        <f>'Find Your Champion'!$H$2-'Champ Scores'!P126</f>
        <v>3</v>
      </c>
      <c r="Q126" s="94">
        <f>'Find Your Champion'!$H$9-'Champ Scores'!Q126</f>
        <v>-4</v>
      </c>
      <c r="R126" s="94">
        <f>'Find Your Champion'!$H$16-'Champ Scores'!R126</f>
        <v>-3</v>
      </c>
      <c r="S126" s="94">
        <f>'Find Your Champion'!$H$23-'Champ Scores'!S126</f>
        <v>4</v>
      </c>
      <c r="T126" s="94">
        <f>'Find Your Champion'!$H$30-'Champ Scores'!T126</f>
        <v>4</v>
      </c>
      <c r="U126" s="94">
        <f>'Find Your Champion'!$H$37-'Champ Scores'!U126</f>
        <v>4</v>
      </c>
      <c r="V126" s="94"/>
      <c r="W126" s="94">
        <f t="shared" si="8"/>
        <v>174</v>
      </c>
      <c r="X126" s="94">
        <f t="shared" si="9"/>
        <v>13</v>
      </c>
      <c r="Z126" s="94">
        <f>RANK(X126,X$3:X$162,0)+COUNTIF(X$3:X126,X126)-1</f>
        <v>136</v>
      </c>
      <c r="AA126" t="str">
        <f t="shared" si="12"/>
        <v>Talon</v>
      </c>
      <c r="AC126" s="4">
        <f t="shared" si="10"/>
        <v>136</v>
      </c>
      <c r="AD126" s="4">
        <f t="shared" si="11"/>
        <v>13</v>
      </c>
    </row>
    <row r="127" spans="1:30" x14ac:dyDescent="0.25">
      <c r="A127" t="str">
        <f>'Champ Scores'!A127</f>
        <v>Taric</v>
      </c>
      <c r="B127" s="94">
        <f>'Find Your Champion'!$B$2-'Champ Scores'!B127</f>
        <v>0</v>
      </c>
      <c r="C127" s="94">
        <f>'Find Your Champion'!$B$9-'Champ Scores'!C127</f>
        <v>-1</v>
      </c>
      <c r="D127" s="94">
        <f>'Find Your Champion'!$B$16-'Champ Scores'!D127</f>
        <v>0</v>
      </c>
      <c r="E127" s="94">
        <f>'Find Your Champion'!$B$23-'Champ Scores'!E127</f>
        <v>1</v>
      </c>
      <c r="F127" s="94">
        <f>'Find Your Champion'!$B$30-'Champ Scores'!F127</f>
        <v>4</v>
      </c>
      <c r="G127" s="94">
        <f>'Find Your Champion'!$B$37-'Champ Scores'!G127</f>
        <v>0</v>
      </c>
      <c r="H127" s="94">
        <f>'Find Your Champion'!$B$44-'Champ Scores'!H127</f>
        <v>0</v>
      </c>
      <c r="I127" s="94">
        <f>'Find Your Champion'!$E$2-'Champ Scores'!I127</f>
        <v>0</v>
      </c>
      <c r="J127" s="94">
        <f>'Find Your Champion'!$E$9-'Champ Scores'!J127</f>
        <v>0</v>
      </c>
      <c r="K127" s="94">
        <f>'Find Your Champion'!$E$16-'Champ Scores'!K127</f>
        <v>0</v>
      </c>
      <c r="L127" s="94">
        <f>'Find Your Champion'!$E$23-'Champ Scores'!L127</f>
        <v>2</v>
      </c>
      <c r="M127" s="94">
        <f>'Find Your Champion'!$E$30-'Champ Scores'!M127</f>
        <v>-2</v>
      </c>
      <c r="N127" s="94">
        <f>'Find Your Champion'!$E$37-'Champ Scores'!N127</f>
        <v>0</v>
      </c>
      <c r="O127" s="94">
        <f>'Find Your Champion'!$E$44-'Champ Scores'!O127</f>
        <v>-2</v>
      </c>
      <c r="P127" s="94">
        <f>'Find Your Champion'!$H$2-'Champ Scores'!P127</f>
        <v>0</v>
      </c>
      <c r="Q127" s="94">
        <f>'Find Your Champion'!$H$9-'Champ Scores'!Q127</f>
        <v>0</v>
      </c>
      <c r="R127" s="94">
        <f>'Find Your Champion'!$H$16-'Champ Scores'!R127</f>
        <v>0</v>
      </c>
      <c r="S127" s="94">
        <f>'Find Your Champion'!$H$23-'Champ Scores'!S127</f>
        <v>0</v>
      </c>
      <c r="T127" s="94">
        <f>'Find Your Champion'!$H$30-'Champ Scores'!T127</f>
        <v>0</v>
      </c>
      <c r="U127" s="94">
        <f>'Find Your Champion'!$H$37-'Champ Scores'!U127</f>
        <v>0</v>
      </c>
      <c r="V127" s="94"/>
      <c r="W127" s="94">
        <f t="shared" si="8"/>
        <v>30</v>
      </c>
      <c r="X127" s="94">
        <f t="shared" si="9"/>
        <v>85</v>
      </c>
      <c r="Z127" s="94">
        <f>RANK(X127,X$3:X$162,0)+COUNTIF(X$3:X127,X127)-1</f>
        <v>1</v>
      </c>
      <c r="AA127" t="str">
        <f t="shared" si="12"/>
        <v>Taric</v>
      </c>
      <c r="AC127" s="4">
        <f t="shared" si="10"/>
        <v>1</v>
      </c>
      <c r="AD127" s="4">
        <f t="shared" si="11"/>
        <v>85</v>
      </c>
    </row>
    <row r="128" spans="1:30" x14ac:dyDescent="0.25">
      <c r="A128" t="str">
        <f>'Champ Scores'!A128</f>
        <v>Teemo</v>
      </c>
      <c r="B128" s="94">
        <f>'Find Your Champion'!$B$2-'Champ Scores'!B128</f>
        <v>0</v>
      </c>
      <c r="C128" s="94">
        <f>'Find Your Champion'!$B$9-'Champ Scores'!C128</f>
        <v>-4</v>
      </c>
      <c r="D128" s="94">
        <f>'Find Your Champion'!$B$16-'Champ Scores'!D128</f>
        <v>-4</v>
      </c>
      <c r="E128" s="94">
        <f>'Find Your Champion'!$B$23-'Champ Scores'!E128</f>
        <v>1</v>
      </c>
      <c r="F128" s="94">
        <f>'Find Your Champion'!$B$30-'Champ Scores'!F128</f>
        <v>1</v>
      </c>
      <c r="G128" s="94">
        <f>'Find Your Champion'!$B$37-'Champ Scores'!G128</f>
        <v>-3</v>
      </c>
      <c r="H128" s="94">
        <f>'Find Your Champion'!$B$44-'Champ Scores'!H128</f>
        <v>-3</v>
      </c>
      <c r="I128" s="94">
        <f>'Find Your Champion'!$E$2-'Champ Scores'!I128</f>
        <v>-3</v>
      </c>
      <c r="J128" s="94">
        <f>'Find Your Champion'!$E$9-'Champ Scores'!J128</f>
        <v>-3</v>
      </c>
      <c r="K128" s="94">
        <f>'Find Your Champion'!$E$16-'Champ Scores'!K128</f>
        <v>4</v>
      </c>
      <c r="L128" s="94">
        <f>'Find Your Champion'!$E$23-'Champ Scores'!L128</f>
        <v>4</v>
      </c>
      <c r="M128" s="94">
        <f>'Find Your Champion'!$E$30-'Champ Scores'!M128</f>
        <v>0</v>
      </c>
      <c r="N128" s="94">
        <f>'Find Your Champion'!$E$37-'Champ Scores'!N128</f>
        <v>3</v>
      </c>
      <c r="O128" s="94">
        <f>'Find Your Champion'!$E$44-'Champ Scores'!O128</f>
        <v>-4</v>
      </c>
      <c r="P128" s="94">
        <f>'Find Your Champion'!$H$2-'Champ Scores'!P128</f>
        <v>4</v>
      </c>
      <c r="Q128" s="94">
        <f>'Find Your Champion'!$H$9-'Champ Scores'!Q128</f>
        <v>-2</v>
      </c>
      <c r="R128" s="94">
        <f>'Find Your Champion'!$H$16-'Champ Scores'!R128</f>
        <v>0</v>
      </c>
      <c r="S128" s="94">
        <f>'Find Your Champion'!$H$23-'Champ Scores'!S128</f>
        <v>4</v>
      </c>
      <c r="T128" s="94">
        <f>'Find Your Champion'!$H$30-'Champ Scores'!T128</f>
        <v>3</v>
      </c>
      <c r="U128" s="94">
        <f>'Find Your Champion'!$H$37-'Champ Scores'!U128</f>
        <v>4</v>
      </c>
      <c r="V128" s="94"/>
      <c r="W128" s="94">
        <f t="shared" si="8"/>
        <v>188</v>
      </c>
      <c r="X128" s="94">
        <f t="shared" si="9"/>
        <v>6</v>
      </c>
      <c r="Z128" s="94">
        <f>RANK(X128,X$3:X$162,0)+COUNTIF(X$3:X128,X128)-1</f>
        <v>150</v>
      </c>
      <c r="AA128" t="str">
        <f t="shared" si="12"/>
        <v>Teemo</v>
      </c>
      <c r="AC128" s="4">
        <f t="shared" si="10"/>
        <v>150</v>
      </c>
      <c r="AD128" s="4">
        <f t="shared" si="11"/>
        <v>6</v>
      </c>
    </row>
    <row r="129" spans="1:30" x14ac:dyDescent="0.25">
      <c r="A129" t="str">
        <f>'Champ Scores'!A129</f>
        <v>Thresh</v>
      </c>
      <c r="B129" s="94">
        <f>'Find Your Champion'!$B$2-'Champ Scores'!B129</f>
        <v>0</v>
      </c>
      <c r="C129" s="94">
        <f>'Find Your Champion'!$B$9-'Champ Scores'!C129</f>
        <v>-1</v>
      </c>
      <c r="D129" s="94">
        <f>'Find Your Champion'!$B$16-'Champ Scores'!D129</f>
        <v>-1</v>
      </c>
      <c r="E129" s="94">
        <f>'Find Your Champion'!$B$23-'Champ Scores'!E129</f>
        <v>1</v>
      </c>
      <c r="F129" s="94">
        <f>'Find Your Champion'!$B$30-'Champ Scores'!F129</f>
        <v>3</v>
      </c>
      <c r="G129" s="94">
        <f>'Find Your Champion'!$B$37-'Champ Scores'!G129</f>
        <v>0</v>
      </c>
      <c r="H129" s="94">
        <f>'Find Your Champion'!$B$44-'Champ Scores'!H129</f>
        <v>0</v>
      </c>
      <c r="I129" s="94">
        <f>'Find Your Champion'!$E$2-'Champ Scores'!I129</f>
        <v>-1</v>
      </c>
      <c r="J129" s="94">
        <f>'Find Your Champion'!$E$9-'Champ Scores'!J129</f>
        <v>0</v>
      </c>
      <c r="K129" s="94">
        <f>'Find Your Champion'!$E$16-'Champ Scores'!K129</f>
        <v>2</v>
      </c>
      <c r="L129" s="94">
        <f>'Find Your Champion'!$E$23-'Champ Scores'!L129</f>
        <v>4</v>
      </c>
      <c r="M129" s="94">
        <f>'Find Your Champion'!$E$30-'Champ Scores'!M129</f>
        <v>-4</v>
      </c>
      <c r="N129" s="94">
        <f>'Find Your Champion'!$E$37-'Champ Scores'!N129</f>
        <v>1</v>
      </c>
      <c r="O129" s="94">
        <f>'Find Your Champion'!$E$44-'Champ Scores'!O129</f>
        <v>-4</v>
      </c>
      <c r="P129" s="94">
        <f>'Find Your Champion'!$H$2-'Champ Scores'!P129</f>
        <v>0</v>
      </c>
      <c r="Q129" s="94">
        <f>'Find Your Champion'!$H$9-'Champ Scores'!Q129</f>
        <v>0</v>
      </c>
      <c r="R129" s="94">
        <f>'Find Your Champion'!$H$16-'Champ Scores'!R129</f>
        <v>0</v>
      </c>
      <c r="S129" s="94">
        <f>'Find Your Champion'!$H$23-'Champ Scores'!S129</f>
        <v>1</v>
      </c>
      <c r="T129" s="94">
        <f>'Find Your Champion'!$H$30-'Champ Scores'!T129</f>
        <v>1</v>
      </c>
      <c r="U129" s="94">
        <f>'Find Your Champion'!$H$37-'Champ Scores'!U129</f>
        <v>0</v>
      </c>
      <c r="V129" s="94"/>
      <c r="W129" s="94">
        <f t="shared" si="8"/>
        <v>68</v>
      </c>
      <c r="X129" s="94">
        <f t="shared" si="9"/>
        <v>66</v>
      </c>
      <c r="Z129" s="94">
        <f>RANK(X129,X$3:X$162,0)+COUNTIF(X$3:X129,X129)-1</f>
        <v>11</v>
      </c>
      <c r="AA129" t="str">
        <f t="shared" si="12"/>
        <v>Thresh</v>
      </c>
      <c r="AC129" s="4">
        <f t="shared" si="10"/>
        <v>11</v>
      </c>
      <c r="AD129" s="4">
        <f t="shared" si="11"/>
        <v>66</v>
      </c>
    </row>
    <row r="130" spans="1:30" x14ac:dyDescent="0.25">
      <c r="A130" t="str">
        <f>'Champ Scores'!A130</f>
        <v>Tristana</v>
      </c>
      <c r="B130" s="94">
        <f>'Find Your Champion'!$B$2-'Champ Scores'!B130</f>
        <v>0</v>
      </c>
      <c r="C130" s="94">
        <f>'Find Your Champion'!$B$9-'Champ Scores'!C130</f>
        <v>-4</v>
      </c>
      <c r="D130" s="94">
        <f>'Find Your Champion'!$B$16-'Champ Scores'!D130</f>
        <v>-4</v>
      </c>
      <c r="E130" s="94">
        <f>'Find Your Champion'!$B$23-'Champ Scores'!E130</f>
        <v>0</v>
      </c>
      <c r="F130" s="94">
        <f>'Find Your Champion'!$B$30-'Champ Scores'!F130</f>
        <v>2</v>
      </c>
      <c r="G130" s="94">
        <f>'Find Your Champion'!$B$37-'Champ Scores'!G130</f>
        <v>-4</v>
      </c>
      <c r="H130" s="94">
        <f>'Find Your Champion'!$B$44-'Champ Scores'!H130</f>
        <v>-3</v>
      </c>
      <c r="I130" s="94">
        <f>'Find Your Champion'!$E$2-'Champ Scores'!I130</f>
        <v>-4</v>
      </c>
      <c r="J130" s="94">
        <f>'Find Your Champion'!$E$9-'Champ Scores'!J130</f>
        <v>0</v>
      </c>
      <c r="K130" s="94">
        <f>'Find Your Champion'!$E$16-'Champ Scores'!K130</f>
        <v>4</v>
      </c>
      <c r="L130" s="94">
        <f>'Find Your Champion'!$E$23-'Champ Scores'!L130</f>
        <v>4</v>
      </c>
      <c r="M130" s="94">
        <f>'Find Your Champion'!$E$30-'Champ Scores'!M130</f>
        <v>-1</v>
      </c>
      <c r="N130" s="94">
        <f>'Find Your Champion'!$E$37-'Champ Scores'!N130</f>
        <v>4</v>
      </c>
      <c r="O130" s="94">
        <f>'Find Your Champion'!$E$44-'Champ Scores'!O130</f>
        <v>0</v>
      </c>
      <c r="P130" s="94">
        <f>'Find Your Champion'!$H$2-'Champ Scores'!P130</f>
        <v>4</v>
      </c>
      <c r="Q130" s="94">
        <f>'Find Your Champion'!$H$9-'Champ Scores'!Q130</f>
        <v>-3</v>
      </c>
      <c r="R130" s="94">
        <f>'Find Your Champion'!$H$16-'Champ Scores'!R130</f>
        <v>-2</v>
      </c>
      <c r="S130" s="94">
        <f>'Find Your Champion'!$H$23-'Champ Scores'!S130</f>
        <v>4</v>
      </c>
      <c r="T130" s="94">
        <f>'Find Your Champion'!$H$30-'Champ Scores'!T130</f>
        <v>4</v>
      </c>
      <c r="U130" s="94">
        <f>'Find Your Champion'!$H$37-'Champ Scores'!U130</f>
        <v>1</v>
      </c>
      <c r="V130" s="94"/>
      <c r="W130" s="94">
        <f t="shared" si="8"/>
        <v>188</v>
      </c>
      <c r="X130" s="94">
        <f t="shared" si="9"/>
        <v>6</v>
      </c>
      <c r="Z130" s="94">
        <f>RANK(X130,X$3:X$162,0)+COUNTIF(X$3:X130,X130)-1</f>
        <v>151</v>
      </c>
      <c r="AA130" t="str">
        <f t="shared" si="12"/>
        <v>Tristana</v>
      </c>
      <c r="AC130" s="4">
        <f t="shared" si="10"/>
        <v>151</v>
      </c>
      <c r="AD130" s="4">
        <f t="shared" si="11"/>
        <v>6</v>
      </c>
    </row>
    <row r="131" spans="1:30" x14ac:dyDescent="0.25">
      <c r="A131" t="str">
        <f>'Champ Scores'!A131</f>
        <v>Trundle</v>
      </c>
      <c r="B131" s="94">
        <f>'Find Your Champion'!$B$2-'Champ Scores'!B131</f>
        <v>-1</v>
      </c>
      <c r="C131" s="94">
        <f>'Find Your Champion'!$B$9-'Champ Scores'!C131</f>
        <v>-3</v>
      </c>
      <c r="D131" s="94">
        <f>'Find Your Champion'!$B$16-'Champ Scores'!D131</f>
        <v>-3</v>
      </c>
      <c r="E131" s="94">
        <f>'Find Your Champion'!$B$23-'Champ Scores'!E131</f>
        <v>2</v>
      </c>
      <c r="F131" s="94">
        <f>'Find Your Champion'!$B$30-'Champ Scores'!F131</f>
        <v>1</v>
      </c>
      <c r="G131" s="94">
        <f>'Find Your Champion'!$B$37-'Champ Scores'!G131</f>
        <v>0</v>
      </c>
      <c r="H131" s="94">
        <f>'Find Your Champion'!$B$44-'Champ Scores'!H131</f>
        <v>0</v>
      </c>
      <c r="I131" s="94">
        <f>'Find Your Champion'!$E$2-'Champ Scores'!I131</f>
        <v>0</v>
      </c>
      <c r="J131" s="94">
        <f>'Find Your Champion'!$E$9-'Champ Scores'!J131</f>
        <v>-2</v>
      </c>
      <c r="K131" s="94">
        <f>'Find Your Champion'!$E$16-'Champ Scores'!K131</f>
        <v>2</v>
      </c>
      <c r="L131" s="94">
        <f>'Find Your Champion'!$E$23-'Champ Scores'!L131</f>
        <v>0</v>
      </c>
      <c r="M131" s="94">
        <f>'Find Your Champion'!$E$30-'Champ Scores'!M131</f>
        <v>0</v>
      </c>
      <c r="N131" s="94">
        <f>'Find Your Champion'!$E$37-'Champ Scores'!N131</f>
        <v>3</v>
      </c>
      <c r="O131" s="94">
        <f>'Find Your Champion'!$E$44-'Champ Scores'!O131</f>
        <v>-3</v>
      </c>
      <c r="P131" s="94">
        <f>'Find Your Champion'!$H$2-'Champ Scores'!P131</f>
        <v>2</v>
      </c>
      <c r="Q131" s="94">
        <f>'Find Your Champion'!$H$9-'Champ Scores'!Q131</f>
        <v>-2</v>
      </c>
      <c r="R131" s="94">
        <f>'Find Your Champion'!$H$16-'Champ Scores'!R131</f>
        <v>0</v>
      </c>
      <c r="S131" s="94">
        <f>'Find Your Champion'!$H$23-'Champ Scores'!S131</f>
        <v>4</v>
      </c>
      <c r="T131" s="94">
        <f>'Find Your Champion'!$H$30-'Champ Scores'!T131</f>
        <v>0</v>
      </c>
      <c r="U131" s="94">
        <f>'Find Your Champion'!$H$37-'Champ Scores'!U131</f>
        <v>2</v>
      </c>
      <c r="V131" s="94"/>
      <c r="W131" s="94">
        <f t="shared" si="8"/>
        <v>78</v>
      </c>
      <c r="X131" s="94">
        <f t="shared" si="9"/>
        <v>61</v>
      </c>
      <c r="Z131" s="94">
        <f>RANK(X131,X$3:X$162,0)+COUNTIF(X$3:X131,X131)-1</f>
        <v>24</v>
      </c>
      <c r="AA131" t="str">
        <f t="shared" ref="AA131:AA156" si="13">A131</f>
        <v>Trundle</v>
      </c>
      <c r="AC131" s="4">
        <f t="shared" si="10"/>
        <v>24</v>
      </c>
      <c r="AD131" s="4">
        <f t="shared" si="11"/>
        <v>61</v>
      </c>
    </row>
    <row r="132" spans="1:30" x14ac:dyDescent="0.25">
      <c r="A132" t="str">
        <f>'Champ Scores'!A132</f>
        <v>Tryndamere</v>
      </c>
      <c r="B132" s="94">
        <f>'Find Your Champion'!$B$2-'Champ Scores'!B132</f>
        <v>-2</v>
      </c>
      <c r="C132" s="94">
        <f>'Find Your Champion'!$B$9-'Champ Scores'!C132</f>
        <v>-4</v>
      </c>
      <c r="D132" s="94">
        <f>'Find Your Champion'!$B$16-'Champ Scores'!D132</f>
        <v>-4</v>
      </c>
      <c r="E132" s="94">
        <f>'Find Your Champion'!$B$23-'Champ Scores'!E132</f>
        <v>1</v>
      </c>
      <c r="F132" s="94">
        <f>'Find Your Champion'!$B$30-'Champ Scores'!F132</f>
        <v>0</v>
      </c>
      <c r="G132" s="94">
        <f>'Find Your Champion'!$B$37-'Champ Scores'!G132</f>
        <v>-1</v>
      </c>
      <c r="H132" s="94">
        <f>'Find Your Champion'!$B$44-'Champ Scores'!H132</f>
        <v>0</v>
      </c>
      <c r="I132" s="94">
        <f>'Find Your Champion'!$E$2-'Champ Scores'!I132</f>
        <v>0</v>
      </c>
      <c r="J132" s="94">
        <f>'Find Your Champion'!$E$9-'Champ Scores'!J132</f>
        <v>-4</v>
      </c>
      <c r="K132" s="94">
        <f>'Find Your Champion'!$E$16-'Champ Scores'!K132</f>
        <v>1</v>
      </c>
      <c r="L132" s="94">
        <f>'Find Your Champion'!$E$23-'Champ Scores'!L132</f>
        <v>2</v>
      </c>
      <c r="M132" s="94">
        <f>'Find Your Champion'!$E$30-'Champ Scores'!M132</f>
        <v>0</v>
      </c>
      <c r="N132" s="94">
        <f>'Find Your Champion'!$E$37-'Champ Scores'!N132</f>
        <v>3</v>
      </c>
      <c r="O132" s="94">
        <f>'Find Your Champion'!$E$44-'Champ Scores'!O132</f>
        <v>-1</v>
      </c>
      <c r="P132" s="94">
        <f>'Find Your Champion'!$H$2-'Champ Scores'!P132</f>
        <v>4</v>
      </c>
      <c r="Q132" s="94">
        <f>'Find Your Champion'!$H$9-'Champ Scores'!Q132</f>
        <v>-3</v>
      </c>
      <c r="R132" s="94">
        <f>'Find Your Champion'!$H$16-'Champ Scores'!R132</f>
        <v>-2</v>
      </c>
      <c r="S132" s="94">
        <f>'Find Your Champion'!$H$23-'Champ Scores'!S132</f>
        <v>4</v>
      </c>
      <c r="T132" s="94">
        <f>'Find Your Champion'!$H$30-'Champ Scores'!T132</f>
        <v>4</v>
      </c>
      <c r="U132" s="94">
        <f>'Find Your Champion'!$H$37-'Champ Scores'!U132</f>
        <v>4</v>
      </c>
      <c r="V132" s="94"/>
      <c r="W132" s="94">
        <f t="shared" ref="W132:W162" si="14">B132^2+D132^2+C132^2+E132^2+F132^2+G132^2+H132^2+I132^2+J132^2+K132^2+L132^2+M132^2+N132^2+O132^2+P132^2+Q132^2+R132^2+S132^2+T132^2+U132^2</f>
        <v>146</v>
      </c>
      <c r="X132" s="94">
        <f t="shared" ref="X132:X162" si="15">($X$1-W132)/2</f>
        <v>27</v>
      </c>
      <c r="Z132" s="94">
        <f>RANK(X132,X$3:X$162,0)+COUNTIF(X$3:X132,X132)-1</f>
        <v>108</v>
      </c>
      <c r="AA132" t="str">
        <f t="shared" si="13"/>
        <v>Tryndamere</v>
      </c>
      <c r="AC132" s="4">
        <f t="shared" ref="AC132:AC156" si="16">Z132</f>
        <v>108</v>
      </c>
      <c r="AD132" s="4">
        <f t="shared" ref="AD132:AD156" si="17">X132</f>
        <v>27</v>
      </c>
    </row>
    <row r="133" spans="1:30" x14ac:dyDescent="0.25">
      <c r="A133" t="str">
        <f>'Champ Scores'!A133</f>
        <v>Twisted Fate</v>
      </c>
      <c r="B133" s="94">
        <f>'Find Your Champion'!$B$2-'Champ Scores'!B133</f>
        <v>-2</v>
      </c>
      <c r="C133" s="94">
        <f>'Find Your Champion'!$B$9-'Champ Scores'!C133</f>
        <v>-1</v>
      </c>
      <c r="D133" s="94">
        <f>'Find Your Champion'!$B$16-'Champ Scores'!D133</f>
        <v>-3</v>
      </c>
      <c r="E133" s="94">
        <f>'Find Your Champion'!$B$23-'Champ Scores'!E133</f>
        <v>1</v>
      </c>
      <c r="F133" s="94">
        <f>'Find Your Champion'!$B$30-'Champ Scores'!F133</f>
        <v>3</v>
      </c>
      <c r="G133" s="94">
        <f>'Find Your Champion'!$B$37-'Champ Scores'!G133</f>
        <v>-3</v>
      </c>
      <c r="H133" s="94">
        <f>'Find Your Champion'!$B$44-'Champ Scores'!H133</f>
        <v>-3</v>
      </c>
      <c r="I133" s="94">
        <f>'Find Your Champion'!$E$2-'Champ Scores'!I133</f>
        <v>-2</v>
      </c>
      <c r="J133" s="94">
        <f>'Find Your Champion'!$E$9-'Champ Scores'!J133</f>
        <v>-2</v>
      </c>
      <c r="K133" s="94">
        <f>'Find Your Champion'!$E$16-'Champ Scores'!K133</f>
        <v>4</v>
      </c>
      <c r="L133" s="94">
        <f>'Find Your Champion'!$E$23-'Champ Scores'!L133</f>
        <v>4</v>
      </c>
      <c r="M133" s="94">
        <f>'Find Your Champion'!$E$30-'Champ Scores'!M133</f>
        <v>-4</v>
      </c>
      <c r="N133" s="94">
        <f>'Find Your Champion'!$E$37-'Champ Scores'!N133</f>
        <v>4</v>
      </c>
      <c r="O133" s="94">
        <f>'Find Your Champion'!$E$44-'Champ Scores'!O133</f>
        <v>-3</v>
      </c>
      <c r="P133" s="94">
        <f>'Find Your Champion'!$H$2-'Champ Scores'!P133</f>
        <v>1</v>
      </c>
      <c r="Q133" s="94">
        <f>'Find Your Champion'!$H$9-'Champ Scores'!Q133</f>
        <v>-4</v>
      </c>
      <c r="R133" s="94">
        <f>'Find Your Champion'!$H$16-'Champ Scores'!R133</f>
        <v>0</v>
      </c>
      <c r="S133" s="94">
        <f>'Find Your Champion'!$H$23-'Champ Scores'!S133</f>
        <v>4</v>
      </c>
      <c r="T133" s="94">
        <f>'Find Your Champion'!$H$30-'Champ Scores'!T133</f>
        <v>4</v>
      </c>
      <c r="U133" s="94">
        <f>'Find Your Champion'!$H$37-'Champ Scores'!U133</f>
        <v>4</v>
      </c>
      <c r="V133" s="94"/>
      <c r="W133" s="94">
        <f t="shared" si="14"/>
        <v>188</v>
      </c>
      <c r="X133" s="94">
        <f t="shared" si="15"/>
        <v>6</v>
      </c>
      <c r="Z133" s="94">
        <f>RANK(X133,X$3:X$162,0)+COUNTIF(X$3:X133,X133)-1</f>
        <v>152</v>
      </c>
      <c r="AA133" t="str">
        <f t="shared" si="13"/>
        <v>Twisted Fate</v>
      </c>
      <c r="AC133" s="4">
        <f t="shared" si="16"/>
        <v>152</v>
      </c>
      <c r="AD133" s="4">
        <f t="shared" si="17"/>
        <v>6</v>
      </c>
    </row>
    <row r="134" spans="1:30" x14ac:dyDescent="0.25">
      <c r="A134" t="str">
        <f>'Champ Scores'!A134</f>
        <v>Twitch</v>
      </c>
      <c r="B134" s="94">
        <f>'Find Your Champion'!$B$2-'Champ Scores'!B134</f>
        <v>0</v>
      </c>
      <c r="C134" s="94">
        <f>'Find Your Champion'!$B$9-'Champ Scores'!C134</f>
        <v>-4</v>
      </c>
      <c r="D134" s="94">
        <f>'Find Your Champion'!$B$16-'Champ Scores'!D134</f>
        <v>-4</v>
      </c>
      <c r="E134" s="94">
        <f>'Find Your Champion'!$B$23-'Champ Scores'!E134</f>
        <v>-1</v>
      </c>
      <c r="F134" s="94">
        <f>'Find Your Champion'!$B$30-'Champ Scores'!F134</f>
        <v>1</v>
      </c>
      <c r="G134" s="94">
        <f>'Find Your Champion'!$B$37-'Champ Scores'!G134</f>
        <v>-3</v>
      </c>
      <c r="H134" s="94">
        <f>'Find Your Champion'!$B$44-'Champ Scores'!H134</f>
        <v>-2</v>
      </c>
      <c r="I134" s="94">
        <f>'Find Your Champion'!$E$2-'Champ Scores'!I134</f>
        <v>-3</v>
      </c>
      <c r="J134" s="94">
        <f>'Find Your Champion'!$E$9-'Champ Scores'!J134</f>
        <v>-1</v>
      </c>
      <c r="K134" s="94">
        <f>'Find Your Champion'!$E$16-'Champ Scores'!K134</f>
        <v>4</v>
      </c>
      <c r="L134" s="94">
        <f>'Find Your Champion'!$E$23-'Champ Scores'!L134</f>
        <v>4</v>
      </c>
      <c r="M134" s="94">
        <f>'Find Your Champion'!$E$30-'Champ Scores'!M134</f>
        <v>0</v>
      </c>
      <c r="N134" s="94">
        <f>'Find Your Champion'!$E$37-'Champ Scores'!N134</f>
        <v>2</v>
      </c>
      <c r="O134" s="94">
        <f>'Find Your Champion'!$E$44-'Champ Scores'!O134</f>
        <v>-3</v>
      </c>
      <c r="P134" s="94">
        <f>'Find Your Champion'!$H$2-'Champ Scores'!P134</f>
        <v>3</v>
      </c>
      <c r="Q134" s="94">
        <f>'Find Your Champion'!$H$9-'Champ Scores'!Q134</f>
        <v>-3</v>
      </c>
      <c r="R134" s="94">
        <f>'Find Your Champion'!$H$16-'Champ Scores'!R134</f>
        <v>0</v>
      </c>
      <c r="S134" s="94">
        <f>'Find Your Champion'!$H$23-'Champ Scores'!S134</f>
        <v>4</v>
      </c>
      <c r="T134" s="94">
        <f>'Find Your Champion'!$H$30-'Champ Scores'!T134</f>
        <v>4</v>
      </c>
      <c r="U134" s="94">
        <f>'Find Your Champion'!$H$37-'Champ Scores'!U134</f>
        <v>4</v>
      </c>
      <c r="V134" s="94"/>
      <c r="W134" s="94">
        <f t="shared" si="14"/>
        <v>168</v>
      </c>
      <c r="X134" s="94">
        <f t="shared" si="15"/>
        <v>16</v>
      </c>
      <c r="Z134" s="94">
        <f>RANK(X134,X$3:X$162,0)+COUNTIF(X$3:X134,X134)-1</f>
        <v>131</v>
      </c>
      <c r="AA134" t="str">
        <f t="shared" si="13"/>
        <v>Twitch</v>
      </c>
      <c r="AC134" s="4">
        <f t="shared" si="16"/>
        <v>131</v>
      </c>
      <c r="AD134" s="4">
        <f t="shared" si="17"/>
        <v>16</v>
      </c>
    </row>
    <row r="135" spans="1:30" x14ac:dyDescent="0.25">
      <c r="A135" t="str">
        <f>'Champ Scores'!A135</f>
        <v>Udyr</v>
      </c>
      <c r="B135" s="94">
        <f>'Find Your Champion'!$B$2-'Champ Scores'!B135</f>
        <v>-1</v>
      </c>
      <c r="C135" s="94">
        <f>'Find Your Champion'!$B$9-'Champ Scores'!C135</f>
        <v>-3</v>
      </c>
      <c r="D135" s="94">
        <f>'Find Your Champion'!$B$16-'Champ Scores'!D135</f>
        <v>-2</v>
      </c>
      <c r="E135" s="94">
        <f>'Find Your Champion'!$B$23-'Champ Scores'!E135</f>
        <v>-1</v>
      </c>
      <c r="F135" s="94">
        <f>'Find Your Champion'!$B$30-'Champ Scores'!F135</f>
        <v>0</v>
      </c>
      <c r="G135" s="94">
        <f>'Find Your Champion'!$B$37-'Champ Scores'!G135</f>
        <v>0</v>
      </c>
      <c r="H135" s="94">
        <f>'Find Your Champion'!$B$44-'Champ Scores'!H135</f>
        <v>0</v>
      </c>
      <c r="I135" s="94">
        <f>'Find Your Champion'!$E$2-'Champ Scores'!I135</f>
        <v>0</v>
      </c>
      <c r="J135" s="94">
        <f>'Find Your Champion'!$E$9-'Champ Scores'!J135</f>
        <v>-3</v>
      </c>
      <c r="K135" s="94">
        <f>'Find Your Champion'!$E$16-'Champ Scores'!K135</f>
        <v>1</v>
      </c>
      <c r="L135" s="94">
        <f>'Find Your Champion'!$E$23-'Champ Scores'!L135</f>
        <v>0</v>
      </c>
      <c r="M135" s="94">
        <f>'Find Your Champion'!$E$30-'Champ Scores'!M135</f>
        <v>-2</v>
      </c>
      <c r="N135" s="94">
        <f>'Find Your Champion'!$E$37-'Champ Scores'!N135</f>
        <v>4</v>
      </c>
      <c r="O135" s="94">
        <f>'Find Your Champion'!$E$44-'Champ Scores'!O135</f>
        <v>0</v>
      </c>
      <c r="P135" s="94">
        <f>'Find Your Champion'!$H$2-'Champ Scores'!P135</f>
        <v>3</v>
      </c>
      <c r="Q135" s="94">
        <f>'Find Your Champion'!$H$9-'Champ Scores'!Q135</f>
        <v>-4</v>
      </c>
      <c r="R135" s="94">
        <f>'Find Your Champion'!$H$16-'Champ Scores'!R135</f>
        <v>0</v>
      </c>
      <c r="S135" s="94">
        <f>'Find Your Champion'!$H$23-'Champ Scores'!S135</f>
        <v>4</v>
      </c>
      <c r="T135" s="94">
        <f>'Find Your Champion'!$H$30-'Champ Scores'!T135</f>
        <v>2</v>
      </c>
      <c r="U135" s="94">
        <f>'Find Your Champion'!$H$37-'Champ Scores'!U135</f>
        <v>4</v>
      </c>
      <c r="V135" s="94"/>
      <c r="W135" s="94">
        <f t="shared" si="14"/>
        <v>106</v>
      </c>
      <c r="X135" s="94">
        <f t="shared" si="15"/>
        <v>47</v>
      </c>
      <c r="Z135" s="94">
        <f>RANK(X135,X$3:X$162,0)+COUNTIF(X$3:X135,X135)-1</f>
        <v>57</v>
      </c>
      <c r="AA135" t="str">
        <f t="shared" si="13"/>
        <v>Udyr</v>
      </c>
      <c r="AC135" s="4">
        <f t="shared" si="16"/>
        <v>57</v>
      </c>
      <c r="AD135" s="4">
        <f t="shared" si="17"/>
        <v>47</v>
      </c>
    </row>
    <row r="136" spans="1:30" x14ac:dyDescent="0.25">
      <c r="A136" t="str">
        <f>'Champ Scores'!A136</f>
        <v>Urgot</v>
      </c>
      <c r="B136" s="94">
        <f>'Find Your Champion'!$B$2-'Champ Scores'!B136</f>
        <v>-1</v>
      </c>
      <c r="C136" s="94">
        <f>'Find Your Champion'!$B$9-'Champ Scores'!C136</f>
        <v>-3</v>
      </c>
      <c r="D136" s="94">
        <f>'Find Your Champion'!$B$16-'Champ Scores'!D136</f>
        <v>-3</v>
      </c>
      <c r="E136" s="94">
        <f>'Find Your Champion'!$B$23-'Champ Scores'!E136</f>
        <v>0</v>
      </c>
      <c r="F136" s="94">
        <f>'Find Your Champion'!$B$30-'Champ Scores'!F136</f>
        <v>1</v>
      </c>
      <c r="G136" s="94">
        <f>'Find Your Champion'!$B$37-'Champ Scores'!G136</f>
        <v>-2</v>
      </c>
      <c r="H136" s="94">
        <f>'Find Your Champion'!$B$44-'Champ Scores'!H136</f>
        <v>-2</v>
      </c>
      <c r="I136" s="94">
        <f>'Find Your Champion'!$E$2-'Champ Scores'!I136</f>
        <v>-2</v>
      </c>
      <c r="J136" s="94">
        <f>'Find Your Champion'!$E$9-'Champ Scores'!J136</f>
        <v>-4</v>
      </c>
      <c r="K136" s="94">
        <f>'Find Your Champion'!$E$16-'Champ Scores'!K136</f>
        <v>1</v>
      </c>
      <c r="L136" s="94">
        <f>'Find Your Champion'!$E$23-'Champ Scores'!L136</f>
        <v>4</v>
      </c>
      <c r="M136" s="94">
        <f>'Find Your Champion'!$E$30-'Champ Scores'!M136</f>
        <v>-1</v>
      </c>
      <c r="N136" s="94">
        <f>'Find Your Champion'!$E$37-'Champ Scores'!N136</f>
        <v>4</v>
      </c>
      <c r="O136" s="94">
        <f>'Find Your Champion'!$E$44-'Champ Scores'!O136</f>
        <v>0</v>
      </c>
      <c r="P136" s="94">
        <f>'Find Your Champion'!$H$2-'Champ Scores'!P136</f>
        <v>3</v>
      </c>
      <c r="Q136" s="94">
        <f>'Find Your Champion'!$H$9-'Champ Scores'!Q136</f>
        <v>0</v>
      </c>
      <c r="R136" s="94">
        <f>'Find Your Champion'!$H$16-'Champ Scores'!R136</f>
        <v>-2</v>
      </c>
      <c r="S136" s="94">
        <f>'Find Your Champion'!$H$23-'Champ Scores'!S136</f>
        <v>4</v>
      </c>
      <c r="T136" s="94">
        <f>'Find Your Champion'!$H$30-'Champ Scores'!T136</f>
        <v>2</v>
      </c>
      <c r="U136" s="94">
        <f>'Find Your Champion'!$H$37-'Champ Scores'!U136</f>
        <v>3</v>
      </c>
      <c r="V136" s="94"/>
      <c r="W136" s="94">
        <f t="shared" si="14"/>
        <v>124</v>
      </c>
      <c r="X136" s="94">
        <f t="shared" si="15"/>
        <v>38</v>
      </c>
      <c r="Z136" s="94">
        <f>RANK(X136,X$3:X$162,0)+COUNTIF(X$3:X136,X136)-1</f>
        <v>83</v>
      </c>
      <c r="AA136" t="str">
        <f t="shared" si="13"/>
        <v>Urgot</v>
      </c>
      <c r="AC136" s="4">
        <f t="shared" si="16"/>
        <v>83</v>
      </c>
      <c r="AD136" s="4">
        <f t="shared" si="17"/>
        <v>38</v>
      </c>
    </row>
    <row r="137" spans="1:30" x14ac:dyDescent="0.25">
      <c r="A137" t="str">
        <f>'Champ Scores'!A137</f>
        <v>Varus</v>
      </c>
      <c r="B137" s="94">
        <f>'Find Your Champion'!$B$2-'Champ Scores'!B137</f>
        <v>0</v>
      </c>
      <c r="C137" s="94">
        <f>'Find Your Champion'!$B$9-'Champ Scores'!C137</f>
        <v>-4</v>
      </c>
      <c r="D137" s="94">
        <f>'Find Your Champion'!$B$16-'Champ Scores'!D137</f>
        <v>-4</v>
      </c>
      <c r="E137" s="94">
        <f>'Find Your Champion'!$B$23-'Champ Scores'!E137</f>
        <v>1</v>
      </c>
      <c r="F137" s="94">
        <f>'Find Your Champion'!$B$30-'Champ Scores'!F137</f>
        <v>4</v>
      </c>
      <c r="G137" s="94">
        <f>'Find Your Champion'!$B$37-'Champ Scores'!G137</f>
        <v>-4</v>
      </c>
      <c r="H137" s="94">
        <f>'Find Your Champion'!$B$44-'Champ Scores'!H137</f>
        <v>-4</v>
      </c>
      <c r="I137" s="94">
        <f>'Find Your Champion'!$E$2-'Champ Scores'!I137</f>
        <v>-4</v>
      </c>
      <c r="J137" s="94">
        <f>'Find Your Champion'!$E$9-'Champ Scores'!J137</f>
        <v>0</v>
      </c>
      <c r="K137" s="94">
        <f>'Find Your Champion'!$E$16-'Champ Scores'!K137</f>
        <v>4</v>
      </c>
      <c r="L137" s="94">
        <f>'Find Your Champion'!$E$23-'Champ Scores'!L137</f>
        <v>4</v>
      </c>
      <c r="M137" s="94">
        <f>'Find Your Champion'!$E$30-'Champ Scores'!M137</f>
        <v>0</v>
      </c>
      <c r="N137" s="94">
        <f>'Find Your Champion'!$E$37-'Champ Scores'!N137</f>
        <v>1</v>
      </c>
      <c r="O137" s="94">
        <f>'Find Your Champion'!$E$44-'Champ Scores'!O137</f>
        <v>-3</v>
      </c>
      <c r="P137" s="94">
        <f>'Find Your Champion'!$H$2-'Champ Scores'!P137</f>
        <v>1</v>
      </c>
      <c r="Q137" s="94">
        <f>'Find Your Champion'!$H$9-'Champ Scores'!Q137</f>
        <v>0</v>
      </c>
      <c r="R137" s="94">
        <f>'Find Your Champion'!$H$16-'Champ Scores'!R137</f>
        <v>0</v>
      </c>
      <c r="S137" s="94">
        <f>'Find Your Champion'!$H$23-'Champ Scores'!S137</f>
        <v>4</v>
      </c>
      <c r="T137" s="94">
        <f>'Find Your Champion'!$H$30-'Champ Scores'!T137</f>
        <v>2</v>
      </c>
      <c r="U137" s="94">
        <f>'Find Your Champion'!$H$37-'Champ Scores'!U137</f>
        <v>4</v>
      </c>
      <c r="V137" s="94"/>
      <c r="W137" s="94">
        <f t="shared" si="14"/>
        <v>176</v>
      </c>
      <c r="X137" s="94">
        <f t="shared" si="15"/>
        <v>12</v>
      </c>
      <c r="Z137" s="94">
        <f>RANK(X137,X$3:X$162,0)+COUNTIF(X$3:X137,X137)-1</f>
        <v>139</v>
      </c>
      <c r="AA137" t="str">
        <f t="shared" si="13"/>
        <v>Varus</v>
      </c>
      <c r="AC137" s="4">
        <f t="shared" si="16"/>
        <v>139</v>
      </c>
      <c r="AD137" s="4">
        <f t="shared" si="17"/>
        <v>12</v>
      </c>
    </row>
    <row r="138" spans="1:30" x14ac:dyDescent="0.25">
      <c r="A138" t="str">
        <f>'Champ Scores'!A138</f>
        <v>Vayne</v>
      </c>
      <c r="B138" s="94">
        <f>'Find Your Champion'!$B$2-'Champ Scores'!B138</f>
        <v>0</v>
      </c>
      <c r="C138" s="94">
        <f>'Find Your Champion'!$B$9-'Champ Scores'!C138</f>
        <v>-4</v>
      </c>
      <c r="D138" s="94">
        <f>'Find Your Champion'!$B$16-'Champ Scores'!D138</f>
        <v>-4</v>
      </c>
      <c r="E138" s="94">
        <f>'Find Your Champion'!$B$23-'Champ Scores'!E138</f>
        <v>2</v>
      </c>
      <c r="F138" s="94">
        <f>'Find Your Champion'!$B$30-'Champ Scores'!F138</f>
        <v>1</v>
      </c>
      <c r="G138" s="94">
        <f>'Find Your Champion'!$B$37-'Champ Scores'!G138</f>
        <v>-3</v>
      </c>
      <c r="H138" s="94">
        <f>'Find Your Champion'!$B$44-'Champ Scores'!H138</f>
        <v>-2</v>
      </c>
      <c r="I138" s="94">
        <f>'Find Your Champion'!$E$2-'Champ Scores'!I138</f>
        <v>-2</v>
      </c>
      <c r="J138" s="94">
        <f>'Find Your Champion'!$E$9-'Champ Scores'!J138</f>
        <v>-2</v>
      </c>
      <c r="K138" s="94">
        <f>'Find Your Champion'!$E$16-'Champ Scores'!K138</f>
        <v>4</v>
      </c>
      <c r="L138" s="94">
        <f>'Find Your Champion'!$E$23-'Champ Scores'!L138</f>
        <v>4</v>
      </c>
      <c r="M138" s="94">
        <f>'Find Your Champion'!$E$30-'Champ Scores'!M138</f>
        <v>-1</v>
      </c>
      <c r="N138" s="94">
        <f>'Find Your Champion'!$E$37-'Champ Scores'!N138</f>
        <v>4</v>
      </c>
      <c r="O138" s="94">
        <f>'Find Your Champion'!$E$44-'Champ Scores'!O138</f>
        <v>-3</v>
      </c>
      <c r="P138" s="94">
        <f>'Find Your Champion'!$H$2-'Champ Scores'!P138</f>
        <v>3</v>
      </c>
      <c r="Q138" s="94">
        <f>'Find Your Champion'!$H$9-'Champ Scores'!Q138</f>
        <v>-3</v>
      </c>
      <c r="R138" s="94">
        <f>'Find Your Champion'!$H$16-'Champ Scores'!R138</f>
        <v>0</v>
      </c>
      <c r="S138" s="94">
        <f>'Find Your Champion'!$H$23-'Champ Scores'!S138</f>
        <v>4</v>
      </c>
      <c r="T138" s="94">
        <f>'Find Your Champion'!$H$30-'Champ Scores'!T138</f>
        <v>4</v>
      </c>
      <c r="U138" s="94">
        <f>'Find Your Champion'!$H$37-'Champ Scores'!U138</f>
        <v>0</v>
      </c>
      <c r="V138" s="94"/>
      <c r="W138" s="94">
        <f t="shared" si="14"/>
        <v>166</v>
      </c>
      <c r="X138" s="94">
        <f t="shared" si="15"/>
        <v>17</v>
      </c>
      <c r="Z138" s="94">
        <f>RANK(X138,X$3:X$162,0)+COUNTIF(X$3:X138,X138)-1</f>
        <v>129</v>
      </c>
      <c r="AA138" t="str">
        <f t="shared" si="13"/>
        <v>Vayne</v>
      </c>
      <c r="AC138" s="4">
        <f t="shared" si="16"/>
        <v>129</v>
      </c>
      <c r="AD138" s="4">
        <f t="shared" si="17"/>
        <v>17</v>
      </c>
    </row>
    <row r="139" spans="1:30" x14ac:dyDescent="0.25">
      <c r="A139" t="str">
        <f>'Champ Scores'!A139</f>
        <v>Veigar</v>
      </c>
      <c r="B139" s="94">
        <f>'Find Your Champion'!$B$2-'Champ Scores'!B139</f>
        <v>-4</v>
      </c>
      <c r="C139" s="94">
        <f>'Find Your Champion'!$B$9-'Champ Scores'!C139</f>
        <v>0</v>
      </c>
      <c r="D139" s="94">
        <f>'Find Your Champion'!$B$16-'Champ Scores'!D139</f>
        <v>-4</v>
      </c>
      <c r="E139" s="94">
        <f>'Find Your Champion'!$B$23-'Champ Scores'!E139</f>
        <v>0</v>
      </c>
      <c r="F139" s="94">
        <f>'Find Your Champion'!$B$30-'Champ Scores'!F139</f>
        <v>4</v>
      </c>
      <c r="G139" s="94">
        <f>'Find Your Champion'!$B$37-'Champ Scores'!G139</f>
        <v>-3</v>
      </c>
      <c r="H139" s="94">
        <f>'Find Your Champion'!$B$44-'Champ Scores'!H139</f>
        <v>-2</v>
      </c>
      <c r="I139" s="94">
        <f>'Find Your Champion'!$E$2-'Champ Scores'!I139</f>
        <v>-3</v>
      </c>
      <c r="J139" s="94">
        <f>'Find Your Champion'!$E$9-'Champ Scores'!J139</f>
        <v>0</v>
      </c>
      <c r="K139" s="94">
        <f>'Find Your Champion'!$E$16-'Champ Scores'!K139</f>
        <v>4</v>
      </c>
      <c r="L139" s="94">
        <f>'Find Your Champion'!$E$23-'Champ Scores'!L139</f>
        <v>4</v>
      </c>
      <c r="M139" s="94">
        <f>'Find Your Champion'!$E$30-'Champ Scores'!M139</f>
        <v>0</v>
      </c>
      <c r="N139" s="94">
        <f>'Find Your Champion'!$E$37-'Champ Scores'!N139</f>
        <v>1</v>
      </c>
      <c r="O139" s="94">
        <f>'Find Your Champion'!$E$44-'Champ Scores'!O139</f>
        <v>-3</v>
      </c>
      <c r="P139" s="94">
        <f>'Find Your Champion'!$H$2-'Champ Scores'!P139</f>
        <v>0</v>
      </c>
      <c r="Q139" s="94">
        <f>'Find Your Champion'!$H$9-'Champ Scores'!Q139</f>
        <v>0</v>
      </c>
      <c r="R139" s="94">
        <f>'Find Your Champion'!$H$16-'Champ Scores'!R139</f>
        <v>0</v>
      </c>
      <c r="S139" s="94">
        <f>'Find Your Champion'!$H$23-'Champ Scores'!S139</f>
        <v>4</v>
      </c>
      <c r="T139" s="94">
        <f>'Find Your Champion'!$H$30-'Champ Scores'!T139</f>
        <v>0</v>
      </c>
      <c r="U139" s="94">
        <f>'Find Your Champion'!$H$37-'Champ Scores'!U139</f>
        <v>4</v>
      </c>
      <c r="V139" s="94"/>
      <c r="W139" s="94">
        <f t="shared" si="14"/>
        <v>144</v>
      </c>
      <c r="X139" s="94">
        <f t="shared" si="15"/>
        <v>28</v>
      </c>
      <c r="Z139" s="94">
        <f>RANK(X139,X$3:X$162,0)+COUNTIF(X$3:X139,X139)-1</f>
        <v>107</v>
      </c>
      <c r="AA139" t="str">
        <f t="shared" si="13"/>
        <v>Veigar</v>
      </c>
      <c r="AC139" s="4">
        <f t="shared" si="16"/>
        <v>107</v>
      </c>
      <c r="AD139" s="4">
        <f t="shared" si="17"/>
        <v>28</v>
      </c>
    </row>
    <row r="140" spans="1:30" x14ac:dyDescent="0.25">
      <c r="A140" t="str">
        <f>'Champ Scores'!A140</f>
        <v>Vel'Koz</v>
      </c>
      <c r="B140" s="94">
        <f>'Find Your Champion'!$B$2-'Champ Scores'!B140</f>
        <v>-3</v>
      </c>
      <c r="C140" s="94">
        <f>'Find Your Champion'!$B$9-'Champ Scores'!C140</f>
        <v>-3</v>
      </c>
      <c r="D140" s="94">
        <f>'Find Your Champion'!$B$16-'Champ Scores'!D140</f>
        <v>-1</v>
      </c>
      <c r="E140" s="94">
        <f>'Find Your Champion'!$B$23-'Champ Scores'!E140</f>
        <v>-2</v>
      </c>
      <c r="F140" s="94">
        <f>'Find Your Champion'!$B$30-'Champ Scores'!F140</f>
        <v>4</v>
      </c>
      <c r="G140" s="94">
        <f>'Find Your Champion'!$B$37-'Champ Scores'!G140</f>
        <v>-4</v>
      </c>
      <c r="H140" s="94">
        <f>'Find Your Champion'!$B$44-'Champ Scores'!H140</f>
        <v>-4</v>
      </c>
      <c r="I140" s="94">
        <f>'Find Your Champion'!$E$2-'Champ Scores'!I140</f>
        <v>-4</v>
      </c>
      <c r="J140" s="94">
        <f>'Find Your Champion'!$E$9-'Champ Scores'!J140</f>
        <v>0</v>
      </c>
      <c r="K140" s="94">
        <f>'Find Your Champion'!$E$16-'Champ Scores'!K140</f>
        <v>4</v>
      </c>
      <c r="L140" s="94">
        <f>'Find Your Champion'!$E$23-'Champ Scores'!L140</f>
        <v>4</v>
      </c>
      <c r="M140" s="94">
        <f>'Find Your Champion'!$E$30-'Champ Scores'!M140</f>
        <v>0</v>
      </c>
      <c r="N140" s="94">
        <f>'Find Your Champion'!$E$37-'Champ Scores'!N140</f>
        <v>2</v>
      </c>
      <c r="O140" s="94">
        <f>'Find Your Champion'!$E$44-'Champ Scores'!O140</f>
        <v>-4</v>
      </c>
      <c r="P140" s="94">
        <f>'Find Your Champion'!$H$2-'Champ Scores'!P140</f>
        <v>2</v>
      </c>
      <c r="Q140" s="94">
        <f>'Find Your Champion'!$H$9-'Champ Scores'!Q140</f>
        <v>0</v>
      </c>
      <c r="R140" s="94">
        <f>'Find Your Champion'!$H$16-'Champ Scores'!R140</f>
        <v>0</v>
      </c>
      <c r="S140" s="94">
        <f>'Find Your Champion'!$H$23-'Champ Scores'!S140</f>
        <v>4</v>
      </c>
      <c r="T140" s="94">
        <f>'Find Your Champion'!$H$30-'Champ Scores'!T140</f>
        <v>3</v>
      </c>
      <c r="U140" s="94">
        <f>'Find Your Champion'!$H$37-'Champ Scores'!U140</f>
        <v>4</v>
      </c>
      <c r="V140" s="94"/>
      <c r="W140" s="94">
        <f t="shared" si="14"/>
        <v>184</v>
      </c>
      <c r="X140" s="94">
        <f t="shared" si="15"/>
        <v>8</v>
      </c>
      <c r="Z140" s="94">
        <f>RANK(X140,X$3:X$162,0)+COUNTIF(X$3:X140,X140)-1</f>
        <v>147</v>
      </c>
      <c r="AA140" t="str">
        <f t="shared" si="13"/>
        <v>Vel'Koz</v>
      </c>
      <c r="AC140" s="4">
        <f t="shared" si="16"/>
        <v>147</v>
      </c>
      <c r="AD140" s="4">
        <f t="shared" si="17"/>
        <v>8</v>
      </c>
    </row>
    <row r="141" spans="1:30" x14ac:dyDescent="0.25">
      <c r="A141" t="str">
        <f>'Champ Scores'!A141</f>
        <v>Vex</v>
      </c>
      <c r="B141" s="94">
        <f>'Find Your Champion'!$B$2-'Champ Scores'!B141</f>
        <v>-3</v>
      </c>
      <c r="C141" s="94">
        <f>'Find Your Champion'!$B$9-'Champ Scores'!C141</f>
        <v>0</v>
      </c>
      <c r="D141" s="94">
        <f>'Find Your Champion'!$B$16-'Champ Scores'!D141</f>
        <v>-1</v>
      </c>
      <c r="E141" s="94">
        <f>'Find Your Champion'!$B$23-'Champ Scores'!E141</f>
        <v>-1</v>
      </c>
      <c r="F141" s="94">
        <f>'Find Your Champion'!$B$30-'Champ Scores'!F141</f>
        <v>3</v>
      </c>
      <c r="G141" s="94">
        <f>'Find Your Champion'!$B$37-'Champ Scores'!G141</f>
        <v>-4</v>
      </c>
      <c r="H141" s="94">
        <f>'Find Your Champion'!$B$44-'Champ Scores'!H141</f>
        <v>-2</v>
      </c>
      <c r="I141" s="94">
        <f>'Find Your Champion'!$E$2-'Champ Scores'!I141</f>
        <v>0</v>
      </c>
      <c r="J141" s="94">
        <f>'Find Your Champion'!$E$9-'Champ Scores'!J141</f>
        <v>0</v>
      </c>
      <c r="K141" s="94">
        <f>'Find Your Champion'!$E$16-'Champ Scores'!K141</f>
        <v>2</v>
      </c>
      <c r="L141" s="94">
        <f>'Find Your Champion'!$E$23-'Champ Scores'!L141</f>
        <v>4</v>
      </c>
      <c r="M141" s="94">
        <f>'Find Your Champion'!$E$30-'Champ Scores'!M141</f>
        <v>-1</v>
      </c>
      <c r="N141" s="94">
        <f>'Find Your Champion'!$E$37-'Champ Scores'!N141</f>
        <v>1</v>
      </c>
      <c r="O141" s="94">
        <f>'Find Your Champion'!$E$44-'Champ Scores'!O141</f>
        <v>-2</v>
      </c>
      <c r="P141" s="94">
        <f>'Find Your Champion'!$H$2-'Champ Scores'!P141</f>
        <v>1</v>
      </c>
      <c r="Q141" s="94">
        <f>'Find Your Champion'!$H$9-'Champ Scores'!Q141</f>
        <v>-1</v>
      </c>
      <c r="R141" s="94">
        <f>'Find Your Champion'!$H$16-'Champ Scores'!R141</f>
        <v>-3</v>
      </c>
      <c r="S141" s="94">
        <f>'Find Your Champion'!$H$23-'Champ Scores'!S141</f>
        <v>3</v>
      </c>
      <c r="T141" s="94">
        <f>'Find Your Champion'!$H$30-'Champ Scores'!T141</f>
        <v>2</v>
      </c>
      <c r="U141" s="94">
        <f>'Find Your Champion'!$H$37-'Champ Scores'!U141</f>
        <v>4</v>
      </c>
      <c r="V141" s="94"/>
      <c r="W141" s="94">
        <f t="shared" si="14"/>
        <v>106</v>
      </c>
      <c r="X141" s="94">
        <f t="shared" si="15"/>
        <v>47</v>
      </c>
      <c r="Z141" s="94">
        <f>RANK(X141,X$3:X$162,0)+COUNTIF(X$3:X141,X141)-1</f>
        <v>58</v>
      </c>
      <c r="AA141" t="str">
        <f t="shared" si="13"/>
        <v>Vex</v>
      </c>
      <c r="AC141" s="4">
        <f t="shared" si="16"/>
        <v>58</v>
      </c>
      <c r="AD141" s="4">
        <f t="shared" si="17"/>
        <v>47</v>
      </c>
    </row>
    <row r="142" spans="1:30" x14ac:dyDescent="0.25">
      <c r="A142" t="str">
        <f>'Champ Scores'!A142</f>
        <v>Vi</v>
      </c>
      <c r="B142" s="94">
        <f>'Find Your Champion'!$B$2-'Champ Scores'!B142</f>
        <v>-2</v>
      </c>
      <c r="C142" s="94">
        <f>'Find Your Champion'!$B$9-'Champ Scores'!C142</f>
        <v>-2</v>
      </c>
      <c r="D142" s="94">
        <f>'Find Your Champion'!$B$16-'Champ Scores'!D142</f>
        <v>-3</v>
      </c>
      <c r="E142" s="94">
        <f>'Find Your Champion'!$B$23-'Champ Scores'!E142</f>
        <v>2</v>
      </c>
      <c r="F142" s="94">
        <f>'Find Your Champion'!$B$30-'Champ Scores'!F142</f>
        <v>2</v>
      </c>
      <c r="G142" s="94">
        <f>'Find Your Champion'!$B$37-'Champ Scores'!G142</f>
        <v>-1</v>
      </c>
      <c r="H142" s="94">
        <f>'Find Your Champion'!$B$44-'Champ Scores'!H142</f>
        <v>0</v>
      </c>
      <c r="I142" s="94">
        <f>'Find Your Champion'!$E$2-'Champ Scores'!I142</f>
        <v>0</v>
      </c>
      <c r="J142" s="94">
        <f>'Find Your Champion'!$E$9-'Champ Scores'!J142</f>
        <v>-1</v>
      </c>
      <c r="K142" s="94">
        <f>'Find Your Champion'!$E$16-'Champ Scores'!K142</f>
        <v>1</v>
      </c>
      <c r="L142" s="94">
        <f>'Find Your Champion'!$E$23-'Champ Scores'!L142</f>
        <v>3</v>
      </c>
      <c r="M142" s="94">
        <f>'Find Your Champion'!$E$30-'Champ Scores'!M142</f>
        <v>-4</v>
      </c>
      <c r="N142" s="94">
        <f>'Find Your Champion'!$E$37-'Champ Scores'!N142</f>
        <v>3</v>
      </c>
      <c r="O142" s="94">
        <f>'Find Your Champion'!$E$44-'Champ Scores'!O142</f>
        <v>0</v>
      </c>
      <c r="P142" s="94">
        <f>'Find Your Champion'!$H$2-'Champ Scores'!P142</f>
        <v>0</v>
      </c>
      <c r="Q142" s="94">
        <f>'Find Your Champion'!$H$9-'Champ Scores'!Q142</f>
        <v>-2</v>
      </c>
      <c r="R142" s="94">
        <f>'Find Your Champion'!$H$16-'Champ Scores'!R142</f>
        <v>-4</v>
      </c>
      <c r="S142" s="94">
        <f>'Find Your Champion'!$H$23-'Champ Scores'!S142</f>
        <v>4</v>
      </c>
      <c r="T142" s="94">
        <f>'Find Your Champion'!$H$30-'Champ Scores'!T142</f>
        <v>3</v>
      </c>
      <c r="U142" s="94">
        <f>'Find Your Champion'!$H$37-'Champ Scores'!U142</f>
        <v>3</v>
      </c>
      <c r="V142" s="94"/>
      <c r="W142" s="94">
        <f t="shared" si="14"/>
        <v>116</v>
      </c>
      <c r="X142" s="94">
        <f t="shared" si="15"/>
        <v>42</v>
      </c>
      <c r="Z142" s="94">
        <f>RANK(X142,X$3:X$162,0)+COUNTIF(X$3:X142,X142)-1</f>
        <v>72</v>
      </c>
      <c r="AA142" t="str">
        <f t="shared" si="13"/>
        <v>Vi</v>
      </c>
      <c r="AC142" s="4">
        <f t="shared" si="16"/>
        <v>72</v>
      </c>
      <c r="AD142" s="4">
        <f t="shared" si="17"/>
        <v>42</v>
      </c>
    </row>
    <row r="143" spans="1:30" x14ac:dyDescent="0.25">
      <c r="A143" t="str">
        <f>'Champ Scores'!A143</f>
        <v>Viego</v>
      </c>
      <c r="B143" s="94">
        <f>'Find Your Champion'!$B$2-'Champ Scores'!B143</f>
        <v>-1</v>
      </c>
      <c r="C143" s="94">
        <f>'Find Your Champion'!$B$9-'Champ Scores'!C143</f>
        <v>-3</v>
      </c>
      <c r="D143" s="94">
        <f>'Find Your Champion'!$B$16-'Champ Scores'!D143</f>
        <v>-3</v>
      </c>
      <c r="E143" s="94">
        <f>'Find Your Champion'!$B$23-'Champ Scores'!E143</f>
        <v>1</v>
      </c>
      <c r="F143" s="94">
        <f>'Find Your Champion'!$B$30-'Champ Scores'!F143</f>
        <v>0</v>
      </c>
      <c r="G143" s="94">
        <f>'Find Your Champion'!$B$37-'Champ Scores'!G143</f>
        <v>-1</v>
      </c>
      <c r="H143" s="94">
        <f>'Find Your Champion'!$B$44-'Champ Scores'!H143</f>
        <v>0</v>
      </c>
      <c r="I143" s="94">
        <f>'Find Your Champion'!$E$2-'Champ Scores'!I143</f>
        <v>0</v>
      </c>
      <c r="J143" s="94">
        <f>'Find Your Champion'!$E$9-'Champ Scores'!J143</f>
        <v>-3</v>
      </c>
      <c r="K143" s="94">
        <f>'Find Your Champion'!$E$16-'Champ Scores'!K143</f>
        <v>2</v>
      </c>
      <c r="L143" s="94">
        <f>'Find Your Champion'!$E$23-'Champ Scores'!L143</f>
        <v>0</v>
      </c>
      <c r="M143" s="94">
        <f>'Find Your Champion'!$E$30-'Champ Scores'!M143</f>
        <v>-2</v>
      </c>
      <c r="N143" s="94">
        <f>'Find Your Champion'!$E$37-'Champ Scores'!N143</f>
        <v>4</v>
      </c>
      <c r="O143" s="94">
        <f>'Find Your Champion'!$E$44-'Champ Scores'!O143</f>
        <v>0</v>
      </c>
      <c r="P143" s="94">
        <f>'Find Your Champion'!$H$2-'Champ Scores'!P143</f>
        <v>2</v>
      </c>
      <c r="Q143" s="94">
        <f>'Find Your Champion'!$H$9-'Champ Scores'!Q143</f>
        <v>-2</v>
      </c>
      <c r="R143" s="94">
        <f>'Find Your Champion'!$H$16-'Champ Scores'!R143</f>
        <v>-2</v>
      </c>
      <c r="S143" s="94">
        <f>'Find Your Champion'!$H$23-'Champ Scores'!S143</f>
        <v>4</v>
      </c>
      <c r="T143" s="94">
        <f>'Find Your Champion'!$H$30-'Champ Scores'!T143</f>
        <v>2</v>
      </c>
      <c r="U143" s="94">
        <f>'Find Your Champion'!$H$37-'Champ Scores'!U143</f>
        <v>4</v>
      </c>
      <c r="V143" s="94"/>
      <c r="W143" s="94">
        <f t="shared" si="14"/>
        <v>102</v>
      </c>
      <c r="X143" s="94">
        <f t="shared" si="15"/>
        <v>49</v>
      </c>
      <c r="Z143" s="94">
        <f>RANK(X143,X$3:X$162,0)+COUNTIF(X$3:X143,X143)-1</f>
        <v>50</v>
      </c>
      <c r="AA143" t="str">
        <f t="shared" si="13"/>
        <v>Viego</v>
      </c>
      <c r="AC143" s="4">
        <f t="shared" si="16"/>
        <v>50</v>
      </c>
      <c r="AD143" s="4">
        <f t="shared" si="17"/>
        <v>49</v>
      </c>
    </row>
    <row r="144" spans="1:30" x14ac:dyDescent="0.25">
      <c r="A144" t="str">
        <f>'Champ Scores'!A144</f>
        <v>Viktor</v>
      </c>
      <c r="B144" s="94">
        <f>'Find Your Champion'!$B$2-'Champ Scores'!B144</f>
        <v>-3</v>
      </c>
      <c r="C144" s="94">
        <f>'Find Your Champion'!$B$9-'Champ Scores'!C144</f>
        <v>-2</v>
      </c>
      <c r="D144" s="94">
        <f>'Find Your Champion'!$B$16-'Champ Scores'!D144</f>
        <v>-1</v>
      </c>
      <c r="E144" s="94">
        <f>'Find Your Champion'!$B$23-'Champ Scores'!E144</f>
        <v>-2</v>
      </c>
      <c r="F144" s="94">
        <f>'Find Your Champion'!$B$30-'Champ Scores'!F144</f>
        <v>4</v>
      </c>
      <c r="G144" s="94">
        <f>'Find Your Champion'!$B$37-'Champ Scores'!G144</f>
        <v>-4</v>
      </c>
      <c r="H144" s="94">
        <f>'Find Your Champion'!$B$44-'Champ Scores'!H144</f>
        <v>-2</v>
      </c>
      <c r="I144" s="94">
        <f>'Find Your Champion'!$E$2-'Champ Scores'!I144</f>
        <v>-2</v>
      </c>
      <c r="J144" s="94">
        <f>'Find Your Champion'!$E$9-'Champ Scores'!J144</f>
        <v>0</v>
      </c>
      <c r="K144" s="94">
        <f>'Find Your Champion'!$E$16-'Champ Scores'!K144</f>
        <v>4</v>
      </c>
      <c r="L144" s="94">
        <f>'Find Your Champion'!$E$23-'Champ Scores'!L144</f>
        <v>4</v>
      </c>
      <c r="M144" s="94">
        <f>'Find Your Champion'!$E$30-'Champ Scores'!M144</f>
        <v>0</v>
      </c>
      <c r="N144" s="94">
        <f>'Find Your Champion'!$E$37-'Champ Scores'!N144</f>
        <v>1</v>
      </c>
      <c r="O144" s="94">
        <f>'Find Your Champion'!$E$44-'Champ Scores'!O144</f>
        <v>-3</v>
      </c>
      <c r="P144" s="94">
        <f>'Find Your Champion'!$H$2-'Champ Scores'!P144</f>
        <v>1</v>
      </c>
      <c r="Q144" s="94">
        <f>'Find Your Champion'!$H$9-'Champ Scores'!Q144</f>
        <v>-1</v>
      </c>
      <c r="R144" s="94">
        <f>'Find Your Champion'!$H$16-'Champ Scores'!R144</f>
        <v>0</v>
      </c>
      <c r="S144" s="94">
        <f>'Find Your Champion'!$H$23-'Champ Scores'!S144</f>
        <v>4</v>
      </c>
      <c r="T144" s="94">
        <f>'Find Your Champion'!$H$30-'Champ Scores'!T144</f>
        <v>0</v>
      </c>
      <c r="U144" s="94">
        <f>'Find Your Champion'!$H$37-'Champ Scores'!U144</f>
        <v>4</v>
      </c>
      <c r="V144" s="94"/>
      <c r="W144" s="94">
        <f t="shared" si="14"/>
        <v>134</v>
      </c>
      <c r="X144" s="94">
        <f t="shared" si="15"/>
        <v>33</v>
      </c>
      <c r="Z144" s="94">
        <f>RANK(X144,X$3:X$162,0)+COUNTIF(X$3:X144,X144)-1</f>
        <v>98</v>
      </c>
      <c r="AA144" t="str">
        <f t="shared" si="13"/>
        <v>Viktor</v>
      </c>
      <c r="AC144" s="4">
        <f t="shared" si="16"/>
        <v>98</v>
      </c>
      <c r="AD144" s="4">
        <f t="shared" si="17"/>
        <v>33</v>
      </c>
    </row>
    <row r="145" spans="1:30" x14ac:dyDescent="0.25">
      <c r="A145" t="str">
        <f>'Champ Scores'!A145</f>
        <v>Vladimir</v>
      </c>
      <c r="B145" s="94">
        <f>'Find Your Champion'!$B$2-'Champ Scores'!B145</f>
        <v>-4</v>
      </c>
      <c r="C145" s="94">
        <f>'Find Your Champion'!$B$9-'Champ Scores'!C145</f>
        <v>-3</v>
      </c>
      <c r="D145" s="94">
        <f>'Find Your Champion'!$B$16-'Champ Scores'!D145</f>
        <v>0</v>
      </c>
      <c r="E145" s="94">
        <f>'Find Your Champion'!$B$23-'Champ Scores'!E145</f>
        <v>-2</v>
      </c>
      <c r="F145" s="94">
        <f>'Find Your Champion'!$B$30-'Champ Scores'!F145</f>
        <v>1</v>
      </c>
      <c r="G145" s="94">
        <f>'Find Your Champion'!$B$37-'Champ Scores'!G145</f>
        <v>-2</v>
      </c>
      <c r="H145" s="94">
        <f>'Find Your Champion'!$B$44-'Champ Scores'!H145</f>
        <v>-1</v>
      </c>
      <c r="I145" s="94">
        <f>'Find Your Champion'!$E$2-'Champ Scores'!I145</f>
        <v>-1</v>
      </c>
      <c r="J145" s="94">
        <f>'Find Your Champion'!$E$9-'Champ Scores'!J145</f>
        <v>-3</v>
      </c>
      <c r="K145" s="94">
        <f>'Find Your Champion'!$E$16-'Champ Scores'!K145</f>
        <v>4</v>
      </c>
      <c r="L145" s="94">
        <f>'Find Your Champion'!$E$23-'Champ Scores'!L145</f>
        <v>0</v>
      </c>
      <c r="M145" s="94">
        <f>'Find Your Champion'!$E$30-'Champ Scores'!M145</f>
        <v>0</v>
      </c>
      <c r="N145" s="94">
        <f>'Find Your Champion'!$E$37-'Champ Scores'!N145</f>
        <v>3</v>
      </c>
      <c r="O145" s="94">
        <f>'Find Your Champion'!$E$44-'Champ Scores'!O145</f>
        <v>-2</v>
      </c>
      <c r="P145" s="94">
        <f>'Find Your Champion'!$H$2-'Champ Scores'!P145</f>
        <v>4</v>
      </c>
      <c r="Q145" s="94">
        <f>'Find Your Champion'!$H$9-'Champ Scores'!Q145</f>
        <v>-2</v>
      </c>
      <c r="R145" s="94">
        <f>'Find Your Champion'!$H$16-'Champ Scores'!R145</f>
        <v>0</v>
      </c>
      <c r="S145" s="94">
        <f>'Find Your Champion'!$H$23-'Champ Scores'!S145</f>
        <v>3</v>
      </c>
      <c r="T145" s="94">
        <f>'Find Your Champion'!$H$30-'Champ Scores'!T145</f>
        <v>3</v>
      </c>
      <c r="U145" s="94">
        <f>'Find Your Champion'!$H$37-'Champ Scores'!U145</f>
        <v>4</v>
      </c>
      <c r="V145" s="94"/>
      <c r="W145" s="94">
        <f t="shared" si="14"/>
        <v>128</v>
      </c>
      <c r="X145" s="94">
        <f t="shared" si="15"/>
        <v>36</v>
      </c>
      <c r="Z145" s="94">
        <f>RANK(X145,X$3:X$162,0)+COUNTIF(X$3:X145,X145)-1</f>
        <v>90</v>
      </c>
      <c r="AA145" t="str">
        <f t="shared" si="13"/>
        <v>Vladimir</v>
      </c>
      <c r="AC145" s="4">
        <f t="shared" si="16"/>
        <v>90</v>
      </c>
      <c r="AD145" s="4">
        <f t="shared" si="17"/>
        <v>36</v>
      </c>
    </row>
    <row r="146" spans="1:30" x14ac:dyDescent="0.25">
      <c r="A146" t="str">
        <f>'Champ Scores'!A146</f>
        <v>Volibear</v>
      </c>
      <c r="B146" s="94">
        <f>'Find Your Champion'!$B$2-'Champ Scores'!B146</f>
        <v>-1</v>
      </c>
      <c r="C146" s="94">
        <f>'Find Your Champion'!$B$9-'Champ Scores'!C146</f>
        <v>-3</v>
      </c>
      <c r="D146" s="94">
        <f>'Find Your Champion'!$B$16-'Champ Scores'!D146</f>
        <v>-3</v>
      </c>
      <c r="E146" s="94">
        <f>'Find Your Champion'!$B$23-'Champ Scores'!E146</f>
        <v>0</v>
      </c>
      <c r="F146" s="94">
        <f>'Find Your Champion'!$B$30-'Champ Scores'!F146</f>
        <v>1</v>
      </c>
      <c r="G146" s="94">
        <f>'Find Your Champion'!$B$37-'Champ Scores'!G146</f>
        <v>-1</v>
      </c>
      <c r="H146" s="94">
        <f>'Find Your Champion'!$B$44-'Champ Scores'!H146</f>
        <v>-1</v>
      </c>
      <c r="I146" s="94">
        <f>'Find Your Champion'!$E$2-'Champ Scores'!I146</f>
        <v>-2</v>
      </c>
      <c r="J146" s="94">
        <f>'Find Your Champion'!$E$9-'Champ Scores'!J146</f>
        <v>-4</v>
      </c>
      <c r="K146" s="94">
        <f>'Find Your Champion'!$E$16-'Champ Scores'!K146</f>
        <v>2</v>
      </c>
      <c r="L146" s="94">
        <f>'Find Your Champion'!$E$23-'Champ Scores'!L146</f>
        <v>0</v>
      </c>
      <c r="M146" s="94">
        <f>'Find Your Champion'!$E$30-'Champ Scores'!M146</f>
        <v>-1</v>
      </c>
      <c r="N146" s="94">
        <f>'Find Your Champion'!$E$37-'Champ Scores'!N146</f>
        <v>3</v>
      </c>
      <c r="O146" s="94">
        <f>'Find Your Champion'!$E$44-'Champ Scores'!O146</f>
        <v>0</v>
      </c>
      <c r="P146" s="94">
        <f>'Find Your Champion'!$H$2-'Champ Scores'!P146</f>
        <v>3</v>
      </c>
      <c r="Q146" s="94">
        <f>'Find Your Champion'!$H$9-'Champ Scores'!Q146</f>
        <v>-2</v>
      </c>
      <c r="R146" s="94">
        <f>'Find Your Champion'!$H$16-'Champ Scores'!R146</f>
        <v>0</v>
      </c>
      <c r="S146" s="94">
        <f>'Find Your Champion'!$H$23-'Champ Scores'!S146</f>
        <v>4</v>
      </c>
      <c r="T146" s="94">
        <f>'Find Your Champion'!$H$30-'Champ Scores'!T146</f>
        <v>3</v>
      </c>
      <c r="U146" s="94">
        <f>'Find Your Champion'!$H$37-'Champ Scores'!U146</f>
        <v>4</v>
      </c>
      <c r="V146" s="94"/>
      <c r="W146" s="94">
        <f t="shared" si="14"/>
        <v>110</v>
      </c>
      <c r="X146" s="94">
        <f t="shared" si="15"/>
        <v>45</v>
      </c>
      <c r="Z146" s="94">
        <f>RANK(X146,X$3:X$162,0)+COUNTIF(X$3:X146,X146)-1</f>
        <v>63</v>
      </c>
      <c r="AA146" t="str">
        <f t="shared" si="13"/>
        <v>Volibear</v>
      </c>
      <c r="AC146" s="4">
        <f t="shared" si="16"/>
        <v>63</v>
      </c>
      <c r="AD146" s="4">
        <f t="shared" si="17"/>
        <v>45</v>
      </c>
    </row>
    <row r="147" spans="1:30" x14ac:dyDescent="0.25">
      <c r="A147" t="str">
        <f>'Champ Scores'!A147</f>
        <v>Warwick</v>
      </c>
      <c r="B147" s="94">
        <f>'Find Your Champion'!$B$2-'Champ Scores'!B147</f>
        <v>-2</v>
      </c>
      <c r="C147" s="94">
        <f>'Find Your Champion'!$B$9-'Champ Scores'!C147</f>
        <v>-2</v>
      </c>
      <c r="D147" s="94">
        <f>'Find Your Champion'!$B$16-'Champ Scores'!D147</f>
        <v>-2</v>
      </c>
      <c r="E147" s="94">
        <f>'Find Your Champion'!$B$23-'Champ Scores'!E147</f>
        <v>2</v>
      </c>
      <c r="F147" s="94">
        <f>'Find Your Champion'!$B$30-'Champ Scores'!F147</f>
        <v>1</v>
      </c>
      <c r="G147" s="94">
        <f>'Find Your Champion'!$B$37-'Champ Scores'!G147</f>
        <v>0</v>
      </c>
      <c r="H147" s="94">
        <f>'Find Your Champion'!$B$44-'Champ Scores'!H147</f>
        <v>0</v>
      </c>
      <c r="I147" s="94">
        <f>'Find Your Champion'!$E$2-'Champ Scores'!I147</f>
        <v>0</v>
      </c>
      <c r="J147" s="94">
        <f>'Find Your Champion'!$E$9-'Champ Scores'!J147</f>
        <v>-2</v>
      </c>
      <c r="K147" s="94">
        <f>'Find Your Champion'!$E$16-'Champ Scores'!K147</f>
        <v>2</v>
      </c>
      <c r="L147" s="94">
        <f>'Find Your Champion'!$E$23-'Champ Scores'!L147</f>
        <v>1</v>
      </c>
      <c r="M147" s="94">
        <f>'Find Your Champion'!$E$30-'Champ Scores'!M147</f>
        <v>-4</v>
      </c>
      <c r="N147" s="94">
        <f>'Find Your Champion'!$E$37-'Champ Scores'!N147</f>
        <v>3</v>
      </c>
      <c r="O147" s="94">
        <f>'Find Your Champion'!$E$44-'Champ Scores'!O147</f>
        <v>0</v>
      </c>
      <c r="P147" s="94">
        <f>'Find Your Champion'!$H$2-'Champ Scores'!P147</f>
        <v>0</v>
      </c>
      <c r="Q147" s="94">
        <f>'Find Your Champion'!$H$9-'Champ Scores'!Q147</f>
        <v>-3</v>
      </c>
      <c r="R147" s="94">
        <f>'Find Your Champion'!$H$16-'Champ Scores'!R147</f>
        <v>-4</v>
      </c>
      <c r="S147" s="94">
        <f>'Find Your Champion'!$H$23-'Champ Scores'!S147</f>
        <v>4</v>
      </c>
      <c r="T147" s="94">
        <f>'Find Your Champion'!$H$30-'Champ Scores'!T147</f>
        <v>4</v>
      </c>
      <c r="U147" s="94">
        <f>'Find Your Champion'!$H$37-'Champ Scores'!U147</f>
        <v>4</v>
      </c>
      <c r="V147" s="94"/>
      <c r="W147" s="94">
        <f t="shared" si="14"/>
        <v>124</v>
      </c>
      <c r="X147" s="94">
        <f t="shared" si="15"/>
        <v>38</v>
      </c>
      <c r="Z147" s="94">
        <f>RANK(X147,X$3:X$162,0)+COUNTIF(X$3:X147,X147)-1</f>
        <v>84</v>
      </c>
      <c r="AA147" t="str">
        <f t="shared" si="13"/>
        <v>Warwick</v>
      </c>
      <c r="AC147" s="4">
        <f t="shared" si="16"/>
        <v>84</v>
      </c>
      <c r="AD147" s="4">
        <f t="shared" si="17"/>
        <v>38</v>
      </c>
    </row>
    <row r="148" spans="1:30" x14ac:dyDescent="0.25">
      <c r="A148" t="str">
        <f>'Champ Scores'!A148</f>
        <v>Wukong</v>
      </c>
      <c r="B148" s="94">
        <f>'Find Your Champion'!$B$2-'Champ Scores'!B148</f>
        <v>-2</v>
      </c>
      <c r="C148" s="94">
        <f>'Find Your Champion'!$B$9-'Champ Scores'!C148</f>
        <v>-2</v>
      </c>
      <c r="D148" s="94">
        <f>'Find Your Champion'!$B$16-'Champ Scores'!D148</f>
        <v>-2</v>
      </c>
      <c r="E148" s="94">
        <f>'Find Your Champion'!$B$23-'Champ Scores'!E148</f>
        <v>2</v>
      </c>
      <c r="F148" s="94">
        <f>'Find Your Champion'!$B$30-'Champ Scores'!F148</f>
        <v>2</v>
      </c>
      <c r="G148" s="94">
        <f>'Find Your Champion'!$B$37-'Champ Scores'!G148</f>
        <v>-1</v>
      </c>
      <c r="H148" s="94">
        <f>'Find Your Champion'!$B$44-'Champ Scores'!H148</f>
        <v>0</v>
      </c>
      <c r="I148" s="94">
        <f>'Find Your Champion'!$E$2-'Champ Scores'!I148</f>
        <v>0</v>
      </c>
      <c r="J148" s="94">
        <f>'Find Your Champion'!$E$9-'Champ Scores'!J148</f>
        <v>-2</v>
      </c>
      <c r="K148" s="94">
        <f>'Find Your Champion'!$E$16-'Champ Scores'!K148</f>
        <v>2</v>
      </c>
      <c r="L148" s="94">
        <f>'Find Your Champion'!$E$23-'Champ Scores'!L148</f>
        <v>1</v>
      </c>
      <c r="M148" s="94">
        <f>'Find Your Champion'!$E$30-'Champ Scores'!M148</f>
        <v>-4</v>
      </c>
      <c r="N148" s="94">
        <f>'Find Your Champion'!$E$37-'Champ Scores'!N148</f>
        <v>3</v>
      </c>
      <c r="O148" s="94">
        <f>'Find Your Champion'!$E$44-'Champ Scores'!O148</f>
        <v>0</v>
      </c>
      <c r="P148" s="94">
        <f>'Find Your Champion'!$H$2-'Champ Scores'!P148</f>
        <v>1</v>
      </c>
      <c r="Q148" s="94">
        <f>'Find Your Champion'!$H$9-'Champ Scores'!Q148</f>
        <v>-2</v>
      </c>
      <c r="R148" s="94">
        <f>'Find Your Champion'!$H$16-'Champ Scores'!R148</f>
        <v>-4</v>
      </c>
      <c r="S148" s="94">
        <f>'Find Your Champion'!$H$23-'Champ Scores'!S148</f>
        <v>4</v>
      </c>
      <c r="T148" s="94">
        <f>'Find Your Champion'!$H$30-'Champ Scores'!T148</f>
        <v>3</v>
      </c>
      <c r="U148" s="94">
        <f>'Find Your Champion'!$H$37-'Champ Scores'!U148</f>
        <v>3</v>
      </c>
      <c r="V148" s="94"/>
      <c r="W148" s="94">
        <f t="shared" si="14"/>
        <v>110</v>
      </c>
      <c r="X148" s="94">
        <f t="shared" si="15"/>
        <v>45</v>
      </c>
      <c r="Z148" s="94">
        <f>RANK(X148,X$3:X$162,0)+COUNTIF(X$3:X148,X148)-1</f>
        <v>64</v>
      </c>
      <c r="AA148" t="str">
        <f t="shared" si="13"/>
        <v>Wukong</v>
      </c>
      <c r="AC148" s="4">
        <f t="shared" si="16"/>
        <v>64</v>
      </c>
      <c r="AD148" s="4">
        <f t="shared" si="17"/>
        <v>45</v>
      </c>
    </row>
    <row r="149" spans="1:30" x14ac:dyDescent="0.25">
      <c r="A149" t="str">
        <f>'Champ Scores'!A149</f>
        <v>Xayah</v>
      </c>
      <c r="B149" s="94">
        <f>'Find Your Champion'!$B$2-'Champ Scores'!B149</f>
        <v>0</v>
      </c>
      <c r="C149" s="94">
        <f>'Find Your Champion'!$B$9-'Champ Scores'!C149</f>
        <v>-4</v>
      </c>
      <c r="D149" s="94">
        <f>'Find Your Champion'!$B$16-'Champ Scores'!D149</f>
        <v>-4</v>
      </c>
      <c r="E149" s="94">
        <f>'Find Your Champion'!$B$23-'Champ Scores'!E149</f>
        <v>0</v>
      </c>
      <c r="F149" s="94">
        <f>'Find Your Champion'!$B$30-'Champ Scores'!F149</f>
        <v>2</v>
      </c>
      <c r="G149" s="94">
        <f>'Find Your Champion'!$B$37-'Champ Scores'!G149</f>
        <v>-4</v>
      </c>
      <c r="H149" s="94">
        <f>'Find Your Champion'!$B$44-'Champ Scores'!H149</f>
        <v>-2</v>
      </c>
      <c r="I149" s="94">
        <f>'Find Your Champion'!$E$2-'Champ Scores'!I149</f>
        <v>-3</v>
      </c>
      <c r="J149" s="94">
        <f>'Find Your Champion'!$E$9-'Champ Scores'!J149</f>
        <v>0</v>
      </c>
      <c r="K149" s="94">
        <f>'Find Your Champion'!$E$16-'Champ Scores'!K149</f>
        <v>4</v>
      </c>
      <c r="L149" s="94">
        <f>'Find Your Champion'!$E$23-'Champ Scores'!L149</f>
        <v>4</v>
      </c>
      <c r="M149" s="94">
        <f>'Find Your Champion'!$E$30-'Champ Scores'!M149</f>
        <v>0</v>
      </c>
      <c r="N149" s="94">
        <f>'Find Your Champion'!$E$37-'Champ Scores'!N149</f>
        <v>2</v>
      </c>
      <c r="O149" s="94">
        <f>'Find Your Champion'!$E$44-'Champ Scores'!O149</f>
        <v>-3</v>
      </c>
      <c r="P149" s="94">
        <f>'Find Your Champion'!$H$2-'Champ Scores'!P149</f>
        <v>2</v>
      </c>
      <c r="Q149" s="94">
        <f>'Find Your Champion'!$H$9-'Champ Scores'!Q149</f>
        <v>0</v>
      </c>
      <c r="R149" s="94">
        <f>'Find Your Champion'!$H$16-'Champ Scores'!R149</f>
        <v>0</v>
      </c>
      <c r="S149" s="94">
        <f>'Find Your Champion'!$H$23-'Champ Scores'!S149</f>
        <v>4</v>
      </c>
      <c r="T149" s="94">
        <f>'Find Your Champion'!$H$30-'Champ Scores'!T149</f>
        <v>2</v>
      </c>
      <c r="U149" s="94">
        <f>'Find Your Champion'!$H$37-'Champ Scores'!U149</f>
        <v>2</v>
      </c>
      <c r="V149" s="94"/>
      <c r="W149" s="94">
        <f t="shared" si="14"/>
        <v>138</v>
      </c>
      <c r="X149" s="94">
        <f t="shared" si="15"/>
        <v>31</v>
      </c>
      <c r="Z149" s="94">
        <f>RANK(X149,X$3:X$162,0)+COUNTIF(X$3:X149,X149)-1</f>
        <v>101</v>
      </c>
      <c r="AA149" t="str">
        <f t="shared" si="13"/>
        <v>Xayah</v>
      </c>
      <c r="AC149" s="4">
        <f t="shared" si="16"/>
        <v>101</v>
      </c>
      <c r="AD149" s="4">
        <f t="shared" si="17"/>
        <v>31</v>
      </c>
    </row>
    <row r="150" spans="1:30" x14ac:dyDescent="0.25">
      <c r="A150" t="str">
        <f>'Champ Scores'!A150</f>
        <v>Xerath</v>
      </c>
      <c r="B150" s="94">
        <f>'Find Your Champion'!$B$2-'Champ Scores'!B150</f>
        <v>-4</v>
      </c>
      <c r="C150" s="94">
        <f>'Find Your Champion'!$B$9-'Champ Scores'!C150</f>
        <v>-2</v>
      </c>
      <c r="D150" s="94">
        <f>'Find Your Champion'!$B$16-'Champ Scores'!D150</f>
        <v>-1</v>
      </c>
      <c r="E150" s="94">
        <f>'Find Your Champion'!$B$23-'Champ Scores'!E150</f>
        <v>-2</v>
      </c>
      <c r="F150" s="94">
        <f>'Find Your Champion'!$B$30-'Champ Scores'!F150</f>
        <v>4</v>
      </c>
      <c r="G150" s="94">
        <f>'Find Your Champion'!$B$37-'Champ Scores'!G150</f>
        <v>-4</v>
      </c>
      <c r="H150" s="94">
        <f>'Find Your Champion'!$B$44-'Champ Scores'!H150</f>
        <v>-4</v>
      </c>
      <c r="I150" s="94">
        <f>'Find Your Champion'!$E$2-'Champ Scores'!I150</f>
        <v>-4</v>
      </c>
      <c r="J150" s="94">
        <f>'Find Your Champion'!$E$9-'Champ Scores'!J150</f>
        <v>0</v>
      </c>
      <c r="K150" s="94">
        <f>'Find Your Champion'!$E$16-'Champ Scores'!K150</f>
        <v>4</v>
      </c>
      <c r="L150" s="94">
        <f>'Find Your Champion'!$E$23-'Champ Scores'!L150</f>
        <v>4</v>
      </c>
      <c r="M150" s="94">
        <f>'Find Your Champion'!$E$30-'Champ Scores'!M150</f>
        <v>-2</v>
      </c>
      <c r="N150" s="94">
        <f>'Find Your Champion'!$E$37-'Champ Scores'!N150</f>
        <v>3</v>
      </c>
      <c r="O150" s="94">
        <f>'Find Your Champion'!$E$44-'Champ Scores'!O150</f>
        <v>-4</v>
      </c>
      <c r="P150" s="94">
        <f>'Find Your Champion'!$H$2-'Champ Scores'!P150</f>
        <v>2</v>
      </c>
      <c r="Q150" s="94">
        <f>'Find Your Champion'!$H$9-'Champ Scores'!Q150</f>
        <v>0</v>
      </c>
      <c r="R150" s="94">
        <f>'Find Your Champion'!$H$16-'Champ Scores'!R150</f>
        <v>0</v>
      </c>
      <c r="S150" s="94">
        <f>'Find Your Champion'!$H$23-'Champ Scores'!S150</f>
        <v>4</v>
      </c>
      <c r="T150" s="94">
        <f>'Find Your Champion'!$H$30-'Champ Scores'!T150</f>
        <v>4</v>
      </c>
      <c r="U150" s="94">
        <f>'Find Your Champion'!$H$37-'Champ Scores'!U150</f>
        <v>4</v>
      </c>
      <c r="V150" s="94"/>
      <c r="W150" s="94">
        <f t="shared" si="14"/>
        <v>202</v>
      </c>
      <c r="X150" s="94">
        <f t="shared" si="15"/>
        <v>-1</v>
      </c>
      <c r="Z150" s="94">
        <f>RANK(X150,X$3:X$162,0)+COUNTIF(X$3:X150,X150)-1</f>
        <v>157</v>
      </c>
      <c r="AA150" t="str">
        <f t="shared" si="13"/>
        <v>Xerath</v>
      </c>
      <c r="AC150" s="4">
        <f t="shared" si="16"/>
        <v>157</v>
      </c>
      <c r="AD150" s="4">
        <f t="shared" si="17"/>
        <v>-1</v>
      </c>
    </row>
    <row r="151" spans="1:30" x14ac:dyDescent="0.25">
      <c r="A151" t="str">
        <f>'Champ Scores'!A151</f>
        <v>Xin Zhao</v>
      </c>
      <c r="B151" s="94">
        <f>'Find Your Champion'!$B$2-'Champ Scores'!B151</f>
        <v>-2</v>
      </c>
      <c r="C151" s="94">
        <f>'Find Your Champion'!$B$9-'Champ Scores'!C151</f>
        <v>-2</v>
      </c>
      <c r="D151" s="94">
        <f>'Find Your Champion'!$B$16-'Champ Scores'!D151</f>
        <v>-2</v>
      </c>
      <c r="E151" s="94">
        <f>'Find Your Champion'!$B$23-'Champ Scores'!E151</f>
        <v>2</v>
      </c>
      <c r="F151" s="94">
        <f>'Find Your Champion'!$B$30-'Champ Scores'!F151</f>
        <v>1</v>
      </c>
      <c r="G151" s="94">
        <f>'Find Your Champion'!$B$37-'Champ Scores'!G151</f>
        <v>0</v>
      </c>
      <c r="H151" s="94">
        <f>'Find Your Champion'!$B$44-'Champ Scores'!H151</f>
        <v>0</v>
      </c>
      <c r="I151" s="94">
        <f>'Find Your Champion'!$E$2-'Champ Scores'!I151</f>
        <v>0</v>
      </c>
      <c r="J151" s="94">
        <f>'Find Your Champion'!$E$9-'Champ Scores'!J151</f>
        <v>-2</v>
      </c>
      <c r="K151" s="94">
        <f>'Find Your Champion'!$E$16-'Champ Scores'!K151</f>
        <v>2</v>
      </c>
      <c r="L151" s="94">
        <f>'Find Your Champion'!$E$23-'Champ Scores'!L151</f>
        <v>1</v>
      </c>
      <c r="M151" s="94">
        <f>'Find Your Champion'!$E$30-'Champ Scores'!M151</f>
        <v>-3</v>
      </c>
      <c r="N151" s="94">
        <f>'Find Your Champion'!$E$37-'Champ Scores'!N151</f>
        <v>3</v>
      </c>
      <c r="O151" s="94">
        <f>'Find Your Champion'!$E$44-'Champ Scores'!O151</f>
        <v>0</v>
      </c>
      <c r="P151" s="94">
        <f>'Find Your Champion'!$H$2-'Champ Scores'!P151</f>
        <v>1</v>
      </c>
      <c r="Q151" s="94">
        <f>'Find Your Champion'!$H$9-'Champ Scores'!Q151</f>
        <v>-2</v>
      </c>
      <c r="R151" s="94">
        <f>'Find Your Champion'!$H$16-'Champ Scores'!R151</f>
        <v>-4</v>
      </c>
      <c r="S151" s="94">
        <f>'Find Your Champion'!$H$23-'Champ Scores'!S151</f>
        <v>4</v>
      </c>
      <c r="T151" s="94">
        <f>'Find Your Champion'!$H$30-'Champ Scores'!T151</f>
        <v>3</v>
      </c>
      <c r="U151" s="94">
        <f>'Find Your Champion'!$H$37-'Champ Scores'!U151</f>
        <v>2</v>
      </c>
      <c r="V151" s="94"/>
      <c r="W151" s="94">
        <f t="shared" si="14"/>
        <v>94</v>
      </c>
      <c r="X151" s="94">
        <f t="shared" si="15"/>
        <v>53</v>
      </c>
      <c r="Z151" s="94">
        <f>RANK(X151,X$3:X$162,0)+COUNTIF(X$3:X151,X151)-1</f>
        <v>42</v>
      </c>
      <c r="AA151" t="str">
        <f t="shared" si="13"/>
        <v>Xin Zhao</v>
      </c>
      <c r="AC151" s="4">
        <f t="shared" si="16"/>
        <v>42</v>
      </c>
      <c r="AD151" s="4">
        <f t="shared" si="17"/>
        <v>53</v>
      </c>
    </row>
    <row r="152" spans="1:30" x14ac:dyDescent="0.25">
      <c r="A152" t="str">
        <f>'Champ Scores'!A152</f>
        <v>Yasuo</v>
      </c>
      <c r="B152" s="94">
        <f>'Find Your Champion'!$B$2-'Champ Scores'!B152</f>
        <v>-2</v>
      </c>
      <c r="C152" s="94">
        <f>'Find Your Champion'!$B$9-'Champ Scores'!C152</f>
        <v>-4</v>
      </c>
      <c r="D152" s="94">
        <f>'Find Your Champion'!$B$16-'Champ Scores'!D152</f>
        <v>-2</v>
      </c>
      <c r="E152" s="94">
        <f>'Find Your Champion'!$B$23-'Champ Scores'!E152</f>
        <v>0</v>
      </c>
      <c r="F152" s="94">
        <f>'Find Your Champion'!$B$30-'Champ Scores'!F152</f>
        <v>0</v>
      </c>
      <c r="G152" s="94">
        <f>'Find Your Champion'!$B$37-'Champ Scores'!G152</f>
        <v>0</v>
      </c>
      <c r="H152" s="94">
        <f>'Find Your Champion'!$B$44-'Champ Scores'!H152</f>
        <v>0</v>
      </c>
      <c r="I152" s="94">
        <f>'Find Your Champion'!$E$2-'Champ Scores'!I152</f>
        <v>0</v>
      </c>
      <c r="J152" s="94">
        <f>'Find Your Champion'!$E$9-'Champ Scores'!J152</f>
        <v>-4</v>
      </c>
      <c r="K152" s="94">
        <f>'Find Your Champion'!$E$16-'Champ Scores'!K152</f>
        <v>2</v>
      </c>
      <c r="L152" s="94">
        <f>'Find Your Champion'!$E$23-'Champ Scores'!L152</f>
        <v>3</v>
      </c>
      <c r="M152" s="94">
        <f>'Find Your Champion'!$E$30-'Champ Scores'!M152</f>
        <v>0</v>
      </c>
      <c r="N152" s="94">
        <f>'Find Your Champion'!$E$37-'Champ Scores'!N152</f>
        <v>3</v>
      </c>
      <c r="O152" s="94">
        <f>'Find Your Champion'!$E$44-'Champ Scores'!O152</f>
        <v>-2</v>
      </c>
      <c r="P152" s="94">
        <f>'Find Your Champion'!$H$2-'Champ Scores'!P152</f>
        <v>2</v>
      </c>
      <c r="Q152" s="94">
        <f>'Find Your Champion'!$H$9-'Champ Scores'!Q152</f>
        <v>-4</v>
      </c>
      <c r="R152" s="94">
        <f>'Find Your Champion'!$H$16-'Champ Scores'!R152</f>
        <v>-1</v>
      </c>
      <c r="S152" s="94">
        <f>'Find Your Champion'!$H$23-'Champ Scores'!S152</f>
        <v>4</v>
      </c>
      <c r="T152" s="94">
        <f>'Find Your Champion'!$H$30-'Champ Scores'!T152</f>
        <v>3</v>
      </c>
      <c r="U152" s="94">
        <f>'Find Your Champion'!$H$37-'Champ Scores'!U152</f>
        <v>4</v>
      </c>
      <c r="V152" s="94"/>
      <c r="W152" s="94">
        <f t="shared" si="14"/>
        <v>128</v>
      </c>
      <c r="X152" s="94">
        <f t="shared" si="15"/>
        <v>36</v>
      </c>
      <c r="Z152" s="94">
        <f>RANK(X152,X$3:X$162,0)+COUNTIF(X$3:X152,X152)-1</f>
        <v>91</v>
      </c>
      <c r="AA152" t="str">
        <f t="shared" si="13"/>
        <v>Yasuo</v>
      </c>
      <c r="AC152" s="4">
        <f t="shared" si="16"/>
        <v>91</v>
      </c>
      <c r="AD152" s="4">
        <f t="shared" si="17"/>
        <v>36</v>
      </c>
    </row>
    <row r="153" spans="1:30" x14ac:dyDescent="0.25">
      <c r="A153" t="str">
        <f>'Champ Scores'!A153</f>
        <v>Yone</v>
      </c>
      <c r="B153" s="94">
        <f>'Find Your Champion'!$B$2-'Champ Scores'!B153</f>
        <v>-2</v>
      </c>
      <c r="C153" s="94">
        <f>'Find Your Champion'!$B$9-'Champ Scores'!C153</f>
        <v>-4</v>
      </c>
      <c r="D153" s="94">
        <f>'Find Your Champion'!$B$16-'Champ Scores'!D153</f>
        <v>-4</v>
      </c>
      <c r="E153" s="94">
        <f>'Find Your Champion'!$B$23-'Champ Scores'!E153</f>
        <v>1</v>
      </c>
      <c r="F153" s="94">
        <f>'Find Your Champion'!$B$30-'Champ Scores'!F153</f>
        <v>0</v>
      </c>
      <c r="G153" s="94">
        <f>'Find Your Champion'!$B$37-'Champ Scores'!G153</f>
        <v>0</v>
      </c>
      <c r="H153" s="94">
        <f>'Find Your Champion'!$B$44-'Champ Scores'!H153</f>
        <v>0</v>
      </c>
      <c r="I153" s="94">
        <f>'Find Your Champion'!$E$2-'Champ Scores'!I153</f>
        <v>0</v>
      </c>
      <c r="J153" s="94">
        <f>'Find Your Champion'!$E$9-'Champ Scores'!J153</f>
        <v>-4</v>
      </c>
      <c r="K153" s="94">
        <f>'Find Your Champion'!$E$16-'Champ Scores'!K153</f>
        <v>3</v>
      </c>
      <c r="L153" s="94">
        <f>'Find Your Champion'!$E$23-'Champ Scores'!L153</f>
        <v>3</v>
      </c>
      <c r="M153" s="94">
        <f>'Find Your Champion'!$E$30-'Champ Scores'!M153</f>
        <v>0</v>
      </c>
      <c r="N153" s="94">
        <f>'Find Your Champion'!$E$37-'Champ Scores'!N153</f>
        <v>3</v>
      </c>
      <c r="O153" s="94">
        <f>'Find Your Champion'!$E$44-'Champ Scores'!O153</f>
        <v>0</v>
      </c>
      <c r="P153" s="94">
        <f>'Find Your Champion'!$H$2-'Champ Scores'!P153</f>
        <v>1</v>
      </c>
      <c r="Q153" s="94">
        <f>'Find Your Champion'!$H$9-'Champ Scores'!Q153</f>
        <v>-4</v>
      </c>
      <c r="R153" s="94">
        <f>'Find Your Champion'!$H$16-'Champ Scores'!R153</f>
        <v>-3</v>
      </c>
      <c r="S153" s="94">
        <f>'Find Your Champion'!$H$23-'Champ Scores'!S153</f>
        <v>4</v>
      </c>
      <c r="T153" s="94">
        <f>'Find Your Champion'!$H$30-'Champ Scores'!T153</f>
        <v>4</v>
      </c>
      <c r="U153" s="94">
        <f>'Find Your Champion'!$H$37-'Champ Scores'!U153</f>
        <v>4</v>
      </c>
      <c r="V153" s="94"/>
      <c r="W153" s="94">
        <f t="shared" si="14"/>
        <v>154</v>
      </c>
      <c r="X153" s="94">
        <f t="shared" si="15"/>
        <v>23</v>
      </c>
      <c r="Z153" s="94">
        <f>RANK(X153,X$3:X$162,0)+COUNTIF(X$3:X153,X153)-1</f>
        <v>118</v>
      </c>
      <c r="AA153" t="str">
        <f t="shared" si="13"/>
        <v>Yone</v>
      </c>
      <c r="AC153" s="4">
        <f t="shared" si="16"/>
        <v>118</v>
      </c>
      <c r="AD153" s="4">
        <f t="shared" si="17"/>
        <v>23</v>
      </c>
    </row>
    <row r="154" spans="1:30" x14ac:dyDescent="0.25">
      <c r="A154" t="str">
        <f>'Champ Scores'!A154</f>
        <v>Yorick</v>
      </c>
      <c r="B154" s="94">
        <f>'Find Your Champion'!$B$2-'Champ Scores'!B154</f>
        <v>-1</v>
      </c>
      <c r="C154" s="94">
        <f>'Find Your Champion'!$B$9-'Champ Scores'!C154</f>
        <v>-3</v>
      </c>
      <c r="D154" s="94">
        <f>'Find Your Champion'!$B$16-'Champ Scores'!D154</f>
        <v>-3</v>
      </c>
      <c r="E154" s="94">
        <f>'Find Your Champion'!$B$23-'Champ Scores'!E154</f>
        <v>1</v>
      </c>
      <c r="F154" s="94">
        <f>'Find Your Champion'!$B$30-'Champ Scores'!F154</f>
        <v>0</v>
      </c>
      <c r="G154" s="94">
        <f>'Find Your Champion'!$B$37-'Champ Scores'!G154</f>
        <v>-1</v>
      </c>
      <c r="H154" s="94">
        <f>'Find Your Champion'!$B$44-'Champ Scores'!H154</f>
        <v>-1</v>
      </c>
      <c r="I154" s="94">
        <f>'Find Your Champion'!$E$2-'Champ Scores'!I154</f>
        <v>-1</v>
      </c>
      <c r="J154" s="94">
        <f>'Find Your Champion'!$E$9-'Champ Scores'!J154</f>
        <v>-4</v>
      </c>
      <c r="K154" s="94">
        <f>'Find Your Champion'!$E$16-'Champ Scores'!K154</f>
        <v>3</v>
      </c>
      <c r="L154" s="94">
        <f>'Find Your Champion'!$E$23-'Champ Scores'!L154</f>
        <v>0</v>
      </c>
      <c r="M154" s="94">
        <f>'Find Your Champion'!$E$30-'Champ Scores'!M154</f>
        <v>0</v>
      </c>
      <c r="N154" s="94">
        <f>'Find Your Champion'!$E$37-'Champ Scores'!N154</f>
        <v>2</v>
      </c>
      <c r="O154" s="94">
        <f>'Find Your Champion'!$E$44-'Champ Scores'!O154</f>
        <v>0</v>
      </c>
      <c r="P154" s="94">
        <f>'Find Your Champion'!$H$2-'Champ Scores'!P154</f>
        <v>2</v>
      </c>
      <c r="Q154" s="94">
        <f>'Find Your Champion'!$H$9-'Champ Scores'!Q154</f>
        <v>-1</v>
      </c>
      <c r="R154" s="94">
        <f>'Find Your Champion'!$H$16-'Champ Scores'!R154</f>
        <v>0</v>
      </c>
      <c r="S154" s="94">
        <f>'Find Your Champion'!$H$23-'Champ Scores'!S154</f>
        <v>4</v>
      </c>
      <c r="T154" s="94">
        <f>'Find Your Champion'!$H$30-'Champ Scores'!T154</f>
        <v>2</v>
      </c>
      <c r="U154" s="94">
        <f>'Find Your Champion'!$H$37-'Champ Scores'!U154</f>
        <v>3</v>
      </c>
      <c r="V154" s="94"/>
      <c r="W154" s="94">
        <f t="shared" si="14"/>
        <v>86</v>
      </c>
      <c r="X154" s="94">
        <f t="shared" si="15"/>
        <v>57</v>
      </c>
      <c r="Z154" s="94">
        <f>RANK(X154,X$3:X$162,0)+COUNTIF(X$3:X154,X154)-1</f>
        <v>30</v>
      </c>
      <c r="AA154" t="str">
        <f t="shared" si="13"/>
        <v>Yorick</v>
      </c>
      <c r="AC154" s="4">
        <f t="shared" si="16"/>
        <v>30</v>
      </c>
      <c r="AD154" s="4">
        <f t="shared" si="17"/>
        <v>57</v>
      </c>
    </row>
    <row r="155" spans="1:30" x14ac:dyDescent="0.25">
      <c r="A155" t="str">
        <f>'Champ Scores'!A155</f>
        <v>Yuumi</v>
      </c>
      <c r="B155" s="94">
        <f>'Find Your Champion'!$B$2-'Champ Scores'!B155</f>
        <v>0</v>
      </c>
      <c r="C155" s="94">
        <f>'Find Your Champion'!$B$9-'Champ Scores'!C155</f>
        <v>-1</v>
      </c>
      <c r="D155" s="94">
        <f>'Find Your Champion'!$B$16-'Champ Scores'!D155</f>
        <v>0</v>
      </c>
      <c r="E155" s="94">
        <f>'Find Your Champion'!$B$23-'Champ Scores'!E155</f>
        <v>2</v>
      </c>
      <c r="F155" s="94">
        <f>'Find Your Champion'!$B$30-'Champ Scores'!F155</f>
        <v>4</v>
      </c>
      <c r="G155" s="94">
        <f>'Find Your Champion'!$B$37-'Champ Scores'!G155</f>
        <v>0</v>
      </c>
      <c r="H155" s="94">
        <f>'Find Your Champion'!$B$44-'Champ Scores'!H155</f>
        <v>-4</v>
      </c>
      <c r="I155" s="94">
        <f>'Find Your Champion'!$E$2-'Champ Scores'!I155</f>
        <v>0</v>
      </c>
      <c r="J155" s="94">
        <f>'Find Your Champion'!$E$9-'Champ Scores'!J155</f>
        <v>0</v>
      </c>
      <c r="K155" s="94">
        <f>'Find Your Champion'!$E$16-'Champ Scores'!K155</f>
        <v>4</v>
      </c>
      <c r="L155" s="94">
        <f>'Find Your Champion'!$E$23-'Champ Scores'!L155</f>
        <v>4</v>
      </c>
      <c r="M155" s="94">
        <f>'Find Your Champion'!$E$30-'Champ Scores'!M155</f>
        <v>-1</v>
      </c>
      <c r="N155" s="94">
        <f>'Find Your Champion'!$E$37-'Champ Scores'!N155</f>
        <v>1</v>
      </c>
      <c r="O155" s="94">
        <f>'Find Your Champion'!$E$44-'Champ Scores'!O155</f>
        <v>-4</v>
      </c>
      <c r="P155" s="94">
        <f>'Find Your Champion'!$H$2-'Champ Scores'!P155</f>
        <v>0</v>
      </c>
      <c r="Q155" s="94">
        <f>'Find Your Champion'!$H$9-'Champ Scores'!Q155</f>
        <v>-3</v>
      </c>
      <c r="R155" s="94">
        <f>'Find Your Champion'!$H$16-'Champ Scores'!R155</f>
        <v>0</v>
      </c>
      <c r="S155" s="94">
        <f>'Find Your Champion'!$H$23-'Champ Scores'!S155</f>
        <v>0</v>
      </c>
      <c r="T155" s="94">
        <f>'Find Your Champion'!$H$30-'Champ Scores'!T155</f>
        <v>0</v>
      </c>
      <c r="U155" s="94">
        <f>'Find Your Champion'!$H$37-'Champ Scores'!U155</f>
        <v>0</v>
      </c>
      <c r="V155" s="94"/>
      <c r="W155" s="94">
        <f t="shared" si="14"/>
        <v>96</v>
      </c>
      <c r="X155" s="94">
        <f t="shared" si="15"/>
        <v>52</v>
      </c>
      <c r="Z155" s="94">
        <f>RANK(X155,X$3:X$162,0)+COUNTIF(X$3:X155,X155)-1</f>
        <v>44</v>
      </c>
      <c r="AA155" t="str">
        <f t="shared" si="13"/>
        <v>Yuumi</v>
      </c>
      <c r="AC155" s="4">
        <f t="shared" si="16"/>
        <v>44</v>
      </c>
      <c r="AD155" s="4">
        <f t="shared" si="17"/>
        <v>52</v>
      </c>
    </row>
    <row r="156" spans="1:30" x14ac:dyDescent="0.25">
      <c r="A156" t="str">
        <f>'Champ Scores'!A156</f>
        <v>Zac</v>
      </c>
      <c r="B156" s="94">
        <f>'Find Your Champion'!$B$2-'Champ Scores'!B156</f>
        <v>-1</v>
      </c>
      <c r="C156" s="94">
        <f>'Find Your Champion'!$B$9-'Champ Scores'!C156</f>
        <v>-1</v>
      </c>
      <c r="D156" s="94">
        <f>'Find Your Champion'!$B$16-'Champ Scores'!D156</f>
        <v>0</v>
      </c>
      <c r="E156" s="94">
        <f>'Find Your Champion'!$B$23-'Champ Scores'!E156</f>
        <v>0</v>
      </c>
      <c r="F156" s="94">
        <f>'Find Your Champion'!$B$30-'Champ Scores'!F156</f>
        <v>4</v>
      </c>
      <c r="G156" s="94">
        <f>'Find Your Champion'!$B$37-'Champ Scores'!G156</f>
        <v>0</v>
      </c>
      <c r="H156" s="94">
        <f>'Find Your Champion'!$B$44-'Champ Scores'!H156</f>
        <v>0</v>
      </c>
      <c r="I156" s="94">
        <f>'Find Your Champion'!$E$2-'Champ Scores'!I156</f>
        <v>0</v>
      </c>
      <c r="J156" s="94">
        <f>'Find Your Champion'!$E$9-'Champ Scores'!J156</f>
        <v>0</v>
      </c>
      <c r="K156" s="94">
        <f>'Find Your Champion'!$E$16-'Champ Scores'!K156</f>
        <v>2</v>
      </c>
      <c r="L156" s="94">
        <f>'Find Your Champion'!$E$23-'Champ Scores'!L156</f>
        <v>0</v>
      </c>
      <c r="M156" s="94">
        <f>'Find Your Champion'!$E$30-'Champ Scores'!M156</f>
        <v>-2</v>
      </c>
      <c r="N156" s="94">
        <f>'Find Your Champion'!$E$37-'Champ Scores'!N156</f>
        <v>0</v>
      </c>
      <c r="O156" s="94">
        <f>'Find Your Champion'!$E$44-'Champ Scores'!O156</f>
        <v>-2</v>
      </c>
      <c r="P156" s="94">
        <f>'Find Your Champion'!$H$2-'Champ Scores'!P156</f>
        <v>0</v>
      </c>
      <c r="Q156" s="94">
        <f>'Find Your Champion'!$H$9-'Champ Scores'!Q156</f>
        <v>-1</v>
      </c>
      <c r="R156" s="94">
        <f>'Find Your Champion'!$H$16-'Champ Scores'!R156</f>
        <v>-4</v>
      </c>
      <c r="S156" s="94">
        <f>'Find Your Champion'!$H$23-'Champ Scores'!S156</f>
        <v>4</v>
      </c>
      <c r="T156" s="94">
        <f>'Find Your Champion'!$H$30-'Champ Scores'!T156</f>
        <v>1</v>
      </c>
      <c r="U156" s="94">
        <f>'Find Your Champion'!$H$37-'Champ Scores'!U156</f>
        <v>2</v>
      </c>
      <c r="V156" s="94"/>
      <c r="W156" s="94">
        <f t="shared" si="14"/>
        <v>68</v>
      </c>
      <c r="X156" s="94">
        <f t="shared" si="15"/>
        <v>66</v>
      </c>
      <c r="Z156" s="94">
        <f>RANK(X156,X$3:X$162,0)+COUNTIF(X$3:X156,X156)-1</f>
        <v>12</v>
      </c>
      <c r="AA156" t="str">
        <f t="shared" si="13"/>
        <v>Zac</v>
      </c>
      <c r="AC156" s="4">
        <f t="shared" si="16"/>
        <v>12</v>
      </c>
      <c r="AD156" s="4">
        <f t="shared" si="17"/>
        <v>66</v>
      </c>
    </row>
    <row r="157" spans="1:30" x14ac:dyDescent="0.25">
      <c r="A157" t="str">
        <f>'Champ Scores'!A157</f>
        <v>Zed</v>
      </c>
      <c r="B157" s="94">
        <f>'Find Your Champion'!$B$2-'Champ Scores'!B157</f>
        <v>-4</v>
      </c>
      <c r="C157" s="94">
        <f>'Find Your Champion'!$B$9-'Champ Scores'!C157</f>
        <v>-1</v>
      </c>
      <c r="D157" s="94">
        <f>'Find Your Champion'!$B$16-'Champ Scores'!D157</f>
        <v>-4</v>
      </c>
      <c r="E157" s="94">
        <f>'Find Your Champion'!$B$23-'Champ Scores'!E157</f>
        <v>1</v>
      </c>
      <c r="F157" s="94">
        <f>'Find Your Champion'!$B$30-'Champ Scores'!F157</f>
        <v>0</v>
      </c>
      <c r="G157" s="94">
        <f>'Find Your Champion'!$B$37-'Champ Scores'!G157</f>
        <v>-2</v>
      </c>
      <c r="H157" s="94">
        <f>'Find Your Champion'!$B$44-'Champ Scores'!H157</f>
        <v>-1</v>
      </c>
      <c r="I157" s="94">
        <f>'Find Your Champion'!$E$2-'Champ Scores'!I157</f>
        <v>-1</v>
      </c>
      <c r="J157" s="94">
        <f>'Find Your Champion'!$E$9-'Champ Scores'!J157</f>
        <v>-3</v>
      </c>
      <c r="K157" s="94">
        <f>'Find Your Champion'!$E$16-'Champ Scores'!K157</f>
        <v>4</v>
      </c>
      <c r="L157" s="94">
        <f>'Find Your Champion'!$E$23-'Champ Scores'!L157</f>
        <v>4</v>
      </c>
      <c r="M157" s="94">
        <f>'Find Your Champion'!$E$30-'Champ Scores'!M157</f>
        <v>0</v>
      </c>
      <c r="N157" s="94">
        <f>'Find Your Champion'!$E$37-'Champ Scores'!N157</f>
        <v>3</v>
      </c>
      <c r="O157" s="94">
        <f>'Find Your Champion'!$E$44-'Champ Scores'!O157</f>
        <v>-2</v>
      </c>
      <c r="P157" s="94">
        <f>'Find Your Champion'!$H$2-'Champ Scores'!P157</f>
        <v>3</v>
      </c>
      <c r="Q157" s="94">
        <f>'Find Your Champion'!$H$9-'Champ Scores'!Q157</f>
        <v>-3</v>
      </c>
      <c r="R157" s="94">
        <f>'Find Your Champion'!$H$16-'Champ Scores'!R157</f>
        <v>-4</v>
      </c>
      <c r="S157" s="94">
        <f>'Find Your Champion'!$H$23-'Champ Scores'!S157</f>
        <v>4</v>
      </c>
      <c r="T157" s="94">
        <f>'Find Your Champion'!$H$30-'Champ Scores'!T157</f>
        <v>4</v>
      </c>
      <c r="U157" s="94">
        <f>'Find Your Champion'!$H$37-'Champ Scores'!U157</f>
        <v>4</v>
      </c>
      <c r="V157" s="94"/>
      <c r="W157" s="94">
        <f t="shared" si="14"/>
        <v>176</v>
      </c>
      <c r="X157" s="94">
        <f t="shared" si="15"/>
        <v>12</v>
      </c>
      <c r="Z157" s="94">
        <f>RANK(X157,X$3:X$162,0)+COUNTIF(X$3:X157,X157)-1</f>
        <v>140</v>
      </c>
      <c r="AA157" t="str">
        <f t="shared" ref="AA157:AA162" si="18">A157</f>
        <v>Zed</v>
      </c>
      <c r="AC157" s="94">
        <f t="shared" ref="AC157:AC162" si="19">Z157</f>
        <v>140</v>
      </c>
      <c r="AD157" s="94">
        <f t="shared" ref="AD157:AD162" si="20">X157</f>
        <v>12</v>
      </c>
    </row>
    <row r="158" spans="1:30" x14ac:dyDescent="0.25">
      <c r="A158" t="str">
        <f>'Champ Scores'!A158</f>
        <v>Zeri</v>
      </c>
      <c r="B158" s="94">
        <f>'Find Your Champion'!$B$2-'Champ Scores'!B158</f>
        <v>-2</v>
      </c>
      <c r="C158" s="94">
        <f>'Find Your Champion'!$B$9-'Champ Scores'!C158</f>
        <v>-4</v>
      </c>
      <c r="D158" s="94">
        <f>'Find Your Champion'!$B$16-'Champ Scores'!D158</f>
        <v>-4</v>
      </c>
      <c r="E158" s="94">
        <f>'Find Your Champion'!$B$23-'Champ Scores'!E158</f>
        <v>0</v>
      </c>
      <c r="F158" s="94">
        <f>'Find Your Champion'!$B$30-'Champ Scores'!F158</f>
        <v>0</v>
      </c>
      <c r="G158" s="94">
        <f>'Find Your Champion'!$B$37-'Champ Scores'!G158</f>
        <v>-1</v>
      </c>
      <c r="H158" s="94">
        <f>'Find Your Champion'!$B$44-'Champ Scores'!H158</f>
        <v>-3</v>
      </c>
      <c r="I158" s="94">
        <f>'Find Your Champion'!$E$2-'Champ Scores'!I158</f>
        <v>-1</v>
      </c>
      <c r="J158" s="94">
        <f>'Find Your Champion'!$E$9-'Champ Scores'!J158</f>
        <v>0</v>
      </c>
      <c r="K158" s="94">
        <f>'Find Your Champion'!$E$16-'Champ Scores'!K158</f>
        <v>3</v>
      </c>
      <c r="L158" s="94">
        <f>'Find Your Champion'!$E$23-'Champ Scores'!L158</f>
        <v>4</v>
      </c>
      <c r="M158" s="94">
        <f>'Find Your Champion'!$E$30-'Champ Scores'!M158</f>
        <v>0</v>
      </c>
      <c r="N158" s="94">
        <f>'Find Your Champion'!$E$37-'Champ Scores'!N158</f>
        <v>4</v>
      </c>
      <c r="O158" s="94">
        <f>'Find Your Champion'!$E$44-'Champ Scores'!O158</f>
        <v>-2</v>
      </c>
      <c r="P158" s="94">
        <f>'Find Your Champion'!$H$2-'Champ Scores'!P158</f>
        <v>4</v>
      </c>
      <c r="Q158" s="94">
        <f>'Find Your Champion'!$H$9-'Champ Scores'!Q158</f>
        <v>-3</v>
      </c>
      <c r="R158" s="94">
        <f>'Find Your Champion'!$H$16-'Champ Scores'!R158</f>
        <v>-2</v>
      </c>
      <c r="S158" s="94">
        <f>'Find Your Champion'!$H$23-'Champ Scores'!S158</f>
        <v>3</v>
      </c>
      <c r="T158" s="94">
        <f>'Find Your Champion'!$H$30-'Champ Scores'!T158</f>
        <v>2</v>
      </c>
      <c r="U158" s="94">
        <f>'Find Your Champion'!$H$37-'Champ Scores'!U158</f>
        <v>4</v>
      </c>
      <c r="V158" s="94"/>
      <c r="W158" s="94">
        <f t="shared" si="14"/>
        <v>150</v>
      </c>
      <c r="X158" s="94">
        <f t="shared" si="15"/>
        <v>25</v>
      </c>
      <c r="Z158" s="94">
        <f>RANK(X158,X$3:X$162,0)+COUNTIF(X$3:X158,X158)-1</f>
        <v>113</v>
      </c>
      <c r="AA158" t="str">
        <f t="shared" si="18"/>
        <v>Zeri</v>
      </c>
      <c r="AC158" s="94">
        <f t="shared" si="19"/>
        <v>113</v>
      </c>
      <c r="AD158" s="94">
        <f t="shared" si="20"/>
        <v>25</v>
      </c>
    </row>
    <row r="159" spans="1:30" x14ac:dyDescent="0.25">
      <c r="A159" t="str">
        <f>'Champ Scores'!A159</f>
        <v>Ziggs</v>
      </c>
      <c r="B159" s="94">
        <f>'Find Your Champion'!$B$2-'Champ Scores'!B159</f>
        <v>-3</v>
      </c>
      <c r="C159" s="94">
        <f>'Find Your Champion'!$B$9-'Champ Scores'!C159</f>
        <v>-2</v>
      </c>
      <c r="D159" s="94">
        <f>'Find Your Champion'!$B$16-'Champ Scores'!D159</f>
        <v>-1</v>
      </c>
      <c r="E159" s="94">
        <f>'Find Your Champion'!$B$23-'Champ Scores'!E159</f>
        <v>-2</v>
      </c>
      <c r="F159" s="94">
        <f>'Find Your Champion'!$B$30-'Champ Scores'!F159</f>
        <v>4</v>
      </c>
      <c r="G159" s="94">
        <f>'Find Your Champion'!$B$37-'Champ Scores'!G159</f>
        <v>-4</v>
      </c>
      <c r="H159" s="94">
        <f>'Find Your Champion'!$B$44-'Champ Scores'!H159</f>
        <v>-4</v>
      </c>
      <c r="I159" s="94">
        <f>'Find Your Champion'!$E$2-'Champ Scores'!I159</f>
        <v>-4</v>
      </c>
      <c r="J159" s="94">
        <f>'Find Your Champion'!$E$9-'Champ Scores'!J159</f>
        <v>0</v>
      </c>
      <c r="K159" s="94">
        <f>'Find Your Champion'!$E$16-'Champ Scores'!K159</f>
        <v>4</v>
      </c>
      <c r="L159" s="94">
        <f>'Find Your Champion'!$E$23-'Champ Scores'!L159</f>
        <v>4</v>
      </c>
      <c r="M159" s="94">
        <f>'Find Your Champion'!$E$30-'Champ Scores'!M159</f>
        <v>0</v>
      </c>
      <c r="N159" s="94">
        <f>'Find Your Champion'!$E$37-'Champ Scores'!N159</f>
        <v>3</v>
      </c>
      <c r="O159" s="94">
        <f>'Find Your Champion'!$E$44-'Champ Scores'!O159</f>
        <v>-4</v>
      </c>
      <c r="P159" s="94">
        <f>'Find Your Champion'!$H$2-'Champ Scores'!P159</f>
        <v>2</v>
      </c>
      <c r="Q159" s="94">
        <f>'Find Your Champion'!$H$9-'Champ Scores'!Q159</f>
        <v>0</v>
      </c>
      <c r="R159" s="94">
        <f>'Find Your Champion'!$H$16-'Champ Scores'!R159</f>
        <v>0</v>
      </c>
      <c r="S159" s="94">
        <f>'Find Your Champion'!$H$23-'Champ Scores'!S159</f>
        <v>4</v>
      </c>
      <c r="T159" s="94">
        <f>'Find Your Champion'!$H$30-'Champ Scores'!T159</f>
        <v>1</v>
      </c>
      <c r="U159" s="94">
        <f>'Find Your Champion'!$H$37-'Champ Scores'!U159</f>
        <v>4</v>
      </c>
      <c r="V159" s="94"/>
      <c r="W159" s="94">
        <f t="shared" si="14"/>
        <v>176</v>
      </c>
      <c r="X159" s="94">
        <f t="shared" si="15"/>
        <v>12</v>
      </c>
      <c r="Z159" s="94">
        <f>RANK(X159,X$3:X$162,0)+COUNTIF(X$3:X159,X159)-1</f>
        <v>141</v>
      </c>
      <c r="AA159" t="str">
        <f t="shared" si="18"/>
        <v>Ziggs</v>
      </c>
      <c r="AC159" s="94">
        <f t="shared" si="19"/>
        <v>141</v>
      </c>
      <c r="AD159" s="94">
        <f t="shared" si="20"/>
        <v>12</v>
      </c>
    </row>
    <row r="160" spans="1:30" x14ac:dyDescent="0.25">
      <c r="A160" t="str">
        <f>'Champ Scores'!A160</f>
        <v>Zilean</v>
      </c>
      <c r="B160" s="94">
        <f>'Find Your Champion'!$B$2-'Champ Scores'!B160</f>
        <v>-2</v>
      </c>
      <c r="C160" s="94">
        <f>'Find Your Champion'!$B$9-'Champ Scores'!C160</f>
        <v>0</v>
      </c>
      <c r="D160" s="94">
        <f>'Find Your Champion'!$B$16-'Champ Scores'!D160</f>
        <v>0</v>
      </c>
      <c r="E160" s="94">
        <f>'Find Your Champion'!$B$23-'Champ Scores'!E160</f>
        <v>0</v>
      </c>
      <c r="F160" s="94">
        <f>'Find Your Champion'!$B$30-'Champ Scores'!F160</f>
        <v>4</v>
      </c>
      <c r="G160" s="94">
        <f>'Find Your Champion'!$B$37-'Champ Scores'!G160</f>
        <v>-2</v>
      </c>
      <c r="H160" s="94">
        <f>'Find Your Champion'!$B$44-'Champ Scores'!H160</f>
        <v>-2</v>
      </c>
      <c r="I160" s="94">
        <f>'Find Your Champion'!$E$2-'Champ Scores'!I160</f>
        <v>-2</v>
      </c>
      <c r="J160" s="94">
        <f>'Find Your Champion'!$E$9-'Champ Scores'!J160</f>
        <v>0</v>
      </c>
      <c r="K160" s="94">
        <f>'Find Your Champion'!$E$16-'Champ Scores'!K160</f>
        <v>4</v>
      </c>
      <c r="L160" s="94">
        <f>'Find Your Champion'!$E$23-'Champ Scores'!L160</f>
        <v>4</v>
      </c>
      <c r="M160" s="94">
        <f>'Find Your Champion'!$E$30-'Champ Scores'!M160</f>
        <v>-1</v>
      </c>
      <c r="N160" s="94">
        <f>'Find Your Champion'!$E$37-'Champ Scores'!N160</f>
        <v>1</v>
      </c>
      <c r="O160" s="94">
        <f>'Find Your Champion'!$E$44-'Champ Scores'!O160</f>
        <v>-3</v>
      </c>
      <c r="P160" s="94">
        <f>'Find Your Champion'!$H$2-'Champ Scores'!P160</f>
        <v>2</v>
      </c>
      <c r="Q160" s="94">
        <f>'Find Your Champion'!$H$9-'Champ Scores'!Q160</f>
        <v>-2</v>
      </c>
      <c r="R160" s="94">
        <f>'Find Your Champion'!$H$16-'Champ Scores'!R160</f>
        <v>0</v>
      </c>
      <c r="S160" s="94">
        <f>'Find Your Champion'!$H$23-'Champ Scores'!S160</f>
        <v>0</v>
      </c>
      <c r="T160" s="94">
        <f>'Find Your Champion'!$H$30-'Champ Scores'!T160</f>
        <v>0</v>
      </c>
      <c r="U160" s="94">
        <f>'Find Your Champion'!$H$37-'Champ Scores'!U160</f>
        <v>1</v>
      </c>
      <c r="V160" s="94"/>
      <c r="W160" s="94">
        <f t="shared" si="14"/>
        <v>84</v>
      </c>
      <c r="X160" s="94">
        <f t="shared" si="15"/>
        <v>58</v>
      </c>
      <c r="Z160" s="94">
        <f>RANK(X160,X$3:X$162,0)+COUNTIF(X$3:X160,X160)-1</f>
        <v>28</v>
      </c>
      <c r="AA160" t="str">
        <f t="shared" si="18"/>
        <v>Zilean</v>
      </c>
      <c r="AC160" s="94">
        <f t="shared" si="19"/>
        <v>28</v>
      </c>
      <c r="AD160" s="94">
        <f t="shared" si="20"/>
        <v>58</v>
      </c>
    </row>
    <row r="161" spans="1:30" x14ac:dyDescent="0.25">
      <c r="A161" t="str">
        <f>'Champ Scores'!A161</f>
        <v>Zoe</v>
      </c>
      <c r="B161" s="94">
        <f>'Find Your Champion'!$B$2-'Champ Scores'!B161</f>
        <v>-4</v>
      </c>
      <c r="C161" s="94">
        <f>'Find Your Champion'!$B$9-'Champ Scores'!C161</f>
        <v>0</v>
      </c>
      <c r="D161" s="94">
        <f>'Find Your Champion'!$B$16-'Champ Scores'!D161</f>
        <v>-3</v>
      </c>
      <c r="E161" s="94">
        <f>'Find Your Champion'!$B$23-'Champ Scores'!E161</f>
        <v>1</v>
      </c>
      <c r="F161" s="94">
        <f>'Find Your Champion'!$B$30-'Champ Scores'!F161</f>
        <v>4</v>
      </c>
      <c r="G161" s="94">
        <f>'Find Your Champion'!$B$37-'Champ Scores'!G161</f>
        <v>-3</v>
      </c>
      <c r="H161" s="94">
        <f>'Find Your Champion'!$B$44-'Champ Scores'!H161</f>
        <v>-4</v>
      </c>
      <c r="I161" s="94">
        <f>'Find Your Champion'!$E$2-'Champ Scores'!I161</f>
        <v>-3</v>
      </c>
      <c r="J161" s="94">
        <f>'Find Your Champion'!$E$9-'Champ Scores'!J161</f>
        <v>0</v>
      </c>
      <c r="K161" s="94">
        <f>'Find Your Champion'!$E$16-'Champ Scores'!K161</f>
        <v>4</v>
      </c>
      <c r="L161" s="94">
        <f>'Find Your Champion'!$E$23-'Champ Scores'!L161</f>
        <v>4</v>
      </c>
      <c r="M161" s="94">
        <f>'Find Your Champion'!$E$30-'Champ Scores'!M161</f>
        <v>-3</v>
      </c>
      <c r="N161" s="94">
        <f>'Find Your Champion'!$E$37-'Champ Scores'!N161</f>
        <v>4</v>
      </c>
      <c r="O161" s="94">
        <f>'Find Your Champion'!$E$44-'Champ Scores'!O161</f>
        <v>-4</v>
      </c>
      <c r="P161" s="94">
        <f>'Find Your Champion'!$H$2-'Champ Scores'!P161</f>
        <v>0</v>
      </c>
      <c r="Q161" s="94">
        <f>'Find Your Champion'!$H$9-'Champ Scores'!Q161</f>
        <v>-1</v>
      </c>
      <c r="R161" s="94">
        <f>'Find Your Champion'!$H$16-'Champ Scores'!R161</f>
        <v>-2</v>
      </c>
      <c r="S161" s="94">
        <f>'Find Your Champion'!$H$23-'Champ Scores'!S161</f>
        <v>4</v>
      </c>
      <c r="T161" s="94">
        <f>'Find Your Champion'!$H$30-'Champ Scores'!T161</f>
        <v>4</v>
      </c>
      <c r="U161" s="94">
        <f>'Find Your Champion'!$H$37-'Champ Scores'!U161</f>
        <v>4</v>
      </c>
      <c r="V161" s="94"/>
      <c r="W161" s="94">
        <f t="shared" si="14"/>
        <v>202</v>
      </c>
      <c r="X161" s="94">
        <f t="shared" si="15"/>
        <v>-1</v>
      </c>
      <c r="Z161" s="94">
        <f>RANK(X161,X$3:X$162,0)+COUNTIF(X$3:X161,X161)-1</f>
        <v>158</v>
      </c>
      <c r="AA161" t="str">
        <f t="shared" si="18"/>
        <v>Zoe</v>
      </c>
      <c r="AC161" s="94">
        <f t="shared" si="19"/>
        <v>158</v>
      </c>
      <c r="AD161" s="94">
        <f t="shared" si="20"/>
        <v>-1</v>
      </c>
    </row>
    <row r="162" spans="1:30" x14ac:dyDescent="0.25">
      <c r="A162" t="str">
        <f>'Champ Scores'!A162</f>
        <v>Zyra</v>
      </c>
      <c r="B162" s="94">
        <f>'Find Your Champion'!$B$2-'Champ Scores'!B162</f>
        <v>-2</v>
      </c>
      <c r="C162" s="94">
        <f>'Find Your Champion'!$B$9-'Champ Scores'!C162</f>
        <v>-3</v>
      </c>
      <c r="D162" s="94">
        <f>'Find Your Champion'!$B$16-'Champ Scores'!D162</f>
        <v>-2</v>
      </c>
      <c r="E162" s="94">
        <f>'Find Your Champion'!$B$23-'Champ Scores'!E162</f>
        <v>-1</v>
      </c>
      <c r="F162" s="94">
        <f>'Find Your Champion'!$B$30-'Champ Scores'!F162</f>
        <v>4</v>
      </c>
      <c r="G162" s="94">
        <f>'Find Your Champion'!$B$37-'Champ Scores'!G162</f>
        <v>-2</v>
      </c>
      <c r="H162" s="94">
        <f>'Find Your Champion'!$B$44-'Champ Scores'!H162</f>
        <v>-2</v>
      </c>
      <c r="I162" s="94">
        <f>'Find Your Champion'!$E$2-'Champ Scores'!I162</f>
        <v>-3</v>
      </c>
      <c r="J162" s="94">
        <f>'Find Your Champion'!$E$9-'Champ Scores'!J162</f>
        <v>0</v>
      </c>
      <c r="K162" s="94">
        <f>'Find Your Champion'!$E$16-'Champ Scores'!K162</f>
        <v>4</v>
      </c>
      <c r="L162" s="94">
        <f>'Find Your Champion'!$E$23-'Champ Scores'!L162</f>
        <v>4</v>
      </c>
      <c r="M162" s="94">
        <f>'Find Your Champion'!$E$30-'Champ Scores'!M162</f>
        <v>0</v>
      </c>
      <c r="N162" s="94">
        <f>'Find Your Champion'!$E$37-'Champ Scores'!N162</f>
        <v>2</v>
      </c>
      <c r="O162" s="94">
        <f>'Find Your Champion'!$E$44-'Champ Scores'!O162</f>
        <v>-3</v>
      </c>
      <c r="P162" s="94">
        <f>'Find Your Champion'!$H$2-'Champ Scores'!P162</f>
        <v>0</v>
      </c>
      <c r="Q162" s="94">
        <f>'Find Your Champion'!$H$9-'Champ Scores'!Q162</f>
        <v>0</v>
      </c>
      <c r="R162" s="94">
        <f>'Find Your Champion'!$H$16-'Champ Scores'!R162</f>
        <v>0</v>
      </c>
      <c r="S162" s="94">
        <f>'Find Your Champion'!$H$23-'Champ Scores'!S162</f>
        <v>4</v>
      </c>
      <c r="T162" s="94">
        <f>'Find Your Champion'!$H$30-'Champ Scores'!T162</f>
        <v>0</v>
      </c>
      <c r="U162" s="94">
        <f>'Find Your Champion'!$H$37-'Champ Scores'!U162</f>
        <v>2</v>
      </c>
      <c r="V162" s="94"/>
      <c r="W162" s="94">
        <f t="shared" si="14"/>
        <v>116</v>
      </c>
      <c r="X162" s="94">
        <f t="shared" si="15"/>
        <v>42</v>
      </c>
      <c r="Z162" s="94">
        <f>RANK(X162,X$3:X$162,0)+COUNTIF(X$3:X162,X162)-1</f>
        <v>73</v>
      </c>
      <c r="AA162" t="str">
        <f t="shared" si="18"/>
        <v>Zyra</v>
      </c>
      <c r="AC162" s="94">
        <f t="shared" si="19"/>
        <v>73</v>
      </c>
      <c r="AD162" s="94">
        <f t="shared" si="20"/>
        <v>42</v>
      </c>
    </row>
    <row r="170" spans="1:30" s="19" customFormat="1" x14ac:dyDescent="0.25">
      <c r="A170" s="19" t="s">
        <v>238</v>
      </c>
      <c r="B170" s="15" t="s">
        <v>162</v>
      </c>
      <c r="C170" s="15" t="s">
        <v>163</v>
      </c>
      <c r="D170" s="15" t="s">
        <v>164</v>
      </c>
      <c r="E170" s="15" t="s">
        <v>165</v>
      </c>
      <c r="F170" s="15" t="s">
        <v>176</v>
      </c>
      <c r="G170" s="15" t="s">
        <v>168</v>
      </c>
      <c r="H170" s="15" t="s">
        <v>167</v>
      </c>
      <c r="I170" s="15" t="s">
        <v>7</v>
      </c>
      <c r="J170" s="15" t="s">
        <v>177</v>
      </c>
      <c r="K170" s="15" t="s">
        <v>1</v>
      </c>
      <c r="L170" s="15" t="s">
        <v>0</v>
      </c>
      <c r="M170" s="15" t="s">
        <v>164</v>
      </c>
      <c r="N170" s="15" t="s">
        <v>165</v>
      </c>
      <c r="O170" s="15" t="s">
        <v>166</v>
      </c>
      <c r="P170" s="15" t="s">
        <v>171</v>
      </c>
      <c r="Q170" s="15" t="s">
        <v>2</v>
      </c>
      <c r="R170" s="15" t="s">
        <v>173</v>
      </c>
      <c r="S170" s="15" t="s">
        <v>175</v>
      </c>
      <c r="T170" s="15" t="s">
        <v>179</v>
      </c>
      <c r="U170" s="15" t="s">
        <v>178</v>
      </c>
      <c r="W170" s="15" t="s">
        <v>236</v>
      </c>
      <c r="X170" s="15" t="s">
        <v>232</v>
      </c>
      <c r="Z170" s="15" t="s">
        <v>230</v>
      </c>
      <c r="AA170" s="19" t="s">
        <v>238</v>
      </c>
      <c r="AC170" s="15" t="s">
        <v>230</v>
      </c>
      <c r="AD170" s="15" t="s">
        <v>232</v>
      </c>
    </row>
    <row r="171" spans="1:30" x14ac:dyDescent="0.25">
      <c r="A171" t="str">
        <f>'Comp &amp; Class Scores'!A13</f>
        <v>Assassins</v>
      </c>
      <c r="B171" s="4">
        <f>'Find Your Champion'!$B$2-'Comp &amp; Class Scores'!B13</f>
        <v>-4</v>
      </c>
      <c r="C171" s="4">
        <f>'Find Your Champion'!$B$16-'Comp &amp; Class Scores'!C13</f>
        <v>-1</v>
      </c>
      <c r="D171" s="4">
        <f>'Find Your Champion'!$B$9-'Comp &amp; Class Scores'!D13</f>
        <v>-4</v>
      </c>
      <c r="E171" s="4">
        <f>'Find Your Champion'!$B$23-'Comp &amp; Class Scores'!E13</f>
        <v>1</v>
      </c>
      <c r="F171" s="4">
        <f>'Find Your Champion'!$B$30-'Comp &amp; Class Scores'!F13</f>
        <v>0</v>
      </c>
      <c r="G171" s="4">
        <f>'Find Your Champion'!$B$37-'Comp &amp; Class Scores'!G13</f>
        <v>-2</v>
      </c>
      <c r="H171" s="4">
        <f>'Find Your Champion'!$B$44-'Comp &amp; Class Scores'!H13</f>
        <v>-1</v>
      </c>
      <c r="I171" s="4">
        <f>'Find Your Champion'!$E$2-'Comp &amp; Class Scores'!I13</f>
        <v>-1</v>
      </c>
      <c r="J171" s="4">
        <f>'Find Your Champion'!$E$9-'Comp &amp; Class Scores'!J13</f>
        <v>-3</v>
      </c>
      <c r="K171" s="4">
        <f>'Find Your Champion'!$E$16-'Comp &amp; Class Scores'!K13</f>
        <v>4</v>
      </c>
      <c r="L171" s="4">
        <f>'Find Your Champion'!$E$23-'Comp &amp; Class Scores'!L13</f>
        <v>4</v>
      </c>
      <c r="M171" s="4">
        <f>'Find Your Champion'!$E$30-'Comp &amp; Class Scores'!M13</f>
        <v>0</v>
      </c>
      <c r="N171" s="4">
        <f>'Find Your Champion'!$E$37-'Comp &amp; Class Scores'!N13</f>
        <v>3</v>
      </c>
      <c r="O171" s="4">
        <f>'Find Your Champion'!$E$44-'Comp &amp; Class Scores'!O13</f>
        <v>-2</v>
      </c>
      <c r="P171" s="4">
        <f>'Find Your Champion'!$H$2-'Comp &amp; Class Scores'!P13</f>
        <v>3</v>
      </c>
      <c r="Q171" s="4">
        <f>'Find Your Champion'!$H$9-'Comp &amp; Class Scores'!Q13</f>
        <v>-3</v>
      </c>
      <c r="R171" s="4">
        <f>'Find Your Champion'!$H$16-'Comp &amp; Class Scores'!R13</f>
        <v>-4</v>
      </c>
      <c r="S171" s="4">
        <f>'Find Your Champion'!$H$23-'Comp &amp; Class Scores'!S13</f>
        <v>4</v>
      </c>
      <c r="T171" s="4">
        <f>'Find Your Champion'!$H$30-'Comp &amp; Class Scores'!T13</f>
        <v>4</v>
      </c>
      <c r="U171" s="4">
        <f>'Find Your Champion'!$H$37-'Comp &amp; Class Scores'!U13</f>
        <v>4</v>
      </c>
      <c r="W171" s="4">
        <f t="shared" ref="W171:W182" si="21">B171^2+D171^2+C171^2+E171^2+F171^2+G171^2+H171^2+I171^2+J171^2+K171^2+L171^2+M171^2+N171^2+O171^2+P171^2+Q171^2+R171^2+S171^2+T171^2+U171^2</f>
        <v>176</v>
      </c>
      <c r="X171" s="4">
        <f t="shared" ref="X171:X182" si="22">($X$1-W171)/2</f>
        <v>12</v>
      </c>
      <c r="Z171" s="4">
        <f>RANK(X171,X$171:X$182,0)+COUNTIF(X$171:X171,X171)-1</f>
        <v>10</v>
      </c>
      <c r="AA171" t="str">
        <f t="shared" ref="AA171:AA182" si="23">A171</f>
        <v>Assassins</v>
      </c>
      <c r="AC171" s="4">
        <f>Z171</f>
        <v>10</v>
      </c>
      <c r="AD171" s="4">
        <f>X171</f>
        <v>12</v>
      </c>
    </row>
    <row r="172" spans="1:30" x14ac:dyDescent="0.25">
      <c r="A172" t="str">
        <f>'Comp &amp; Class Scores'!A14</f>
        <v>Skirmishers</v>
      </c>
      <c r="B172" s="4">
        <f>'Find Your Champion'!$B$2-'Comp &amp; Class Scores'!B14</f>
        <v>-2</v>
      </c>
      <c r="C172" s="4">
        <f>'Find Your Champion'!$B$16-'Comp &amp; Class Scores'!C14</f>
        <v>-4</v>
      </c>
      <c r="D172" s="4">
        <f>'Find Your Champion'!$B$9-'Comp &amp; Class Scores'!D14</f>
        <v>-4</v>
      </c>
      <c r="E172" s="4">
        <f>'Find Your Champion'!$B$23-'Comp &amp; Class Scores'!E14</f>
        <v>1</v>
      </c>
      <c r="F172" s="4">
        <f>'Find Your Champion'!$B$30-'Comp &amp; Class Scores'!F14</f>
        <v>0</v>
      </c>
      <c r="G172" s="4">
        <f>'Find Your Champion'!$B$37-'Comp &amp; Class Scores'!G14</f>
        <v>-1</v>
      </c>
      <c r="H172" s="4">
        <f>'Find Your Champion'!$B$44-'Comp &amp; Class Scores'!H14</f>
        <v>0</v>
      </c>
      <c r="I172" s="4">
        <f>'Find Your Champion'!$E$2-'Comp &amp; Class Scores'!I14</f>
        <v>0</v>
      </c>
      <c r="J172" s="4">
        <f>'Find Your Champion'!$E$9-'Comp &amp; Class Scores'!J14</f>
        <v>-4</v>
      </c>
      <c r="K172" s="4">
        <f>'Find Your Champion'!$E$16-'Comp &amp; Class Scores'!K14</f>
        <v>3</v>
      </c>
      <c r="L172" s="4">
        <f>'Find Your Champion'!$E$23-'Comp &amp; Class Scores'!L14</f>
        <v>2</v>
      </c>
      <c r="M172" s="4">
        <f>'Find Your Champion'!$E$30-'Comp &amp; Class Scores'!M14</f>
        <v>0</v>
      </c>
      <c r="N172" s="4">
        <f>'Find Your Champion'!$E$37-'Comp &amp; Class Scores'!N14</f>
        <v>4</v>
      </c>
      <c r="O172" s="4">
        <f>'Find Your Champion'!$E$44-'Comp &amp; Class Scores'!O14</f>
        <v>0</v>
      </c>
      <c r="P172" s="4">
        <f>'Find Your Champion'!$H$2-'Comp &amp; Class Scores'!P14</f>
        <v>2</v>
      </c>
      <c r="Q172" s="4">
        <f>'Find Your Champion'!$H$9-'Comp &amp; Class Scores'!Q14</f>
        <v>-4</v>
      </c>
      <c r="R172" s="4">
        <f>'Find Your Champion'!$H$16-'Comp &amp; Class Scores'!R14</f>
        <v>-2</v>
      </c>
      <c r="S172" s="4">
        <f>'Find Your Champion'!$H$23-'Comp &amp; Class Scores'!S14</f>
        <v>4</v>
      </c>
      <c r="T172" s="4">
        <f>'Find Your Champion'!$H$30-'Comp &amp; Class Scores'!T14</f>
        <v>3</v>
      </c>
      <c r="U172" s="4">
        <f>'Find Your Champion'!$H$37-'Comp &amp; Class Scores'!U14</f>
        <v>4</v>
      </c>
      <c r="W172" s="4">
        <f t="shared" si="21"/>
        <v>148</v>
      </c>
      <c r="X172" s="4">
        <f t="shared" si="22"/>
        <v>26</v>
      </c>
      <c r="Z172" s="4">
        <f>RANK(X172,X$171:X$182,0)+COUNTIF(X$171:X172,X172)-1</f>
        <v>9</v>
      </c>
      <c r="AA172" t="str">
        <f t="shared" si="23"/>
        <v>Skirmishers</v>
      </c>
      <c r="AC172" s="4">
        <f t="shared" ref="AC172:AC182" si="24">Z172</f>
        <v>9</v>
      </c>
      <c r="AD172" s="4">
        <f t="shared" ref="AD172:AD182" si="25">X172</f>
        <v>26</v>
      </c>
    </row>
    <row r="173" spans="1:30" x14ac:dyDescent="0.25">
      <c r="A173" t="str">
        <f>'Comp &amp; Class Scores'!A15</f>
        <v>Divers</v>
      </c>
      <c r="B173" s="4">
        <f>'Find Your Champion'!$B$2-'Comp &amp; Class Scores'!B15</f>
        <v>-2</v>
      </c>
      <c r="C173" s="4">
        <f>'Find Your Champion'!$B$16-'Comp &amp; Class Scores'!C15</f>
        <v>-2</v>
      </c>
      <c r="D173" s="4">
        <f>'Find Your Champion'!$B$9-'Comp &amp; Class Scores'!D15</f>
        <v>-2</v>
      </c>
      <c r="E173" s="4">
        <f>'Find Your Champion'!$B$23-'Comp &amp; Class Scores'!E15</f>
        <v>2</v>
      </c>
      <c r="F173" s="4">
        <f>'Find Your Champion'!$B$30-'Comp &amp; Class Scores'!F15</f>
        <v>2</v>
      </c>
      <c r="G173" s="4">
        <f>'Find Your Champion'!$B$37-'Comp &amp; Class Scores'!G15</f>
        <v>-1</v>
      </c>
      <c r="H173" s="4">
        <f>'Find Your Champion'!$B$44-'Comp &amp; Class Scores'!H15</f>
        <v>0</v>
      </c>
      <c r="I173" s="4">
        <f>'Find Your Champion'!$E$2-'Comp &amp; Class Scores'!I15</f>
        <v>0</v>
      </c>
      <c r="J173" s="4">
        <f>'Find Your Champion'!$E$9-'Comp &amp; Class Scores'!J15</f>
        <v>-2</v>
      </c>
      <c r="K173" s="4">
        <f>'Find Your Champion'!$E$16-'Comp &amp; Class Scores'!K15</f>
        <v>2</v>
      </c>
      <c r="L173" s="4">
        <f>'Find Your Champion'!$E$23-'Comp &amp; Class Scores'!L15</f>
        <v>1</v>
      </c>
      <c r="M173" s="4">
        <f>'Find Your Champion'!$E$30-'Comp &amp; Class Scores'!M15</f>
        <v>-4</v>
      </c>
      <c r="N173" s="4">
        <f>'Find Your Champion'!$E$37-'Comp &amp; Class Scores'!N15</f>
        <v>3</v>
      </c>
      <c r="O173" s="4">
        <f>'Find Your Champion'!$E$44-'Comp &amp; Class Scores'!O15</f>
        <v>0</v>
      </c>
      <c r="P173" s="4">
        <f>'Find Your Champion'!$H$2-'Comp &amp; Class Scores'!P15</f>
        <v>1</v>
      </c>
      <c r="Q173" s="4">
        <f>'Find Your Champion'!$H$9-'Comp &amp; Class Scores'!Q15</f>
        <v>-2</v>
      </c>
      <c r="R173" s="4">
        <f>'Find Your Champion'!$H$16-'Comp &amp; Class Scores'!R15</f>
        <v>-4</v>
      </c>
      <c r="S173" s="4">
        <f>'Find Your Champion'!$H$23-'Comp &amp; Class Scores'!S15</f>
        <v>4</v>
      </c>
      <c r="T173" s="4">
        <f>'Find Your Champion'!$H$30-'Comp &amp; Class Scores'!T15</f>
        <v>3</v>
      </c>
      <c r="U173" s="4">
        <f>'Find Your Champion'!$H$37-'Comp &amp; Class Scores'!U15</f>
        <v>3</v>
      </c>
      <c r="W173" s="4">
        <f t="shared" si="21"/>
        <v>110</v>
      </c>
      <c r="X173" s="4">
        <f t="shared" si="22"/>
        <v>45</v>
      </c>
      <c r="Z173" s="4">
        <f>RANK(X173,X$171:X$182,0)+COUNTIF(X$171:X173,X173)-1</f>
        <v>6</v>
      </c>
      <c r="AA173" t="str">
        <f t="shared" si="23"/>
        <v>Divers</v>
      </c>
      <c r="AC173" s="4">
        <f t="shared" si="24"/>
        <v>6</v>
      </c>
      <c r="AD173" s="4">
        <f t="shared" si="25"/>
        <v>45</v>
      </c>
    </row>
    <row r="174" spans="1:30" x14ac:dyDescent="0.25">
      <c r="A174" t="str">
        <f>'Comp &amp; Class Scores'!A16</f>
        <v>Juggernauts</v>
      </c>
      <c r="B174" s="4">
        <f>'Find Your Champion'!$B$2-'Comp &amp; Class Scores'!B16</f>
        <v>-1</v>
      </c>
      <c r="C174" s="4">
        <f>'Find Your Champion'!$B$16-'Comp &amp; Class Scores'!C16</f>
        <v>-3</v>
      </c>
      <c r="D174" s="4">
        <f>'Find Your Champion'!$B$9-'Comp &amp; Class Scores'!D16</f>
        <v>-2</v>
      </c>
      <c r="E174" s="4">
        <f>'Find Your Champion'!$B$23-'Comp &amp; Class Scores'!E16</f>
        <v>-1</v>
      </c>
      <c r="F174" s="4">
        <f>'Find Your Champion'!$B$30-'Comp &amp; Class Scores'!F16</f>
        <v>1</v>
      </c>
      <c r="G174" s="4">
        <f>'Find Your Champion'!$B$37-'Comp &amp; Class Scores'!G16</f>
        <v>-2</v>
      </c>
      <c r="H174" s="4">
        <f>'Find Your Champion'!$B$44-'Comp &amp; Class Scores'!H16</f>
        <v>-1</v>
      </c>
      <c r="I174" s="4">
        <f>'Find Your Champion'!$E$2-'Comp &amp; Class Scores'!I16</f>
        <v>-1</v>
      </c>
      <c r="J174" s="4">
        <f>'Find Your Champion'!$E$9-'Comp &amp; Class Scores'!J16</f>
        <v>-4</v>
      </c>
      <c r="K174" s="4">
        <f>'Find Your Champion'!$E$16-'Comp &amp; Class Scores'!K16</f>
        <v>2</v>
      </c>
      <c r="L174" s="4">
        <f>'Find Your Champion'!$E$23-'Comp &amp; Class Scores'!L16</f>
        <v>0</v>
      </c>
      <c r="M174" s="4">
        <f>'Find Your Champion'!$E$30-'Comp &amp; Class Scores'!M16</f>
        <v>0</v>
      </c>
      <c r="N174" s="4">
        <f>'Find Your Champion'!$E$37-'Comp &amp; Class Scores'!N16</f>
        <v>3</v>
      </c>
      <c r="O174" s="4">
        <f>'Find Your Champion'!$E$44-'Comp &amp; Class Scores'!O16</f>
        <v>0</v>
      </c>
      <c r="P174" s="4">
        <f>'Find Your Champion'!$H$2-'Comp &amp; Class Scores'!P16</f>
        <v>3</v>
      </c>
      <c r="Q174" s="4">
        <f>'Find Your Champion'!$H$9-'Comp &amp; Class Scores'!Q16</f>
        <v>-1</v>
      </c>
      <c r="R174" s="4">
        <f>'Find Your Champion'!$H$16-'Comp &amp; Class Scores'!R16</f>
        <v>0</v>
      </c>
      <c r="S174" s="4">
        <f>'Find Your Champion'!$H$23-'Comp &amp; Class Scores'!S16</f>
        <v>4</v>
      </c>
      <c r="T174" s="4">
        <f>'Find Your Champion'!$H$30-'Comp &amp; Class Scores'!T16</f>
        <v>2</v>
      </c>
      <c r="U174" s="4">
        <f>'Find Your Champion'!$H$37-'Comp &amp; Class Scores'!U16</f>
        <v>3</v>
      </c>
      <c r="W174" s="4">
        <f t="shared" si="21"/>
        <v>90</v>
      </c>
      <c r="X174" s="4">
        <f t="shared" si="22"/>
        <v>55</v>
      </c>
      <c r="Z174" s="4">
        <f>RANK(X174,X$171:X$182,0)+COUNTIF(X$171:X174,X174)-1</f>
        <v>4</v>
      </c>
      <c r="AA174" t="str">
        <f t="shared" si="23"/>
        <v>Juggernauts</v>
      </c>
      <c r="AC174" s="4">
        <f t="shared" si="24"/>
        <v>4</v>
      </c>
      <c r="AD174" s="4">
        <f t="shared" si="25"/>
        <v>55</v>
      </c>
    </row>
    <row r="175" spans="1:30" x14ac:dyDescent="0.25">
      <c r="A175" t="str">
        <f>'Comp &amp; Class Scores'!A17</f>
        <v>Vanguards</v>
      </c>
      <c r="B175" s="4">
        <f>'Find Your Champion'!$B$2-'Comp &amp; Class Scores'!B17</f>
        <v>-1</v>
      </c>
      <c r="C175" s="4">
        <f>'Find Your Champion'!$B$16-'Comp &amp; Class Scores'!C17</f>
        <v>-1</v>
      </c>
      <c r="D175" s="4">
        <f>'Find Your Champion'!$B$9-'Comp &amp; Class Scores'!D17</f>
        <v>0</v>
      </c>
      <c r="E175" s="4">
        <f>'Find Your Champion'!$B$23-'Comp &amp; Class Scores'!E17</f>
        <v>0</v>
      </c>
      <c r="F175" s="4">
        <f>'Find Your Champion'!$B$30-'Comp &amp; Class Scores'!F17</f>
        <v>4</v>
      </c>
      <c r="G175" s="4">
        <f>'Find Your Champion'!$B$37-'Comp &amp; Class Scores'!G17</f>
        <v>-1</v>
      </c>
      <c r="H175" s="4">
        <f>'Find Your Champion'!$B$44-'Comp &amp; Class Scores'!H17</f>
        <v>-1</v>
      </c>
      <c r="I175" s="4">
        <f>'Find Your Champion'!$E$2-'Comp &amp; Class Scores'!I17</f>
        <v>0</v>
      </c>
      <c r="J175" s="4">
        <f>'Find Your Champion'!$E$9-'Comp &amp; Class Scores'!J17</f>
        <v>0</v>
      </c>
      <c r="K175" s="4">
        <f>'Find Your Champion'!$E$16-'Comp &amp; Class Scores'!K17</f>
        <v>0</v>
      </c>
      <c r="L175" s="4">
        <f>'Find Your Champion'!$E$23-'Comp &amp; Class Scores'!L17</f>
        <v>2</v>
      </c>
      <c r="M175" s="4">
        <f>'Find Your Champion'!$E$30-'Comp &amp; Class Scores'!M17</f>
        <v>-2</v>
      </c>
      <c r="N175" s="4">
        <f>'Find Your Champion'!$E$37-'Comp &amp; Class Scores'!N17</f>
        <v>0</v>
      </c>
      <c r="O175" s="4">
        <f>'Find Your Champion'!$E$44-'Comp &amp; Class Scores'!O17</f>
        <v>-1</v>
      </c>
      <c r="P175" s="4">
        <f>'Find Your Champion'!$H$2-'Comp &amp; Class Scores'!P17</f>
        <v>0</v>
      </c>
      <c r="Q175" s="4">
        <f>'Find Your Champion'!$H$9-'Comp &amp; Class Scores'!Q17</f>
        <v>-1</v>
      </c>
      <c r="R175" s="4">
        <f>'Find Your Champion'!$H$16-'Comp &amp; Class Scores'!R17</f>
        <v>-4</v>
      </c>
      <c r="S175" s="4">
        <f>'Find Your Champion'!$H$23-'Comp &amp; Class Scores'!S17</f>
        <v>4</v>
      </c>
      <c r="T175" s="4">
        <f>'Find Your Champion'!$H$30-'Comp &amp; Class Scores'!T17</f>
        <v>2</v>
      </c>
      <c r="U175" s="4">
        <f>'Find Your Champion'!$H$37-'Comp &amp; Class Scores'!U17</f>
        <v>2</v>
      </c>
      <c r="W175" s="4">
        <f t="shared" si="21"/>
        <v>70</v>
      </c>
      <c r="X175" s="4">
        <f t="shared" si="22"/>
        <v>65</v>
      </c>
      <c r="Z175" s="4">
        <f>RANK(X175,X$171:X$182,0)+COUNTIF(X$171:X175,X175)-1</f>
        <v>2</v>
      </c>
      <c r="AA175" t="str">
        <f t="shared" si="23"/>
        <v>Vanguards</v>
      </c>
      <c r="AC175" s="4">
        <f t="shared" si="24"/>
        <v>2</v>
      </c>
      <c r="AD175" s="4">
        <f t="shared" si="25"/>
        <v>65</v>
      </c>
    </row>
    <row r="176" spans="1:30" x14ac:dyDescent="0.25">
      <c r="A176" t="str">
        <f>'Comp &amp; Class Scores'!A18</f>
        <v>Wardens</v>
      </c>
      <c r="B176" s="4">
        <f>'Find Your Champion'!$B$2-'Comp &amp; Class Scores'!B18</f>
        <v>0</v>
      </c>
      <c r="C176" s="4">
        <f>'Find Your Champion'!$B$16-'Comp &amp; Class Scores'!C18</f>
        <v>-1</v>
      </c>
      <c r="D176" s="4">
        <f>'Find Your Champion'!$B$9-'Comp &amp; Class Scores'!D18</f>
        <v>0</v>
      </c>
      <c r="E176" s="4">
        <f>'Find Your Champion'!$B$23-'Comp &amp; Class Scores'!E18</f>
        <v>1</v>
      </c>
      <c r="F176" s="4">
        <f>'Find Your Champion'!$B$30-'Comp &amp; Class Scores'!F18</f>
        <v>4</v>
      </c>
      <c r="G176" s="4">
        <f>'Find Your Champion'!$B$37-'Comp &amp; Class Scores'!G18</f>
        <v>0</v>
      </c>
      <c r="H176" s="4">
        <f>'Find Your Champion'!$B$44-'Comp &amp; Class Scores'!H18</f>
        <v>-1</v>
      </c>
      <c r="I176" s="4">
        <f>'Find Your Champion'!$E$2-'Comp &amp; Class Scores'!I18</f>
        <v>0</v>
      </c>
      <c r="J176" s="4">
        <f>'Find Your Champion'!$E$9-'Comp &amp; Class Scores'!J18</f>
        <v>0</v>
      </c>
      <c r="K176" s="4">
        <f>'Find Your Champion'!$E$16-'Comp &amp; Class Scores'!K18</f>
        <v>0</v>
      </c>
      <c r="L176" s="4">
        <f>'Find Your Champion'!$E$23-'Comp &amp; Class Scores'!L18</f>
        <v>1</v>
      </c>
      <c r="M176" s="4">
        <f>'Find Your Champion'!$E$30-'Comp &amp; Class Scores'!M18</f>
        <v>-2</v>
      </c>
      <c r="N176" s="4">
        <f>'Find Your Champion'!$E$37-'Comp &amp; Class Scores'!N18</f>
        <v>1</v>
      </c>
      <c r="O176" s="4">
        <f>'Find Your Champion'!$E$44-'Comp &amp; Class Scores'!O18</f>
        <v>-1</v>
      </c>
      <c r="P176" s="4">
        <f>'Find Your Champion'!$H$2-'Comp &amp; Class Scores'!P18</f>
        <v>1</v>
      </c>
      <c r="Q176" s="4">
        <f>'Find Your Champion'!$H$9-'Comp &amp; Class Scores'!Q18</f>
        <v>-1</v>
      </c>
      <c r="R176" s="4">
        <f>'Find Your Champion'!$H$16-'Comp &amp; Class Scores'!R18</f>
        <v>-2</v>
      </c>
      <c r="S176" s="4">
        <f>'Find Your Champion'!$H$23-'Comp &amp; Class Scores'!S18</f>
        <v>2</v>
      </c>
      <c r="T176" s="4">
        <f>'Find Your Champion'!$H$30-'Comp &amp; Class Scores'!T18</f>
        <v>0</v>
      </c>
      <c r="U176" s="4">
        <f>'Find Your Champion'!$H$37-'Comp &amp; Class Scores'!U18</f>
        <v>0</v>
      </c>
      <c r="W176" s="4">
        <f t="shared" si="21"/>
        <v>36</v>
      </c>
      <c r="X176" s="4">
        <f t="shared" si="22"/>
        <v>82</v>
      </c>
      <c r="Z176" s="4">
        <f>RANK(X176,X$171:X$182,0)+COUNTIF(X$171:X176,X176)-1</f>
        <v>1</v>
      </c>
      <c r="AA176" t="str">
        <f t="shared" si="23"/>
        <v>Wardens</v>
      </c>
      <c r="AC176" s="4">
        <f t="shared" si="24"/>
        <v>1</v>
      </c>
      <c r="AD176" s="4">
        <f t="shared" si="25"/>
        <v>82</v>
      </c>
    </row>
    <row r="177" spans="1:30" x14ac:dyDescent="0.25">
      <c r="A177" t="str">
        <f>'Comp &amp; Class Scores'!A19</f>
        <v>Catchers</v>
      </c>
      <c r="B177" s="4">
        <f>'Find Your Champion'!$B$2-'Comp &amp; Class Scores'!B19</f>
        <v>-2</v>
      </c>
      <c r="C177" s="4">
        <f>'Find Your Champion'!$B$16-'Comp &amp; Class Scores'!C19</f>
        <v>0</v>
      </c>
      <c r="D177" s="4">
        <f>'Find Your Champion'!$B$9-'Comp &amp; Class Scores'!D19</f>
        <v>-1</v>
      </c>
      <c r="E177" s="4">
        <f>'Find Your Champion'!$B$23-'Comp &amp; Class Scores'!E19</f>
        <v>1</v>
      </c>
      <c r="F177" s="4">
        <f>'Find Your Champion'!$B$30-'Comp &amp; Class Scores'!F19</f>
        <v>4</v>
      </c>
      <c r="G177" s="4">
        <f>'Find Your Champion'!$B$37-'Comp &amp; Class Scores'!G19</f>
        <v>-1</v>
      </c>
      <c r="H177" s="4">
        <f>'Find Your Champion'!$B$44-'Comp &amp; Class Scores'!H19</f>
        <v>-2</v>
      </c>
      <c r="I177" s="4">
        <f>'Find Your Champion'!$E$2-'Comp &amp; Class Scores'!I19</f>
        <v>-1</v>
      </c>
      <c r="J177" s="4">
        <f>'Find Your Champion'!$E$9-'Comp &amp; Class Scores'!J19</f>
        <v>0</v>
      </c>
      <c r="K177" s="4">
        <f>'Find Your Champion'!$E$16-'Comp &amp; Class Scores'!K19</f>
        <v>3</v>
      </c>
      <c r="L177" s="4">
        <f>'Find Your Champion'!$E$23-'Comp &amp; Class Scores'!L19</f>
        <v>4</v>
      </c>
      <c r="M177" s="4">
        <f>'Find Your Champion'!$E$30-'Comp &amp; Class Scores'!M19</f>
        <v>-4</v>
      </c>
      <c r="N177" s="4">
        <f>'Find Your Champion'!$E$37-'Comp &amp; Class Scores'!N19</f>
        <v>3</v>
      </c>
      <c r="O177" s="4">
        <f>'Find Your Champion'!$E$44-'Comp &amp; Class Scores'!O19</f>
        <v>-4</v>
      </c>
      <c r="P177" s="4">
        <f>'Find Your Champion'!$H$2-'Comp &amp; Class Scores'!P19</f>
        <v>0</v>
      </c>
      <c r="Q177" s="4">
        <f>'Find Your Champion'!$H$9-'Comp &amp; Class Scores'!Q19</f>
        <v>-1</v>
      </c>
      <c r="R177" s="4">
        <f>'Find Your Champion'!$H$16-'Comp &amp; Class Scores'!R19</f>
        <v>-3</v>
      </c>
      <c r="S177" s="4">
        <f>'Find Your Champion'!$H$23-'Comp &amp; Class Scores'!S19</f>
        <v>3</v>
      </c>
      <c r="T177" s="4">
        <f>'Find Your Champion'!$H$30-'Comp &amp; Class Scores'!T19</f>
        <v>1</v>
      </c>
      <c r="U177" s="4">
        <f>'Find Your Champion'!$H$37-'Comp &amp; Class Scores'!U19</f>
        <v>2</v>
      </c>
      <c r="W177" s="4">
        <f t="shared" si="21"/>
        <v>118</v>
      </c>
      <c r="X177" s="4">
        <f t="shared" si="22"/>
        <v>41</v>
      </c>
      <c r="Z177" s="4">
        <f>RANK(X177,X$171:X$182,0)+COUNTIF(X$171:X177,X177)-1</f>
        <v>7</v>
      </c>
      <c r="AA177" t="str">
        <f t="shared" si="23"/>
        <v>Catchers</v>
      </c>
      <c r="AC177" s="4">
        <f t="shared" si="24"/>
        <v>7</v>
      </c>
      <c r="AD177" s="4">
        <f t="shared" si="25"/>
        <v>41</v>
      </c>
    </row>
    <row r="178" spans="1:30" x14ac:dyDescent="0.25">
      <c r="A178" t="str">
        <f>'Comp &amp; Class Scores'!A20</f>
        <v>Enchanters</v>
      </c>
      <c r="B178" s="4">
        <f>'Find Your Champion'!$B$2-'Comp &amp; Class Scores'!B20</f>
        <v>0</v>
      </c>
      <c r="C178" s="4">
        <f>'Find Your Champion'!$B$16-'Comp &amp; Class Scores'!C20</f>
        <v>-1</v>
      </c>
      <c r="D178" s="4">
        <f>'Find Your Champion'!$B$9-'Comp &amp; Class Scores'!D20</f>
        <v>-1</v>
      </c>
      <c r="E178" s="4">
        <f>'Find Your Champion'!$B$23-'Comp &amp; Class Scores'!E20</f>
        <v>2</v>
      </c>
      <c r="F178" s="4">
        <f>'Find Your Champion'!$B$30-'Comp &amp; Class Scores'!F20</f>
        <v>4</v>
      </c>
      <c r="G178" s="4">
        <f>'Find Your Champion'!$B$37-'Comp &amp; Class Scores'!G20</f>
        <v>0</v>
      </c>
      <c r="H178" s="4">
        <f>'Find Your Champion'!$B$44-'Comp &amp; Class Scores'!H20</f>
        <v>-2</v>
      </c>
      <c r="I178" s="4">
        <f>'Find Your Champion'!$E$2-'Comp &amp; Class Scores'!I20</f>
        <v>-2</v>
      </c>
      <c r="J178" s="4">
        <f>'Find Your Champion'!$E$9-'Comp &amp; Class Scores'!J20</f>
        <v>0</v>
      </c>
      <c r="K178" s="4">
        <f>'Find Your Champion'!$E$16-'Comp &amp; Class Scores'!K20</f>
        <v>4</v>
      </c>
      <c r="L178" s="4">
        <f>'Find Your Champion'!$E$23-'Comp &amp; Class Scores'!L20</f>
        <v>4</v>
      </c>
      <c r="M178" s="4">
        <f>'Find Your Champion'!$E$30-'Comp &amp; Class Scores'!M20</f>
        <v>-3</v>
      </c>
      <c r="N178" s="4">
        <f>'Find Your Champion'!$E$37-'Comp &amp; Class Scores'!N20</f>
        <v>1</v>
      </c>
      <c r="O178" s="4">
        <f>'Find Your Champion'!$E$44-'Comp &amp; Class Scores'!O20</f>
        <v>-3</v>
      </c>
      <c r="P178" s="4">
        <f>'Find Your Champion'!$H$2-'Comp &amp; Class Scores'!P20</f>
        <v>1</v>
      </c>
      <c r="Q178" s="4">
        <f>'Find Your Champion'!$H$9-'Comp &amp; Class Scores'!Q20</f>
        <v>-2</v>
      </c>
      <c r="R178" s="4">
        <f>'Find Your Champion'!$H$16-'Comp &amp; Class Scores'!R20</f>
        <v>0</v>
      </c>
      <c r="S178" s="4">
        <f>'Find Your Champion'!$H$23-'Comp &amp; Class Scores'!S20</f>
        <v>0</v>
      </c>
      <c r="T178" s="4">
        <f>'Find Your Champion'!$H$30-'Comp &amp; Class Scores'!T20</f>
        <v>0</v>
      </c>
      <c r="U178" s="4">
        <f>'Find Your Champion'!$H$37-'Comp &amp; Class Scores'!U20</f>
        <v>0</v>
      </c>
      <c r="W178" s="4">
        <f t="shared" si="21"/>
        <v>86</v>
      </c>
      <c r="X178" s="4">
        <f t="shared" si="22"/>
        <v>57</v>
      </c>
      <c r="Z178" s="4">
        <f>RANK(X178,X$171:X$182,0)+COUNTIF(X$171:X178,X178)-1</f>
        <v>3</v>
      </c>
      <c r="AA178" t="str">
        <f t="shared" si="23"/>
        <v>Enchanters</v>
      </c>
      <c r="AC178" s="4">
        <f t="shared" si="24"/>
        <v>3</v>
      </c>
      <c r="AD178" s="4">
        <f t="shared" si="25"/>
        <v>57</v>
      </c>
    </row>
    <row r="179" spans="1:30" x14ac:dyDescent="0.25">
      <c r="A179" t="str">
        <f>'Comp &amp; Class Scores'!A21</f>
        <v>Artillery Mages</v>
      </c>
      <c r="B179" s="4">
        <f>'Find Your Champion'!$B$2-'Comp &amp; Class Scores'!B21</f>
        <v>-3</v>
      </c>
      <c r="C179" s="4">
        <f>'Find Your Champion'!$B$16-'Comp &amp; Class Scores'!C21</f>
        <v>-2</v>
      </c>
      <c r="D179" s="4">
        <f>'Find Your Champion'!$B$9-'Comp &amp; Class Scores'!D21</f>
        <v>-1</v>
      </c>
      <c r="E179" s="4">
        <f>'Find Your Champion'!$B$23-'Comp &amp; Class Scores'!E21</f>
        <v>-2</v>
      </c>
      <c r="F179" s="4">
        <f>'Find Your Champion'!$B$30-'Comp &amp; Class Scores'!F21</f>
        <v>4</v>
      </c>
      <c r="G179" s="4">
        <f>'Find Your Champion'!$B$37-'Comp &amp; Class Scores'!G21</f>
        <v>-4</v>
      </c>
      <c r="H179" s="4">
        <f>'Find Your Champion'!$B$44-'Comp &amp; Class Scores'!H21</f>
        <v>-4</v>
      </c>
      <c r="I179" s="4">
        <f>'Find Your Champion'!$E$2-'Comp &amp; Class Scores'!I21</f>
        <v>-4</v>
      </c>
      <c r="J179" s="4">
        <f>'Find Your Champion'!$E$9-'Comp &amp; Class Scores'!J21</f>
        <v>0</v>
      </c>
      <c r="K179" s="4">
        <f>'Find Your Champion'!$E$16-'Comp &amp; Class Scores'!K21</f>
        <v>4</v>
      </c>
      <c r="L179" s="4">
        <f>'Find Your Champion'!$E$23-'Comp &amp; Class Scores'!L21</f>
        <v>4</v>
      </c>
      <c r="M179" s="4">
        <f>'Find Your Champion'!$E$30-'Comp &amp; Class Scores'!M21</f>
        <v>-2</v>
      </c>
      <c r="N179" s="4">
        <f>'Find Your Champion'!$E$37-'Comp &amp; Class Scores'!N21</f>
        <v>3</v>
      </c>
      <c r="O179" s="4">
        <f>'Find Your Champion'!$E$44-'Comp &amp; Class Scores'!O21</f>
        <v>-4</v>
      </c>
      <c r="P179" s="4">
        <f>'Find Your Champion'!$H$2-'Comp &amp; Class Scores'!P21</f>
        <v>2</v>
      </c>
      <c r="Q179" s="4">
        <f>'Find Your Champion'!$H$9-'Comp &amp; Class Scores'!Q21</f>
        <v>0</v>
      </c>
      <c r="R179" s="4">
        <f>'Find Your Champion'!$H$16-'Comp &amp; Class Scores'!R21</f>
        <v>0</v>
      </c>
      <c r="S179" s="4">
        <f>'Find Your Champion'!$H$23-'Comp &amp; Class Scores'!S21</f>
        <v>4</v>
      </c>
      <c r="T179" s="4">
        <f>'Find Your Champion'!$H$30-'Comp &amp; Class Scores'!T21</f>
        <v>3</v>
      </c>
      <c r="U179" s="4">
        <f>'Find Your Champion'!$H$37-'Comp &amp; Class Scores'!U21</f>
        <v>4</v>
      </c>
      <c r="W179" s="4">
        <f t="shared" si="21"/>
        <v>188</v>
      </c>
      <c r="X179" s="4">
        <f t="shared" si="22"/>
        <v>6</v>
      </c>
      <c r="Z179" s="4">
        <f>RANK(X179,X$171:X$182,0)+COUNTIF(X$171:X179,X179)-1</f>
        <v>11</v>
      </c>
      <c r="AA179" t="str">
        <f t="shared" si="23"/>
        <v>Artillery Mages</v>
      </c>
      <c r="AC179" s="4">
        <f t="shared" si="24"/>
        <v>11</v>
      </c>
      <c r="AD179" s="4">
        <f t="shared" si="25"/>
        <v>6</v>
      </c>
    </row>
    <row r="180" spans="1:30" x14ac:dyDescent="0.25">
      <c r="A180" t="str">
        <f>'Comp &amp; Class Scores'!A22</f>
        <v>Burst Mages</v>
      </c>
      <c r="B180" s="4">
        <f>'Find Your Champion'!$B$2-'Comp &amp; Class Scores'!B22</f>
        <v>-3</v>
      </c>
      <c r="C180" s="4">
        <f>'Find Your Champion'!$B$16-'Comp &amp; Class Scores'!C22</f>
        <v>0</v>
      </c>
      <c r="D180" s="4">
        <f>'Find Your Champion'!$B$9-'Comp &amp; Class Scores'!D22</f>
        <v>-1</v>
      </c>
      <c r="E180" s="4">
        <f>'Find Your Champion'!$B$23-'Comp &amp; Class Scores'!E22</f>
        <v>-1</v>
      </c>
      <c r="F180" s="4">
        <f>'Find Your Champion'!$B$30-'Comp &amp; Class Scores'!F22</f>
        <v>4</v>
      </c>
      <c r="G180" s="4">
        <f>'Find Your Champion'!$B$37-'Comp &amp; Class Scores'!G22</f>
        <v>-3</v>
      </c>
      <c r="H180" s="4">
        <f>'Find Your Champion'!$B$44-'Comp &amp; Class Scores'!H22</f>
        <v>-3</v>
      </c>
      <c r="I180" s="4">
        <f>'Find Your Champion'!$E$2-'Comp &amp; Class Scores'!I22</f>
        <v>-2</v>
      </c>
      <c r="J180" s="4">
        <f>'Find Your Champion'!$E$9-'Comp &amp; Class Scores'!J22</f>
        <v>-1</v>
      </c>
      <c r="K180" s="4">
        <f>'Find Your Champion'!$E$16-'Comp &amp; Class Scores'!K22</f>
        <v>4</v>
      </c>
      <c r="L180" s="4">
        <f>'Find Your Champion'!$E$23-'Comp &amp; Class Scores'!L22</f>
        <v>4</v>
      </c>
      <c r="M180" s="4">
        <f>'Find Your Champion'!$E$30-'Comp &amp; Class Scores'!M22</f>
        <v>-3</v>
      </c>
      <c r="N180" s="4">
        <f>'Find Your Champion'!$E$37-'Comp &amp; Class Scores'!N22</f>
        <v>2</v>
      </c>
      <c r="O180" s="4">
        <f>'Find Your Champion'!$E$44-'Comp &amp; Class Scores'!O22</f>
        <v>-3</v>
      </c>
      <c r="P180" s="4">
        <f>'Find Your Champion'!$H$2-'Comp &amp; Class Scores'!P22</f>
        <v>1</v>
      </c>
      <c r="Q180" s="4">
        <f>'Find Your Champion'!$H$9-'Comp &amp; Class Scores'!Q22</f>
        <v>-1</v>
      </c>
      <c r="R180" s="4">
        <f>'Find Your Champion'!$H$16-'Comp &amp; Class Scores'!R22</f>
        <v>-1</v>
      </c>
      <c r="S180" s="4">
        <f>'Find Your Champion'!$H$23-'Comp &amp; Class Scores'!S22</f>
        <v>3</v>
      </c>
      <c r="T180" s="4">
        <f>'Find Your Champion'!$H$30-'Comp &amp; Class Scores'!T22</f>
        <v>2</v>
      </c>
      <c r="U180" s="4">
        <f>'Find Your Champion'!$H$37-'Comp &amp; Class Scores'!U22</f>
        <v>4</v>
      </c>
      <c r="W180" s="4">
        <f t="shared" si="21"/>
        <v>136</v>
      </c>
      <c r="X180" s="4">
        <f t="shared" si="22"/>
        <v>32</v>
      </c>
      <c r="Z180" s="4">
        <f>RANK(X180,X$171:X$182,0)+COUNTIF(X$171:X180,X180)-1</f>
        <v>8</v>
      </c>
      <c r="AA180" t="str">
        <f t="shared" si="23"/>
        <v>Burst Mages</v>
      </c>
      <c r="AC180" s="4">
        <f t="shared" si="24"/>
        <v>8</v>
      </c>
      <c r="AD180" s="4">
        <f t="shared" si="25"/>
        <v>32</v>
      </c>
    </row>
    <row r="181" spans="1:30" x14ac:dyDescent="0.25">
      <c r="A181" t="str">
        <f>'Comp &amp; Class Scores'!A23</f>
        <v>Battle Mages</v>
      </c>
      <c r="B181" s="4">
        <f>'Find Your Champion'!$B$2-'Comp &amp; Class Scores'!B23</f>
        <v>-1</v>
      </c>
      <c r="C181" s="4">
        <f>'Find Your Champion'!$B$16-'Comp &amp; Class Scores'!C23</f>
        <v>-3</v>
      </c>
      <c r="D181" s="4">
        <f>'Find Your Champion'!$B$9-'Comp &amp; Class Scores'!D23</f>
        <v>0</v>
      </c>
      <c r="E181" s="4">
        <f>'Find Your Champion'!$B$23-'Comp &amp; Class Scores'!E23</f>
        <v>-2</v>
      </c>
      <c r="F181" s="4">
        <f>'Find Your Champion'!$B$30-'Comp &amp; Class Scores'!F23</f>
        <v>2</v>
      </c>
      <c r="G181" s="4">
        <f>'Find Your Champion'!$B$37-'Comp &amp; Class Scores'!G23</f>
        <v>-3</v>
      </c>
      <c r="H181" s="4">
        <f>'Find Your Champion'!$B$44-'Comp &amp; Class Scores'!H23</f>
        <v>-2</v>
      </c>
      <c r="I181" s="4">
        <f>'Find Your Champion'!$E$2-'Comp &amp; Class Scores'!I23</f>
        <v>-2</v>
      </c>
      <c r="J181" s="4">
        <f>'Find Your Champion'!$E$9-'Comp &amp; Class Scores'!J23</f>
        <v>-2</v>
      </c>
      <c r="K181" s="4">
        <f>'Find Your Champion'!$E$16-'Comp &amp; Class Scores'!K23</f>
        <v>4</v>
      </c>
      <c r="L181" s="4">
        <f>'Find Your Champion'!$E$23-'Comp &amp; Class Scores'!L23</f>
        <v>2</v>
      </c>
      <c r="M181" s="4">
        <f>'Find Your Champion'!$E$30-'Comp &amp; Class Scores'!M23</f>
        <v>-1</v>
      </c>
      <c r="N181" s="4">
        <f>'Find Your Champion'!$E$37-'Comp &amp; Class Scores'!N23</f>
        <v>2</v>
      </c>
      <c r="O181" s="4">
        <f>'Find Your Champion'!$E$44-'Comp &amp; Class Scores'!O23</f>
        <v>-2</v>
      </c>
      <c r="P181" s="4">
        <f>'Find Your Champion'!$H$2-'Comp &amp; Class Scores'!P23</f>
        <v>2</v>
      </c>
      <c r="Q181" s="4">
        <f>'Find Your Champion'!$H$9-'Comp &amp; Class Scores'!Q23</f>
        <v>-1</v>
      </c>
      <c r="R181" s="4">
        <f>'Find Your Champion'!$H$16-'Comp &amp; Class Scores'!R23</f>
        <v>0</v>
      </c>
      <c r="S181" s="4">
        <f>'Find Your Champion'!$H$23-'Comp &amp; Class Scores'!S23</f>
        <v>4</v>
      </c>
      <c r="T181" s="4">
        <f>'Find Your Champion'!$H$30-'Comp &amp; Class Scores'!T23</f>
        <v>2</v>
      </c>
      <c r="U181" s="4">
        <f>'Find Your Champion'!$H$37-'Comp &amp; Class Scores'!U23</f>
        <v>3</v>
      </c>
      <c r="W181" s="4">
        <f t="shared" si="21"/>
        <v>102</v>
      </c>
      <c r="X181" s="4">
        <f t="shared" si="22"/>
        <v>49</v>
      </c>
      <c r="Z181" s="4">
        <f>RANK(X181,X$171:X$182,0)+COUNTIF(X$171:X181,X181)-1</f>
        <v>5</v>
      </c>
      <c r="AA181" t="str">
        <f t="shared" si="23"/>
        <v>Battle Mages</v>
      </c>
      <c r="AC181" s="4">
        <f t="shared" si="24"/>
        <v>5</v>
      </c>
      <c r="AD181" s="4">
        <f t="shared" si="25"/>
        <v>49</v>
      </c>
    </row>
    <row r="182" spans="1:30" x14ac:dyDescent="0.25">
      <c r="A182" t="str">
        <f>'Comp &amp; Class Scores'!A24</f>
        <v>Marksmen</v>
      </c>
      <c r="B182" s="4">
        <f>'Find Your Champion'!$B$2-'Comp &amp; Class Scores'!B24</f>
        <v>0</v>
      </c>
      <c r="C182" s="4">
        <f>'Find Your Champion'!$B$16-'Comp &amp; Class Scores'!C24</f>
        <v>-4</v>
      </c>
      <c r="D182" s="4">
        <f>'Find Your Champion'!$B$9-'Comp &amp; Class Scores'!D24</f>
        <v>-4</v>
      </c>
      <c r="E182" s="4">
        <f>'Find Your Champion'!$B$23-'Comp &amp; Class Scores'!E24</f>
        <v>1</v>
      </c>
      <c r="F182" s="4">
        <f>'Find Your Champion'!$B$30-'Comp &amp; Class Scores'!F24</f>
        <v>3</v>
      </c>
      <c r="G182" s="4">
        <f>'Find Your Champion'!$B$37-'Comp &amp; Class Scores'!G24</f>
        <v>-4</v>
      </c>
      <c r="H182" s="4">
        <f>'Find Your Champion'!$B$44-'Comp &amp; Class Scores'!H24</f>
        <v>-3</v>
      </c>
      <c r="I182" s="4">
        <f>'Find Your Champion'!$E$2-'Comp &amp; Class Scores'!I24</f>
        <v>-4</v>
      </c>
      <c r="J182" s="4">
        <f>'Find Your Champion'!$E$9-'Comp &amp; Class Scores'!J24</f>
        <v>-1</v>
      </c>
      <c r="K182" s="4">
        <f>'Find Your Champion'!$E$16-'Comp &amp; Class Scores'!K24</f>
        <v>4</v>
      </c>
      <c r="L182" s="4">
        <f>'Find Your Champion'!$E$23-'Comp &amp; Class Scores'!L24</f>
        <v>4</v>
      </c>
      <c r="M182" s="4">
        <f>'Find Your Champion'!$E$30-'Comp &amp; Class Scores'!M24</f>
        <v>-2</v>
      </c>
      <c r="N182" s="4">
        <f>'Find Your Champion'!$E$37-'Comp &amp; Class Scores'!N24</f>
        <v>4</v>
      </c>
      <c r="O182" s="4">
        <f>'Find Your Champion'!$E$44-'Comp &amp; Class Scores'!O24</f>
        <v>-3</v>
      </c>
      <c r="P182" s="4">
        <f>'Find Your Champion'!$H$2-'Comp &amp; Class Scores'!P24</f>
        <v>3</v>
      </c>
      <c r="Q182" s="4">
        <f>'Find Your Champion'!$H$9-'Comp &amp; Class Scores'!Q24</f>
        <v>-2</v>
      </c>
      <c r="R182" s="4">
        <f>'Find Your Champion'!$H$16-'Comp &amp; Class Scores'!R24</f>
        <v>0</v>
      </c>
      <c r="S182" s="4">
        <f>'Find Your Champion'!$H$23-'Comp &amp; Class Scores'!S24</f>
        <v>4</v>
      </c>
      <c r="T182" s="4">
        <f>'Find Your Champion'!$H$30-'Comp &amp; Class Scores'!T24</f>
        <v>3</v>
      </c>
      <c r="U182" s="4">
        <f>'Find Your Champion'!$H$37-'Comp &amp; Class Scores'!U24</f>
        <v>3</v>
      </c>
      <c r="W182" s="4">
        <f t="shared" si="21"/>
        <v>192</v>
      </c>
      <c r="X182" s="4">
        <f t="shared" si="22"/>
        <v>4</v>
      </c>
      <c r="Z182" s="4">
        <f>RANK(X182,X$171:X$182,0)+COUNTIF(X$171:X182,X182)-1</f>
        <v>12</v>
      </c>
      <c r="AA182" t="str">
        <f t="shared" si="23"/>
        <v>Marksmen</v>
      </c>
      <c r="AC182" s="4">
        <f t="shared" si="24"/>
        <v>12</v>
      </c>
      <c r="AD182" s="4">
        <f t="shared" si="25"/>
        <v>4</v>
      </c>
    </row>
  </sheetData>
  <mergeCells count="1">
    <mergeCell ref="B1:U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50"/>
  <sheetViews>
    <sheetView tabSelected="1" topLeftCell="A21" workbookViewId="0">
      <selection activeCell="W50" sqref="W50"/>
    </sheetView>
  </sheetViews>
  <sheetFormatPr defaultRowHeight="15" x14ac:dyDescent="0.25"/>
  <cols>
    <col min="1" max="1" width="17.42578125" bestFit="1" customWidth="1"/>
    <col min="22" max="22" width="4.140625" customWidth="1"/>
  </cols>
  <sheetData>
    <row r="1" spans="1:34" x14ac:dyDescent="0.25">
      <c r="B1" s="15" t="s">
        <v>308</v>
      </c>
      <c r="C1" s="15" t="s">
        <v>312</v>
      </c>
      <c r="D1" s="15" t="s">
        <v>319</v>
      </c>
      <c r="E1" s="15" t="s">
        <v>307</v>
      </c>
      <c r="F1" s="15" t="s">
        <v>176</v>
      </c>
      <c r="G1" s="15" t="s">
        <v>168</v>
      </c>
      <c r="H1" s="15" t="s">
        <v>167</v>
      </c>
      <c r="I1" s="15" t="s">
        <v>7</v>
      </c>
      <c r="J1" s="15" t="s">
        <v>315</v>
      </c>
      <c r="K1" s="15" t="s">
        <v>310</v>
      </c>
      <c r="L1" s="15" t="s">
        <v>311</v>
      </c>
      <c r="M1" s="15" t="s">
        <v>317</v>
      </c>
      <c r="N1" s="15" t="s">
        <v>286</v>
      </c>
      <c r="O1" s="15" t="s">
        <v>287</v>
      </c>
      <c r="P1" s="15" t="s">
        <v>3</v>
      </c>
      <c r="Q1" s="15" t="s">
        <v>313</v>
      </c>
      <c r="R1" s="15" t="s">
        <v>306</v>
      </c>
      <c r="S1" s="15" t="s">
        <v>175</v>
      </c>
      <c r="T1" s="15" t="s">
        <v>314</v>
      </c>
      <c r="U1" s="15" t="s">
        <v>178</v>
      </c>
      <c r="W1" s="15" t="s">
        <v>4</v>
      </c>
      <c r="X1" s="15" t="s">
        <v>5</v>
      </c>
      <c r="Y1" s="15" t="s">
        <v>6</v>
      </c>
      <c r="Z1" s="15" t="s">
        <v>7</v>
      </c>
      <c r="AA1" s="15" t="s">
        <v>8</v>
      </c>
      <c r="AC1" s="15" t="s">
        <v>249</v>
      </c>
      <c r="AD1" s="15" t="s">
        <v>245</v>
      </c>
      <c r="AE1" s="15" t="s">
        <v>250</v>
      </c>
      <c r="AG1" s="43" t="s">
        <v>324</v>
      </c>
      <c r="AH1" s="43" t="s">
        <v>325</v>
      </c>
    </row>
    <row r="2" spans="1:34" x14ac:dyDescent="0.25">
      <c r="A2" t="s">
        <v>255</v>
      </c>
      <c r="B2">
        <f>IF('Comp Calculator'!$F158=0,'Champ Scores'!B$164,LOOKUP('Comp Calculator'!$F158,'Champ Scores'!$A$3:$A$162,'Champ Scores'!B$3:B$162))</f>
        <v>3</v>
      </c>
      <c r="C2">
        <f>IF('Comp Calculator'!$F158=0,'Champ Scores'!C$164,LOOKUP('Comp Calculator'!$F158,'Champ Scores'!$A$3:$A$162,'Champ Scores'!C$3:C$162))</f>
        <v>4</v>
      </c>
      <c r="D2">
        <f>IF('Comp Calculator'!$F158=0,'Champ Scores'!D$164,LOOKUP('Comp Calculator'!$F158,'Champ Scores'!$A$3:$A$162,'Champ Scores'!D$3:D$162))</f>
        <v>1</v>
      </c>
      <c r="E2">
        <f>IF('Comp Calculator'!$F158=0,'Champ Scores'!E$164,LOOKUP('Comp Calculator'!$F158,'Champ Scores'!$A$3:$A$162,'Champ Scores'!E$3:E$162))</f>
        <v>4</v>
      </c>
      <c r="F2">
        <f>IF('Comp Calculator'!$F158=0,'Champ Scores'!F$164,LOOKUP('Comp Calculator'!$F158,'Champ Scores'!$A$3:$A$162,'Champ Scores'!F$3:F$162))</f>
        <v>4</v>
      </c>
      <c r="G2">
        <f>IF('Comp Calculator'!$F158=0,'Champ Scores'!G$164,LOOKUP('Comp Calculator'!$F158,'Champ Scores'!$A$3:$A$162,'Champ Scores'!G$3:G$162))</f>
        <v>3</v>
      </c>
      <c r="H2">
        <f>IF('Comp Calculator'!$F158=0,'Champ Scores'!H$164,LOOKUP('Comp Calculator'!$F158,'Champ Scores'!$A$3:$A$162,'Champ Scores'!H$3:H$162))</f>
        <v>2</v>
      </c>
      <c r="I2">
        <f>IF('Comp Calculator'!$F158=0,'Champ Scores'!I$164,LOOKUP('Comp Calculator'!$F158,'Champ Scores'!$A$3:$A$162,'Champ Scores'!I$3:I$162))</f>
        <v>1</v>
      </c>
      <c r="J2">
        <f>IF('Comp Calculator'!$F158=0,'Champ Scores'!J$164,LOOKUP('Comp Calculator'!$F158,'Champ Scores'!$A$3:$A$162,'Champ Scores'!J$3:J$162))</f>
        <v>4</v>
      </c>
      <c r="K2">
        <f>IF('Comp Calculator'!$F158=0,'Champ Scores'!K$164,LOOKUP('Comp Calculator'!$F158,'Champ Scores'!$A$3:$A$162,'Champ Scores'!K$3:K$162))</f>
        <v>1</v>
      </c>
      <c r="L2">
        <f>IF('Comp Calculator'!$F158=0,'Champ Scores'!L$164,LOOKUP('Comp Calculator'!$F158,'Champ Scores'!$A$3:$A$162,'Champ Scores'!L$3:L$162))</f>
        <v>5</v>
      </c>
      <c r="M2">
        <f>IF('Comp Calculator'!$F158=0,'Champ Scores'!M$164,LOOKUP('Comp Calculator'!$F158,'Champ Scores'!$A$3:$A$162,'Champ Scores'!M$3:M$162))</f>
        <v>1</v>
      </c>
      <c r="N2">
        <f>IF('Comp Calculator'!$F158=0,'Champ Scores'!N$164,LOOKUP('Comp Calculator'!$F158,'Champ Scores'!$A$3:$A$162,'Champ Scores'!N$3:N$162))</f>
        <v>4</v>
      </c>
      <c r="O2">
        <f>IF('Comp Calculator'!$F158=0,'Champ Scores'!O$164,LOOKUP('Comp Calculator'!$F158,'Champ Scores'!$A$3:$A$162,'Champ Scores'!O$3:O$162))</f>
        <v>3</v>
      </c>
      <c r="P2">
        <f>IF('Comp Calculator'!$F158=0,'Champ Scores'!P$164,LOOKUP('Comp Calculator'!$F158,'Champ Scores'!$A$3:$A$162,'Champ Scores'!P$3:P$162))</f>
        <v>3</v>
      </c>
      <c r="Q2">
        <f>IF('Comp Calculator'!$F158=0,'Champ Scores'!Q$164,LOOKUP('Comp Calculator'!$F158,'Champ Scores'!$A$3:$A$162,'Champ Scores'!Q$3:Q$162))</f>
        <v>3</v>
      </c>
      <c r="R2">
        <f>IF('Comp Calculator'!$F158=0,'Champ Scores'!R$164,LOOKUP('Comp Calculator'!$F158,'Champ Scores'!$A$3:$A$162,'Champ Scores'!R$3:R$162))</f>
        <v>1</v>
      </c>
      <c r="S2">
        <f>IF('Comp Calculator'!$F158=0,'Champ Scores'!S$164,LOOKUP('Comp Calculator'!$F158,'Champ Scores'!$A$3:$A$162,'Champ Scores'!S$3:S$162))</f>
        <v>1</v>
      </c>
      <c r="T2">
        <f>IF('Comp Calculator'!$F158=0,'Champ Scores'!T$164,LOOKUP('Comp Calculator'!$F158,'Champ Scores'!$A$3:$A$162,'Champ Scores'!T$3:T$162))</f>
        <v>3</v>
      </c>
      <c r="U2">
        <f>IF('Comp Calculator'!$F158=0,'Champ Scores'!U$164,LOOKUP('Comp Calculator'!$F158,'Champ Scores'!$A$3:$A$162,'Champ Scores'!U$3:U$162))</f>
        <v>1</v>
      </c>
      <c r="W2">
        <f>IF('Comp Calculator'!$F158=0,'Champ Scores'!Y$164,LOOKUP('Comp Calculator'!$F158,'Champ Scores'!$A$3:$A$162,'Champ Scores'!Y$3:Y$162))</f>
        <v>2088</v>
      </c>
      <c r="X2">
        <f>IF('Comp Calculator'!$F158=0,'Champ Scores'!Z$164,LOOKUP('Comp Calculator'!$F158,'Champ Scores'!$A$3:$A$162,'Champ Scores'!Z$3:Z$162))</f>
        <v>1732</v>
      </c>
      <c r="Y2">
        <f>IF('Comp Calculator'!$F158=0,'Champ Scores'!AA$164,LOOKUP('Comp Calculator'!$F158,'Champ Scores'!$A$3:$A$162,'Champ Scores'!AA$3:AA$162))</f>
        <v>1752</v>
      </c>
      <c r="Z2">
        <f>IF('Comp Calculator'!$F158=0,'Champ Scores'!AB$164,LOOKUP('Comp Calculator'!$F158,'Champ Scores'!$A$3:$A$162,'Champ Scores'!AB$3:AB$162))</f>
        <v>1617</v>
      </c>
      <c r="AA2">
        <f>IF('Comp Calculator'!$F158=0,'Champ Scores'!AC$164,LOOKUP('Comp Calculator'!$F158,'Champ Scores'!$A$3:$A$162,'Champ Scores'!AC$3:AC$162))</f>
        <v>1922</v>
      </c>
      <c r="AC2">
        <f>IF('Comp Calculator'!$F158=0,'Champ Scores'!AG$164,LOOKUP('Comp Calculator'!$F158,'Champ Scores'!$A$3:$A$162,'Champ Scores'!AG$3:AG$162))</f>
        <v>48.316508501306835</v>
      </c>
      <c r="AD2">
        <f>IF('Comp Calculator'!$F158=0,'Champ Scores'!AH$164,LOOKUP('Comp Calculator'!$F158,'Champ Scores'!$A$3:$A$162,'Champ Scores'!AH$3:AH$162))</f>
        <v>30.125302016428137</v>
      </c>
      <c r="AE2">
        <f>IF('Comp Calculator'!$F158=0,'Champ Scores'!AI$164,LOOKUP('Comp Calculator'!$F158,'Champ Scores'!$A$3:$A$162,'Champ Scores'!AI$3:AI$162))</f>
        <v>21.558189482265025</v>
      </c>
      <c r="AG2">
        <v>51</v>
      </c>
      <c r="AH2">
        <v>51</v>
      </c>
    </row>
    <row r="3" spans="1:34" x14ac:dyDescent="0.25">
      <c r="A3" t="s">
        <v>256</v>
      </c>
      <c r="B3">
        <f>IF('Comp Calculator'!$F159=0,'Champ Scores'!B$164,LOOKUP('Comp Calculator'!$F159,'Champ Scores'!$A$3:$A$162,'Champ Scores'!B$3:B$162))</f>
        <v>2.7437499999999999</v>
      </c>
      <c r="C3">
        <f>IF('Comp Calculator'!$F159=0,'Champ Scores'!C$164,LOOKUP('Comp Calculator'!$F159,'Champ Scores'!$A$3:$A$162,'Champ Scores'!C$3:C$162))</f>
        <v>3.2374999999999998</v>
      </c>
      <c r="D3">
        <f>IF('Comp Calculator'!$F159=0,'Champ Scores'!D$164,LOOKUP('Comp Calculator'!$F159,'Champ Scores'!$A$3:$A$162,'Champ Scores'!D$3:D$162))</f>
        <v>3.1312500000000001</v>
      </c>
      <c r="E3">
        <f>IF('Comp Calculator'!$F159=0,'Champ Scores'!E$164,LOOKUP('Comp Calculator'!$F159,'Champ Scores'!$A$3:$A$162,'Champ Scores'!E$3:E$162))</f>
        <v>2.8250000000000002</v>
      </c>
      <c r="F3">
        <f>IF('Comp Calculator'!$F159=0,'Champ Scores'!F$164,LOOKUP('Comp Calculator'!$F159,'Champ Scores'!$A$3:$A$162,'Champ Scores'!F$3:F$162))</f>
        <v>2.9437500000000001</v>
      </c>
      <c r="G3">
        <f>IF('Comp Calculator'!$F159=0,'Champ Scores'!G$164,LOOKUP('Comp Calculator'!$F159,'Champ Scores'!$A$3:$A$162,'Champ Scores'!G$3:G$162))</f>
        <v>2.6749999999999998</v>
      </c>
      <c r="H3">
        <f>IF('Comp Calculator'!$F159=0,'Champ Scores'!H$164,LOOKUP('Comp Calculator'!$F159,'Champ Scores'!$A$3:$A$162,'Champ Scores'!H$3:H$162))</f>
        <v>2.4562499999999998</v>
      </c>
      <c r="I3">
        <f>IF('Comp Calculator'!$F159=0,'Champ Scores'!I$164,LOOKUP('Comp Calculator'!$F159,'Champ Scores'!$A$3:$A$162,'Champ Scores'!I$3:I$162))</f>
        <v>2.3374999999999999</v>
      </c>
      <c r="J3">
        <f>IF('Comp Calculator'!$F159=0,'Champ Scores'!J$164,LOOKUP('Comp Calculator'!$F159,'Champ Scores'!$A$3:$A$162,'Champ Scores'!J$3:J$162))</f>
        <v>2.4937499999999999</v>
      </c>
      <c r="K3">
        <f>IF('Comp Calculator'!$F159=0,'Champ Scores'!K$164,LOOKUP('Comp Calculator'!$F159,'Champ Scores'!$A$3:$A$162,'Champ Scores'!K$3:K$162))</f>
        <v>2.1749999999999998</v>
      </c>
      <c r="L3">
        <f>IF('Comp Calculator'!$F159=0,'Champ Scores'!L$164,LOOKUP('Comp Calculator'!$F159,'Champ Scores'!$A$3:$A$162,'Champ Scores'!L$3:L$162))</f>
        <v>2.0750000000000002</v>
      </c>
      <c r="M3">
        <f>IF('Comp Calculator'!$F159=0,'Champ Scores'!M$164,LOOKUP('Comp Calculator'!$F159,'Champ Scores'!$A$3:$A$162,'Champ Scores'!M$3:M$162))</f>
        <v>2.2999999999999998</v>
      </c>
      <c r="N3">
        <f>IF('Comp Calculator'!$F159=0,'Champ Scores'!N$164,LOOKUP('Comp Calculator'!$F159,'Champ Scores'!$A$3:$A$162,'Champ Scores'!N$3:N$162))</f>
        <v>2.6375000000000002</v>
      </c>
      <c r="O3">
        <f>IF('Comp Calculator'!$F159=0,'Champ Scores'!O$164,LOOKUP('Comp Calculator'!$F159,'Champ Scores'!$A$3:$A$162,'Champ Scores'!O$3:O$162))</f>
        <v>2.8125</v>
      </c>
      <c r="P3">
        <f>IF('Comp Calculator'!$F159=0,'Champ Scores'!P$164,LOOKUP('Comp Calculator'!$F159,'Champ Scores'!$A$3:$A$162,'Champ Scores'!P$3:P$162))</f>
        <v>3.2937500000000002</v>
      </c>
      <c r="Q3">
        <f>IF('Comp Calculator'!$F159=0,'Champ Scores'!Q$164,LOOKUP('Comp Calculator'!$F159,'Champ Scores'!$A$3:$A$162,'Champ Scores'!Q$3:Q$162))</f>
        <v>2.875</v>
      </c>
      <c r="R3">
        <f>IF('Comp Calculator'!$F159=0,'Champ Scores'!R$164,LOOKUP('Comp Calculator'!$F159,'Champ Scores'!$A$3:$A$162,'Champ Scores'!R$3:R$162))</f>
        <v>2.4624999999999999</v>
      </c>
      <c r="S3">
        <f>IF('Comp Calculator'!$F159=0,'Champ Scores'!S$164,LOOKUP('Comp Calculator'!$F159,'Champ Scores'!$A$3:$A$162,'Champ Scores'!S$3:S$162))</f>
        <v>1.6187499999999999</v>
      </c>
      <c r="T3">
        <f>IF('Comp Calculator'!$F159=0,'Champ Scores'!T$164,LOOKUP('Comp Calculator'!$F159,'Champ Scores'!$A$3:$A$162,'Champ Scores'!T$3:T$162))</f>
        <v>2.7124999999999999</v>
      </c>
      <c r="U3">
        <f>IF('Comp Calculator'!$F159=0,'Champ Scores'!U$164,LOOKUP('Comp Calculator'!$F159,'Champ Scores'!$A$3:$A$162,'Champ Scores'!U$3:U$162))</f>
        <v>2.1937500000000001</v>
      </c>
      <c r="W3">
        <f>IF('Comp Calculator'!$F159=0,'Champ Scores'!Y$164,LOOKUP('Comp Calculator'!$F159,'Champ Scores'!$A$3:$A$162,'Champ Scores'!Y$3:Y$162))</f>
        <v>2045.1187500000001</v>
      </c>
      <c r="X3">
        <f>IF('Comp Calculator'!$F159=0,'Champ Scores'!Z$164,LOOKUP('Comp Calculator'!$F159,'Champ Scores'!$A$3:$A$162,'Champ Scores'!Z$3:Z$162))</f>
        <v>2090.9562500000002</v>
      </c>
      <c r="Y3">
        <f>IF('Comp Calculator'!$F159=0,'Champ Scores'!AA$164,LOOKUP('Comp Calculator'!$F159,'Champ Scores'!$A$3:$A$162,'Champ Scores'!AA$3:AA$162))</f>
        <v>1868.9124999999999</v>
      </c>
      <c r="Z3">
        <f>IF('Comp Calculator'!$F159=0,'Champ Scores'!AB$164,LOOKUP('Comp Calculator'!$F159,'Champ Scores'!$A$3:$A$162,'Champ Scores'!AB$3:AB$162))</f>
        <v>1871.0875000000001</v>
      </c>
      <c r="AA3">
        <f>IF('Comp Calculator'!$F159=0,'Champ Scores'!AC$164,LOOKUP('Comp Calculator'!$F159,'Champ Scores'!$A$3:$A$162,'Champ Scores'!AC$3:AC$162))</f>
        <v>1992.7874999999999</v>
      </c>
      <c r="AC3">
        <f>IF('Comp Calculator'!$F159=0,'Champ Scores'!AG$164,LOOKUP('Comp Calculator'!$F159,'Champ Scores'!$A$3:$A$162,'Champ Scores'!AG$3:AG$162))</f>
        <v>33.291561953275803</v>
      </c>
      <c r="AD3">
        <f>IF('Comp Calculator'!$F159=0,'Champ Scores'!AH$164,LOOKUP('Comp Calculator'!$F159,'Champ Scores'!$A$3:$A$162,'Champ Scores'!AH$3:AH$162))</f>
        <v>34.054493809916679</v>
      </c>
      <c r="AE3">
        <f>IF('Comp Calculator'!$F159=0,'Champ Scores'!AI$164,LOOKUP('Comp Calculator'!$F159,'Champ Scores'!$A$3:$A$162,'Champ Scores'!AI$3:AI$162))</f>
        <v>32.653944236807476</v>
      </c>
      <c r="AG3">
        <v>19</v>
      </c>
      <c r="AH3">
        <v>19</v>
      </c>
    </row>
    <row r="4" spans="1:34" x14ac:dyDescent="0.25">
      <c r="A4" t="s">
        <v>257</v>
      </c>
      <c r="B4">
        <f>IF('Comp Calculator'!$F160=0,'Champ Scores'!B$164,LOOKUP('Comp Calculator'!$F160,'Champ Scores'!$A$3:$A$162,'Champ Scores'!B$3:B$162))</f>
        <v>2.7437499999999999</v>
      </c>
      <c r="C4">
        <f>IF('Comp Calculator'!$F160=0,'Champ Scores'!C$164,LOOKUP('Comp Calculator'!$F160,'Champ Scores'!$A$3:$A$162,'Champ Scores'!C$3:C$162))</f>
        <v>3.2374999999999998</v>
      </c>
      <c r="D4">
        <f>IF('Comp Calculator'!$F160=0,'Champ Scores'!D$164,LOOKUP('Comp Calculator'!$F160,'Champ Scores'!$A$3:$A$162,'Champ Scores'!D$3:D$162))</f>
        <v>3.1312500000000001</v>
      </c>
      <c r="E4">
        <f>IF('Comp Calculator'!$F160=0,'Champ Scores'!E$164,LOOKUP('Comp Calculator'!$F160,'Champ Scores'!$A$3:$A$162,'Champ Scores'!E$3:E$162))</f>
        <v>2.8250000000000002</v>
      </c>
      <c r="F4">
        <f>IF('Comp Calculator'!$F160=0,'Champ Scores'!F$164,LOOKUP('Comp Calculator'!$F160,'Champ Scores'!$A$3:$A$162,'Champ Scores'!F$3:F$162))</f>
        <v>2.9437500000000001</v>
      </c>
      <c r="G4">
        <f>IF('Comp Calculator'!$F160=0,'Champ Scores'!G$164,LOOKUP('Comp Calculator'!$F160,'Champ Scores'!$A$3:$A$162,'Champ Scores'!G$3:G$162))</f>
        <v>2.6749999999999998</v>
      </c>
      <c r="H4">
        <f>IF('Comp Calculator'!$F160=0,'Champ Scores'!H$164,LOOKUP('Comp Calculator'!$F160,'Champ Scores'!$A$3:$A$162,'Champ Scores'!H$3:H$162))</f>
        <v>2.4562499999999998</v>
      </c>
      <c r="I4">
        <f>IF('Comp Calculator'!$F160=0,'Champ Scores'!I$164,LOOKUP('Comp Calculator'!$F160,'Champ Scores'!$A$3:$A$162,'Champ Scores'!I$3:I$162))</f>
        <v>2.3374999999999999</v>
      </c>
      <c r="J4">
        <f>IF('Comp Calculator'!$F160=0,'Champ Scores'!J$164,LOOKUP('Comp Calculator'!$F160,'Champ Scores'!$A$3:$A$162,'Champ Scores'!J$3:J$162))</f>
        <v>2.4937499999999999</v>
      </c>
      <c r="K4">
        <f>IF('Comp Calculator'!$F160=0,'Champ Scores'!K$164,LOOKUP('Comp Calculator'!$F160,'Champ Scores'!$A$3:$A$162,'Champ Scores'!K$3:K$162))</f>
        <v>2.1749999999999998</v>
      </c>
      <c r="L4">
        <f>IF('Comp Calculator'!$F160=0,'Champ Scores'!L$164,LOOKUP('Comp Calculator'!$F160,'Champ Scores'!$A$3:$A$162,'Champ Scores'!L$3:L$162))</f>
        <v>2.0750000000000002</v>
      </c>
      <c r="M4">
        <f>IF('Comp Calculator'!$F160=0,'Champ Scores'!M$164,LOOKUP('Comp Calculator'!$F160,'Champ Scores'!$A$3:$A$162,'Champ Scores'!M$3:M$162))</f>
        <v>2.2999999999999998</v>
      </c>
      <c r="N4">
        <f>IF('Comp Calculator'!$F160=0,'Champ Scores'!N$164,LOOKUP('Comp Calculator'!$F160,'Champ Scores'!$A$3:$A$162,'Champ Scores'!N$3:N$162))</f>
        <v>2.6375000000000002</v>
      </c>
      <c r="O4">
        <f>IF('Comp Calculator'!$F160=0,'Champ Scores'!O$164,LOOKUP('Comp Calculator'!$F160,'Champ Scores'!$A$3:$A$162,'Champ Scores'!O$3:O$162))</f>
        <v>2.8125</v>
      </c>
      <c r="P4">
        <f>IF('Comp Calculator'!$F160=0,'Champ Scores'!P$164,LOOKUP('Comp Calculator'!$F160,'Champ Scores'!$A$3:$A$162,'Champ Scores'!P$3:P$162))</f>
        <v>3.2937500000000002</v>
      </c>
      <c r="Q4">
        <f>IF('Comp Calculator'!$F160=0,'Champ Scores'!Q$164,LOOKUP('Comp Calculator'!$F160,'Champ Scores'!$A$3:$A$162,'Champ Scores'!Q$3:Q$162))</f>
        <v>2.875</v>
      </c>
      <c r="R4">
        <f>IF('Comp Calculator'!$F160=0,'Champ Scores'!R$164,LOOKUP('Comp Calculator'!$F160,'Champ Scores'!$A$3:$A$162,'Champ Scores'!R$3:R$162))</f>
        <v>2.4624999999999999</v>
      </c>
      <c r="S4">
        <f>IF('Comp Calculator'!$F160=0,'Champ Scores'!S$164,LOOKUP('Comp Calculator'!$F160,'Champ Scores'!$A$3:$A$162,'Champ Scores'!S$3:S$162))</f>
        <v>1.6187499999999999</v>
      </c>
      <c r="T4">
        <f>IF('Comp Calculator'!$F160=0,'Champ Scores'!T$164,LOOKUP('Comp Calculator'!$F160,'Champ Scores'!$A$3:$A$162,'Champ Scores'!T$3:T$162))</f>
        <v>2.7124999999999999</v>
      </c>
      <c r="U4">
        <f>IF('Comp Calculator'!$F160=0,'Champ Scores'!U$164,LOOKUP('Comp Calculator'!$F160,'Champ Scores'!$A$3:$A$162,'Champ Scores'!U$3:U$162))</f>
        <v>2.1937500000000001</v>
      </c>
      <c r="W4">
        <f>IF('Comp Calculator'!$F160=0,'Champ Scores'!Y$164,LOOKUP('Comp Calculator'!$F160,'Champ Scores'!$A$3:$A$162,'Champ Scores'!Y$3:Y$162))</f>
        <v>2045.1187500000001</v>
      </c>
      <c r="X4">
        <f>IF('Comp Calculator'!$F160=0,'Champ Scores'!Z$164,LOOKUP('Comp Calculator'!$F160,'Champ Scores'!$A$3:$A$162,'Champ Scores'!Z$3:Z$162))</f>
        <v>2090.9562500000002</v>
      </c>
      <c r="Y4">
        <f>IF('Comp Calculator'!$F160=0,'Champ Scores'!AA$164,LOOKUP('Comp Calculator'!$F160,'Champ Scores'!$A$3:$A$162,'Champ Scores'!AA$3:AA$162))</f>
        <v>1868.9124999999999</v>
      </c>
      <c r="Z4">
        <f>IF('Comp Calculator'!$F160=0,'Champ Scores'!AB$164,LOOKUP('Comp Calculator'!$F160,'Champ Scores'!$A$3:$A$162,'Champ Scores'!AB$3:AB$162))</f>
        <v>1871.0875000000001</v>
      </c>
      <c r="AA4">
        <f>IF('Comp Calculator'!$F160=0,'Champ Scores'!AC$164,LOOKUP('Comp Calculator'!$F160,'Champ Scores'!$A$3:$A$162,'Champ Scores'!AC$3:AC$162))</f>
        <v>1992.7874999999999</v>
      </c>
      <c r="AC4">
        <f>IF('Comp Calculator'!$F160=0,'Champ Scores'!AG$164,LOOKUP('Comp Calculator'!$F160,'Champ Scores'!$A$3:$A$162,'Champ Scores'!AG$3:AG$162))</f>
        <v>33.291561953275803</v>
      </c>
      <c r="AD4">
        <f>IF('Comp Calculator'!$F160=0,'Champ Scores'!AH$164,LOOKUP('Comp Calculator'!$F160,'Champ Scores'!$A$3:$A$162,'Champ Scores'!AH$3:AH$162))</f>
        <v>34.054493809916679</v>
      </c>
      <c r="AE4">
        <f>IF('Comp Calculator'!$F160=0,'Champ Scores'!AI$164,LOOKUP('Comp Calculator'!$F160,'Champ Scores'!$A$3:$A$162,'Champ Scores'!AI$3:AI$162))</f>
        <v>32.653944236807476</v>
      </c>
      <c r="AG4">
        <v>14</v>
      </c>
      <c r="AH4">
        <v>14</v>
      </c>
    </row>
    <row r="5" spans="1:34" x14ac:dyDescent="0.25">
      <c r="A5" t="s">
        <v>266</v>
      </c>
      <c r="B5">
        <f>IF('Comp Calculator'!$F161=0,'Champ Scores'!B$164,LOOKUP('Comp Calculator'!$F161,'Champ Scores'!$A$3:$A$162,'Champ Scores'!B$3:B$162))</f>
        <v>2.7437499999999999</v>
      </c>
      <c r="C5">
        <f>IF('Comp Calculator'!$F161=0,'Champ Scores'!C$164,LOOKUP('Comp Calculator'!$F161,'Champ Scores'!$A$3:$A$162,'Champ Scores'!C$3:C$162))</f>
        <v>3.2374999999999998</v>
      </c>
      <c r="D5">
        <f>IF('Comp Calculator'!$F161=0,'Champ Scores'!D$164,LOOKUP('Comp Calculator'!$F161,'Champ Scores'!$A$3:$A$162,'Champ Scores'!D$3:D$162))</f>
        <v>3.1312500000000001</v>
      </c>
      <c r="E5">
        <f>IF('Comp Calculator'!$F161=0,'Champ Scores'!E$164,LOOKUP('Comp Calculator'!$F161,'Champ Scores'!$A$3:$A$162,'Champ Scores'!E$3:E$162))</f>
        <v>2.8250000000000002</v>
      </c>
      <c r="F5">
        <f>IF('Comp Calculator'!$F161=0,'Champ Scores'!F$164,LOOKUP('Comp Calculator'!$F161,'Champ Scores'!$A$3:$A$162,'Champ Scores'!F$3:F$162))</f>
        <v>2.9437500000000001</v>
      </c>
      <c r="G5">
        <f>IF('Comp Calculator'!$F161=0,'Champ Scores'!G$164,LOOKUP('Comp Calculator'!$F161,'Champ Scores'!$A$3:$A$162,'Champ Scores'!G$3:G$162))</f>
        <v>2.6749999999999998</v>
      </c>
      <c r="H5">
        <f>IF('Comp Calculator'!$F161=0,'Champ Scores'!H$164,LOOKUP('Comp Calculator'!$F161,'Champ Scores'!$A$3:$A$162,'Champ Scores'!H$3:H$162))</f>
        <v>2.4562499999999998</v>
      </c>
      <c r="I5">
        <f>IF('Comp Calculator'!$F161=0,'Champ Scores'!I$164,LOOKUP('Comp Calculator'!$F161,'Champ Scores'!$A$3:$A$162,'Champ Scores'!I$3:I$162))</f>
        <v>2.3374999999999999</v>
      </c>
      <c r="J5">
        <f>IF('Comp Calculator'!$F161=0,'Champ Scores'!J$164,LOOKUP('Comp Calculator'!$F161,'Champ Scores'!$A$3:$A$162,'Champ Scores'!J$3:J$162))</f>
        <v>2.4937499999999999</v>
      </c>
      <c r="K5">
        <f>IF('Comp Calculator'!$F161=0,'Champ Scores'!K$164,LOOKUP('Comp Calculator'!$F161,'Champ Scores'!$A$3:$A$162,'Champ Scores'!K$3:K$162))</f>
        <v>2.1749999999999998</v>
      </c>
      <c r="L5">
        <f>IF('Comp Calculator'!$F161=0,'Champ Scores'!L$164,LOOKUP('Comp Calculator'!$F161,'Champ Scores'!$A$3:$A$162,'Champ Scores'!L$3:L$162))</f>
        <v>2.0750000000000002</v>
      </c>
      <c r="M5">
        <f>IF('Comp Calculator'!$F161=0,'Champ Scores'!M$164,LOOKUP('Comp Calculator'!$F161,'Champ Scores'!$A$3:$A$162,'Champ Scores'!M$3:M$162))</f>
        <v>2.2999999999999998</v>
      </c>
      <c r="N5">
        <f>IF('Comp Calculator'!$F161=0,'Champ Scores'!N$164,LOOKUP('Comp Calculator'!$F161,'Champ Scores'!$A$3:$A$162,'Champ Scores'!N$3:N$162))</f>
        <v>2.6375000000000002</v>
      </c>
      <c r="O5">
        <f>IF('Comp Calculator'!$F161=0,'Champ Scores'!O$164,LOOKUP('Comp Calculator'!$F161,'Champ Scores'!$A$3:$A$162,'Champ Scores'!O$3:O$162))</f>
        <v>2.8125</v>
      </c>
      <c r="P5">
        <f>IF('Comp Calculator'!$F161=0,'Champ Scores'!P$164,LOOKUP('Comp Calculator'!$F161,'Champ Scores'!$A$3:$A$162,'Champ Scores'!P$3:P$162))</f>
        <v>3.2937500000000002</v>
      </c>
      <c r="Q5">
        <f>IF('Comp Calculator'!$F161=0,'Champ Scores'!Q$164,LOOKUP('Comp Calculator'!$F161,'Champ Scores'!$A$3:$A$162,'Champ Scores'!Q$3:Q$162))</f>
        <v>2.875</v>
      </c>
      <c r="R5">
        <f>IF('Comp Calculator'!$F161=0,'Champ Scores'!R$164,LOOKUP('Comp Calculator'!$F161,'Champ Scores'!$A$3:$A$162,'Champ Scores'!R$3:R$162))</f>
        <v>2.4624999999999999</v>
      </c>
      <c r="S5">
        <f>IF('Comp Calculator'!$F161=0,'Champ Scores'!S$164,LOOKUP('Comp Calculator'!$F161,'Champ Scores'!$A$3:$A$162,'Champ Scores'!S$3:S$162))</f>
        <v>1.6187499999999999</v>
      </c>
      <c r="T5">
        <f>IF('Comp Calculator'!$F161=0,'Champ Scores'!T$164,LOOKUP('Comp Calculator'!$F161,'Champ Scores'!$A$3:$A$162,'Champ Scores'!T$3:T$162))</f>
        <v>2.7124999999999999</v>
      </c>
      <c r="U5">
        <f>IF('Comp Calculator'!$F161=0,'Champ Scores'!U$164,LOOKUP('Comp Calculator'!$F161,'Champ Scores'!$A$3:$A$162,'Champ Scores'!U$3:U$162))</f>
        <v>2.1937500000000001</v>
      </c>
      <c r="W5">
        <f>IF('Comp Calculator'!$F161=0,'Champ Scores'!Y$164,LOOKUP('Comp Calculator'!$F161,'Champ Scores'!$A$3:$A$162,'Champ Scores'!Y$3:Y$162))</f>
        <v>2045.1187500000001</v>
      </c>
      <c r="X5">
        <f>IF('Comp Calculator'!$F161=0,'Champ Scores'!Z$164,LOOKUP('Comp Calculator'!$F161,'Champ Scores'!$A$3:$A$162,'Champ Scores'!Z$3:Z$162))</f>
        <v>2090.9562500000002</v>
      </c>
      <c r="Y5">
        <f>IF('Comp Calculator'!$F161=0,'Champ Scores'!AA$164,LOOKUP('Comp Calculator'!$F161,'Champ Scores'!$A$3:$A$162,'Champ Scores'!AA$3:AA$162))</f>
        <v>1868.9124999999999</v>
      </c>
      <c r="Z5">
        <f>IF('Comp Calculator'!$F161=0,'Champ Scores'!AB$164,LOOKUP('Comp Calculator'!$F161,'Champ Scores'!$A$3:$A$162,'Champ Scores'!AB$3:AB$162))</f>
        <v>1871.0875000000001</v>
      </c>
      <c r="AA5">
        <f>IF('Comp Calculator'!$F161=0,'Champ Scores'!AC$164,LOOKUP('Comp Calculator'!$F161,'Champ Scores'!$A$3:$A$162,'Champ Scores'!AC$3:AC$162))</f>
        <v>1992.7874999999999</v>
      </c>
      <c r="AC5">
        <f>IF('Comp Calculator'!$F161=0,'Champ Scores'!AG$164,LOOKUP('Comp Calculator'!$F161,'Champ Scores'!$A$3:$A$162,'Champ Scores'!AG$3:AG$162))</f>
        <v>33.291561953275803</v>
      </c>
      <c r="AD5">
        <f>IF('Comp Calculator'!$F161=0,'Champ Scores'!AH$164,LOOKUP('Comp Calculator'!$F161,'Champ Scores'!$A$3:$A$162,'Champ Scores'!AH$3:AH$162))</f>
        <v>34.054493809916679</v>
      </c>
      <c r="AE5">
        <f>IF('Comp Calculator'!$F161=0,'Champ Scores'!AI$164,LOOKUP('Comp Calculator'!$F161,'Champ Scores'!$A$3:$A$162,'Champ Scores'!AI$3:AI$162))</f>
        <v>32.653944236807476</v>
      </c>
      <c r="AG5">
        <v>9</v>
      </c>
      <c r="AH5">
        <v>9</v>
      </c>
    </row>
    <row r="6" spans="1:34" x14ac:dyDescent="0.25">
      <c r="A6" t="s">
        <v>258</v>
      </c>
      <c r="B6">
        <f>IF('Comp Calculator'!$F162=0,'Champ Scores'!B$164,LOOKUP('Comp Calculator'!$F162,'Champ Scores'!$A$3:$A$162,'Champ Scores'!B$3:B$162))</f>
        <v>2.7437499999999999</v>
      </c>
      <c r="C6">
        <f>IF('Comp Calculator'!$F162=0,'Champ Scores'!C$164,LOOKUP('Comp Calculator'!$F162,'Champ Scores'!$A$3:$A$162,'Champ Scores'!C$3:C$162))</f>
        <v>3.2374999999999998</v>
      </c>
      <c r="D6">
        <f>IF('Comp Calculator'!$F162=0,'Champ Scores'!D$164,LOOKUP('Comp Calculator'!$F162,'Champ Scores'!$A$3:$A$162,'Champ Scores'!D$3:D$162))</f>
        <v>3.1312500000000001</v>
      </c>
      <c r="E6">
        <f>IF('Comp Calculator'!$F162=0,'Champ Scores'!E$164,LOOKUP('Comp Calculator'!$F162,'Champ Scores'!$A$3:$A$162,'Champ Scores'!E$3:E$162))</f>
        <v>2.8250000000000002</v>
      </c>
      <c r="F6">
        <f>IF('Comp Calculator'!$F162=0,'Champ Scores'!F$164,LOOKUP('Comp Calculator'!$F162,'Champ Scores'!$A$3:$A$162,'Champ Scores'!F$3:F$162))</f>
        <v>2.9437500000000001</v>
      </c>
      <c r="G6">
        <f>IF('Comp Calculator'!$F162=0,'Champ Scores'!G$164,LOOKUP('Comp Calculator'!$F162,'Champ Scores'!$A$3:$A$162,'Champ Scores'!G$3:G$162))</f>
        <v>2.6749999999999998</v>
      </c>
      <c r="H6">
        <f>IF('Comp Calculator'!$F162=0,'Champ Scores'!H$164,LOOKUP('Comp Calculator'!$F162,'Champ Scores'!$A$3:$A$162,'Champ Scores'!H$3:H$162))</f>
        <v>2.4562499999999998</v>
      </c>
      <c r="I6">
        <f>IF('Comp Calculator'!$F162=0,'Champ Scores'!I$164,LOOKUP('Comp Calculator'!$F162,'Champ Scores'!$A$3:$A$162,'Champ Scores'!I$3:I$162))</f>
        <v>2.3374999999999999</v>
      </c>
      <c r="J6">
        <f>IF('Comp Calculator'!$F162=0,'Champ Scores'!J$164,LOOKUP('Comp Calculator'!$F162,'Champ Scores'!$A$3:$A$162,'Champ Scores'!J$3:J$162))</f>
        <v>2.4937499999999999</v>
      </c>
      <c r="K6">
        <f>IF('Comp Calculator'!$F162=0,'Champ Scores'!K$164,LOOKUP('Comp Calculator'!$F162,'Champ Scores'!$A$3:$A$162,'Champ Scores'!K$3:K$162))</f>
        <v>2.1749999999999998</v>
      </c>
      <c r="L6">
        <f>IF('Comp Calculator'!$F162=0,'Champ Scores'!L$164,LOOKUP('Comp Calculator'!$F162,'Champ Scores'!$A$3:$A$162,'Champ Scores'!L$3:L$162))</f>
        <v>2.0750000000000002</v>
      </c>
      <c r="M6">
        <f>IF('Comp Calculator'!$F162=0,'Champ Scores'!M$164,LOOKUP('Comp Calculator'!$F162,'Champ Scores'!$A$3:$A$162,'Champ Scores'!M$3:M$162))</f>
        <v>2.2999999999999998</v>
      </c>
      <c r="N6">
        <f>IF('Comp Calculator'!$F162=0,'Champ Scores'!N$164,LOOKUP('Comp Calculator'!$F162,'Champ Scores'!$A$3:$A$162,'Champ Scores'!N$3:N$162))</f>
        <v>2.6375000000000002</v>
      </c>
      <c r="O6">
        <f>IF('Comp Calculator'!$F162=0,'Champ Scores'!O$164,LOOKUP('Comp Calculator'!$F162,'Champ Scores'!$A$3:$A$162,'Champ Scores'!O$3:O$162))</f>
        <v>2.8125</v>
      </c>
      <c r="P6">
        <f>IF('Comp Calculator'!$F162=0,'Champ Scores'!P$164,LOOKUP('Comp Calculator'!$F162,'Champ Scores'!$A$3:$A$162,'Champ Scores'!P$3:P$162))</f>
        <v>3.2937500000000002</v>
      </c>
      <c r="Q6">
        <f>IF('Comp Calculator'!$F162=0,'Champ Scores'!Q$164,LOOKUP('Comp Calculator'!$F162,'Champ Scores'!$A$3:$A$162,'Champ Scores'!Q$3:Q$162))</f>
        <v>2.875</v>
      </c>
      <c r="R6">
        <f>IF('Comp Calculator'!$F162=0,'Champ Scores'!R$164,LOOKUP('Comp Calculator'!$F162,'Champ Scores'!$A$3:$A$162,'Champ Scores'!R$3:R$162))</f>
        <v>2.4624999999999999</v>
      </c>
      <c r="S6">
        <f>IF('Comp Calculator'!$F162=0,'Champ Scores'!S$164,LOOKUP('Comp Calculator'!$F162,'Champ Scores'!$A$3:$A$162,'Champ Scores'!S$3:S$162))</f>
        <v>1.6187499999999999</v>
      </c>
      <c r="T6">
        <f>IF('Comp Calculator'!$F162=0,'Champ Scores'!T$164,LOOKUP('Comp Calculator'!$F162,'Champ Scores'!$A$3:$A$162,'Champ Scores'!T$3:T$162))</f>
        <v>2.7124999999999999</v>
      </c>
      <c r="U6">
        <f>IF('Comp Calculator'!$F162=0,'Champ Scores'!U$164,LOOKUP('Comp Calculator'!$F162,'Champ Scores'!$A$3:$A$162,'Champ Scores'!U$3:U$162))</f>
        <v>2.1937500000000001</v>
      </c>
      <c r="W6">
        <f>IF('Comp Calculator'!$F162=0,'Champ Scores'!Y$164,LOOKUP('Comp Calculator'!$F162,'Champ Scores'!$A$3:$A$162,'Champ Scores'!Y$3:Y$162))</f>
        <v>2045.1187500000001</v>
      </c>
      <c r="X6">
        <f>IF('Comp Calculator'!$F162=0,'Champ Scores'!Z$164,LOOKUP('Comp Calculator'!$F162,'Champ Scores'!$A$3:$A$162,'Champ Scores'!Z$3:Z$162))</f>
        <v>2090.9562500000002</v>
      </c>
      <c r="Y6">
        <f>IF('Comp Calculator'!$F162=0,'Champ Scores'!AA$164,LOOKUP('Comp Calculator'!$F162,'Champ Scores'!$A$3:$A$162,'Champ Scores'!AA$3:AA$162))</f>
        <v>1868.9124999999999</v>
      </c>
      <c r="Z6">
        <f>IF('Comp Calculator'!$F162=0,'Champ Scores'!AB$164,LOOKUP('Comp Calculator'!$F162,'Champ Scores'!$A$3:$A$162,'Champ Scores'!AB$3:AB$162))</f>
        <v>1871.0875000000001</v>
      </c>
      <c r="AA6">
        <f>IF('Comp Calculator'!$F162=0,'Champ Scores'!AC$164,LOOKUP('Comp Calculator'!$F162,'Champ Scores'!$A$3:$A$162,'Champ Scores'!AC$3:AC$162))</f>
        <v>1992.7874999999999</v>
      </c>
      <c r="AC6">
        <f>IF('Comp Calculator'!$F162=0,'Champ Scores'!AG$164,LOOKUP('Comp Calculator'!$F162,'Champ Scores'!$A$3:$A$162,'Champ Scores'!AG$3:AG$162))</f>
        <v>33.291561953275803</v>
      </c>
      <c r="AD6">
        <f>IF('Comp Calculator'!$F162=0,'Champ Scores'!AH$164,LOOKUP('Comp Calculator'!$F162,'Champ Scores'!$A$3:$A$162,'Champ Scores'!AH$3:AH$162))</f>
        <v>34.054493809916679</v>
      </c>
      <c r="AE6">
        <f>IF('Comp Calculator'!$F162=0,'Champ Scores'!AI$164,LOOKUP('Comp Calculator'!$F162,'Champ Scores'!$A$3:$A$162,'Champ Scores'!AI$3:AI$162))</f>
        <v>32.653944236807476</v>
      </c>
    </row>
    <row r="7" spans="1:34" x14ac:dyDescent="0.25">
      <c r="A7" t="s">
        <v>259</v>
      </c>
      <c r="B7">
        <f>SUM(B2:B6)</f>
        <v>13.975000000000001</v>
      </c>
      <c r="C7">
        <f t="shared" ref="C7:AA7" si="0">SUM(C2:C6)</f>
        <v>16.95</v>
      </c>
      <c r="D7">
        <f t="shared" si="0"/>
        <v>13.524999999999999</v>
      </c>
      <c r="E7">
        <f t="shared" si="0"/>
        <v>15.3</v>
      </c>
      <c r="F7">
        <f t="shared" si="0"/>
        <v>15.774999999999999</v>
      </c>
      <c r="G7">
        <f t="shared" si="0"/>
        <v>13.7</v>
      </c>
      <c r="H7">
        <f t="shared" si="0"/>
        <v>11.824999999999999</v>
      </c>
      <c r="I7">
        <f t="shared" si="0"/>
        <v>10.35</v>
      </c>
      <c r="J7">
        <f t="shared" si="0"/>
        <v>13.975000000000001</v>
      </c>
      <c r="K7">
        <f t="shared" si="0"/>
        <v>9.6999999999999993</v>
      </c>
      <c r="L7">
        <f t="shared" si="0"/>
        <v>13.3</v>
      </c>
      <c r="M7">
        <f t="shared" si="0"/>
        <v>10.199999999999999</v>
      </c>
      <c r="N7">
        <f t="shared" si="0"/>
        <v>14.55</v>
      </c>
      <c r="O7">
        <f t="shared" si="0"/>
        <v>14.25</v>
      </c>
      <c r="P7">
        <f t="shared" si="0"/>
        <v>16.175000000000001</v>
      </c>
      <c r="Q7">
        <f t="shared" si="0"/>
        <v>14.5</v>
      </c>
      <c r="R7">
        <f t="shared" si="0"/>
        <v>10.85</v>
      </c>
      <c r="S7">
        <f t="shared" si="0"/>
        <v>7.4749999999999996</v>
      </c>
      <c r="T7">
        <f t="shared" si="0"/>
        <v>13.850000000000001</v>
      </c>
      <c r="U7">
        <f t="shared" si="0"/>
        <v>9.7750000000000004</v>
      </c>
      <c r="W7">
        <f t="shared" si="0"/>
        <v>10268.474999999999</v>
      </c>
      <c r="X7">
        <f t="shared" si="0"/>
        <v>10095.825000000001</v>
      </c>
      <c r="Y7">
        <f t="shared" si="0"/>
        <v>9227.65</v>
      </c>
      <c r="Z7">
        <f t="shared" si="0"/>
        <v>9101.35</v>
      </c>
      <c r="AA7">
        <f t="shared" si="0"/>
        <v>9893.15</v>
      </c>
      <c r="AC7">
        <f>SUM(AC2:AC6)</f>
        <v>181.48275631441004</v>
      </c>
      <c r="AD7">
        <f>SUM(AD2:AD6)</f>
        <v>166.34327725609484</v>
      </c>
      <c r="AE7">
        <f>SUM(AE2:AE6)</f>
        <v>152.17396642949493</v>
      </c>
    </row>
    <row r="9" spans="1:34" x14ac:dyDescent="0.25">
      <c r="A9" t="s">
        <v>260</v>
      </c>
      <c r="B9">
        <f>IF('Comp Calculator'!$G158=0,'Champ Scores'!B$164,LOOKUP('Comp Calculator'!$G158,'Champ Scores'!$A$3:$A$162,'Champ Scores'!B$3:B$162))</f>
        <v>2.7437499999999999</v>
      </c>
      <c r="C9">
        <f>IF('Comp Calculator'!$G158=0,'Champ Scores'!C$164,LOOKUP('Comp Calculator'!$G158,'Champ Scores'!$A$3:$A$162,'Champ Scores'!C$3:C$162))</f>
        <v>3.2374999999999998</v>
      </c>
      <c r="D9">
        <f>IF('Comp Calculator'!$G158=0,'Champ Scores'!D$164,LOOKUP('Comp Calculator'!$G158,'Champ Scores'!$A$3:$A$162,'Champ Scores'!D$3:D$162))</f>
        <v>3.1312500000000001</v>
      </c>
      <c r="E9">
        <f>IF('Comp Calculator'!$G158=0,'Champ Scores'!E$164,LOOKUP('Comp Calculator'!$G158,'Champ Scores'!$A$3:$A$162,'Champ Scores'!E$3:E$162))</f>
        <v>2.8250000000000002</v>
      </c>
      <c r="F9">
        <f>IF('Comp Calculator'!$G158=0,'Champ Scores'!F$164,LOOKUP('Comp Calculator'!$G158,'Champ Scores'!$A$3:$A$162,'Champ Scores'!F$3:F$162))</f>
        <v>2.9437500000000001</v>
      </c>
      <c r="G9">
        <f>IF('Comp Calculator'!$G158=0,'Champ Scores'!G$164,LOOKUP('Comp Calculator'!$G158,'Champ Scores'!$A$3:$A$162,'Champ Scores'!G$3:G$162))</f>
        <v>2.6749999999999998</v>
      </c>
      <c r="H9">
        <f>IF('Comp Calculator'!$G158=0,'Champ Scores'!H$164,LOOKUP('Comp Calculator'!$G158,'Champ Scores'!$A$3:$A$162,'Champ Scores'!H$3:H$162))</f>
        <v>2.4562499999999998</v>
      </c>
      <c r="I9">
        <f>IF('Comp Calculator'!$G158=0,'Champ Scores'!I$164,LOOKUP('Comp Calculator'!$G158,'Champ Scores'!$A$3:$A$162,'Champ Scores'!I$3:I$162))</f>
        <v>2.3374999999999999</v>
      </c>
      <c r="J9">
        <f>IF('Comp Calculator'!$G158=0,'Champ Scores'!J$164,LOOKUP('Comp Calculator'!$G158,'Champ Scores'!$A$3:$A$162,'Champ Scores'!J$3:J$162))</f>
        <v>2.4937499999999999</v>
      </c>
      <c r="K9">
        <f>IF('Comp Calculator'!$G158=0,'Champ Scores'!K$164,LOOKUP('Comp Calculator'!$G158,'Champ Scores'!$A$3:$A$162,'Champ Scores'!K$3:K$162))</f>
        <v>2.1749999999999998</v>
      </c>
      <c r="L9">
        <f>IF('Comp Calculator'!$G158=0,'Champ Scores'!L$164,LOOKUP('Comp Calculator'!$G158,'Champ Scores'!$A$3:$A$162,'Champ Scores'!L$3:L$162))</f>
        <v>2.0750000000000002</v>
      </c>
      <c r="M9">
        <f>IF('Comp Calculator'!$G158=0,'Champ Scores'!M$164,LOOKUP('Comp Calculator'!$G158,'Champ Scores'!$A$3:$A$162,'Champ Scores'!M$3:M$162))</f>
        <v>2.2999999999999998</v>
      </c>
      <c r="N9">
        <f>IF('Comp Calculator'!$G158=0,'Champ Scores'!N$164,LOOKUP('Comp Calculator'!$G158,'Champ Scores'!$A$3:$A$162,'Champ Scores'!N$3:N$162))</f>
        <v>2.6375000000000002</v>
      </c>
      <c r="O9">
        <f>IF('Comp Calculator'!$G158=0,'Champ Scores'!O$164,LOOKUP('Comp Calculator'!$G158,'Champ Scores'!$A$3:$A$162,'Champ Scores'!O$3:O$162))</f>
        <v>2.8125</v>
      </c>
      <c r="P9">
        <f>IF('Comp Calculator'!$G158=0,'Champ Scores'!P$164,LOOKUP('Comp Calculator'!$G158,'Champ Scores'!$A$3:$A$162,'Champ Scores'!P$3:P$162))</f>
        <v>3.2937500000000002</v>
      </c>
      <c r="Q9">
        <f>IF('Comp Calculator'!$G158=0,'Champ Scores'!Q$164,LOOKUP('Comp Calculator'!$G158,'Champ Scores'!$A$3:$A$162,'Champ Scores'!Q$3:Q$162))</f>
        <v>2.875</v>
      </c>
      <c r="R9">
        <f>IF('Comp Calculator'!$G158=0,'Champ Scores'!R$164,LOOKUP('Comp Calculator'!$G158,'Champ Scores'!$A$3:$A$162,'Champ Scores'!R$3:R$162))</f>
        <v>2.4624999999999999</v>
      </c>
      <c r="S9">
        <f>IF('Comp Calculator'!$G158=0,'Champ Scores'!S$164,LOOKUP('Comp Calculator'!$G158,'Champ Scores'!$A$3:$A$162,'Champ Scores'!S$3:S$162))</f>
        <v>1.6187499999999999</v>
      </c>
      <c r="T9">
        <f>IF('Comp Calculator'!$G158=0,'Champ Scores'!T$164,LOOKUP('Comp Calculator'!$G158,'Champ Scores'!$A$3:$A$162,'Champ Scores'!T$3:T$162))</f>
        <v>2.7124999999999999</v>
      </c>
      <c r="U9">
        <f>IF('Comp Calculator'!$G158=0,'Champ Scores'!U$164,LOOKUP('Comp Calculator'!$G158,'Champ Scores'!$A$3:$A$162,'Champ Scores'!U$3:U$162))</f>
        <v>2.1937500000000001</v>
      </c>
      <c r="W9">
        <f>IF('Comp Calculator'!$G158=0,'Champ Scores'!Y$164,LOOKUP('Comp Calculator'!$G158,'Champ Scores'!$A$3:$A$162,'Champ Scores'!Y$3:Y$162))</f>
        <v>2045.1187500000001</v>
      </c>
      <c r="X9">
        <f>IF('Comp Calculator'!$G158=0,'Champ Scores'!Z$164,LOOKUP('Comp Calculator'!$G158,'Champ Scores'!$A$3:$A$162,'Champ Scores'!Z$3:Z$162))</f>
        <v>2090.9562500000002</v>
      </c>
      <c r="Y9">
        <f>IF('Comp Calculator'!$G158=0,'Champ Scores'!AA$164,LOOKUP('Comp Calculator'!$G158,'Champ Scores'!$A$3:$A$162,'Champ Scores'!AA$3:AA$162))</f>
        <v>1868.9124999999999</v>
      </c>
      <c r="Z9">
        <f>IF('Comp Calculator'!$G158=0,'Champ Scores'!AB$164,LOOKUP('Comp Calculator'!$G158,'Champ Scores'!$A$3:$A$162,'Champ Scores'!AB$3:AB$162))</f>
        <v>1871.0875000000001</v>
      </c>
      <c r="AA9">
        <f>IF('Comp Calculator'!$G158=0,'Champ Scores'!AC$164,LOOKUP('Comp Calculator'!$G158,'Champ Scores'!$A$3:$A$162,'Champ Scores'!AC$3:AC$162))</f>
        <v>1992.7874999999999</v>
      </c>
      <c r="AC9">
        <f>IF('Comp Calculator'!$G158=0,'Champ Scores'!AG$164,LOOKUP('Comp Calculator'!$G158,'Champ Scores'!$A$3:$A$162,'Champ Scores'!AG$3:AG$162))</f>
        <v>33.291561953275803</v>
      </c>
      <c r="AD9">
        <f>IF('Comp Calculator'!$G158=0,'Champ Scores'!AH$164,LOOKUP('Comp Calculator'!$G158,'Champ Scores'!$A$3:$A$162,'Champ Scores'!AH$3:AH$162))</f>
        <v>34.054493809916679</v>
      </c>
      <c r="AE9">
        <f>IF('Comp Calculator'!$G158=0,'Champ Scores'!AI$164,LOOKUP('Comp Calculator'!$G158,'Champ Scores'!$A$3:$A$162,'Champ Scores'!AI$3:AI$162))</f>
        <v>32.653944236807476</v>
      </c>
    </row>
    <row r="10" spans="1:34" x14ac:dyDescent="0.25">
      <c r="A10" t="s">
        <v>261</v>
      </c>
      <c r="B10">
        <f>IF('Comp Calculator'!$G159=0,'Champ Scores'!B$164,LOOKUP('Comp Calculator'!$G159,'Champ Scores'!$A$3:$A$162,'Champ Scores'!B$3:B$162))</f>
        <v>2.7437499999999999</v>
      </c>
      <c r="C10">
        <f>IF('Comp Calculator'!$G159=0,'Champ Scores'!C$164,LOOKUP('Comp Calculator'!$G159,'Champ Scores'!$A$3:$A$162,'Champ Scores'!C$3:C$162))</f>
        <v>3.2374999999999998</v>
      </c>
      <c r="D10">
        <f>IF('Comp Calculator'!$G159=0,'Champ Scores'!D$164,LOOKUP('Comp Calculator'!$G159,'Champ Scores'!$A$3:$A$162,'Champ Scores'!D$3:D$162))</f>
        <v>3.1312500000000001</v>
      </c>
      <c r="E10">
        <f>IF('Comp Calculator'!$G159=0,'Champ Scores'!E$164,LOOKUP('Comp Calculator'!$G159,'Champ Scores'!$A$3:$A$162,'Champ Scores'!E$3:E$162))</f>
        <v>2.8250000000000002</v>
      </c>
      <c r="F10">
        <f>IF('Comp Calculator'!$G159=0,'Champ Scores'!F$164,LOOKUP('Comp Calculator'!$G159,'Champ Scores'!$A$3:$A$162,'Champ Scores'!F$3:F$162))</f>
        <v>2.9437500000000001</v>
      </c>
      <c r="G10">
        <f>IF('Comp Calculator'!$G159=0,'Champ Scores'!G$164,LOOKUP('Comp Calculator'!$G159,'Champ Scores'!$A$3:$A$162,'Champ Scores'!G$3:G$162))</f>
        <v>2.6749999999999998</v>
      </c>
      <c r="H10">
        <f>IF('Comp Calculator'!$G159=0,'Champ Scores'!H$164,LOOKUP('Comp Calculator'!$G159,'Champ Scores'!$A$3:$A$162,'Champ Scores'!H$3:H$162))</f>
        <v>2.4562499999999998</v>
      </c>
      <c r="I10">
        <f>IF('Comp Calculator'!$G159=0,'Champ Scores'!I$164,LOOKUP('Comp Calculator'!$G159,'Champ Scores'!$A$3:$A$162,'Champ Scores'!I$3:I$162))</f>
        <v>2.3374999999999999</v>
      </c>
      <c r="J10">
        <f>IF('Comp Calculator'!$G159=0,'Champ Scores'!J$164,LOOKUP('Comp Calculator'!$G159,'Champ Scores'!$A$3:$A$162,'Champ Scores'!J$3:J$162))</f>
        <v>2.4937499999999999</v>
      </c>
      <c r="K10">
        <f>IF('Comp Calculator'!$G159=0,'Champ Scores'!K$164,LOOKUP('Comp Calculator'!$G159,'Champ Scores'!$A$3:$A$162,'Champ Scores'!K$3:K$162))</f>
        <v>2.1749999999999998</v>
      </c>
      <c r="L10">
        <f>IF('Comp Calculator'!$G159=0,'Champ Scores'!L$164,LOOKUP('Comp Calculator'!$G159,'Champ Scores'!$A$3:$A$162,'Champ Scores'!L$3:L$162))</f>
        <v>2.0750000000000002</v>
      </c>
      <c r="M10">
        <f>IF('Comp Calculator'!$G159=0,'Champ Scores'!M$164,LOOKUP('Comp Calculator'!$G159,'Champ Scores'!$A$3:$A$162,'Champ Scores'!M$3:M$162))</f>
        <v>2.2999999999999998</v>
      </c>
      <c r="N10">
        <f>IF('Comp Calculator'!$G159=0,'Champ Scores'!N$164,LOOKUP('Comp Calculator'!$G159,'Champ Scores'!$A$3:$A$162,'Champ Scores'!N$3:N$162))</f>
        <v>2.6375000000000002</v>
      </c>
      <c r="O10">
        <f>IF('Comp Calculator'!$G159=0,'Champ Scores'!O$164,LOOKUP('Comp Calculator'!$G159,'Champ Scores'!$A$3:$A$162,'Champ Scores'!O$3:O$162))</f>
        <v>2.8125</v>
      </c>
      <c r="P10">
        <f>IF('Comp Calculator'!$G159=0,'Champ Scores'!P$164,LOOKUP('Comp Calculator'!$G159,'Champ Scores'!$A$3:$A$162,'Champ Scores'!P$3:P$162))</f>
        <v>3.2937500000000002</v>
      </c>
      <c r="Q10">
        <f>IF('Comp Calculator'!$G159=0,'Champ Scores'!Q$164,LOOKUP('Comp Calculator'!$G159,'Champ Scores'!$A$3:$A$162,'Champ Scores'!Q$3:Q$162))</f>
        <v>2.875</v>
      </c>
      <c r="R10">
        <f>IF('Comp Calculator'!$G159=0,'Champ Scores'!R$164,LOOKUP('Comp Calculator'!$G159,'Champ Scores'!$A$3:$A$162,'Champ Scores'!R$3:R$162))</f>
        <v>2.4624999999999999</v>
      </c>
      <c r="S10">
        <f>IF('Comp Calculator'!$G159=0,'Champ Scores'!S$164,LOOKUP('Comp Calculator'!$G159,'Champ Scores'!$A$3:$A$162,'Champ Scores'!S$3:S$162))</f>
        <v>1.6187499999999999</v>
      </c>
      <c r="T10">
        <f>IF('Comp Calculator'!$G159=0,'Champ Scores'!T$164,LOOKUP('Comp Calculator'!$G159,'Champ Scores'!$A$3:$A$162,'Champ Scores'!T$3:T$162))</f>
        <v>2.7124999999999999</v>
      </c>
      <c r="U10">
        <f>IF('Comp Calculator'!$G159=0,'Champ Scores'!U$164,LOOKUP('Comp Calculator'!$G159,'Champ Scores'!$A$3:$A$162,'Champ Scores'!U$3:U$162))</f>
        <v>2.1937500000000001</v>
      </c>
      <c r="W10">
        <f>IF('Comp Calculator'!$G159=0,'Champ Scores'!Y$164,LOOKUP('Comp Calculator'!$G159,'Champ Scores'!$A$3:$A$162,'Champ Scores'!Y$3:Y$162))</f>
        <v>2045.1187500000001</v>
      </c>
      <c r="X10">
        <f>IF('Comp Calculator'!$G159=0,'Champ Scores'!Z$164,LOOKUP('Comp Calculator'!$G159,'Champ Scores'!$A$3:$A$162,'Champ Scores'!Z$3:Z$162))</f>
        <v>2090.9562500000002</v>
      </c>
      <c r="Y10">
        <f>IF('Comp Calculator'!$G159=0,'Champ Scores'!AA$164,LOOKUP('Comp Calculator'!$G159,'Champ Scores'!$A$3:$A$162,'Champ Scores'!AA$3:AA$162))</f>
        <v>1868.9124999999999</v>
      </c>
      <c r="Z10">
        <f>IF('Comp Calculator'!$G159=0,'Champ Scores'!AB$164,LOOKUP('Comp Calculator'!$G159,'Champ Scores'!$A$3:$A$162,'Champ Scores'!AB$3:AB$162))</f>
        <v>1871.0875000000001</v>
      </c>
      <c r="AA10">
        <f>IF('Comp Calculator'!$G159=0,'Champ Scores'!AC$164,LOOKUP('Comp Calculator'!$G159,'Champ Scores'!$A$3:$A$162,'Champ Scores'!AC$3:AC$162))</f>
        <v>1992.7874999999999</v>
      </c>
      <c r="AC10">
        <f>IF('Comp Calculator'!$G159=0,'Champ Scores'!AG$164,LOOKUP('Comp Calculator'!$G159,'Champ Scores'!$A$3:$A$162,'Champ Scores'!AG$3:AG$162))</f>
        <v>33.291561953275803</v>
      </c>
      <c r="AD10">
        <f>IF('Comp Calculator'!$G159=0,'Champ Scores'!AH$164,LOOKUP('Comp Calculator'!$G159,'Champ Scores'!$A$3:$A$162,'Champ Scores'!AH$3:AH$162))</f>
        <v>34.054493809916679</v>
      </c>
      <c r="AE10">
        <f>IF('Comp Calculator'!$G159=0,'Champ Scores'!AI$164,LOOKUP('Comp Calculator'!$G159,'Champ Scores'!$A$3:$A$162,'Champ Scores'!AI$3:AI$162))</f>
        <v>32.653944236807476</v>
      </c>
    </row>
    <row r="11" spans="1:34" x14ac:dyDescent="0.25">
      <c r="A11" t="s">
        <v>262</v>
      </c>
      <c r="B11">
        <f>IF('Comp Calculator'!$G160=0,'Champ Scores'!B$164,LOOKUP('Comp Calculator'!$G160,'Champ Scores'!$A$3:$A$162,'Champ Scores'!B$3:B$162))</f>
        <v>2.7437499999999999</v>
      </c>
      <c r="C11">
        <f>IF('Comp Calculator'!$G160=0,'Champ Scores'!C$164,LOOKUP('Comp Calculator'!$G160,'Champ Scores'!$A$3:$A$162,'Champ Scores'!C$3:C$162))</f>
        <v>3.2374999999999998</v>
      </c>
      <c r="D11">
        <f>IF('Comp Calculator'!$G160=0,'Champ Scores'!D$164,LOOKUP('Comp Calculator'!$G160,'Champ Scores'!$A$3:$A$162,'Champ Scores'!D$3:D$162))</f>
        <v>3.1312500000000001</v>
      </c>
      <c r="E11">
        <f>IF('Comp Calculator'!$G160=0,'Champ Scores'!E$164,LOOKUP('Comp Calculator'!$G160,'Champ Scores'!$A$3:$A$162,'Champ Scores'!E$3:E$162))</f>
        <v>2.8250000000000002</v>
      </c>
      <c r="F11">
        <f>IF('Comp Calculator'!$G160=0,'Champ Scores'!F$164,LOOKUP('Comp Calculator'!$G160,'Champ Scores'!$A$3:$A$162,'Champ Scores'!F$3:F$162))</f>
        <v>2.9437500000000001</v>
      </c>
      <c r="G11">
        <f>IF('Comp Calculator'!$G160=0,'Champ Scores'!G$164,LOOKUP('Comp Calculator'!$G160,'Champ Scores'!$A$3:$A$162,'Champ Scores'!G$3:G$162))</f>
        <v>2.6749999999999998</v>
      </c>
      <c r="H11">
        <f>IF('Comp Calculator'!$G160=0,'Champ Scores'!H$164,LOOKUP('Comp Calculator'!$G160,'Champ Scores'!$A$3:$A$162,'Champ Scores'!H$3:H$162))</f>
        <v>2.4562499999999998</v>
      </c>
      <c r="I11">
        <f>IF('Comp Calculator'!$G160=0,'Champ Scores'!I$164,LOOKUP('Comp Calculator'!$G160,'Champ Scores'!$A$3:$A$162,'Champ Scores'!I$3:I$162))</f>
        <v>2.3374999999999999</v>
      </c>
      <c r="J11">
        <f>IF('Comp Calculator'!$G160=0,'Champ Scores'!J$164,LOOKUP('Comp Calculator'!$G160,'Champ Scores'!$A$3:$A$162,'Champ Scores'!J$3:J$162))</f>
        <v>2.4937499999999999</v>
      </c>
      <c r="K11">
        <f>IF('Comp Calculator'!$G160=0,'Champ Scores'!K$164,LOOKUP('Comp Calculator'!$G160,'Champ Scores'!$A$3:$A$162,'Champ Scores'!K$3:K$162))</f>
        <v>2.1749999999999998</v>
      </c>
      <c r="L11">
        <f>IF('Comp Calculator'!$G160=0,'Champ Scores'!L$164,LOOKUP('Comp Calculator'!$G160,'Champ Scores'!$A$3:$A$162,'Champ Scores'!L$3:L$162))</f>
        <v>2.0750000000000002</v>
      </c>
      <c r="M11">
        <f>IF('Comp Calculator'!$G160=0,'Champ Scores'!M$164,LOOKUP('Comp Calculator'!$G160,'Champ Scores'!$A$3:$A$162,'Champ Scores'!M$3:M$162))</f>
        <v>2.2999999999999998</v>
      </c>
      <c r="N11">
        <f>IF('Comp Calculator'!$G160=0,'Champ Scores'!N$164,LOOKUP('Comp Calculator'!$G160,'Champ Scores'!$A$3:$A$162,'Champ Scores'!N$3:N$162))</f>
        <v>2.6375000000000002</v>
      </c>
      <c r="O11">
        <f>IF('Comp Calculator'!$G160=0,'Champ Scores'!O$164,LOOKUP('Comp Calculator'!$G160,'Champ Scores'!$A$3:$A$162,'Champ Scores'!O$3:O$162))</f>
        <v>2.8125</v>
      </c>
      <c r="P11">
        <f>IF('Comp Calculator'!$G160=0,'Champ Scores'!P$164,LOOKUP('Comp Calculator'!$G160,'Champ Scores'!$A$3:$A$162,'Champ Scores'!P$3:P$162))</f>
        <v>3.2937500000000002</v>
      </c>
      <c r="Q11">
        <f>IF('Comp Calculator'!$G160=0,'Champ Scores'!Q$164,LOOKUP('Comp Calculator'!$G160,'Champ Scores'!$A$3:$A$162,'Champ Scores'!Q$3:Q$162))</f>
        <v>2.875</v>
      </c>
      <c r="R11">
        <f>IF('Comp Calculator'!$G160=0,'Champ Scores'!R$164,LOOKUP('Comp Calculator'!$G160,'Champ Scores'!$A$3:$A$162,'Champ Scores'!R$3:R$162))</f>
        <v>2.4624999999999999</v>
      </c>
      <c r="S11">
        <f>IF('Comp Calculator'!$G160=0,'Champ Scores'!S$164,LOOKUP('Comp Calculator'!$G160,'Champ Scores'!$A$3:$A$162,'Champ Scores'!S$3:S$162))</f>
        <v>1.6187499999999999</v>
      </c>
      <c r="T11">
        <f>IF('Comp Calculator'!$G160=0,'Champ Scores'!T$164,LOOKUP('Comp Calculator'!$G160,'Champ Scores'!$A$3:$A$162,'Champ Scores'!T$3:T$162))</f>
        <v>2.7124999999999999</v>
      </c>
      <c r="U11">
        <f>IF('Comp Calculator'!$G160=0,'Champ Scores'!U$164,LOOKUP('Comp Calculator'!$G160,'Champ Scores'!$A$3:$A$162,'Champ Scores'!U$3:U$162))</f>
        <v>2.1937500000000001</v>
      </c>
      <c r="W11">
        <f>IF('Comp Calculator'!$G160=0,'Champ Scores'!Y$164,LOOKUP('Comp Calculator'!$G160,'Champ Scores'!$A$3:$A$162,'Champ Scores'!Y$3:Y$162))</f>
        <v>2045.1187500000001</v>
      </c>
      <c r="X11">
        <f>IF('Comp Calculator'!$G160=0,'Champ Scores'!Z$164,LOOKUP('Comp Calculator'!$G160,'Champ Scores'!$A$3:$A$162,'Champ Scores'!Z$3:Z$162))</f>
        <v>2090.9562500000002</v>
      </c>
      <c r="Y11">
        <f>IF('Comp Calculator'!$G160=0,'Champ Scores'!AA$164,LOOKUP('Comp Calculator'!$G160,'Champ Scores'!$A$3:$A$162,'Champ Scores'!AA$3:AA$162))</f>
        <v>1868.9124999999999</v>
      </c>
      <c r="Z11">
        <f>IF('Comp Calculator'!$G160=0,'Champ Scores'!AB$164,LOOKUP('Comp Calculator'!$G160,'Champ Scores'!$A$3:$A$162,'Champ Scores'!AB$3:AB$162))</f>
        <v>1871.0875000000001</v>
      </c>
      <c r="AA11">
        <f>IF('Comp Calculator'!$G160=0,'Champ Scores'!AC$164,LOOKUP('Comp Calculator'!$G160,'Champ Scores'!$A$3:$A$162,'Champ Scores'!AC$3:AC$162))</f>
        <v>1992.7874999999999</v>
      </c>
      <c r="AC11">
        <f>IF('Comp Calculator'!$G160=0,'Champ Scores'!AG$164,LOOKUP('Comp Calculator'!$G160,'Champ Scores'!$A$3:$A$162,'Champ Scores'!AG$3:AG$162))</f>
        <v>33.291561953275803</v>
      </c>
      <c r="AD11">
        <f>IF('Comp Calculator'!$G160=0,'Champ Scores'!AH$164,LOOKUP('Comp Calculator'!$G160,'Champ Scores'!$A$3:$A$162,'Champ Scores'!AH$3:AH$162))</f>
        <v>34.054493809916679</v>
      </c>
      <c r="AE11">
        <f>IF('Comp Calculator'!$G160=0,'Champ Scores'!AI$164,LOOKUP('Comp Calculator'!$G160,'Champ Scores'!$A$3:$A$162,'Champ Scores'!AI$3:AI$162))</f>
        <v>32.653944236807476</v>
      </c>
    </row>
    <row r="12" spans="1:34" x14ac:dyDescent="0.25">
      <c r="A12" t="s">
        <v>263</v>
      </c>
      <c r="B12">
        <f>IF('Comp Calculator'!$G161=0,'Champ Scores'!B$164,LOOKUP('Comp Calculator'!$G161,'Champ Scores'!$A$3:$A$162,'Champ Scores'!B$3:B$162))</f>
        <v>2.7437499999999999</v>
      </c>
      <c r="C12">
        <f>IF('Comp Calculator'!$G161=0,'Champ Scores'!C$164,LOOKUP('Comp Calculator'!$G161,'Champ Scores'!$A$3:$A$162,'Champ Scores'!C$3:C$162))</f>
        <v>3.2374999999999998</v>
      </c>
      <c r="D12">
        <f>IF('Comp Calculator'!$G161=0,'Champ Scores'!D$164,LOOKUP('Comp Calculator'!$G161,'Champ Scores'!$A$3:$A$162,'Champ Scores'!D$3:D$162))</f>
        <v>3.1312500000000001</v>
      </c>
      <c r="E12">
        <f>IF('Comp Calculator'!$G161=0,'Champ Scores'!E$164,LOOKUP('Comp Calculator'!$G161,'Champ Scores'!$A$3:$A$162,'Champ Scores'!E$3:E$162))</f>
        <v>2.8250000000000002</v>
      </c>
      <c r="F12">
        <f>IF('Comp Calculator'!$G161=0,'Champ Scores'!F$164,LOOKUP('Comp Calculator'!$G161,'Champ Scores'!$A$3:$A$162,'Champ Scores'!F$3:F$162))</f>
        <v>2.9437500000000001</v>
      </c>
      <c r="G12">
        <f>IF('Comp Calculator'!$G161=0,'Champ Scores'!G$164,LOOKUP('Comp Calculator'!$G161,'Champ Scores'!$A$3:$A$162,'Champ Scores'!G$3:G$162))</f>
        <v>2.6749999999999998</v>
      </c>
      <c r="H12">
        <f>IF('Comp Calculator'!$G161=0,'Champ Scores'!H$164,LOOKUP('Comp Calculator'!$G161,'Champ Scores'!$A$3:$A$162,'Champ Scores'!H$3:H$162))</f>
        <v>2.4562499999999998</v>
      </c>
      <c r="I12">
        <f>IF('Comp Calculator'!$G161=0,'Champ Scores'!I$164,LOOKUP('Comp Calculator'!$G161,'Champ Scores'!$A$3:$A$162,'Champ Scores'!I$3:I$162))</f>
        <v>2.3374999999999999</v>
      </c>
      <c r="J12">
        <f>IF('Comp Calculator'!$G161=0,'Champ Scores'!J$164,LOOKUP('Comp Calculator'!$G161,'Champ Scores'!$A$3:$A$162,'Champ Scores'!J$3:J$162))</f>
        <v>2.4937499999999999</v>
      </c>
      <c r="K12">
        <f>IF('Comp Calculator'!$G161=0,'Champ Scores'!K$164,LOOKUP('Comp Calculator'!$G161,'Champ Scores'!$A$3:$A$162,'Champ Scores'!K$3:K$162))</f>
        <v>2.1749999999999998</v>
      </c>
      <c r="L12">
        <f>IF('Comp Calculator'!$G161=0,'Champ Scores'!L$164,LOOKUP('Comp Calculator'!$G161,'Champ Scores'!$A$3:$A$162,'Champ Scores'!L$3:L$162))</f>
        <v>2.0750000000000002</v>
      </c>
      <c r="M12">
        <f>IF('Comp Calculator'!$G161=0,'Champ Scores'!M$164,LOOKUP('Comp Calculator'!$G161,'Champ Scores'!$A$3:$A$162,'Champ Scores'!M$3:M$162))</f>
        <v>2.2999999999999998</v>
      </c>
      <c r="N12">
        <f>IF('Comp Calculator'!$G161=0,'Champ Scores'!N$164,LOOKUP('Comp Calculator'!$G161,'Champ Scores'!$A$3:$A$162,'Champ Scores'!N$3:N$162))</f>
        <v>2.6375000000000002</v>
      </c>
      <c r="O12">
        <f>IF('Comp Calculator'!$G161=0,'Champ Scores'!O$164,LOOKUP('Comp Calculator'!$G161,'Champ Scores'!$A$3:$A$162,'Champ Scores'!O$3:O$162))</f>
        <v>2.8125</v>
      </c>
      <c r="P12">
        <f>IF('Comp Calculator'!$G161=0,'Champ Scores'!P$164,LOOKUP('Comp Calculator'!$G161,'Champ Scores'!$A$3:$A$162,'Champ Scores'!P$3:P$162))</f>
        <v>3.2937500000000002</v>
      </c>
      <c r="Q12">
        <f>IF('Comp Calculator'!$G161=0,'Champ Scores'!Q$164,LOOKUP('Comp Calculator'!$G161,'Champ Scores'!$A$3:$A$162,'Champ Scores'!Q$3:Q$162))</f>
        <v>2.875</v>
      </c>
      <c r="R12">
        <f>IF('Comp Calculator'!$G161=0,'Champ Scores'!R$164,LOOKUP('Comp Calculator'!$G161,'Champ Scores'!$A$3:$A$162,'Champ Scores'!R$3:R$162))</f>
        <v>2.4624999999999999</v>
      </c>
      <c r="S12">
        <f>IF('Comp Calculator'!$G161=0,'Champ Scores'!S$164,LOOKUP('Comp Calculator'!$G161,'Champ Scores'!$A$3:$A$162,'Champ Scores'!S$3:S$162))</f>
        <v>1.6187499999999999</v>
      </c>
      <c r="T12">
        <f>IF('Comp Calculator'!$G161=0,'Champ Scores'!T$164,LOOKUP('Comp Calculator'!$G161,'Champ Scores'!$A$3:$A$162,'Champ Scores'!T$3:T$162))</f>
        <v>2.7124999999999999</v>
      </c>
      <c r="U12">
        <f>IF('Comp Calculator'!$G161=0,'Champ Scores'!U$164,LOOKUP('Comp Calculator'!$G161,'Champ Scores'!$A$3:$A$162,'Champ Scores'!U$3:U$162))</f>
        <v>2.1937500000000001</v>
      </c>
      <c r="W12">
        <f>IF('Comp Calculator'!$G161=0,'Champ Scores'!Y$164,LOOKUP('Comp Calculator'!$G161,'Champ Scores'!$A$3:$A$162,'Champ Scores'!Y$3:Y$162))</f>
        <v>2045.1187500000001</v>
      </c>
      <c r="X12">
        <f>IF('Comp Calculator'!$G161=0,'Champ Scores'!Z$164,LOOKUP('Comp Calculator'!$G161,'Champ Scores'!$A$3:$A$162,'Champ Scores'!Z$3:Z$162))</f>
        <v>2090.9562500000002</v>
      </c>
      <c r="Y12">
        <f>IF('Comp Calculator'!$G161=0,'Champ Scores'!AA$164,LOOKUP('Comp Calculator'!$G161,'Champ Scores'!$A$3:$A$162,'Champ Scores'!AA$3:AA$162))</f>
        <v>1868.9124999999999</v>
      </c>
      <c r="Z12">
        <f>IF('Comp Calculator'!$G161=0,'Champ Scores'!AB$164,LOOKUP('Comp Calculator'!$G161,'Champ Scores'!$A$3:$A$162,'Champ Scores'!AB$3:AB$162))</f>
        <v>1871.0875000000001</v>
      </c>
      <c r="AA12">
        <f>IF('Comp Calculator'!$G161=0,'Champ Scores'!AC$164,LOOKUP('Comp Calculator'!$G161,'Champ Scores'!$A$3:$A$162,'Champ Scores'!AC$3:AC$162))</f>
        <v>1992.7874999999999</v>
      </c>
      <c r="AC12">
        <f>IF('Comp Calculator'!$G161=0,'Champ Scores'!AG$164,LOOKUP('Comp Calculator'!$G161,'Champ Scores'!$A$3:$A$162,'Champ Scores'!AG$3:AG$162))</f>
        <v>33.291561953275803</v>
      </c>
      <c r="AD12">
        <f>IF('Comp Calculator'!$G161=0,'Champ Scores'!AH$164,LOOKUP('Comp Calculator'!$G161,'Champ Scores'!$A$3:$A$162,'Champ Scores'!AH$3:AH$162))</f>
        <v>34.054493809916679</v>
      </c>
      <c r="AE12">
        <f>IF('Comp Calculator'!$G161=0,'Champ Scores'!AI$164,LOOKUP('Comp Calculator'!$G161,'Champ Scores'!$A$3:$A$162,'Champ Scores'!AI$3:AI$162))</f>
        <v>32.653944236807476</v>
      </c>
    </row>
    <row r="13" spans="1:34" x14ac:dyDescent="0.25">
      <c r="A13" t="s">
        <v>264</v>
      </c>
      <c r="B13">
        <f>IF('Comp Calculator'!$G162=0,'Champ Scores'!B$164,LOOKUP('Comp Calculator'!$G162,'Champ Scores'!$A$3:$A$162,'Champ Scores'!B$3:B$162))</f>
        <v>2.7437499999999999</v>
      </c>
      <c r="C13">
        <f>IF('Comp Calculator'!$G162=0,'Champ Scores'!C$164,LOOKUP('Comp Calculator'!$G162,'Champ Scores'!$A$3:$A$162,'Champ Scores'!C$3:C$162))</f>
        <v>3.2374999999999998</v>
      </c>
      <c r="D13">
        <f>IF('Comp Calculator'!$G162=0,'Champ Scores'!D$164,LOOKUP('Comp Calculator'!$G162,'Champ Scores'!$A$3:$A$162,'Champ Scores'!D$3:D$162))</f>
        <v>3.1312500000000001</v>
      </c>
      <c r="E13">
        <f>IF('Comp Calculator'!$G162=0,'Champ Scores'!E$164,LOOKUP('Comp Calculator'!$G162,'Champ Scores'!$A$3:$A$162,'Champ Scores'!E$3:E$162))</f>
        <v>2.8250000000000002</v>
      </c>
      <c r="F13">
        <f>IF('Comp Calculator'!$G162=0,'Champ Scores'!F$164,LOOKUP('Comp Calculator'!$G162,'Champ Scores'!$A$3:$A$162,'Champ Scores'!F$3:F$162))</f>
        <v>2.9437500000000001</v>
      </c>
      <c r="G13">
        <f>IF('Comp Calculator'!$G162=0,'Champ Scores'!G$164,LOOKUP('Comp Calculator'!$G162,'Champ Scores'!$A$3:$A$162,'Champ Scores'!G$3:G$162))</f>
        <v>2.6749999999999998</v>
      </c>
      <c r="H13">
        <f>IF('Comp Calculator'!$G162=0,'Champ Scores'!H$164,LOOKUP('Comp Calculator'!$G162,'Champ Scores'!$A$3:$A$162,'Champ Scores'!H$3:H$162))</f>
        <v>2.4562499999999998</v>
      </c>
      <c r="I13">
        <f>IF('Comp Calculator'!$G162=0,'Champ Scores'!I$164,LOOKUP('Comp Calculator'!$G162,'Champ Scores'!$A$3:$A$162,'Champ Scores'!I$3:I$162))</f>
        <v>2.3374999999999999</v>
      </c>
      <c r="J13">
        <f>IF('Comp Calculator'!$G162=0,'Champ Scores'!J$164,LOOKUP('Comp Calculator'!$G162,'Champ Scores'!$A$3:$A$162,'Champ Scores'!J$3:J$162))</f>
        <v>2.4937499999999999</v>
      </c>
      <c r="K13">
        <f>IF('Comp Calculator'!$G162=0,'Champ Scores'!K$164,LOOKUP('Comp Calculator'!$G162,'Champ Scores'!$A$3:$A$162,'Champ Scores'!K$3:K$162))</f>
        <v>2.1749999999999998</v>
      </c>
      <c r="L13">
        <f>IF('Comp Calculator'!$G162=0,'Champ Scores'!L$164,LOOKUP('Comp Calculator'!$G162,'Champ Scores'!$A$3:$A$162,'Champ Scores'!L$3:L$162))</f>
        <v>2.0750000000000002</v>
      </c>
      <c r="M13">
        <f>IF('Comp Calculator'!$G162=0,'Champ Scores'!M$164,LOOKUP('Comp Calculator'!$G162,'Champ Scores'!$A$3:$A$162,'Champ Scores'!M$3:M$162))</f>
        <v>2.2999999999999998</v>
      </c>
      <c r="N13">
        <f>IF('Comp Calculator'!$G162=0,'Champ Scores'!N$164,LOOKUP('Comp Calculator'!$G162,'Champ Scores'!$A$3:$A$162,'Champ Scores'!N$3:N$162))</f>
        <v>2.6375000000000002</v>
      </c>
      <c r="O13">
        <f>IF('Comp Calculator'!$G162=0,'Champ Scores'!O$164,LOOKUP('Comp Calculator'!$G162,'Champ Scores'!$A$3:$A$162,'Champ Scores'!O$3:O$162))</f>
        <v>2.8125</v>
      </c>
      <c r="P13">
        <f>IF('Comp Calculator'!$G162=0,'Champ Scores'!P$164,LOOKUP('Comp Calculator'!$G162,'Champ Scores'!$A$3:$A$162,'Champ Scores'!P$3:P$162))</f>
        <v>3.2937500000000002</v>
      </c>
      <c r="Q13">
        <f>IF('Comp Calculator'!$G162=0,'Champ Scores'!Q$164,LOOKUP('Comp Calculator'!$G162,'Champ Scores'!$A$3:$A$162,'Champ Scores'!Q$3:Q$162))</f>
        <v>2.875</v>
      </c>
      <c r="R13">
        <f>IF('Comp Calculator'!$G162=0,'Champ Scores'!R$164,LOOKUP('Comp Calculator'!$G162,'Champ Scores'!$A$3:$A$162,'Champ Scores'!R$3:R$162))</f>
        <v>2.4624999999999999</v>
      </c>
      <c r="S13">
        <f>IF('Comp Calculator'!$G162=0,'Champ Scores'!S$164,LOOKUP('Comp Calculator'!$G162,'Champ Scores'!$A$3:$A$162,'Champ Scores'!S$3:S$162))</f>
        <v>1.6187499999999999</v>
      </c>
      <c r="T13">
        <f>IF('Comp Calculator'!$G162=0,'Champ Scores'!T$164,LOOKUP('Comp Calculator'!$G162,'Champ Scores'!$A$3:$A$162,'Champ Scores'!T$3:T$162))</f>
        <v>2.7124999999999999</v>
      </c>
      <c r="U13">
        <f>IF('Comp Calculator'!$G162=0,'Champ Scores'!U$164,LOOKUP('Comp Calculator'!$G162,'Champ Scores'!$A$3:$A$162,'Champ Scores'!U$3:U$162))</f>
        <v>2.1937500000000001</v>
      </c>
      <c r="W13">
        <f>IF('Comp Calculator'!$G162=0,'Champ Scores'!Y$164,LOOKUP('Comp Calculator'!$G162,'Champ Scores'!$A$3:$A$162,'Champ Scores'!Y$3:Y$162))</f>
        <v>2045.1187500000001</v>
      </c>
      <c r="X13">
        <f>IF('Comp Calculator'!$G162=0,'Champ Scores'!Z$164,LOOKUP('Comp Calculator'!$G162,'Champ Scores'!$A$3:$A$162,'Champ Scores'!Z$3:Z$162))</f>
        <v>2090.9562500000002</v>
      </c>
      <c r="Y13">
        <f>IF('Comp Calculator'!$G162=0,'Champ Scores'!AA$164,LOOKUP('Comp Calculator'!$G162,'Champ Scores'!$A$3:$A$162,'Champ Scores'!AA$3:AA$162))</f>
        <v>1868.9124999999999</v>
      </c>
      <c r="Z13">
        <f>IF('Comp Calculator'!$G162=0,'Champ Scores'!AB$164,LOOKUP('Comp Calculator'!$G162,'Champ Scores'!$A$3:$A$162,'Champ Scores'!AB$3:AB$162))</f>
        <v>1871.0875000000001</v>
      </c>
      <c r="AA13">
        <f>IF('Comp Calculator'!$G162=0,'Champ Scores'!AC$164,LOOKUP('Comp Calculator'!$G162,'Champ Scores'!$A$3:$A$162,'Champ Scores'!AC$3:AC$162))</f>
        <v>1992.7874999999999</v>
      </c>
      <c r="AC13">
        <f>IF('Comp Calculator'!$G162=0,'Champ Scores'!AG$164,LOOKUP('Comp Calculator'!$G162,'Champ Scores'!$A$3:$A$162,'Champ Scores'!AG$3:AG$162))</f>
        <v>33.291561953275803</v>
      </c>
      <c r="AD13">
        <f>IF('Comp Calculator'!$G162=0,'Champ Scores'!AH$164,LOOKUP('Comp Calculator'!$G162,'Champ Scores'!$A$3:$A$162,'Champ Scores'!AH$3:AH$162))</f>
        <v>34.054493809916679</v>
      </c>
      <c r="AE13">
        <f>IF('Comp Calculator'!$G162=0,'Champ Scores'!AI$164,LOOKUP('Comp Calculator'!$G162,'Champ Scores'!$A$3:$A$162,'Champ Scores'!AI$3:AI$162))</f>
        <v>32.653944236807476</v>
      </c>
    </row>
    <row r="14" spans="1:34" x14ac:dyDescent="0.25">
      <c r="A14" t="s">
        <v>265</v>
      </c>
      <c r="B14">
        <f>SUM(B9:B13)</f>
        <v>13.71875</v>
      </c>
      <c r="C14">
        <f t="shared" ref="C14:AA14" si="1">SUM(C9:C13)</f>
        <v>16.1875</v>
      </c>
      <c r="D14">
        <f t="shared" si="1"/>
        <v>15.65625</v>
      </c>
      <c r="E14">
        <f t="shared" si="1"/>
        <v>14.125</v>
      </c>
      <c r="F14">
        <f t="shared" si="1"/>
        <v>14.71875</v>
      </c>
      <c r="G14">
        <f t="shared" si="1"/>
        <v>13.375</v>
      </c>
      <c r="H14">
        <f t="shared" si="1"/>
        <v>12.28125</v>
      </c>
      <c r="I14">
        <f t="shared" si="1"/>
        <v>11.6875</v>
      </c>
      <c r="J14">
        <f t="shared" si="1"/>
        <v>12.46875</v>
      </c>
      <c r="K14">
        <f t="shared" si="1"/>
        <v>10.875</v>
      </c>
      <c r="L14">
        <f t="shared" si="1"/>
        <v>10.375</v>
      </c>
      <c r="M14">
        <f t="shared" si="1"/>
        <v>11.5</v>
      </c>
      <c r="N14">
        <f t="shared" si="1"/>
        <v>13.1875</v>
      </c>
      <c r="O14">
        <f t="shared" si="1"/>
        <v>14.0625</v>
      </c>
      <c r="P14">
        <f t="shared" si="1"/>
        <v>16.46875</v>
      </c>
      <c r="Q14">
        <f t="shared" si="1"/>
        <v>14.375</v>
      </c>
      <c r="R14">
        <f t="shared" si="1"/>
        <v>12.3125</v>
      </c>
      <c r="S14">
        <f t="shared" si="1"/>
        <v>8.09375</v>
      </c>
      <c r="T14">
        <f t="shared" si="1"/>
        <v>13.5625</v>
      </c>
      <c r="U14">
        <f t="shared" si="1"/>
        <v>10.96875</v>
      </c>
      <c r="W14">
        <f t="shared" si="1"/>
        <v>10225.59375</v>
      </c>
      <c r="X14">
        <f t="shared" si="1"/>
        <v>10454.78125</v>
      </c>
      <c r="Y14">
        <f t="shared" si="1"/>
        <v>9344.5625</v>
      </c>
      <c r="Z14">
        <f t="shared" si="1"/>
        <v>9355.4375</v>
      </c>
      <c r="AA14">
        <f t="shared" si="1"/>
        <v>9963.9375</v>
      </c>
      <c r="AC14">
        <f>SUM(AC9:AC13)</f>
        <v>166.457809766379</v>
      </c>
      <c r="AD14">
        <f>SUM(AD9:AD13)</f>
        <v>170.27246904958338</v>
      </c>
      <c r="AE14">
        <f>SUM(AE9:AE13)</f>
        <v>163.26972118403739</v>
      </c>
    </row>
    <row r="16" spans="1:34" x14ac:dyDescent="0.25">
      <c r="A16" t="s">
        <v>267</v>
      </c>
      <c r="B16">
        <f t="shared" ref="B16:B21" si="2">B2-B9</f>
        <v>0.25625000000000009</v>
      </c>
      <c r="C16">
        <f t="shared" ref="C16:AA21" si="3">C2-C9</f>
        <v>0.76250000000000018</v>
      </c>
      <c r="D16">
        <f t="shared" si="3"/>
        <v>-2.1312500000000001</v>
      </c>
      <c r="E16">
        <f t="shared" si="3"/>
        <v>1.1749999999999998</v>
      </c>
      <c r="F16">
        <f t="shared" si="3"/>
        <v>1.0562499999999999</v>
      </c>
      <c r="G16">
        <f t="shared" si="3"/>
        <v>0.32500000000000018</v>
      </c>
      <c r="H16">
        <f t="shared" si="3"/>
        <v>-0.45624999999999982</v>
      </c>
      <c r="I16">
        <f t="shared" si="3"/>
        <v>-1.3374999999999999</v>
      </c>
      <c r="J16">
        <f t="shared" si="3"/>
        <v>1.5062500000000001</v>
      </c>
      <c r="K16">
        <f t="shared" si="3"/>
        <v>-1.1749999999999998</v>
      </c>
      <c r="L16">
        <f t="shared" si="3"/>
        <v>2.9249999999999998</v>
      </c>
      <c r="M16">
        <f t="shared" si="3"/>
        <v>-1.2999999999999998</v>
      </c>
      <c r="N16">
        <f t="shared" si="3"/>
        <v>1.3624999999999998</v>
      </c>
      <c r="O16">
        <f t="shared" si="3"/>
        <v>0.1875</v>
      </c>
      <c r="P16">
        <f t="shared" si="3"/>
        <v>-0.29375000000000018</v>
      </c>
      <c r="Q16">
        <f t="shared" si="3"/>
        <v>0.125</v>
      </c>
      <c r="R16">
        <f t="shared" si="3"/>
        <v>-1.4624999999999999</v>
      </c>
      <c r="S16">
        <f t="shared" si="3"/>
        <v>-0.61874999999999991</v>
      </c>
      <c r="T16">
        <f t="shared" si="3"/>
        <v>0.28750000000000009</v>
      </c>
      <c r="U16">
        <f t="shared" si="3"/>
        <v>-1.1937500000000001</v>
      </c>
      <c r="W16">
        <f t="shared" si="3"/>
        <v>42.881249999999909</v>
      </c>
      <c r="X16">
        <f t="shared" si="3"/>
        <v>-358.95625000000018</v>
      </c>
      <c r="Y16">
        <f t="shared" si="3"/>
        <v>-116.91249999999991</v>
      </c>
      <c r="Z16">
        <f t="shared" si="3"/>
        <v>-254.08750000000009</v>
      </c>
      <c r="AA16">
        <f t="shared" si="3"/>
        <v>-70.787499999999909</v>
      </c>
      <c r="AC16">
        <f t="shared" ref="AC16:AE21" si="4">AC2-AC9</f>
        <v>15.024946548031032</v>
      </c>
      <c r="AD16">
        <f t="shared" si="4"/>
        <v>-3.9291917934885419</v>
      </c>
      <c r="AE16">
        <f t="shared" si="4"/>
        <v>-11.095754754542451</v>
      </c>
    </row>
    <row r="17" spans="1:34" x14ac:dyDescent="0.25">
      <c r="A17" t="s">
        <v>268</v>
      </c>
      <c r="B17">
        <f t="shared" si="2"/>
        <v>0</v>
      </c>
      <c r="C17">
        <f t="shared" ref="C17:Q17" si="5">C3-C10</f>
        <v>0</v>
      </c>
      <c r="D17">
        <f t="shared" si="5"/>
        <v>0</v>
      </c>
      <c r="E17">
        <f t="shared" si="5"/>
        <v>0</v>
      </c>
      <c r="F17">
        <f t="shared" si="5"/>
        <v>0</v>
      </c>
      <c r="G17">
        <f t="shared" si="5"/>
        <v>0</v>
      </c>
      <c r="H17">
        <f t="shared" si="5"/>
        <v>0</v>
      </c>
      <c r="I17">
        <f t="shared" si="5"/>
        <v>0</v>
      </c>
      <c r="J17">
        <f t="shared" si="5"/>
        <v>0</v>
      </c>
      <c r="K17">
        <f t="shared" si="5"/>
        <v>0</v>
      </c>
      <c r="L17">
        <f t="shared" si="5"/>
        <v>0</v>
      </c>
      <c r="M17">
        <f t="shared" si="5"/>
        <v>0</v>
      </c>
      <c r="N17">
        <f t="shared" si="5"/>
        <v>0</v>
      </c>
      <c r="O17">
        <f t="shared" si="5"/>
        <v>0</v>
      </c>
      <c r="P17">
        <f t="shared" si="5"/>
        <v>0</v>
      </c>
      <c r="Q17">
        <f t="shared" si="5"/>
        <v>0</v>
      </c>
      <c r="R17">
        <f t="shared" si="3"/>
        <v>0</v>
      </c>
      <c r="S17">
        <f t="shared" si="3"/>
        <v>0</v>
      </c>
      <c r="T17">
        <f t="shared" si="3"/>
        <v>0</v>
      </c>
      <c r="U17">
        <f t="shared" si="3"/>
        <v>0</v>
      </c>
      <c r="W17">
        <f t="shared" si="3"/>
        <v>0</v>
      </c>
      <c r="X17">
        <f t="shared" si="3"/>
        <v>0</v>
      </c>
      <c r="Y17">
        <f t="shared" si="3"/>
        <v>0</v>
      </c>
      <c r="Z17">
        <f t="shared" si="3"/>
        <v>0</v>
      </c>
      <c r="AA17">
        <f t="shared" si="3"/>
        <v>0</v>
      </c>
      <c r="AC17">
        <f t="shared" si="4"/>
        <v>0</v>
      </c>
      <c r="AD17">
        <f t="shared" si="4"/>
        <v>0</v>
      </c>
      <c r="AE17">
        <f t="shared" si="4"/>
        <v>0</v>
      </c>
    </row>
    <row r="18" spans="1:34" x14ac:dyDescent="0.25">
      <c r="A18" t="s">
        <v>269</v>
      </c>
      <c r="B18">
        <f t="shared" si="2"/>
        <v>0</v>
      </c>
      <c r="C18">
        <f t="shared" si="3"/>
        <v>0</v>
      </c>
      <c r="D18">
        <f t="shared" si="3"/>
        <v>0</v>
      </c>
      <c r="E18">
        <f t="shared" si="3"/>
        <v>0</v>
      </c>
      <c r="F18">
        <f t="shared" si="3"/>
        <v>0</v>
      </c>
      <c r="G18">
        <f t="shared" si="3"/>
        <v>0</v>
      </c>
      <c r="H18">
        <f t="shared" si="3"/>
        <v>0</v>
      </c>
      <c r="I18">
        <f t="shared" si="3"/>
        <v>0</v>
      </c>
      <c r="J18">
        <f t="shared" si="3"/>
        <v>0</v>
      </c>
      <c r="K18">
        <f t="shared" si="3"/>
        <v>0</v>
      </c>
      <c r="L18">
        <f t="shared" si="3"/>
        <v>0</v>
      </c>
      <c r="M18">
        <f t="shared" si="3"/>
        <v>0</v>
      </c>
      <c r="N18">
        <f t="shared" si="3"/>
        <v>0</v>
      </c>
      <c r="O18">
        <f t="shared" si="3"/>
        <v>0</v>
      </c>
      <c r="P18">
        <f t="shared" si="3"/>
        <v>0</v>
      </c>
      <c r="Q18">
        <f t="shared" si="3"/>
        <v>0</v>
      </c>
      <c r="R18">
        <f t="shared" si="3"/>
        <v>0</v>
      </c>
      <c r="S18">
        <f t="shared" si="3"/>
        <v>0</v>
      </c>
      <c r="T18">
        <f t="shared" si="3"/>
        <v>0</v>
      </c>
      <c r="U18">
        <f t="shared" si="3"/>
        <v>0</v>
      </c>
      <c r="W18">
        <f t="shared" si="3"/>
        <v>0</v>
      </c>
      <c r="X18">
        <f t="shared" si="3"/>
        <v>0</v>
      </c>
      <c r="Y18">
        <f t="shared" si="3"/>
        <v>0</v>
      </c>
      <c r="Z18">
        <f t="shared" si="3"/>
        <v>0</v>
      </c>
      <c r="AA18">
        <f t="shared" si="3"/>
        <v>0</v>
      </c>
      <c r="AC18">
        <f t="shared" si="4"/>
        <v>0</v>
      </c>
      <c r="AD18">
        <f t="shared" si="4"/>
        <v>0</v>
      </c>
      <c r="AE18">
        <f t="shared" si="4"/>
        <v>0</v>
      </c>
    </row>
    <row r="19" spans="1:34" x14ac:dyDescent="0.25">
      <c r="A19" t="s">
        <v>270</v>
      </c>
      <c r="B19">
        <f t="shared" si="2"/>
        <v>0</v>
      </c>
      <c r="C19">
        <f t="shared" si="3"/>
        <v>0</v>
      </c>
      <c r="D19">
        <f t="shared" si="3"/>
        <v>0</v>
      </c>
      <c r="E19">
        <f t="shared" si="3"/>
        <v>0</v>
      </c>
      <c r="F19">
        <f t="shared" si="3"/>
        <v>0</v>
      </c>
      <c r="G19">
        <f t="shared" si="3"/>
        <v>0</v>
      </c>
      <c r="H19">
        <f t="shared" si="3"/>
        <v>0</v>
      </c>
      <c r="I19">
        <f t="shared" si="3"/>
        <v>0</v>
      </c>
      <c r="J19">
        <f t="shared" si="3"/>
        <v>0</v>
      </c>
      <c r="K19">
        <f t="shared" si="3"/>
        <v>0</v>
      </c>
      <c r="L19">
        <f t="shared" si="3"/>
        <v>0</v>
      </c>
      <c r="M19">
        <f t="shared" si="3"/>
        <v>0</v>
      </c>
      <c r="N19">
        <f t="shared" si="3"/>
        <v>0</v>
      </c>
      <c r="O19">
        <f t="shared" si="3"/>
        <v>0</v>
      </c>
      <c r="P19">
        <f t="shared" si="3"/>
        <v>0</v>
      </c>
      <c r="Q19">
        <f t="shared" si="3"/>
        <v>0</v>
      </c>
      <c r="R19">
        <f t="shared" si="3"/>
        <v>0</v>
      </c>
      <c r="S19">
        <f t="shared" si="3"/>
        <v>0</v>
      </c>
      <c r="T19">
        <f t="shared" si="3"/>
        <v>0</v>
      </c>
      <c r="U19">
        <f t="shared" si="3"/>
        <v>0</v>
      </c>
      <c r="W19">
        <f t="shared" si="3"/>
        <v>0</v>
      </c>
      <c r="X19">
        <f t="shared" si="3"/>
        <v>0</v>
      </c>
      <c r="Y19">
        <f t="shared" si="3"/>
        <v>0</v>
      </c>
      <c r="Z19">
        <f t="shared" si="3"/>
        <v>0</v>
      </c>
      <c r="AA19">
        <f t="shared" si="3"/>
        <v>0</v>
      </c>
      <c r="AC19">
        <f t="shared" si="4"/>
        <v>0</v>
      </c>
      <c r="AD19">
        <f t="shared" si="4"/>
        <v>0</v>
      </c>
      <c r="AE19">
        <f t="shared" si="4"/>
        <v>0</v>
      </c>
    </row>
    <row r="20" spans="1:34" x14ac:dyDescent="0.25">
      <c r="A20" t="s">
        <v>271</v>
      </c>
      <c r="B20">
        <f t="shared" si="2"/>
        <v>0</v>
      </c>
      <c r="C20">
        <f t="shared" si="3"/>
        <v>0</v>
      </c>
      <c r="D20">
        <f t="shared" si="3"/>
        <v>0</v>
      </c>
      <c r="E20">
        <f t="shared" si="3"/>
        <v>0</v>
      </c>
      <c r="F20">
        <f t="shared" si="3"/>
        <v>0</v>
      </c>
      <c r="G20">
        <f t="shared" si="3"/>
        <v>0</v>
      </c>
      <c r="H20">
        <f t="shared" si="3"/>
        <v>0</v>
      </c>
      <c r="I20">
        <f t="shared" si="3"/>
        <v>0</v>
      </c>
      <c r="J20">
        <f t="shared" si="3"/>
        <v>0</v>
      </c>
      <c r="K20">
        <f t="shared" si="3"/>
        <v>0</v>
      </c>
      <c r="L20">
        <f t="shared" si="3"/>
        <v>0</v>
      </c>
      <c r="M20">
        <f t="shared" si="3"/>
        <v>0</v>
      </c>
      <c r="N20">
        <f t="shared" si="3"/>
        <v>0</v>
      </c>
      <c r="O20">
        <f t="shared" si="3"/>
        <v>0</v>
      </c>
      <c r="P20">
        <f t="shared" si="3"/>
        <v>0</v>
      </c>
      <c r="Q20">
        <f t="shared" si="3"/>
        <v>0</v>
      </c>
      <c r="R20">
        <f t="shared" si="3"/>
        <v>0</v>
      </c>
      <c r="S20">
        <f t="shared" si="3"/>
        <v>0</v>
      </c>
      <c r="T20">
        <f t="shared" si="3"/>
        <v>0</v>
      </c>
      <c r="U20">
        <f t="shared" si="3"/>
        <v>0</v>
      </c>
      <c r="W20">
        <f t="shared" si="3"/>
        <v>0</v>
      </c>
      <c r="X20">
        <f t="shared" si="3"/>
        <v>0</v>
      </c>
      <c r="Y20">
        <f t="shared" si="3"/>
        <v>0</v>
      </c>
      <c r="Z20">
        <f t="shared" si="3"/>
        <v>0</v>
      </c>
      <c r="AA20">
        <f t="shared" si="3"/>
        <v>0</v>
      </c>
      <c r="AC20">
        <f t="shared" si="4"/>
        <v>0</v>
      </c>
      <c r="AD20">
        <f t="shared" si="4"/>
        <v>0</v>
      </c>
      <c r="AE20">
        <f t="shared" si="4"/>
        <v>0</v>
      </c>
    </row>
    <row r="21" spans="1:34" x14ac:dyDescent="0.25">
      <c r="A21" t="s">
        <v>272</v>
      </c>
      <c r="B21">
        <f t="shared" si="2"/>
        <v>0.25625000000000142</v>
      </c>
      <c r="C21">
        <f t="shared" si="3"/>
        <v>0.76249999999999929</v>
      </c>
      <c r="D21">
        <f t="shared" si="3"/>
        <v>-2.1312500000000014</v>
      </c>
      <c r="E21">
        <f t="shared" si="3"/>
        <v>1.1750000000000007</v>
      </c>
      <c r="F21">
        <f t="shared" si="3"/>
        <v>1.0562499999999986</v>
      </c>
      <c r="G21">
        <f t="shared" si="3"/>
        <v>0.32499999999999929</v>
      </c>
      <c r="H21">
        <f t="shared" si="3"/>
        <v>-0.45625000000000071</v>
      </c>
      <c r="I21">
        <f t="shared" si="3"/>
        <v>-1.3375000000000004</v>
      </c>
      <c r="J21">
        <f t="shared" si="3"/>
        <v>1.5062500000000014</v>
      </c>
      <c r="K21">
        <f t="shared" si="3"/>
        <v>-1.1750000000000007</v>
      </c>
      <c r="L21">
        <f t="shared" si="3"/>
        <v>2.9250000000000007</v>
      </c>
      <c r="M21">
        <f t="shared" si="3"/>
        <v>-1.3000000000000007</v>
      </c>
      <c r="N21">
        <f t="shared" si="3"/>
        <v>1.3625000000000007</v>
      </c>
      <c r="O21">
        <f t="shared" si="3"/>
        <v>0.1875</v>
      </c>
      <c r="P21">
        <f t="shared" si="3"/>
        <v>-0.29374999999999929</v>
      </c>
      <c r="Q21">
        <f t="shared" si="3"/>
        <v>0.125</v>
      </c>
      <c r="R21">
        <f t="shared" si="3"/>
        <v>-1.4625000000000004</v>
      </c>
      <c r="S21">
        <f t="shared" si="3"/>
        <v>-0.61875000000000036</v>
      </c>
      <c r="T21">
        <f t="shared" si="3"/>
        <v>0.28750000000000142</v>
      </c>
      <c r="U21">
        <f t="shared" si="3"/>
        <v>-1.1937499999999996</v>
      </c>
      <c r="W21">
        <f t="shared" si="3"/>
        <v>42.881249999998545</v>
      </c>
      <c r="X21">
        <f t="shared" si="3"/>
        <v>-358.95624999999927</v>
      </c>
      <c r="Y21">
        <f t="shared" si="3"/>
        <v>-116.91250000000036</v>
      </c>
      <c r="Z21">
        <f t="shared" si="3"/>
        <v>-254.08749999999964</v>
      </c>
      <c r="AA21">
        <f t="shared" si="3"/>
        <v>-70.787500000000364</v>
      </c>
      <c r="AC21">
        <f t="shared" si="4"/>
        <v>15.024946548031039</v>
      </c>
      <c r="AD21">
        <f t="shared" si="4"/>
        <v>-3.9291917934885419</v>
      </c>
      <c r="AE21">
        <f t="shared" si="4"/>
        <v>-11.095754754542469</v>
      </c>
    </row>
    <row r="23" spans="1:34" x14ac:dyDescent="0.25">
      <c r="B23" t="str">
        <f>B1</f>
        <v>Bur. Dam</v>
      </c>
      <c r="C23" t="str">
        <f t="shared" ref="C23:U23" si="6">C1</f>
        <v>DPS Dam.</v>
      </c>
      <c r="D23" t="str">
        <f t="shared" si="6"/>
        <v>ST Dam.</v>
      </c>
      <c r="E23" t="str">
        <f t="shared" si="6"/>
        <v>AOE Dam.</v>
      </c>
      <c r="F23" t="str">
        <f t="shared" si="6"/>
        <v>Skirmishing</v>
      </c>
      <c r="G23" t="str">
        <f t="shared" si="6"/>
        <v>Wave Clear</v>
      </c>
      <c r="H23" t="str">
        <f t="shared" si="6"/>
        <v>Poke</v>
      </c>
      <c r="I23" t="str">
        <f t="shared" si="6"/>
        <v>Siege</v>
      </c>
      <c r="J23" t="str">
        <f t="shared" si="6"/>
        <v>Split Push.</v>
      </c>
      <c r="K23" t="str">
        <f t="shared" si="6"/>
        <v>Mit. Tough.</v>
      </c>
      <c r="L23" t="str">
        <f t="shared" si="6"/>
        <v>Sus. Tough.</v>
      </c>
      <c r="M23" t="str">
        <f t="shared" si="6"/>
        <v>ST CC</v>
      </c>
      <c r="N23" t="str">
        <f t="shared" si="6"/>
        <v>AOE CC</v>
      </c>
      <c r="O23" t="str">
        <f t="shared" si="6"/>
        <v>CC Range</v>
      </c>
      <c r="P23" t="str">
        <f t="shared" si="6"/>
        <v>CC Impact</v>
      </c>
      <c r="Q23" t="str">
        <f t="shared" si="6"/>
        <v>Repo. Mob.</v>
      </c>
      <c r="R23" t="str">
        <f t="shared" si="6"/>
        <v>Eng. Mob.</v>
      </c>
      <c r="S23" t="str">
        <f t="shared" si="6"/>
        <v>Utility</v>
      </c>
      <c r="T23" t="str">
        <f t="shared" si="6"/>
        <v>Zone Cont.</v>
      </c>
      <c r="U23" t="str">
        <f t="shared" si="6"/>
        <v>Peel</v>
      </c>
      <c r="W23" s="15" t="s">
        <v>4</v>
      </c>
      <c r="X23" s="15" t="s">
        <v>5</v>
      </c>
      <c r="Y23" s="15" t="s">
        <v>6</v>
      </c>
      <c r="Z23" s="15" t="s">
        <v>7</v>
      </c>
      <c r="AA23" s="15" t="s">
        <v>8</v>
      </c>
      <c r="AB23" s="54" t="s">
        <v>322</v>
      </c>
    </row>
    <row r="24" spans="1:34" x14ac:dyDescent="0.25">
      <c r="A24" t="s">
        <v>230</v>
      </c>
      <c r="B24">
        <f>RANK(B21,$B21:$U21,0)+COUNTIF($B21:B21,B21)-1</f>
        <v>9</v>
      </c>
      <c r="C24">
        <f>RANK(C21,$B21:$U21,0)+COUNTIF($B21:C21,C21)-1</f>
        <v>6</v>
      </c>
      <c r="D24">
        <f>RANK(D21,$B21:$U21,0)+COUNTIF($B21:D21,D21)-1</f>
        <v>20</v>
      </c>
      <c r="E24">
        <f>RANK(E21,$B21:$U21,0)+COUNTIF($B21:E21,E21)-1</f>
        <v>4</v>
      </c>
      <c r="F24">
        <f>RANK(F21,$B21:$U21,0)+COUNTIF($B21:F21,F21)-1</f>
        <v>5</v>
      </c>
      <c r="G24">
        <f>RANK(G21,$B21:$U21,0)+COUNTIF($B21:G21,G21)-1</f>
        <v>7</v>
      </c>
      <c r="H24">
        <f>RANK(H21,$B21:$U21,0)+COUNTIF($B21:H21,H21)-1</f>
        <v>13</v>
      </c>
      <c r="I24">
        <f>RANK(I21,$B21:$U21,0)+COUNTIF($B21:I21,I21)-1</f>
        <v>18</v>
      </c>
      <c r="J24">
        <f>RANK(J21,$B21:$U21,0)+COUNTIF($B21:J21,J21)-1</f>
        <v>2</v>
      </c>
      <c r="K24">
        <f>RANK(K21,$B21:$U21,0)+COUNTIF($B21:K21,K21)-1</f>
        <v>15</v>
      </c>
      <c r="L24">
        <f>RANK(L21,$B21:$U21,0)+COUNTIF($B21:L21,L21)-1</f>
        <v>1</v>
      </c>
      <c r="M24">
        <f>RANK(M21,$B21:$U21,0)+COUNTIF($B21:M21,M21)-1</f>
        <v>17</v>
      </c>
      <c r="N24">
        <f>RANK(N21,$B21:$U21,0)+COUNTIF($B21:N21,N21)-1</f>
        <v>3</v>
      </c>
      <c r="O24">
        <f>RANK(O21,$B21:$U21,0)+COUNTIF($B21:O21,O21)-1</f>
        <v>10</v>
      </c>
      <c r="P24">
        <f>RANK(P21,$B21:$U21,0)+COUNTIF($B21:P21,P21)-1</f>
        <v>12</v>
      </c>
      <c r="Q24">
        <f>RANK(Q21,$B21:$U21,0)+COUNTIF($B21:Q21,Q21)-1</f>
        <v>11</v>
      </c>
      <c r="R24">
        <f>RANK(R21,$B21:$U21,0)+COUNTIF($B21:R21,R21)-1</f>
        <v>19</v>
      </c>
      <c r="S24">
        <f>RANK(S21,$B21:$U21,0)+COUNTIF($B21:S21,S21)-1</f>
        <v>14</v>
      </c>
      <c r="T24">
        <f>RANK(T21,$B21:$U21,0)+COUNTIF($B21:T21,T21)-1</f>
        <v>8</v>
      </c>
      <c r="U24">
        <f>RANK(U21,$B21:$U21,0)+COUNTIF($B21:U21,U21)-1</f>
        <v>16</v>
      </c>
      <c r="W24">
        <f>RANK(W7,$W$7:$AA$7,0)+COUNTIF($W7:W7,W7)-1</f>
        <v>1</v>
      </c>
      <c r="X24">
        <f>RANK(X7,$W$7:$AA$7,0)+COUNTIF($W7:X7,X7)-1</f>
        <v>2</v>
      </c>
      <c r="Y24">
        <f>RANK(Y7,$W$7:$AA$7,0)+COUNTIF($W7:Y7,Y7)-1</f>
        <v>4</v>
      </c>
      <c r="Z24">
        <f>RANK(Z7,$W$7:$AA$7,0)+COUNTIF($W7:Z7,Z7)-1</f>
        <v>5</v>
      </c>
      <c r="AA24">
        <f>RANK(AA7,$W$7:$AA$7,0)+COUNTIF($W7:AA7,AA7)-1</f>
        <v>3</v>
      </c>
      <c r="AB24" s="55"/>
    </row>
    <row r="25" spans="1:34" x14ac:dyDescent="0.25">
      <c r="B25" t="str">
        <f>B1</f>
        <v>Bur. Dam</v>
      </c>
      <c r="C25" t="str">
        <f t="shared" ref="C25:U25" si="7">C1</f>
        <v>DPS Dam.</v>
      </c>
      <c r="D25" t="str">
        <f t="shared" si="7"/>
        <v>ST Dam.</v>
      </c>
      <c r="E25" t="str">
        <f t="shared" si="7"/>
        <v>AOE Dam.</v>
      </c>
      <c r="F25" t="str">
        <f t="shared" si="7"/>
        <v>Skirmishing</v>
      </c>
      <c r="G25" t="str">
        <f t="shared" si="7"/>
        <v>Wave Clear</v>
      </c>
      <c r="H25" t="str">
        <f t="shared" si="7"/>
        <v>Poke</v>
      </c>
      <c r="I25" t="str">
        <f t="shared" si="7"/>
        <v>Siege</v>
      </c>
      <c r="J25" t="str">
        <f t="shared" si="7"/>
        <v>Split Push.</v>
      </c>
      <c r="K25" t="str">
        <f t="shared" si="7"/>
        <v>Mit. Tough.</v>
      </c>
      <c r="L25" t="str">
        <f t="shared" si="7"/>
        <v>Sus. Tough.</v>
      </c>
      <c r="M25" t="str">
        <f t="shared" si="7"/>
        <v>ST CC</v>
      </c>
      <c r="N25" t="str">
        <f t="shared" si="7"/>
        <v>AOE CC</v>
      </c>
      <c r="O25" t="str">
        <f t="shared" si="7"/>
        <v>CC Range</v>
      </c>
      <c r="P25" t="str">
        <f t="shared" si="7"/>
        <v>CC Impact</v>
      </c>
      <c r="Q25" t="str">
        <f t="shared" si="7"/>
        <v>Repo. Mob.</v>
      </c>
      <c r="R25" t="str">
        <f t="shared" si="7"/>
        <v>Eng. Mob.</v>
      </c>
      <c r="S25" t="str">
        <f t="shared" si="7"/>
        <v>Utility</v>
      </c>
      <c r="T25" t="str">
        <f t="shared" si="7"/>
        <v>Zone Cont.</v>
      </c>
      <c r="U25" t="str">
        <f t="shared" si="7"/>
        <v>Peel</v>
      </c>
      <c r="W25" s="15" t="s">
        <v>4</v>
      </c>
      <c r="X25" s="15" t="s">
        <v>5</v>
      </c>
      <c r="Y25" s="15" t="s">
        <v>6</v>
      </c>
      <c r="Z25" s="15" t="s">
        <v>7</v>
      </c>
      <c r="AA25" s="15" t="s">
        <v>8</v>
      </c>
      <c r="AB25" s="54" t="s">
        <v>323</v>
      </c>
    </row>
    <row r="26" spans="1:34" x14ac:dyDescent="0.25">
      <c r="A26" t="s">
        <v>237</v>
      </c>
      <c r="B26">
        <f>21-B24</f>
        <v>12</v>
      </c>
      <c r="C26">
        <f t="shared" ref="C26:U26" si="8">21-C24</f>
        <v>15</v>
      </c>
      <c r="D26">
        <f t="shared" si="8"/>
        <v>1</v>
      </c>
      <c r="E26">
        <f t="shared" si="8"/>
        <v>17</v>
      </c>
      <c r="F26">
        <f t="shared" si="8"/>
        <v>16</v>
      </c>
      <c r="G26">
        <f t="shared" si="8"/>
        <v>14</v>
      </c>
      <c r="H26">
        <f t="shared" si="8"/>
        <v>8</v>
      </c>
      <c r="I26">
        <f t="shared" si="8"/>
        <v>3</v>
      </c>
      <c r="J26">
        <f t="shared" si="8"/>
        <v>19</v>
      </c>
      <c r="K26">
        <f t="shared" si="8"/>
        <v>6</v>
      </c>
      <c r="L26">
        <f t="shared" si="8"/>
        <v>20</v>
      </c>
      <c r="M26">
        <f t="shared" si="8"/>
        <v>4</v>
      </c>
      <c r="N26">
        <f t="shared" si="8"/>
        <v>18</v>
      </c>
      <c r="O26">
        <f t="shared" si="8"/>
        <v>11</v>
      </c>
      <c r="P26">
        <f t="shared" si="8"/>
        <v>9</v>
      </c>
      <c r="Q26">
        <f t="shared" si="8"/>
        <v>10</v>
      </c>
      <c r="R26">
        <f t="shared" si="8"/>
        <v>2</v>
      </c>
      <c r="S26">
        <f t="shared" si="8"/>
        <v>7</v>
      </c>
      <c r="T26">
        <f t="shared" si="8"/>
        <v>13</v>
      </c>
      <c r="U26">
        <f t="shared" si="8"/>
        <v>5</v>
      </c>
      <c r="W26">
        <f>RANK(W14,$W$14:$AA$14,0)+COUNTIF($W14:W14,W14)-1</f>
        <v>2</v>
      </c>
      <c r="X26">
        <f>RANK(X14,$W$14:$AA$14,0)+COUNTIF($W14:X14,X14)-1</f>
        <v>1</v>
      </c>
      <c r="Y26">
        <f>RANK(Y14,$W$14:$AA$14,0)+COUNTIF($W14:Y14,Y14)-1</f>
        <v>5</v>
      </c>
      <c r="Z26">
        <f>RANK(Z14,$W$14:$AA$14,0)+COUNTIF($W14:Z14,Z14)-1</f>
        <v>4</v>
      </c>
      <c r="AA26">
        <f>RANK(AA14,$W$14:$AA$14,0)+COUNTIF($W14:AA14,AA14)-1</f>
        <v>3</v>
      </c>
    </row>
    <row r="28" spans="1:34" x14ac:dyDescent="0.25">
      <c r="A28" t="s">
        <v>337</v>
      </c>
      <c r="B28">
        <v>1</v>
      </c>
    </row>
    <row r="30" spans="1:34" x14ac:dyDescent="0.25">
      <c r="B30" s="43" t="s">
        <v>308</v>
      </c>
      <c r="C30" s="43" t="s">
        <v>312</v>
      </c>
      <c r="D30" s="43" t="s">
        <v>319</v>
      </c>
      <c r="E30" s="43" t="s">
        <v>307</v>
      </c>
      <c r="F30" s="43" t="s">
        <v>176</v>
      </c>
      <c r="G30" s="43" t="s">
        <v>168</v>
      </c>
      <c r="H30" s="43" t="s">
        <v>167</v>
      </c>
      <c r="I30" s="43" t="s">
        <v>7</v>
      </c>
      <c r="J30" s="43" t="s">
        <v>315</v>
      </c>
      <c r="K30" s="43" t="s">
        <v>310</v>
      </c>
      <c r="L30" s="43" t="s">
        <v>311</v>
      </c>
      <c r="M30" s="43" t="s">
        <v>317</v>
      </c>
      <c r="N30" s="43" t="s">
        <v>286</v>
      </c>
      <c r="O30" s="43" t="s">
        <v>287</v>
      </c>
      <c r="P30" s="43" t="s">
        <v>3</v>
      </c>
      <c r="Q30" s="43" t="s">
        <v>313</v>
      </c>
      <c r="R30" s="43" t="s">
        <v>306</v>
      </c>
      <c r="S30" s="43" t="s">
        <v>175</v>
      </c>
      <c r="T30" s="43" t="s">
        <v>314</v>
      </c>
      <c r="U30" s="43" t="s">
        <v>178</v>
      </c>
      <c r="W30" s="43" t="s">
        <v>4</v>
      </c>
      <c r="X30" s="43" t="s">
        <v>5</v>
      </c>
      <c r="Y30" s="43" t="s">
        <v>6</v>
      </c>
      <c r="Z30" s="43" t="s">
        <v>7</v>
      </c>
      <c r="AA30" s="43" t="s">
        <v>8</v>
      </c>
      <c r="AC30" s="43" t="s">
        <v>249</v>
      </c>
      <c r="AD30" s="43" t="s">
        <v>245</v>
      </c>
      <c r="AE30" s="43" t="s">
        <v>250</v>
      </c>
      <c r="AG30" s="43"/>
      <c r="AH30" s="43"/>
    </row>
    <row r="31" spans="1:34" x14ac:dyDescent="0.25">
      <c r="A31" t="s">
        <v>255</v>
      </c>
      <c r="B31">
        <f>IF('Comp Calculator'!$F158=0,$B$28,LOOKUP('Comp Calculator'!$F158,'Champ Scores'!$A$3:$A$162,'Champ Scores'!B$3:B$162))</f>
        <v>3</v>
      </c>
      <c r="C31">
        <f>IF('Comp Calculator'!$F158=0,$B$28,LOOKUP('Comp Calculator'!$F158,'Champ Scores'!$A$3:$A$162,'Champ Scores'!C$3:C$162))</f>
        <v>4</v>
      </c>
      <c r="D31">
        <f>IF('Comp Calculator'!$F158=0,$B$28,LOOKUP('Comp Calculator'!$F158,'Champ Scores'!$A$3:$A$162,'Champ Scores'!D$3:D$162))</f>
        <v>1</v>
      </c>
      <c r="E31">
        <f>IF('Comp Calculator'!$F158=0,$B$28,LOOKUP('Comp Calculator'!$F158,'Champ Scores'!$A$3:$A$162,'Champ Scores'!E$3:E$162))</f>
        <v>4</v>
      </c>
      <c r="F31">
        <f>IF('Comp Calculator'!$F158=0,$B$28,LOOKUP('Comp Calculator'!$F158,'Champ Scores'!$A$3:$A$162,'Champ Scores'!F$3:F$162))</f>
        <v>4</v>
      </c>
      <c r="G31">
        <f>IF('Comp Calculator'!$F158=0,$B$28,LOOKUP('Comp Calculator'!$F158,'Champ Scores'!$A$3:$A$162,'Champ Scores'!G$3:G$162))</f>
        <v>3</v>
      </c>
      <c r="H31">
        <f>IF('Comp Calculator'!$F158=0,$B$28,LOOKUP('Comp Calculator'!$F158,'Champ Scores'!$A$3:$A$162,'Champ Scores'!H$3:H$162))</f>
        <v>2</v>
      </c>
      <c r="I31">
        <f>IF('Comp Calculator'!$F158=0,$B$28,LOOKUP('Comp Calculator'!$F158,'Champ Scores'!$A$3:$A$162,'Champ Scores'!I$3:I$162))</f>
        <v>1</v>
      </c>
      <c r="J31">
        <f>IF('Comp Calculator'!$F158=0,$B$28,LOOKUP('Comp Calculator'!$F158,'Champ Scores'!$A$3:$A$162,'Champ Scores'!J$3:J$162))</f>
        <v>4</v>
      </c>
      <c r="K31">
        <f>IF('Comp Calculator'!$F158=0,$B$28,LOOKUP('Comp Calculator'!$F158,'Champ Scores'!$A$3:$A$162,'Champ Scores'!K$3:K$162))</f>
        <v>1</v>
      </c>
      <c r="L31">
        <f>IF('Comp Calculator'!$F158=0,$B$28,LOOKUP('Comp Calculator'!$F158,'Champ Scores'!$A$3:$A$162,'Champ Scores'!L$3:L$162))</f>
        <v>5</v>
      </c>
      <c r="M31">
        <f>IF('Comp Calculator'!$F158=0,$B$28,LOOKUP('Comp Calculator'!$F158,'Champ Scores'!$A$3:$A$162,'Champ Scores'!M$3:M$162))</f>
        <v>1</v>
      </c>
      <c r="N31">
        <f>IF('Comp Calculator'!$F158=0,$B$28,LOOKUP('Comp Calculator'!$F158,'Champ Scores'!$A$3:$A$162,'Champ Scores'!N$3:N$162))</f>
        <v>4</v>
      </c>
      <c r="O31">
        <f>IF('Comp Calculator'!$F158=0,$B$28,LOOKUP('Comp Calculator'!$F158,'Champ Scores'!$A$3:$A$162,'Champ Scores'!O$3:O$162))</f>
        <v>3</v>
      </c>
      <c r="P31">
        <f>IF('Comp Calculator'!$F158=0,$B$28,LOOKUP('Comp Calculator'!$F158,'Champ Scores'!$A$3:$A$162,'Champ Scores'!P$3:P$162))</f>
        <v>3</v>
      </c>
      <c r="Q31">
        <f>IF('Comp Calculator'!$F158=0,$B$28,LOOKUP('Comp Calculator'!$F158,'Champ Scores'!$A$3:$A$162,'Champ Scores'!Q$3:Q$162))</f>
        <v>3</v>
      </c>
      <c r="R31">
        <f>IF('Comp Calculator'!$F158=0,$B$28,LOOKUP('Comp Calculator'!$F158,'Champ Scores'!$A$3:$A$162,'Champ Scores'!R$3:R$162))</f>
        <v>1</v>
      </c>
      <c r="S31">
        <f>IF('Comp Calculator'!$F158=0,$B$28,LOOKUP('Comp Calculator'!$F158,'Champ Scores'!$A$3:$A$162,'Champ Scores'!S$3:S$162))</f>
        <v>1</v>
      </c>
      <c r="T31">
        <f>IF('Comp Calculator'!$F158=0,$B$28,LOOKUP('Comp Calculator'!$F158,'Champ Scores'!$A$3:$A$162,'Champ Scores'!T$3:T$162))</f>
        <v>3</v>
      </c>
      <c r="U31">
        <f>IF('Comp Calculator'!$F158=0,$B$28,LOOKUP('Comp Calculator'!$F158,'Champ Scores'!$A$3:$A$162,'Champ Scores'!U$3:U$162))</f>
        <v>1</v>
      </c>
      <c r="W31">
        <f>IF('Comp Calculator'!$F158=0,0,LOOKUP('Comp Calculator'!$F158,'Champ Scores'!$A$3:$A$162,'Champ Scores'!Y$3:Y$162))</f>
        <v>2088</v>
      </c>
      <c r="X31">
        <f>IF('Comp Calculator'!$F158=0,0,LOOKUP('Comp Calculator'!$F158,'Champ Scores'!$A$3:$A$162,'Champ Scores'!Z$3:Z$162))</f>
        <v>1732</v>
      </c>
      <c r="Y31">
        <f>IF('Comp Calculator'!$F158=0,0,LOOKUP('Comp Calculator'!$F158,'Champ Scores'!$A$3:$A$162,'Champ Scores'!AA$3:AA$162))</f>
        <v>1752</v>
      </c>
      <c r="Z31">
        <f>IF('Comp Calculator'!$F158=0,0,LOOKUP('Comp Calculator'!$F158,'Champ Scores'!$A$3:$A$162,'Champ Scores'!AB$3:AB$162))</f>
        <v>1617</v>
      </c>
      <c r="AA31">
        <f>IF('Comp Calculator'!$F158=0,0,LOOKUP('Comp Calculator'!$F158,'Champ Scores'!$A$3:$A$162,'Champ Scores'!AC$3:AC$162))</f>
        <v>1922</v>
      </c>
      <c r="AC31">
        <f>IF('Comp Calculator'!$F187=0,'Champ Scores'!AG$164,LOOKUP('Comp Calculator'!$F187,'Champ Scores'!$A$3:$A$162,'Champ Scores'!AG$3:AG$162))</f>
        <v>17.809615554627307</v>
      </c>
      <c r="AD31">
        <f>IF('Comp Calculator'!$F187=0,'Champ Scores'!AH$164,LOOKUP('Comp Calculator'!$F187,'Champ Scores'!$A$3:$A$162,'Champ Scores'!AH$3:AH$162))</f>
        <v>36.429856032351488</v>
      </c>
      <c r="AE31">
        <f>IF('Comp Calculator'!$F187=0,'Champ Scores'!AI$164,LOOKUP('Comp Calculator'!$F187,'Champ Scores'!$A$3:$A$162,'Champ Scores'!AI$3:AI$162))</f>
        <v>45.760528413021206</v>
      </c>
    </row>
    <row r="32" spans="1:34" x14ac:dyDescent="0.25">
      <c r="A32" t="s">
        <v>256</v>
      </c>
      <c r="B32">
        <f>IF('Comp Calculator'!$F159=0,$B$28,LOOKUP('Comp Calculator'!$F159,'Champ Scores'!$A$3:$A$162,'Champ Scores'!B$3:B$162))</f>
        <v>1</v>
      </c>
      <c r="C32">
        <f>IF('Comp Calculator'!$F159=0,$B$28,LOOKUP('Comp Calculator'!$F159,'Champ Scores'!$A$3:$A$162,'Champ Scores'!C$3:C$162))</f>
        <v>1</v>
      </c>
      <c r="D32">
        <f>IF('Comp Calculator'!$F159=0,$B$28,LOOKUP('Comp Calculator'!$F159,'Champ Scores'!$A$3:$A$162,'Champ Scores'!D$3:D$162))</f>
        <v>1</v>
      </c>
      <c r="E32">
        <f>IF('Comp Calculator'!$F159=0,$B$28,LOOKUP('Comp Calculator'!$F159,'Champ Scores'!$A$3:$A$162,'Champ Scores'!E$3:E$162))</f>
        <v>1</v>
      </c>
      <c r="F32">
        <f>IF('Comp Calculator'!$F159=0,$B$28,LOOKUP('Comp Calculator'!$F159,'Champ Scores'!$A$3:$A$162,'Champ Scores'!F$3:F$162))</f>
        <v>1</v>
      </c>
      <c r="G32">
        <f>IF('Comp Calculator'!$F159=0,$B$28,LOOKUP('Comp Calculator'!$F159,'Champ Scores'!$A$3:$A$162,'Champ Scores'!G$3:G$162))</f>
        <v>1</v>
      </c>
      <c r="H32">
        <f>IF('Comp Calculator'!$F159=0,$B$28,LOOKUP('Comp Calculator'!$F159,'Champ Scores'!$A$3:$A$162,'Champ Scores'!H$3:H$162))</f>
        <v>1</v>
      </c>
      <c r="I32">
        <f>IF('Comp Calculator'!$F159=0,$B$28,LOOKUP('Comp Calculator'!$F159,'Champ Scores'!$A$3:$A$162,'Champ Scores'!I$3:I$162))</f>
        <v>1</v>
      </c>
      <c r="J32">
        <f>IF('Comp Calculator'!$F159=0,$B$28,LOOKUP('Comp Calculator'!$F159,'Champ Scores'!$A$3:$A$162,'Champ Scores'!J$3:J$162))</f>
        <v>1</v>
      </c>
      <c r="K32">
        <f>IF('Comp Calculator'!$F159=0,$B$28,LOOKUP('Comp Calculator'!$F159,'Champ Scores'!$A$3:$A$162,'Champ Scores'!K$3:K$162))</f>
        <v>1</v>
      </c>
      <c r="L32">
        <f>IF('Comp Calculator'!$F159=0,$B$28,LOOKUP('Comp Calculator'!$F159,'Champ Scores'!$A$3:$A$162,'Champ Scores'!L$3:L$162))</f>
        <v>1</v>
      </c>
      <c r="M32">
        <f>IF('Comp Calculator'!$F159=0,$B$28,LOOKUP('Comp Calculator'!$F159,'Champ Scores'!$A$3:$A$162,'Champ Scores'!M$3:M$162))</f>
        <v>1</v>
      </c>
      <c r="N32">
        <f>IF('Comp Calculator'!$F159=0,$B$28,LOOKUP('Comp Calculator'!$F159,'Champ Scores'!$A$3:$A$162,'Champ Scores'!N$3:N$162))</f>
        <v>1</v>
      </c>
      <c r="O32">
        <f>IF('Comp Calculator'!$F159=0,$B$28,LOOKUP('Comp Calculator'!$F159,'Champ Scores'!$A$3:$A$162,'Champ Scores'!O$3:O$162))</f>
        <v>1</v>
      </c>
      <c r="P32">
        <f>IF('Comp Calculator'!$F159=0,$B$28,LOOKUP('Comp Calculator'!$F159,'Champ Scores'!$A$3:$A$162,'Champ Scores'!P$3:P$162))</f>
        <v>1</v>
      </c>
      <c r="Q32">
        <f>IF('Comp Calculator'!$F159=0,$B$28,LOOKUP('Comp Calculator'!$F159,'Champ Scores'!$A$3:$A$162,'Champ Scores'!Q$3:Q$162))</f>
        <v>1</v>
      </c>
      <c r="R32">
        <f>IF('Comp Calculator'!$F159=0,$B$28,LOOKUP('Comp Calculator'!$F159,'Champ Scores'!$A$3:$A$162,'Champ Scores'!R$3:R$162))</f>
        <v>1</v>
      </c>
      <c r="S32">
        <f>IF('Comp Calculator'!$F159=0,$B$28,LOOKUP('Comp Calculator'!$F159,'Champ Scores'!$A$3:$A$162,'Champ Scores'!S$3:S$162))</f>
        <v>1</v>
      </c>
      <c r="T32">
        <f>IF('Comp Calculator'!$F159=0,$B$28,LOOKUP('Comp Calculator'!$F159,'Champ Scores'!$A$3:$A$162,'Champ Scores'!T$3:T$162))</f>
        <v>1</v>
      </c>
      <c r="U32">
        <f>IF('Comp Calculator'!$F159=0,$B$28,LOOKUP('Comp Calculator'!$F159,'Champ Scores'!$A$3:$A$162,'Champ Scores'!U$3:U$162))</f>
        <v>1</v>
      </c>
      <c r="W32">
        <f>IF('Comp Calculator'!$F159=0,0,LOOKUP('Comp Calculator'!$F159,'Champ Scores'!$A$3:$A$162,'Champ Scores'!Y$3:Y$162))</f>
        <v>0</v>
      </c>
      <c r="X32">
        <f>IF('Comp Calculator'!$F159=0,0,LOOKUP('Comp Calculator'!$F159,'Champ Scores'!$A$3:$A$162,'Champ Scores'!Z$3:Z$162))</f>
        <v>0</v>
      </c>
      <c r="Y32">
        <f>IF('Comp Calculator'!$F159=0,0,LOOKUP('Comp Calculator'!$F159,'Champ Scores'!$A$3:$A$162,'Champ Scores'!AA$3:AA$162))</f>
        <v>0</v>
      </c>
      <c r="Z32">
        <f>IF('Comp Calculator'!$F159=0,0,LOOKUP('Comp Calculator'!$F159,'Champ Scores'!$A$3:$A$162,'Champ Scores'!AB$3:AB$162))</f>
        <v>0</v>
      </c>
      <c r="AA32">
        <f>IF('Comp Calculator'!$F159=0,0,LOOKUP('Comp Calculator'!$F159,'Champ Scores'!$A$3:$A$162,'Champ Scores'!AC$3:AC$162))</f>
        <v>0</v>
      </c>
      <c r="AC32">
        <f>IF('Comp Calculator'!$F188=0,'Champ Scores'!AG$164,LOOKUP('Comp Calculator'!$F188,'Champ Scores'!$A$3:$A$162,'Champ Scores'!AG$3:AG$162))</f>
        <v>30.714904280897741</v>
      </c>
      <c r="AD32">
        <f>IF('Comp Calculator'!$F188=0,'Champ Scores'!AH$164,LOOKUP('Comp Calculator'!$F188,'Champ Scores'!$A$3:$A$162,'Champ Scores'!AH$3:AH$162))</f>
        <v>26.899479090205929</v>
      </c>
      <c r="AE32">
        <f>IF('Comp Calculator'!$F188=0,'Champ Scores'!AI$164,LOOKUP('Comp Calculator'!$F188,'Champ Scores'!$A$3:$A$162,'Champ Scores'!AI$3:AI$162))</f>
        <v>42.385616628896329</v>
      </c>
    </row>
    <row r="33" spans="1:31" x14ac:dyDescent="0.25">
      <c r="A33" t="s">
        <v>257</v>
      </c>
      <c r="B33">
        <f>IF('Comp Calculator'!$F160=0,$B$28,LOOKUP('Comp Calculator'!$F160,'Champ Scores'!$A$3:$A$162,'Champ Scores'!B$3:B$162))</f>
        <v>1</v>
      </c>
      <c r="C33">
        <f>IF('Comp Calculator'!$F160=0,$B$28,LOOKUP('Comp Calculator'!$F160,'Champ Scores'!$A$3:$A$162,'Champ Scores'!C$3:C$162))</f>
        <v>1</v>
      </c>
      <c r="D33">
        <f>IF('Comp Calculator'!$F160=0,$B$28,LOOKUP('Comp Calculator'!$F160,'Champ Scores'!$A$3:$A$162,'Champ Scores'!D$3:D$162))</f>
        <v>1</v>
      </c>
      <c r="E33">
        <f>IF('Comp Calculator'!$F160=0,$B$28,LOOKUP('Comp Calculator'!$F160,'Champ Scores'!$A$3:$A$162,'Champ Scores'!E$3:E$162))</f>
        <v>1</v>
      </c>
      <c r="F33">
        <f>IF('Comp Calculator'!$F160=0,$B$28,LOOKUP('Comp Calculator'!$F160,'Champ Scores'!$A$3:$A$162,'Champ Scores'!F$3:F$162))</f>
        <v>1</v>
      </c>
      <c r="G33">
        <f>IF('Comp Calculator'!$F160=0,$B$28,LOOKUP('Comp Calculator'!$F160,'Champ Scores'!$A$3:$A$162,'Champ Scores'!G$3:G$162))</f>
        <v>1</v>
      </c>
      <c r="H33">
        <f>IF('Comp Calculator'!$F160=0,$B$28,LOOKUP('Comp Calculator'!$F160,'Champ Scores'!$A$3:$A$162,'Champ Scores'!H$3:H$162))</f>
        <v>1</v>
      </c>
      <c r="I33">
        <f>IF('Comp Calculator'!$F160=0,$B$28,LOOKUP('Comp Calculator'!$F160,'Champ Scores'!$A$3:$A$162,'Champ Scores'!I$3:I$162))</f>
        <v>1</v>
      </c>
      <c r="J33">
        <f>IF('Comp Calculator'!$F160=0,$B$28,LOOKUP('Comp Calculator'!$F160,'Champ Scores'!$A$3:$A$162,'Champ Scores'!J$3:J$162))</f>
        <v>1</v>
      </c>
      <c r="K33">
        <f>IF('Comp Calculator'!$F160=0,$B$28,LOOKUP('Comp Calculator'!$F160,'Champ Scores'!$A$3:$A$162,'Champ Scores'!K$3:K$162))</f>
        <v>1</v>
      </c>
      <c r="L33">
        <f>IF('Comp Calculator'!$F160=0,$B$28,LOOKUP('Comp Calculator'!$F160,'Champ Scores'!$A$3:$A$162,'Champ Scores'!L$3:L$162))</f>
        <v>1</v>
      </c>
      <c r="M33">
        <f>IF('Comp Calculator'!$F160=0,$B$28,LOOKUP('Comp Calculator'!$F160,'Champ Scores'!$A$3:$A$162,'Champ Scores'!M$3:M$162))</f>
        <v>1</v>
      </c>
      <c r="N33">
        <f>IF('Comp Calculator'!$F160=0,$B$28,LOOKUP('Comp Calculator'!$F160,'Champ Scores'!$A$3:$A$162,'Champ Scores'!N$3:N$162))</f>
        <v>1</v>
      </c>
      <c r="O33">
        <f>IF('Comp Calculator'!$F160=0,$B$28,LOOKUP('Comp Calculator'!$F160,'Champ Scores'!$A$3:$A$162,'Champ Scores'!O$3:O$162))</f>
        <v>1</v>
      </c>
      <c r="P33">
        <f>IF('Comp Calculator'!$F160=0,$B$28,LOOKUP('Comp Calculator'!$F160,'Champ Scores'!$A$3:$A$162,'Champ Scores'!P$3:P$162))</f>
        <v>1</v>
      </c>
      <c r="Q33">
        <f>IF('Comp Calculator'!$F160=0,$B$28,LOOKUP('Comp Calculator'!$F160,'Champ Scores'!$A$3:$A$162,'Champ Scores'!Q$3:Q$162))</f>
        <v>1</v>
      </c>
      <c r="R33">
        <f>IF('Comp Calculator'!$F160=0,$B$28,LOOKUP('Comp Calculator'!$F160,'Champ Scores'!$A$3:$A$162,'Champ Scores'!R$3:R$162))</f>
        <v>1</v>
      </c>
      <c r="S33">
        <f>IF('Comp Calculator'!$F160=0,$B$28,LOOKUP('Comp Calculator'!$F160,'Champ Scores'!$A$3:$A$162,'Champ Scores'!S$3:S$162))</f>
        <v>1</v>
      </c>
      <c r="T33">
        <f>IF('Comp Calculator'!$F160=0,$B$28,LOOKUP('Comp Calculator'!$F160,'Champ Scores'!$A$3:$A$162,'Champ Scores'!T$3:T$162))</f>
        <v>1</v>
      </c>
      <c r="U33">
        <f>IF('Comp Calculator'!$F160=0,$B$28,LOOKUP('Comp Calculator'!$F160,'Champ Scores'!$A$3:$A$162,'Champ Scores'!U$3:U$162))</f>
        <v>1</v>
      </c>
      <c r="W33">
        <f>IF('Comp Calculator'!$F160=0,0,LOOKUP('Comp Calculator'!$F160,'Champ Scores'!$A$3:$A$162,'Champ Scores'!Y$3:Y$162))</f>
        <v>0</v>
      </c>
      <c r="X33">
        <f>IF('Comp Calculator'!$F160=0,0,LOOKUP('Comp Calculator'!$F160,'Champ Scores'!$A$3:$A$162,'Champ Scores'!Z$3:Z$162))</f>
        <v>0</v>
      </c>
      <c r="Y33">
        <f>IF('Comp Calculator'!$F160=0,0,LOOKUP('Comp Calculator'!$F160,'Champ Scores'!$A$3:$A$162,'Champ Scores'!AA$3:AA$162))</f>
        <v>0</v>
      </c>
      <c r="Z33">
        <f>IF('Comp Calculator'!$F160=0,0,LOOKUP('Comp Calculator'!$F160,'Champ Scores'!$A$3:$A$162,'Champ Scores'!AB$3:AB$162))</f>
        <v>0</v>
      </c>
      <c r="AA33">
        <f>IF('Comp Calculator'!$F160=0,0,LOOKUP('Comp Calculator'!$F160,'Champ Scores'!$A$3:$A$162,'Champ Scores'!AC$3:AC$162))</f>
        <v>0</v>
      </c>
      <c r="AC33">
        <f>IF('Comp Calculator'!$F189=0,'Champ Scores'!AG$164,LOOKUP('Comp Calculator'!$F189,'Champ Scores'!$A$3:$A$162,'Champ Scores'!AG$3:AG$162))</f>
        <v>37.40262045268797</v>
      </c>
      <c r="AD33">
        <f>IF('Comp Calculator'!$F189=0,'Champ Scores'!AH$164,LOOKUP('Comp Calculator'!$F189,'Champ Scores'!$A$3:$A$162,'Champ Scores'!AH$3:AH$162))</f>
        <v>39.727927378033492</v>
      </c>
      <c r="AE33">
        <f>IF('Comp Calculator'!$F189=0,'Champ Scores'!AI$164,LOOKUP('Comp Calculator'!$F189,'Champ Scores'!$A$3:$A$162,'Champ Scores'!AI$3:AI$162))</f>
        <v>22.869452169278546</v>
      </c>
    </row>
    <row r="34" spans="1:31" x14ac:dyDescent="0.25">
      <c r="A34" t="s">
        <v>266</v>
      </c>
      <c r="B34">
        <f>IF('Comp Calculator'!$F161=0,$B$28,LOOKUP('Comp Calculator'!$F161,'Champ Scores'!$A$3:$A$162,'Champ Scores'!B$3:B$162))</f>
        <v>1</v>
      </c>
      <c r="C34">
        <f>IF('Comp Calculator'!$F161=0,$B$28,LOOKUP('Comp Calculator'!$F161,'Champ Scores'!$A$3:$A$162,'Champ Scores'!C$3:C$162))</f>
        <v>1</v>
      </c>
      <c r="D34">
        <f>IF('Comp Calculator'!$F161=0,$B$28,LOOKUP('Comp Calculator'!$F161,'Champ Scores'!$A$3:$A$162,'Champ Scores'!D$3:D$162))</f>
        <v>1</v>
      </c>
      <c r="E34">
        <f>IF('Comp Calculator'!$F161=0,$B$28,LOOKUP('Comp Calculator'!$F161,'Champ Scores'!$A$3:$A$162,'Champ Scores'!E$3:E$162))</f>
        <v>1</v>
      </c>
      <c r="F34">
        <f>IF('Comp Calculator'!$F161=0,$B$28,LOOKUP('Comp Calculator'!$F161,'Champ Scores'!$A$3:$A$162,'Champ Scores'!F$3:F$162))</f>
        <v>1</v>
      </c>
      <c r="G34">
        <f>IF('Comp Calculator'!$F161=0,$B$28,LOOKUP('Comp Calculator'!$F161,'Champ Scores'!$A$3:$A$162,'Champ Scores'!G$3:G$162))</f>
        <v>1</v>
      </c>
      <c r="H34">
        <f>IF('Comp Calculator'!$F161=0,$B$28,LOOKUP('Comp Calculator'!$F161,'Champ Scores'!$A$3:$A$162,'Champ Scores'!H$3:H$162))</f>
        <v>1</v>
      </c>
      <c r="I34">
        <f>IF('Comp Calculator'!$F161=0,$B$28,LOOKUP('Comp Calculator'!$F161,'Champ Scores'!$A$3:$A$162,'Champ Scores'!I$3:I$162))</f>
        <v>1</v>
      </c>
      <c r="J34">
        <f>IF('Comp Calculator'!$F161=0,$B$28,LOOKUP('Comp Calculator'!$F161,'Champ Scores'!$A$3:$A$162,'Champ Scores'!J$3:J$162))</f>
        <v>1</v>
      </c>
      <c r="K34">
        <f>IF('Comp Calculator'!$F161=0,$B$28,LOOKUP('Comp Calculator'!$F161,'Champ Scores'!$A$3:$A$162,'Champ Scores'!K$3:K$162))</f>
        <v>1</v>
      </c>
      <c r="L34">
        <f>IF('Comp Calculator'!$F161=0,$B$28,LOOKUP('Comp Calculator'!$F161,'Champ Scores'!$A$3:$A$162,'Champ Scores'!L$3:L$162))</f>
        <v>1</v>
      </c>
      <c r="M34">
        <f>IF('Comp Calculator'!$F161=0,$B$28,LOOKUP('Comp Calculator'!$F161,'Champ Scores'!$A$3:$A$162,'Champ Scores'!M$3:M$162))</f>
        <v>1</v>
      </c>
      <c r="N34">
        <f>IF('Comp Calculator'!$F161=0,$B$28,LOOKUP('Comp Calculator'!$F161,'Champ Scores'!$A$3:$A$162,'Champ Scores'!N$3:N$162))</f>
        <v>1</v>
      </c>
      <c r="O34">
        <f>IF('Comp Calculator'!$F161=0,$B$28,LOOKUP('Comp Calculator'!$F161,'Champ Scores'!$A$3:$A$162,'Champ Scores'!O$3:O$162))</f>
        <v>1</v>
      </c>
      <c r="P34">
        <f>IF('Comp Calculator'!$F161=0,$B$28,LOOKUP('Comp Calculator'!$F161,'Champ Scores'!$A$3:$A$162,'Champ Scores'!P$3:P$162))</f>
        <v>1</v>
      </c>
      <c r="Q34">
        <f>IF('Comp Calculator'!$F161=0,$B$28,LOOKUP('Comp Calculator'!$F161,'Champ Scores'!$A$3:$A$162,'Champ Scores'!Q$3:Q$162))</f>
        <v>1</v>
      </c>
      <c r="R34">
        <f>IF('Comp Calculator'!$F161=0,$B$28,LOOKUP('Comp Calculator'!$F161,'Champ Scores'!$A$3:$A$162,'Champ Scores'!R$3:R$162))</f>
        <v>1</v>
      </c>
      <c r="S34">
        <f>IF('Comp Calculator'!$F161=0,$B$28,LOOKUP('Comp Calculator'!$F161,'Champ Scores'!$A$3:$A$162,'Champ Scores'!S$3:S$162))</f>
        <v>1</v>
      </c>
      <c r="T34">
        <f>IF('Comp Calculator'!$F161=0,$B$28,LOOKUP('Comp Calculator'!$F161,'Champ Scores'!$A$3:$A$162,'Champ Scores'!T$3:T$162))</f>
        <v>1</v>
      </c>
      <c r="U34">
        <f>IF('Comp Calculator'!$F161=0,$B$28,LOOKUP('Comp Calculator'!$F161,'Champ Scores'!$A$3:$A$162,'Champ Scores'!U$3:U$162))</f>
        <v>1</v>
      </c>
      <c r="W34">
        <f>IF('Comp Calculator'!$F161=0,0,LOOKUP('Comp Calculator'!$F161,'Champ Scores'!$A$3:$A$162,'Champ Scores'!Y$3:Y$162))</f>
        <v>0</v>
      </c>
      <c r="X34">
        <f>IF('Comp Calculator'!$F161=0,0,LOOKUP('Comp Calculator'!$F161,'Champ Scores'!$A$3:$A$162,'Champ Scores'!Z$3:Z$162))</f>
        <v>0</v>
      </c>
      <c r="Y34">
        <f>IF('Comp Calculator'!$F161=0,0,LOOKUP('Comp Calculator'!$F161,'Champ Scores'!$A$3:$A$162,'Champ Scores'!AA$3:AA$162))</f>
        <v>0</v>
      </c>
      <c r="Z34">
        <f>IF('Comp Calculator'!$F161=0,0,LOOKUP('Comp Calculator'!$F161,'Champ Scores'!$A$3:$A$162,'Champ Scores'!AB$3:AB$162))</f>
        <v>0</v>
      </c>
      <c r="AA34">
        <f>IF('Comp Calculator'!$F161=0,0,LOOKUP('Comp Calculator'!$F161,'Champ Scores'!$A$3:$A$162,'Champ Scores'!AC$3:AC$162))</f>
        <v>0</v>
      </c>
      <c r="AC34">
        <f>IF('Comp Calculator'!$F190=0,'Champ Scores'!AG$164,LOOKUP('Comp Calculator'!$F190,'Champ Scores'!$A$3:$A$162,'Champ Scores'!AG$3:AG$162))</f>
        <v>30.714904280897741</v>
      </c>
      <c r="AD34">
        <f>IF('Comp Calculator'!$F190=0,'Champ Scores'!AH$164,LOOKUP('Comp Calculator'!$F190,'Champ Scores'!$A$3:$A$162,'Champ Scores'!AH$3:AH$162))</f>
        <v>26.899479090205929</v>
      </c>
      <c r="AE34">
        <f>IF('Comp Calculator'!$F190=0,'Champ Scores'!AI$164,LOOKUP('Comp Calculator'!$F190,'Champ Scores'!$A$3:$A$162,'Champ Scores'!AI$3:AI$162))</f>
        <v>42.385616628896329</v>
      </c>
    </row>
    <row r="35" spans="1:31" x14ac:dyDescent="0.25">
      <c r="A35" t="s">
        <v>258</v>
      </c>
      <c r="B35">
        <f>IF('Comp Calculator'!$F162=0,$B$28,LOOKUP('Comp Calculator'!$F162,'Champ Scores'!$A$3:$A$162,'Champ Scores'!B$3:B$162))</f>
        <v>1</v>
      </c>
      <c r="C35">
        <f>IF('Comp Calculator'!$F162=0,$B$28,LOOKUP('Comp Calculator'!$F162,'Champ Scores'!$A$3:$A$162,'Champ Scores'!C$3:C$162))</f>
        <v>1</v>
      </c>
      <c r="D35">
        <f>IF('Comp Calculator'!$F162=0,$B$28,LOOKUP('Comp Calculator'!$F162,'Champ Scores'!$A$3:$A$162,'Champ Scores'!D$3:D$162))</f>
        <v>1</v>
      </c>
      <c r="E35">
        <f>IF('Comp Calculator'!$F162=0,$B$28,LOOKUP('Comp Calculator'!$F162,'Champ Scores'!$A$3:$A$162,'Champ Scores'!E$3:E$162))</f>
        <v>1</v>
      </c>
      <c r="F35">
        <f>IF('Comp Calculator'!$F162=0,$B$28,LOOKUP('Comp Calculator'!$F162,'Champ Scores'!$A$3:$A$162,'Champ Scores'!F$3:F$162))</f>
        <v>1</v>
      </c>
      <c r="G35">
        <f>IF('Comp Calculator'!$F162=0,$B$28,LOOKUP('Comp Calculator'!$F162,'Champ Scores'!$A$3:$A$162,'Champ Scores'!G$3:G$162))</f>
        <v>1</v>
      </c>
      <c r="H35">
        <f>IF('Comp Calculator'!$F162=0,$B$28,LOOKUP('Comp Calculator'!$F162,'Champ Scores'!$A$3:$A$162,'Champ Scores'!H$3:H$162))</f>
        <v>1</v>
      </c>
      <c r="I35">
        <f>IF('Comp Calculator'!$F162=0,$B$28,LOOKUP('Comp Calculator'!$F162,'Champ Scores'!$A$3:$A$162,'Champ Scores'!I$3:I$162))</f>
        <v>1</v>
      </c>
      <c r="J35">
        <f>IF('Comp Calculator'!$F162=0,$B$28,LOOKUP('Comp Calculator'!$F162,'Champ Scores'!$A$3:$A$162,'Champ Scores'!J$3:J$162))</f>
        <v>1</v>
      </c>
      <c r="K35">
        <f>IF('Comp Calculator'!$F162=0,$B$28,LOOKUP('Comp Calculator'!$F162,'Champ Scores'!$A$3:$A$162,'Champ Scores'!K$3:K$162))</f>
        <v>1</v>
      </c>
      <c r="L35">
        <f>IF('Comp Calculator'!$F162=0,$B$28,LOOKUP('Comp Calculator'!$F162,'Champ Scores'!$A$3:$A$162,'Champ Scores'!L$3:L$162))</f>
        <v>1</v>
      </c>
      <c r="M35">
        <f>IF('Comp Calculator'!$F162=0,$B$28,LOOKUP('Comp Calculator'!$F162,'Champ Scores'!$A$3:$A$162,'Champ Scores'!M$3:M$162))</f>
        <v>1</v>
      </c>
      <c r="N35">
        <f>IF('Comp Calculator'!$F162=0,$B$28,LOOKUP('Comp Calculator'!$F162,'Champ Scores'!$A$3:$A$162,'Champ Scores'!N$3:N$162))</f>
        <v>1</v>
      </c>
      <c r="O35">
        <f>IF('Comp Calculator'!$F162=0,$B$28,LOOKUP('Comp Calculator'!$F162,'Champ Scores'!$A$3:$A$162,'Champ Scores'!O$3:O$162))</f>
        <v>1</v>
      </c>
      <c r="P35">
        <f>IF('Comp Calculator'!$F162=0,$B$28,LOOKUP('Comp Calculator'!$F162,'Champ Scores'!$A$3:$A$162,'Champ Scores'!P$3:P$162))</f>
        <v>1</v>
      </c>
      <c r="Q35">
        <f>IF('Comp Calculator'!$F162=0,$B$28,LOOKUP('Comp Calculator'!$F162,'Champ Scores'!$A$3:$A$162,'Champ Scores'!Q$3:Q$162))</f>
        <v>1</v>
      </c>
      <c r="R35">
        <f>IF('Comp Calculator'!$F162=0,$B$28,LOOKUP('Comp Calculator'!$F162,'Champ Scores'!$A$3:$A$162,'Champ Scores'!R$3:R$162))</f>
        <v>1</v>
      </c>
      <c r="S35">
        <f>IF('Comp Calculator'!$F162=0,$B$28,LOOKUP('Comp Calculator'!$F162,'Champ Scores'!$A$3:$A$162,'Champ Scores'!S$3:S$162))</f>
        <v>1</v>
      </c>
      <c r="T35">
        <f>IF('Comp Calculator'!$F162=0,$B$28,LOOKUP('Comp Calculator'!$F162,'Champ Scores'!$A$3:$A$162,'Champ Scores'!T$3:T$162))</f>
        <v>1</v>
      </c>
      <c r="U35">
        <f>IF('Comp Calculator'!$F162=0,$B$28,LOOKUP('Comp Calculator'!$F162,'Champ Scores'!$A$3:$A$162,'Champ Scores'!U$3:U$162))</f>
        <v>1</v>
      </c>
      <c r="W35">
        <f>IF('Comp Calculator'!$F162=0,0,LOOKUP('Comp Calculator'!$F162,'Champ Scores'!$A$3:$A$162,'Champ Scores'!Y$3:Y$162))</f>
        <v>0</v>
      </c>
      <c r="X35">
        <f>IF('Comp Calculator'!$F162=0,0,LOOKUP('Comp Calculator'!$F162,'Champ Scores'!$A$3:$A$162,'Champ Scores'!Z$3:Z$162))</f>
        <v>0</v>
      </c>
      <c r="Y35">
        <f>IF('Comp Calculator'!$F162=0,0,LOOKUP('Comp Calculator'!$F162,'Champ Scores'!$A$3:$A$162,'Champ Scores'!AA$3:AA$162))</f>
        <v>0</v>
      </c>
      <c r="Z35">
        <f>IF('Comp Calculator'!$F162=0,0,LOOKUP('Comp Calculator'!$F162,'Champ Scores'!$A$3:$A$162,'Champ Scores'!AB$3:AB$162))</f>
        <v>0</v>
      </c>
      <c r="AA35">
        <f>IF('Comp Calculator'!$F162=0,0,LOOKUP('Comp Calculator'!$F162,'Champ Scores'!$A$3:$A$162,'Champ Scores'!AC$3:AC$162))</f>
        <v>0</v>
      </c>
      <c r="AC35">
        <f>IF('Comp Calculator'!$F191=0,'Champ Scores'!AG$164,LOOKUP('Comp Calculator'!$F191,'Champ Scores'!$A$3:$A$162,'Champ Scores'!AG$3:AG$162))</f>
        <v>33.291561953275803</v>
      </c>
      <c r="AD35">
        <f>IF('Comp Calculator'!$F191=0,'Champ Scores'!AH$164,LOOKUP('Comp Calculator'!$F191,'Champ Scores'!$A$3:$A$162,'Champ Scores'!AH$3:AH$162))</f>
        <v>34.054493809916679</v>
      </c>
      <c r="AE35">
        <f>IF('Comp Calculator'!$F191=0,'Champ Scores'!AI$164,LOOKUP('Comp Calculator'!$F191,'Champ Scores'!$A$3:$A$162,'Champ Scores'!AI$3:AI$162))</f>
        <v>32.653944236807476</v>
      </c>
    </row>
    <row r="36" spans="1:31" x14ac:dyDescent="0.25">
      <c r="A36" t="s">
        <v>259</v>
      </c>
      <c r="B36">
        <f>SUM(B31:B35)</f>
        <v>7</v>
      </c>
      <c r="C36">
        <f t="shared" ref="C36:U36" si="9">SUM(C31:C35)</f>
        <v>8</v>
      </c>
      <c r="D36">
        <f t="shared" si="9"/>
        <v>5</v>
      </c>
      <c r="E36">
        <f t="shared" si="9"/>
        <v>8</v>
      </c>
      <c r="F36">
        <f t="shared" si="9"/>
        <v>8</v>
      </c>
      <c r="G36">
        <f t="shared" si="9"/>
        <v>7</v>
      </c>
      <c r="H36">
        <f t="shared" si="9"/>
        <v>6</v>
      </c>
      <c r="I36">
        <f t="shared" si="9"/>
        <v>5</v>
      </c>
      <c r="J36">
        <f t="shared" si="9"/>
        <v>8</v>
      </c>
      <c r="K36">
        <f t="shared" si="9"/>
        <v>5</v>
      </c>
      <c r="L36">
        <f t="shared" si="9"/>
        <v>9</v>
      </c>
      <c r="M36">
        <f t="shared" si="9"/>
        <v>5</v>
      </c>
      <c r="N36">
        <f t="shared" si="9"/>
        <v>8</v>
      </c>
      <c r="O36">
        <f t="shared" si="9"/>
        <v>7</v>
      </c>
      <c r="P36">
        <f t="shared" si="9"/>
        <v>7</v>
      </c>
      <c r="Q36">
        <f t="shared" si="9"/>
        <v>7</v>
      </c>
      <c r="R36">
        <f t="shared" si="9"/>
        <v>5</v>
      </c>
      <c r="S36">
        <f t="shared" si="9"/>
        <v>5</v>
      </c>
      <c r="T36">
        <f t="shared" si="9"/>
        <v>7</v>
      </c>
      <c r="U36">
        <f t="shared" si="9"/>
        <v>5</v>
      </c>
      <c r="W36">
        <f>SUM(W31:W35)</f>
        <v>2088</v>
      </c>
      <c r="X36">
        <f>SUM(X31:X35)</f>
        <v>1732</v>
      </c>
      <c r="Y36">
        <f>SUM(Y31:Y35)</f>
        <v>1752</v>
      </c>
      <c r="Z36">
        <f>SUM(Z31:Z35)</f>
        <v>1617</v>
      </c>
      <c r="AA36">
        <f>SUM(AA31:AA35)</f>
        <v>1922</v>
      </c>
      <c r="AC36">
        <f>SUM(AC31:AC35)</f>
        <v>149.93360652238658</v>
      </c>
      <c r="AD36">
        <f>SUM(AD31:AD35)</f>
        <v>164.01123540071353</v>
      </c>
      <c r="AE36">
        <f>SUM(AE31:AE35)</f>
        <v>186.05515807689989</v>
      </c>
    </row>
    <row r="38" spans="1:31" x14ac:dyDescent="0.25">
      <c r="A38" t="s">
        <v>260</v>
      </c>
      <c r="B38">
        <f>IF('Comp Calculator'!$G158=0,$B$28,LOOKUP('Comp Calculator'!$G158,'Champ Scores'!$A$3:$A$162,'Champ Scores'!B$3:B$162))</f>
        <v>1</v>
      </c>
      <c r="C38">
        <f>IF('Comp Calculator'!$G158=0,$B$28,LOOKUP('Comp Calculator'!$G158,'Champ Scores'!$A$3:$A$162,'Champ Scores'!C$3:C$162))</f>
        <v>1</v>
      </c>
      <c r="D38">
        <f>IF('Comp Calculator'!$G158=0,$B$28,LOOKUP('Comp Calculator'!$G158,'Champ Scores'!$A$3:$A$162,'Champ Scores'!D$3:D$162))</f>
        <v>1</v>
      </c>
      <c r="E38">
        <f>IF('Comp Calculator'!$G158=0,$B$28,LOOKUP('Comp Calculator'!$G158,'Champ Scores'!$A$3:$A$162,'Champ Scores'!E$3:E$162))</f>
        <v>1</v>
      </c>
      <c r="F38">
        <f>IF('Comp Calculator'!$G158=0,$B$28,LOOKUP('Comp Calculator'!$G158,'Champ Scores'!$A$3:$A$162,'Champ Scores'!F$3:F$162))</f>
        <v>1</v>
      </c>
      <c r="G38">
        <f>IF('Comp Calculator'!$G158=0,$B$28,LOOKUP('Comp Calculator'!$G158,'Champ Scores'!$A$3:$A$162,'Champ Scores'!G$3:G$162))</f>
        <v>1</v>
      </c>
      <c r="H38">
        <f>IF('Comp Calculator'!$G158=0,$B$28,LOOKUP('Comp Calculator'!$G158,'Champ Scores'!$A$3:$A$162,'Champ Scores'!H$3:H$162))</f>
        <v>1</v>
      </c>
      <c r="I38">
        <f>IF('Comp Calculator'!$G158=0,$B$28,LOOKUP('Comp Calculator'!$G158,'Champ Scores'!$A$3:$A$162,'Champ Scores'!I$3:I$162))</f>
        <v>1</v>
      </c>
      <c r="J38">
        <f>IF('Comp Calculator'!$G158=0,$B$28,LOOKUP('Comp Calculator'!$G158,'Champ Scores'!$A$3:$A$162,'Champ Scores'!J$3:J$162))</f>
        <v>1</v>
      </c>
      <c r="K38">
        <f>IF('Comp Calculator'!$G158=0,$B$28,LOOKUP('Comp Calculator'!$G158,'Champ Scores'!$A$3:$A$162,'Champ Scores'!K$3:K$162))</f>
        <v>1</v>
      </c>
      <c r="L38">
        <f>IF('Comp Calculator'!$G158=0,$B$28,LOOKUP('Comp Calculator'!$G158,'Champ Scores'!$A$3:$A$162,'Champ Scores'!L$3:L$162))</f>
        <v>1</v>
      </c>
      <c r="M38">
        <f>IF('Comp Calculator'!$G158=0,$B$28,LOOKUP('Comp Calculator'!$G158,'Champ Scores'!$A$3:$A$162,'Champ Scores'!M$3:M$162))</f>
        <v>1</v>
      </c>
      <c r="N38">
        <f>IF('Comp Calculator'!$G158=0,$B$28,LOOKUP('Comp Calculator'!$G158,'Champ Scores'!$A$3:$A$162,'Champ Scores'!N$3:N$162))</f>
        <v>1</v>
      </c>
      <c r="O38">
        <f>IF('Comp Calculator'!$G158=0,$B$28,LOOKUP('Comp Calculator'!$G158,'Champ Scores'!$A$3:$A$162,'Champ Scores'!O$3:O$162))</f>
        <v>1</v>
      </c>
      <c r="P38">
        <f>IF('Comp Calculator'!$G158=0,$B$28,LOOKUP('Comp Calculator'!$G158,'Champ Scores'!$A$3:$A$162,'Champ Scores'!P$3:P$162))</f>
        <v>1</v>
      </c>
      <c r="Q38">
        <f>IF('Comp Calculator'!$G158=0,$B$28,LOOKUP('Comp Calculator'!$G158,'Champ Scores'!$A$3:$A$162,'Champ Scores'!Q$3:Q$162))</f>
        <v>1</v>
      </c>
      <c r="R38">
        <f>IF('Comp Calculator'!$G158=0,$B$28,LOOKUP('Comp Calculator'!$G158,'Champ Scores'!$A$3:$A$162,'Champ Scores'!R$3:R$162))</f>
        <v>1</v>
      </c>
      <c r="S38">
        <f>IF('Comp Calculator'!$G158=0,$B$28,LOOKUP('Comp Calculator'!$G158,'Champ Scores'!$A$3:$A$162,'Champ Scores'!S$3:S$162))</f>
        <v>1</v>
      </c>
      <c r="T38">
        <f>IF('Comp Calculator'!$G158=0,$B$28,LOOKUP('Comp Calculator'!$G158,'Champ Scores'!$A$3:$A$162,'Champ Scores'!T$3:T$162))</f>
        <v>1</v>
      </c>
      <c r="U38">
        <f>IF('Comp Calculator'!$G158=0,$B$28,LOOKUP('Comp Calculator'!$G158,'Champ Scores'!$A$3:$A$162,'Champ Scores'!U$3:U$162))</f>
        <v>1</v>
      </c>
      <c r="W38">
        <f>IF('Comp Calculator'!$G158=0,0,LOOKUP('Comp Calculator'!$G158,'Champ Scores'!$A$3:$A$162,'Champ Scores'!Y$3:Y$162))</f>
        <v>0</v>
      </c>
      <c r="X38">
        <f>IF('Comp Calculator'!$G158=0,0,LOOKUP('Comp Calculator'!$G158,'Champ Scores'!$A$3:$A$162,'Champ Scores'!Z$3:Z$162))</f>
        <v>0</v>
      </c>
      <c r="Y38">
        <f>IF('Comp Calculator'!$G158=0,0,LOOKUP('Comp Calculator'!$G158,'Champ Scores'!$A$3:$A$162,'Champ Scores'!AA$3:AA$162))</f>
        <v>0</v>
      </c>
      <c r="Z38">
        <f>IF('Comp Calculator'!$G158=0,0,LOOKUP('Comp Calculator'!$G158,'Champ Scores'!$A$3:$A$162,'Champ Scores'!AB$3:AB$162))</f>
        <v>0</v>
      </c>
      <c r="AA38">
        <f>IF('Comp Calculator'!$G158=0,0,LOOKUP('Comp Calculator'!$G158,'Champ Scores'!$A$3:$A$162,'Champ Scores'!AC$3:AC$162))</f>
        <v>0</v>
      </c>
      <c r="AC38">
        <f>IF('Comp Calculator'!$G187=0,'Champ Scores'!AG$164,LOOKUP('Comp Calculator'!$G187,'Champ Scores'!$A$3:$A$162,'Champ Scores'!AG$3:AG$162))</f>
        <v>19.948279767470279</v>
      </c>
      <c r="AD38">
        <f>IF('Comp Calculator'!$G187=0,'Champ Scores'!AH$164,LOOKUP('Comp Calculator'!$G187,'Champ Scores'!$A$3:$A$162,'Champ Scores'!AH$3:AH$162))</f>
        <v>30.36300244493102</v>
      </c>
      <c r="AE38">
        <f>IF('Comp Calculator'!$G187=0,'Champ Scores'!AI$164,LOOKUP('Comp Calculator'!$G187,'Champ Scores'!$A$3:$A$162,'Champ Scores'!AI$3:AI$162))</f>
        <v>49.688717787598705</v>
      </c>
    </row>
    <row r="39" spans="1:31" x14ac:dyDescent="0.25">
      <c r="A39" t="s">
        <v>261</v>
      </c>
      <c r="B39">
        <f>IF('Comp Calculator'!$G159=0,$B$28,LOOKUP('Comp Calculator'!$G159,'Champ Scores'!$A$3:$A$162,'Champ Scores'!B$3:B$162))</f>
        <v>1</v>
      </c>
      <c r="C39">
        <f>IF('Comp Calculator'!$G159=0,$B$28,LOOKUP('Comp Calculator'!$G159,'Champ Scores'!$A$3:$A$162,'Champ Scores'!C$3:C$162))</f>
        <v>1</v>
      </c>
      <c r="D39">
        <f>IF('Comp Calculator'!$G159=0,$B$28,LOOKUP('Comp Calculator'!$G159,'Champ Scores'!$A$3:$A$162,'Champ Scores'!D$3:D$162))</f>
        <v>1</v>
      </c>
      <c r="E39">
        <f>IF('Comp Calculator'!$G159=0,$B$28,LOOKUP('Comp Calculator'!$G159,'Champ Scores'!$A$3:$A$162,'Champ Scores'!E$3:E$162))</f>
        <v>1</v>
      </c>
      <c r="F39">
        <f>IF('Comp Calculator'!$G159=0,$B$28,LOOKUP('Comp Calculator'!$G159,'Champ Scores'!$A$3:$A$162,'Champ Scores'!F$3:F$162))</f>
        <v>1</v>
      </c>
      <c r="G39">
        <f>IF('Comp Calculator'!$G159=0,$B$28,LOOKUP('Comp Calculator'!$G159,'Champ Scores'!$A$3:$A$162,'Champ Scores'!G$3:G$162))</f>
        <v>1</v>
      </c>
      <c r="H39">
        <f>IF('Comp Calculator'!$G159=0,$B$28,LOOKUP('Comp Calculator'!$G159,'Champ Scores'!$A$3:$A$162,'Champ Scores'!H$3:H$162))</f>
        <v>1</v>
      </c>
      <c r="I39">
        <f>IF('Comp Calculator'!$G159=0,$B$28,LOOKUP('Comp Calculator'!$G159,'Champ Scores'!$A$3:$A$162,'Champ Scores'!I$3:I$162))</f>
        <v>1</v>
      </c>
      <c r="J39">
        <f>IF('Comp Calculator'!$G159=0,$B$28,LOOKUP('Comp Calculator'!$G159,'Champ Scores'!$A$3:$A$162,'Champ Scores'!J$3:J$162))</f>
        <v>1</v>
      </c>
      <c r="K39">
        <f>IF('Comp Calculator'!$G159=0,$B$28,LOOKUP('Comp Calculator'!$G159,'Champ Scores'!$A$3:$A$162,'Champ Scores'!K$3:K$162))</f>
        <v>1</v>
      </c>
      <c r="L39">
        <f>IF('Comp Calculator'!$G159=0,$B$28,LOOKUP('Comp Calculator'!$G159,'Champ Scores'!$A$3:$A$162,'Champ Scores'!L$3:L$162))</f>
        <v>1</v>
      </c>
      <c r="M39">
        <f>IF('Comp Calculator'!$G159=0,$B$28,LOOKUP('Comp Calculator'!$G159,'Champ Scores'!$A$3:$A$162,'Champ Scores'!M$3:M$162))</f>
        <v>1</v>
      </c>
      <c r="N39">
        <f>IF('Comp Calculator'!$G159=0,$B$28,LOOKUP('Comp Calculator'!$G159,'Champ Scores'!$A$3:$A$162,'Champ Scores'!N$3:N$162))</f>
        <v>1</v>
      </c>
      <c r="O39">
        <f>IF('Comp Calculator'!$G159=0,$B$28,LOOKUP('Comp Calculator'!$G159,'Champ Scores'!$A$3:$A$162,'Champ Scores'!O$3:O$162))</f>
        <v>1</v>
      </c>
      <c r="P39">
        <f>IF('Comp Calculator'!$G159=0,$B$28,LOOKUP('Comp Calculator'!$G159,'Champ Scores'!$A$3:$A$162,'Champ Scores'!P$3:P$162))</f>
        <v>1</v>
      </c>
      <c r="Q39">
        <f>IF('Comp Calculator'!$G159=0,$B$28,LOOKUP('Comp Calculator'!$G159,'Champ Scores'!$A$3:$A$162,'Champ Scores'!Q$3:Q$162))</f>
        <v>1</v>
      </c>
      <c r="R39">
        <f>IF('Comp Calculator'!$G159=0,$B$28,LOOKUP('Comp Calculator'!$G159,'Champ Scores'!$A$3:$A$162,'Champ Scores'!R$3:R$162))</f>
        <v>1</v>
      </c>
      <c r="S39">
        <f>IF('Comp Calculator'!$G159=0,$B$28,LOOKUP('Comp Calculator'!$G159,'Champ Scores'!$A$3:$A$162,'Champ Scores'!S$3:S$162))</f>
        <v>1</v>
      </c>
      <c r="T39">
        <f>IF('Comp Calculator'!$G159=0,$B$28,LOOKUP('Comp Calculator'!$G159,'Champ Scores'!$A$3:$A$162,'Champ Scores'!T$3:T$162))</f>
        <v>1</v>
      </c>
      <c r="U39">
        <f>IF('Comp Calculator'!$G159=0,$B$28,LOOKUP('Comp Calculator'!$G159,'Champ Scores'!$A$3:$A$162,'Champ Scores'!U$3:U$162))</f>
        <v>1</v>
      </c>
      <c r="W39">
        <f>IF('Comp Calculator'!$G159=0,0,LOOKUP('Comp Calculator'!$G159,'Champ Scores'!$A$3:$A$162,'Champ Scores'!Y$3:Y$162))</f>
        <v>0</v>
      </c>
      <c r="X39">
        <f>IF('Comp Calculator'!$G159=0,0,LOOKUP('Comp Calculator'!$G159,'Champ Scores'!$A$3:$A$162,'Champ Scores'!Z$3:Z$162))</f>
        <v>0</v>
      </c>
      <c r="Y39">
        <f>IF('Comp Calculator'!$G159=0,0,LOOKUP('Comp Calculator'!$G159,'Champ Scores'!$A$3:$A$162,'Champ Scores'!AA$3:AA$162))</f>
        <v>0</v>
      </c>
      <c r="Z39">
        <f>IF('Comp Calculator'!$G159=0,0,LOOKUP('Comp Calculator'!$G159,'Champ Scores'!$A$3:$A$162,'Champ Scores'!AB$3:AB$162))</f>
        <v>0</v>
      </c>
      <c r="AA39">
        <f>IF('Comp Calculator'!$G159=0,0,LOOKUP('Comp Calculator'!$G159,'Champ Scores'!$A$3:$A$162,'Champ Scores'!AC$3:AC$162))</f>
        <v>0</v>
      </c>
      <c r="AC39">
        <f>IF('Comp Calculator'!$G188=0,'Champ Scores'!AG$164,LOOKUP('Comp Calculator'!$G188,'Champ Scores'!$A$3:$A$162,'Champ Scores'!AG$3:AG$162))</f>
        <v>49.699388454437496</v>
      </c>
      <c r="AD39">
        <f>IF('Comp Calculator'!$G188=0,'Champ Scores'!AH$164,LOOKUP('Comp Calculator'!$G188,'Champ Scores'!$A$3:$A$162,'Champ Scores'!AH$3:AH$162))</f>
        <v>31.872714569804224</v>
      </c>
      <c r="AE39">
        <f>IF('Comp Calculator'!$G188=0,'Champ Scores'!AI$164,LOOKUP('Comp Calculator'!$G188,'Champ Scores'!$A$3:$A$162,'Champ Scores'!AI$3:AI$162))</f>
        <v>18.42789697575828</v>
      </c>
    </row>
    <row r="40" spans="1:31" x14ac:dyDescent="0.25">
      <c r="A40" t="s">
        <v>262</v>
      </c>
      <c r="B40">
        <f>IF('Comp Calculator'!$G160=0,$B$28,LOOKUP('Comp Calculator'!$G160,'Champ Scores'!$A$3:$A$162,'Champ Scores'!B$3:B$162))</f>
        <v>1</v>
      </c>
      <c r="C40">
        <f>IF('Comp Calculator'!$G160=0,$B$28,LOOKUP('Comp Calculator'!$G160,'Champ Scores'!$A$3:$A$162,'Champ Scores'!C$3:C$162))</f>
        <v>1</v>
      </c>
      <c r="D40">
        <f>IF('Comp Calculator'!$G160=0,$B$28,LOOKUP('Comp Calculator'!$G160,'Champ Scores'!$A$3:$A$162,'Champ Scores'!D$3:D$162))</f>
        <v>1</v>
      </c>
      <c r="E40">
        <f>IF('Comp Calculator'!$G160=0,$B$28,LOOKUP('Comp Calculator'!$G160,'Champ Scores'!$A$3:$A$162,'Champ Scores'!E$3:E$162))</f>
        <v>1</v>
      </c>
      <c r="F40">
        <f>IF('Comp Calculator'!$G160=0,$B$28,LOOKUP('Comp Calculator'!$G160,'Champ Scores'!$A$3:$A$162,'Champ Scores'!F$3:F$162))</f>
        <v>1</v>
      </c>
      <c r="G40">
        <f>IF('Comp Calculator'!$G160=0,$B$28,LOOKUP('Comp Calculator'!$G160,'Champ Scores'!$A$3:$A$162,'Champ Scores'!G$3:G$162))</f>
        <v>1</v>
      </c>
      <c r="H40">
        <f>IF('Comp Calculator'!$G160=0,$B$28,LOOKUP('Comp Calculator'!$G160,'Champ Scores'!$A$3:$A$162,'Champ Scores'!H$3:H$162))</f>
        <v>1</v>
      </c>
      <c r="I40">
        <f>IF('Comp Calculator'!$G160=0,$B$28,LOOKUP('Comp Calculator'!$G160,'Champ Scores'!$A$3:$A$162,'Champ Scores'!I$3:I$162))</f>
        <v>1</v>
      </c>
      <c r="J40">
        <f>IF('Comp Calculator'!$G160=0,$B$28,LOOKUP('Comp Calculator'!$G160,'Champ Scores'!$A$3:$A$162,'Champ Scores'!J$3:J$162))</f>
        <v>1</v>
      </c>
      <c r="K40">
        <f>IF('Comp Calculator'!$G160=0,$B$28,LOOKUP('Comp Calculator'!$G160,'Champ Scores'!$A$3:$A$162,'Champ Scores'!K$3:K$162))</f>
        <v>1</v>
      </c>
      <c r="L40">
        <f>IF('Comp Calculator'!$G160=0,$B$28,LOOKUP('Comp Calculator'!$G160,'Champ Scores'!$A$3:$A$162,'Champ Scores'!L$3:L$162))</f>
        <v>1</v>
      </c>
      <c r="M40">
        <f>IF('Comp Calculator'!$G160=0,$B$28,LOOKUP('Comp Calculator'!$G160,'Champ Scores'!$A$3:$A$162,'Champ Scores'!M$3:M$162))</f>
        <v>1</v>
      </c>
      <c r="N40">
        <f>IF('Comp Calculator'!$G160=0,$B$28,LOOKUP('Comp Calculator'!$G160,'Champ Scores'!$A$3:$A$162,'Champ Scores'!N$3:N$162))</f>
        <v>1</v>
      </c>
      <c r="O40">
        <f>IF('Comp Calculator'!$G160=0,$B$28,LOOKUP('Comp Calculator'!$G160,'Champ Scores'!$A$3:$A$162,'Champ Scores'!O$3:O$162))</f>
        <v>1</v>
      </c>
      <c r="P40">
        <f>IF('Comp Calculator'!$G160=0,$B$28,LOOKUP('Comp Calculator'!$G160,'Champ Scores'!$A$3:$A$162,'Champ Scores'!P$3:P$162))</f>
        <v>1</v>
      </c>
      <c r="Q40">
        <f>IF('Comp Calculator'!$G160=0,$B$28,LOOKUP('Comp Calculator'!$G160,'Champ Scores'!$A$3:$A$162,'Champ Scores'!Q$3:Q$162))</f>
        <v>1</v>
      </c>
      <c r="R40">
        <f>IF('Comp Calculator'!$G160=0,$B$28,LOOKUP('Comp Calculator'!$G160,'Champ Scores'!$A$3:$A$162,'Champ Scores'!R$3:R$162))</f>
        <v>1</v>
      </c>
      <c r="S40">
        <f>IF('Comp Calculator'!$G160=0,$B$28,LOOKUP('Comp Calculator'!$G160,'Champ Scores'!$A$3:$A$162,'Champ Scores'!S$3:S$162))</f>
        <v>1</v>
      </c>
      <c r="T40">
        <f>IF('Comp Calculator'!$G160=0,$B$28,LOOKUP('Comp Calculator'!$G160,'Champ Scores'!$A$3:$A$162,'Champ Scores'!T$3:T$162))</f>
        <v>1</v>
      </c>
      <c r="U40">
        <f>IF('Comp Calculator'!$G160=0,$B$28,LOOKUP('Comp Calculator'!$G160,'Champ Scores'!$A$3:$A$162,'Champ Scores'!U$3:U$162))</f>
        <v>1</v>
      </c>
      <c r="W40">
        <f>IF('Comp Calculator'!$G160=0,0,LOOKUP('Comp Calculator'!$G160,'Champ Scores'!$A$3:$A$162,'Champ Scores'!Y$3:Y$162))</f>
        <v>0</v>
      </c>
      <c r="X40">
        <f>IF('Comp Calculator'!$G160=0,0,LOOKUP('Comp Calculator'!$G160,'Champ Scores'!$A$3:$A$162,'Champ Scores'!Z$3:Z$162))</f>
        <v>0</v>
      </c>
      <c r="Y40">
        <f>IF('Comp Calculator'!$G160=0,0,LOOKUP('Comp Calculator'!$G160,'Champ Scores'!$A$3:$A$162,'Champ Scores'!AA$3:AA$162))</f>
        <v>0</v>
      </c>
      <c r="Z40">
        <f>IF('Comp Calculator'!$G160=0,0,LOOKUP('Comp Calculator'!$G160,'Champ Scores'!$A$3:$A$162,'Champ Scores'!AB$3:AB$162))</f>
        <v>0</v>
      </c>
      <c r="AA40">
        <f>IF('Comp Calculator'!$G160=0,0,LOOKUP('Comp Calculator'!$G160,'Champ Scores'!$A$3:$A$162,'Champ Scores'!AC$3:AC$162))</f>
        <v>0</v>
      </c>
      <c r="AC40">
        <f>IF('Comp Calculator'!$G189=0,'Champ Scores'!AG$164,LOOKUP('Comp Calculator'!$G189,'Champ Scores'!$A$3:$A$162,'Champ Scores'!AG$3:AG$162))</f>
        <v>30.636921931643794</v>
      </c>
      <c r="AD40">
        <f>IF('Comp Calculator'!$G189=0,'Champ Scores'!AH$164,LOOKUP('Comp Calculator'!$G189,'Champ Scores'!$A$3:$A$162,'Champ Scores'!AH$3:AH$162))</f>
        <v>28.456000944983124</v>
      </c>
      <c r="AE40">
        <f>IF('Comp Calculator'!$G189=0,'Champ Scores'!AI$164,LOOKUP('Comp Calculator'!$G189,'Champ Scores'!$A$3:$A$162,'Champ Scores'!AI$3:AI$162))</f>
        <v>40.907077123373078</v>
      </c>
    </row>
    <row r="41" spans="1:31" x14ac:dyDescent="0.25">
      <c r="A41" t="s">
        <v>263</v>
      </c>
      <c r="B41">
        <f>IF('Comp Calculator'!$G161=0,$B$28,LOOKUP('Comp Calculator'!$G161,'Champ Scores'!$A$3:$A$162,'Champ Scores'!B$3:B$162))</f>
        <v>1</v>
      </c>
      <c r="C41">
        <f>IF('Comp Calculator'!$G161=0,$B$28,LOOKUP('Comp Calculator'!$G161,'Champ Scores'!$A$3:$A$162,'Champ Scores'!C$3:C$162))</f>
        <v>1</v>
      </c>
      <c r="D41">
        <f>IF('Comp Calculator'!$G161=0,$B$28,LOOKUP('Comp Calculator'!$G161,'Champ Scores'!$A$3:$A$162,'Champ Scores'!D$3:D$162))</f>
        <v>1</v>
      </c>
      <c r="E41">
        <f>IF('Comp Calculator'!$G161=0,$B$28,LOOKUP('Comp Calculator'!$G161,'Champ Scores'!$A$3:$A$162,'Champ Scores'!E$3:E$162))</f>
        <v>1</v>
      </c>
      <c r="F41">
        <f>IF('Comp Calculator'!$G161=0,$B$28,LOOKUP('Comp Calculator'!$G161,'Champ Scores'!$A$3:$A$162,'Champ Scores'!F$3:F$162))</f>
        <v>1</v>
      </c>
      <c r="G41">
        <f>IF('Comp Calculator'!$G161=0,$B$28,LOOKUP('Comp Calculator'!$G161,'Champ Scores'!$A$3:$A$162,'Champ Scores'!G$3:G$162))</f>
        <v>1</v>
      </c>
      <c r="H41">
        <f>IF('Comp Calculator'!$G161=0,$B$28,LOOKUP('Comp Calculator'!$G161,'Champ Scores'!$A$3:$A$162,'Champ Scores'!H$3:H$162))</f>
        <v>1</v>
      </c>
      <c r="I41">
        <f>IF('Comp Calculator'!$G161=0,$B$28,LOOKUP('Comp Calculator'!$G161,'Champ Scores'!$A$3:$A$162,'Champ Scores'!I$3:I$162))</f>
        <v>1</v>
      </c>
      <c r="J41">
        <f>IF('Comp Calculator'!$G161=0,$B$28,LOOKUP('Comp Calculator'!$G161,'Champ Scores'!$A$3:$A$162,'Champ Scores'!J$3:J$162))</f>
        <v>1</v>
      </c>
      <c r="K41">
        <f>IF('Comp Calculator'!$G161=0,$B$28,LOOKUP('Comp Calculator'!$G161,'Champ Scores'!$A$3:$A$162,'Champ Scores'!K$3:K$162))</f>
        <v>1</v>
      </c>
      <c r="L41">
        <f>IF('Comp Calculator'!$G161=0,$B$28,LOOKUP('Comp Calculator'!$G161,'Champ Scores'!$A$3:$A$162,'Champ Scores'!L$3:L$162))</f>
        <v>1</v>
      </c>
      <c r="M41">
        <f>IF('Comp Calculator'!$G161=0,$B$28,LOOKUP('Comp Calculator'!$G161,'Champ Scores'!$A$3:$A$162,'Champ Scores'!M$3:M$162))</f>
        <v>1</v>
      </c>
      <c r="N41">
        <f>IF('Comp Calculator'!$G161=0,$B$28,LOOKUP('Comp Calculator'!$G161,'Champ Scores'!$A$3:$A$162,'Champ Scores'!N$3:N$162))</f>
        <v>1</v>
      </c>
      <c r="O41">
        <f>IF('Comp Calculator'!$G161=0,$B$28,LOOKUP('Comp Calculator'!$G161,'Champ Scores'!$A$3:$A$162,'Champ Scores'!O$3:O$162))</f>
        <v>1</v>
      </c>
      <c r="P41">
        <f>IF('Comp Calculator'!$G161=0,$B$28,LOOKUP('Comp Calculator'!$G161,'Champ Scores'!$A$3:$A$162,'Champ Scores'!P$3:P$162))</f>
        <v>1</v>
      </c>
      <c r="Q41">
        <f>IF('Comp Calculator'!$G161=0,$B$28,LOOKUP('Comp Calculator'!$G161,'Champ Scores'!$A$3:$A$162,'Champ Scores'!Q$3:Q$162))</f>
        <v>1</v>
      </c>
      <c r="R41">
        <f>IF('Comp Calculator'!$G161=0,$B$28,LOOKUP('Comp Calculator'!$G161,'Champ Scores'!$A$3:$A$162,'Champ Scores'!R$3:R$162))</f>
        <v>1</v>
      </c>
      <c r="S41">
        <f>IF('Comp Calculator'!$G161=0,$B$28,LOOKUP('Comp Calculator'!$G161,'Champ Scores'!$A$3:$A$162,'Champ Scores'!S$3:S$162))</f>
        <v>1</v>
      </c>
      <c r="T41">
        <f>IF('Comp Calculator'!$G161=0,$B$28,LOOKUP('Comp Calculator'!$G161,'Champ Scores'!$A$3:$A$162,'Champ Scores'!T$3:T$162))</f>
        <v>1</v>
      </c>
      <c r="U41">
        <f>IF('Comp Calculator'!$G161=0,$B$28,LOOKUP('Comp Calculator'!$G161,'Champ Scores'!$A$3:$A$162,'Champ Scores'!U$3:U$162))</f>
        <v>1</v>
      </c>
      <c r="W41">
        <f>IF('Comp Calculator'!$G161=0,0,LOOKUP('Comp Calculator'!$G161,'Champ Scores'!$A$3:$A$162,'Champ Scores'!Y$3:Y$162))</f>
        <v>0</v>
      </c>
      <c r="X41">
        <f>IF('Comp Calculator'!$G161=0,0,LOOKUP('Comp Calculator'!$G161,'Champ Scores'!$A$3:$A$162,'Champ Scores'!Z$3:Z$162))</f>
        <v>0</v>
      </c>
      <c r="Y41">
        <f>IF('Comp Calculator'!$G161=0,0,LOOKUP('Comp Calculator'!$G161,'Champ Scores'!$A$3:$A$162,'Champ Scores'!AA$3:AA$162))</f>
        <v>0</v>
      </c>
      <c r="Z41">
        <f>IF('Comp Calculator'!$G161=0,0,LOOKUP('Comp Calculator'!$G161,'Champ Scores'!$A$3:$A$162,'Champ Scores'!AB$3:AB$162))</f>
        <v>0</v>
      </c>
      <c r="AA41">
        <f>IF('Comp Calculator'!$G161=0,0,LOOKUP('Comp Calculator'!$G161,'Champ Scores'!$A$3:$A$162,'Champ Scores'!AC$3:AC$162))</f>
        <v>0</v>
      </c>
      <c r="AC41">
        <f>IF('Comp Calculator'!$G190=0,'Champ Scores'!AG$164,LOOKUP('Comp Calculator'!$G190,'Champ Scores'!$A$3:$A$162,'Champ Scores'!AG$3:AG$162))</f>
        <v>19.948279767470279</v>
      </c>
      <c r="AD41">
        <f>IF('Comp Calculator'!$G190=0,'Champ Scores'!AH$164,LOOKUP('Comp Calculator'!$G190,'Champ Scores'!$A$3:$A$162,'Champ Scores'!AH$3:AH$162))</f>
        <v>30.36300244493102</v>
      </c>
      <c r="AE41">
        <f>IF('Comp Calculator'!$G190=0,'Champ Scores'!AI$164,LOOKUP('Comp Calculator'!$G190,'Champ Scores'!$A$3:$A$162,'Champ Scores'!AI$3:AI$162))</f>
        <v>49.688717787598705</v>
      </c>
    </row>
    <row r="42" spans="1:31" x14ac:dyDescent="0.25">
      <c r="A42" t="s">
        <v>264</v>
      </c>
      <c r="B42">
        <f>IF('Comp Calculator'!$G162=0,$B$28,LOOKUP('Comp Calculator'!$G162,'Champ Scores'!$A$3:$A$162,'Champ Scores'!B$3:B$162))</f>
        <v>1</v>
      </c>
      <c r="C42">
        <f>IF('Comp Calculator'!$G162=0,$B$28,LOOKUP('Comp Calculator'!$G162,'Champ Scores'!$A$3:$A$162,'Champ Scores'!C$3:C$162))</f>
        <v>1</v>
      </c>
      <c r="D42">
        <f>IF('Comp Calculator'!$G162=0,$B$28,LOOKUP('Comp Calculator'!$G162,'Champ Scores'!$A$3:$A$162,'Champ Scores'!D$3:D$162))</f>
        <v>1</v>
      </c>
      <c r="E42">
        <f>IF('Comp Calculator'!$G162=0,$B$28,LOOKUP('Comp Calculator'!$G162,'Champ Scores'!$A$3:$A$162,'Champ Scores'!E$3:E$162))</f>
        <v>1</v>
      </c>
      <c r="F42">
        <f>IF('Comp Calculator'!$G162=0,$B$28,LOOKUP('Comp Calculator'!$G162,'Champ Scores'!$A$3:$A$162,'Champ Scores'!F$3:F$162))</f>
        <v>1</v>
      </c>
      <c r="G42">
        <f>IF('Comp Calculator'!$G162=0,$B$28,LOOKUP('Comp Calculator'!$G162,'Champ Scores'!$A$3:$A$162,'Champ Scores'!G$3:G$162))</f>
        <v>1</v>
      </c>
      <c r="H42">
        <f>IF('Comp Calculator'!$G162=0,$B$28,LOOKUP('Comp Calculator'!$G162,'Champ Scores'!$A$3:$A$162,'Champ Scores'!H$3:H$162))</f>
        <v>1</v>
      </c>
      <c r="I42">
        <f>IF('Comp Calculator'!$G162=0,$B$28,LOOKUP('Comp Calculator'!$G162,'Champ Scores'!$A$3:$A$162,'Champ Scores'!I$3:I$162))</f>
        <v>1</v>
      </c>
      <c r="J42">
        <f>IF('Comp Calculator'!$G162=0,$B$28,LOOKUP('Comp Calculator'!$G162,'Champ Scores'!$A$3:$A$162,'Champ Scores'!J$3:J$162))</f>
        <v>1</v>
      </c>
      <c r="K42">
        <f>IF('Comp Calculator'!$G162=0,$B$28,LOOKUP('Comp Calculator'!$G162,'Champ Scores'!$A$3:$A$162,'Champ Scores'!K$3:K$162))</f>
        <v>1</v>
      </c>
      <c r="L42">
        <f>IF('Comp Calculator'!$G162=0,$B$28,LOOKUP('Comp Calculator'!$G162,'Champ Scores'!$A$3:$A$162,'Champ Scores'!L$3:L$162))</f>
        <v>1</v>
      </c>
      <c r="M42">
        <f>IF('Comp Calculator'!$G162=0,$B$28,LOOKUP('Comp Calculator'!$G162,'Champ Scores'!$A$3:$A$162,'Champ Scores'!M$3:M$162))</f>
        <v>1</v>
      </c>
      <c r="N42">
        <f>IF('Comp Calculator'!$G162=0,$B$28,LOOKUP('Comp Calculator'!$G162,'Champ Scores'!$A$3:$A$162,'Champ Scores'!N$3:N$162))</f>
        <v>1</v>
      </c>
      <c r="O42">
        <f>IF('Comp Calculator'!$G162=0,$B$28,LOOKUP('Comp Calculator'!$G162,'Champ Scores'!$A$3:$A$162,'Champ Scores'!O$3:O$162))</f>
        <v>1</v>
      </c>
      <c r="P42">
        <f>IF('Comp Calculator'!$G162=0,$B$28,LOOKUP('Comp Calculator'!$G162,'Champ Scores'!$A$3:$A$162,'Champ Scores'!P$3:P$162))</f>
        <v>1</v>
      </c>
      <c r="Q42">
        <f>IF('Comp Calculator'!$G162=0,$B$28,LOOKUP('Comp Calculator'!$G162,'Champ Scores'!$A$3:$A$162,'Champ Scores'!Q$3:Q$162))</f>
        <v>1</v>
      </c>
      <c r="R42">
        <f>IF('Comp Calculator'!$G162=0,$B$28,LOOKUP('Comp Calculator'!$G162,'Champ Scores'!$A$3:$A$162,'Champ Scores'!R$3:R$162))</f>
        <v>1</v>
      </c>
      <c r="S42">
        <f>IF('Comp Calculator'!$G162=0,$B$28,LOOKUP('Comp Calculator'!$G162,'Champ Scores'!$A$3:$A$162,'Champ Scores'!S$3:S$162))</f>
        <v>1</v>
      </c>
      <c r="T42">
        <f>IF('Comp Calculator'!$G162=0,$B$28,LOOKUP('Comp Calculator'!$G162,'Champ Scores'!$A$3:$A$162,'Champ Scores'!T$3:T$162))</f>
        <v>1</v>
      </c>
      <c r="U42">
        <f>IF('Comp Calculator'!$G162=0,$B$28,LOOKUP('Comp Calculator'!$G162,'Champ Scores'!$A$3:$A$162,'Champ Scores'!U$3:U$162))</f>
        <v>1</v>
      </c>
      <c r="W42">
        <f>IF('Comp Calculator'!$G162=0,0,LOOKUP('Comp Calculator'!$G162,'Champ Scores'!$A$3:$A$162,'Champ Scores'!Y$3:Y$162))</f>
        <v>0</v>
      </c>
      <c r="X42">
        <f>IF('Comp Calculator'!$G162=0,0,LOOKUP('Comp Calculator'!$G162,'Champ Scores'!$A$3:$A$162,'Champ Scores'!Z$3:Z$162))</f>
        <v>0</v>
      </c>
      <c r="Y42">
        <f>IF('Comp Calculator'!$G162=0,0,LOOKUP('Comp Calculator'!$G162,'Champ Scores'!$A$3:$A$162,'Champ Scores'!AA$3:AA$162))</f>
        <v>0</v>
      </c>
      <c r="Z42">
        <f>IF('Comp Calculator'!$G162=0,0,LOOKUP('Comp Calculator'!$G162,'Champ Scores'!$A$3:$A$162,'Champ Scores'!AB$3:AB$162))</f>
        <v>0</v>
      </c>
      <c r="AA42">
        <f>IF('Comp Calculator'!$G162=0,0,LOOKUP('Comp Calculator'!$G162,'Champ Scores'!$A$3:$A$162,'Champ Scores'!AC$3:AC$162))</f>
        <v>0</v>
      </c>
      <c r="AC42">
        <f>IF('Comp Calculator'!$G191=0,'Champ Scores'!AG$164,LOOKUP('Comp Calculator'!$G191,'Champ Scores'!$A$3:$A$162,'Champ Scores'!AG$3:AG$162))</f>
        <v>33.291561953275803</v>
      </c>
      <c r="AD42">
        <f>IF('Comp Calculator'!$G191=0,'Champ Scores'!AH$164,LOOKUP('Comp Calculator'!$G191,'Champ Scores'!$A$3:$A$162,'Champ Scores'!AH$3:AH$162))</f>
        <v>34.054493809916679</v>
      </c>
      <c r="AE42">
        <f>IF('Comp Calculator'!$G191=0,'Champ Scores'!AI$164,LOOKUP('Comp Calculator'!$G191,'Champ Scores'!$A$3:$A$162,'Champ Scores'!AI$3:AI$162))</f>
        <v>32.653944236807476</v>
      </c>
    </row>
    <row r="43" spans="1:31" x14ac:dyDescent="0.25">
      <c r="A43" t="s">
        <v>265</v>
      </c>
      <c r="B43">
        <f>SUM(B38:B42)</f>
        <v>5</v>
      </c>
      <c r="C43">
        <f t="shared" ref="C43:U43" si="10">SUM(C38:C42)</f>
        <v>5</v>
      </c>
      <c r="D43">
        <f t="shared" si="10"/>
        <v>5</v>
      </c>
      <c r="E43">
        <f t="shared" si="10"/>
        <v>5</v>
      </c>
      <c r="F43">
        <f t="shared" si="10"/>
        <v>5</v>
      </c>
      <c r="G43">
        <f t="shared" si="10"/>
        <v>5</v>
      </c>
      <c r="H43">
        <f t="shared" si="10"/>
        <v>5</v>
      </c>
      <c r="I43">
        <f t="shared" si="10"/>
        <v>5</v>
      </c>
      <c r="J43">
        <f t="shared" si="10"/>
        <v>5</v>
      </c>
      <c r="K43">
        <f t="shared" si="10"/>
        <v>5</v>
      </c>
      <c r="L43">
        <f t="shared" si="10"/>
        <v>5</v>
      </c>
      <c r="M43">
        <f t="shared" si="10"/>
        <v>5</v>
      </c>
      <c r="N43">
        <f t="shared" si="10"/>
        <v>5</v>
      </c>
      <c r="O43">
        <f t="shared" si="10"/>
        <v>5</v>
      </c>
      <c r="P43">
        <f t="shared" si="10"/>
        <v>5</v>
      </c>
      <c r="Q43">
        <f t="shared" si="10"/>
        <v>5</v>
      </c>
      <c r="R43">
        <f t="shared" si="10"/>
        <v>5</v>
      </c>
      <c r="S43">
        <f t="shared" si="10"/>
        <v>5</v>
      </c>
      <c r="T43">
        <f t="shared" si="10"/>
        <v>5</v>
      </c>
      <c r="U43">
        <f t="shared" si="10"/>
        <v>5</v>
      </c>
      <c r="W43">
        <f>SUM(W38:W42)</f>
        <v>0</v>
      </c>
      <c r="X43">
        <f>SUM(X38:X42)</f>
        <v>0</v>
      </c>
      <c r="Y43">
        <f>SUM(Y38:Y42)</f>
        <v>0</v>
      </c>
      <c r="Z43">
        <f>SUM(Z38:Z42)</f>
        <v>0</v>
      </c>
      <c r="AA43">
        <f>SUM(AA38:AA42)</f>
        <v>0</v>
      </c>
      <c r="AC43">
        <f>SUM(AC38:AC42)</f>
        <v>153.52443187429765</v>
      </c>
      <c r="AD43">
        <f>SUM(AD38:AD42)</f>
        <v>155.10921421456607</v>
      </c>
      <c r="AE43">
        <f>SUM(AE38:AE42)</f>
        <v>191.36635391113623</v>
      </c>
    </row>
    <row r="45" spans="1:31" x14ac:dyDescent="0.25">
      <c r="A45" t="s">
        <v>267</v>
      </c>
      <c r="B45">
        <f t="shared" ref="B45:U50" si="11">B31-B38</f>
        <v>2</v>
      </c>
      <c r="C45">
        <f t="shared" si="11"/>
        <v>3</v>
      </c>
      <c r="D45">
        <f t="shared" si="11"/>
        <v>0</v>
      </c>
      <c r="E45">
        <f t="shared" si="11"/>
        <v>3</v>
      </c>
      <c r="F45">
        <f t="shared" si="11"/>
        <v>3</v>
      </c>
      <c r="G45">
        <f t="shared" si="11"/>
        <v>2</v>
      </c>
      <c r="H45">
        <f t="shared" si="11"/>
        <v>1</v>
      </c>
      <c r="I45">
        <f t="shared" si="11"/>
        <v>0</v>
      </c>
      <c r="J45">
        <f t="shared" si="11"/>
        <v>3</v>
      </c>
      <c r="K45">
        <f t="shared" si="11"/>
        <v>0</v>
      </c>
      <c r="L45">
        <f t="shared" si="11"/>
        <v>4</v>
      </c>
      <c r="M45">
        <f t="shared" si="11"/>
        <v>0</v>
      </c>
      <c r="N45">
        <f t="shared" si="11"/>
        <v>3</v>
      </c>
      <c r="O45">
        <f t="shared" si="11"/>
        <v>2</v>
      </c>
      <c r="P45">
        <f t="shared" si="11"/>
        <v>2</v>
      </c>
      <c r="Q45">
        <f t="shared" si="11"/>
        <v>2</v>
      </c>
      <c r="R45">
        <f t="shared" si="11"/>
        <v>0</v>
      </c>
      <c r="S45">
        <f t="shared" si="11"/>
        <v>0</v>
      </c>
      <c r="T45">
        <f t="shared" si="11"/>
        <v>2</v>
      </c>
      <c r="U45">
        <f t="shared" si="11"/>
        <v>0</v>
      </c>
      <c r="W45">
        <f t="shared" ref="W45:AA50" si="12">W31-W38</f>
        <v>2088</v>
      </c>
      <c r="X45">
        <f t="shared" si="12"/>
        <v>1732</v>
      </c>
      <c r="Y45">
        <f t="shared" si="12"/>
        <v>1752</v>
      </c>
      <c r="Z45">
        <f t="shared" si="12"/>
        <v>1617</v>
      </c>
      <c r="AA45">
        <f t="shared" si="12"/>
        <v>1922</v>
      </c>
      <c r="AC45">
        <f t="shared" ref="AC45:AE50" si="13">AC31-AC38</f>
        <v>-2.138664212842972</v>
      </c>
      <c r="AD45">
        <f t="shared" si="13"/>
        <v>6.0668535874204679</v>
      </c>
      <c r="AE45">
        <f t="shared" si="13"/>
        <v>-3.9281893745774994</v>
      </c>
    </row>
    <row r="46" spans="1:31" x14ac:dyDescent="0.25">
      <c r="A46" t="s">
        <v>268</v>
      </c>
      <c r="B46">
        <f t="shared" si="11"/>
        <v>0</v>
      </c>
      <c r="C46">
        <f t="shared" si="11"/>
        <v>0</v>
      </c>
      <c r="D46">
        <f t="shared" si="11"/>
        <v>0</v>
      </c>
      <c r="E46">
        <f t="shared" si="11"/>
        <v>0</v>
      </c>
      <c r="F46">
        <f t="shared" si="11"/>
        <v>0</v>
      </c>
      <c r="G46">
        <f t="shared" si="11"/>
        <v>0</v>
      </c>
      <c r="H46">
        <f t="shared" si="11"/>
        <v>0</v>
      </c>
      <c r="I46">
        <f t="shared" si="11"/>
        <v>0</v>
      </c>
      <c r="J46">
        <f t="shared" si="11"/>
        <v>0</v>
      </c>
      <c r="K46">
        <f t="shared" si="11"/>
        <v>0</v>
      </c>
      <c r="L46">
        <f t="shared" si="11"/>
        <v>0</v>
      </c>
      <c r="M46">
        <f t="shared" si="11"/>
        <v>0</v>
      </c>
      <c r="N46">
        <f t="shared" si="11"/>
        <v>0</v>
      </c>
      <c r="O46">
        <f t="shared" si="11"/>
        <v>0</v>
      </c>
      <c r="P46">
        <f t="shared" si="11"/>
        <v>0</v>
      </c>
      <c r="Q46">
        <f t="shared" si="11"/>
        <v>0</v>
      </c>
      <c r="R46">
        <f t="shared" si="11"/>
        <v>0</v>
      </c>
      <c r="S46">
        <f t="shared" si="11"/>
        <v>0</v>
      </c>
      <c r="T46">
        <f t="shared" si="11"/>
        <v>0</v>
      </c>
      <c r="U46">
        <f t="shared" si="11"/>
        <v>0</v>
      </c>
      <c r="W46">
        <f t="shared" si="12"/>
        <v>0</v>
      </c>
      <c r="X46">
        <f t="shared" si="12"/>
        <v>0</v>
      </c>
      <c r="Y46">
        <f t="shared" si="12"/>
        <v>0</v>
      </c>
      <c r="Z46">
        <f t="shared" si="12"/>
        <v>0</v>
      </c>
      <c r="AA46">
        <f t="shared" si="12"/>
        <v>0</v>
      </c>
      <c r="AC46">
        <f t="shared" si="13"/>
        <v>-18.984484173539755</v>
      </c>
      <c r="AD46">
        <f t="shared" si="13"/>
        <v>-4.9732354795982943</v>
      </c>
      <c r="AE46">
        <f t="shared" si="13"/>
        <v>23.957719653138049</v>
      </c>
    </row>
    <row r="47" spans="1:31" x14ac:dyDescent="0.25">
      <c r="A47" t="s">
        <v>269</v>
      </c>
      <c r="B47">
        <f t="shared" si="11"/>
        <v>0</v>
      </c>
      <c r="C47">
        <f t="shared" si="11"/>
        <v>0</v>
      </c>
      <c r="D47">
        <f t="shared" si="11"/>
        <v>0</v>
      </c>
      <c r="E47">
        <f t="shared" si="11"/>
        <v>0</v>
      </c>
      <c r="F47">
        <f t="shared" si="11"/>
        <v>0</v>
      </c>
      <c r="G47">
        <f t="shared" si="11"/>
        <v>0</v>
      </c>
      <c r="H47">
        <f t="shared" si="11"/>
        <v>0</v>
      </c>
      <c r="I47">
        <f t="shared" si="11"/>
        <v>0</v>
      </c>
      <c r="J47">
        <f t="shared" si="11"/>
        <v>0</v>
      </c>
      <c r="K47">
        <f t="shared" si="11"/>
        <v>0</v>
      </c>
      <c r="L47">
        <f t="shared" si="11"/>
        <v>0</v>
      </c>
      <c r="M47">
        <f t="shared" si="11"/>
        <v>0</v>
      </c>
      <c r="N47">
        <f t="shared" si="11"/>
        <v>0</v>
      </c>
      <c r="O47">
        <f t="shared" si="11"/>
        <v>0</v>
      </c>
      <c r="P47">
        <f t="shared" si="11"/>
        <v>0</v>
      </c>
      <c r="Q47">
        <f t="shared" si="11"/>
        <v>0</v>
      </c>
      <c r="R47">
        <f t="shared" si="11"/>
        <v>0</v>
      </c>
      <c r="S47">
        <f t="shared" si="11"/>
        <v>0</v>
      </c>
      <c r="T47">
        <f t="shared" si="11"/>
        <v>0</v>
      </c>
      <c r="U47">
        <f t="shared" si="11"/>
        <v>0</v>
      </c>
      <c r="W47">
        <f t="shared" si="12"/>
        <v>0</v>
      </c>
      <c r="X47">
        <f t="shared" si="12"/>
        <v>0</v>
      </c>
      <c r="Y47">
        <f t="shared" si="12"/>
        <v>0</v>
      </c>
      <c r="Z47">
        <f t="shared" si="12"/>
        <v>0</v>
      </c>
      <c r="AA47">
        <f t="shared" si="12"/>
        <v>0</v>
      </c>
      <c r="AC47">
        <f t="shared" si="13"/>
        <v>6.7656985210441754</v>
      </c>
      <c r="AD47">
        <f t="shared" si="13"/>
        <v>11.271926433050368</v>
      </c>
      <c r="AE47">
        <f t="shared" si="13"/>
        <v>-18.037624954094532</v>
      </c>
    </row>
    <row r="48" spans="1:31" x14ac:dyDescent="0.25">
      <c r="A48" t="s">
        <v>270</v>
      </c>
      <c r="B48">
        <f t="shared" si="11"/>
        <v>0</v>
      </c>
      <c r="C48">
        <f t="shared" si="11"/>
        <v>0</v>
      </c>
      <c r="D48">
        <f t="shared" si="11"/>
        <v>0</v>
      </c>
      <c r="E48">
        <f t="shared" si="11"/>
        <v>0</v>
      </c>
      <c r="F48">
        <f t="shared" si="11"/>
        <v>0</v>
      </c>
      <c r="G48">
        <f t="shared" si="11"/>
        <v>0</v>
      </c>
      <c r="H48">
        <f t="shared" si="11"/>
        <v>0</v>
      </c>
      <c r="I48">
        <f t="shared" si="11"/>
        <v>0</v>
      </c>
      <c r="J48">
        <f t="shared" si="11"/>
        <v>0</v>
      </c>
      <c r="K48">
        <f t="shared" si="11"/>
        <v>0</v>
      </c>
      <c r="L48">
        <f t="shared" si="11"/>
        <v>0</v>
      </c>
      <c r="M48">
        <f t="shared" si="11"/>
        <v>0</v>
      </c>
      <c r="N48">
        <f t="shared" si="11"/>
        <v>0</v>
      </c>
      <c r="O48">
        <f t="shared" si="11"/>
        <v>0</v>
      </c>
      <c r="P48">
        <f t="shared" si="11"/>
        <v>0</v>
      </c>
      <c r="Q48">
        <f t="shared" si="11"/>
        <v>0</v>
      </c>
      <c r="R48">
        <f t="shared" si="11"/>
        <v>0</v>
      </c>
      <c r="S48">
        <f t="shared" si="11"/>
        <v>0</v>
      </c>
      <c r="T48">
        <f t="shared" si="11"/>
        <v>0</v>
      </c>
      <c r="U48">
        <f t="shared" si="11"/>
        <v>0</v>
      </c>
      <c r="W48">
        <f t="shared" si="12"/>
        <v>0</v>
      </c>
      <c r="X48">
        <f t="shared" si="12"/>
        <v>0</v>
      </c>
      <c r="Y48">
        <f t="shared" si="12"/>
        <v>0</v>
      </c>
      <c r="Z48">
        <f t="shared" si="12"/>
        <v>0</v>
      </c>
      <c r="AA48">
        <f t="shared" si="12"/>
        <v>0</v>
      </c>
      <c r="AC48">
        <f t="shared" si="13"/>
        <v>10.766624513427463</v>
      </c>
      <c r="AD48">
        <f t="shared" si="13"/>
        <v>-3.4635233547250905</v>
      </c>
      <c r="AE48">
        <f t="shared" si="13"/>
        <v>-7.3031011587023755</v>
      </c>
    </row>
    <row r="49" spans="1:31" x14ac:dyDescent="0.25">
      <c r="A49" t="s">
        <v>271</v>
      </c>
      <c r="B49">
        <f t="shared" si="11"/>
        <v>0</v>
      </c>
      <c r="C49">
        <f t="shared" si="11"/>
        <v>0</v>
      </c>
      <c r="D49">
        <f t="shared" si="11"/>
        <v>0</v>
      </c>
      <c r="E49">
        <f t="shared" si="11"/>
        <v>0</v>
      </c>
      <c r="F49">
        <f t="shared" si="11"/>
        <v>0</v>
      </c>
      <c r="G49">
        <f t="shared" si="11"/>
        <v>0</v>
      </c>
      <c r="H49">
        <f t="shared" si="11"/>
        <v>0</v>
      </c>
      <c r="I49">
        <f t="shared" si="11"/>
        <v>0</v>
      </c>
      <c r="J49">
        <f t="shared" si="11"/>
        <v>0</v>
      </c>
      <c r="K49">
        <f t="shared" si="11"/>
        <v>0</v>
      </c>
      <c r="L49">
        <f t="shared" si="11"/>
        <v>0</v>
      </c>
      <c r="M49">
        <f t="shared" si="11"/>
        <v>0</v>
      </c>
      <c r="N49">
        <f t="shared" si="11"/>
        <v>0</v>
      </c>
      <c r="O49">
        <f t="shared" si="11"/>
        <v>0</v>
      </c>
      <c r="P49">
        <f t="shared" si="11"/>
        <v>0</v>
      </c>
      <c r="Q49">
        <f t="shared" si="11"/>
        <v>0</v>
      </c>
      <c r="R49">
        <f t="shared" si="11"/>
        <v>0</v>
      </c>
      <c r="S49">
        <f t="shared" si="11"/>
        <v>0</v>
      </c>
      <c r="T49">
        <f t="shared" si="11"/>
        <v>0</v>
      </c>
      <c r="U49">
        <f t="shared" si="11"/>
        <v>0</v>
      </c>
      <c r="W49">
        <f t="shared" si="12"/>
        <v>0</v>
      </c>
      <c r="X49">
        <f t="shared" si="12"/>
        <v>0</v>
      </c>
      <c r="Y49">
        <f t="shared" si="12"/>
        <v>0</v>
      </c>
      <c r="Z49">
        <f t="shared" si="12"/>
        <v>0</v>
      </c>
      <c r="AA49">
        <f t="shared" si="12"/>
        <v>0</v>
      </c>
      <c r="AC49">
        <f t="shared" si="13"/>
        <v>0</v>
      </c>
      <c r="AD49">
        <f t="shared" si="13"/>
        <v>0</v>
      </c>
      <c r="AE49">
        <f t="shared" si="13"/>
        <v>0</v>
      </c>
    </row>
    <row r="50" spans="1:31" x14ac:dyDescent="0.25">
      <c r="A50" t="s">
        <v>272</v>
      </c>
      <c r="B50">
        <f t="shared" si="11"/>
        <v>2</v>
      </c>
      <c r="C50">
        <f t="shared" si="11"/>
        <v>3</v>
      </c>
      <c r="D50">
        <f t="shared" si="11"/>
        <v>0</v>
      </c>
      <c r="E50">
        <f t="shared" si="11"/>
        <v>3</v>
      </c>
      <c r="F50">
        <f t="shared" si="11"/>
        <v>3</v>
      </c>
      <c r="G50">
        <f t="shared" si="11"/>
        <v>2</v>
      </c>
      <c r="H50">
        <f t="shared" si="11"/>
        <v>1</v>
      </c>
      <c r="I50">
        <f t="shared" si="11"/>
        <v>0</v>
      </c>
      <c r="J50">
        <f t="shared" si="11"/>
        <v>3</v>
      </c>
      <c r="K50">
        <f t="shared" si="11"/>
        <v>0</v>
      </c>
      <c r="L50">
        <f t="shared" si="11"/>
        <v>4</v>
      </c>
      <c r="M50">
        <f t="shared" si="11"/>
        <v>0</v>
      </c>
      <c r="N50">
        <f t="shared" si="11"/>
        <v>3</v>
      </c>
      <c r="O50">
        <f t="shared" si="11"/>
        <v>2</v>
      </c>
      <c r="P50">
        <f t="shared" si="11"/>
        <v>2</v>
      </c>
      <c r="Q50">
        <f t="shared" si="11"/>
        <v>2</v>
      </c>
      <c r="R50">
        <f t="shared" si="11"/>
        <v>0</v>
      </c>
      <c r="S50">
        <f t="shared" si="11"/>
        <v>0</v>
      </c>
      <c r="T50">
        <f t="shared" si="11"/>
        <v>2</v>
      </c>
      <c r="U50">
        <f t="shared" si="11"/>
        <v>0</v>
      </c>
      <c r="W50">
        <f>W36-W43</f>
        <v>2088</v>
      </c>
      <c r="X50">
        <f t="shared" si="12"/>
        <v>1732</v>
      </c>
      <c r="Y50">
        <f t="shared" si="12"/>
        <v>1752</v>
      </c>
      <c r="Z50">
        <f t="shared" si="12"/>
        <v>1617</v>
      </c>
      <c r="AA50">
        <f t="shared" si="12"/>
        <v>1922</v>
      </c>
      <c r="AC50">
        <f t="shared" si="13"/>
        <v>-3.5908253519110644</v>
      </c>
      <c r="AD50">
        <f t="shared" si="13"/>
        <v>8.902021186147465</v>
      </c>
      <c r="AE50">
        <f t="shared" si="13"/>
        <v>-5.3111958342363437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README</vt:lpstr>
      <vt:lpstr>Find Your Champion</vt:lpstr>
      <vt:lpstr>Comp Calculator</vt:lpstr>
      <vt:lpstr>5M NLC Analysis</vt:lpstr>
      <vt:lpstr>Champ Pools</vt:lpstr>
      <vt:lpstr>Champ Scores</vt:lpstr>
      <vt:lpstr>Comp &amp; Class Scores</vt:lpstr>
      <vt:lpstr>(FYC) Data</vt:lpstr>
      <vt:lpstr>(CC) Team Data</vt:lpstr>
      <vt:lpstr>(CC) Your Champ Data</vt:lpstr>
      <vt:lpstr>(CC) Enemy Champ Data</vt:lpstr>
      <vt:lpstr>(CC) Attribute Counter</vt:lpstr>
      <vt:lpstr>(CC) Needs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ian hardey</dc:creator>
  <cp:lastModifiedBy>Alex Tsvetanov</cp:lastModifiedBy>
  <dcterms:created xsi:type="dcterms:W3CDTF">2020-12-13T18:23:26Z</dcterms:created>
  <dcterms:modified xsi:type="dcterms:W3CDTF">2022-07-15T01:59:35Z</dcterms:modified>
</cp:coreProperties>
</file>