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59.xml" ContentType="application/vnd.openxmlformats-officedocument.drawingml.chart+xml"/>
  <Override PartName="/xl/charts/chart43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8.xml" ContentType="application/vnd.openxmlformats-officedocument.drawingml.chart+xml"/>
  <Override PartName="/xl/charts/chart40.xml" ContentType="application/vnd.openxmlformats-officedocument.drawingml.chart+xml"/>
  <Override PartName="/xl/charts/chart39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37.xml" ContentType="application/vnd.openxmlformats-officedocument.drawingml.chart+xml"/>
  <Override PartName="/xl/charts/chart60.xml" ContentType="application/vnd.openxmlformats-officedocument.drawingml.chart+xml"/>
  <Override PartName="/xl/charts/chart58.xml" ContentType="application/vnd.openxmlformats-officedocument.drawingml.chart+xml"/>
  <Override PartName="/xl/charts/chart31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50.xml" ContentType="application/vnd.openxmlformats-officedocument.drawingml.chart+xml"/>
  <Override PartName="/xl/charts/chart49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Raw Concentration Data" sheetId="1" state="visible" r:id="rId2"/>
    <sheet name="Average Concentration %s" sheetId="2" state="visible" r:id="rId3"/>
    <sheet name="Graphs for Selected Elements" sheetId="3" state="visible" r:id="rId4"/>
    <sheet name="Graphs with Misdatings" sheetId="4" state="visible" r:id="rId5"/>
    <sheet name="Graphs with Outlier" sheetId="5" state="visible" r:id="rId6"/>
    <sheet name="Mint Analysis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<sst xmlns="http://schemas.openxmlformats.org/spreadsheetml/2006/main" count="151" uniqueCount="59">
  <si>
    <t xml:space="preserve">X-1-O</t>
  </si>
  <si>
    <t xml:space="preserve">X-1-R</t>
  </si>
  <si>
    <t xml:space="preserve">X-2-O</t>
  </si>
  <si>
    <t xml:space="preserve">X-2-R</t>
  </si>
  <si>
    <t xml:space="preserve">X-3-O</t>
  </si>
  <si>
    <t xml:space="preserve">X-3-R</t>
  </si>
  <si>
    <t xml:space="preserve">X-4-O</t>
  </si>
  <si>
    <t xml:space="preserve">X-4-R</t>
  </si>
  <si>
    <t xml:space="preserve">X-5-O</t>
  </si>
  <si>
    <t xml:space="preserve">X-5-R</t>
  </si>
  <si>
    <t xml:space="preserve">X-6-O</t>
  </si>
  <si>
    <t xml:space="preserve">X-6-R</t>
  </si>
  <si>
    <t xml:space="preserve">X-1-A</t>
  </si>
  <si>
    <t xml:space="preserve">X-2-A</t>
  </si>
  <si>
    <t xml:space="preserve">X-3-A</t>
  </si>
  <si>
    <t xml:space="preserve">X-4-A</t>
  </si>
  <si>
    <t xml:space="preserve">X-5-A</t>
  </si>
  <si>
    <t xml:space="preserve">X-6-A</t>
  </si>
  <si>
    <t xml:space="preserve">Concentration (CU1)</t>
  </si>
  <si>
    <t xml:space="preserve">Concentration (%)</t>
  </si>
  <si>
    <t xml:space="preserve">MnKa1</t>
  </si>
  <si>
    <t xml:space="preserve">FeKa1</t>
  </si>
  <si>
    <t xml:space="preserve">CoKa1</t>
  </si>
  <si>
    <t xml:space="preserve">NiKa1</t>
  </si>
  <si>
    <t xml:space="preserve">CuKa1</t>
  </si>
  <si>
    <t xml:space="preserve">ZnKa1</t>
  </si>
  <si>
    <t xml:space="preserve">AsKa1</t>
  </si>
  <si>
    <t xml:space="preserve">PbLb1</t>
  </si>
  <si>
    <t xml:space="preserve">BiLb1</t>
  </si>
  <si>
    <t xml:space="preserve">ZrKa1</t>
  </si>
  <si>
    <t xml:space="preserve">NbKa1</t>
  </si>
  <si>
    <t xml:space="preserve">AgKa1</t>
  </si>
  <si>
    <t xml:space="preserve">SnKa1</t>
  </si>
  <si>
    <t xml:space="preserve">SbKa1</t>
  </si>
  <si>
    <t xml:space="preserve">Sum</t>
  </si>
  <si>
    <t xml:space="preserve">Estimated Typological Date</t>
  </si>
  <si>
    <t xml:space="preserve">CuKa1+SnKa1</t>
  </si>
  <si>
    <t xml:space="preserve">All Non-Ag</t>
  </si>
  <si>
    <t xml:space="preserve">Note that the silver concentration graph here uses a power trendline, not a quadratic.</t>
  </si>
  <si>
    <t xml:space="preserve">Cyzicus</t>
  </si>
  <si>
    <t xml:space="preserve">Antioch</t>
  </si>
  <si>
    <t xml:space="preserve">Roma</t>
  </si>
  <si>
    <t xml:space="preserve">Cu Baseline</t>
  </si>
  <si>
    <t xml:space="preserve">Cu Avg Baseline</t>
  </si>
  <si>
    <t xml:space="preserve">Cu Adjusted Baseline</t>
  </si>
  <si>
    <t xml:space="preserve">Pb Baseline</t>
  </si>
  <si>
    <t xml:space="preserve">Pb Avg Baseline</t>
  </si>
  <si>
    <t xml:space="preserve">Pb Adjusted Baseline</t>
  </si>
  <si>
    <t xml:space="preserve">Ag Baseline</t>
  </si>
  <si>
    <t xml:space="preserve">Ag Avg Baseline</t>
  </si>
  <si>
    <t xml:space="preserve">Ag Adjusted Baseline</t>
  </si>
  <si>
    <t xml:space="preserve">Sn Baseline</t>
  </si>
  <si>
    <t xml:space="preserve">Sn Avg Baseline</t>
  </si>
  <si>
    <t xml:space="preserve">Sn Adjusted Baseline</t>
  </si>
  <si>
    <t xml:space="preserve">Sum of Adjusted Baselines</t>
  </si>
  <si>
    <t xml:space="preserve">Cu % Baseline</t>
  </si>
  <si>
    <t xml:space="preserve">Pb % Baseline</t>
  </si>
  <si>
    <t xml:space="preserve">Ag % Baseline</t>
  </si>
  <si>
    <t xml:space="preserve">Sn % Baseline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</si>
</sst>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CC0000"/>
      <name val="Arial"/>
      <family val="2"/>
      <charset val="1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CCCC"/>
        <bgColor rgb="FFCCCCFF"/>
      </patternFill>
    </fill>
  </fills>
  <borders count="1">
    <border diagonalUp="false" diagonalDown="false">
      <left/>
      <right/>
      <top/>
      <bottom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2" borderId="0" xfId="22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2" borderId="0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2" borderId="0" xfId="21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Bad 1" xfId="20"/>
    <cellStyle name="Bad 2" xfId="21"/>
    <cellStyle name="Bad 3" xfId="22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158466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BF0041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EC9BA4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BF819E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All Metal Concentrations over Time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copper</c:f>
              <c:strCache>
                <c:ptCount val="1"/>
                <c:pt idx="0">
                  <c:v>copper</c:v>
                </c:pt>
              </c:strCache>
            </c:strRef>
          </c:tx>
          <c:spPr>
            <a:solidFill>
              <a:srgbClr val="004586"/>
            </a:solidFill>
            <a:ln w="0">
              <a:solidFill>
                <a:srgbClr val="004586"/>
              </a:solidFill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'Graphs for Selected Elements'!$B$6:$G$6</c:f>
              <c:numCache>
                <c:formatCode>General</c:formatCode>
                <c:ptCount val="6"/>
                <c:pt idx="0">
                  <c:v>239</c:v>
                </c:pt>
                <c:pt idx="1">
                  <c:v>247</c:v>
                </c:pt>
                <c:pt idx="2">
                  <c:v>250</c:v>
                </c:pt>
                <c:pt idx="3">
                  <c:v>272</c:v>
                </c:pt>
                <c:pt idx="4">
                  <c:v>293</c:v>
                </c:pt>
                <c:pt idx="5">
                  <c:v>294</c:v>
                </c:pt>
              </c:numCache>
            </c:numRef>
          </c:xVal>
          <c:yVal>
            <c:numRef>
              <c:f>'Graphs for Selected Elements'!$B$2:$G$2</c:f>
              <c:numCache>
                <c:formatCode>General</c:formatCode>
                <c:ptCount val="6"/>
                <c:pt idx="0">
                  <c:v>41.3051994358379</c:v>
                </c:pt>
                <c:pt idx="1">
                  <c:v>45.7871396300024</c:v>
                </c:pt>
                <c:pt idx="2">
                  <c:v>42.4457105210467</c:v>
                </c:pt>
                <c:pt idx="3">
                  <c:v>87.9822444990299</c:v>
                </c:pt>
                <c:pt idx="4">
                  <c:v>83.6114287803646</c:v>
                </c:pt>
                <c:pt idx="5">
                  <c:v>86.8560793943835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lead</c:f>
              <c:strCache>
                <c:ptCount val="1"/>
                <c:pt idx="0">
                  <c:v>lead</c:v>
                </c:pt>
              </c:strCache>
            </c:strRef>
          </c:tx>
          <c:spPr>
            <a:solidFill>
              <a:srgbClr val="158466"/>
            </a:solidFill>
            <a:ln w="0">
              <a:solidFill>
                <a:srgbClr val="158466"/>
              </a:solidFill>
            </a:ln>
          </c:spPr>
          <c:marker>
            <c:symbol val="triangle"/>
            <c:size val="8"/>
            <c:spPr>
              <a:solidFill>
                <a:srgbClr val="15846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'Graphs for Selected Elements'!$B$6:$G$6</c:f>
              <c:numCache>
                <c:formatCode>General</c:formatCode>
                <c:ptCount val="6"/>
                <c:pt idx="0">
                  <c:v>239</c:v>
                </c:pt>
                <c:pt idx="1">
                  <c:v>247</c:v>
                </c:pt>
                <c:pt idx="2">
                  <c:v>250</c:v>
                </c:pt>
                <c:pt idx="3">
                  <c:v>272</c:v>
                </c:pt>
                <c:pt idx="4">
                  <c:v>293</c:v>
                </c:pt>
                <c:pt idx="5">
                  <c:v>294</c:v>
                </c:pt>
              </c:numCache>
            </c:numRef>
          </c:xVal>
          <c:yVal>
            <c:numRef>
              <c:f>'Graphs for Selected Elements'!$B$3:$G$3</c:f>
              <c:numCache>
                <c:formatCode>General</c:formatCode>
                <c:ptCount val="6"/>
                <c:pt idx="0">
                  <c:v>0.699982504373642</c:v>
                </c:pt>
                <c:pt idx="1">
                  <c:v>1.98859003561134</c:v>
                </c:pt>
                <c:pt idx="2">
                  <c:v>1.77255637073421</c:v>
                </c:pt>
                <c:pt idx="3">
                  <c:v>3.01651897953977</c:v>
                </c:pt>
                <c:pt idx="4">
                  <c:v>5.63594598780771</c:v>
                </c:pt>
                <c:pt idx="5">
                  <c:v>5.01882478728624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silver</c:f>
              <c:strCache>
                <c:ptCount val="1"/>
                <c:pt idx="0">
                  <c:v>silver</c:v>
                </c:pt>
              </c:strCache>
            </c:strRef>
          </c:tx>
          <c:spPr>
            <a:solidFill>
              <a:srgbClr val="bf0041"/>
            </a:solidFill>
            <a:ln w="0">
              <a:solidFill>
                <a:srgbClr val="bf0041"/>
              </a:solidFill>
            </a:ln>
          </c:spPr>
          <c:marker>
            <c:symbol val="triangle"/>
            <c:size val="8"/>
            <c:spPr>
              <a:solidFill>
                <a:srgbClr val="bf0041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'Graphs for Selected Elements'!$B$6:$G$6</c:f>
              <c:numCache>
                <c:formatCode>General</c:formatCode>
                <c:ptCount val="6"/>
                <c:pt idx="0">
                  <c:v>239</c:v>
                </c:pt>
                <c:pt idx="1">
                  <c:v>247</c:v>
                </c:pt>
                <c:pt idx="2">
                  <c:v>250</c:v>
                </c:pt>
                <c:pt idx="3">
                  <c:v>272</c:v>
                </c:pt>
                <c:pt idx="4">
                  <c:v>293</c:v>
                </c:pt>
                <c:pt idx="5">
                  <c:v>294</c:v>
                </c:pt>
              </c:numCache>
            </c:numRef>
          </c:xVal>
          <c:yVal>
            <c:numRef>
              <c:f>'Graphs for Selected Elements'!$B$4:$G$4</c:f>
              <c:numCache>
                <c:formatCode>General</c:formatCode>
                <c:ptCount val="6"/>
                <c:pt idx="0">
                  <c:v>109.748597812447</c:v>
                </c:pt>
                <c:pt idx="1">
                  <c:v>81.5446660217448</c:v>
                </c:pt>
                <c:pt idx="2">
                  <c:v>86.7716233582474</c:v>
                </c:pt>
                <c:pt idx="3">
                  <c:v>7.94898142974118</c:v>
                </c:pt>
                <c:pt idx="4">
                  <c:v>7.48973427369452</c:v>
                </c:pt>
                <c:pt idx="5">
                  <c:v>3.97246781017405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tin</c:f>
              <c:strCache>
                <c:ptCount val="1"/>
                <c:pt idx="0">
                  <c:v>tin</c:v>
                </c:pt>
              </c:strCache>
            </c:strRef>
          </c:tx>
          <c:spPr>
            <a:solidFill>
              <a:srgbClr val="ec9ba4"/>
            </a:solidFill>
            <a:ln w="0">
              <a:solidFill>
                <a:srgbClr val="ec9ba4"/>
              </a:solidFill>
            </a:ln>
          </c:spPr>
          <c:marker>
            <c:symbol val="triangle"/>
            <c:size val="8"/>
            <c:spPr>
              <a:solidFill>
                <a:srgbClr val="ec9ba4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'Graphs for Selected Elements'!$B$6:$G$6</c:f>
              <c:numCache>
                <c:formatCode>General</c:formatCode>
                <c:ptCount val="6"/>
                <c:pt idx="0">
                  <c:v>239</c:v>
                </c:pt>
                <c:pt idx="1">
                  <c:v>247</c:v>
                </c:pt>
                <c:pt idx="2">
                  <c:v>250</c:v>
                </c:pt>
                <c:pt idx="3">
                  <c:v>272</c:v>
                </c:pt>
                <c:pt idx="4">
                  <c:v>293</c:v>
                </c:pt>
                <c:pt idx="5">
                  <c:v>294</c:v>
                </c:pt>
              </c:numCache>
            </c:numRef>
          </c:xVal>
          <c:yVal>
            <c:numRef>
              <c:f>'Graphs for Selected Elements'!$B$5:$G$5</c:f>
              <c:numCache>
                <c:formatCode>General</c:formatCode>
                <c:ptCount val="6"/>
                <c:pt idx="0">
                  <c:v>9.97332782575661</c:v>
                </c:pt>
                <c:pt idx="1">
                  <c:v>8.36183789748149</c:v>
                </c:pt>
                <c:pt idx="2">
                  <c:v>9.54053345727893</c:v>
                </c:pt>
                <c:pt idx="3">
                  <c:v>1.6373591819439</c:v>
                </c:pt>
                <c:pt idx="4">
                  <c:v>3.74936140172316</c:v>
                </c:pt>
                <c:pt idx="5">
                  <c:v>4.14078899630919</c:v>
                </c:pt>
              </c:numCache>
            </c:numRef>
          </c:yVal>
          <c:smooth val="0"/>
        </c:ser>
        <c:axId val="95945619"/>
        <c:axId val="20022964"/>
      </c:scatterChart>
      <c:valAx>
        <c:axId val="9594561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Estimated Typological Date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0022964"/>
        <c:crosses val="autoZero"/>
        <c:crossBetween val="midCat"/>
      </c:valAx>
      <c:valAx>
        <c:axId val="20022964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Normalised Concentrations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5945619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Copper Concentration over Time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0">
              <a:solidFill>
                <a:srgbClr val="004586"/>
              </a:solidFill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'Graphs for Selected Elements'!$B$6:$G$6</c:f>
              <c:numCache>
                <c:formatCode>General</c:formatCode>
                <c:ptCount val="6"/>
                <c:pt idx="0">
                  <c:v>239</c:v>
                </c:pt>
                <c:pt idx="1">
                  <c:v>247</c:v>
                </c:pt>
                <c:pt idx="2">
                  <c:v>250</c:v>
                </c:pt>
                <c:pt idx="3">
                  <c:v>272</c:v>
                </c:pt>
                <c:pt idx="4">
                  <c:v>293</c:v>
                </c:pt>
                <c:pt idx="5">
                  <c:v>294</c:v>
                </c:pt>
              </c:numCache>
            </c:numRef>
          </c:xVal>
          <c:yVal>
            <c:numRef>
              <c:f>'Graphs for Selected Elements'!$B$2:$G$2</c:f>
              <c:numCache>
                <c:formatCode>General</c:formatCode>
                <c:ptCount val="6"/>
                <c:pt idx="0">
                  <c:v>41.3051994358379</c:v>
                </c:pt>
                <c:pt idx="1">
                  <c:v>45.7871396300024</c:v>
                </c:pt>
                <c:pt idx="2">
                  <c:v>42.4457105210467</c:v>
                </c:pt>
                <c:pt idx="3">
                  <c:v>87.9822444990299</c:v>
                </c:pt>
                <c:pt idx="4">
                  <c:v>83.6114287803646</c:v>
                </c:pt>
                <c:pt idx="5">
                  <c:v>86.8560793943835</c:v>
                </c:pt>
              </c:numCache>
            </c:numRef>
          </c:yVal>
          <c:smooth val="0"/>
        </c:ser>
        <c:axId val="98846365"/>
        <c:axId val="3626612"/>
      </c:scatterChart>
      <c:valAx>
        <c:axId val="9884636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Estimated Typological Date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626612"/>
        <c:crosses val="autoZero"/>
        <c:crossBetween val="midCat"/>
      </c:valAx>
      <c:valAx>
        <c:axId val="3626612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Normlised Concentrations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8846365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0">
      <a:noFill/>
    </a:ln>
  </c:spPr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Lead Concentration over Time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158466"/>
            </a:solidFill>
            <a:ln w="0">
              <a:solidFill>
                <a:srgbClr val="158466"/>
              </a:solidFill>
            </a:ln>
          </c:spPr>
          <c:marker>
            <c:symbol val="square"/>
            <c:size val="8"/>
            <c:spPr>
              <a:solidFill>
                <a:srgbClr val="15846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'Graphs for Selected Elements'!$B$6:$G$6</c:f>
              <c:numCache>
                <c:formatCode>General</c:formatCode>
                <c:ptCount val="6"/>
                <c:pt idx="0">
                  <c:v>239</c:v>
                </c:pt>
                <c:pt idx="1">
                  <c:v>247</c:v>
                </c:pt>
                <c:pt idx="2">
                  <c:v>250</c:v>
                </c:pt>
                <c:pt idx="3">
                  <c:v>272</c:v>
                </c:pt>
                <c:pt idx="4">
                  <c:v>293</c:v>
                </c:pt>
                <c:pt idx="5">
                  <c:v>294</c:v>
                </c:pt>
              </c:numCache>
            </c:numRef>
          </c:xVal>
          <c:yVal>
            <c:numRef>
              <c:f>'Graphs for Selected Elements'!$B$3:$G$3</c:f>
              <c:numCache>
                <c:formatCode>General</c:formatCode>
                <c:ptCount val="6"/>
                <c:pt idx="0">
                  <c:v>0.699982504373642</c:v>
                </c:pt>
                <c:pt idx="1">
                  <c:v>1.98859003561134</c:v>
                </c:pt>
                <c:pt idx="2">
                  <c:v>1.77255637073421</c:v>
                </c:pt>
                <c:pt idx="3">
                  <c:v>3.01651897953977</c:v>
                </c:pt>
                <c:pt idx="4">
                  <c:v>5.63594598780771</c:v>
                </c:pt>
                <c:pt idx="5">
                  <c:v>5.01882478728624</c:v>
                </c:pt>
              </c:numCache>
            </c:numRef>
          </c:yVal>
          <c:smooth val="0"/>
        </c:ser>
        <c:axId val="18543498"/>
        <c:axId val="15611791"/>
      </c:scatterChart>
      <c:valAx>
        <c:axId val="1854349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Estimated Typological Date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5611791"/>
        <c:crosses val="autoZero"/>
        <c:crossBetween val="midCat"/>
      </c:valAx>
      <c:valAx>
        <c:axId val="15611791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Normlised Concentrations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8543498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0">
      <a:noFill/>
    </a:ln>
  </c:spPr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Silver Concentration over Time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bf0041"/>
            </a:solidFill>
            <a:ln w="0">
              <a:solidFill>
                <a:srgbClr val="bf0041"/>
              </a:solidFill>
            </a:ln>
          </c:spPr>
          <c:marker>
            <c:symbol val="square"/>
            <c:size val="8"/>
            <c:spPr>
              <a:solidFill>
                <a:srgbClr val="bf0041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'Graphs for Selected Elements'!$B$6:$G$6</c:f>
              <c:numCache>
                <c:formatCode>General</c:formatCode>
                <c:ptCount val="6"/>
                <c:pt idx="0">
                  <c:v>239</c:v>
                </c:pt>
                <c:pt idx="1">
                  <c:v>247</c:v>
                </c:pt>
                <c:pt idx="2">
                  <c:v>250</c:v>
                </c:pt>
                <c:pt idx="3">
                  <c:v>272</c:v>
                </c:pt>
                <c:pt idx="4">
                  <c:v>293</c:v>
                </c:pt>
                <c:pt idx="5">
                  <c:v>294</c:v>
                </c:pt>
              </c:numCache>
            </c:numRef>
          </c:xVal>
          <c:yVal>
            <c:numRef>
              <c:f>'Graphs for Selected Elements'!$B$4:$G$4</c:f>
              <c:numCache>
                <c:formatCode>General</c:formatCode>
                <c:ptCount val="6"/>
                <c:pt idx="0">
                  <c:v>109.748597812447</c:v>
                </c:pt>
                <c:pt idx="1">
                  <c:v>81.5446660217448</c:v>
                </c:pt>
                <c:pt idx="2">
                  <c:v>86.7716233582474</c:v>
                </c:pt>
                <c:pt idx="3">
                  <c:v>7.94898142974118</c:v>
                </c:pt>
                <c:pt idx="4">
                  <c:v>7.48973427369452</c:v>
                </c:pt>
                <c:pt idx="5">
                  <c:v>3.97246781017405</c:v>
                </c:pt>
              </c:numCache>
            </c:numRef>
          </c:yVal>
          <c:smooth val="0"/>
        </c:ser>
        <c:axId val="43858223"/>
        <c:axId val="14524849"/>
      </c:scatterChart>
      <c:valAx>
        <c:axId val="4385822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Estimated Typological Date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4524849"/>
        <c:crosses val="autoZero"/>
        <c:crossBetween val="midCat"/>
      </c:valAx>
      <c:valAx>
        <c:axId val="14524849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Normlised Concentrations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3858223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0">
      <a:noFill/>
    </a:ln>
  </c:spPr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Tin Concentration over Time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ec9ba4"/>
            </a:solidFill>
            <a:ln w="0">
              <a:solidFill>
                <a:srgbClr val="ec9ba4"/>
              </a:solidFill>
            </a:ln>
          </c:spPr>
          <c:marker>
            <c:symbol val="square"/>
            <c:size val="8"/>
            <c:spPr>
              <a:solidFill>
                <a:srgbClr val="ec9ba4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'Graphs for Selected Elements'!$B$6:$G$6</c:f>
              <c:numCache>
                <c:formatCode>General</c:formatCode>
                <c:ptCount val="6"/>
                <c:pt idx="0">
                  <c:v>239</c:v>
                </c:pt>
                <c:pt idx="1">
                  <c:v>247</c:v>
                </c:pt>
                <c:pt idx="2">
                  <c:v>250</c:v>
                </c:pt>
                <c:pt idx="3">
                  <c:v>272</c:v>
                </c:pt>
                <c:pt idx="4">
                  <c:v>293</c:v>
                </c:pt>
                <c:pt idx="5">
                  <c:v>294</c:v>
                </c:pt>
              </c:numCache>
            </c:numRef>
          </c:xVal>
          <c:yVal>
            <c:numRef>
              <c:f>'Graphs for Selected Elements'!$B$5:$G$5</c:f>
              <c:numCache>
                <c:formatCode>General</c:formatCode>
                <c:ptCount val="6"/>
                <c:pt idx="0">
                  <c:v>9.97332782575661</c:v>
                </c:pt>
                <c:pt idx="1">
                  <c:v>8.36183789748149</c:v>
                </c:pt>
                <c:pt idx="2">
                  <c:v>9.54053345727893</c:v>
                </c:pt>
                <c:pt idx="3">
                  <c:v>1.6373591819439</c:v>
                </c:pt>
                <c:pt idx="4">
                  <c:v>3.74936140172316</c:v>
                </c:pt>
                <c:pt idx="5">
                  <c:v>4.14078899630919</c:v>
                </c:pt>
              </c:numCache>
            </c:numRef>
          </c:yVal>
          <c:smooth val="0"/>
        </c:ser>
        <c:axId val="99751110"/>
        <c:axId val="94101144"/>
      </c:scatterChart>
      <c:valAx>
        <c:axId val="9975111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Estimated Typological Date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4101144"/>
        <c:crosses val="autoZero"/>
        <c:crossBetween val="midCat"/>
      </c:valAx>
      <c:valAx>
        <c:axId val="94101144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Normlised Concentrations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9751110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0">
      <a:noFill/>
    </a:ln>
  </c:spPr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Copper Concentration over Time (Trend)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poly"/>
            <c:order val="2"/>
            <c:forward val="0"/>
            <c:backward val="0"/>
            <c:dispRSqr val="0"/>
            <c:dispEq val="0"/>
          </c:trendline>
          <c:xVal>
            <c:numRef>
              <c:f>'Graphs for Selected Elements'!$B$6:$G$6</c:f>
              <c:numCache>
                <c:formatCode>General</c:formatCode>
                <c:ptCount val="6"/>
                <c:pt idx="0">
                  <c:v>239</c:v>
                </c:pt>
                <c:pt idx="1">
                  <c:v>247</c:v>
                </c:pt>
                <c:pt idx="2">
                  <c:v>250</c:v>
                </c:pt>
                <c:pt idx="3">
                  <c:v>272</c:v>
                </c:pt>
                <c:pt idx="4">
                  <c:v>293</c:v>
                </c:pt>
                <c:pt idx="5">
                  <c:v>294</c:v>
                </c:pt>
              </c:numCache>
            </c:numRef>
          </c:xVal>
          <c:yVal>
            <c:numRef>
              <c:f>'Graphs for Selected Elements'!$B$2:$G$2</c:f>
              <c:numCache>
                <c:formatCode>General</c:formatCode>
                <c:ptCount val="6"/>
                <c:pt idx="0">
                  <c:v>41.3051994358379</c:v>
                </c:pt>
                <c:pt idx="1">
                  <c:v>45.7871396300024</c:v>
                </c:pt>
                <c:pt idx="2">
                  <c:v>42.4457105210467</c:v>
                </c:pt>
                <c:pt idx="3">
                  <c:v>87.9822444990299</c:v>
                </c:pt>
                <c:pt idx="4">
                  <c:v>83.6114287803646</c:v>
                </c:pt>
                <c:pt idx="5">
                  <c:v>86.8560793943835</c:v>
                </c:pt>
              </c:numCache>
            </c:numRef>
          </c:yVal>
          <c:smooth val="0"/>
        </c:ser>
        <c:axId val="31551285"/>
        <c:axId val="36015947"/>
      </c:scatterChart>
      <c:valAx>
        <c:axId val="3155128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Estimated Typological Date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6015947"/>
        <c:crosses val="autoZero"/>
        <c:crossBetween val="midCat"/>
      </c:valAx>
      <c:valAx>
        <c:axId val="36015947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Normlised Concentrations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1551285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0">
      <a:noFill/>
    </a:ln>
  </c:spPr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Lead Concentration over Time (Trend)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15846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15846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158466"/>
                </a:solidFill>
              </a:ln>
            </c:spPr>
            <c:trendlineType val="poly"/>
            <c:order val="2"/>
            <c:forward val="0"/>
            <c:backward val="0"/>
            <c:dispRSqr val="0"/>
            <c:dispEq val="0"/>
          </c:trendline>
          <c:xVal>
            <c:numRef>
              <c:f>'Graphs for Selected Elements'!$B$6:$G$6</c:f>
              <c:numCache>
                <c:formatCode>General</c:formatCode>
                <c:ptCount val="6"/>
                <c:pt idx="0">
                  <c:v>239</c:v>
                </c:pt>
                <c:pt idx="1">
                  <c:v>247</c:v>
                </c:pt>
                <c:pt idx="2">
                  <c:v>250</c:v>
                </c:pt>
                <c:pt idx="3">
                  <c:v>272</c:v>
                </c:pt>
                <c:pt idx="4">
                  <c:v>293</c:v>
                </c:pt>
                <c:pt idx="5">
                  <c:v>294</c:v>
                </c:pt>
              </c:numCache>
            </c:numRef>
          </c:xVal>
          <c:yVal>
            <c:numRef>
              <c:f>'Graphs for Selected Elements'!$B$3:$G$3</c:f>
              <c:numCache>
                <c:formatCode>General</c:formatCode>
                <c:ptCount val="6"/>
                <c:pt idx="0">
                  <c:v>0.699982504373642</c:v>
                </c:pt>
                <c:pt idx="1">
                  <c:v>1.98859003561134</c:v>
                </c:pt>
                <c:pt idx="2">
                  <c:v>1.77255637073421</c:v>
                </c:pt>
                <c:pt idx="3">
                  <c:v>3.01651897953977</c:v>
                </c:pt>
                <c:pt idx="4">
                  <c:v>5.63594598780771</c:v>
                </c:pt>
                <c:pt idx="5">
                  <c:v>5.01882478728624</c:v>
                </c:pt>
              </c:numCache>
            </c:numRef>
          </c:yVal>
          <c:smooth val="0"/>
        </c:ser>
        <c:axId val="22960454"/>
        <c:axId val="59352826"/>
      </c:scatterChart>
      <c:valAx>
        <c:axId val="2296045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Estimated Typological Date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9352826"/>
        <c:crosses val="autoZero"/>
        <c:crossBetween val="midCat"/>
      </c:valAx>
      <c:valAx>
        <c:axId val="59352826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Normlised Concentrations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296045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0">
      <a:noFill/>
    </a:ln>
  </c:spPr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Silver Concentration over Time (Trend)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bf0041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bf0041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bf0041"/>
                </a:solidFill>
              </a:ln>
            </c:spPr>
            <c:trendlineType val="power"/>
            <c:forward val="0"/>
            <c:backward val="0"/>
            <c:dispRSqr val="0"/>
            <c:dispEq val="0"/>
          </c:trendline>
          <c:xVal>
            <c:numRef>
              <c:f>'Graphs for Selected Elements'!$B$6:$G$6</c:f>
              <c:numCache>
                <c:formatCode>General</c:formatCode>
                <c:ptCount val="6"/>
                <c:pt idx="0">
                  <c:v>239</c:v>
                </c:pt>
                <c:pt idx="1">
                  <c:v>247</c:v>
                </c:pt>
                <c:pt idx="2">
                  <c:v>250</c:v>
                </c:pt>
                <c:pt idx="3">
                  <c:v>272</c:v>
                </c:pt>
                <c:pt idx="4">
                  <c:v>293</c:v>
                </c:pt>
                <c:pt idx="5">
                  <c:v>294</c:v>
                </c:pt>
              </c:numCache>
            </c:numRef>
          </c:xVal>
          <c:yVal>
            <c:numRef>
              <c:f>'Graphs for Selected Elements'!$B$4:$G$4</c:f>
              <c:numCache>
                <c:formatCode>General</c:formatCode>
                <c:ptCount val="6"/>
                <c:pt idx="0">
                  <c:v>109.748597812447</c:v>
                </c:pt>
                <c:pt idx="1">
                  <c:v>81.5446660217448</c:v>
                </c:pt>
                <c:pt idx="2">
                  <c:v>86.7716233582474</c:v>
                </c:pt>
                <c:pt idx="3">
                  <c:v>7.94898142974118</c:v>
                </c:pt>
                <c:pt idx="4">
                  <c:v>7.48973427369452</c:v>
                </c:pt>
                <c:pt idx="5">
                  <c:v>3.97246781017405</c:v>
                </c:pt>
              </c:numCache>
            </c:numRef>
          </c:yVal>
          <c:smooth val="0"/>
        </c:ser>
        <c:axId val="96419892"/>
        <c:axId val="50799047"/>
      </c:scatterChart>
      <c:valAx>
        <c:axId val="9641989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Estimated Typological Date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0799047"/>
        <c:crosses val="autoZero"/>
        <c:crossBetween val="midCat"/>
      </c:valAx>
      <c:valAx>
        <c:axId val="50799047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Normlised Concentrations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641989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0">
      <a:noFill/>
    </a:ln>
  </c:spPr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Tin Concentration over Time (Trend)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ec9ba4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ec9ba4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ec9ba4"/>
                </a:solidFill>
              </a:ln>
            </c:spPr>
            <c:trendlineType val="poly"/>
            <c:order val="2"/>
            <c:forward val="0"/>
            <c:backward val="0"/>
            <c:dispRSqr val="0"/>
            <c:dispEq val="0"/>
          </c:trendline>
          <c:xVal>
            <c:numRef>
              <c:f>'Graphs for Selected Elements'!$B$6:$G$6</c:f>
              <c:numCache>
                <c:formatCode>General</c:formatCode>
                <c:ptCount val="6"/>
                <c:pt idx="0">
                  <c:v>239</c:v>
                </c:pt>
                <c:pt idx="1">
                  <c:v>247</c:v>
                </c:pt>
                <c:pt idx="2">
                  <c:v>250</c:v>
                </c:pt>
                <c:pt idx="3">
                  <c:v>272</c:v>
                </c:pt>
                <c:pt idx="4">
                  <c:v>293</c:v>
                </c:pt>
                <c:pt idx="5">
                  <c:v>294</c:v>
                </c:pt>
              </c:numCache>
            </c:numRef>
          </c:xVal>
          <c:yVal>
            <c:numRef>
              <c:f>'Graphs for Selected Elements'!$B$5:$G$5</c:f>
              <c:numCache>
                <c:formatCode>General</c:formatCode>
                <c:ptCount val="6"/>
                <c:pt idx="0">
                  <c:v>9.97332782575661</c:v>
                </c:pt>
                <c:pt idx="1">
                  <c:v>8.36183789748149</c:v>
                </c:pt>
                <c:pt idx="2">
                  <c:v>9.54053345727893</c:v>
                </c:pt>
                <c:pt idx="3">
                  <c:v>1.6373591819439</c:v>
                </c:pt>
                <c:pt idx="4">
                  <c:v>3.74936140172316</c:v>
                </c:pt>
                <c:pt idx="5">
                  <c:v>4.14078899630919</c:v>
                </c:pt>
              </c:numCache>
            </c:numRef>
          </c:yVal>
          <c:smooth val="0"/>
        </c:ser>
        <c:axId val="24891095"/>
        <c:axId val="57090982"/>
      </c:scatterChart>
      <c:valAx>
        <c:axId val="2489109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Estimated Typological Date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7090982"/>
        <c:crosses val="autoZero"/>
        <c:crossBetween val="midCat"/>
      </c:valAx>
      <c:valAx>
        <c:axId val="57090982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Normlised Concentrations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4891095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0">
      <a:noFill/>
    </a:ln>
  </c:spPr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Copper and Tin Combined Concentration over Time (Trend)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800080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800080"/>
              </a:solidFill>
            </c:spPr>
          </c:marker>
          <c:dPt>
            <c:idx val="3"/>
            <c:marker>
              <c:symbol val="square"/>
              <c:size val="8"/>
              <c:spPr>
                <a:solidFill>
                  <a:srgbClr val="800080"/>
                </a:solidFill>
              </c:spPr>
            </c:marker>
          </c:dPt>
          <c:dLbls>
            <c:dLbl>
              <c:idx val="3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800080"/>
                </a:solidFill>
              </a:ln>
            </c:spPr>
            <c:trendlineType val="poly"/>
            <c:order val="2"/>
            <c:forward val="0"/>
            <c:backward val="0"/>
            <c:dispRSqr val="0"/>
            <c:dispEq val="0"/>
          </c:trendline>
          <c:xVal>
            <c:numRef>
              <c:f>'Graphs for Selected Elements'!$B$6:$G$6</c:f>
              <c:numCache>
                <c:formatCode>General</c:formatCode>
                <c:ptCount val="6"/>
                <c:pt idx="0">
                  <c:v>239</c:v>
                </c:pt>
                <c:pt idx="1">
                  <c:v>247</c:v>
                </c:pt>
                <c:pt idx="2">
                  <c:v>250</c:v>
                </c:pt>
                <c:pt idx="3">
                  <c:v>272</c:v>
                </c:pt>
                <c:pt idx="4">
                  <c:v>293</c:v>
                </c:pt>
                <c:pt idx="5">
                  <c:v>294</c:v>
                </c:pt>
              </c:numCache>
            </c:numRef>
          </c:xVal>
          <c:yVal>
            <c:numRef>
              <c:f>'Graphs for Selected Elements'!$B$7:$G$7</c:f>
              <c:numCache>
                <c:formatCode>General</c:formatCode>
                <c:ptCount val="6"/>
                <c:pt idx="0">
                  <c:v>51.2785272615945</c:v>
                </c:pt>
                <c:pt idx="1">
                  <c:v>54.1489775274839</c:v>
                </c:pt>
                <c:pt idx="2">
                  <c:v>51.9862439783256</c:v>
                </c:pt>
                <c:pt idx="3">
                  <c:v>89.6196036809738</c:v>
                </c:pt>
                <c:pt idx="4">
                  <c:v>87.3607901820878</c:v>
                </c:pt>
                <c:pt idx="5">
                  <c:v>90.9968683906927</c:v>
                </c:pt>
              </c:numCache>
            </c:numRef>
          </c:yVal>
          <c:smooth val="0"/>
        </c:ser>
        <c:axId val="93293710"/>
        <c:axId val="40705605"/>
      </c:scatterChart>
      <c:valAx>
        <c:axId val="9329371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Estimated Typological Date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0705605"/>
        <c:crosses val="autoZero"/>
        <c:crossBetween val="midCat"/>
      </c:valAx>
      <c:valAx>
        <c:axId val="40705605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Normlised Concentrations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3293710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0">
      <a:noFill/>
    </a:ln>
  </c:spPr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Non-Silver Metals Combined Concentration over Time (Polynomial Trend)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bf819e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bf819e"/>
              </a:solidFill>
            </c:spPr>
          </c:marker>
          <c:dPt>
            <c:idx val="0"/>
            <c:marker>
              <c:symbol val="square"/>
              <c:size val="8"/>
              <c:spPr>
                <a:solidFill>
                  <a:srgbClr val="bf819e"/>
                </a:solidFill>
              </c:spPr>
            </c:marker>
          </c:dPt>
          <c:dPt>
            <c:idx val="2"/>
            <c:marker>
              <c:symbol val="square"/>
              <c:size val="8"/>
              <c:spPr>
                <a:solidFill>
                  <a:srgbClr val="bf819e"/>
                </a:solidFill>
              </c:spPr>
            </c:marker>
          </c:dPt>
          <c:dPt>
            <c:idx val="3"/>
            <c:marker>
              <c:symbol val="square"/>
              <c:size val="8"/>
              <c:spPr>
                <a:solidFill>
                  <a:srgbClr val="bf819e"/>
                </a:solidFill>
              </c:spPr>
            </c:marker>
          </c:dPt>
          <c:dLbls>
            <c:dLbl>
              <c:idx val="0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bf819e"/>
                </a:solidFill>
              </a:ln>
            </c:spPr>
            <c:trendlineType val="poly"/>
            <c:order val="2"/>
            <c:forward val="0"/>
            <c:backward val="0"/>
            <c:dispRSqr val="0"/>
            <c:dispEq val="0"/>
          </c:trendline>
          <c:xVal>
            <c:numRef>
              <c:f>'Graphs for Selected Elements'!$B$6:$G$6</c:f>
              <c:numCache>
                <c:formatCode>General</c:formatCode>
                <c:ptCount val="6"/>
                <c:pt idx="0">
                  <c:v>239</c:v>
                </c:pt>
                <c:pt idx="1">
                  <c:v>247</c:v>
                </c:pt>
                <c:pt idx="2">
                  <c:v>250</c:v>
                </c:pt>
                <c:pt idx="3">
                  <c:v>272</c:v>
                </c:pt>
                <c:pt idx="4">
                  <c:v>293</c:v>
                </c:pt>
                <c:pt idx="5">
                  <c:v>294</c:v>
                </c:pt>
              </c:numCache>
            </c:numRef>
          </c:xVal>
          <c:yVal>
            <c:numRef>
              <c:f>'Graphs for Selected Elements'!$B$8:$G$8</c:f>
              <c:numCache>
                <c:formatCode>General</c:formatCode>
                <c:ptCount val="6"/>
                <c:pt idx="0">
                  <c:v>51.9785097659682</c:v>
                </c:pt>
                <c:pt idx="1">
                  <c:v>56.1375675630952</c:v>
                </c:pt>
                <c:pt idx="2">
                  <c:v>53.7588003490598</c:v>
                </c:pt>
                <c:pt idx="3">
                  <c:v>92.6361226605136</c:v>
                </c:pt>
                <c:pt idx="4">
                  <c:v>92.9967361698955</c:v>
                </c:pt>
                <c:pt idx="5">
                  <c:v>96.0156931779789</c:v>
                </c:pt>
              </c:numCache>
            </c:numRef>
          </c:yVal>
          <c:smooth val="0"/>
        </c:ser>
        <c:axId val="4740939"/>
        <c:axId val="97216371"/>
      </c:scatterChart>
      <c:valAx>
        <c:axId val="474093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Estimated Typological Date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7216371"/>
        <c:crosses val="autoZero"/>
        <c:crossBetween val="midCat"/>
      </c:valAx>
      <c:valAx>
        <c:axId val="97216371"/>
        <c:scaling>
          <c:orientation val="minMax"/>
          <c:max val="100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Normlised Concentrations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740939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0">
      <a:noFill/>
    </a:ln>
  </c:spPr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Non-Silver Metals Combined Concentration over Time (Linear Trend)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bf819e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bf819e"/>
              </a:solidFill>
            </c:spPr>
          </c:marker>
          <c:dPt>
            <c:idx val="0"/>
            <c:marker>
              <c:symbol val="square"/>
              <c:size val="8"/>
              <c:spPr>
                <a:solidFill>
                  <a:srgbClr val="bf819e"/>
                </a:solidFill>
              </c:spPr>
            </c:marker>
          </c:dPt>
          <c:dPt>
            <c:idx val="2"/>
            <c:marker>
              <c:symbol val="square"/>
              <c:size val="8"/>
              <c:spPr>
                <a:solidFill>
                  <a:srgbClr val="bf819e"/>
                </a:solidFill>
              </c:spPr>
            </c:marker>
          </c:dPt>
          <c:dPt>
            <c:idx val="3"/>
            <c:marker>
              <c:symbol val="square"/>
              <c:size val="8"/>
              <c:spPr>
                <a:solidFill>
                  <a:srgbClr val="bf819e"/>
                </a:solidFill>
              </c:spPr>
            </c:marker>
          </c:dPt>
          <c:dLbls>
            <c:dLbl>
              <c:idx val="0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bf819e"/>
                </a:solidFill>
              </a:ln>
            </c:spPr>
            <c:trendlineType val="linear"/>
            <c:forward val="0"/>
            <c:backward val="0"/>
            <c:dispRSqr val="0"/>
            <c:dispEq val="0"/>
          </c:trendline>
          <c:xVal>
            <c:numRef>
              <c:f>'Graphs for Selected Elements'!$B$6:$G$6</c:f>
              <c:numCache>
                <c:formatCode>General</c:formatCode>
                <c:ptCount val="6"/>
                <c:pt idx="0">
                  <c:v>239</c:v>
                </c:pt>
                <c:pt idx="1">
                  <c:v>247</c:v>
                </c:pt>
                <c:pt idx="2">
                  <c:v>250</c:v>
                </c:pt>
                <c:pt idx="3">
                  <c:v>272</c:v>
                </c:pt>
                <c:pt idx="4">
                  <c:v>293</c:v>
                </c:pt>
                <c:pt idx="5">
                  <c:v>294</c:v>
                </c:pt>
              </c:numCache>
            </c:numRef>
          </c:xVal>
          <c:yVal>
            <c:numRef>
              <c:f>'Graphs for Selected Elements'!$B$8:$G$8</c:f>
              <c:numCache>
                <c:formatCode>General</c:formatCode>
                <c:ptCount val="6"/>
                <c:pt idx="0">
                  <c:v>51.9785097659682</c:v>
                </c:pt>
                <c:pt idx="1">
                  <c:v>56.1375675630952</c:v>
                </c:pt>
                <c:pt idx="2">
                  <c:v>53.7588003490598</c:v>
                </c:pt>
                <c:pt idx="3">
                  <c:v>92.6361226605136</c:v>
                </c:pt>
                <c:pt idx="4">
                  <c:v>92.9967361698955</c:v>
                </c:pt>
                <c:pt idx="5">
                  <c:v>96.0156931779789</c:v>
                </c:pt>
              </c:numCache>
            </c:numRef>
          </c:yVal>
          <c:smooth val="0"/>
        </c:ser>
        <c:axId val="55011793"/>
        <c:axId val="26832041"/>
      </c:scatterChart>
      <c:valAx>
        <c:axId val="5501179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Estimated Typological Date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6832041"/>
        <c:crosses val="autoZero"/>
        <c:crossBetween val="midCat"/>
      </c:valAx>
      <c:valAx>
        <c:axId val="26832041"/>
        <c:scaling>
          <c:orientation val="minMax"/>
          <c:max val="100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Normlised Concentrations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5011793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0">
      <a:noFill/>
    </a:ln>
  </c:spPr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All Metal Concentrations over Time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copper</c:f>
              <c:strCache>
                <c:ptCount val="1"/>
                <c:pt idx="0">
                  <c:v>copper</c:v>
                </c:pt>
              </c:strCache>
            </c:strRef>
          </c:tx>
          <c:spPr>
            <a:solidFill>
              <a:srgbClr val="004586"/>
            </a:solidFill>
            <a:ln w="0">
              <a:solidFill>
                <a:srgbClr val="004586"/>
              </a:solidFill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'Graphs with Misdatings'!$B$6:$G$6</c:f>
              <c:numCache>
                <c:formatCode>General</c:formatCode>
                <c:ptCount val="6"/>
                <c:pt idx="0">
                  <c:v>239</c:v>
                </c:pt>
                <c:pt idx="1">
                  <c:v>247</c:v>
                </c:pt>
                <c:pt idx="2">
                  <c:v>250</c:v>
                </c:pt>
                <c:pt idx="3">
                  <c:v>293</c:v>
                </c:pt>
                <c:pt idx="4">
                  <c:v>320</c:v>
                </c:pt>
                <c:pt idx="5">
                  <c:v>356</c:v>
                </c:pt>
              </c:numCache>
            </c:numRef>
          </c:xVal>
          <c:yVal>
            <c:numRef>
              <c:f>'Graphs with Misdatings'!$B$2:$G$2</c:f>
              <c:numCache>
                <c:formatCode>General</c:formatCode>
                <c:ptCount val="6"/>
                <c:pt idx="0">
                  <c:v>41.3051994358379</c:v>
                </c:pt>
                <c:pt idx="1">
                  <c:v>45.7871396300024</c:v>
                </c:pt>
                <c:pt idx="2">
                  <c:v>42.4457105210467</c:v>
                </c:pt>
                <c:pt idx="3">
                  <c:v>83.6114287803646</c:v>
                </c:pt>
                <c:pt idx="4">
                  <c:v>86.8560793943835</c:v>
                </c:pt>
                <c:pt idx="5">
                  <c:v>87.9822444990299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lead</c:f>
              <c:strCache>
                <c:ptCount val="1"/>
                <c:pt idx="0">
                  <c:v>lead</c:v>
                </c:pt>
              </c:strCache>
            </c:strRef>
          </c:tx>
          <c:spPr>
            <a:solidFill>
              <a:srgbClr val="158466"/>
            </a:solidFill>
            <a:ln w="0">
              <a:solidFill>
                <a:srgbClr val="158466"/>
              </a:solidFill>
            </a:ln>
          </c:spPr>
          <c:marker>
            <c:symbol val="triangle"/>
            <c:size val="8"/>
            <c:spPr>
              <a:solidFill>
                <a:srgbClr val="15846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'Graphs with Misdatings'!$B$6:$G$6</c:f>
              <c:numCache>
                <c:formatCode>General</c:formatCode>
                <c:ptCount val="6"/>
                <c:pt idx="0">
                  <c:v>239</c:v>
                </c:pt>
                <c:pt idx="1">
                  <c:v>247</c:v>
                </c:pt>
                <c:pt idx="2">
                  <c:v>250</c:v>
                </c:pt>
                <c:pt idx="3">
                  <c:v>293</c:v>
                </c:pt>
                <c:pt idx="4">
                  <c:v>320</c:v>
                </c:pt>
                <c:pt idx="5">
                  <c:v>356</c:v>
                </c:pt>
              </c:numCache>
            </c:numRef>
          </c:xVal>
          <c:yVal>
            <c:numRef>
              <c:f>'Graphs with Misdatings'!$B$3:$G$3</c:f>
              <c:numCache>
                <c:formatCode>General</c:formatCode>
                <c:ptCount val="6"/>
                <c:pt idx="0">
                  <c:v>0.699982504373642</c:v>
                </c:pt>
                <c:pt idx="1">
                  <c:v>1.98859003561134</c:v>
                </c:pt>
                <c:pt idx="2">
                  <c:v>1.77255637073421</c:v>
                </c:pt>
                <c:pt idx="3">
                  <c:v>5.63594598780771</c:v>
                </c:pt>
                <c:pt idx="4">
                  <c:v>5.01882478728624</c:v>
                </c:pt>
                <c:pt idx="5">
                  <c:v>3.01651897953977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silver</c:f>
              <c:strCache>
                <c:ptCount val="1"/>
                <c:pt idx="0">
                  <c:v>silver</c:v>
                </c:pt>
              </c:strCache>
            </c:strRef>
          </c:tx>
          <c:spPr>
            <a:solidFill>
              <a:srgbClr val="bf0041"/>
            </a:solidFill>
            <a:ln w="0">
              <a:solidFill>
                <a:srgbClr val="bf0041"/>
              </a:solidFill>
            </a:ln>
          </c:spPr>
          <c:marker>
            <c:symbol val="triangle"/>
            <c:size val="8"/>
            <c:spPr>
              <a:solidFill>
                <a:srgbClr val="bf0041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'Graphs with Misdatings'!$B$6:$G$6</c:f>
              <c:numCache>
                <c:formatCode>General</c:formatCode>
                <c:ptCount val="6"/>
                <c:pt idx="0">
                  <c:v>239</c:v>
                </c:pt>
                <c:pt idx="1">
                  <c:v>247</c:v>
                </c:pt>
                <c:pt idx="2">
                  <c:v>250</c:v>
                </c:pt>
                <c:pt idx="3">
                  <c:v>293</c:v>
                </c:pt>
                <c:pt idx="4">
                  <c:v>320</c:v>
                </c:pt>
                <c:pt idx="5">
                  <c:v>356</c:v>
                </c:pt>
              </c:numCache>
            </c:numRef>
          </c:xVal>
          <c:yVal>
            <c:numRef>
              <c:f>'Graphs with Misdatings'!$B$4:$G$4</c:f>
              <c:numCache>
                <c:formatCode>General</c:formatCode>
                <c:ptCount val="6"/>
                <c:pt idx="0">
                  <c:v>109.748597812447</c:v>
                </c:pt>
                <c:pt idx="1">
                  <c:v>81.5446660217448</c:v>
                </c:pt>
                <c:pt idx="2">
                  <c:v>86.7716233582474</c:v>
                </c:pt>
                <c:pt idx="3">
                  <c:v>7.48973427369452</c:v>
                </c:pt>
                <c:pt idx="4">
                  <c:v>3.97246781017405</c:v>
                </c:pt>
                <c:pt idx="5">
                  <c:v>7.94898142974118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tin</c:f>
              <c:strCache>
                <c:ptCount val="1"/>
                <c:pt idx="0">
                  <c:v>tin</c:v>
                </c:pt>
              </c:strCache>
            </c:strRef>
          </c:tx>
          <c:spPr>
            <a:solidFill>
              <a:srgbClr val="ec9ba4"/>
            </a:solidFill>
            <a:ln w="0">
              <a:solidFill>
                <a:srgbClr val="ec9ba4"/>
              </a:solidFill>
            </a:ln>
          </c:spPr>
          <c:marker>
            <c:symbol val="triangle"/>
            <c:size val="8"/>
            <c:spPr>
              <a:solidFill>
                <a:srgbClr val="ec9ba4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'Graphs with Misdatings'!$B$6:$G$6</c:f>
              <c:numCache>
                <c:formatCode>General</c:formatCode>
                <c:ptCount val="6"/>
                <c:pt idx="0">
                  <c:v>239</c:v>
                </c:pt>
                <c:pt idx="1">
                  <c:v>247</c:v>
                </c:pt>
                <c:pt idx="2">
                  <c:v>250</c:v>
                </c:pt>
                <c:pt idx="3">
                  <c:v>293</c:v>
                </c:pt>
                <c:pt idx="4">
                  <c:v>320</c:v>
                </c:pt>
                <c:pt idx="5">
                  <c:v>356</c:v>
                </c:pt>
              </c:numCache>
            </c:numRef>
          </c:xVal>
          <c:yVal>
            <c:numRef>
              <c:f>'Graphs with Misdatings'!$B$5:$G$5</c:f>
              <c:numCache>
                <c:formatCode>General</c:formatCode>
                <c:ptCount val="6"/>
                <c:pt idx="0">
                  <c:v>9.97332782575661</c:v>
                </c:pt>
                <c:pt idx="1">
                  <c:v>8.36183789748149</c:v>
                </c:pt>
                <c:pt idx="2">
                  <c:v>9.54053345727893</c:v>
                </c:pt>
                <c:pt idx="3">
                  <c:v>3.74936140172316</c:v>
                </c:pt>
                <c:pt idx="4">
                  <c:v>4.14078899630919</c:v>
                </c:pt>
                <c:pt idx="5">
                  <c:v>1.6373591819439</c:v>
                </c:pt>
              </c:numCache>
            </c:numRef>
          </c:yVal>
          <c:smooth val="0"/>
        </c:ser>
        <c:axId val="5658233"/>
        <c:axId val="81066548"/>
      </c:scatterChart>
      <c:valAx>
        <c:axId val="565823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Estimated Typological Date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1066548"/>
        <c:crosses val="autoZero"/>
        <c:crossBetween val="midCat"/>
      </c:valAx>
      <c:valAx>
        <c:axId val="81066548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Normalised Concentrations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658233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Copper Concentration over Time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0">
              <a:solidFill>
                <a:srgbClr val="004586"/>
              </a:solidFill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'Graphs with Misdatings'!$B$6:$G$6</c:f>
              <c:numCache>
                <c:formatCode>General</c:formatCode>
                <c:ptCount val="6"/>
                <c:pt idx="0">
                  <c:v>239</c:v>
                </c:pt>
                <c:pt idx="1">
                  <c:v>247</c:v>
                </c:pt>
                <c:pt idx="2">
                  <c:v>250</c:v>
                </c:pt>
                <c:pt idx="3">
                  <c:v>293</c:v>
                </c:pt>
                <c:pt idx="4">
                  <c:v>320</c:v>
                </c:pt>
                <c:pt idx="5">
                  <c:v>356</c:v>
                </c:pt>
              </c:numCache>
            </c:numRef>
          </c:xVal>
          <c:yVal>
            <c:numRef>
              <c:f>'Graphs with Misdatings'!$B$2:$G$2</c:f>
              <c:numCache>
                <c:formatCode>General</c:formatCode>
                <c:ptCount val="6"/>
                <c:pt idx="0">
                  <c:v>41.3051994358379</c:v>
                </c:pt>
                <c:pt idx="1">
                  <c:v>45.7871396300024</c:v>
                </c:pt>
                <c:pt idx="2">
                  <c:v>42.4457105210467</c:v>
                </c:pt>
                <c:pt idx="3">
                  <c:v>83.6114287803646</c:v>
                </c:pt>
                <c:pt idx="4">
                  <c:v>86.8560793943835</c:v>
                </c:pt>
                <c:pt idx="5">
                  <c:v>87.9822444990299</c:v>
                </c:pt>
              </c:numCache>
            </c:numRef>
          </c:yVal>
          <c:smooth val="0"/>
        </c:ser>
        <c:axId val="75094710"/>
        <c:axId val="45290742"/>
      </c:scatterChart>
      <c:valAx>
        <c:axId val="7509471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Estimated Typological Date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5290742"/>
        <c:crosses val="autoZero"/>
        <c:crossBetween val="midCat"/>
      </c:valAx>
      <c:valAx>
        <c:axId val="45290742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Normlised Concentrations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5094710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0">
      <a:noFill/>
    </a:ln>
  </c:spPr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Lead Concentration over Time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158466"/>
            </a:solidFill>
            <a:ln w="0">
              <a:solidFill>
                <a:srgbClr val="158466"/>
              </a:solidFill>
            </a:ln>
          </c:spPr>
          <c:marker>
            <c:symbol val="square"/>
            <c:size val="8"/>
            <c:spPr>
              <a:solidFill>
                <a:srgbClr val="15846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'Graphs with Misdatings'!$B$6:$G$6</c:f>
              <c:numCache>
                <c:formatCode>General</c:formatCode>
                <c:ptCount val="6"/>
                <c:pt idx="0">
                  <c:v>239</c:v>
                </c:pt>
                <c:pt idx="1">
                  <c:v>247</c:v>
                </c:pt>
                <c:pt idx="2">
                  <c:v>250</c:v>
                </c:pt>
                <c:pt idx="3">
                  <c:v>293</c:v>
                </c:pt>
                <c:pt idx="4">
                  <c:v>320</c:v>
                </c:pt>
                <c:pt idx="5">
                  <c:v>356</c:v>
                </c:pt>
              </c:numCache>
            </c:numRef>
          </c:xVal>
          <c:yVal>
            <c:numRef>
              <c:f>'Graphs with Misdatings'!$B$3:$G$3</c:f>
              <c:numCache>
                <c:formatCode>General</c:formatCode>
                <c:ptCount val="6"/>
                <c:pt idx="0">
                  <c:v>0.699982504373642</c:v>
                </c:pt>
                <c:pt idx="1">
                  <c:v>1.98859003561134</c:v>
                </c:pt>
                <c:pt idx="2">
                  <c:v>1.77255637073421</c:v>
                </c:pt>
                <c:pt idx="3">
                  <c:v>5.63594598780771</c:v>
                </c:pt>
                <c:pt idx="4">
                  <c:v>5.01882478728624</c:v>
                </c:pt>
                <c:pt idx="5">
                  <c:v>3.01651897953977</c:v>
                </c:pt>
              </c:numCache>
            </c:numRef>
          </c:yVal>
          <c:smooth val="0"/>
        </c:ser>
        <c:axId val="12807078"/>
        <c:axId val="37907941"/>
      </c:scatterChart>
      <c:valAx>
        <c:axId val="1280707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Estimated Typological Date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7907941"/>
        <c:crosses val="autoZero"/>
        <c:crossBetween val="midCat"/>
      </c:valAx>
      <c:valAx>
        <c:axId val="37907941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Normlised Concentrations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2807078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0">
      <a:noFill/>
    </a:ln>
  </c:spPr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Silver Concentration over Time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bf0041"/>
            </a:solidFill>
            <a:ln w="0">
              <a:solidFill>
                <a:srgbClr val="bf0041"/>
              </a:solidFill>
            </a:ln>
          </c:spPr>
          <c:marker>
            <c:symbol val="square"/>
            <c:size val="8"/>
            <c:spPr>
              <a:solidFill>
                <a:srgbClr val="bf0041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'Graphs with Misdatings'!$B$6:$G$6</c:f>
              <c:numCache>
                <c:formatCode>General</c:formatCode>
                <c:ptCount val="6"/>
                <c:pt idx="0">
                  <c:v>239</c:v>
                </c:pt>
                <c:pt idx="1">
                  <c:v>247</c:v>
                </c:pt>
                <c:pt idx="2">
                  <c:v>250</c:v>
                </c:pt>
                <c:pt idx="3">
                  <c:v>293</c:v>
                </c:pt>
                <c:pt idx="4">
                  <c:v>320</c:v>
                </c:pt>
                <c:pt idx="5">
                  <c:v>356</c:v>
                </c:pt>
              </c:numCache>
            </c:numRef>
          </c:xVal>
          <c:yVal>
            <c:numRef>
              <c:f>'Graphs with Misdatings'!$B$4:$G$4</c:f>
              <c:numCache>
                <c:formatCode>General</c:formatCode>
                <c:ptCount val="6"/>
                <c:pt idx="0">
                  <c:v>109.748597812447</c:v>
                </c:pt>
                <c:pt idx="1">
                  <c:v>81.5446660217448</c:v>
                </c:pt>
                <c:pt idx="2">
                  <c:v>86.7716233582474</c:v>
                </c:pt>
                <c:pt idx="3">
                  <c:v>7.48973427369452</c:v>
                </c:pt>
                <c:pt idx="4">
                  <c:v>3.97246781017405</c:v>
                </c:pt>
                <c:pt idx="5">
                  <c:v>7.94898142974118</c:v>
                </c:pt>
              </c:numCache>
            </c:numRef>
          </c:yVal>
          <c:smooth val="0"/>
        </c:ser>
        <c:axId val="75169294"/>
        <c:axId val="76674570"/>
      </c:scatterChart>
      <c:valAx>
        <c:axId val="7516929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Estimated Typological Date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6674570"/>
        <c:crosses val="autoZero"/>
        <c:crossBetween val="midCat"/>
      </c:valAx>
      <c:valAx>
        <c:axId val="76674570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Normlised Concentrations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516929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0">
      <a:noFill/>
    </a:ln>
  </c:spPr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Tin Concentration over Time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ec9ba4"/>
            </a:solidFill>
            <a:ln w="0">
              <a:solidFill>
                <a:srgbClr val="ec9ba4"/>
              </a:solidFill>
            </a:ln>
          </c:spPr>
          <c:marker>
            <c:symbol val="square"/>
            <c:size val="8"/>
            <c:spPr>
              <a:solidFill>
                <a:srgbClr val="ec9ba4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'Graphs with Misdatings'!$B$6:$G$6</c:f>
              <c:numCache>
                <c:formatCode>General</c:formatCode>
                <c:ptCount val="6"/>
                <c:pt idx="0">
                  <c:v>239</c:v>
                </c:pt>
                <c:pt idx="1">
                  <c:v>247</c:v>
                </c:pt>
                <c:pt idx="2">
                  <c:v>250</c:v>
                </c:pt>
                <c:pt idx="3">
                  <c:v>293</c:v>
                </c:pt>
                <c:pt idx="4">
                  <c:v>320</c:v>
                </c:pt>
                <c:pt idx="5">
                  <c:v>356</c:v>
                </c:pt>
              </c:numCache>
            </c:numRef>
          </c:xVal>
          <c:yVal>
            <c:numRef>
              <c:f>'Graphs with Misdatings'!$B$5:$G$5</c:f>
              <c:numCache>
                <c:formatCode>General</c:formatCode>
                <c:ptCount val="6"/>
                <c:pt idx="0">
                  <c:v>9.97332782575661</c:v>
                </c:pt>
                <c:pt idx="1">
                  <c:v>8.36183789748149</c:v>
                </c:pt>
                <c:pt idx="2">
                  <c:v>9.54053345727893</c:v>
                </c:pt>
                <c:pt idx="3">
                  <c:v>3.74936140172316</c:v>
                </c:pt>
                <c:pt idx="4">
                  <c:v>4.14078899630919</c:v>
                </c:pt>
                <c:pt idx="5">
                  <c:v>1.6373591819439</c:v>
                </c:pt>
              </c:numCache>
            </c:numRef>
          </c:yVal>
          <c:smooth val="0"/>
        </c:ser>
        <c:axId val="37780973"/>
        <c:axId val="49607570"/>
      </c:scatterChart>
      <c:valAx>
        <c:axId val="3778097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Estimated Typological Date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9607570"/>
        <c:crosses val="autoZero"/>
        <c:crossBetween val="midCat"/>
      </c:valAx>
      <c:valAx>
        <c:axId val="49607570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Normlised Concentrations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7780973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0">
      <a:noFill/>
    </a:ln>
  </c:spPr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Copper Concentration over Time (Trend)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poly"/>
            <c:order val="3"/>
            <c:forward val="0"/>
            <c:backward val="0"/>
            <c:dispRSqr val="0"/>
            <c:dispEq val="0"/>
          </c:trendline>
          <c:xVal>
            <c:numRef>
              <c:f>'Graphs with Misdatings'!$B$6:$G$6</c:f>
              <c:numCache>
                <c:formatCode>General</c:formatCode>
                <c:ptCount val="6"/>
                <c:pt idx="0">
                  <c:v>239</c:v>
                </c:pt>
                <c:pt idx="1">
                  <c:v>247</c:v>
                </c:pt>
                <c:pt idx="2">
                  <c:v>250</c:v>
                </c:pt>
                <c:pt idx="3">
                  <c:v>293</c:v>
                </c:pt>
                <c:pt idx="4">
                  <c:v>320</c:v>
                </c:pt>
                <c:pt idx="5">
                  <c:v>356</c:v>
                </c:pt>
              </c:numCache>
            </c:numRef>
          </c:xVal>
          <c:yVal>
            <c:numRef>
              <c:f>'Graphs with Misdatings'!$B$2:$G$2</c:f>
              <c:numCache>
                <c:formatCode>General</c:formatCode>
                <c:ptCount val="6"/>
                <c:pt idx="0">
                  <c:v>41.3051994358379</c:v>
                </c:pt>
                <c:pt idx="1">
                  <c:v>45.7871396300024</c:v>
                </c:pt>
                <c:pt idx="2">
                  <c:v>42.4457105210467</c:v>
                </c:pt>
                <c:pt idx="3">
                  <c:v>83.6114287803646</c:v>
                </c:pt>
                <c:pt idx="4">
                  <c:v>86.8560793943835</c:v>
                </c:pt>
                <c:pt idx="5">
                  <c:v>87.9822444990299</c:v>
                </c:pt>
              </c:numCache>
            </c:numRef>
          </c:yVal>
          <c:smooth val="0"/>
        </c:ser>
        <c:axId val="51840411"/>
        <c:axId val="27176408"/>
      </c:scatterChart>
      <c:valAx>
        <c:axId val="5184041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Estimated Typological Date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7176408"/>
        <c:crosses val="autoZero"/>
        <c:crossBetween val="midCat"/>
      </c:valAx>
      <c:valAx>
        <c:axId val="27176408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Normlised Concentrations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1840411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0">
      <a:noFill/>
    </a:ln>
  </c:spPr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Lead Concentration over Time (Trend)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15846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15846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158466"/>
                </a:solidFill>
              </a:ln>
            </c:spPr>
            <c:trendlineType val="poly"/>
            <c:order val="3"/>
            <c:forward val="0"/>
            <c:backward val="0"/>
            <c:dispRSqr val="0"/>
            <c:dispEq val="0"/>
          </c:trendline>
          <c:xVal>
            <c:numRef>
              <c:f>'Graphs with Misdatings'!$B$6:$G$6</c:f>
              <c:numCache>
                <c:formatCode>General</c:formatCode>
                <c:ptCount val="6"/>
                <c:pt idx="0">
                  <c:v>239</c:v>
                </c:pt>
                <c:pt idx="1">
                  <c:v>247</c:v>
                </c:pt>
                <c:pt idx="2">
                  <c:v>250</c:v>
                </c:pt>
                <c:pt idx="3">
                  <c:v>293</c:v>
                </c:pt>
                <c:pt idx="4">
                  <c:v>320</c:v>
                </c:pt>
                <c:pt idx="5">
                  <c:v>356</c:v>
                </c:pt>
              </c:numCache>
            </c:numRef>
          </c:xVal>
          <c:yVal>
            <c:numRef>
              <c:f>'Graphs with Misdatings'!$B$3:$G$3</c:f>
              <c:numCache>
                <c:formatCode>General</c:formatCode>
                <c:ptCount val="6"/>
                <c:pt idx="0">
                  <c:v>0.699982504373642</c:v>
                </c:pt>
                <c:pt idx="1">
                  <c:v>1.98859003561134</c:v>
                </c:pt>
                <c:pt idx="2">
                  <c:v>1.77255637073421</c:v>
                </c:pt>
                <c:pt idx="3">
                  <c:v>5.63594598780771</c:v>
                </c:pt>
                <c:pt idx="4">
                  <c:v>5.01882478728624</c:v>
                </c:pt>
                <c:pt idx="5">
                  <c:v>3.01651897953977</c:v>
                </c:pt>
              </c:numCache>
            </c:numRef>
          </c:yVal>
          <c:smooth val="0"/>
        </c:ser>
        <c:axId val="12570772"/>
        <c:axId val="31347732"/>
      </c:scatterChart>
      <c:valAx>
        <c:axId val="1257077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Estimated Typological Date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1347732"/>
        <c:crosses val="autoZero"/>
        <c:crossBetween val="midCat"/>
      </c:valAx>
      <c:valAx>
        <c:axId val="31347732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Normlised Concentrations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257077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0">
      <a:noFill/>
    </a:ln>
  </c:spPr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Silver Concentration over Time (Trend)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bf0041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bf0041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bf0041"/>
                </a:solidFill>
              </a:ln>
            </c:spPr>
            <c:trendlineType val="poly"/>
            <c:order val="3"/>
            <c:forward val="0"/>
            <c:backward val="0"/>
            <c:dispRSqr val="0"/>
            <c:dispEq val="0"/>
          </c:trendline>
          <c:xVal>
            <c:numRef>
              <c:f>'Graphs with Misdatings'!$B$6:$G$6</c:f>
              <c:numCache>
                <c:formatCode>General</c:formatCode>
                <c:ptCount val="6"/>
                <c:pt idx="0">
                  <c:v>239</c:v>
                </c:pt>
                <c:pt idx="1">
                  <c:v>247</c:v>
                </c:pt>
                <c:pt idx="2">
                  <c:v>250</c:v>
                </c:pt>
                <c:pt idx="3">
                  <c:v>293</c:v>
                </c:pt>
                <c:pt idx="4">
                  <c:v>320</c:v>
                </c:pt>
                <c:pt idx="5">
                  <c:v>356</c:v>
                </c:pt>
              </c:numCache>
            </c:numRef>
          </c:xVal>
          <c:yVal>
            <c:numRef>
              <c:f>'Graphs with Misdatings'!$B$4:$G$4</c:f>
              <c:numCache>
                <c:formatCode>General</c:formatCode>
                <c:ptCount val="6"/>
                <c:pt idx="0">
                  <c:v>109.748597812447</c:v>
                </c:pt>
                <c:pt idx="1">
                  <c:v>81.5446660217448</c:v>
                </c:pt>
                <c:pt idx="2">
                  <c:v>86.7716233582474</c:v>
                </c:pt>
                <c:pt idx="3">
                  <c:v>7.48973427369452</c:v>
                </c:pt>
                <c:pt idx="4">
                  <c:v>3.97246781017405</c:v>
                </c:pt>
                <c:pt idx="5">
                  <c:v>7.94898142974118</c:v>
                </c:pt>
              </c:numCache>
            </c:numRef>
          </c:yVal>
          <c:smooth val="0"/>
        </c:ser>
        <c:axId val="65447747"/>
        <c:axId val="48838247"/>
      </c:scatterChart>
      <c:valAx>
        <c:axId val="6544774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Estimated Typological Date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8838247"/>
        <c:crosses val="autoZero"/>
        <c:crossBetween val="midCat"/>
      </c:valAx>
      <c:valAx>
        <c:axId val="48838247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Normlised Concentrations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544774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0">
      <a:noFill/>
    </a:ln>
  </c:spPr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Tin Concentration over Time (Trend)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ec9ba4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ec9ba4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ec9ba4"/>
                </a:solidFill>
              </a:ln>
            </c:spPr>
            <c:trendlineType val="poly"/>
            <c:order val="3"/>
            <c:forward val="0"/>
            <c:backward val="0"/>
            <c:dispRSqr val="0"/>
            <c:dispEq val="0"/>
          </c:trendline>
          <c:xVal>
            <c:numRef>
              <c:f>'Graphs with Misdatings'!$B$6:$G$6</c:f>
              <c:numCache>
                <c:formatCode>General</c:formatCode>
                <c:ptCount val="6"/>
                <c:pt idx="0">
                  <c:v>239</c:v>
                </c:pt>
                <c:pt idx="1">
                  <c:v>247</c:v>
                </c:pt>
                <c:pt idx="2">
                  <c:v>250</c:v>
                </c:pt>
                <c:pt idx="3">
                  <c:v>293</c:v>
                </c:pt>
                <c:pt idx="4">
                  <c:v>320</c:v>
                </c:pt>
                <c:pt idx="5">
                  <c:v>356</c:v>
                </c:pt>
              </c:numCache>
            </c:numRef>
          </c:xVal>
          <c:yVal>
            <c:numRef>
              <c:f>'Graphs with Misdatings'!$B$5:$G$5</c:f>
              <c:numCache>
                <c:formatCode>General</c:formatCode>
                <c:ptCount val="6"/>
                <c:pt idx="0">
                  <c:v>9.97332782575661</c:v>
                </c:pt>
                <c:pt idx="1">
                  <c:v>8.36183789748149</c:v>
                </c:pt>
                <c:pt idx="2">
                  <c:v>9.54053345727893</c:v>
                </c:pt>
                <c:pt idx="3">
                  <c:v>3.74936140172316</c:v>
                </c:pt>
                <c:pt idx="4">
                  <c:v>4.14078899630919</c:v>
                </c:pt>
                <c:pt idx="5">
                  <c:v>1.6373591819439</c:v>
                </c:pt>
              </c:numCache>
            </c:numRef>
          </c:yVal>
          <c:smooth val="0"/>
        </c:ser>
        <c:axId val="54272452"/>
        <c:axId val="77437850"/>
      </c:scatterChart>
      <c:valAx>
        <c:axId val="5427245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Estimated Typological Date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7437850"/>
        <c:crosses val="autoZero"/>
        <c:crossBetween val="midCat"/>
      </c:valAx>
      <c:valAx>
        <c:axId val="77437850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Normlised Concentrations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427245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0">
      <a:noFill/>
    </a:ln>
  </c:spPr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All Metal Concentrations over Time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copper</c:v>
                </c:pt>
              </c:strCache>
            </c:strRef>
          </c:tx>
          <c:spPr>
            <a:solidFill>
              <a:srgbClr val="004586"/>
            </a:solidFill>
            <a:ln w="0">
              <a:solidFill>
                <a:srgbClr val="004586"/>
              </a:solidFill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1</c:f>
              <c:numCache>
                <c:formatCode>General</c:formatCode>
                <c:ptCount val="6"/>
                <c:pt idx="0">
                  <c:v>247</c:v>
                </c:pt>
                <c:pt idx="1">
                  <c:v>250</c:v>
                </c:pt>
                <c:pt idx="2">
                  <c:v>293</c:v>
                </c:pt>
                <c:pt idx="3">
                  <c:v>320</c:v>
                </c:pt>
                <c:pt idx="4">
                  <c:v>322</c:v>
                </c:pt>
                <c:pt idx="5">
                  <c:v>356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6"/>
                <c:pt idx="0">
                  <c:v>45.7871396300024</c:v>
                </c:pt>
                <c:pt idx="1">
                  <c:v>42.4457105210467</c:v>
                </c:pt>
                <c:pt idx="2">
                  <c:v>83.6114287803646</c:v>
                </c:pt>
                <c:pt idx="3">
                  <c:v>86.8560793943835</c:v>
                </c:pt>
                <c:pt idx="4">
                  <c:v>41.3051994358379</c:v>
                </c:pt>
                <c:pt idx="5">
                  <c:v>87.9822444990299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label 2</c:f>
              <c:strCache>
                <c:ptCount val="1"/>
                <c:pt idx="0">
                  <c:v>lead</c:v>
                </c:pt>
              </c:strCache>
            </c:strRef>
          </c:tx>
          <c:spPr>
            <a:solidFill>
              <a:srgbClr val="158466"/>
            </a:solidFill>
            <a:ln w="0">
              <a:solidFill>
                <a:srgbClr val="158466"/>
              </a:solidFill>
            </a:ln>
          </c:spPr>
          <c:marker>
            <c:symbol val="triangle"/>
            <c:size val="8"/>
            <c:spPr>
              <a:solidFill>
                <a:srgbClr val="15846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3</c:f>
              <c:numCache>
                <c:formatCode>General</c:formatCode>
                <c:ptCount val="6"/>
                <c:pt idx="0">
                  <c:v>247</c:v>
                </c:pt>
                <c:pt idx="1">
                  <c:v>250</c:v>
                </c:pt>
                <c:pt idx="2">
                  <c:v>293</c:v>
                </c:pt>
                <c:pt idx="3">
                  <c:v>320</c:v>
                </c:pt>
                <c:pt idx="4">
                  <c:v>322</c:v>
                </c:pt>
                <c:pt idx="5">
                  <c:v>356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6"/>
                <c:pt idx="0">
                  <c:v>1.98859003561134</c:v>
                </c:pt>
                <c:pt idx="1">
                  <c:v>1.77255637073421</c:v>
                </c:pt>
                <c:pt idx="2">
                  <c:v>5.63594598780771</c:v>
                </c:pt>
                <c:pt idx="3">
                  <c:v>5.01882478728624</c:v>
                </c:pt>
                <c:pt idx="4">
                  <c:v>0.699982504373642</c:v>
                </c:pt>
                <c:pt idx="5">
                  <c:v>3.01651897953977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label 4</c:f>
              <c:strCache>
                <c:ptCount val="1"/>
                <c:pt idx="0">
                  <c:v>silver</c:v>
                </c:pt>
              </c:strCache>
            </c:strRef>
          </c:tx>
          <c:spPr>
            <a:solidFill>
              <a:srgbClr val="bf0041"/>
            </a:solidFill>
            <a:ln w="0">
              <a:solidFill>
                <a:srgbClr val="bf0041"/>
              </a:solidFill>
            </a:ln>
          </c:spPr>
          <c:marker>
            <c:symbol val="triangle"/>
            <c:size val="8"/>
            <c:spPr>
              <a:solidFill>
                <a:srgbClr val="bf0041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5</c:f>
              <c:numCache>
                <c:formatCode>General</c:formatCode>
                <c:ptCount val="6"/>
                <c:pt idx="0">
                  <c:v>247</c:v>
                </c:pt>
                <c:pt idx="1">
                  <c:v>250</c:v>
                </c:pt>
                <c:pt idx="2">
                  <c:v>293</c:v>
                </c:pt>
                <c:pt idx="3">
                  <c:v>320</c:v>
                </c:pt>
                <c:pt idx="4">
                  <c:v>322</c:v>
                </c:pt>
                <c:pt idx="5">
                  <c:v>356</c:v>
                </c:pt>
              </c:numCache>
            </c:numRef>
          </c:xVal>
          <c:yVal>
            <c:numRef>
              <c:f>4</c:f>
              <c:numCache>
                <c:formatCode>General</c:formatCode>
                <c:ptCount val="6"/>
                <c:pt idx="0">
                  <c:v>81.5446660217448</c:v>
                </c:pt>
                <c:pt idx="1">
                  <c:v>86.7716233582474</c:v>
                </c:pt>
                <c:pt idx="2">
                  <c:v>7.48973427369452</c:v>
                </c:pt>
                <c:pt idx="3">
                  <c:v>3.97246781017405</c:v>
                </c:pt>
                <c:pt idx="4">
                  <c:v>109.748597812447</c:v>
                </c:pt>
                <c:pt idx="5">
                  <c:v>7.94898142974118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label 6</c:f>
              <c:strCache>
                <c:ptCount val="1"/>
                <c:pt idx="0">
                  <c:v>tin</c:v>
                </c:pt>
              </c:strCache>
            </c:strRef>
          </c:tx>
          <c:spPr>
            <a:solidFill>
              <a:srgbClr val="ec9ba4"/>
            </a:solidFill>
            <a:ln w="0">
              <a:solidFill>
                <a:srgbClr val="ec9ba4"/>
              </a:solidFill>
            </a:ln>
          </c:spPr>
          <c:marker>
            <c:symbol val="triangle"/>
            <c:size val="8"/>
            <c:spPr>
              <a:solidFill>
                <a:srgbClr val="ec9ba4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7</c:f>
              <c:numCache>
                <c:formatCode>General</c:formatCode>
                <c:ptCount val="6"/>
                <c:pt idx="0">
                  <c:v>247</c:v>
                </c:pt>
                <c:pt idx="1">
                  <c:v>250</c:v>
                </c:pt>
                <c:pt idx="2">
                  <c:v>293</c:v>
                </c:pt>
                <c:pt idx="3">
                  <c:v>320</c:v>
                </c:pt>
                <c:pt idx="4">
                  <c:v>322</c:v>
                </c:pt>
                <c:pt idx="5">
                  <c:v>356</c:v>
                </c:pt>
              </c:numCache>
            </c:numRef>
          </c:xVal>
          <c:yVal>
            <c:numRef>
              <c:f>6</c:f>
              <c:numCache>
                <c:formatCode>General</c:formatCode>
                <c:ptCount val="6"/>
                <c:pt idx="0">
                  <c:v>8.36183789748149</c:v>
                </c:pt>
                <c:pt idx="1">
                  <c:v>9.54053345727893</c:v>
                </c:pt>
                <c:pt idx="2">
                  <c:v>3.74936140172316</c:v>
                </c:pt>
                <c:pt idx="3">
                  <c:v>4.14078899630919</c:v>
                </c:pt>
                <c:pt idx="4">
                  <c:v>9.97332782575661</c:v>
                </c:pt>
                <c:pt idx="5">
                  <c:v>1.6373591819439</c:v>
                </c:pt>
              </c:numCache>
            </c:numRef>
          </c:yVal>
          <c:smooth val="0"/>
        </c:ser>
        <c:axId val="77485227"/>
        <c:axId val="77877522"/>
      </c:scatterChart>
      <c:valAx>
        <c:axId val="7748522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Estimated Typological Date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7877522"/>
        <c:crosses val="autoZero"/>
        <c:crossBetween val="midCat"/>
      </c:valAx>
      <c:valAx>
        <c:axId val="77877522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Normalised Concentrations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748522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Copper Concentration over Time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Series2</c:v>
                </c:pt>
              </c:strCache>
            </c:strRef>
          </c:tx>
          <c:spPr>
            <a:solidFill>
              <a:srgbClr val="004586"/>
            </a:solidFill>
            <a:ln w="0">
              <a:solidFill>
                <a:srgbClr val="004586"/>
              </a:solidFill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1</c:f>
              <c:numCache>
                <c:formatCode>General</c:formatCode>
                <c:ptCount val="6"/>
                <c:pt idx="0">
                  <c:v>247</c:v>
                </c:pt>
                <c:pt idx="1">
                  <c:v>250</c:v>
                </c:pt>
                <c:pt idx="2">
                  <c:v>293</c:v>
                </c:pt>
                <c:pt idx="3">
                  <c:v>320</c:v>
                </c:pt>
                <c:pt idx="4">
                  <c:v>322</c:v>
                </c:pt>
                <c:pt idx="5">
                  <c:v>356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6"/>
                <c:pt idx="0">
                  <c:v>45.7871396300024</c:v>
                </c:pt>
                <c:pt idx="1">
                  <c:v>42.4457105210467</c:v>
                </c:pt>
                <c:pt idx="2">
                  <c:v>83.6114287803646</c:v>
                </c:pt>
                <c:pt idx="3">
                  <c:v>86.8560793943835</c:v>
                </c:pt>
                <c:pt idx="4">
                  <c:v>41.3051994358379</c:v>
                </c:pt>
                <c:pt idx="5">
                  <c:v>87.9822444990299</c:v>
                </c:pt>
              </c:numCache>
            </c:numRef>
          </c:yVal>
          <c:smooth val="0"/>
        </c:ser>
        <c:axId val="27006308"/>
        <c:axId val="8579355"/>
      </c:scatterChart>
      <c:valAx>
        <c:axId val="2700630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Estimated Typological Date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579355"/>
        <c:crosses val="autoZero"/>
        <c:crossBetween val="midCat"/>
      </c:valAx>
      <c:valAx>
        <c:axId val="8579355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Normlised Concentrations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7006308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0">
      <a:noFill/>
    </a:ln>
  </c:spPr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Lead Concentration over Time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Series2</c:v>
                </c:pt>
              </c:strCache>
            </c:strRef>
          </c:tx>
          <c:spPr>
            <a:solidFill>
              <a:srgbClr val="158466"/>
            </a:solidFill>
            <a:ln w="0">
              <a:solidFill>
                <a:srgbClr val="158466"/>
              </a:solidFill>
            </a:ln>
          </c:spPr>
          <c:marker>
            <c:symbol val="square"/>
            <c:size val="8"/>
            <c:spPr>
              <a:solidFill>
                <a:srgbClr val="15846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1</c:f>
              <c:numCache>
                <c:formatCode>General</c:formatCode>
                <c:ptCount val="6"/>
                <c:pt idx="0">
                  <c:v>247</c:v>
                </c:pt>
                <c:pt idx="1">
                  <c:v>250</c:v>
                </c:pt>
                <c:pt idx="2">
                  <c:v>293</c:v>
                </c:pt>
                <c:pt idx="3">
                  <c:v>320</c:v>
                </c:pt>
                <c:pt idx="4">
                  <c:v>322</c:v>
                </c:pt>
                <c:pt idx="5">
                  <c:v>356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6"/>
                <c:pt idx="0">
                  <c:v>1.98859003561134</c:v>
                </c:pt>
                <c:pt idx="1">
                  <c:v>1.77255637073421</c:v>
                </c:pt>
                <c:pt idx="2">
                  <c:v>5.63594598780771</c:v>
                </c:pt>
                <c:pt idx="3">
                  <c:v>5.01882478728624</c:v>
                </c:pt>
                <c:pt idx="4">
                  <c:v>0.699982504373642</c:v>
                </c:pt>
                <c:pt idx="5">
                  <c:v>3.01651897953977</c:v>
                </c:pt>
              </c:numCache>
            </c:numRef>
          </c:yVal>
          <c:smooth val="0"/>
        </c:ser>
        <c:axId val="57195411"/>
        <c:axId val="71958624"/>
      </c:scatterChart>
      <c:valAx>
        <c:axId val="5719541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Estimated Typological Date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1958624"/>
        <c:crosses val="autoZero"/>
        <c:crossBetween val="midCat"/>
      </c:valAx>
      <c:valAx>
        <c:axId val="71958624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Normlised Concentrations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7195411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0">
      <a:noFill/>
    </a:ln>
  </c:spPr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Silver Concentration over Time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Series2</c:v>
                </c:pt>
              </c:strCache>
            </c:strRef>
          </c:tx>
          <c:spPr>
            <a:solidFill>
              <a:srgbClr val="bf0041"/>
            </a:solidFill>
            <a:ln w="0">
              <a:solidFill>
                <a:srgbClr val="bf0041"/>
              </a:solidFill>
            </a:ln>
          </c:spPr>
          <c:marker>
            <c:symbol val="square"/>
            <c:size val="8"/>
            <c:spPr>
              <a:solidFill>
                <a:srgbClr val="bf0041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1</c:f>
              <c:numCache>
                <c:formatCode>General</c:formatCode>
                <c:ptCount val="6"/>
                <c:pt idx="0">
                  <c:v>247</c:v>
                </c:pt>
                <c:pt idx="1">
                  <c:v>250</c:v>
                </c:pt>
                <c:pt idx="2">
                  <c:v>293</c:v>
                </c:pt>
                <c:pt idx="3">
                  <c:v>320</c:v>
                </c:pt>
                <c:pt idx="4">
                  <c:v>322</c:v>
                </c:pt>
                <c:pt idx="5">
                  <c:v>356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6"/>
                <c:pt idx="0">
                  <c:v>81.5446660217448</c:v>
                </c:pt>
                <c:pt idx="1">
                  <c:v>86.7716233582474</c:v>
                </c:pt>
                <c:pt idx="2">
                  <c:v>7.48973427369452</c:v>
                </c:pt>
                <c:pt idx="3">
                  <c:v>3.97246781017405</c:v>
                </c:pt>
                <c:pt idx="4">
                  <c:v>109.748597812447</c:v>
                </c:pt>
                <c:pt idx="5">
                  <c:v>7.94898142974118</c:v>
                </c:pt>
              </c:numCache>
            </c:numRef>
          </c:yVal>
          <c:smooth val="0"/>
        </c:ser>
        <c:axId val="77043805"/>
        <c:axId val="23565267"/>
      </c:scatterChart>
      <c:valAx>
        <c:axId val="7704380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Estimated Typological Date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3565267"/>
        <c:crosses val="autoZero"/>
        <c:crossBetween val="midCat"/>
      </c:valAx>
      <c:valAx>
        <c:axId val="23565267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Normlised Concentrations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7043805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0">
      <a:noFill/>
    </a:ln>
  </c:spPr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Tin Concentration over Time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Series2</c:v>
                </c:pt>
              </c:strCache>
            </c:strRef>
          </c:tx>
          <c:spPr>
            <a:solidFill>
              <a:srgbClr val="ec9ba4"/>
            </a:solidFill>
            <a:ln w="0">
              <a:solidFill>
                <a:srgbClr val="ec9ba4"/>
              </a:solidFill>
            </a:ln>
          </c:spPr>
          <c:marker>
            <c:symbol val="square"/>
            <c:size val="8"/>
            <c:spPr>
              <a:solidFill>
                <a:srgbClr val="ec9ba4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1</c:f>
              <c:numCache>
                <c:formatCode>General</c:formatCode>
                <c:ptCount val="6"/>
                <c:pt idx="0">
                  <c:v>247</c:v>
                </c:pt>
                <c:pt idx="1">
                  <c:v>250</c:v>
                </c:pt>
                <c:pt idx="2">
                  <c:v>293</c:v>
                </c:pt>
                <c:pt idx="3">
                  <c:v>320</c:v>
                </c:pt>
                <c:pt idx="4">
                  <c:v>322</c:v>
                </c:pt>
                <c:pt idx="5">
                  <c:v>356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6"/>
                <c:pt idx="0">
                  <c:v>8.36183789748149</c:v>
                </c:pt>
                <c:pt idx="1">
                  <c:v>9.54053345727893</c:v>
                </c:pt>
                <c:pt idx="2">
                  <c:v>3.74936140172316</c:v>
                </c:pt>
                <c:pt idx="3">
                  <c:v>4.14078899630919</c:v>
                </c:pt>
                <c:pt idx="4">
                  <c:v>9.97332782575661</c:v>
                </c:pt>
                <c:pt idx="5">
                  <c:v>1.6373591819439</c:v>
                </c:pt>
              </c:numCache>
            </c:numRef>
          </c:yVal>
          <c:smooth val="0"/>
        </c:ser>
        <c:axId val="17751612"/>
        <c:axId val="64701586"/>
      </c:scatterChart>
      <c:valAx>
        <c:axId val="1775161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Estimated Typological Date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4701586"/>
        <c:crosses val="autoZero"/>
        <c:crossBetween val="midCat"/>
      </c:valAx>
      <c:valAx>
        <c:axId val="64701586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Normlised Concentrations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775161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0">
      <a:noFill/>
    </a:ln>
  </c:spPr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Copper Concentration over Time (Trend)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Series2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poly"/>
            <c:order val="3"/>
            <c:forward val="0"/>
            <c:backward val="0"/>
            <c:dispRSqr val="0"/>
            <c:dispEq val="0"/>
          </c:trendline>
          <c:xVal>
            <c:numRef>
              <c:f>1</c:f>
              <c:numCache>
                <c:formatCode>General</c:formatCode>
                <c:ptCount val="6"/>
                <c:pt idx="0">
                  <c:v>247</c:v>
                </c:pt>
                <c:pt idx="1">
                  <c:v>250</c:v>
                </c:pt>
                <c:pt idx="2">
                  <c:v>293</c:v>
                </c:pt>
                <c:pt idx="3">
                  <c:v>320</c:v>
                </c:pt>
                <c:pt idx="4">
                  <c:v>322</c:v>
                </c:pt>
                <c:pt idx="5">
                  <c:v>356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6"/>
                <c:pt idx="0">
                  <c:v>45.7871396300024</c:v>
                </c:pt>
                <c:pt idx="1">
                  <c:v>42.4457105210467</c:v>
                </c:pt>
                <c:pt idx="2">
                  <c:v>83.6114287803646</c:v>
                </c:pt>
                <c:pt idx="3">
                  <c:v>86.8560793943835</c:v>
                </c:pt>
                <c:pt idx="4">
                  <c:v>41.3051994358379</c:v>
                </c:pt>
                <c:pt idx="5">
                  <c:v>87.9822444990299</c:v>
                </c:pt>
              </c:numCache>
            </c:numRef>
          </c:yVal>
          <c:smooth val="0"/>
        </c:ser>
        <c:axId val="68315318"/>
        <c:axId val="79931656"/>
      </c:scatterChart>
      <c:valAx>
        <c:axId val="6831531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Estimated Typological Date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9931656"/>
        <c:crosses val="autoZero"/>
        <c:crossBetween val="midCat"/>
      </c:valAx>
      <c:valAx>
        <c:axId val="79931656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Normlised Concentrations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8315318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0">
      <a:noFill/>
    </a:ln>
  </c:spPr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Lead Concentration over Time (Trend)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Series2</c:v>
                </c:pt>
              </c:strCache>
            </c:strRef>
          </c:tx>
          <c:spPr>
            <a:solidFill>
              <a:srgbClr val="15846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15846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158466"/>
                </a:solidFill>
              </a:ln>
            </c:spPr>
            <c:trendlineType val="poly"/>
            <c:order val="3"/>
            <c:forward val="0"/>
            <c:backward val="0"/>
            <c:dispRSqr val="0"/>
            <c:dispEq val="0"/>
          </c:trendline>
          <c:xVal>
            <c:numRef>
              <c:f>1</c:f>
              <c:numCache>
                <c:formatCode>General</c:formatCode>
                <c:ptCount val="6"/>
                <c:pt idx="0">
                  <c:v>247</c:v>
                </c:pt>
                <c:pt idx="1">
                  <c:v>250</c:v>
                </c:pt>
                <c:pt idx="2">
                  <c:v>293</c:v>
                </c:pt>
                <c:pt idx="3">
                  <c:v>320</c:v>
                </c:pt>
                <c:pt idx="4">
                  <c:v>322</c:v>
                </c:pt>
                <c:pt idx="5">
                  <c:v>356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6"/>
                <c:pt idx="0">
                  <c:v>1.98859003561134</c:v>
                </c:pt>
                <c:pt idx="1">
                  <c:v>1.77255637073421</c:v>
                </c:pt>
                <c:pt idx="2">
                  <c:v>5.63594598780771</c:v>
                </c:pt>
                <c:pt idx="3">
                  <c:v>5.01882478728624</c:v>
                </c:pt>
                <c:pt idx="4">
                  <c:v>0.699982504373642</c:v>
                </c:pt>
                <c:pt idx="5">
                  <c:v>3.01651897953977</c:v>
                </c:pt>
              </c:numCache>
            </c:numRef>
          </c:yVal>
          <c:smooth val="0"/>
        </c:ser>
        <c:axId val="1769558"/>
        <c:axId val="63156660"/>
      </c:scatterChart>
      <c:valAx>
        <c:axId val="176955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Estimated Typological Date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3156660"/>
        <c:crosses val="autoZero"/>
        <c:crossBetween val="midCat"/>
      </c:valAx>
      <c:valAx>
        <c:axId val="63156660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Normlised Concentrations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769558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0">
      <a:noFill/>
    </a:ln>
  </c:spPr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Silver Concentration over Time (Trend)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Series2</c:v>
                </c:pt>
              </c:strCache>
            </c:strRef>
          </c:tx>
          <c:spPr>
            <a:solidFill>
              <a:srgbClr val="bf0041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bf0041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bf0041"/>
                </a:solidFill>
              </a:ln>
            </c:spPr>
            <c:trendlineType val="poly"/>
            <c:order val="3"/>
            <c:forward val="0"/>
            <c:backward val="0"/>
            <c:dispRSqr val="0"/>
            <c:dispEq val="0"/>
          </c:trendline>
          <c:xVal>
            <c:numRef>
              <c:f>1</c:f>
              <c:numCache>
                <c:formatCode>General</c:formatCode>
                <c:ptCount val="6"/>
                <c:pt idx="0">
                  <c:v>247</c:v>
                </c:pt>
                <c:pt idx="1">
                  <c:v>250</c:v>
                </c:pt>
                <c:pt idx="2">
                  <c:v>293</c:v>
                </c:pt>
                <c:pt idx="3">
                  <c:v>320</c:v>
                </c:pt>
                <c:pt idx="4">
                  <c:v>322</c:v>
                </c:pt>
                <c:pt idx="5">
                  <c:v>356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6"/>
                <c:pt idx="0">
                  <c:v>81.5446660217448</c:v>
                </c:pt>
                <c:pt idx="1">
                  <c:v>86.7716233582474</c:v>
                </c:pt>
                <c:pt idx="2">
                  <c:v>7.48973427369452</c:v>
                </c:pt>
                <c:pt idx="3">
                  <c:v>3.97246781017405</c:v>
                </c:pt>
                <c:pt idx="4">
                  <c:v>109.748597812447</c:v>
                </c:pt>
                <c:pt idx="5">
                  <c:v>7.94898142974118</c:v>
                </c:pt>
              </c:numCache>
            </c:numRef>
          </c:yVal>
          <c:smooth val="0"/>
        </c:ser>
        <c:axId val="37722618"/>
        <c:axId val="77574159"/>
      </c:scatterChart>
      <c:valAx>
        <c:axId val="3772261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Estimated Typological Date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7574159"/>
        <c:crosses val="autoZero"/>
        <c:crossBetween val="midCat"/>
      </c:valAx>
      <c:valAx>
        <c:axId val="77574159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Normlised Concentrations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7722618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0">
      <a:noFill/>
    </a:ln>
  </c:spPr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Tin Concentration over Time (Trend)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Series2</c:v>
                </c:pt>
              </c:strCache>
            </c:strRef>
          </c:tx>
          <c:spPr>
            <a:solidFill>
              <a:srgbClr val="ec9ba4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ec9ba4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ec9ba4"/>
                </a:solidFill>
              </a:ln>
            </c:spPr>
            <c:trendlineType val="poly"/>
            <c:order val="3"/>
            <c:forward val="0"/>
            <c:backward val="0"/>
            <c:dispRSqr val="0"/>
            <c:dispEq val="0"/>
          </c:trendline>
          <c:xVal>
            <c:numRef>
              <c:f>1</c:f>
              <c:numCache>
                <c:formatCode>General</c:formatCode>
                <c:ptCount val="6"/>
                <c:pt idx="0">
                  <c:v>247</c:v>
                </c:pt>
                <c:pt idx="1">
                  <c:v>250</c:v>
                </c:pt>
                <c:pt idx="2">
                  <c:v>293</c:v>
                </c:pt>
                <c:pt idx="3">
                  <c:v>320</c:v>
                </c:pt>
                <c:pt idx="4">
                  <c:v>322</c:v>
                </c:pt>
                <c:pt idx="5">
                  <c:v>356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6"/>
                <c:pt idx="0">
                  <c:v>8.36183789748149</c:v>
                </c:pt>
                <c:pt idx="1">
                  <c:v>9.54053345727893</c:v>
                </c:pt>
                <c:pt idx="2">
                  <c:v>3.74936140172316</c:v>
                </c:pt>
                <c:pt idx="3">
                  <c:v>4.14078899630919</c:v>
                </c:pt>
                <c:pt idx="4">
                  <c:v>9.97332782575661</c:v>
                </c:pt>
                <c:pt idx="5">
                  <c:v>1.6373591819439</c:v>
                </c:pt>
              </c:numCache>
            </c:numRef>
          </c:yVal>
          <c:smooth val="0"/>
        </c:ser>
        <c:axId val="57927971"/>
        <c:axId val="51427725"/>
      </c:scatterChart>
      <c:valAx>
        <c:axId val="5792797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Estimated Typological Date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1427725"/>
        <c:crosses val="autoZero"/>
        <c:crossBetween val="midCat"/>
      </c:valAx>
      <c:valAx>
        <c:axId val="51427725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Normlised Concentrations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7927971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1.xml"/><Relationship Id="rId2" Type="http://schemas.openxmlformats.org/officeDocument/2006/relationships/chart" Target="../charts/chart32.xml"/><Relationship Id="rId3" Type="http://schemas.openxmlformats.org/officeDocument/2006/relationships/chart" Target="../charts/chart33.xml"/><Relationship Id="rId4" Type="http://schemas.openxmlformats.org/officeDocument/2006/relationships/chart" Target="../charts/chart34.xml"/><Relationship Id="rId5" Type="http://schemas.openxmlformats.org/officeDocument/2006/relationships/chart" Target="../charts/chart35.xml"/><Relationship Id="rId6" Type="http://schemas.openxmlformats.org/officeDocument/2006/relationships/chart" Target="../charts/chart36.xml"/><Relationship Id="rId7" Type="http://schemas.openxmlformats.org/officeDocument/2006/relationships/chart" Target="../charts/chart37.xml"/><Relationship Id="rId8" Type="http://schemas.openxmlformats.org/officeDocument/2006/relationships/chart" Target="../charts/chart38.xml"/><Relationship Id="rId9" Type="http://schemas.openxmlformats.org/officeDocument/2006/relationships/chart" Target="../charts/chart39.xml"/><Relationship Id="rId10" Type="http://schemas.openxmlformats.org/officeDocument/2006/relationships/chart" Target="../charts/chart40.xml"/><Relationship Id="rId11" Type="http://schemas.openxmlformats.org/officeDocument/2006/relationships/chart" Target="../charts/chart41.xml"/><Relationship Id="rId12" Type="http://schemas.openxmlformats.org/officeDocument/2006/relationships/chart" Target="../charts/chart42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43.xml"/><Relationship Id="rId2" Type="http://schemas.openxmlformats.org/officeDocument/2006/relationships/chart" Target="../charts/chart44.xml"/><Relationship Id="rId3" Type="http://schemas.openxmlformats.org/officeDocument/2006/relationships/chart" Target="../charts/chart45.xml"/><Relationship Id="rId4" Type="http://schemas.openxmlformats.org/officeDocument/2006/relationships/chart" Target="../charts/chart46.xml"/><Relationship Id="rId5" Type="http://schemas.openxmlformats.org/officeDocument/2006/relationships/chart" Target="../charts/chart47.xml"/><Relationship Id="rId6" Type="http://schemas.openxmlformats.org/officeDocument/2006/relationships/chart" Target="../charts/chart48.xml"/><Relationship Id="rId7" Type="http://schemas.openxmlformats.org/officeDocument/2006/relationships/chart" Target="../charts/chart49.xml"/><Relationship Id="rId8" Type="http://schemas.openxmlformats.org/officeDocument/2006/relationships/chart" Target="../charts/chart50.xml"/><Relationship Id="rId9" Type="http://schemas.openxmlformats.org/officeDocument/2006/relationships/chart" Target="../charts/chart51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52.xml"/><Relationship Id="rId2" Type="http://schemas.openxmlformats.org/officeDocument/2006/relationships/chart" Target="../charts/chart53.xml"/><Relationship Id="rId3" Type="http://schemas.openxmlformats.org/officeDocument/2006/relationships/chart" Target="../charts/chart54.xml"/><Relationship Id="rId4" Type="http://schemas.openxmlformats.org/officeDocument/2006/relationships/chart" Target="../charts/chart55.xml"/><Relationship Id="rId5" Type="http://schemas.openxmlformats.org/officeDocument/2006/relationships/chart" Target="../charts/chart56.xml"/><Relationship Id="rId6" Type="http://schemas.openxmlformats.org/officeDocument/2006/relationships/chart" Target="../charts/chart57.xml"/><Relationship Id="rId7" Type="http://schemas.openxmlformats.org/officeDocument/2006/relationships/chart" Target="../charts/chart58.xml"/><Relationship Id="rId8" Type="http://schemas.openxmlformats.org/officeDocument/2006/relationships/chart" Target="../charts/chart59.xml"/><Relationship Id="rId9" Type="http://schemas.openxmlformats.org/officeDocument/2006/relationships/chart" Target="../charts/chart60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9720</xdr:colOff>
      <xdr:row>0</xdr:row>
      <xdr:rowOff>0</xdr:rowOff>
    </xdr:from>
    <xdr:to>
      <xdr:col>14</xdr:col>
      <xdr:colOff>75600</xdr:colOff>
      <xdr:row>19</xdr:row>
      <xdr:rowOff>149760</xdr:rowOff>
    </xdr:to>
    <xdr:graphicFrame>
      <xdr:nvGraphicFramePr>
        <xdr:cNvPr id="0" name=""/>
        <xdr:cNvGraphicFramePr/>
      </xdr:nvGraphicFramePr>
      <xdr:xfrm>
        <a:off x="5783760" y="0"/>
        <a:ext cx="5839920" cy="3238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9</xdr:row>
      <xdr:rowOff>34200</xdr:rowOff>
    </xdr:from>
    <xdr:to>
      <xdr:col>7</xdr:col>
      <xdr:colOff>65880</xdr:colOff>
      <xdr:row>29</xdr:row>
      <xdr:rowOff>21240</xdr:rowOff>
    </xdr:to>
    <xdr:graphicFrame>
      <xdr:nvGraphicFramePr>
        <xdr:cNvPr id="1" name=""/>
        <xdr:cNvGraphicFramePr/>
      </xdr:nvGraphicFramePr>
      <xdr:xfrm>
        <a:off x="0" y="1497240"/>
        <a:ext cx="5839920" cy="3238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29</xdr:row>
      <xdr:rowOff>15120</xdr:rowOff>
    </xdr:from>
    <xdr:to>
      <xdr:col>7</xdr:col>
      <xdr:colOff>65880</xdr:colOff>
      <xdr:row>49</xdr:row>
      <xdr:rowOff>2160</xdr:rowOff>
    </xdr:to>
    <xdr:graphicFrame>
      <xdr:nvGraphicFramePr>
        <xdr:cNvPr id="2" name=""/>
        <xdr:cNvGraphicFramePr/>
      </xdr:nvGraphicFramePr>
      <xdr:xfrm>
        <a:off x="0" y="4729320"/>
        <a:ext cx="5839920" cy="3238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0</xdr:colOff>
      <xdr:row>49</xdr:row>
      <xdr:rowOff>3960</xdr:rowOff>
    </xdr:from>
    <xdr:to>
      <xdr:col>7</xdr:col>
      <xdr:colOff>65880</xdr:colOff>
      <xdr:row>68</xdr:row>
      <xdr:rowOff>153720</xdr:rowOff>
    </xdr:to>
    <xdr:graphicFrame>
      <xdr:nvGraphicFramePr>
        <xdr:cNvPr id="3" name=""/>
        <xdr:cNvGraphicFramePr/>
      </xdr:nvGraphicFramePr>
      <xdr:xfrm>
        <a:off x="0" y="7969320"/>
        <a:ext cx="5839920" cy="3238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7</xdr:col>
      <xdr:colOff>29880</xdr:colOff>
      <xdr:row>19</xdr:row>
      <xdr:rowOff>126360</xdr:rowOff>
    </xdr:from>
    <xdr:to>
      <xdr:col>14</xdr:col>
      <xdr:colOff>95760</xdr:colOff>
      <xdr:row>39</xdr:row>
      <xdr:rowOff>113400</xdr:rowOff>
    </xdr:to>
    <xdr:graphicFrame>
      <xdr:nvGraphicFramePr>
        <xdr:cNvPr id="4" name=""/>
        <xdr:cNvGraphicFramePr/>
      </xdr:nvGraphicFramePr>
      <xdr:xfrm>
        <a:off x="5803920" y="3214800"/>
        <a:ext cx="5839920" cy="3238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14</xdr:col>
      <xdr:colOff>30240</xdr:colOff>
      <xdr:row>0</xdr:row>
      <xdr:rowOff>0</xdr:rowOff>
    </xdr:from>
    <xdr:to>
      <xdr:col>21</xdr:col>
      <xdr:colOff>95760</xdr:colOff>
      <xdr:row>19</xdr:row>
      <xdr:rowOff>149760</xdr:rowOff>
    </xdr:to>
    <xdr:graphicFrame>
      <xdr:nvGraphicFramePr>
        <xdr:cNvPr id="5" name=""/>
        <xdr:cNvGraphicFramePr/>
      </xdr:nvGraphicFramePr>
      <xdr:xfrm>
        <a:off x="11578320" y="0"/>
        <a:ext cx="5839560" cy="3238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14</xdr:col>
      <xdr:colOff>20880</xdr:colOff>
      <xdr:row>19</xdr:row>
      <xdr:rowOff>135360</xdr:rowOff>
    </xdr:from>
    <xdr:to>
      <xdr:col>21</xdr:col>
      <xdr:colOff>86400</xdr:colOff>
      <xdr:row>39</xdr:row>
      <xdr:rowOff>122400</xdr:rowOff>
    </xdr:to>
    <xdr:graphicFrame>
      <xdr:nvGraphicFramePr>
        <xdr:cNvPr id="6" name=""/>
        <xdr:cNvGraphicFramePr/>
      </xdr:nvGraphicFramePr>
      <xdr:xfrm>
        <a:off x="11568960" y="3223800"/>
        <a:ext cx="5839560" cy="3238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14</xdr:col>
      <xdr:colOff>1080</xdr:colOff>
      <xdr:row>39</xdr:row>
      <xdr:rowOff>106200</xdr:rowOff>
    </xdr:from>
    <xdr:to>
      <xdr:col>21</xdr:col>
      <xdr:colOff>66600</xdr:colOff>
      <xdr:row>59</xdr:row>
      <xdr:rowOff>93240</xdr:rowOff>
    </xdr:to>
    <xdr:graphicFrame>
      <xdr:nvGraphicFramePr>
        <xdr:cNvPr id="7" name=""/>
        <xdr:cNvGraphicFramePr/>
      </xdr:nvGraphicFramePr>
      <xdr:xfrm>
        <a:off x="11549160" y="6445800"/>
        <a:ext cx="5839560" cy="3238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21</xdr:col>
      <xdr:colOff>59760</xdr:colOff>
      <xdr:row>0</xdr:row>
      <xdr:rowOff>0</xdr:rowOff>
    </xdr:from>
    <xdr:to>
      <xdr:col>28</xdr:col>
      <xdr:colOff>125640</xdr:colOff>
      <xdr:row>19</xdr:row>
      <xdr:rowOff>149760</xdr:rowOff>
    </xdr:to>
    <xdr:graphicFrame>
      <xdr:nvGraphicFramePr>
        <xdr:cNvPr id="8" name=""/>
        <xdr:cNvGraphicFramePr/>
      </xdr:nvGraphicFramePr>
      <xdr:xfrm>
        <a:off x="17381880" y="0"/>
        <a:ext cx="5839920" cy="3238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21</xdr:col>
      <xdr:colOff>89280</xdr:colOff>
      <xdr:row>19</xdr:row>
      <xdr:rowOff>95760</xdr:rowOff>
    </xdr:from>
    <xdr:to>
      <xdr:col>28</xdr:col>
      <xdr:colOff>154440</xdr:colOff>
      <xdr:row>39</xdr:row>
      <xdr:rowOff>82800</xdr:rowOff>
    </xdr:to>
    <xdr:graphicFrame>
      <xdr:nvGraphicFramePr>
        <xdr:cNvPr id="9" name=""/>
        <xdr:cNvGraphicFramePr/>
      </xdr:nvGraphicFramePr>
      <xdr:xfrm>
        <a:off x="17411400" y="3184200"/>
        <a:ext cx="5839200" cy="3238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21</xdr:col>
      <xdr:colOff>73080</xdr:colOff>
      <xdr:row>39</xdr:row>
      <xdr:rowOff>83160</xdr:rowOff>
    </xdr:from>
    <xdr:to>
      <xdr:col>28</xdr:col>
      <xdr:colOff>138240</xdr:colOff>
      <xdr:row>59</xdr:row>
      <xdr:rowOff>70200</xdr:rowOff>
    </xdr:to>
    <xdr:graphicFrame>
      <xdr:nvGraphicFramePr>
        <xdr:cNvPr id="10" name=""/>
        <xdr:cNvGraphicFramePr/>
      </xdr:nvGraphicFramePr>
      <xdr:xfrm>
        <a:off x="17395200" y="6422760"/>
        <a:ext cx="5839200" cy="3238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21</xdr:col>
      <xdr:colOff>85680</xdr:colOff>
      <xdr:row>59</xdr:row>
      <xdr:rowOff>52200</xdr:rowOff>
    </xdr:from>
    <xdr:to>
      <xdr:col>28</xdr:col>
      <xdr:colOff>150840</xdr:colOff>
      <xdr:row>79</xdr:row>
      <xdr:rowOff>39240</xdr:rowOff>
    </xdr:to>
    <xdr:graphicFrame>
      <xdr:nvGraphicFramePr>
        <xdr:cNvPr id="11" name=""/>
        <xdr:cNvGraphicFramePr/>
      </xdr:nvGraphicFramePr>
      <xdr:xfrm>
        <a:off x="17407800" y="9642960"/>
        <a:ext cx="5839200" cy="3238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9720</xdr:colOff>
      <xdr:row>0</xdr:row>
      <xdr:rowOff>0</xdr:rowOff>
    </xdr:from>
    <xdr:to>
      <xdr:col>14</xdr:col>
      <xdr:colOff>75600</xdr:colOff>
      <xdr:row>19</xdr:row>
      <xdr:rowOff>149760</xdr:rowOff>
    </xdr:to>
    <xdr:graphicFrame>
      <xdr:nvGraphicFramePr>
        <xdr:cNvPr id="12" name=""/>
        <xdr:cNvGraphicFramePr/>
      </xdr:nvGraphicFramePr>
      <xdr:xfrm>
        <a:off x="5783760" y="0"/>
        <a:ext cx="5839920" cy="3238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6</xdr:row>
      <xdr:rowOff>162000</xdr:rowOff>
    </xdr:from>
    <xdr:to>
      <xdr:col>7</xdr:col>
      <xdr:colOff>65880</xdr:colOff>
      <xdr:row>26</xdr:row>
      <xdr:rowOff>149040</xdr:rowOff>
    </xdr:to>
    <xdr:graphicFrame>
      <xdr:nvGraphicFramePr>
        <xdr:cNvPr id="13" name=""/>
        <xdr:cNvGraphicFramePr/>
      </xdr:nvGraphicFramePr>
      <xdr:xfrm>
        <a:off x="0" y="1137240"/>
        <a:ext cx="5839920" cy="3238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26</xdr:row>
      <xdr:rowOff>142920</xdr:rowOff>
    </xdr:from>
    <xdr:to>
      <xdr:col>7</xdr:col>
      <xdr:colOff>65880</xdr:colOff>
      <xdr:row>46</xdr:row>
      <xdr:rowOff>129960</xdr:rowOff>
    </xdr:to>
    <xdr:graphicFrame>
      <xdr:nvGraphicFramePr>
        <xdr:cNvPr id="14" name=""/>
        <xdr:cNvGraphicFramePr/>
      </xdr:nvGraphicFramePr>
      <xdr:xfrm>
        <a:off x="0" y="4369320"/>
        <a:ext cx="5839920" cy="3238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0</xdr:colOff>
      <xdr:row>46</xdr:row>
      <xdr:rowOff>95760</xdr:rowOff>
    </xdr:from>
    <xdr:to>
      <xdr:col>7</xdr:col>
      <xdr:colOff>65880</xdr:colOff>
      <xdr:row>66</xdr:row>
      <xdr:rowOff>82800</xdr:rowOff>
    </xdr:to>
    <xdr:graphicFrame>
      <xdr:nvGraphicFramePr>
        <xdr:cNvPr id="15" name=""/>
        <xdr:cNvGraphicFramePr/>
      </xdr:nvGraphicFramePr>
      <xdr:xfrm>
        <a:off x="0" y="7573320"/>
        <a:ext cx="5839920" cy="3238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7</xdr:col>
      <xdr:colOff>29880</xdr:colOff>
      <xdr:row>19</xdr:row>
      <xdr:rowOff>126360</xdr:rowOff>
    </xdr:from>
    <xdr:to>
      <xdr:col>14</xdr:col>
      <xdr:colOff>95760</xdr:colOff>
      <xdr:row>39</xdr:row>
      <xdr:rowOff>113400</xdr:rowOff>
    </xdr:to>
    <xdr:graphicFrame>
      <xdr:nvGraphicFramePr>
        <xdr:cNvPr id="16" name=""/>
        <xdr:cNvGraphicFramePr/>
      </xdr:nvGraphicFramePr>
      <xdr:xfrm>
        <a:off x="5803920" y="3214800"/>
        <a:ext cx="5839920" cy="3238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14</xdr:col>
      <xdr:colOff>30240</xdr:colOff>
      <xdr:row>0</xdr:row>
      <xdr:rowOff>0</xdr:rowOff>
    </xdr:from>
    <xdr:to>
      <xdr:col>21</xdr:col>
      <xdr:colOff>95760</xdr:colOff>
      <xdr:row>19</xdr:row>
      <xdr:rowOff>149760</xdr:rowOff>
    </xdr:to>
    <xdr:graphicFrame>
      <xdr:nvGraphicFramePr>
        <xdr:cNvPr id="17" name=""/>
        <xdr:cNvGraphicFramePr/>
      </xdr:nvGraphicFramePr>
      <xdr:xfrm>
        <a:off x="11578320" y="0"/>
        <a:ext cx="5839560" cy="3238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14</xdr:col>
      <xdr:colOff>20880</xdr:colOff>
      <xdr:row>19</xdr:row>
      <xdr:rowOff>135360</xdr:rowOff>
    </xdr:from>
    <xdr:to>
      <xdr:col>21</xdr:col>
      <xdr:colOff>86400</xdr:colOff>
      <xdr:row>39</xdr:row>
      <xdr:rowOff>122400</xdr:rowOff>
    </xdr:to>
    <xdr:graphicFrame>
      <xdr:nvGraphicFramePr>
        <xdr:cNvPr id="18" name=""/>
        <xdr:cNvGraphicFramePr/>
      </xdr:nvGraphicFramePr>
      <xdr:xfrm>
        <a:off x="11568960" y="3223800"/>
        <a:ext cx="5839560" cy="3238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14</xdr:col>
      <xdr:colOff>1080</xdr:colOff>
      <xdr:row>39</xdr:row>
      <xdr:rowOff>106200</xdr:rowOff>
    </xdr:from>
    <xdr:to>
      <xdr:col>21</xdr:col>
      <xdr:colOff>66600</xdr:colOff>
      <xdr:row>59</xdr:row>
      <xdr:rowOff>93240</xdr:rowOff>
    </xdr:to>
    <xdr:graphicFrame>
      <xdr:nvGraphicFramePr>
        <xdr:cNvPr id="19" name=""/>
        <xdr:cNvGraphicFramePr/>
      </xdr:nvGraphicFramePr>
      <xdr:xfrm>
        <a:off x="11549160" y="6445800"/>
        <a:ext cx="5839560" cy="3238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21</xdr:col>
      <xdr:colOff>59760</xdr:colOff>
      <xdr:row>0</xdr:row>
      <xdr:rowOff>0</xdr:rowOff>
    </xdr:from>
    <xdr:to>
      <xdr:col>28</xdr:col>
      <xdr:colOff>125640</xdr:colOff>
      <xdr:row>19</xdr:row>
      <xdr:rowOff>149760</xdr:rowOff>
    </xdr:to>
    <xdr:graphicFrame>
      <xdr:nvGraphicFramePr>
        <xdr:cNvPr id="20" name=""/>
        <xdr:cNvGraphicFramePr/>
      </xdr:nvGraphicFramePr>
      <xdr:xfrm>
        <a:off x="17381880" y="0"/>
        <a:ext cx="5839920" cy="3238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9720</xdr:colOff>
      <xdr:row>0</xdr:row>
      <xdr:rowOff>0</xdr:rowOff>
    </xdr:from>
    <xdr:to>
      <xdr:col>14</xdr:col>
      <xdr:colOff>75600</xdr:colOff>
      <xdr:row>19</xdr:row>
      <xdr:rowOff>149760</xdr:rowOff>
    </xdr:to>
    <xdr:graphicFrame>
      <xdr:nvGraphicFramePr>
        <xdr:cNvPr id="21" name=""/>
        <xdr:cNvGraphicFramePr/>
      </xdr:nvGraphicFramePr>
      <xdr:xfrm>
        <a:off x="5783760" y="0"/>
        <a:ext cx="5839920" cy="3238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10</xdr:row>
      <xdr:rowOff>159840</xdr:rowOff>
    </xdr:from>
    <xdr:to>
      <xdr:col>7</xdr:col>
      <xdr:colOff>65880</xdr:colOff>
      <xdr:row>30</xdr:row>
      <xdr:rowOff>146880</xdr:rowOff>
    </xdr:to>
    <xdr:graphicFrame>
      <xdr:nvGraphicFramePr>
        <xdr:cNvPr id="22" name=""/>
        <xdr:cNvGraphicFramePr/>
      </xdr:nvGraphicFramePr>
      <xdr:xfrm>
        <a:off x="0" y="1785240"/>
        <a:ext cx="5839920" cy="3238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30</xdr:row>
      <xdr:rowOff>140760</xdr:rowOff>
    </xdr:from>
    <xdr:to>
      <xdr:col>7</xdr:col>
      <xdr:colOff>65880</xdr:colOff>
      <xdr:row>50</xdr:row>
      <xdr:rowOff>127800</xdr:rowOff>
    </xdr:to>
    <xdr:graphicFrame>
      <xdr:nvGraphicFramePr>
        <xdr:cNvPr id="23" name=""/>
        <xdr:cNvGraphicFramePr/>
      </xdr:nvGraphicFramePr>
      <xdr:xfrm>
        <a:off x="0" y="5017320"/>
        <a:ext cx="5839920" cy="3238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0</xdr:colOff>
      <xdr:row>50</xdr:row>
      <xdr:rowOff>129600</xdr:rowOff>
    </xdr:from>
    <xdr:to>
      <xdr:col>7</xdr:col>
      <xdr:colOff>65880</xdr:colOff>
      <xdr:row>70</xdr:row>
      <xdr:rowOff>116640</xdr:rowOff>
    </xdr:to>
    <xdr:graphicFrame>
      <xdr:nvGraphicFramePr>
        <xdr:cNvPr id="24" name=""/>
        <xdr:cNvGraphicFramePr/>
      </xdr:nvGraphicFramePr>
      <xdr:xfrm>
        <a:off x="0" y="8257320"/>
        <a:ext cx="5839920" cy="3238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7</xdr:col>
      <xdr:colOff>29880</xdr:colOff>
      <xdr:row>19</xdr:row>
      <xdr:rowOff>126360</xdr:rowOff>
    </xdr:from>
    <xdr:to>
      <xdr:col>14</xdr:col>
      <xdr:colOff>95760</xdr:colOff>
      <xdr:row>39</xdr:row>
      <xdr:rowOff>113400</xdr:rowOff>
    </xdr:to>
    <xdr:graphicFrame>
      <xdr:nvGraphicFramePr>
        <xdr:cNvPr id="25" name=""/>
        <xdr:cNvGraphicFramePr/>
      </xdr:nvGraphicFramePr>
      <xdr:xfrm>
        <a:off x="5803920" y="3214800"/>
        <a:ext cx="5839920" cy="3238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14</xdr:col>
      <xdr:colOff>30240</xdr:colOff>
      <xdr:row>0</xdr:row>
      <xdr:rowOff>0</xdr:rowOff>
    </xdr:from>
    <xdr:to>
      <xdr:col>21</xdr:col>
      <xdr:colOff>95760</xdr:colOff>
      <xdr:row>19</xdr:row>
      <xdr:rowOff>149760</xdr:rowOff>
    </xdr:to>
    <xdr:graphicFrame>
      <xdr:nvGraphicFramePr>
        <xdr:cNvPr id="26" name=""/>
        <xdr:cNvGraphicFramePr/>
      </xdr:nvGraphicFramePr>
      <xdr:xfrm>
        <a:off x="11578320" y="0"/>
        <a:ext cx="5839560" cy="3238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14</xdr:col>
      <xdr:colOff>20880</xdr:colOff>
      <xdr:row>19</xdr:row>
      <xdr:rowOff>135360</xdr:rowOff>
    </xdr:from>
    <xdr:to>
      <xdr:col>21</xdr:col>
      <xdr:colOff>86400</xdr:colOff>
      <xdr:row>39</xdr:row>
      <xdr:rowOff>122400</xdr:rowOff>
    </xdr:to>
    <xdr:graphicFrame>
      <xdr:nvGraphicFramePr>
        <xdr:cNvPr id="27" name=""/>
        <xdr:cNvGraphicFramePr/>
      </xdr:nvGraphicFramePr>
      <xdr:xfrm>
        <a:off x="11568960" y="3223800"/>
        <a:ext cx="5839560" cy="3238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14</xdr:col>
      <xdr:colOff>1080</xdr:colOff>
      <xdr:row>39</xdr:row>
      <xdr:rowOff>106200</xdr:rowOff>
    </xdr:from>
    <xdr:to>
      <xdr:col>21</xdr:col>
      <xdr:colOff>66600</xdr:colOff>
      <xdr:row>59</xdr:row>
      <xdr:rowOff>93240</xdr:rowOff>
    </xdr:to>
    <xdr:graphicFrame>
      <xdr:nvGraphicFramePr>
        <xdr:cNvPr id="28" name=""/>
        <xdr:cNvGraphicFramePr/>
      </xdr:nvGraphicFramePr>
      <xdr:xfrm>
        <a:off x="11549160" y="6445800"/>
        <a:ext cx="5839560" cy="3238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21</xdr:col>
      <xdr:colOff>59760</xdr:colOff>
      <xdr:row>0</xdr:row>
      <xdr:rowOff>0</xdr:rowOff>
    </xdr:from>
    <xdr:to>
      <xdr:col>28</xdr:col>
      <xdr:colOff>125640</xdr:colOff>
      <xdr:row>19</xdr:row>
      <xdr:rowOff>149760</xdr:rowOff>
    </xdr:to>
    <xdr:graphicFrame>
      <xdr:nvGraphicFramePr>
        <xdr:cNvPr id="29" name=""/>
        <xdr:cNvGraphicFramePr/>
      </xdr:nvGraphicFramePr>
      <xdr:xfrm>
        <a:off x="17381880" y="0"/>
        <a:ext cx="5839920" cy="3238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F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Y13" activeCellId="0" sqref="Y13"/>
    </sheetView>
  </sheetViews>
  <sheetFormatPr defaultColWidth="11.7578125" defaultRowHeight="12.8" zeroHeight="false" outlineLevelRow="0" outlineLevelCol="0"/>
  <cols>
    <col collapsed="false" customWidth="true" hidden="false" outlineLevel="0" max="11" min="1" style="0" width="10.77"/>
  </cols>
  <sheetData>
    <row r="1" customFormat="false" ht="12.8" hidden="false" customHeight="false" outlineLevel="0" collapsed="false">
      <c r="B1" s="1" t="s">
        <v>0</v>
      </c>
      <c r="C1" s="1"/>
      <c r="D1" s="1" t="s">
        <v>1</v>
      </c>
      <c r="E1" s="1"/>
      <c r="F1" s="1" t="s">
        <v>2</v>
      </c>
      <c r="G1" s="1"/>
      <c r="H1" s="1" t="s">
        <v>3</v>
      </c>
      <c r="I1" s="1"/>
      <c r="J1" s="1" t="s">
        <v>4</v>
      </c>
      <c r="K1" s="1"/>
      <c r="L1" s="1" t="s">
        <v>5</v>
      </c>
      <c r="M1" s="1"/>
      <c r="N1" s="1" t="s">
        <v>6</v>
      </c>
      <c r="O1" s="1"/>
      <c r="P1" s="1" t="s">
        <v>7</v>
      </c>
      <c r="Q1" s="1"/>
      <c r="R1" s="1" t="s">
        <v>8</v>
      </c>
      <c r="S1" s="1"/>
      <c r="T1" s="1" t="s">
        <v>9</v>
      </c>
      <c r="U1" s="1"/>
      <c r="V1" s="1" t="s">
        <v>10</v>
      </c>
      <c r="W1" s="1"/>
      <c r="X1" s="1" t="s">
        <v>11</v>
      </c>
      <c r="Y1" s="1"/>
      <c r="AA1" s="2" t="s">
        <v>12</v>
      </c>
      <c r="AB1" s="2" t="s">
        <v>13</v>
      </c>
      <c r="AC1" s="2" t="s">
        <v>14</v>
      </c>
      <c r="AD1" s="2" t="s">
        <v>15</v>
      </c>
      <c r="AE1" s="2" t="s">
        <v>16</v>
      </c>
      <c r="AF1" s="2" t="s">
        <v>17</v>
      </c>
    </row>
    <row r="2" customFormat="false" ht="12.8" hidden="false" customHeight="false" outlineLevel="0" collapsed="false">
      <c r="B2" s="0" t="s">
        <v>18</v>
      </c>
      <c r="C2" s="0" t="s">
        <v>19</v>
      </c>
      <c r="D2" s="0" t="s">
        <v>18</v>
      </c>
      <c r="E2" s="0" t="s">
        <v>19</v>
      </c>
      <c r="F2" s="0" t="s">
        <v>18</v>
      </c>
      <c r="G2" s="0" t="s">
        <v>19</v>
      </c>
      <c r="H2" s="0" t="s">
        <v>18</v>
      </c>
      <c r="I2" s="0" t="s">
        <v>19</v>
      </c>
      <c r="J2" s="0" t="s">
        <v>18</v>
      </c>
      <c r="K2" s="0" t="s">
        <v>19</v>
      </c>
      <c r="L2" s="0" t="s">
        <v>18</v>
      </c>
      <c r="M2" s="0" t="s">
        <v>19</v>
      </c>
      <c r="N2" s="0" t="s">
        <v>18</v>
      </c>
      <c r="O2" s="0" t="s">
        <v>19</v>
      </c>
      <c r="P2" s="0" t="s">
        <v>18</v>
      </c>
      <c r="Q2" s="0" t="s">
        <v>19</v>
      </c>
      <c r="R2" s="0" t="s">
        <v>18</v>
      </c>
      <c r="S2" s="0" t="s">
        <v>19</v>
      </c>
      <c r="T2" s="0" t="s">
        <v>18</v>
      </c>
      <c r="U2" s="0" t="s">
        <v>19</v>
      </c>
      <c r="V2" s="0" t="s">
        <v>18</v>
      </c>
      <c r="W2" s="0" t="s">
        <v>19</v>
      </c>
      <c r="X2" s="0" t="s">
        <v>18</v>
      </c>
      <c r="Y2" s="0" t="s">
        <v>19</v>
      </c>
      <c r="AA2" s="0" t="s">
        <v>19</v>
      </c>
      <c r="AB2" s="0" t="s">
        <v>19</v>
      </c>
      <c r="AC2" s="0" t="s">
        <v>19</v>
      </c>
      <c r="AD2" s="0" t="s">
        <v>19</v>
      </c>
      <c r="AE2" s="0" t="s">
        <v>19</v>
      </c>
      <c r="AF2" s="0" t="s">
        <v>19</v>
      </c>
    </row>
    <row r="3" customFormat="false" ht="12.8" hidden="false" customHeight="false" outlineLevel="0" collapsed="false">
      <c r="A3" s="0" t="s">
        <v>20</v>
      </c>
      <c r="B3" s="0" t="n">
        <v>0.0063551463</v>
      </c>
      <c r="C3" s="0" t="n">
        <f aca="true">(INDIRECT(ADDRESS(ROW(), COLUMN()-1))/INDIRECT(ADDRESS(17, COLUMN()-1)))*100</f>
        <v>0.00646057415405922</v>
      </c>
      <c r="D3" s="0" t="n">
        <v>0.0160027704</v>
      </c>
      <c r="E3" s="0" t="n">
        <f aca="true">(INDIRECT(ADDRESS(ROW(), COLUMN()-1))/INDIRECT(ADDRESS(17, COLUMN()-1)))*100</f>
        <v>0.0166611409137735</v>
      </c>
      <c r="F3" s="0" t="n">
        <v>0.0089394671</v>
      </c>
      <c r="G3" s="0" t="n">
        <f aca="true">(INDIRECT(ADDRESS(ROW(), COLUMN()-1))/INDIRECT(ADDRESS(17, COLUMN()-1)))*100</f>
        <v>0.00903136772795236</v>
      </c>
      <c r="H3" s="0" t="n">
        <v>0.0003693762</v>
      </c>
      <c r="I3" s="0" t="n">
        <f aca="true">(INDIRECT(ADDRESS(ROW(), COLUMN()-1))/INDIRECT(ADDRESS(17, COLUMN()-1)))*100</f>
        <v>0.000375067868255443</v>
      </c>
      <c r="J3" s="0" t="n">
        <v>0.030940175</v>
      </c>
      <c r="K3" s="0" t="n">
        <f aca="true">(INDIRECT(ADDRESS(ROW(), COLUMN()-1))/INDIRECT(ADDRESS(17, COLUMN()-1)))*100</f>
        <v>0.031489413920346</v>
      </c>
      <c r="L3" s="0" t="n">
        <v>0.0208690043</v>
      </c>
      <c r="M3" s="0" t="n">
        <f aca="true">(INDIRECT(ADDRESS(ROW(), COLUMN()-1))/INDIRECT(ADDRESS(17, COLUMN()-1)))*100</f>
        <v>0.0212284799234543</v>
      </c>
      <c r="N3" s="0" t="n">
        <v>-0.0072250004</v>
      </c>
      <c r="O3" s="0" t="n">
        <f aca="true">(INDIRECT(ADDRESS(ROW(), COLUMN()-1))/INDIRECT(ADDRESS(17, COLUMN()-1)))*100</f>
        <v>-0.00939897536490433</v>
      </c>
      <c r="P3" s="0" t="n">
        <v>-0.0092518549</v>
      </c>
      <c r="Q3" s="0" t="n">
        <f aca="true">(INDIRECT(ADDRESS(ROW(), COLUMN()-1))/INDIRECT(ADDRESS(17, COLUMN()-1)))*100</f>
        <v>-0.0143984714616626</v>
      </c>
      <c r="R3" s="0" t="n">
        <v>-0.0116265111</v>
      </c>
      <c r="S3" s="0" t="n">
        <f aca="true">(INDIRECT(ADDRESS(ROW(), COLUMN()-1))/INDIRECT(ADDRESS(17, COLUMN()-1)))*100</f>
        <v>-0.0134907579394285</v>
      </c>
      <c r="T3" s="0" t="n">
        <v>-0.0086913513</v>
      </c>
      <c r="U3" s="0" t="n">
        <f aca="true">(INDIRECT(ADDRESS(ROW(), COLUMN()-1))/INDIRECT(ADDRESS(17, COLUMN()-1)))*100</f>
        <v>-0.0118912587919709</v>
      </c>
      <c r="V3" s="0" t="n">
        <v>-0.0044813707</v>
      </c>
      <c r="W3" s="0" t="n">
        <f aca="true">(INDIRECT(ADDRESS(ROW(), COLUMN()-1))/INDIRECT(ADDRESS(17, COLUMN()-1)))*100</f>
        <v>-0.00564997530235158</v>
      </c>
      <c r="X3" s="0" t="n">
        <v>-0.0086433258</v>
      </c>
      <c r="Y3" s="0" t="n">
        <f aca="true">(INDIRECT(ADDRESS(ROW(), COLUMN()-1))/INDIRECT(ADDRESS(17, COLUMN()-1)))*100</f>
        <v>-0.0115243170376921</v>
      </c>
      <c r="AA3" s="0" t="n">
        <f aca="true">AVERAGE(INDIRECT(ADDRESS(ROW(),3)), INDIRECT(ADDRESS(ROW(),5)))</f>
        <v>0.0115608575339164</v>
      </c>
      <c r="AB3" s="0" t="n">
        <f aca="true">AVERAGE(INDIRECT(ADDRESS(ROW(),7)), INDIRECT(ADDRESS(ROW(),9)))</f>
        <v>0.0047032177981039</v>
      </c>
      <c r="AC3" s="0" t="n">
        <f aca="true">AVERAGE(INDIRECT(ADDRESS(ROW(),11)), INDIRECT(ADDRESS(ROW(),13)))</f>
        <v>0.0263589469219001</v>
      </c>
      <c r="AD3" s="0" t="n">
        <f aca="true">AVERAGE(INDIRECT(ADDRESS(ROW(),15)), INDIRECT(ADDRESS(ROW(),17)))</f>
        <v>-0.0118987234132835</v>
      </c>
      <c r="AE3" s="0" t="n">
        <f aca="true">AVERAGE(INDIRECT(ADDRESS(ROW(),19)), INDIRECT(ADDRESS(ROW(),21)))</f>
        <v>-0.0126910083656997</v>
      </c>
      <c r="AF3" s="0" t="n">
        <f aca="true">AVERAGE(INDIRECT(ADDRESS(ROW(),23)), INDIRECT(ADDRESS(ROW(),25)))</f>
        <v>-0.00858714617002184</v>
      </c>
    </row>
    <row r="4" customFormat="false" ht="12.8" hidden="false" customHeight="false" outlineLevel="0" collapsed="false">
      <c r="A4" s="0" t="s">
        <v>21</v>
      </c>
      <c r="B4" s="0" t="n">
        <v>0.0781919993</v>
      </c>
      <c r="C4" s="0" t="n">
        <f aca="true">(INDIRECT(ADDRESS(ROW(), COLUMN()-1))/INDIRECT(ADDRESS(17, COLUMN()-1)))*100</f>
        <v>0.0794891550697734</v>
      </c>
      <c r="D4" s="0" t="n">
        <v>0.1776304043</v>
      </c>
      <c r="E4" s="0" t="n">
        <f aca="true">(INDIRECT(ADDRESS(ROW(), COLUMN()-1))/INDIRECT(ADDRESS(17, COLUMN()-1)))*100</f>
        <v>0.184938302721188</v>
      </c>
      <c r="F4" s="0" t="n">
        <v>0.1262348465</v>
      </c>
      <c r="G4" s="0" t="n">
        <f aca="true">(INDIRECT(ADDRESS(ROW(), COLUMN()-1))/INDIRECT(ADDRESS(17, COLUMN()-1)))*100</f>
        <v>0.127532581760172</v>
      </c>
      <c r="H4" s="0" t="n">
        <v>0.0429484741</v>
      </c>
      <c r="I4" s="0" t="n">
        <f aca="true">(INDIRECT(ADDRESS(ROW(), COLUMN()-1))/INDIRECT(ADDRESS(17, COLUMN()-1)))*100</f>
        <v>0.0436102613690625</v>
      </c>
      <c r="J4" s="0" t="n">
        <v>0.338998818</v>
      </c>
      <c r="K4" s="0" t="n">
        <f aca="true">(INDIRECT(ADDRESS(ROW(), COLUMN()-1))/INDIRECT(ADDRESS(17, COLUMN()-1)))*100</f>
        <v>0.345016603768726</v>
      </c>
      <c r="L4" s="0" t="n">
        <v>0.294684351</v>
      </c>
      <c r="M4" s="0" t="n">
        <f aca="true">(INDIRECT(ADDRESS(ROW(), COLUMN()-1))/INDIRECT(ADDRESS(17, COLUMN()-1)))*100</f>
        <v>0.299760388135032</v>
      </c>
      <c r="N4" s="0" t="n">
        <v>-0.0698935236</v>
      </c>
      <c r="O4" s="0" t="n">
        <f aca="true">(INDIRECT(ADDRESS(ROW(), COLUMN()-1))/INDIRECT(ADDRESS(17, COLUMN()-1)))*100</f>
        <v>-0.0909242173166882</v>
      </c>
      <c r="P4" s="0" t="n">
        <v>-0.050326167</v>
      </c>
      <c r="Q4" s="0" t="n">
        <f aca="true">(INDIRECT(ADDRESS(ROW(), COLUMN()-1))/INDIRECT(ADDRESS(17, COLUMN()-1)))*100</f>
        <v>-0.078321578446325</v>
      </c>
      <c r="R4" s="0" t="n">
        <v>-0.0304257509</v>
      </c>
      <c r="S4" s="0" t="n">
        <f aca="true">(INDIRECT(ADDRESS(ROW(), COLUMN()-1))/INDIRECT(ADDRESS(17, COLUMN()-1)))*100</f>
        <v>-0.0353043520095421</v>
      </c>
      <c r="T4" s="0" t="n">
        <v>-0.0301678821</v>
      </c>
      <c r="U4" s="0" t="n">
        <f aca="true">(INDIRECT(ADDRESS(ROW(), COLUMN()-1))/INDIRECT(ADDRESS(17, COLUMN()-1)))*100</f>
        <v>-0.0412748352786945</v>
      </c>
      <c r="V4" s="0" t="n">
        <v>-0.0435562473</v>
      </c>
      <c r="W4" s="0" t="n">
        <f aca="true">(INDIRECT(ADDRESS(ROW(), COLUMN()-1))/INDIRECT(ADDRESS(17, COLUMN()-1)))*100</f>
        <v>-0.0549143862408253</v>
      </c>
      <c r="X4" s="0" t="n">
        <v>-0.0469565242</v>
      </c>
      <c r="Y4" s="0" t="n">
        <f aca="true">(INDIRECT(ADDRESS(ROW(), COLUMN()-1))/INDIRECT(ADDRESS(17, COLUMN()-1)))*100</f>
        <v>-0.0626080613400992</v>
      </c>
      <c r="AA4" s="0" t="n">
        <f aca="true">AVERAGE(INDIRECT(ADDRESS(ROW(),3)), INDIRECT(ADDRESS(ROW(),5)))</f>
        <v>0.132213728895481</v>
      </c>
      <c r="AB4" s="0" t="n">
        <f aca="true">AVERAGE(INDIRECT(ADDRESS(ROW(),7)), INDIRECT(ADDRESS(ROW(),9)))</f>
        <v>0.0855714215646174</v>
      </c>
      <c r="AC4" s="0" t="n">
        <f aca="true">AVERAGE(INDIRECT(ADDRESS(ROW(),11)), INDIRECT(ADDRESS(ROW(),13)))</f>
        <v>0.322388495951879</v>
      </c>
      <c r="AD4" s="0" t="n">
        <f aca="true">AVERAGE(INDIRECT(ADDRESS(ROW(),15)), INDIRECT(ADDRESS(ROW(),17)))</f>
        <v>-0.0846228978815066</v>
      </c>
      <c r="AE4" s="0" t="n">
        <f aca="true">AVERAGE(INDIRECT(ADDRESS(ROW(),19)), INDIRECT(ADDRESS(ROW(),21)))</f>
        <v>-0.0382895936441183</v>
      </c>
      <c r="AF4" s="0" t="n">
        <f aca="true">AVERAGE(INDIRECT(ADDRESS(ROW(),23)), INDIRECT(ADDRESS(ROW(),25)))</f>
        <v>-0.0587612237904622</v>
      </c>
    </row>
    <row r="5" customFormat="false" ht="12.8" hidden="false" customHeight="false" outlineLevel="0" collapsed="false">
      <c r="A5" s="0" t="s">
        <v>22</v>
      </c>
      <c r="B5" s="0" t="n">
        <v>-0.0161333675</v>
      </c>
      <c r="C5" s="0" t="n">
        <f aca="true">(INDIRECT(ADDRESS(ROW(), COLUMN()-1))/INDIRECT(ADDRESS(17, COLUMN()-1)))*100</f>
        <v>-0.0164010098537683</v>
      </c>
      <c r="D5" s="0" t="n">
        <v>-0.0138982938</v>
      </c>
      <c r="E5" s="0" t="n">
        <f aca="true">(INDIRECT(ADDRESS(ROW(), COLUMN()-1))/INDIRECT(ADDRESS(17, COLUMN()-1)))*100</f>
        <v>-0.0144700839713869</v>
      </c>
      <c r="F5" s="0" t="n">
        <v>-0.0151417173</v>
      </c>
      <c r="G5" s="0" t="n">
        <f aca="true">(INDIRECT(ADDRESS(ROW(), COLUMN()-1))/INDIRECT(ADDRESS(17, COLUMN()-1)))*100</f>
        <v>-0.0152973790763208</v>
      </c>
      <c r="H5" s="0" t="n">
        <v>-0.0055189843</v>
      </c>
      <c r="I5" s="0" t="n">
        <f aca="true">(INDIRECT(ADDRESS(ROW(), COLUMN()-1))/INDIRECT(ADDRESS(17, COLUMN()-1)))*100</f>
        <v>-0.00560402558783229</v>
      </c>
      <c r="J5" s="0" t="n">
        <v>-0.02397099</v>
      </c>
      <c r="K5" s="0" t="n">
        <f aca="true">(INDIRECT(ADDRESS(ROW(), COLUMN()-1))/INDIRECT(ADDRESS(17, COLUMN()-1)))*100</f>
        <v>-0.0243965144408677</v>
      </c>
      <c r="L5" s="0" t="n">
        <v>-0.0226039051</v>
      </c>
      <c r="M5" s="0" t="n">
        <f aca="true">(INDIRECT(ADDRESS(ROW(), COLUMN()-1))/INDIRECT(ADDRESS(17, COLUMN()-1)))*100</f>
        <v>-0.0229932649736919</v>
      </c>
      <c r="N5" s="0" t="n">
        <v>-0.0198565702</v>
      </c>
      <c r="O5" s="0" t="n">
        <f aca="true">(INDIRECT(ADDRESS(ROW(), COLUMN()-1))/INDIRECT(ADDRESS(17, COLUMN()-1)))*100</f>
        <v>-0.0258313361673023</v>
      </c>
      <c r="P5" s="0" t="n">
        <v>-0.0212647225</v>
      </c>
      <c r="Q5" s="0" t="n">
        <f aca="true">(INDIRECT(ADDRESS(ROW(), COLUMN()-1))/INDIRECT(ADDRESS(17, COLUMN()-1)))*100</f>
        <v>-0.0330938501917518</v>
      </c>
      <c r="R5" s="0" t="n">
        <v>-0.0160880776</v>
      </c>
      <c r="S5" s="0" t="n">
        <f aca="true">(INDIRECT(ADDRESS(ROW(), COLUMN()-1))/INDIRECT(ADDRESS(17, COLUMN()-1)))*100</f>
        <v>-0.0186677119856138</v>
      </c>
      <c r="T5" s="0" t="n">
        <v>-0.0240726814</v>
      </c>
      <c r="U5" s="0" t="n">
        <f aca="true">(INDIRECT(ADDRESS(ROW(), COLUMN()-1))/INDIRECT(ADDRESS(17, COLUMN()-1)))*100</f>
        <v>-0.0329355556418557</v>
      </c>
      <c r="V5" s="0" t="n">
        <v>-0.0231059092</v>
      </c>
      <c r="W5" s="0" t="n">
        <f aca="true">(INDIRECT(ADDRESS(ROW(), COLUMN()-1))/INDIRECT(ADDRESS(17, COLUMN()-1)))*100</f>
        <v>-0.029131224586794</v>
      </c>
      <c r="X5" s="0" t="n">
        <v>-0.0249425981</v>
      </c>
      <c r="Y5" s="0" t="n">
        <f aca="true">(INDIRECT(ADDRESS(ROW(), COLUMN()-1))/INDIRECT(ADDRESS(17, COLUMN()-1)))*100</f>
        <v>-0.0332564587867481</v>
      </c>
      <c r="AA5" s="0" t="n">
        <f aca="true">AVERAGE(INDIRECT(ADDRESS(ROW(),3)), INDIRECT(ADDRESS(ROW(),5)))</f>
        <v>-0.0154355469125776</v>
      </c>
      <c r="AB5" s="0" t="n">
        <f aca="true">AVERAGE(INDIRECT(ADDRESS(ROW(),7)), INDIRECT(ADDRESS(ROW(),9)))</f>
        <v>-0.0104507023320765</v>
      </c>
      <c r="AC5" s="0" t="n">
        <f aca="true">AVERAGE(INDIRECT(ADDRESS(ROW(),11)), INDIRECT(ADDRESS(ROW(),13)))</f>
        <v>-0.0236948897072798</v>
      </c>
      <c r="AD5" s="0" t="n">
        <f aca="true">AVERAGE(INDIRECT(ADDRESS(ROW(),15)), INDIRECT(ADDRESS(ROW(),17)))</f>
        <v>-0.029462593179527</v>
      </c>
      <c r="AE5" s="0" t="n">
        <f aca="true">AVERAGE(INDIRECT(ADDRESS(ROW(),19)), INDIRECT(ADDRESS(ROW(),21)))</f>
        <v>-0.0258016338137348</v>
      </c>
      <c r="AF5" s="0" t="n">
        <f aca="true">AVERAGE(INDIRECT(ADDRESS(ROW(),23)), INDIRECT(ADDRESS(ROW(),25)))</f>
        <v>-0.0311938416867711</v>
      </c>
    </row>
    <row r="6" customFormat="false" ht="12.8" hidden="false" customHeight="false" outlineLevel="0" collapsed="false">
      <c r="A6" s="0" t="s">
        <v>23</v>
      </c>
      <c r="B6" s="0" t="n">
        <v>-0.016652502</v>
      </c>
      <c r="C6" s="0" t="n">
        <f aca="true">(INDIRECT(ADDRESS(ROW(), COLUMN()-1))/INDIRECT(ADDRESS(17, COLUMN()-1)))*100</f>
        <v>-0.0169287564664907</v>
      </c>
      <c r="D6" s="0" t="n">
        <v>-0.0329792926</v>
      </c>
      <c r="E6" s="0" t="n">
        <f aca="true">(INDIRECT(ADDRESS(ROW(), COLUMN()-1))/INDIRECT(ADDRESS(17, COLUMN()-1)))*100</f>
        <v>-0.0343360947830113</v>
      </c>
      <c r="F6" s="0" t="n">
        <v>0.0180011234</v>
      </c>
      <c r="G6" s="0" t="n">
        <f aca="true">(INDIRECT(ADDRESS(ROW(), COLUMN()-1))/INDIRECT(ADDRESS(17, COLUMN()-1)))*100</f>
        <v>0.0181861808006037</v>
      </c>
      <c r="H6" s="0" t="n">
        <v>-0.0071806038</v>
      </c>
      <c r="I6" s="0" t="n">
        <f aca="true">(INDIRECT(ADDRESS(ROW(), COLUMN()-1))/INDIRECT(ADDRESS(17, COLUMN()-1)))*100</f>
        <v>-0.0072912487595382</v>
      </c>
      <c r="J6" s="0" t="n">
        <v>0.0015528329</v>
      </c>
      <c r="K6" s="0" t="n">
        <f aca="true">(INDIRECT(ADDRESS(ROW(), COLUMN()-1))/INDIRECT(ADDRESS(17, COLUMN()-1)))*100</f>
        <v>0.001580398234245</v>
      </c>
      <c r="L6" s="0" t="n">
        <v>-0.0247820933</v>
      </c>
      <c r="M6" s="0" t="n">
        <f aca="true">(INDIRECT(ADDRESS(ROW(), COLUMN()-1))/INDIRECT(ADDRESS(17, COLUMN()-1)))*100</f>
        <v>-0.0252089731986025</v>
      </c>
      <c r="N6" s="0" t="n">
        <v>0.0443670101</v>
      </c>
      <c r="O6" s="0" t="n">
        <f aca="true">(INDIRECT(ADDRESS(ROW(), COLUMN()-1))/INDIRECT(ADDRESS(17, COLUMN()-1)))*100</f>
        <v>0.0577168736135103</v>
      </c>
      <c r="P6" s="0" t="n">
        <v>0.0115873562</v>
      </c>
      <c r="Q6" s="0" t="n">
        <f aca="true">(INDIRECT(ADDRESS(ROW(), COLUMN()-1))/INDIRECT(ADDRESS(17, COLUMN()-1)))*100</f>
        <v>0.018033164091432</v>
      </c>
      <c r="R6" s="0" t="n">
        <v>0.0118697633</v>
      </c>
      <c r="S6" s="0" t="n">
        <f aca="true">(INDIRECT(ADDRESS(ROW(), COLUMN()-1))/INDIRECT(ADDRESS(17, COLUMN()-1)))*100</f>
        <v>0.0137730142861698</v>
      </c>
      <c r="T6" s="0" t="n">
        <v>0.0202689069</v>
      </c>
      <c r="U6" s="0" t="n">
        <f aca="true">(INDIRECT(ADDRESS(ROW(), COLUMN()-1))/INDIRECT(ADDRESS(17, COLUMN()-1)))*100</f>
        <v>0.0277313399330971</v>
      </c>
      <c r="V6" s="0" t="n">
        <v>-0.0098285489</v>
      </c>
      <c r="W6" s="0" t="n">
        <f aca="true">(INDIRECT(ADDRESS(ROW(), COLUMN()-1))/INDIRECT(ADDRESS(17, COLUMN()-1)))*100</f>
        <v>-0.0123915342560156</v>
      </c>
      <c r="X6" s="0" t="n">
        <v>0.0289586403</v>
      </c>
      <c r="Y6" s="0" t="n">
        <f aca="true">(INDIRECT(ADDRESS(ROW(), COLUMN()-1))/INDIRECT(ADDRESS(17, COLUMN()-1)))*100</f>
        <v>0.0386111271887596</v>
      </c>
      <c r="AA6" s="0" t="n">
        <f aca="true">AVERAGE(INDIRECT(ADDRESS(ROW(),3)), INDIRECT(ADDRESS(ROW(),5)))</f>
        <v>-0.025632425624751</v>
      </c>
      <c r="AB6" s="0" t="n">
        <f aca="true">AVERAGE(INDIRECT(ADDRESS(ROW(),7)), INDIRECT(ADDRESS(ROW(),9)))</f>
        <v>0.00544746602053273</v>
      </c>
      <c r="AC6" s="0" t="n">
        <f aca="true">AVERAGE(INDIRECT(ADDRESS(ROW(),11)), INDIRECT(ADDRESS(ROW(),13)))</f>
        <v>-0.0118142874821787</v>
      </c>
      <c r="AD6" s="0" t="n">
        <f aca="true">AVERAGE(INDIRECT(ADDRESS(ROW(),15)), INDIRECT(ADDRESS(ROW(),17)))</f>
        <v>0.0378750188524712</v>
      </c>
      <c r="AE6" s="0" t="n">
        <f aca="true">AVERAGE(INDIRECT(ADDRESS(ROW(),19)), INDIRECT(ADDRESS(ROW(),21)))</f>
        <v>0.0207521771096335</v>
      </c>
      <c r="AF6" s="0" t="n">
        <f aca="true">AVERAGE(INDIRECT(ADDRESS(ROW(),23)), INDIRECT(ADDRESS(ROW(),25)))</f>
        <v>0.013109796466372</v>
      </c>
    </row>
    <row r="7" customFormat="false" ht="12.8" hidden="false" customHeight="false" outlineLevel="0" collapsed="false">
      <c r="A7" s="0" t="s">
        <v>24</v>
      </c>
      <c r="B7" s="0" t="n">
        <v>85.8335051289</v>
      </c>
      <c r="C7" s="0" t="n">
        <f aca="true">(INDIRECT(ADDRESS(ROW(), COLUMN()-1))/INDIRECT(ADDRESS(17, COLUMN()-1)))*100</f>
        <v>87.2574286430008</v>
      </c>
      <c r="D7" s="0" t="n">
        <v>76.80556845</v>
      </c>
      <c r="E7" s="0" t="n">
        <f aca="true">(INDIRECT(ADDRESS(ROW(), COLUMN()-1))/INDIRECT(ADDRESS(17, COLUMN()-1)))*100</f>
        <v>79.9654289177284</v>
      </c>
      <c r="F7" s="0" t="n">
        <v>87.1689785043</v>
      </c>
      <c r="G7" s="0" t="n">
        <f aca="true">(INDIRECT(ADDRESS(ROW(), COLUMN()-1))/INDIRECT(ADDRESS(17, COLUMN()-1)))*100</f>
        <v>88.0651039414092</v>
      </c>
      <c r="H7" s="0" t="n">
        <v>84.3473577405</v>
      </c>
      <c r="I7" s="0" t="n">
        <f aca="true">(INDIRECT(ADDRESS(ROW(), COLUMN()-1))/INDIRECT(ADDRESS(17, COLUMN()-1)))*100</f>
        <v>85.6470548473577</v>
      </c>
      <c r="J7" s="0" t="n">
        <v>86.6236685493</v>
      </c>
      <c r="K7" s="0" t="n">
        <f aca="true">(INDIRECT(ADDRESS(ROW(), COLUMN()-1))/INDIRECT(ADDRESS(17, COLUMN()-1)))*100</f>
        <v>88.1613809310311</v>
      </c>
      <c r="L7" s="0" t="n">
        <v>86.316281072</v>
      </c>
      <c r="M7" s="0" t="n">
        <f aca="true">(INDIRECT(ADDRESS(ROW(), COLUMN()-1))/INDIRECT(ADDRESS(17, COLUMN()-1)))*100</f>
        <v>87.8031080670287</v>
      </c>
      <c r="N7" s="0" t="n">
        <v>33.2004276709</v>
      </c>
      <c r="O7" s="0" t="n">
        <f aca="true">(INDIRECT(ADDRESS(ROW(), COLUMN()-1))/INDIRECT(ADDRESS(17, COLUMN()-1)))*100</f>
        <v>43.1903092743188</v>
      </c>
      <c r="P7" s="0" t="n">
        <v>25.3296990636</v>
      </c>
      <c r="Q7" s="0" t="n">
        <f aca="true">(INDIRECT(ADDRESS(ROW(), COLUMN()-1))/INDIRECT(ADDRESS(17, COLUMN()-1)))*100</f>
        <v>39.420089597357</v>
      </c>
      <c r="R7" s="0" t="n">
        <v>42.9976795415</v>
      </c>
      <c r="S7" s="0" t="n">
        <f aca="true">(INDIRECT(ADDRESS(ROW(), COLUMN()-1))/INDIRECT(ADDRESS(17, COLUMN()-1)))*100</f>
        <v>49.8921199715272</v>
      </c>
      <c r="T7" s="0" t="n">
        <v>30.4655962549</v>
      </c>
      <c r="U7" s="0" t="n">
        <f aca="true">(INDIRECT(ADDRESS(ROW(), COLUMN()-1))/INDIRECT(ADDRESS(17, COLUMN()-1)))*100</f>
        <v>41.6821592884776</v>
      </c>
      <c r="V7" s="0" t="n">
        <v>31.4995852792</v>
      </c>
      <c r="W7" s="0" t="n">
        <f aca="true">(INDIRECT(ADDRESS(ROW(), COLUMN()-1))/INDIRECT(ADDRESS(17, COLUMN()-1)))*100</f>
        <v>39.7137150162109</v>
      </c>
      <c r="X7" s="0" t="n">
        <v>33.8836245828</v>
      </c>
      <c r="Y7" s="0" t="n">
        <f aca="true">(INDIRECT(ADDRESS(ROW(), COLUMN()-1))/INDIRECT(ADDRESS(17, COLUMN()-1)))*100</f>
        <v>45.1777060258825</v>
      </c>
      <c r="AA7" s="0" t="n">
        <f aca="true">AVERAGE(INDIRECT(ADDRESS(ROW(),3)), INDIRECT(ADDRESS(ROW(),5)))</f>
        <v>83.6114287803646</v>
      </c>
      <c r="AB7" s="0" t="n">
        <f aca="true">AVERAGE(INDIRECT(ADDRESS(ROW(),7)), INDIRECT(ADDRESS(ROW(),9)))</f>
        <v>86.8560793943835</v>
      </c>
      <c r="AC7" s="0" t="n">
        <f aca="true">AVERAGE(INDIRECT(ADDRESS(ROW(),11)), INDIRECT(ADDRESS(ROW(),13)))</f>
        <v>87.9822444990299</v>
      </c>
      <c r="AD7" s="0" t="n">
        <f aca="true">AVERAGE(INDIRECT(ADDRESS(ROW(),15)), INDIRECT(ADDRESS(ROW(),17)))</f>
        <v>41.3051994358379</v>
      </c>
      <c r="AE7" s="0" t="n">
        <f aca="true">AVERAGE(INDIRECT(ADDRESS(ROW(),19)), INDIRECT(ADDRESS(ROW(),21)))</f>
        <v>45.7871396300024</v>
      </c>
      <c r="AF7" s="0" t="n">
        <f aca="true">AVERAGE(INDIRECT(ADDRESS(ROW(),23)), INDIRECT(ADDRESS(ROW(),25)))</f>
        <v>42.4457105210467</v>
      </c>
    </row>
    <row r="8" customFormat="false" ht="12.8" hidden="false" customHeight="false" outlineLevel="0" collapsed="false">
      <c r="A8" s="0" t="s">
        <v>25</v>
      </c>
      <c r="B8" s="0" t="n">
        <v>0.143342421</v>
      </c>
      <c r="C8" s="0" t="n">
        <f aca="true">(INDIRECT(ADDRESS(ROW(), COLUMN()-1))/INDIRECT(ADDRESS(17, COLUMN()-1)))*100</f>
        <v>0.145720381022995</v>
      </c>
      <c r="D8" s="0" t="n">
        <v>0.1510678306</v>
      </c>
      <c r="E8" s="0" t="n">
        <f aca="true">(INDIRECT(ADDRESS(ROW(), COLUMN()-1))/INDIRECT(ADDRESS(17, COLUMN()-1)))*100</f>
        <v>0.157282917285664</v>
      </c>
      <c r="F8" s="0" t="n">
        <v>0.2414203071</v>
      </c>
      <c r="G8" s="0" t="n">
        <f aca="true">(INDIRECT(ADDRESS(ROW(), COLUMN()-1))/INDIRECT(ADDRESS(17, COLUMN()-1)))*100</f>
        <v>0.243902186341207</v>
      </c>
      <c r="H8" s="0" t="n">
        <v>0.2767225812</v>
      </c>
      <c r="I8" s="0" t="n">
        <f aca="true">(INDIRECT(ADDRESS(ROW(), COLUMN()-1))/INDIRECT(ADDRESS(17, COLUMN()-1)))*100</f>
        <v>0.280986562287521</v>
      </c>
      <c r="J8" s="0" t="n">
        <v>0.1661189443</v>
      </c>
      <c r="K8" s="0" t="n">
        <f aca="true">(INDIRECT(ADDRESS(ROW(), COLUMN()-1))/INDIRECT(ADDRESS(17, COLUMN()-1)))*100</f>
        <v>0.169067828384086</v>
      </c>
      <c r="L8" s="0" t="n">
        <v>0.1929393014</v>
      </c>
      <c r="M8" s="0" t="n">
        <f aca="true">(INDIRECT(ADDRESS(ROW(), COLUMN()-1))/INDIRECT(ADDRESS(17, COLUMN()-1)))*100</f>
        <v>0.196262745808874</v>
      </c>
      <c r="N8" s="0" t="n">
        <v>0.1362696633</v>
      </c>
      <c r="O8" s="0" t="n">
        <f aca="true">(INDIRECT(ADDRESS(ROW(), COLUMN()-1))/INDIRECT(ADDRESS(17, COLUMN()-1)))*100</f>
        <v>0.177272683381513</v>
      </c>
      <c r="P8" s="0" t="n">
        <v>0.015995414</v>
      </c>
      <c r="Q8" s="0" t="n">
        <f aca="true">(INDIRECT(ADDRESS(ROW(), COLUMN()-1))/INDIRECT(ADDRESS(17, COLUMN()-1)))*100</f>
        <v>0.0248933337677484</v>
      </c>
      <c r="R8" s="0" t="n">
        <v>0.162786035</v>
      </c>
      <c r="S8" s="0" t="n">
        <f aca="true">(INDIRECT(ADDRESS(ROW(), COLUMN()-1))/INDIRECT(ADDRESS(17, COLUMN()-1)))*100</f>
        <v>0.188887876613676</v>
      </c>
      <c r="T8" s="0" t="n">
        <v>0.111590325</v>
      </c>
      <c r="U8" s="0" t="n">
        <f aca="true">(INDIRECT(ADDRESS(ROW(), COLUMN()-1))/INDIRECT(ADDRESS(17, COLUMN()-1)))*100</f>
        <v>0.152674697806214</v>
      </c>
      <c r="V8" s="0" t="n">
        <v>0.1118686275</v>
      </c>
      <c r="W8" s="0" t="n">
        <f aca="true">(INDIRECT(ADDRESS(ROW(), COLUMN()-1))/INDIRECT(ADDRESS(17, COLUMN()-1)))*100</f>
        <v>0.141040548705995</v>
      </c>
      <c r="X8" s="0" t="n">
        <v>0.1143925937</v>
      </c>
      <c r="Y8" s="0" t="n">
        <f aca="true">(INDIRECT(ADDRESS(ROW(), COLUMN()-1))/INDIRECT(ADDRESS(17, COLUMN()-1)))*100</f>
        <v>0.152521905001279</v>
      </c>
      <c r="AA8" s="0" t="n">
        <f aca="true">AVERAGE(INDIRECT(ADDRESS(ROW(),3)), INDIRECT(ADDRESS(ROW(),5)))</f>
        <v>0.151501649154329</v>
      </c>
      <c r="AB8" s="0" t="n">
        <f aca="true">AVERAGE(INDIRECT(ADDRESS(ROW(),7)), INDIRECT(ADDRESS(ROW(),9)))</f>
        <v>0.262444374314364</v>
      </c>
      <c r="AC8" s="0" t="n">
        <f aca="true">AVERAGE(INDIRECT(ADDRESS(ROW(),11)), INDIRECT(ADDRESS(ROW(),13)))</f>
        <v>0.18266528709648</v>
      </c>
      <c r="AD8" s="0" t="n">
        <f aca="true">AVERAGE(INDIRECT(ADDRESS(ROW(),15)), INDIRECT(ADDRESS(ROW(),17)))</f>
        <v>0.101083008574631</v>
      </c>
      <c r="AE8" s="0" t="n">
        <f aca="true">AVERAGE(INDIRECT(ADDRESS(ROW(),19)), INDIRECT(ADDRESS(ROW(),21)))</f>
        <v>0.170781287209945</v>
      </c>
      <c r="AF8" s="0" t="n">
        <f aca="true">AVERAGE(INDIRECT(ADDRESS(ROW(),23)), INDIRECT(ADDRESS(ROW(),25)))</f>
        <v>0.146781226853637</v>
      </c>
    </row>
    <row r="9" customFormat="false" ht="12.8" hidden="false" customHeight="false" outlineLevel="0" collapsed="false">
      <c r="A9" s="0" t="s">
        <v>26</v>
      </c>
      <c r="B9" s="0" t="n">
        <v>0.4885774832</v>
      </c>
      <c r="C9" s="0" t="n">
        <f aca="true">(INDIRECT(ADDRESS(ROW(), COLUMN()-1))/INDIRECT(ADDRESS(17, COLUMN()-1)))*100</f>
        <v>0.496682674357508</v>
      </c>
      <c r="D9" s="0" t="n">
        <v>0.6176673617</v>
      </c>
      <c r="E9" s="0" t="n">
        <f aca="true">(INDIRECT(ADDRESS(ROW(), COLUMN()-1))/INDIRECT(ADDRESS(17, COLUMN()-1)))*100</f>
        <v>0.643078835344811</v>
      </c>
      <c r="F9" s="0" t="n">
        <v>0.2674974229</v>
      </c>
      <c r="G9" s="0" t="n">
        <f aca="true">(INDIRECT(ADDRESS(ROW(), COLUMN()-1))/INDIRECT(ADDRESS(17, COLUMN()-1)))*100</f>
        <v>0.270247383369137</v>
      </c>
      <c r="H9" s="0" t="n">
        <v>0.4369598738</v>
      </c>
      <c r="I9" s="0" t="n">
        <f aca="true">(INDIRECT(ADDRESS(ROW(), COLUMN()-1))/INDIRECT(ADDRESS(17, COLUMN()-1)))*100</f>
        <v>0.443692929807966</v>
      </c>
      <c r="J9" s="0" t="n">
        <v>0.4242379382</v>
      </c>
      <c r="K9" s="0" t="n">
        <f aca="true">(INDIRECT(ADDRESS(ROW(), COLUMN()-1))/INDIRECT(ADDRESS(17, COLUMN()-1)))*100</f>
        <v>0.431768858343366</v>
      </c>
      <c r="L9" s="0" t="n">
        <v>0.3303930049</v>
      </c>
      <c r="M9" s="0" t="n">
        <f aca="true">(INDIRECT(ADDRESS(ROW(), COLUMN()-1))/INDIRECT(ADDRESS(17, COLUMN()-1)))*100</f>
        <v>0.336084135617787</v>
      </c>
      <c r="N9" s="0" t="n">
        <v>0.4252897222</v>
      </c>
      <c r="O9" s="0" t="n">
        <f aca="true">(INDIRECT(ADDRESS(ROW(), COLUMN()-1))/INDIRECT(ADDRESS(17, COLUMN()-1)))*100</f>
        <v>0.553257771709578</v>
      </c>
      <c r="P9" s="0" t="n">
        <v>0.2445954537</v>
      </c>
      <c r="Q9" s="0" t="n">
        <f aca="true">(INDIRECT(ADDRESS(ROW(), COLUMN()-1))/INDIRECT(ADDRESS(17, COLUMN()-1)))*100</f>
        <v>0.380658873038732</v>
      </c>
      <c r="R9" s="0" t="n">
        <v>0.1833172737</v>
      </c>
      <c r="S9" s="0" t="n">
        <f aca="true">(INDIRECT(ADDRESS(ROW(), COLUMN()-1))/INDIRECT(ADDRESS(17, COLUMN()-1)))*100</f>
        <v>0.212711186041241</v>
      </c>
      <c r="T9" s="0" t="n">
        <v>0.1187776654</v>
      </c>
      <c r="U9" s="0" t="n">
        <f aca="true">(INDIRECT(ADDRESS(ROW(), COLUMN()-1))/INDIRECT(ADDRESS(17, COLUMN()-1)))*100</f>
        <v>0.162508211810232</v>
      </c>
      <c r="V9" s="0" t="n">
        <v>0.2856473977</v>
      </c>
      <c r="W9" s="0" t="n">
        <f aca="true">(INDIRECT(ADDRESS(ROW(), COLUMN()-1))/INDIRECT(ADDRESS(17, COLUMN()-1)))*100</f>
        <v>0.360135514383133</v>
      </c>
      <c r="X9" s="0" t="n">
        <v>0.2245617565</v>
      </c>
      <c r="Y9" s="0" t="n">
        <f aca="true">(INDIRECT(ADDRESS(ROW(), COLUMN()-1))/INDIRECT(ADDRESS(17, COLUMN()-1)))*100</f>
        <v>0.29941262614988</v>
      </c>
      <c r="AA9" s="0" t="n">
        <f aca="true">AVERAGE(INDIRECT(ADDRESS(ROW(),3)), INDIRECT(ADDRESS(ROW(),5)))</f>
        <v>0.56988075485116</v>
      </c>
      <c r="AB9" s="0" t="n">
        <f aca="true">AVERAGE(INDIRECT(ADDRESS(ROW(),7)), INDIRECT(ADDRESS(ROW(),9)))</f>
        <v>0.356970156588552</v>
      </c>
      <c r="AC9" s="0" t="n">
        <f aca="true">AVERAGE(INDIRECT(ADDRESS(ROW(),11)), INDIRECT(ADDRESS(ROW(),13)))</f>
        <v>0.383926496980577</v>
      </c>
      <c r="AD9" s="0" t="n">
        <f aca="true">AVERAGE(INDIRECT(ADDRESS(ROW(),15)), INDIRECT(ADDRESS(ROW(),17)))</f>
        <v>0.466958322374155</v>
      </c>
      <c r="AE9" s="0" t="n">
        <f aca="true">AVERAGE(INDIRECT(ADDRESS(ROW(),19)), INDIRECT(ADDRESS(ROW(),21)))</f>
        <v>0.187609698925737</v>
      </c>
      <c r="AF9" s="0" t="n">
        <f aca="true">AVERAGE(INDIRECT(ADDRESS(ROW(),23)), INDIRECT(ADDRESS(ROW(),25)))</f>
        <v>0.329774070266507</v>
      </c>
    </row>
    <row r="10" customFormat="false" ht="12.8" hidden="false" customHeight="false" outlineLevel="0" collapsed="false">
      <c r="A10" s="0" t="s">
        <v>27</v>
      </c>
      <c r="B10" s="0" t="n">
        <v>4.1379720259</v>
      </c>
      <c r="C10" s="0" t="n">
        <f aca="true">(INDIRECT(ADDRESS(ROW(), COLUMN()-1))/INDIRECT(ADDRESS(17, COLUMN()-1)))*100</f>
        <v>4.2066183623105</v>
      </c>
      <c r="D10" s="0" t="n">
        <v>6.7860869812</v>
      </c>
      <c r="E10" s="0" t="n">
        <f aca="true">(INDIRECT(ADDRESS(ROW(), COLUMN()-1))/INDIRECT(ADDRESS(17, COLUMN()-1)))*100</f>
        <v>7.06527361330493</v>
      </c>
      <c r="F10" s="0" t="n">
        <v>4.3596869836</v>
      </c>
      <c r="G10" s="0" t="n">
        <f aca="true">(INDIRECT(ADDRESS(ROW(), COLUMN()-1))/INDIRECT(ADDRESS(17, COLUMN()-1)))*100</f>
        <v>4.40450598309814</v>
      </c>
      <c r="H10" s="0" t="n">
        <v>5.5476604369</v>
      </c>
      <c r="I10" s="0" t="n">
        <f aca="true">(INDIRECT(ADDRESS(ROW(), COLUMN()-1))/INDIRECT(ADDRESS(17, COLUMN()-1)))*100</f>
        <v>5.63314359147433</v>
      </c>
      <c r="J10" s="0" t="n">
        <v>2.6897678828</v>
      </c>
      <c r="K10" s="0" t="n">
        <f aca="true">(INDIRECT(ADDRESS(ROW(), COLUMN()-1))/INDIRECT(ADDRESS(17, COLUMN()-1)))*100</f>
        <v>2.73751568021648</v>
      </c>
      <c r="L10" s="0" t="n">
        <v>3.239717062</v>
      </c>
      <c r="M10" s="0" t="n">
        <f aca="true">(INDIRECT(ADDRESS(ROW(), COLUMN()-1))/INDIRECT(ADDRESS(17, COLUMN()-1)))*100</f>
        <v>3.29552227886307</v>
      </c>
      <c r="N10" s="0" t="n">
        <v>0.0367844332</v>
      </c>
      <c r="O10" s="0" t="n">
        <f aca="true">(INDIRECT(ADDRESS(ROW(), COLUMN()-1))/INDIRECT(ADDRESS(17, COLUMN()-1)))*100</f>
        <v>0.0478527283484675</v>
      </c>
      <c r="P10" s="0" t="n">
        <v>0.8688107387</v>
      </c>
      <c r="Q10" s="0" t="n">
        <f aca="true">(INDIRECT(ADDRESS(ROW(), COLUMN()-1))/INDIRECT(ADDRESS(17, COLUMN()-1)))*100</f>
        <v>1.35211228039882</v>
      </c>
      <c r="R10" s="0" t="n">
        <v>1.0579745388</v>
      </c>
      <c r="S10" s="0" t="n">
        <f aca="true">(INDIRECT(ADDRESS(ROW(), COLUMN()-1))/INDIRECT(ADDRESS(17, COLUMN()-1)))*100</f>
        <v>1.22761491269976</v>
      </c>
      <c r="T10" s="0" t="n">
        <v>2.0096641687</v>
      </c>
      <c r="U10" s="0" t="n">
        <f aca="true">(INDIRECT(ADDRESS(ROW(), COLUMN()-1))/INDIRECT(ADDRESS(17, COLUMN()-1)))*100</f>
        <v>2.74956515852291</v>
      </c>
      <c r="V10" s="0" t="n">
        <v>1.5270085439</v>
      </c>
      <c r="W10" s="0" t="n">
        <f aca="true">(INDIRECT(ADDRESS(ROW(), COLUMN()-1))/INDIRECT(ADDRESS(17, COLUMN()-1)))*100</f>
        <v>1.92520573214683</v>
      </c>
      <c r="X10" s="0" t="n">
        <v>1.2149426297</v>
      </c>
      <c r="Y10" s="0" t="n">
        <f aca="true">(INDIRECT(ADDRESS(ROW(), COLUMN()-1))/INDIRECT(ADDRESS(17, COLUMN()-1)))*100</f>
        <v>1.61990700932159</v>
      </c>
      <c r="AA10" s="0" t="n">
        <f aca="true">AVERAGE(INDIRECT(ADDRESS(ROW(),3)), INDIRECT(ADDRESS(ROW(),5)))</f>
        <v>5.63594598780771</v>
      </c>
      <c r="AB10" s="0" t="n">
        <f aca="true">AVERAGE(INDIRECT(ADDRESS(ROW(),7)), INDIRECT(ADDRESS(ROW(),9)))</f>
        <v>5.01882478728624</v>
      </c>
      <c r="AC10" s="0" t="n">
        <f aca="true">AVERAGE(INDIRECT(ADDRESS(ROW(),11)), INDIRECT(ADDRESS(ROW(),13)))</f>
        <v>3.01651897953977</v>
      </c>
      <c r="AD10" s="0" t="n">
        <f aca="true">AVERAGE(INDIRECT(ADDRESS(ROW(),15)), INDIRECT(ADDRESS(ROW(),17)))</f>
        <v>0.699982504373642</v>
      </c>
      <c r="AE10" s="0" t="n">
        <f aca="true">AVERAGE(INDIRECT(ADDRESS(ROW(),19)), INDIRECT(ADDRESS(ROW(),21)))</f>
        <v>1.98859003561134</v>
      </c>
      <c r="AF10" s="0" t="n">
        <f aca="true">AVERAGE(INDIRECT(ADDRESS(ROW(),23)), INDIRECT(ADDRESS(ROW(),25)))</f>
        <v>1.77255637073421</v>
      </c>
    </row>
    <row r="11" customFormat="false" ht="12.8" hidden="false" customHeight="false" outlineLevel="0" collapsed="false">
      <c r="A11" s="0" t="s">
        <v>28</v>
      </c>
      <c r="B11" s="0" t="n">
        <v>0.0359854962</v>
      </c>
      <c r="C11" s="0" t="n">
        <f aca="true">(INDIRECT(ADDRESS(ROW(), COLUMN()-1))/INDIRECT(ADDRESS(17, COLUMN()-1)))*100</f>
        <v>0.0365824728017223</v>
      </c>
      <c r="D11" s="0" t="n">
        <v>0.0068072508</v>
      </c>
      <c r="E11" s="0" t="n">
        <f aca="true">(INDIRECT(ADDRESS(ROW(), COLUMN()-1))/INDIRECT(ADDRESS(17, COLUMN()-1)))*100</f>
        <v>0.00708730813348403</v>
      </c>
      <c r="F11" s="0" t="n">
        <v>0.0393822493</v>
      </c>
      <c r="G11" s="0" t="n">
        <f aca="true">(INDIRECT(ADDRESS(ROW(), COLUMN()-1))/INDIRECT(ADDRESS(17, COLUMN()-1)))*100</f>
        <v>0.0397871116257248</v>
      </c>
      <c r="H11" s="0" t="n">
        <v>-0.0305832405</v>
      </c>
      <c r="I11" s="0" t="n">
        <f aca="true">(INDIRECT(ADDRESS(ROW(), COLUMN()-1))/INDIRECT(ADDRESS(17, COLUMN()-1)))*100</f>
        <v>-0.0310544935452759</v>
      </c>
      <c r="J11" s="0" t="n">
        <v>0.0530018286</v>
      </c>
      <c r="K11" s="0" t="n">
        <f aca="true">(INDIRECT(ADDRESS(ROW(), COLUMN()-1))/INDIRECT(ADDRESS(17, COLUMN()-1)))*100</f>
        <v>0.053942698104346</v>
      </c>
      <c r="L11" s="0" t="n">
        <v>0.0132818681</v>
      </c>
      <c r="M11" s="0" t="n">
        <f aca="true">(INDIRECT(ADDRESS(ROW(), COLUMN()-1))/INDIRECT(ADDRESS(17, COLUMN()-1)))*100</f>
        <v>0.0135106527486229</v>
      </c>
      <c r="N11" s="0" t="n">
        <v>0.2086480703</v>
      </c>
      <c r="O11" s="0" t="n">
        <f aca="true">(INDIRECT(ADDRESS(ROW(), COLUMN()-1))/INDIRECT(ADDRESS(17, COLUMN()-1)))*100</f>
        <v>0.271429476001763</v>
      </c>
      <c r="P11" s="0" t="n">
        <v>0.2909157574</v>
      </c>
      <c r="Q11" s="0" t="n">
        <f aca="true">(INDIRECT(ADDRESS(ROW(), COLUMN()-1))/INDIRECT(ADDRESS(17, COLUMN()-1)))*100</f>
        <v>0.452746208835578</v>
      </c>
      <c r="R11" s="0" t="n">
        <v>0.192435205</v>
      </c>
      <c r="S11" s="0" t="n">
        <f aca="true">(INDIRECT(ADDRESS(ROW(), COLUMN()-1))/INDIRECT(ADDRESS(17, COLUMN()-1)))*100</f>
        <v>0.223291127265109</v>
      </c>
      <c r="T11" s="0" t="n">
        <v>0.283352966</v>
      </c>
      <c r="U11" s="0" t="n">
        <f aca="true">(INDIRECT(ADDRESS(ROW(), COLUMN()-1))/INDIRECT(ADDRESS(17, COLUMN()-1)))*100</f>
        <v>0.387675441007492</v>
      </c>
      <c r="V11" s="0" t="n">
        <v>0.4540119104</v>
      </c>
      <c r="W11" s="0" t="n">
        <f aca="true">(INDIRECT(ADDRESS(ROW(), COLUMN()-1))/INDIRECT(ADDRESS(17, COLUMN()-1)))*100</f>
        <v>0.572404349573995</v>
      </c>
      <c r="X11" s="0" t="n">
        <v>0.4175861478</v>
      </c>
      <c r="Y11" s="0" t="n">
        <f aca="true">(INDIRECT(ADDRESS(ROW(), COLUMN()-1))/INDIRECT(ADDRESS(17, COLUMN()-1)))*100</f>
        <v>0.556775860259225</v>
      </c>
      <c r="AA11" s="0" t="n">
        <f aca="true">AVERAGE(INDIRECT(ADDRESS(ROW(),3)), INDIRECT(ADDRESS(ROW(),5)))</f>
        <v>0.0218348904676032</v>
      </c>
      <c r="AB11" s="0" t="n">
        <f aca="true">AVERAGE(INDIRECT(ADDRESS(ROW(),7)), INDIRECT(ADDRESS(ROW(),9)))</f>
        <v>0.00436630904022448</v>
      </c>
      <c r="AC11" s="0" t="n">
        <f aca="true">AVERAGE(INDIRECT(ADDRESS(ROW(),11)), INDIRECT(ADDRESS(ROW(),13)))</f>
        <v>0.0337266754264844</v>
      </c>
      <c r="AD11" s="0" t="n">
        <f aca="true">AVERAGE(INDIRECT(ADDRESS(ROW(),15)), INDIRECT(ADDRESS(ROW(),17)))</f>
        <v>0.36208784241867</v>
      </c>
      <c r="AE11" s="0" t="n">
        <f aca="true">AVERAGE(INDIRECT(ADDRESS(ROW(),19)), INDIRECT(ADDRESS(ROW(),21)))</f>
        <v>0.3054832841363</v>
      </c>
      <c r="AF11" s="0" t="n">
        <f aca="true">AVERAGE(INDIRECT(ADDRESS(ROW(),23)), INDIRECT(ADDRESS(ROW(),25)))</f>
        <v>0.56459010491661</v>
      </c>
    </row>
    <row r="12" customFormat="false" ht="12.8" hidden="false" customHeight="false" outlineLevel="0" collapsed="false">
      <c r="A12" s="0" t="s">
        <v>29</v>
      </c>
      <c r="B12" s="0" t="n">
        <v>0.0071033503</v>
      </c>
      <c r="C12" s="0" t="n">
        <f aca="true">(INDIRECT(ADDRESS(ROW(), COLUMN()-1))/INDIRECT(ADDRESS(17, COLUMN()-1)))*100</f>
        <v>0.00722119038477663</v>
      </c>
      <c r="D12" s="0" t="n">
        <v>0.0287207727</v>
      </c>
      <c r="E12" s="0" t="n">
        <f aca="true">(INDIRECT(ADDRESS(ROW(), COLUMN()-1))/INDIRECT(ADDRESS(17, COLUMN()-1)))*100</f>
        <v>0.0299023749729709</v>
      </c>
      <c r="F12" s="0" t="n">
        <v>0.012340008</v>
      </c>
      <c r="G12" s="0" t="n">
        <f aca="true">(INDIRECT(ADDRESS(ROW(), COLUMN()-1))/INDIRECT(ADDRESS(17, COLUMN()-1)))*100</f>
        <v>0.0124668672938988</v>
      </c>
      <c r="H12" s="0" t="n">
        <v>0.0109370366</v>
      </c>
      <c r="I12" s="0" t="n">
        <f aca="true">(INDIRECT(ADDRESS(ROW(), COLUMN()-1))/INDIRECT(ADDRESS(17, COLUMN()-1)))*100</f>
        <v>0.0111055639280326</v>
      </c>
      <c r="J12" s="0" t="n">
        <v>0.0090366922</v>
      </c>
      <c r="K12" s="0" t="n">
        <f aca="true">(INDIRECT(ADDRESS(ROW(), COLUMN()-1))/INDIRECT(ADDRESS(17, COLUMN()-1)))*100</f>
        <v>0.00919710832781528</v>
      </c>
      <c r="L12" s="0" t="n">
        <v>0.0239993508</v>
      </c>
      <c r="M12" s="0" t="n">
        <f aca="true">(INDIRECT(ADDRESS(ROW(), COLUMN()-1))/INDIRECT(ADDRESS(17, COLUMN()-1)))*100</f>
        <v>0.0244127476955734</v>
      </c>
      <c r="N12" s="0" t="n">
        <v>0.0775112259</v>
      </c>
      <c r="O12" s="0" t="n">
        <f aca="true">(INDIRECT(ADDRESS(ROW(), COLUMN()-1))/INDIRECT(ADDRESS(17, COLUMN()-1)))*100</f>
        <v>0.10083405708014</v>
      </c>
      <c r="P12" s="0" t="n">
        <v>0.1170058165</v>
      </c>
      <c r="Q12" s="0" t="n">
        <f aca="true">(INDIRECT(ADDRESS(ROW(), COLUMN()-1))/INDIRECT(ADDRESS(17, COLUMN()-1)))*100</f>
        <v>0.182093745301148</v>
      </c>
      <c r="R12" s="0" t="n">
        <v>0.0712911929</v>
      </c>
      <c r="S12" s="0" t="n">
        <f aca="true">(INDIRECT(ADDRESS(ROW(), COLUMN()-1))/INDIRECT(ADDRESS(17, COLUMN()-1)))*100</f>
        <v>0.0827223419265477</v>
      </c>
      <c r="T12" s="0" t="n">
        <v>0.0786041334</v>
      </c>
      <c r="U12" s="0" t="n">
        <f aca="true">(INDIRECT(ADDRESS(ROW(), COLUMN()-1))/INDIRECT(ADDRESS(17, COLUMN()-1)))*100</f>
        <v>0.107543931905963</v>
      </c>
      <c r="V12" s="0" t="n">
        <v>0.089977087</v>
      </c>
      <c r="W12" s="0" t="n">
        <f aca="true">(INDIRECT(ADDRESS(ROW(), COLUMN()-1))/INDIRECT(ADDRESS(17, COLUMN()-1)))*100</f>
        <v>0.113440363085236</v>
      </c>
      <c r="X12" s="0" t="n">
        <v>0.0810344786</v>
      </c>
      <c r="Y12" s="0" t="n">
        <f aca="true">(INDIRECT(ADDRESS(ROW(), COLUMN()-1))/INDIRECT(ADDRESS(17, COLUMN()-1)))*100</f>
        <v>0.108044871150232</v>
      </c>
      <c r="AA12" s="0" t="n">
        <f aca="true">AVERAGE(INDIRECT(ADDRESS(ROW(),3)), INDIRECT(ADDRESS(ROW(),5)))</f>
        <v>0.0185617826788738</v>
      </c>
      <c r="AB12" s="0" t="n">
        <f aca="true">AVERAGE(INDIRECT(ADDRESS(ROW(),7)), INDIRECT(ADDRESS(ROW(),9)))</f>
        <v>0.0117862156109657</v>
      </c>
      <c r="AC12" s="0" t="n">
        <f aca="true">AVERAGE(INDIRECT(ADDRESS(ROW(),11)), INDIRECT(ADDRESS(ROW(),13)))</f>
        <v>0.0168049280116943</v>
      </c>
      <c r="AD12" s="0" t="n">
        <f aca="true">AVERAGE(INDIRECT(ADDRESS(ROW(),15)), INDIRECT(ADDRESS(ROW(),17)))</f>
        <v>0.141463901190644</v>
      </c>
      <c r="AE12" s="0" t="n">
        <f aca="true">AVERAGE(INDIRECT(ADDRESS(ROW(),19)), INDIRECT(ADDRESS(ROW(),21)))</f>
        <v>0.0951331369162556</v>
      </c>
      <c r="AF12" s="0" t="n">
        <f aca="true">AVERAGE(INDIRECT(ADDRESS(ROW(),23)), INDIRECT(ADDRESS(ROW(),25)))</f>
        <v>0.110742617117734</v>
      </c>
    </row>
    <row r="13" customFormat="false" ht="12.8" hidden="false" customHeight="false" outlineLevel="0" collapsed="false">
      <c r="A13" s="0" t="s">
        <v>30</v>
      </c>
      <c r="B13" s="0" t="n">
        <v>-1.0966220034</v>
      </c>
      <c r="C13" s="0" t="n">
        <f aca="true">(INDIRECT(ADDRESS(ROW(), COLUMN()-1))/INDIRECT(ADDRESS(17, COLUMN()-1)))*100</f>
        <v>-1.11481426823151</v>
      </c>
      <c r="D13" s="0" t="n">
        <v>-1.7747947984</v>
      </c>
      <c r="E13" s="0" t="n">
        <f aca="true">(INDIRECT(ADDRESS(ROW(), COLUMN()-1))/INDIRECT(ADDRESS(17, COLUMN()-1)))*100</f>
        <v>-1.84781169072917</v>
      </c>
      <c r="F13" s="0" t="n">
        <v>-0.8178264416</v>
      </c>
      <c r="G13" s="0" t="n">
        <f aca="true">(INDIRECT(ADDRESS(ROW(), COLUMN()-1))/INDIRECT(ADDRESS(17, COLUMN()-1)))*100</f>
        <v>-0.826233963289865</v>
      </c>
      <c r="H13" s="0" t="n">
        <v>-0.8309670137</v>
      </c>
      <c r="I13" s="0" t="n">
        <f aca="true">(INDIRECT(ADDRESS(ROW(), COLUMN()-1))/INDIRECT(ADDRESS(17, COLUMN()-1)))*100</f>
        <v>-0.843771272808184</v>
      </c>
      <c r="J13" s="0" t="n">
        <v>-1.5852564142</v>
      </c>
      <c r="K13" s="0" t="n">
        <f aca="true">(INDIRECT(ADDRESS(ROW(), COLUMN()-1))/INDIRECT(ADDRESS(17, COLUMN()-1)))*100</f>
        <v>-1.61339731907228</v>
      </c>
      <c r="L13" s="0" t="n">
        <v>-1.7198061461</v>
      </c>
      <c r="M13" s="0" t="n">
        <f aca="true">(INDIRECT(ADDRESS(ROW(), COLUMN()-1))/INDIRECT(ADDRESS(17, COLUMN()-1)))*100</f>
        <v>-1.74943038584342</v>
      </c>
      <c r="N13" s="0" t="n">
        <v>-35.4089883339</v>
      </c>
      <c r="O13" s="0" t="n">
        <f aca="true">(INDIRECT(ADDRESS(ROW(), COLUMN()-1))/INDIRECT(ADDRESS(17, COLUMN()-1)))*100</f>
        <v>-46.0634173870095</v>
      </c>
      <c r="P13" s="0" t="n">
        <v>-51.4216181706</v>
      </c>
      <c r="Q13" s="0" t="n">
        <f aca="true">(INDIRECT(ADDRESS(ROW(), COLUMN()-1))/INDIRECT(ADDRESS(17, COLUMN()-1)))*100</f>
        <v>-80.0264065686866</v>
      </c>
      <c r="R13" s="0" t="n">
        <v>-21.3251300388</v>
      </c>
      <c r="S13" s="0" t="n">
        <f aca="true">(INDIRECT(ADDRESS(ROW(), COLUMN()-1))/INDIRECT(ADDRESS(17, COLUMN()-1)))*100</f>
        <v>-24.7444968577277</v>
      </c>
      <c r="T13" s="0" t="n">
        <v>-38.445509096</v>
      </c>
      <c r="U13" s="0" t="n">
        <f aca="true">(INDIRECT(ADDRESS(ROW(), COLUMN()-1))/INDIRECT(ADDRESS(17, COLUMN()-1)))*100</f>
        <v>-52.6000482858872</v>
      </c>
      <c r="V13" s="0" t="n">
        <v>-30.1847304991</v>
      </c>
      <c r="W13" s="0" t="n">
        <f aca="true">(INDIRECT(ADDRESS(ROW(), COLUMN()-1))/INDIRECT(ADDRESS(17, COLUMN()-1)))*100</f>
        <v>-38.05598626957</v>
      </c>
      <c r="X13" s="0" t="n">
        <v>-34.2835086494</v>
      </c>
      <c r="Y13" s="0" t="n">
        <f aca="true">(INDIRECT(ADDRESS(ROW(), COLUMN()-1))/INDIRECT(ADDRESS(17, COLUMN()-1)))*100</f>
        <v>-45.7108793515738</v>
      </c>
      <c r="AA13" s="0" t="n">
        <f aca="true">AVERAGE(INDIRECT(ADDRESS(ROW(),3)), INDIRECT(ADDRESS(ROW(),5)))</f>
        <v>-1.48131297948034</v>
      </c>
      <c r="AB13" s="0" t="n">
        <f aca="true">AVERAGE(INDIRECT(ADDRESS(ROW(),7)), INDIRECT(ADDRESS(ROW(),9)))</f>
        <v>-0.835002618049025</v>
      </c>
      <c r="AC13" s="0" t="n">
        <f aca="true">AVERAGE(INDIRECT(ADDRESS(ROW(),11)), INDIRECT(ADDRESS(ROW(),13)))</f>
        <v>-1.68141385245785</v>
      </c>
      <c r="AD13" s="0" t="n">
        <f aca="true">AVERAGE(INDIRECT(ADDRESS(ROW(),15)), INDIRECT(ADDRESS(ROW(),17)))</f>
        <v>-63.0449119778481</v>
      </c>
      <c r="AE13" s="0" t="n">
        <f aca="true">AVERAGE(INDIRECT(ADDRESS(ROW(),19)), INDIRECT(ADDRESS(ROW(),21)))</f>
        <v>-38.6722725718075</v>
      </c>
      <c r="AF13" s="0" t="n">
        <f aca="true">AVERAGE(INDIRECT(ADDRESS(ROW(),23)), INDIRECT(ADDRESS(ROW(),25)))</f>
        <v>-41.8834328105719</v>
      </c>
    </row>
    <row r="14" customFormat="false" ht="12.8" hidden="false" customHeight="false" outlineLevel="0" collapsed="false">
      <c r="A14" s="0" t="s">
        <v>31</v>
      </c>
      <c r="B14" s="0" t="n">
        <v>5.5527008948</v>
      </c>
      <c r="C14" s="0" t="n">
        <f aca="true">(INDIRECT(ADDRESS(ROW(), COLUMN()-1))/INDIRECT(ADDRESS(17, COLUMN()-1)))*100</f>
        <v>5.64481668756648</v>
      </c>
      <c r="D14" s="0" t="n">
        <v>8.965789993</v>
      </c>
      <c r="E14" s="0" t="n">
        <f aca="true">(INDIRECT(ADDRESS(ROW(), COLUMN()-1))/INDIRECT(ADDRESS(17, COLUMN()-1)))*100</f>
        <v>9.33465185982257</v>
      </c>
      <c r="F14" s="0" t="n">
        <v>3.4752986127</v>
      </c>
      <c r="G14" s="0" t="n">
        <f aca="true">(INDIRECT(ADDRESS(ROW(), COLUMN()-1))/INDIRECT(ADDRESS(17, COLUMN()-1)))*100</f>
        <v>3.51102581223621</v>
      </c>
      <c r="H14" s="0" t="n">
        <v>4.3666250689</v>
      </c>
      <c r="I14" s="0" t="n">
        <f aca="true">(INDIRECT(ADDRESS(ROW(), COLUMN()-1))/INDIRECT(ADDRESS(17, COLUMN()-1)))*100</f>
        <v>4.43390980811189</v>
      </c>
      <c r="J14" s="0" t="n">
        <v>7.880223024</v>
      </c>
      <c r="K14" s="0" t="n">
        <f aca="true">(INDIRECT(ADDRESS(ROW(), COLUMN()-1))/INDIRECT(ADDRESS(17, COLUMN()-1)))*100</f>
        <v>8.02010992463283</v>
      </c>
      <c r="L14" s="0" t="n">
        <v>7.74445214</v>
      </c>
      <c r="M14" s="0" t="n">
        <f aca="true">(INDIRECT(ADDRESS(ROW(), COLUMN()-1))/INDIRECT(ADDRESS(17, COLUMN()-1)))*100</f>
        <v>7.87785293484953</v>
      </c>
      <c r="N14" s="0" t="n">
        <v>71.8543099448</v>
      </c>
      <c r="O14" s="0" t="n">
        <f aca="true">(INDIRECT(ADDRESS(ROW(), COLUMN()-1))/INDIRECT(ADDRESS(17, COLUMN()-1)))*100</f>
        <v>93.4749967672494</v>
      </c>
      <c r="P14" s="0" t="n">
        <v>80.9765884604</v>
      </c>
      <c r="Q14" s="0" t="n">
        <f aca="true">(INDIRECT(ADDRESS(ROW(), COLUMN()-1))/INDIRECT(ADDRESS(17, COLUMN()-1)))*100</f>
        <v>126.022198857644</v>
      </c>
      <c r="R14" s="0" t="n">
        <v>56.9517610755</v>
      </c>
      <c r="S14" s="0" t="n">
        <f aca="true">(INDIRECT(ADDRESS(ROW(), COLUMN()-1))/INDIRECT(ADDRESS(17, COLUMN()-1)))*100</f>
        <v>66.0836614084285</v>
      </c>
      <c r="T14" s="0" t="n">
        <v>70.9016914299</v>
      </c>
      <c r="U14" s="0" t="n">
        <f aca="true">(INDIRECT(ADDRESS(ROW(), COLUMN()-1))/INDIRECT(ADDRESS(17, COLUMN()-1)))*100</f>
        <v>97.005670635061</v>
      </c>
      <c r="V14" s="0" t="n">
        <v>67.7494560909</v>
      </c>
      <c r="W14" s="0" t="n">
        <f aca="true">(INDIRECT(ADDRESS(ROW(), COLUMN()-1))/INDIRECT(ADDRESS(17, COLUMN()-1)))*100</f>
        <v>85.4164449420214</v>
      </c>
      <c r="X14" s="0" t="n">
        <v>66.0957744357</v>
      </c>
      <c r="Y14" s="0" t="n">
        <f aca="true">(INDIRECT(ADDRESS(ROW(), COLUMN()-1))/INDIRECT(ADDRESS(17, COLUMN()-1)))*100</f>
        <v>88.1268017744734</v>
      </c>
      <c r="AA14" s="0" t="n">
        <f aca="true">AVERAGE(INDIRECT(ADDRESS(ROW(),3)), INDIRECT(ADDRESS(ROW(),5)))</f>
        <v>7.48973427369452</v>
      </c>
      <c r="AB14" s="0" t="n">
        <f aca="true">AVERAGE(INDIRECT(ADDRESS(ROW(),7)), INDIRECT(ADDRESS(ROW(),9)))</f>
        <v>3.97246781017405</v>
      </c>
      <c r="AC14" s="0" t="n">
        <f aca="true">AVERAGE(INDIRECT(ADDRESS(ROW(),11)), INDIRECT(ADDRESS(ROW(),13)))</f>
        <v>7.94898142974118</v>
      </c>
      <c r="AD14" s="0" t="n">
        <f aca="true">AVERAGE(INDIRECT(ADDRESS(ROW(),15)), INDIRECT(ADDRESS(ROW(),17)))</f>
        <v>109.748597812447</v>
      </c>
      <c r="AE14" s="0" t="n">
        <f aca="true">AVERAGE(INDIRECT(ADDRESS(ROW(),19)), INDIRECT(ADDRESS(ROW(),21)))</f>
        <v>81.5446660217448</v>
      </c>
      <c r="AF14" s="0" t="n">
        <f aca="true">AVERAGE(INDIRECT(ADDRESS(ROW(),23)), INDIRECT(ADDRESS(ROW(),25)))</f>
        <v>86.7716233582474</v>
      </c>
    </row>
    <row r="15" customFormat="false" ht="12.8" hidden="false" customHeight="false" outlineLevel="0" collapsed="false">
      <c r="A15" s="0" t="s">
        <v>32</v>
      </c>
      <c r="B15" s="0" t="n">
        <v>3.1059795892</v>
      </c>
      <c r="C15" s="0" t="n">
        <f aca="true">(INDIRECT(ADDRESS(ROW(), COLUMN()-1))/INDIRECT(ADDRESS(17, COLUMN()-1)))*100</f>
        <v>3.15750582437748</v>
      </c>
      <c r="D15" s="0" t="n">
        <v>4.1696723491</v>
      </c>
      <c r="E15" s="0" t="n">
        <f aca="true">(INDIRECT(ADDRESS(ROW(), COLUMN()-1))/INDIRECT(ADDRESS(17, COLUMN()-1)))*100</f>
        <v>4.34121697906883</v>
      </c>
      <c r="F15" s="0" t="n">
        <v>3.9773547988</v>
      </c>
      <c r="G15" s="0" t="n">
        <f aca="true">(INDIRECT(ADDRESS(ROW(), COLUMN()-1))/INDIRECT(ADDRESS(17, COLUMN()-1)))*100</f>
        <v>4.01824329914462</v>
      </c>
      <c r="H15" s="0" t="n">
        <v>4.1986384377</v>
      </c>
      <c r="I15" s="0" t="n">
        <f aca="true">(INDIRECT(ADDRESS(ROW(), COLUMN()-1))/INDIRECT(ADDRESS(17, COLUMN()-1)))*100</f>
        <v>4.26333469347376</v>
      </c>
      <c r="J15" s="0" t="n">
        <v>1.4890928655</v>
      </c>
      <c r="K15" s="0" t="n">
        <f aca="true">(INDIRECT(ADDRESS(ROW(), COLUMN()-1))/INDIRECT(ADDRESS(17, COLUMN()-1)))*100</f>
        <v>1.51552670945021</v>
      </c>
      <c r="L15" s="0" t="n">
        <v>1.7294021208</v>
      </c>
      <c r="M15" s="0" t="n">
        <f aca="true">(INDIRECT(ADDRESS(ROW(), COLUMN()-1))/INDIRECT(ADDRESS(17, COLUMN()-1)))*100</f>
        <v>1.75919165443758</v>
      </c>
      <c r="N15" s="0" t="n">
        <v>6.1425690489</v>
      </c>
      <c r="O15" s="0" t="n">
        <f aca="true">(INDIRECT(ADDRESS(ROW(), COLUMN()-1))/INDIRECT(ADDRESS(17, COLUMN()-1)))*100</f>
        <v>7.99084456352901</v>
      </c>
      <c r="P15" s="0" t="n">
        <v>7.6823036176</v>
      </c>
      <c r="Q15" s="0" t="n">
        <f aca="true">(INDIRECT(ADDRESS(ROW(), COLUMN()-1))/INDIRECT(ADDRESS(17, COLUMN()-1)))*100</f>
        <v>11.9558110879842</v>
      </c>
      <c r="R15" s="0" t="n">
        <v>5.6759973223</v>
      </c>
      <c r="S15" s="0" t="n">
        <f aca="true">(INDIRECT(ADDRESS(ROW(), COLUMN()-1))/INDIRECT(ADDRESS(17, COLUMN()-1)))*100</f>
        <v>6.58611214330613</v>
      </c>
      <c r="T15" s="0" t="n">
        <v>7.4095710609</v>
      </c>
      <c r="U15" s="0" t="n">
        <f aca="true">(INDIRECT(ADDRESS(ROW(), COLUMN()-1))/INDIRECT(ADDRESS(17, COLUMN()-1)))*100</f>
        <v>10.1375636516569</v>
      </c>
      <c r="V15" s="0" t="n">
        <v>7.6267034401</v>
      </c>
      <c r="W15" s="0" t="n">
        <f aca="true">(INDIRECT(ADDRESS(ROW(), COLUMN()-1))/INDIRECT(ADDRESS(17, COLUMN()-1)))*100</f>
        <v>9.61551475197641</v>
      </c>
      <c r="X15" s="0" t="n">
        <v>7.099236419</v>
      </c>
      <c r="Y15" s="0" t="n">
        <f aca="true">(INDIRECT(ADDRESS(ROW(), COLUMN()-1))/INDIRECT(ADDRESS(17, COLUMN()-1)))*100</f>
        <v>9.46555216258144</v>
      </c>
      <c r="AA15" s="0" t="n">
        <f aca="true">AVERAGE(INDIRECT(ADDRESS(ROW(),3)), INDIRECT(ADDRESS(ROW(),5)))</f>
        <v>3.74936140172316</v>
      </c>
      <c r="AB15" s="0" t="n">
        <f aca="true">AVERAGE(INDIRECT(ADDRESS(ROW(),7)), INDIRECT(ADDRESS(ROW(),9)))</f>
        <v>4.14078899630919</v>
      </c>
      <c r="AC15" s="0" t="n">
        <f aca="true">AVERAGE(INDIRECT(ADDRESS(ROW(),11)), INDIRECT(ADDRESS(ROW(),13)))</f>
        <v>1.6373591819439</v>
      </c>
      <c r="AD15" s="0" t="n">
        <f aca="true">AVERAGE(INDIRECT(ADDRESS(ROW(),15)), INDIRECT(ADDRESS(ROW(),17)))</f>
        <v>9.97332782575661</v>
      </c>
      <c r="AE15" s="0" t="n">
        <f aca="true">AVERAGE(INDIRECT(ADDRESS(ROW(),19)), INDIRECT(ADDRESS(ROW(),21)))</f>
        <v>8.36183789748149</v>
      </c>
      <c r="AF15" s="0" t="n">
        <f aca="true">AVERAGE(INDIRECT(ADDRESS(ROW(),23)), INDIRECT(ADDRESS(ROW(),25)))</f>
        <v>9.54053345727893</v>
      </c>
    </row>
    <row r="16" customFormat="false" ht="12.8" hidden="false" customHeight="false" outlineLevel="0" collapsed="false">
      <c r="A16" s="0" t="s">
        <v>33</v>
      </c>
      <c r="B16" s="0" t="n">
        <v>0.1078292505</v>
      </c>
      <c r="C16" s="0" t="n">
        <f aca="true">(INDIRECT(ADDRESS(ROW(), COLUMN()-1))/INDIRECT(ADDRESS(17, COLUMN()-1)))*100</f>
        <v>0.109618069505635</v>
      </c>
      <c r="D16" s="0" t="n">
        <v>0.1451250266</v>
      </c>
      <c r="E16" s="0" t="n">
        <f aca="true">(INDIRECT(ADDRESS(ROW(), COLUMN()-1))/INDIRECT(ADDRESS(17, COLUMN()-1)))*100</f>
        <v>0.151095620186973</v>
      </c>
      <c r="F16" s="0" t="n">
        <v>0.1202622921</v>
      </c>
      <c r="G16" s="0" t="n">
        <f aca="true">(INDIRECT(ADDRESS(ROW(), COLUMN()-1))/INDIRECT(ADDRESS(17, COLUMN()-1)))*100</f>
        <v>0.121498627559301</v>
      </c>
      <c r="H16" s="0" t="n">
        <v>0.1285272558</v>
      </c>
      <c r="I16" s="0" t="n">
        <f aca="true">(INDIRECT(ADDRESS(ROW(), COLUMN()-1))/INDIRECT(ADDRESS(17, COLUMN()-1)))*100</f>
        <v>0.130507715022321</v>
      </c>
      <c r="J16" s="0" t="n">
        <v>0.1583860663</v>
      </c>
      <c r="K16" s="0" t="n">
        <f aca="true">(INDIRECT(ADDRESS(ROW(), COLUMN()-1))/INDIRECT(ADDRESS(17, COLUMN()-1)))*100</f>
        <v>0.161197679099619</v>
      </c>
      <c r="L16" s="0" t="n">
        <v>0.1678079898</v>
      </c>
      <c r="M16" s="0" t="n">
        <f aca="true">(INDIRECT(ADDRESS(ROW(), COLUMN()-1))/INDIRECT(ADDRESS(17, COLUMN()-1)))*100</f>
        <v>0.170698538907509</v>
      </c>
      <c r="N16" s="0" t="n">
        <v>0.2498721478</v>
      </c>
      <c r="O16" s="0" t="n">
        <f aca="true">(INDIRECT(ADDRESS(ROW(), COLUMN()-1))/INDIRECT(ADDRESS(17, COLUMN()-1)))*100</f>
        <v>0.325057720626276</v>
      </c>
      <c r="P16" s="0" t="n">
        <v>0.2207722559</v>
      </c>
      <c r="Q16" s="0" t="n">
        <f aca="true">(INDIRECT(ADDRESS(ROW(), COLUMN()-1))/INDIRECT(ADDRESS(17, COLUMN()-1)))*100</f>
        <v>0.343583320367792</v>
      </c>
      <c r="R16" s="0" t="n">
        <v>0.2594623438</v>
      </c>
      <c r="S16" s="0" t="n">
        <f aca="true">(INDIRECT(ADDRESS(ROW(), COLUMN()-1))/INDIRECT(ADDRESS(17, COLUMN()-1)))*100</f>
        <v>0.301065697567912</v>
      </c>
      <c r="T16" s="0" t="n">
        <v>0.1995784794</v>
      </c>
      <c r="U16" s="0" t="n">
        <f aca="true">(INDIRECT(ADDRESS(ROW(), COLUMN()-1))/INDIRECT(ADDRESS(17, COLUMN()-1)))*100</f>
        <v>0.273057579418455</v>
      </c>
      <c r="V16" s="0" t="n">
        <v>0.2380864878</v>
      </c>
      <c r="W16" s="0" t="n">
        <f aca="true">(INDIRECT(ADDRESS(ROW(), COLUMN()-1))/INDIRECT(ADDRESS(17, COLUMN()-1)))*100</f>
        <v>0.300172171852159</v>
      </c>
      <c r="X16" s="0" t="n">
        <v>0.2047032047</v>
      </c>
      <c r="Y16" s="0" t="n">
        <f aca="true">(INDIRECT(ADDRESS(ROW(), COLUMN()-1))/INDIRECT(ADDRESS(17, COLUMN()-1)))*100</f>
        <v>0.272934826730052</v>
      </c>
      <c r="AA16" s="0" t="n">
        <f aca="true">AVERAGE(INDIRECT(ADDRESS(ROW(),3)), INDIRECT(ADDRESS(ROW(),5)))</f>
        <v>0.130356844846304</v>
      </c>
      <c r="AB16" s="0" t="n">
        <f aca="true">AVERAGE(INDIRECT(ADDRESS(ROW(),7)), INDIRECT(ADDRESS(ROW(),9)))</f>
        <v>0.126003171290811</v>
      </c>
      <c r="AC16" s="0" t="n">
        <f aca="true">AVERAGE(INDIRECT(ADDRESS(ROW(),11)), INDIRECT(ADDRESS(ROW(),13)))</f>
        <v>0.165948109003564</v>
      </c>
      <c r="AD16" s="0" t="n">
        <f aca="true">AVERAGE(INDIRECT(ADDRESS(ROW(),15)), INDIRECT(ADDRESS(ROW(),17)))</f>
        <v>0.334320520497034</v>
      </c>
      <c r="AE16" s="0" t="n">
        <f aca="true">AVERAGE(INDIRECT(ADDRESS(ROW(),19)), INDIRECT(ADDRESS(ROW(),21)))</f>
        <v>0.287061638493183</v>
      </c>
      <c r="AF16" s="0" t="n">
        <f aca="true">AVERAGE(INDIRECT(ADDRESS(ROW(),23)), INDIRECT(ADDRESS(ROW(),25)))</f>
        <v>0.286553499291105</v>
      </c>
    </row>
    <row r="17" customFormat="false" ht="12.8" hidden="false" customHeight="false" outlineLevel="0" collapsed="false">
      <c r="A17" s="0" t="s">
        <v>34</v>
      </c>
      <c r="B17" s="0" t="n">
        <f aca="true">SUM(INDIRECT(ADDRESS(1,COLUMN())&amp;":"&amp;ADDRESS(ROW()-1,COLUMN())))</f>
        <v>98.3681349127</v>
      </c>
      <c r="C17" s="0" t="n">
        <f aca="true">SUM(INDIRECT(ADDRESS(1,COLUMN())&amp;":"&amp;ADDRESS(ROW()-1,COLUMN())))</f>
        <v>100</v>
      </c>
      <c r="D17" s="0" t="n">
        <f aca="true">SUM(INDIRECT(ADDRESS(1,COLUMN())&amp;":"&amp;ADDRESS(ROW()-1,COLUMN())))</f>
        <v>96.0484668056</v>
      </c>
      <c r="E17" s="0" t="n">
        <f aca="true">SUM(INDIRECT(ADDRESS(1,COLUMN())&amp;":"&amp;ADDRESS(ROW()-1,COLUMN())))</f>
        <v>100</v>
      </c>
      <c r="F17" s="0" t="n">
        <f aca="true">SUM(INDIRECT(ADDRESS(1,COLUMN())&amp;":"&amp;ADDRESS(ROW()-1,COLUMN())))</f>
        <v>98.9824284569</v>
      </c>
      <c r="G17" s="0" t="n">
        <f aca="true">SUM(INDIRECT(ADDRESS(1,COLUMN())&amp;":"&amp;ADDRESS(ROW()-1,COLUMN())))</f>
        <v>100</v>
      </c>
      <c r="H17" s="0" t="n">
        <f aca="true">SUM(INDIRECT(ADDRESS(1,COLUMN())&amp;":"&amp;ADDRESS(ROW()-1,COLUMN())))</f>
        <v>98.4824964394</v>
      </c>
      <c r="I17" s="0" t="n">
        <f aca="true">SUM(INDIRECT(ADDRESS(1,COLUMN())&amp;":"&amp;ADDRESS(ROW()-1,COLUMN())))</f>
        <v>100</v>
      </c>
      <c r="J17" s="0" t="n">
        <f aca="true">SUM(INDIRECT(ADDRESS(1,COLUMN())&amp;":"&amp;ADDRESS(ROW()-1,COLUMN())))</f>
        <v>98.2557982129</v>
      </c>
      <c r="K17" s="0" t="n">
        <f aca="true">SUM(INDIRECT(ADDRESS(1,COLUMN())&amp;":"&amp;ADDRESS(ROW()-1,COLUMN())))</f>
        <v>100</v>
      </c>
      <c r="L17" s="0" t="n">
        <f aca="true">SUM(INDIRECT(ADDRESS(1,COLUMN())&amp;":"&amp;ADDRESS(ROW()-1,COLUMN())))</f>
        <v>98.3066351206</v>
      </c>
      <c r="M17" s="0" t="n">
        <f aca="true">SUM(INDIRECT(ADDRESS(1,COLUMN())&amp;":"&amp;ADDRESS(ROW()-1,COLUMN())))</f>
        <v>100</v>
      </c>
      <c r="N17" s="0" t="n">
        <f aca="true">SUM(INDIRECT(ADDRESS(1,COLUMN())&amp;":"&amp;ADDRESS(ROW()-1,COLUMN())))</f>
        <v>76.8700855093</v>
      </c>
      <c r="O17" s="0" t="n">
        <f aca="true">SUM(INDIRECT(ADDRESS(1,COLUMN())&amp;":"&amp;ADDRESS(ROW()-1,COLUMN())))</f>
        <v>100</v>
      </c>
      <c r="P17" s="0" t="n">
        <f aca="true">SUM(INDIRECT(ADDRESS(1,COLUMN())&amp;":"&amp;ADDRESS(ROW()-1,COLUMN())))</f>
        <v>64.255813019</v>
      </c>
      <c r="Q17" s="0" t="n">
        <f aca="true">SUM(INDIRECT(ADDRESS(1,COLUMN())&amp;":"&amp;ADDRESS(ROW()-1,COLUMN())))</f>
        <v>100</v>
      </c>
      <c r="R17" s="0" t="n">
        <f aca="true">SUM(INDIRECT(ADDRESS(1,COLUMN())&amp;":"&amp;ADDRESS(ROW()-1,COLUMN())))</f>
        <v>86.1813039134</v>
      </c>
      <c r="S17" s="0" t="n">
        <f aca="true">SUM(INDIRECT(ADDRESS(1,COLUMN())&amp;":"&amp;ADDRESS(ROW()-1,COLUMN())))</f>
        <v>100</v>
      </c>
      <c r="T17" s="0" t="n">
        <f aca="true">SUM(INDIRECT(ADDRESS(1,COLUMN())&amp;":"&amp;ADDRESS(ROW()-1,COLUMN())))</f>
        <v>73.0902543797</v>
      </c>
      <c r="U17" s="0" t="n">
        <f aca="true">SUM(INDIRECT(ADDRESS(1,COLUMN())&amp;":"&amp;ADDRESS(ROW()-1,COLUMN())))</f>
        <v>100</v>
      </c>
      <c r="V17" s="0" t="n">
        <f aca="true">SUM(INDIRECT(ADDRESS(1,COLUMN())&amp;":"&amp;ADDRESS(ROW()-1,COLUMN())))</f>
        <v>79.3166422893</v>
      </c>
      <c r="W17" s="0" t="n">
        <f aca="true">SUM(INDIRECT(ADDRESS(1,COLUMN())&amp;":"&amp;ADDRESS(ROW()-1,COLUMN())))</f>
        <v>100</v>
      </c>
      <c r="X17" s="0" t="n">
        <f aca="true">SUM(INDIRECT(ADDRESS(1,COLUMN())&amp;":"&amp;ADDRESS(ROW()-1,COLUMN())))</f>
        <v>75.0007637913</v>
      </c>
      <c r="Y17" s="0" t="n">
        <f aca="true">SUM(INDIRECT(ADDRESS(1,COLUMN())&amp;":"&amp;ADDRESS(ROW()-1,COLUMN())))</f>
        <v>100</v>
      </c>
      <c r="AA17" s="0" t="n">
        <f aca="true">SUM(INDIRECT(ADDRESS(1,COLUMN())&amp;":"&amp;ADDRESS(ROW()-1,COLUMN())))</f>
        <v>100</v>
      </c>
      <c r="AB17" s="0" t="n">
        <f aca="true">SUM(INDIRECT(ADDRESS(1,COLUMN())&amp;":"&amp;ADDRESS(ROW()-1,COLUMN())))</f>
        <v>100</v>
      </c>
      <c r="AC17" s="0" t="n">
        <f aca="true">SUM(INDIRECT(ADDRESS(1,COLUMN())&amp;":"&amp;ADDRESS(ROW()-1,COLUMN())))</f>
        <v>100</v>
      </c>
      <c r="AD17" s="0" t="n">
        <f aca="true">SUM(INDIRECT(ADDRESS(1,COLUMN())&amp;":"&amp;ADDRESS(ROW()-1,COLUMN())))</f>
        <v>100</v>
      </c>
      <c r="AE17" s="0" t="n">
        <f aca="true">SUM(INDIRECT(ADDRESS(1,COLUMN())&amp;":"&amp;ADDRESS(ROW()-1,COLUMN())))</f>
        <v>100</v>
      </c>
      <c r="AF17" s="0" t="n">
        <f aca="true">SUM(INDIRECT(ADDRESS(1,COLUMN())&amp;":"&amp;ADDRESS(ROW()-1,COLUMN())))</f>
        <v>100</v>
      </c>
    </row>
  </sheetData>
  <mergeCells count="12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50" activeCellId="0" sqref="G50"/>
    </sheetView>
  </sheetViews>
  <sheetFormatPr defaultColWidth="11.70703125" defaultRowHeight="12.8" zeroHeight="false" outlineLevelRow="0" outlineLevelCol="0"/>
  <sheetData>
    <row r="1" customFormat="false" ht="12.8" hidden="false" customHeight="false" outlineLevel="0" collapsed="false">
      <c r="B1" s="2" t="s">
        <v>15</v>
      </c>
      <c r="C1" s="2" t="s">
        <v>16</v>
      </c>
      <c r="D1" s="2" t="s">
        <v>17</v>
      </c>
      <c r="E1" s="2" t="s">
        <v>14</v>
      </c>
      <c r="F1" s="2" t="s">
        <v>12</v>
      </c>
      <c r="G1" s="2" t="s">
        <v>13</v>
      </c>
      <c r="I1" s="2"/>
      <c r="J1" s="2"/>
      <c r="K1" s="2"/>
      <c r="L1" s="2"/>
      <c r="M1" s="2"/>
      <c r="N1" s="2"/>
    </row>
    <row r="2" customFormat="false" ht="12.8" hidden="false" customHeight="false" outlineLevel="0" collapsed="false">
      <c r="A2" s="0" t="s">
        <v>20</v>
      </c>
      <c r="B2" s="0" t="n">
        <f aca="false">'Raw Concentration Data'!AD3</f>
        <v>-0.0118987234132835</v>
      </c>
      <c r="C2" s="0" t="n">
        <f aca="false">'Raw Concentration Data'!AE3</f>
        <v>-0.0126910083656997</v>
      </c>
      <c r="D2" s="0" t="n">
        <f aca="false">'Raw Concentration Data'!AF3</f>
        <v>-0.00858714617002184</v>
      </c>
      <c r="E2" s="0" t="n">
        <f aca="false">'Raw Concentration Data'!AC3</f>
        <v>0.0263589469219001</v>
      </c>
      <c r="F2" s="0" t="n">
        <f aca="false">'Raw Concentration Data'!AA3</f>
        <v>0.0115608575339164</v>
      </c>
      <c r="G2" s="0" t="n">
        <f aca="false">'Raw Concentration Data'!AB3</f>
        <v>0.0047032177981039</v>
      </c>
    </row>
    <row r="3" customFormat="false" ht="12.8" hidden="false" customHeight="false" outlineLevel="0" collapsed="false">
      <c r="A3" s="0" t="s">
        <v>21</v>
      </c>
      <c r="B3" s="0" t="n">
        <f aca="false">'Raw Concentration Data'!AD4</f>
        <v>-0.0846228978815066</v>
      </c>
      <c r="C3" s="0" t="n">
        <f aca="false">'Raw Concentration Data'!AE4</f>
        <v>-0.0382895936441183</v>
      </c>
      <c r="D3" s="0" t="n">
        <f aca="false">'Raw Concentration Data'!AF4</f>
        <v>-0.0587612237904622</v>
      </c>
      <c r="E3" s="0" t="n">
        <f aca="false">'Raw Concentration Data'!AC4</f>
        <v>0.322388495951879</v>
      </c>
      <c r="F3" s="0" t="n">
        <f aca="false">'Raw Concentration Data'!AA4</f>
        <v>0.132213728895481</v>
      </c>
      <c r="G3" s="0" t="n">
        <f aca="false">'Raw Concentration Data'!AB4</f>
        <v>0.0855714215646174</v>
      </c>
    </row>
    <row r="4" customFormat="false" ht="12.8" hidden="false" customHeight="false" outlineLevel="0" collapsed="false">
      <c r="A4" s="0" t="s">
        <v>22</v>
      </c>
      <c r="B4" s="0" t="n">
        <f aca="false">'Raw Concentration Data'!AD5</f>
        <v>-0.029462593179527</v>
      </c>
      <c r="C4" s="0" t="n">
        <f aca="false">'Raw Concentration Data'!AE5</f>
        <v>-0.0258016338137348</v>
      </c>
      <c r="D4" s="0" t="n">
        <f aca="false">'Raw Concentration Data'!AF5</f>
        <v>-0.0311938416867711</v>
      </c>
      <c r="E4" s="0" t="n">
        <f aca="false">'Raw Concentration Data'!AC5</f>
        <v>-0.0236948897072798</v>
      </c>
      <c r="F4" s="0" t="n">
        <f aca="false">'Raw Concentration Data'!AA5</f>
        <v>-0.0154355469125776</v>
      </c>
      <c r="G4" s="0" t="n">
        <f aca="false">'Raw Concentration Data'!AB5</f>
        <v>-0.0104507023320765</v>
      </c>
    </row>
    <row r="5" customFormat="false" ht="12.8" hidden="false" customHeight="false" outlineLevel="0" collapsed="false">
      <c r="A5" s="0" t="s">
        <v>23</v>
      </c>
      <c r="B5" s="0" t="n">
        <f aca="false">'Raw Concentration Data'!AD6</f>
        <v>0.0378750188524712</v>
      </c>
      <c r="C5" s="0" t="n">
        <f aca="false">'Raw Concentration Data'!AE6</f>
        <v>0.0207521771096335</v>
      </c>
      <c r="D5" s="0" t="n">
        <f aca="false">'Raw Concentration Data'!AF6</f>
        <v>0.013109796466372</v>
      </c>
      <c r="E5" s="0" t="n">
        <f aca="false">'Raw Concentration Data'!AC6</f>
        <v>-0.0118142874821787</v>
      </c>
      <c r="F5" s="0" t="n">
        <f aca="false">'Raw Concentration Data'!AA6</f>
        <v>-0.025632425624751</v>
      </c>
      <c r="G5" s="0" t="n">
        <f aca="false">'Raw Concentration Data'!AB6</f>
        <v>0.00544746602053273</v>
      </c>
    </row>
    <row r="6" customFormat="false" ht="12.8" hidden="false" customHeight="false" outlineLevel="0" collapsed="false">
      <c r="A6" s="0" t="s">
        <v>24</v>
      </c>
      <c r="B6" s="0" t="n">
        <f aca="false">'Raw Concentration Data'!AD7</f>
        <v>41.3051994358379</v>
      </c>
      <c r="C6" s="0" t="n">
        <f aca="false">'Raw Concentration Data'!AE7</f>
        <v>45.7871396300024</v>
      </c>
      <c r="D6" s="0" t="n">
        <f aca="false">'Raw Concentration Data'!AF7</f>
        <v>42.4457105210467</v>
      </c>
      <c r="E6" s="0" t="n">
        <f aca="false">'Raw Concentration Data'!AC7</f>
        <v>87.9822444990299</v>
      </c>
      <c r="F6" s="0" t="n">
        <f aca="false">'Raw Concentration Data'!AA7</f>
        <v>83.6114287803646</v>
      </c>
      <c r="G6" s="0" t="n">
        <f aca="false">'Raw Concentration Data'!AB7</f>
        <v>86.8560793943835</v>
      </c>
    </row>
    <row r="7" customFormat="false" ht="12.8" hidden="false" customHeight="false" outlineLevel="0" collapsed="false">
      <c r="A7" s="0" t="s">
        <v>25</v>
      </c>
      <c r="B7" s="0" t="n">
        <f aca="false">'Raw Concentration Data'!AD8</f>
        <v>0.101083008574631</v>
      </c>
      <c r="C7" s="0" t="n">
        <f aca="false">'Raw Concentration Data'!AE8</f>
        <v>0.170781287209945</v>
      </c>
      <c r="D7" s="0" t="n">
        <f aca="false">'Raw Concentration Data'!AF8</f>
        <v>0.146781226853637</v>
      </c>
      <c r="E7" s="0" t="n">
        <f aca="false">'Raw Concentration Data'!AC8</f>
        <v>0.18266528709648</v>
      </c>
      <c r="F7" s="0" t="n">
        <f aca="false">'Raw Concentration Data'!AA8</f>
        <v>0.151501649154329</v>
      </c>
      <c r="G7" s="0" t="n">
        <f aca="false">'Raw Concentration Data'!AB8</f>
        <v>0.262444374314364</v>
      </c>
    </row>
    <row r="8" customFormat="false" ht="12.8" hidden="false" customHeight="false" outlineLevel="0" collapsed="false">
      <c r="A8" s="0" t="s">
        <v>26</v>
      </c>
      <c r="B8" s="0" t="n">
        <f aca="false">'Raw Concentration Data'!AD9</f>
        <v>0.466958322374155</v>
      </c>
      <c r="C8" s="0" t="n">
        <f aca="false">'Raw Concentration Data'!AE9</f>
        <v>0.187609698925737</v>
      </c>
      <c r="D8" s="0" t="n">
        <f aca="false">'Raw Concentration Data'!AF9</f>
        <v>0.329774070266507</v>
      </c>
      <c r="E8" s="0" t="n">
        <f aca="false">'Raw Concentration Data'!AC9</f>
        <v>0.383926496980577</v>
      </c>
      <c r="F8" s="0" t="n">
        <f aca="false">'Raw Concentration Data'!AA9</f>
        <v>0.56988075485116</v>
      </c>
      <c r="G8" s="0" t="n">
        <f aca="false">'Raw Concentration Data'!AB9</f>
        <v>0.356970156588552</v>
      </c>
    </row>
    <row r="9" customFormat="false" ht="12.8" hidden="false" customHeight="false" outlineLevel="0" collapsed="false">
      <c r="A9" s="0" t="s">
        <v>27</v>
      </c>
      <c r="B9" s="0" t="n">
        <f aca="false">'Raw Concentration Data'!AD10</f>
        <v>0.699982504373642</v>
      </c>
      <c r="C9" s="0" t="n">
        <f aca="false">'Raw Concentration Data'!AE10</f>
        <v>1.98859003561134</v>
      </c>
      <c r="D9" s="0" t="n">
        <f aca="false">'Raw Concentration Data'!AF10</f>
        <v>1.77255637073421</v>
      </c>
      <c r="E9" s="0" t="n">
        <f aca="false">'Raw Concentration Data'!AC10</f>
        <v>3.01651897953977</v>
      </c>
      <c r="F9" s="0" t="n">
        <f aca="false">'Raw Concentration Data'!AA10</f>
        <v>5.63594598780771</v>
      </c>
      <c r="G9" s="0" t="n">
        <f aca="false">'Raw Concentration Data'!AB10</f>
        <v>5.01882478728624</v>
      </c>
    </row>
    <row r="10" customFormat="false" ht="12.8" hidden="false" customHeight="false" outlineLevel="0" collapsed="false">
      <c r="A10" s="0" t="s">
        <v>28</v>
      </c>
      <c r="B10" s="0" t="n">
        <f aca="false">'Raw Concentration Data'!AD11</f>
        <v>0.36208784241867</v>
      </c>
      <c r="C10" s="0" t="n">
        <f aca="false">'Raw Concentration Data'!AE11</f>
        <v>0.3054832841363</v>
      </c>
      <c r="D10" s="0" t="n">
        <f aca="false">'Raw Concentration Data'!AF11</f>
        <v>0.56459010491661</v>
      </c>
      <c r="E10" s="0" t="n">
        <f aca="false">'Raw Concentration Data'!AC11</f>
        <v>0.0337266754264844</v>
      </c>
      <c r="F10" s="0" t="n">
        <f aca="false">'Raw Concentration Data'!AA11</f>
        <v>0.0218348904676032</v>
      </c>
      <c r="G10" s="0" t="n">
        <f aca="false">'Raw Concentration Data'!AB11</f>
        <v>0.00436630904022448</v>
      </c>
    </row>
    <row r="11" customFormat="false" ht="12.8" hidden="false" customHeight="false" outlineLevel="0" collapsed="false">
      <c r="A11" s="0" t="s">
        <v>29</v>
      </c>
      <c r="B11" s="0" t="n">
        <f aca="false">'Raw Concentration Data'!AD12</f>
        <v>0.141463901190644</v>
      </c>
      <c r="C11" s="0" t="n">
        <f aca="false">'Raw Concentration Data'!AE12</f>
        <v>0.0951331369162556</v>
      </c>
      <c r="D11" s="0" t="n">
        <f aca="false">'Raw Concentration Data'!AF12</f>
        <v>0.110742617117734</v>
      </c>
      <c r="E11" s="0" t="n">
        <f aca="false">'Raw Concentration Data'!AC12</f>
        <v>0.0168049280116943</v>
      </c>
      <c r="F11" s="0" t="n">
        <f aca="false">'Raw Concentration Data'!AA12</f>
        <v>0.0185617826788738</v>
      </c>
      <c r="G11" s="0" t="n">
        <f aca="false">'Raw Concentration Data'!AB12</f>
        <v>0.0117862156109657</v>
      </c>
    </row>
    <row r="12" customFormat="false" ht="12.8" hidden="false" customHeight="false" outlineLevel="0" collapsed="false">
      <c r="A12" s="0" t="s">
        <v>30</v>
      </c>
      <c r="B12" s="0" t="n">
        <f aca="false">'Raw Concentration Data'!AD13</f>
        <v>-63.0449119778481</v>
      </c>
      <c r="C12" s="0" t="n">
        <f aca="false">'Raw Concentration Data'!AE13</f>
        <v>-38.6722725718075</v>
      </c>
      <c r="D12" s="0" t="n">
        <f aca="false">'Raw Concentration Data'!AF13</f>
        <v>-41.8834328105719</v>
      </c>
      <c r="E12" s="0" t="n">
        <f aca="false">'Raw Concentration Data'!AC13</f>
        <v>-1.68141385245785</v>
      </c>
      <c r="F12" s="0" t="n">
        <f aca="false">'Raw Concentration Data'!AA13</f>
        <v>-1.48131297948034</v>
      </c>
      <c r="G12" s="0" t="n">
        <f aca="false">'Raw Concentration Data'!AB13</f>
        <v>-0.835002618049025</v>
      </c>
    </row>
    <row r="13" customFormat="false" ht="12.8" hidden="false" customHeight="false" outlineLevel="0" collapsed="false">
      <c r="A13" s="0" t="s">
        <v>31</v>
      </c>
      <c r="B13" s="0" t="n">
        <f aca="false">'Raw Concentration Data'!AD14</f>
        <v>109.748597812447</v>
      </c>
      <c r="C13" s="0" t="n">
        <f aca="false">'Raw Concentration Data'!AE14</f>
        <v>81.5446660217448</v>
      </c>
      <c r="D13" s="0" t="n">
        <f aca="false">'Raw Concentration Data'!AF14</f>
        <v>86.7716233582474</v>
      </c>
      <c r="E13" s="0" t="n">
        <f aca="false">'Raw Concentration Data'!AC14</f>
        <v>7.94898142974118</v>
      </c>
      <c r="F13" s="0" t="n">
        <f aca="false">'Raw Concentration Data'!AA14</f>
        <v>7.48973427369452</v>
      </c>
      <c r="G13" s="0" t="n">
        <f aca="false">'Raw Concentration Data'!AB14</f>
        <v>3.97246781017405</v>
      </c>
    </row>
    <row r="14" customFormat="false" ht="12.8" hidden="false" customHeight="false" outlineLevel="0" collapsed="false">
      <c r="A14" s="0" t="s">
        <v>32</v>
      </c>
      <c r="B14" s="0" t="n">
        <f aca="false">'Raw Concentration Data'!AD15</f>
        <v>9.97332782575661</v>
      </c>
      <c r="C14" s="0" t="n">
        <f aca="false">'Raw Concentration Data'!AE15</f>
        <v>8.36183789748149</v>
      </c>
      <c r="D14" s="0" t="n">
        <f aca="false">'Raw Concentration Data'!AF15</f>
        <v>9.54053345727893</v>
      </c>
      <c r="E14" s="0" t="n">
        <f aca="false">'Raw Concentration Data'!AC15</f>
        <v>1.6373591819439</v>
      </c>
      <c r="F14" s="0" t="n">
        <f aca="false">'Raw Concentration Data'!AA15</f>
        <v>3.74936140172316</v>
      </c>
      <c r="G14" s="0" t="n">
        <f aca="false">'Raw Concentration Data'!AB15</f>
        <v>4.14078899630919</v>
      </c>
    </row>
    <row r="15" customFormat="false" ht="12.8" hidden="false" customHeight="false" outlineLevel="0" collapsed="false">
      <c r="A15" s="0" t="s">
        <v>33</v>
      </c>
      <c r="B15" s="0" t="n">
        <f aca="false">'Raw Concentration Data'!AD16</f>
        <v>0.334320520497034</v>
      </c>
      <c r="C15" s="0" t="n">
        <f aca="false">'Raw Concentration Data'!AE16</f>
        <v>0.287061638493183</v>
      </c>
      <c r="D15" s="0" t="n">
        <f aca="false">'Raw Concentration Data'!AF16</f>
        <v>0.286553499291105</v>
      </c>
      <c r="E15" s="0" t="n">
        <f aca="false">'Raw Concentration Data'!AC16</f>
        <v>0.165948109003564</v>
      </c>
      <c r="F15" s="0" t="n">
        <f aca="false">'Raw Concentration Data'!AA16</f>
        <v>0.130356844846304</v>
      </c>
      <c r="G15" s="0" t="n">
        <f aca="false">'Raw Concentration Data'!AB16</f>
        <v>0.126003171290811</v>
      </c>
    </row>
    <row r="16" customFormat="false" ht="12.8" hidden="false" customHeight="false" outlineLevel="0" collapsed="false">
      <c r="A16" s="0" t="s">
        <v>35</v>
      </c>
      <c r="B16" s="0" t="n">
        <v>239</v>
      </c>
      <c r="C16" s="0" t="n">
        <v>247</v>
      </c>
      <c r="D16" s="0" t="n">
        <v>250</v>
      </c>
      <c r="E16" s="0" t="n">
        <v>272</v>
      </c>
      <c r="F16" s="0" t="n">
        <v>293</v>
      </c>
      <c r="G16" s="0" t="n">
        <v>294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6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49" activeCellId="0" sqref="M49"/>
    </sheetView>
  </sheetViews>
  <sheetFormatPr defaultColWidth="11.70703125" defaultRowHeight="12.8" zeroHeight="false" outlineLevelRow="0" outlineLevelCol="0"/>
  <sheetData>
    <row r="1" customFormat="false" ht="12.8" hidden="false" customHeight="false" outlineLevel="0" collapsed="false">
      <c r="B1" s="3" t="s">
        <v>15</v>
      </c>
      <c r="C1" s="2" t="s">
        <v>16</v>
      </c>
      <c r="D1" s="2" t="s">
        <v>17</v>
      </c>
      <c r="E1" s="2" t="s">
        <v>14</v>
      </c>
      <c r="F1" s="2" t="s">
        <v>12</v>
      </c>
      <c r="G1" s="2" t="s">
        <v>13</v>
      </c>
    </row>
    <row r="2" customFormat="false" ht="12.8" hidden="false" customHeight="false" outlineLevel="0" collapsed="false">
      <c r="A2" s="0" t="s">
        <v>24</v>
      </c>
      <c r="B2" s="4" t="n">
        <f aca="false">'Raw Concentration Data'!AD7</f>
        <v>41.3051994358379</v>
      </c>
      <c r="C2" s="0" t="n">
        <f aca="false">'Raw Concentration Data'!AE7</f>
        <v>45.7871396300024</v>
      </c>
      <c r="D2" s="0" t="n">
        <f aca="false">'Raw Concentration Data'!AF7</f>
        <v>42.4457105210467</v>
      </c>
      <c r="E2" s="0" t="n">
        <f aca="false">'Raw Concentration Data'!AC7</f>
        <v>87.9822444990299</v>
      </c>
      <c r="F2" s="0" t="n">
        <f aca="false">'Raw Concentration Data'!AA7</f>
        <v>83.6114287803646</v>
      </c>
      <c r="G2" s="0" t="n">
        <f aca="false">'Raw Concentration Data'!AB7</f>
        <v>86.8560793943835</v>
      </c>
    </row>
    <row r="3" customFormat="false" ht="12.8" hidden="false" customHeight="false" outlineLevel="0" collapsed="false">
      <c r="A3" s="0" t="s">
        <v>27</v>
      </c>
      <c r="B3" s="4" t="n">
        <f aca="false">'Raw Concentration Data'!AD10</f>
        <v>0.699982504373642</v>
      </c>
      <c r="C3" s="0" t="n">
        <f aca="false">'Raw Concentration Data'!AE10</f>
        <v>1.98859003561134</v>
      </c>
      <c r="D3" s="0" t="n">
        <f aca="false">'Raw Concentration Data'!AF10</f>
        <v>1.77255637073421</v>
      </c>
      <c r="E3" s="0" t="n">
        <f aca="false">'Raw Concentration Data'!AC10</f>
        <v>3.01651897953977</v>
      </c>
      <c r="F3" s="0" t="n">
        <f aca="false">'Raw Concentration Data'!AA10</f>
        <v>5.63594598780771</v>
      </c>
      <c r="G3" s="0" t="n">
        <f aca="false">'Raw Concentration Data'!AB10</f>
        <v>5.01882478728624</v>
      </c>
    </row>
    <row r="4" customFormat="false" ht="12.8" hidden="false" customHeight="false" outlineLevel="0" collapsed="false">
      <c r="A4" s="0" t="s">
        <v>31</v>
      </c>
      <c r="B4" s="4" t="n">
        <f aca="false">'Raw Concentration Data'!AD14</f>
        <v>109.748597812447</v>
      </c>
      <c r="C4" s="0" t="n">
        <f aca="false">'Raw Concentration Data'!AE14</f>
        <v>81.5446660217448</v>
      </c>
      <c r="D4" s="0" t="n">
        <f aca="false">'Raw Concentration Data'!AF14</f>
        <v>86.7716233582474</v>
      </c>
      <c r="E4" s="0" t="n">
        <f aca="false">'Raw Concentration Data'!AC14</f>
        <v>7.94898142974118</v>
      </c>
      <c r="F4" s="0" t="n">
        <f aca="false">'Raw Concentration Data'!AA14</f>
        <v>7.48973427369452</v>
      </c>
      <c r="G4" s="0" t="n">
        <f aca="false">'Raw Concentration Data'!AB14</f>
        <v>3.97246781017405</v>
      </c>
    </row>
    <row r="5" customFormat="false" ht="12.8" hidden="false" customHeight="false" outlineLevel="0" collapsed="false">
      <c r="A5" s="0" t="s">
        <v>32</v>
      </c>
      <c r="B5" s="4" t="n">
        <f aca="false">'Raw Concentration Data'!AD15</f>
        <v>9.97332782575661</v>
      </c>
      <c r="C5" s="0" t="n">
        <f aca="false">'Raw Concentration Data'!AE15</f>
        <v>8.36183789748149</v>
      </c>
      <c r="D5" s="0" t="n">
        <f aca="false">'Raw Concentration Data'!AF15</f>
        <v>9.54053345727893</v>
      </c>
      <c r="E5" s="0" t="n">
        <f aca="false">'Raw Concentration Data'!AC15</f>
        <v>1.6373591819439</v>
      </c>
      <c r="F5" s="0" t="n">
        <f aca="false">'Raw Concentration Data'!AA15</f>
        <v>3.74936140172316</v>
      </c>
      <c r="G5" s="0" t="n">
        <f aca="false">'Raw Concentration Data'!AB15</f>
        <v>4.14078899630919</v>
      </c>
    </row>
    <row r="6" customFormat="false" ht="12.8" hidden="false" customHeight="false" outlineLevel="0" collapsed="false">
      <c r="A6" s="0" t="s">
        <v>35</v>
      </c>
      <c r="B6" s="4" t="n">
        <v>239</v>
      </c>
      <c r="C6" s="0" t="n">
        <v>247</v>
      </c>
      <c r="D6" s="0" t="n">
        <v>250</v>
      </c>
      <c r="E6" s="0" t="n">
        <v>272</v>
      </c>
      <c r="F6" s="0" t="n">
        <v>293</v>
      </c>
      <c r="G6" s="0" t="n">
        <v>294</v>
      </c>
    </row>
    <row r="7" customFormat="false" ht="12.8" hidden="false" customHeight="false" outlineLevel="0" collapsed="false">
      <c r="A7" s="0" t="s">
        <v>36</v>
      </c>
      <c r="B7" s="0" t="n">
        <f aca="true">SUM(INDIRECT(ADDRESS(2,COLUMN())),INDIRECT(ADDRESS(5,COLUMN())))</f>
        <v>51.2785272615945</v>
      </c>
      <c r="C7" s="0" t="n">
        <f aca="true">SUM(INDIRECT(ADDRESS(2,COLUMN())),INDIRECT(ADDRESS(5,COLUMN())))</f>
        <v>54.1489775274839</v>
      </c>
      <c r="D7" s="0" t="n">
        <f aca="true">SUM(INDIRECT(ADDRESS(2,COLUMN())),INDIRECT(ADDRESS(5,COLUMN())))</f>
        <v>51.9862439783256</v>
      </c>
      <c r="E7" s="0" t="n">
        <f aca="true">SUM(INDIRECT(ADDRESS(2,COLUMN())),INDIRECT(ADDRESS(5,COLUMN())))</f>
        <v>89.6196036809738</v>
      </c>
      <c r="F7" s="0" t="n">
        <f aca="true">SUM(INDIRECT(ADDRESS(2,COLUMN())),INDIRECT(ADDRESS(5,COLUMN())))</f>
        <v>87.3607901820878</v>
      </c>
      <c r="G7" s="0" t="n">
        <f aca="true">SUM(INDIRECT(ADDRESS(2,COLUMN())),INDIRECT(ADDRESS(5,COLUMN())))</f>
        <v>90.9968683906927</v>
      </c>
    </row>
    <row r="8" customFormat="false" ht="12.8" hidden="false" customHeight="false" outlineLevel="0" collapsed="false">
      <c r="A8" s="0" t="s">
        <v>37</v>
      </c>
      <c r="B8" s="0" t="n">
        <f aca="true">SUM(INDIRECT(ADDRESS(2,COLUMN())),INDIRECT(ADDRESS(3,COLUMN())),INDIRECT(ADDRESS(5,COLUMN())))</f>
        <v>51.9785097659682</v>
      </c>
      <c r="C8" s="0" t="n">
        <f aca="true">SUM(INDIRECT(ADDRESS(2,COLUMN())),INDIRECT(ADDRESS(3,COLUMN())),INDIRECT(ADDRESS(5,COLUMN())))</f>
        <v>56.1375675630952</v>
      </c>
      <c r="D8" s="0" t="n">
        <f aca="true">SUM(INDIRECT(ADDRESS(2,COLUMN())),INDIRECT(ADDRESS(3,COLUMN())),INDIRECT(ADDRESS(5,COLUMN())))</f>
        <v>53.7588003490598</v>
      </c>
      <c r="E8" s="0" t="n">
        <f aca="true">SUM(INDIRECT(ADDRESS(2,COLUMN())),INDIRECT(ADDRESS(3,COLUMN())),INDIRECT(ADDRESS(5,COLUMN())))</f>
        <v>92.6361226605136</v>
      </c>
      <c r="F8" s="0" t="n">
        <f aca="true">SUM(INDIRECT(ADDRESS(2,COLUMN())),INDIRECT(ADDRESS(3,COLUMN())),INDIRECT(ADDRESS(5,COLUMN())))</f>
        <v>92.9967361698955</v>
      </c>
      <c r="G8" s="0" t="n">
        <f aca="true">SUM(INDIRECT(ADDRESS(2,COLUMN())),INDIRECT(ADDRESS(3,COLUMN())),INDIRECT(ADDRESS(5,COLUMN())))</f>
        <v>96.0156931779789</v>
      </c>
    </row>
    <row r="61" customFormat="false" ht="12.8" hidden="false" customHeight="false" outlineLevel="0" collapsed="false">
      <c r="O61" s="0" t="s">
        <v>38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6"/>
  <sheetViews>
    <sheetView showFormulas="false" showGridLines="true" showRowColHeaders="true" showZeros="true" rightToLeft="false" tabSelected="true" showOutlineSymbols="true" defaultGridColor="true" view="normal" topLeftCell="G1" colorId="64" zoomScale="100" zoomScaleNormal="100" zoomScalePageLayoutView="100" workbookViewId="0">
      <selection pane="topLeft" activeCell="AB30" activeCellId="0" sqref="AB30"/>
    </sheetView>
  </sheetViews>
  <sheetFormatPr defaultColWidth="11.70703125" defaultRowHeight="12.8" zeroHeight="false" outlineLevelRow="0" outlineLevelCol="0"/>
  <sheetData>
    <row r="1" customFormat="false" ht="12.8" hidden="false" customHeight="false" outlineLevel="0" collapsed="false">
      <c r="B1" s="3" t="s">
        <v>15</v>
      </c>
      <c r="C1" s="2" t="s">
        <v>16</v>
      </c>
      <c r="D1" s="2" t="s">
        <v>17</v>
      </c>
      <c r="E1" s="2" t="s">
        <v>12</v>
      </c>
      <c r="F1" s="2" t="s">
        <v>13</v>
      </c>
      <c r="G1" s="2" t="s">
        <v>14</v>
      </c>
    </row>
    <row r="2" customFormat="false" ht="12.8" hidden="false" customHeight="false" outlineLevel="0" collapsed="false">
      <c r="A2" s="0" t="s">
        <v>24</v>
      </c>
      <c r="B2" s="4" t="n">
        <f aca="false">'Raw Concentration Data'!AD7</f>
        <v>41.3051994358379</v>
      </c>
      <c r="C2" s="0" t="n">
        <f aca="false">'Raw Concentration Data'!AE7</f>
        <v>45.7871396300024</v>
      </c>
      <c r="D2" s="0" t="n">
        <f aca="false">'Raw Concentration Data'!AF7</f>
        <v>42.4457105210467</v>
      </c>
      <c r="E2" s="0" t="n">
        <f aca="false">'Raw Concentration Data'!AA7</f>
        <v>83.6114287803646</v>
      </c>
      <c r="F2" s="0" t="n">
        <f aca="false">'Raw Concentration Data'!AB7</f>
        <v>86.8560793943835</v>
      </c>
      <c r="G2" s="0" t="n">
        <f aca="false">'Raw Concentration Data'!AC7</f>
        <v>87.9822444990299</v>
      </c>
    </row>
    <row r="3" customFormat="false" ht="12.8" hidden="false" customHeight="false" outlineLevel="0" collapsed="false">
      <c r="A3" s="0" t="s">
        <v>27</v>
      </c>
      <c r="B3" s="4" t="n">
        <f aca="false">'Raw Concentration Data'!AD10</f>
        <v>0.699982504373642</v>
      </c>
      <c r="C3" s="0" t="n">
        <f aca="false">'Raw Concentration Data'!AE10</f>
        <v>1.98859003561134</v>
      </c>
      <c r="D3" s="0" t="n">
        <f aca="false">'Raw Concentration Data'!AF10</f>
        <v>1.77255637073421</v>
      </c>
      <c r="E3" s="0" t="n">
        <f aca="false">'Raw Concentration Data'!AA10</f>
        <v>5.63594598780771</v>
      </c>
      <c r="F3" s="0" t="n">
        <f aca="false">'Raw Concentration Data'!AB10</f>
        <v>5.01882478728624</v>
      </c>
      <c r="G3" s="0" t="n">
        <f aca="false">'Raw Concentration Data'!AC10</f>
        <v>3.01651897953977</v>
      </c>
    </row>
    <row r="4" customFormat="false" ht="12.8" hidden="false" customHeight="false" outlineLevel="0" collapsed="false">
      <c r="A4" s="0" t="s">
        <v>31</v>
      </c>
      <c r="B4" s="4" t="n">
        <f aca="false">'Raw Concentration Data'!AD14</f>
        <v>109.748597812447</v>
      </c>
      <c r="C4" s="0" t="n">
        <f aca="false">'Raw Concentration Data'!AE14</f>
        <v>81.5446660217448</v>
      </c>
      <c r="D4" s="0" t="n">
        <f aca="false">'Raw Concentration Data'!AF14</f>
        <v>86.7716233582474</v>
      </c>
      <c r="E4" s="0" t="n">
        <f aca="false">'Raw Concentration Data'!AA14</f>
        <v>7.48973427369452</v>
      </c>
      <c r="F4" s="0" t="n">
        <f aca="false">'Raw Concentration Data'!AB14</f>
        <v>3.97246781017405</v>
      </c>
      <c r="G4" s="0" t="n">
        <f aca="false">'Raw Concentration Data'!AC14</f>
        <v>7.94898142974118</v>
      </c>
    </row>
    <row r="5" customFormat="false" ht="12.8" hidden="false" customHeight="false" outlineLevel="0" collapsed="false">
      <c r="A5" s="0" t="s">
        <v>32</v>
      </c>
      <c r="B5" s="4" t="n">
        <f aca="false">'Raw Concentration Data'!AD15</f>
        <v>9.97332782575661</v>
      </c>
      <c r="C5" s="0" t="n">
        <f aca="false">'Raw Concentration Data'!AE15</f>
        <v>8.36183789748149</v>
      </c>
      <c r="D5" s="0" t="n">
        <f aca="false">'Raw Concentration Data'!AF15</f>
        <v>9.54053345727893</v>
      </c>
      <c r="E5" s="0" t="n">
        <f aca="false">'Raw Concentration Data'!AA15</f>
        <v>3.74936140172316</v>
      </c>
      <c r="F5" s="0" t="n">
        <f aca="false">'Raw Concentration Data'!AB15</f>
        <v>4.14078899630919</v>
      </c>
      <c r="G5" s="0" t="n">
        <f aca="false">'Raw Concentration Data'!AC15</f>
        <v>1.6373591819439</v>
      </c>
    </row>
    <row r="6" customFormat="false" ht="12.8" hidden="false" customHeight="false" outlineLevel="0" collapsed="false">
      <c r="A6" s="0" t="s">
        <v>35</v>
      </c>
      <c r="B6" s="4" t="n">
        <v>239</v>
      </c>
      <c r="C6" s="0" t="n">
        <v>247</v>
      </c>
      <c r="D6" s="0" t="n">
        <v>250</v>
      </c>
      <c r="E6" s="0" t="n">
        <v>293</v>
      </c>
      <c r="F6" s="5" t="n">
        <v>320</v>
      </c>
      <c r="G6" s="5" t="n">
        <v>356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7" activeCellId="0" sqref="A7"/>
    </sheetView>
  </sheetViews>
  <sheetFormatPr defaultColWidth="11.70703125" defaultRowHeight="12.8" zeroHeight="false" outlineLevelRow="0" outlineLevelCol="0"/>
  <sheetData>
    <row r="1" customFormat="false" ht="12.8" hidden="false" customHeight="false" outlineLevel="0" collapsed="false">
      <c r="B1" s="2" t="s">
        <v>16</v>
      </c>
      <c r="C1" s="2" t="s">
        <v>17</v>
      </c>
      <c r="D1" s="2" t="s">
        <v>12</v>
      </c>
      <c r="E1" s="2" t="s">
        <v>13</v>
      </c>
      <c r="F1" s="6" t="s">
        <v>15</v>
      </c>
      <c r="G1" s="2" t="s">
        <v>14</v>
      </c>
    </row>
    <row r="2" customFormat="false" ht="12.8" hidden="false" customHeight="false" outlineLevel="0" collapsed="false">
      <c r="A2" s="0" t="s">
        <v>24</v>
      </c>
      <c r="B2" s="0" t="n">
        <f aca="false">'Raw Concentration Data'!AE7</f>
        <v>45.7871396300024</v>
      </c>
      <c r="C2" s="0" t="n">
        <f aca="false">'Raw Concentration Data'!AF7</f>
        <v>42.4457105210467</v>
      </c>
      <c r="D2" s="0" t="n">
        <f aca="false">'Raw Concentration Data'!AA7</f>
        <v>83.6114287803646</v>
      </c>
      <c r="E2" s="0" t="n">
        <f aca="false">'Raw Concentration Data'!AB7</f>
        <v>86.8560793943835</v>
      </c>
      <c r="F2" s="7" t="n">
        <f aca="false">'Raw Concentration Data'!AD7</f>
        <v>41.3051994358379</v>
      </c>
      <c r="G2" s="0" t="n">
        <f aca="false">'Raw Concentration Data'!AC7</f>
        <v>87.9822444990299</v>
      </c>
    </row>
    <row r="3" customFormat="false" ht="12.8" hidden="false" customHeight="false" outlineLevel="0" collapsed="false">
      <c r="A3" s="0" t="s">
        <v>27</v>
      </c>
      <c r="B3" s="0" t="n">
        <f aca="false">'Raw Concentration Data'!AE10</f>
        <v>1.98859003561134</v>
      </c>
      <c r="C3" s="0" t="n">
        <f aca="false">'Raw Concentration Data'!AF10</f>
        <v>1.77255637073421</v>
      </c>
      <c r="D3" s="0" t="n">
        <f aca="false">'Raw Concentration Data'!AA10</f>
        <v>5.63594598780771</v>
      </c>
      <c r="E3" s="0" t="n">
        <f aca="false">'Raw Concentration Data'!AB10</f>
        <v>5.01882478728624</v>
      </c>
      <c r="F3" s="7" t="n">
        <f aca="false">'Raw Concentration Data'!AD10</f>
        <v>0.699982504373642</v>
      </c>
      <c r="G3" s="0" t="n">
        <f aca="false">'Raw Concentration Data'!AC10</f>
        <v>3.01651897953977</v>
      </c>
    </row>
    <row r="4" customFormat="false" ht="12.8" hidden="false" customHeight="false" outlineLevel="0" collapsed="false">
      <c r="A4" s="0" t="s">
        <v>31</v>
      </c>
      <c r="B4" s="0" t="n">
        <f aca="false">'Raw Concentration Data'!AE14</f>
        <v>81.5446660217448</v>
      </c>
      <c r="C4" s="0" t="n">
        <f aca="false">'Raw Concentration Data'!AF14</f>
        <v>86.7716233582474</v>
      </c>
      <c r="D4" s="0" t="n">
        <f aca="false">'Raw Concentration Data'!AA14</f>
        <v>7.48973427369452</v>
      </c>
      <c r="E4" s="0" t="n">
        <f aca="false">'Raw Concentration Data'!AB14</f>
        <v>3.97246781017405</v>
      </c>
      <c r="F4" s="7" t="n">
        <f aca="false">'Raw Concentration Data'!AD14</f>
        <v>109.748597812447</v>
      </c>
      <c r="G4" s="0" t="n">
        <f aca="false">'Raw Concentration Data'!AC14</f>
        <v>7.94898142974118</v>
      </c>
    </row>
    <row r="5" customFormat="false" ht="12.8" hidden="false" customHeight="false" outlineLevel="0" collapsed="false">
      <c r="A5" s="0" t="s">
        <v>32</v>
      </c>
      <c r="B5" s="0" t="n">
        <f aca="false">'Raw Concentration Data'!AE15</f>
        <v>8.36183789748149</v>
      </c>
      <c r="C5" s="0" t="n">
        <f aca="false">'Raw Concentration Data'!AF15</f>
        <v>9.54053345727893</v>
      </c>
      <c r="D5" s="0" t="n">
        <f aca="false">'Raw Concentration Data'!AA15</f>
        <v>3.74936140172316</v>
      </c>
      <c r="E5" s="0" t="n">
        <f aca="false">'Raw Concentration Data'!AB15</f>
        <v>4.14078899630919</v>
      </c>
      <c r="F5" s="7" t="n">
        <f aca="false">'Raw Concentration Data'!AD15</f>
        <v>9.97332782575661</v>
      </c>
      <c r="G5" s="0" t="n">
        <f aca="false">'Raw Concentration Data'!AC15</f>
        <v>1.6373591819439</v>
      </c>
    </row>
    <row r="6" customFormat="false" ht="12.8" hidden="false" customHeight="false" outlineLevel="0" collapsed="false">
      <c r="A6" s="0" t="s">
        <v>35</v>
      </c>
      <c r="B6" s="0" t="n">
        <v>247</v>
      </c>
      <c r="C6" s="0" t="n">
        <v>250</v>
      </c>
      <c r="D6" s="0" t="n">
        <v>293</v>
      </c>
      <c r="E6" s="5" t="n">
        <v>320</v>
      </c>
      <c r="F6" s="7" t="n">
        <v>322</v>
      </c>
      <c r="G6" s="5" t="n">
        <v>356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5" activeCellId="0" sqref="I15"/>
    </sheetView>
  </sheetViews>
  <sheetFormatPr defaultColWidth="11.70703125" defaultRowHeight="12.8" zeroHeight="false" outlineLevelRow="0" outlineLevelCol="0"/>
  <sheetData>
    <row r="1" customFormat="false" ht="12.8" hidden="false" customHeight="false" outlineLevel="0" collapsed="false">
      <c r="B1" s="1" t="s">
        <v>39</v>
      </c>
      <c r="C1" s="1"/>
      <c r="D1" s="1" t="s">
        <v>40</v>
      </c>
      <c r="E1" s="1"/>
      <c r="F1" s="1" t="s">
        <v>41</v>
      </c>
      <c r="G1" s="1"/>
      <c r="I1" s="2"/>
      <c r="J1" s="2"/>
      <c r="K1" s="2"/>
      <c r="L1" s="2"/>
      <c r="M1" s="2"/>
      <c r="N1" s="2"/>
    </row>
    <row r="2" customFormat="false" ht="12.8" hidden="false" customHeight="false" outlineLevel="0" collapsed="false">
      <c r="B2" s="2" t="s">
        <v>14</v>
      </c>
      <c r="C2" s="2" t="s">
        <v>12</v>
      </c>
      <c r="D2" s="2" t="s">
        <v>15</v>
      </c>
      <c r="E2" s="2" t="s">
        <v>13</v>
      </c>
      <c r="F2" s="2" t="s">
        <v>16</v>
      </c>
      <c r="G2" s="2" t="s">
        <v>17</v>
      </c>
      <c r="I2" s="2"/>
      <c r="J2" s="2"/>
      <c r="K2" s="2"/>
      <c r="L2" s="2"/>
      <c r="M2" s="2"/>
      <c r="N2" s="2"/>
    </row>
    <row r="3" customFormat="false" ht="12.8" hidden="false" customHeight="false" outlineLevel="0" collapsed="false">
      <c r="A3" s="0" t="s">
        <v>24</v>
      </c>
      <c r="B3" s="0" t="n">
        <f aca="false">'Raw Concentration Data'!AC7</f>
        <v>87.9822444990299</v>
      </c>
      <c r="C3" s="0" t="n">
        <f aca="false">'Raw Concentration Data'!AA7</f>
        <v>83.6114287803646</v>
      </c>
      <c r="D3" s="0" t="n">
        <f aca="false">'Raw Concentration Data'!AD7</f>
        <v>41.3051994358379</v>
      </c>
      <c r="E3" s="0" t="n">
        <f aca="false">'Raw Concentration Data'!AB7</f>
        <v>86.8560793943835</v>
      </c>
      <c r="F3" s="0" t="n">
        <f aca="false">'Raw Concentration Data'!AE7</f>
        <v>45.7871396300024</v>
      </c>
      <c r="G3" s="0" t="n">
        <f aca="false">'Raw Concentration Data'!AF7</f>
        <v>42.4457105210467</v>
      </c>
    </row>
    <row r="4" customFormat="false" ht="12.8" hidden="false" customHeight="false" outlineLevel="0" collapsed="false">
      <c r="A4" s="0" t="s">
        <v>27</v>
      </c>
      <c r="B4" s="0" t="n">
        <f aca="false">'Raw Concentration Data'!AC10</f>
        <v>3.01651897953977</v>
      </c>
      <c r="C4" s="0" t="n">
        <f aca="false">'Raw Concentration Data'!AA10</f>
        <v>5.63594598780771</v>
      </c>
      <c r="D4" s="0" t="n">
        <f aca="false">'Raw Concentration Data'!AD10</f>
        <v>0.699982504373642</v>
      </c>
      <c r="E4" s="0" t="n">
        <f aca="false">'Raw Concentration Data'!AB10</f>
        <v>5.01882478728624</v>
      </c>
      <c r="F4" s="0" t="n">
        <f aca="false">'Raw Concentration Data'!AE10</f>
        <v>1.98859003561134</v>
      </c>
      <c r="G4" s="0" t="n">
        <f aca="false">'Raw Concentration Data'!AF10</f>
        <v>1.77255637073421</v>
      </c>
    </row>
    <row r="5" customFormat="false" ht="12.8" hidden="false" customHeight="false" outlineLevel="0" collapsed="false">
      <c r="A5" s="0" t="s">
        <v>31</v>
      </c>
      <c r="B5" s="0" t="n">
        <f aca="false">'Raw Concentration Data'!AC14</f>
        <v>7.94898142974118</v>
      </c>
      <c r="C5" s="0" t="n">
        <f aca="false">'Raw Concentration Data'!AA14</f>
        <v>7.48973427369452</v>
      </c>
      <c r="D5" s="0" t="n">
        <f aca="false">'Raw Concentration Data'!AD14</f>
        <v>109.748597812447</v>
      </c>
      <c r="E5" s="0" t="n">
        <f aca="false">'Raw Concentration Data'!AB14</f>
        <v>3.97246781017405</v>
      </c>
      <c r="F5" s="0" t="n">
        <f aca="false">'Raw Concentration Data'!AE14</f>
        <v>81.5446660217448</v>
      </c>
      <c r="G5" s="0" t="n">
        <f aca="false">'Raw Concentration Data'!AF14</f>
        <v>86.7716233582474</v>
      </c>
    </row>
    <row r="6" customFormat="false" ht="12.8" hidden="false" customHeight="false" outlineLevel="0" collapsed="false">
      <c r="A6" s="0" t="s">
        <v>32</v>
      </c>
      <c r="B6" s="0" t="n">
        <f aca="false">'Raw Concentration Data'!AC15</f>
        <v>1.6373591819439</v>
      </c>
      <c r="C6" s="0" t="n">
        <f aca="false">'Raw Concentration Data'!AA15</f>
        <v>3.74936140172316</v>
      </c>
      <c r="D6" s="0" t="n">
        <f aca="false">'Raw Concentration Data'!AD15</f>
        <v>9.97332782575661</v>
      </c>
      <c r="E6" s="0" t="n">
        <f aca="false">'Raw Concentration Data'!AB15</f>
        <v>4.14078899630919</v>
      </c>
      <c r="F6" s="0" t="n">
        <f aca="false">'Raw Concentration Data'!AE15</f>
        <v>8.36183789748149</v>
      </c>
      <c r="G6" s="0" t="n">
        <f aca="false">'Raw Concentration Data'!AF15</f>
        <v>9.54053345727893</v>
      </c>
    </row>
    <row r="7" customFormat="false" ht="12.8" hidden="false" customHeight="false" outlineLevel="0" collapsed="false">
      <c r="A7" s="0" t="s">
        <v>35</v>
      </c>
      <c r="B7" s="0" t="n">
        <v>272</v>
      </c>
      <c r="C7" s="0" t="n">
        <v>293</v>
      </c>
      <c r="D7" s="0" t="n">
        <v>239</v>
      </c>
      <c r="E7" s="0" t="n">
        <v>294</v>
      </c>
      <c r="F7" s="0" t="n">
        <v>247</v>
      </c>
      <c r="G7" s="0" t="n">
        <v>250</v>
      </c>
    </row>
    <row r="8" customFormat="false" ht="12.8" hidden="false" customHeight="false" outlineLevel="0" collapsed="false">
      <c r="A8" s="0" t="s">
        <v>42</v>
      </c>
      <c r="B8" s="0" t="n">
        <f aca="true">INDIRECT(ADDRESS(3,COLUMN()))/INDIRECT(ADDRESS(7, COLUMN()))</f>
        <v>0.32346413418761</v>
      </c>
      <c r="C8" s="0" t="n">
        <f aca="true">INDIRECT(ADDRESS(3,COLUMN()))/INDIRECT(ADDRESS(7, COLUMN()))</f>
        <v>0.285363238158241</v>
      </c>
      <c r="D8" s="0" t="n">
        <f aca="true">INDIRECT(ADDRESS(3,COLUMN()))/INDIRECT(ADDRESS(7, COLUMN()))</f>
        <v>0.172825102242</v>
      </c>
      <c r="E8" s="0" t="n">
        <f aca="true">INDIRECT(ADDRESS(3,COLUMN()))/INDIRECT(ADDRESS(7, COLUMN()))</f>
        <v>0.295428841477495</v>
      </c>
      <c r="F8" s="0" t="n">
        <f aca="true">INDIRECT(ADDRESS(3,COLUMN()))/INDIRECT(ADDRESS(7, COLUMN()))</f>
        <v>0.185373034939281</v>
      </c>
      <c r="G8" s="0" t="n">
        <f aca="true">INDIRECT(ADDRESS(3,COLUMN()))/INDIRECT(ADDRESS(7, COLUMN()))</f>
        <v>0.169782842084187</v>
      </c>
    </row>
    <row r="9" customFormat="false" ht="12.8" hidden="false" customHeight="false" outlineLevel="0" collapsed="false">
      <c r="A9" s="0" t="s">
        <v>43</v>
      </c>
      <c r="B9" s="1" t="n">
        <f aca="true">AVERAGE(INDIRECT(ADDRESS(ROW()-1,COLUMN())),INDIRECT(ADDRESS(ROW()-1,COLUMN()+1)))</f>
        <v>0.304413686172925</v>
      </c>
      <c r="C9" s="1" t="n">
        <f aca="false">AVERAGE(C8:D8)</f>
        <v>0.22909417020012</v>
      </c>
      <c r="D9" s="1" t="n">
        <f aca="true">AVERAGE(INDIRECT(ADDRESS(ROW()-1,COLUMN())),INDIRECT(ADDRESS(ROW()-1,COLUMN()+1)))</f>
        <v>0.234126971859747</v>
      </c>
      <c r="E9" s="1"/>
      <c r="F9" s="1" t="n">
        <f aca="true">AVERAGE(INDIRECT(ADDRESS(ROW()-1,COLUMN())),INDIRECT(ADDRESS(ROW()-1,COLUMN()+1)))</f>
        <v>0.177577938511734</v>
      </c>
      <c r="G9" s="1"/>
    </row>
    <row r="10" customFormat="false" ht="12.8" hidden="false" customHeight="false" outlineLevel="0" collapsed="false">
      <c r="A10" s="0" t="s">
        <v>44</v>
      </c>
      <c r="B10" s="1" t="n">
        <f aca="true">INDIRECT(ADDRESS(ROW()-1,COLUMN()))*1000</f>
        <v>304.413686172925</v>
      </c>
      <c r="C10" s="1" t="n">
        <f aca="true">INDIRECT(ADDRESS(ROW()-1,COLUMN()))*1000</f>
        <v>229.09417020012</v>
      </c>
      <c r="D10" s="1" t="n">
        <f aca="true">INDIRECT(ADDRESS(ROW()-1,COLUMN()))*1000</f>
        <v>234.126971859747</v>
      </c>
      <c r="E10" s="1"/>
      <c r="F10" s="1" t="n">
        <f aca="true">INDIRECT(ADDRESS(ROW()-1,COLUMN()))*1000</f>
        <v>177.577938511734</v>
      </c>
      <c r="G10" s="1"/>
    </row>
    <row r="11" customFormat="false" ht="12.8" hidden="false" customHeight="false" outlineLevel="0" collapsed="false">
      <c r="A11" s="0" t="s">
        <v>45</v>
      </c>
      <c r="B11" s="0" t="n">
        <f aca="true">INDIRECT(ADDRESS(4,COLUMN()))/INDIRECT(ADDRESS(7, COLUMN()))</f>
        <v>0.0110901433071315</v>
      </c>
      <c r="C11" s="0" t="n">
        <f aca="true">INDIRECT(ADDRESS(4,COLUMN()))/INDIRECT(ADDRESS(7, COLUMN()))</f>
        <v>0.0192353105385929</v>
      </c>
      <c r="D11" s="0" t="n">
        <f aca="true">INDIRECT(ADDRESS(4,COLUMN()))/INDIRECT(ADDRESS(7, COLUMN()))</f>
        <v>0.00292879708942946</v>
      </c>
      <c r="E11" s="0" t="n">
        <f aca="true">INDIRECT(ADDRESS(4,COLUMN()))/INDIRECT(ADDRESS(7, COLUMN()))</f>
        <v>0.0170708326098171</v>
      </c>
      <c r="F11" s="0" t="n">
        <f aca="true">INDIRECT(ADDRESS(4,COLUMN()))/INDIRECT(ADDRESS(7, COLUMN()))</f>
        <v>0.00805097180409448</v>
      </c>
      <c r="G11" s="0" t="n">
        <f aca="true">INDIRECT(ADDRESS(4,COLUMN()))/INDIRECT(ADDRESS(7, COLUMN()))</f>
        <v>0.00709022548293684</v>
      </c>
    </row>
    <row r="12" customFormat="false" ht="12.8" hidden="false" customHeight="false" outlineLevel="0" collapsed="false">
      <c r="A12" s="0" t="s">
        <v>46</v>
      </c>
      <c r="B12" s="1" t="n">
        <f aca="true">AVERAGE(INDIRECT(ADDRESS(ROW()-1,COLUMN())),INDIRECT(ADDRESS(ROW()-1,COLUMN()+1)))</f>
        <v>0.0151627269228622</v>
      </c>
      <c r="C12" s="1" t="n">
        <f aca="false">AVERAGE(C11:D11)</f>
        <v>0.0110820538140112</v>
      </c>
      <c r="D12" s="1" t="n">
        <f aca="true">AVERAGE(INDIRECT(ADDRESS(ROW()-1,COLUMN())),INDIRECT(ADDRESS(ROW()-1,COLUMN()+1)))</f>
        <v>0.0099998148496233</v>
      </c>
      <c r="E12" s="1"/>
      <c r="F12" s="1" t="n">
        <f aca="true">AVERAGE(INDIRECT(ADDRESS(ROW()-1,COLUMN())),INDIRECT(ADDRESS(ROW()-1,COLUMN()+1)))</f>
        <v>0.00757059864351566</v>
      </c>
      <c r="G12" s="1"/>
    </row>
    <row r="13" customFormat="false" ht="12.8" hidden="false" customHeight="false" outlineLevel="0" collapsed="false">
      <c r="A13" s="0" t="s">
        <v>47</v>
      </c>
      <c r="B13" s="1" t="n">
        <f aca="true">INDIRECT(ADDRESS(ROW()-1,COLUMN()))*1000</f>
        <v>15.1627269228622</v>
      </c>
      <c r="C13" s="1" t="n">
        <f aca="true">INDIRECT(ADDRESS(ROW()-1,COLUMN()))*1000</f>
        <v>11.0820538140112</v>
      </c>
      <c r="D13" s="1" t="n">
        <f aca="true">INDIRECT(ADDRESS(ROW()-1,COLUMN()))*1000</f>
        <v>9.9998148496233</v>
      </c>
      <c r="E13" s="1"/>
      <c r="F13" s="1" t="n">
        <f aca="true">INDIRECT(ADDRESS(ROW()-1,COLUMN()))*1000</f>
        <v>7.57059864351566</v>
      </c>
      <c r="G13" s="1"/>
    </row>
    <row r="14" customFormat="false" ht="12.8" hidden="false" customHeight="false" outlineLevel="0" collapsed="false">
      <c r="A14" s="0" t="s">
        <v>48</v>
      </c>
      <c r="B14" s="0" t="n">
        <f aca="true">INDIRECT(ADDRESS(5,COLUMN()))/INDIRECT(ADDRESS(7, COLUMN()))</f>
        <v>0.029224196432872</v>
      </c>
      <c r="C14" s="0" t="n">
        <f aca="true">INDIRECT(ADDRESS(5,COLUMN()))/INDIRECT(ADDRESS(7, COLUMN()))</f>
        <v>0.0255622330160223</v>
      </c>
      <c r="D14" s="0" t="n">
        <f aca="true">INDIRECT(ADDRESS(5,COLUMN()))/INDIRECT(ADDRESS(7, COLUMN()))</f>
        <v>0.459199154026973</v>
      </c>
      <c r="E14" s="0" t="n">
        <f aca="true">INDIRECT(ADDRESS(5,COLUMN()))/INDIRECT(ADDRESS(7, COLUMN()))</f>
        <v>0.0135117952727009</v>
      </c>
      <c r="F14" s="0" t="n">
        <f aca="true">INDIRECT(ADDRESS(5,COLUMN()))/INDIRECT(ADDRESS(7, COLUMN()))</f>
        <v>0.330140348266173</v>
      </c>
      <c r="G14" s="0" t="n">
        <f aca="true">INDIRECT(ADDRESS(5,COLUMN()))/INDIRECT(ADDRESS(7, COLUMN()))</f>
        <v>0.34708649343299</v>
      </c>
    </row>
    <row r="15" customFormat="false" ht="12.8" hidden="false" customHeight="false" outlineLevel="0" collapsed="false">
      <c r="A15" s="0" t="s">
        <v>49</v>
      </c>
      <c r="B15" s="1" t="n">
        <f aca="true">AVERAGE(INDIRECT(ADDRESS(ROW()-1,COLUMN())),INDIRECT(ADDRESS(ROW()-1,COLUMN()+1)))</f>
        <v>0.0273932147244471</v>
      </c>
      <c r="C15" s="1" t="n">
        <f aca="false">AVERAGE(C14:D14)</f>
        <v>0.242380693521498</v>
      </c>
      <c r="D15" s="1" t="n">
        <f aca="true">AVERAGE(INDIRECT(ADDRESS(ROW()-1,COLUMN())),INDIRECT(ADDRESS(ROW()-1,COLUMN()+1)))</f>
        <v>0.236355474649837</v>
      </c>
      <c r="E15" s="1"/>
      <c r="F15" s="1" t="n">
        <f aca="true">AVERAGE(INDIRECT(ADDRESS(ROW()-1,COLUMN())),INDIRECT(ADDRESS(ROW()-1,COLUMN()+1)))</f>
        <v>0.338613420849581</v>
      </c>
      <c r="G15" s="1"/>
    </row>
    <row r="16" customFormat="false" ht="12.8" hidden="false" customHeight="false" outlineLevel="0" collapsed="false">
      <c r="A16" s="0" t="s">
        <v>50</v>
      </c>
      <c r="B16" s="1" t="n">
        <f aca="true">INDIRECT(ADDRESS(ROW()-1,COLUMN()))*1000</f>
        <v>27.3932147244471</v>
      </c>
      <c r="C16" s="1" t="n">
        <f aca="true">INDIRECT(ADDRESS(ROW()-1,COLUMN()))*1000</f>
        <v>242.380693521498</v>
      </c>
      <c r="D16" s="1" t="n">
        <f aca="true">INDIRECT(ADDRESS(ROW()-1,COLUMN()))*1000</f>
        <v>236.355474649837</v>
      </c>
      <c r="E16" s="1"/>
      <c r="F16" s="1" t="n">
        <f aca="true">INDIRECT(ADDRESS(ROW()-1,COLUMN()))*1000</f>
        <v>338.613420849581</v>
      </c>
      <c r="G16" s="1"/>
    </row>
    <row r="17" customFormat="false" ht="12.8" hidden="false" customHeight="false" outlineLevel="0" collapsed="false">
      <c r="A17" s="0" t="s">
        <v>51</v>
      </c>
      <c r="B17" s="0" t="n">
        <f aca="true">INDIRECT(ADDRESS(6,COLUMN()))/INDIRECT(ADDRESS(7, COLUMN()))</f>
        <v>0.00601970287479373</v>
      </c>
      <c r="C17" s="0" t="n">
        <f aca="true">INDIRECT(ADDRESS(6,COLUMN()))/INDIRECT(ADDRESS(7, COLUMN()))</f>
        <v>0.0127964552959835</v>
      </c>
      <c r="D17" s="0" t="n">
        <f aca="true">INDIRECT(ADDRESS(6,COLUMN()))/INDIRECT(ADDRESS(7, COLUMN()))</f>
        <v>0.0417294051286887</v>
      </c>
      <c r="E17" s="0" t="n">
        <f aca="true">INDIRECT(ADDRESS(6,COLUMN()))/INDIRECT(ADDRESS(7, COLUMN()))</f>
        <v>0.0140843163139768</v>
      </c>
      <c r="F17" s="0" t="n">
        <f aca="true">INDIRECT(ADDRESS(6,COLUMN()))/INDIRECT(ADDRESS(7, COLUMN()))</f>
        <v>0.0338535947266457</v>
      </c>
      <c r="G17" s="0" t="n">
        <f aca="true">INDIRECT(ADDRESS(6,COLUMN()))/INDIRECT(ADDRESS(7, COLUMN()))</f>
        <v>0.0381621338291157</v>
      </c>
    </row>
    <row r="18" customFormat="false" ht="12.8" hidden="false" customHeight="false" outlineLevel="0" collapsed="false">
      <c r="A18" s="0" t="s">
        <v>52</v>
      </c>
      <c r="B18" s="1" t="n">
        <f aca="true">AVERAGE(INDIRECT(ADDRESS(ROW()-1,COLUMN())),INDIRECT(ADDRESS(ROW()-1,COLUMN()+1)))</f>
        <v>0.0094080790853886</v>
      </c>
      <c r="C18" s="1" t="n">
        <f aca="false">AVERAGE(C17:D17)</f>
        <v>0.0272629302123361</v>
      </c>
      <c r="D18" s="1" t="n">
        <f aca="true">AVERAGE(INDIRECT(ADDRESS(ROW()-1,COLUMN())),INDIRECT(ADDRESS(ROW()-1,COLUMN()+1)))</f>
        <v>0.0279068607213328</v>
      </c>
      <c r="E18" s="1"/>
      <c r="F18" s="1" t="n">
        <f aca="true">AVERAGE(INDIRECT(ADDRESS(ROW()-1,COLUMN())),INDIRECT(ADDRESS(ROW()-1,COLUMN()+1)))</f>
        <v>0.0360078642778807</v>
      </c>
      <c r="G18" s="1"/>
    </row>
    <row r="19" customFormat="false" ht="12.8" hidden="false" customHeight="false" outlineLevel="0" collapsed="false">
      <c r="A19" s="0" t="s">
        <v>53</v>
      </c>
      <c r="B19" s="1" t="n">
        <f aca="true">INDIRECT(ADDRESS(ROW()-1,COLUMN()))*1000</f>
        <v>9.4080790853886</v>
      </c>
      <c r="C19" s="1" t="n">
        <f aca="true">INDIRECT(ADDRESS(ROW()-1,COLUMN()))*1000</f>
        <v>27.2629302123361</v>
      </c>
      <c r="D19" s="1" t="n">
        <f aca="true">INDIRECT(ADDRESS(ROW()-1,COLUMN()))*1000</f>
        <v>27.9068607213328</v>
      </c>
      <c r="E19" s="1"/>
      <c r="F19" s="1" t="n">
        <f aca="true">INDIRECT(ADDRESS(ROW()-1,COLUMN()))*1000</f>
        <v>36.0078642778807</v>
      </c>
      <c r="G19" s="1"/>
    </row>
    <row r="20" customFormat="false" ht="12.8" hidden="false" customHeight="false" outlineLevel="0" collapsed="false">
      <c r="A20" s="0" t="s">
        <v>54</v>
      </c>
      <c r="B20" s="1" t="n">
        <f aca="false">SUM(B10,B13,B16,B19)</f>
        <v>356.377706905623</v>
      </c>
      <c r="C20" s="1" t="n">
        <f aca="false">SUM(C10,C13,C16,C19)</f>
        <v>509.819847747965</v>
      </c>
      <c r="D20" s="1" t="n">
        <f aca="false">SUM(D10,D13,D16,D19)</f>
        <v>508.38912208054</v>
      </c>
      <c r="E20" s="1"/>
      <c r="F20" s="1" t="n">
        <f aca="false">SUM(F10,F13,F16,F19)</f>
        <v>559.769822282712</v>
      </c>
      <c r="G20" s="1"/>
    </row>
    <row r="22" customFormat="false" ht="12.8" hidden="false" customHeight="false" outlineLevel="0" collapsed="false">
      <c r="A22" s="0" t="s">
        <v>55</v>
      </c>
      <c r="B22" s="1" t="n">
        <f aca="true">(INDIRECT(ADDRESS(10,COLUMN()))/INDIRECT(ADDRESS(20,COLUMN())))*100</f>
        <v>85.4188352060812</v>
      </c>
      <c r="C22" s="1" t="n">
        <f aca="true">(INDIRECT(ADDRESS(10,COLUMN()))/INDIRECT(ADDRESS(20,COLUMN())))*100</f>
        <v>44.9362988145913</v>
      </c>
      <c r="D22" s="1" t="n">
        <f aca="true">(INDIRECT(ADDRESS(10,COLUMN()))/INDIRECT(ADDRESS(20,COLUMN())))*100</f>
        <v>46.0527107467607</v>
      </c>
      <c r="E22" s="1"/>
      <c r="F22" s="1" t="n">
        <f aca="true">(INDIRECT(ADDRESS(10,COLUMN()))/INDIRECT(ADDRESS(20,COLUMN())))*100</f>
        <v>31.723385477906</v>
      </c>
      <c r="G22" s="1"/>
    </row>
    <row r="23" customFormat="false" ht="12.8" hidden="false" customHeight="false" outlineLevel="0" collapsed="false">
      <c r="A23" s="0" t="s">
        <v>56</v>
      </c>
      <c r="B23" s="1" t="n">
        <f aca="true">(INDIRECT(ADDRESS(13,COLUMN()))/INDIRECT(ADDRESS(20,COLUMN())))*100</f>
        <v>4.25467885029005</v>
      </c>
      <c r="C23" s="1" t="n">
        <f aca="true">(INDIRECT(ADDRESS(13,COLUMN()))/INDIRECT(ADDRESS(20,COLUMN())))*100</f>
        <v>2.17371957230855</v>
      </c>
      <c r="D23" s="8" t="n">
        <f aca="true">(INDIRECT(ADDRESS(13,COLUMN()))/INDIRECT(ADDRESS(20,COLUMN())))*100</f>
        <v>1.9669608210144</v>
      </c>
      <c r="E23" s="8"/>
      <c r="F23" s="8" t="n">
        <f aca="true">(INDIRECT(ADDRESS(13,COLUMN()))/INDIRECT(ADDRESS(20,COLUMN())))*100</f>
        <v>1.35244851404157</v>
      </c>
      <c r="G23" s="8"/>
    </row>
    <row r="24" customFormat="false" ht="12.8" hidden="false" customHeight="false" outlineLevel="0" collapsed="false">
      <c r="A24" s="0" t="s">
        <v>57</v>
      </c>
      <c r="B24" s="1" t="n">
        <f aca="true">(INDIRECT(ADDRESS(16,COLUMN()))/INDIRECT(ADDRESS(20,COLUMN())))*100</f>
        <v>7.68656798493331</v>
      </c>
      <c r="C24" s="1" t="n">
        <f aca="true">(INDIRECT(ADDRESS(16,COLUMN()))/INDIRECT(ADDRESS(20,COLUMN())))*100</f>
        <v>47.5424200513514</v>
      </c>
      <c r="D24" s="8" t="n">
        <f aca="true">(INDIRECT(ADDRESS(16,COLUMN()))/INDIRECT(ADDRESS(20,COLUMN())))*100</f>
        <v>46.491056630514</v>
      </c>
      <c r="E24" s="8"/>
      <c r="F24" s="8" t="n">
        <f aca="true">(INDIRECT(ADDRESS(16,COLUMN()))/INDIRECT(ADDRESS(20,COLUMN())))*100</f>
        <v>60.4915462339027</v>
      </c>
      <c r="G24" s="8"/>
    </row>
    <row r="25" customFormat="false" ht="12.8" hidden="false" customHeight="false" outlineLevel="0" collapsed="false">
      <c r="A25" s="0" t="s">
        <v>58</v>
      </c>
      <c r="B25" s="1" t="n">
        <f aca="true">(INDIRECT(ADDRESS(19,COLUMN()))/INDIRECT(ADDRESS(20,COLUMN())))*100</f>
        <v>2.63991795869545</v>
      </c>
      <c r="C25" s="1" t="n">
        <f aca="true">(INDIRECT(ADDRESS(19,COLUMN()))/INDIRECT(ADDRESS(20,COLUMN())))*100</f>
        <v>5.34756156174873</v>
      </c>
      <c r="D25" s="8" t="n">
        <f aca="true">(INDIRECT(ADDRESS(19,COLUMN()))/INDIRECT(ADDRESS(20,COLUMN())))*100</f>
        <v>5.48927180171092</v>
      </c>
      <c r="E25" s="8"/>
      <c r="F25" s="8" t="n">
        <f aca="true">(INDIRECT(ADDRESS(19,COLUMN()))/INDIRECT(ADDRESS(20,COLUMN())))*100</f>
        <v>6.43261977414977</v>
      </c>
      <c r="G25" s="8"/>
    </row>
  </sheetData>
  <mergeCells count="42">
    <mergeCell ref="B1:C1"/>
    <mergeCell ref="D1:E1"/>
    <mergeCell ref="F1:G1"/>
    <mergeCell ref="B9:C9"/>
    <mergeCell ref="D9:E9"/>
    <mergeCell ref="F9:G9"/>
    <mergeCell ref="B10:C10"/>
    <mergeCell ref="D10:E10"/>
    <mergeCell ref="F10:G10"/>
    <mergeCell ref="B12:C12"/>
    <mergeCell ref="D12:E12"/>
    <mergeCell ref="F12:G12"/>
    <mergeCell ref="B13:C13"/>
    <mergeCell ref="D13:E13"/>
    <mergeCell ref="F13:G13"/>
    <mergeCell ref="B15:C15"/>
    <mergeCell ref="D15:E15"/>
    <mergeCell ref="F15:G15"/>
    <mergeCell ref="B16:C16"/>
    <mergeCell ref="D16:E16"/>
    <mergeCell ref="F16:G16"/>
    <mergeCell ref="B18:C18"/>
    <mergeCell ref="D18:E18"/>
    <mergeCell ref="F18:G18"/>
    <mergeCell ref="B19:C19"/>
    <mergeCell ref="D19:E19"/>
    <mergeCell ref="F19:G19"/>
    <mergeCell ref="B20:C20"/>
    <mergeCell ref="D20:E20"/>
    <mergeCell ref="F20:G20"/>
    <mergeCell ref="B22:C22"/>
    <mergeCell ref="D22:E22"/>
    <mergeCell ref="F22:G22"/>
    <mergeCell ref="B23:C23"/>
    <mergeCell ref="D23:E23"/>
    <mergeCell ref="F23:G23"/>
    <mergeCell ref="B24:C24"/>
    <mergeCell ref="D24:E24"/>
    <mergeCell ref="F24:G24"/>
    <mergeCell ref="B25:C25"/>
    <mergeCell ref="D25:E25"/>
    <mergeCell ref="F25:G25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314</TotalTime>
  <Application>LibreOffice/7.0.6.2$Linux_X86_64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2021-06-06T08:25:32Z</dcterms:created>
  <dc:creator/>
  <dc:description/>
  <dc:language>en-AU</dc:language>
  <cp:lastModifiedBy/>
  <dcterms:modified xsi:type="dcterms:W3CDTF">2021-06-13T15:55:47Z</dcterms:modified>
  <cp:revision>33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