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70C1634B-44B1-4CE5-9CF1-78C5E0C613B1}" xr6:coauthVersionLast="47" xr6:coauthVersionMax="47" xr10:uidLastSave="{00000000-0000-0000-0000-000000000000}"/>
  <bookViews>
    <workbookView xWindow="23880" yWindow="-2820" windowWidth="29040" windowHeight="15840" xr2:uid="{00000000-000D-0000-FFFF-FFFF00000000}"/>
  </bookViews>
  <sheets>
    <sheet name="X" sheetId="3" r:id="rId1"/>
    <sheet name="Y" sheetId="8" r:id="rId2"/>
    <sheet name="Z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3" l="1"/>
  <c r="J55" i="8"/>
  <c r="D5" i="8"/>
  <c r="C14" i="8" l="1"/>
  <c r="C36" i="3" l="1"/>
  <c r="E36" i="3" s="1"/>
  <c r="C35" i="3"/>
  <c r="E35" i="3" s="1"/>
  <c r="C34" i="3"/>
  <c r="E34" i="3" s="1"/>
  <c r="C33" i="3"/>
  <c r="C32" i="3"/>
  <c r="E32" i="3" s="1"/>
  <c r="C31" i="3"/>
  <c r="E31" i="3" s="1"/>
  <c r="C30" i="3"/>
  <c r="C29" i="3"/>
  <c r="E29" i="3" s="1"/>
  <c r="C28" i="3"/>
  <c r="E28" i="3" s="1"/>
  <c r="C27" i="3"/>
  <c r="E27" i="3" s="1"/>
  <c r="C26" i="3"/>
  <c r="E26" i="3" s="1"/>
  <c r="C25" i="3"/>
  <c r="E25" i="3" s="1"/>
  <c r="C24" i="3"/>
  <c r="C23" i="3"/>
  <c r="E23" i="3" s="1"/>
  <c r="E22" i="3"/>
  <c r="C22" i="8"/>
  <c r="E22" i="8" s="1"/>
  <c r="C23" i="8"/>
  <c r="E23" i="8" s="1"/>
  <c r="C24" i="8"/>
  <c r="E24" i="8" s="1"/>
  <c r="C25" i="8"/>
  <c r="E25" i="8" s="1"/>
  <c r="C26" i="8"/>
  <c r="C27" i="8"/>
  <c r="E27" i="8" s="1"/>
  <c r="C28" i="8"/>
  <c r="E28" i="8" s="1"/>
  <c r="C29" i="8"/>
  <c r="E29" i="8" s="1"/>
  <c r="C30" i="8"/>
  <c r="E30" i="8" s="1"/>
  <c r="C31" i="8"/>
  <c r="E31" i="8" s="1"/>
  <c r="C32" i="8"/>
  <c r="E32" i="8" s="1"/>
  <c r="C33" i="8"/>
  <c r="E33" i="8" s="1"/>
  <c r="C34" i="8"/>
  <c r="E34" i="8" s="1"/>
  <c r="C35" i="8"/>
  <c r="E35" i="8" s="1"/>
  <c r="C21" i="8"/>
  <c r="E21" i="8" s="1"/>
  <c r="C22" i="9"/>
  <c r="E22" i="9" s="1"/>
  <c r="C23" i="9"/>
  <c r="E23" i="9" s="1"/>
  <c r="C24" i="9"/>
  <c r="E24" i="9" s="1"/>
  <c r="C25" i="9"/>
  <c r="E25" i="9" s="1"/>
  <c r="C26" i="9"/>
  <c r="E26" i="9" s="1"/>
  <c r="C27" i="9"/>
  <c r="E27" i="9" s="1"/>
  <c r="C28" i="9"/>
  <c r="C29" i="9"/>
  <c r="E29" i="9" s="1"/>
  <c r="C21" i="9"/>
  <c r="E21" i="9" s="1"/>
  <c r="I46" i="9"/>
  <c r="I47" i="9" s="1"/>
  <c r="E28" i="9"/>
  <c r="I46" i="8"/>
  <c r="I47" i="8" s="1"/>
  <c r="E26" i="8"/>
  <c r="E30" i="3"/>
  <c r="E33" i="3"/>
  <c r="C11" i="3" l="1"/>
  <c r="D6" i="3" s="1"/>
  <c r="D7" i="3" s="1"/>
  <c r="E24" i="3"/>
  <c r="C10" i="3" s="1"/>
  <c r="F22" i="3" s="1"/>
  <c r="J46" i="9"/>
  <c r="J46" i="8"/>
  <c r="C10" i="8"/>
  <c r="C17" i="8" s="1"/>
  <c r="C10" i="9"/>
  <c r="C17" i="9" s="1"/>
  <c r="C9" i="9"/>
  <c r="F26" i="9" s="1"/>
  <c r="J47" i="9"/>
  <c r="I48" i="9"/>
  <c r="C9" i="8"/>
  <c r="J47" i="8"/>
  <c r="I48" i="8"/>
  <c r="C18" i="3" l="1"/>
  <c r="G36" i="3"/>
  <c r="H36" i="3" s="1"/>
  <c r="G27" i="3"/>
  <c r="H27" i="3" s="1"/>
  <c r="G29" i="3"/>
  <c r="H29" i="3" s="1"/>
  <c r="G33" i="3"/>
  <c r="H33" i="3" s="1"/>
  <c r="G25" i="3"/>
  <c r="H25" i="3" s="1"/>
  <c r="G31" i="3"/>
  <c r="H31" i="3" s="1"/>
  <c r="G35" i="3"/>
  <c r="H35" i="3" s="1"/>
  <c r="G23" i="3"/>
  <c r="H23" i="3" s="1"/>
  <c r="G24" i="3"/>
  <c r="H24" i="3" s="1"/>
  <c r="G26" i="3"/>
  <c r="H26" i="3" s="1"/>
  <c r="G28" i="3"/>
  <c r="H28" i="3" s="1"/>
  <c r="G30" i="3"/>
  <c r="H30" i="3" s="1"/>
  <c r="G22" i="3"/>
  <c r="H22" i="3" s="1"/>
  <c r="G32" i="3"/>
  <c r="H32" i="3" s="1"/>
  <c r="G34" i="3"/>
  <c r="H34" i="3" s="1"/>
  <c r="G26" i="9"/>
  <c r="H26" i="9" s="1"/>
  <c r="G22" i="9"/>
  <c r="H22" i="9" s="1"/>
  <c r="D5" i="9"/>
  <c r="D6" i="9" s="1"/>
  <c r="G27" i="9"/>
  <c r="H27" i="9" s="1"/>
  <c r="G23" i="9"/>
  <c r="H23" i="9" s="1"/>
  <c r="G28" i="9"/>
  <c r="H28" i="9" s="1"/>
  <c r="G24" i="9"/>
  <c r="H24" i="9" s="1"/>
  <c r="G29" i="9"/>
  <c r="H29" i="9" s="1"/>
  <c r="G25" i="9"/>
  <c r="H25" i="9" s="1"/>
  <c r="G21" i="9"/>
  <c r="H21" i="9" s="1"/>
  <c r="G21" i="8"/>
  <c r="H21" i="8" s="1"/>
  <c r="G22" i="8"/>
  <c r="H22" i="8" s="1"/>
  <c r="G30" i="8"/>
  <c r="H30" i="8" s="1"/>
  <c r="G26" i="8"/>
  <c r="G34" i="8"/>
  <c r="H34" i="8" s="1"/>
  <c r="F34" i="3"/>
  <c r="D10" i="3"/>
  <c r="F29" i="3"/>
  <c r="F23" i="3"/>
  <c r="F28" i="3"/>
  <c r="F36" i="3"/>
  <c r="F25" i="3"/>
  <c r="F33" i="3"/>
  <c r="F24" i="3"/>
  <c r="F32" i="3"/>
  <c r="G24" i="8"/>
  <c r="G28" i="8"/>
  <c r="H28" i="8" s="1"/>
  <c r="G32" i="8"/>
  <c r="H32" i="8" s="1"/>
  <c r="D6" i="8"/>
  <c r="G23" i="8"/>
  <c r="H23" i="8" s="1"/>
  <c r="G25" i="8"/>
  <c r="H25" i="8" s="1"/>
  <c r="G27" i="8"/>
  <c r="H27" i="8" s="1"/>
  <c r="G29" i="8"/>
  <c r="H29" i="8" s="1"/>
  <c r="G31" i="8"/>
  <c r="H31" i="8" s="1"/>
  <c r="G33" i="8"/>
  <c r="H33" i="8" s="1"/>
  <c r="G35" i="8"/>
  <c r="H35" i="8" s="1"/>
  <c r="F21" i="8"/>
  <c r="D9" i="8"/>
  <c r="F29" i="9"/>
  <c r="F21" i="9"/>
  <c r="F22" i="9"/>
  <c r="F25" i="9"/>
  <c r="D9" i="9"/>
  <c r="H10" i="9"/>
  <c r="I10" i="9" s="1"/>
  <c r="F27" i="9"/>
  <c r="F23" i="9"/>
  <c r="F28" i="9"/>
  <c r="F24" i="9"/>
  <c r="I49" i="9"/>
  <c r="J48" i="9"/>
  <c r="F35" i="8"/>
  <c r="F31" i="8"/>
  <c r="F27" i="8"/>
  <c r="F23" i="8"/>
  <c r="I49" i="8"/>
  <c r="J49" i="8" s="1"/>
  <c r="J48" i="8"/>
  <c r="F32" i="8"/>
  <c r="F28" i="8"/>
  <c r="F24" i="8"/>
  <c r="H24" i="8"/>
  <c r="H26" i="8"/>
  <c r="F33" i="8"/>
  <c r="F29" i="8"/>
  <c r="F25" i="8"/>
  <c r="F34" i="8"/>
  <c r="F30" i="8"/>
  <c r="F26" i="8"/>
  <c r="F22" i="8"/>
  <c r="F27" i="3"/>
  <c r="F31" i="3"/>
  <c r="F35" i="3"/>
  <c r="F26" i="3"/>
  <c r="F30" i="3"/>
  <c r="I47" i="3"/>
  <c r="C9" i="3" l="1"/>
  <c r="C16" i="3" s="1"/>
  <c r="C8" i="9"/>
  <c r="C15" i="9" s="1"/>
  <c r="J47" i="3"/>
  <c r="D8" i="8"/>
  <c r="C8" i="8"/>
  <c r="C16" i="8" s="1"/>
  <c r="D8" i="9"/>
  <c r="D15" i="9" s="1"/>
  <c r="I50" i="9"/>
  <c r="J49" i="9"/>
  <c r="I50" i="8"/>
  <c r="I48" i="3"/>
  <c r="I49" i="3" s="1"/>
  <c r="I50" i="3" s="1"/>
  <c r="I51" i="3" s="1"/>
  <c r="I52" i="3" s="1"/>
  <c r="I53" i="3" s="1"/>
  <c r="I54" i="3" s="1"/>
  <c r="I55" i="3" s="1"/>
  <c r="I56" i="3" s="1"/>
  <c r="C14" i="9" l="1"/>
  <c r="C16" i="9"/>
  <c r="D14" i="9"/>
  <c r="D16" i="9"/>
  <c r="C17" i="3"/>
  <c r="C15" i="3"/>
  <c r="L46" i="3" a="1"/>
  <c r="I51" i="9"/>
  <c r="J50" i="9"/>
  <c r="C15" i="8"/>
  <c r="D16" i="8"/>
  <c r="D14" i="8"/>
  <c r="D15" i="8"/>
  <c r="I51" i="8"/>
  <c r="J51" i="8" s="1"/>
  <c r="J50" i="8"/>
  <c r="J48" i="3"/>
  <c r="K46" i="3" a="1"/>
  <c r="K46" i="3" s="1"/>
  <c r="J49" i="3"/>
  <c r="L46" i="3" l="1"/>
  <c r="L57" i="3"/>
  <c r="L53" i="3"/>
  <c r="L49" i="3"/>
  <c r="L56" i="3"/>
  <c r="L52" i="3"/>
  <c r="L48" i="3"/>
  <c r="L55" i="3"/>
  <c r="L51" i="3"/>
  <c r="L47" i="3"/>
  <c r="L54" i="3"/>
  <c r="L50" i="3"/>
  <c r="I52" i="9"/>
  <c r="J51" i="9"/>
  <c r="I52" i="8"/>
  <c r="K54" i="3"/>
  <c r="K48" i="3"/>
  <c r="K53" i="3"/>
  <c r="K51" i="3"/>
  <c r="K56" i="3"/>
  <c r="K50" i="3"/>
  <c r="K47" i="3"/>
  <c r="K55" i="3"/>
  <c r="K52" i="3"/>
  <c r="K49" i="3"/>
  <c r="K57" i="3"/>
  <c r="J50" i="3"/>
  <c r="I53" i="9" l="1"/>
  <c r="J52" i="9"/>
  <c r="I53" i="8"/>
  <c r="J52" i="8"/>
  <c r="J51" i="3"/>
  <c r="I54" i="9" l="1"/>
  <c r="J53" i="9"/>
  <c r="I54" i="8"/>
  <c r="J53" i="8"/>
  <c r="J52" i="3"/>
  <c r="I55" i="9" l="1"/>
  <c r="J54" i="9"/>
  <c r="I55" i="8"/>
  <c r="L45" i="8" a="1"/>
  <c r="J54" i="8"/>
  <c r="J53" i="3"/>
  <c r="L45" i="9" l="1" a="1"/>
  <c r="K45" i="9" a="1"/>
  <c r="J55" i="9"/>
  <c r="L56" i="8"/>
  <c r="L54" i="8"/>
  <c r="L52" i="8"/>
  <c r="L50" i="8"/>
  <c r="L48" i="8"/>
  <c r="L46" i="8"/>
  <c r="L53" i="8"/>
  <c r="L51" i="8"/>
  <c r="L49" i="8"/>
  <c r="L47" i="8"/>
  <c r="L45" i="8"/>
  <c r="L55" i="8"/>
  <c r="K45" i="8" a="1"/>
  <c r="J54" i="3"/>
  <c r="K55" i="9" l="1"/>
  <c r="K53" i="9"/>
  <c r="K51" i="9"/>
  <c r="K49" i="9"/>
  <c r="K47" i="9"/>
  <c r="K45" i="9"/>
  <c r="K56" i="9"/>
  <c r="K54" i="9"/>
  <c r="K52" i="9"/>
  <c r="K50" i="9"/>
  <c r="K48" i="9"/>
  <c r="K46" i="9"/>
  <c r="L56" i="9"/>
  <c r="L54" i="9"/>
  <c r="L52" i="9"/>
  <c r="L50" i="9"/>
  <c r="L48" i="9"/>
  <c r="L46" i="9"/>
  <c r="L55" i="9"/>
  <c r="L53" i="9"/>
  <c r="L51" i="9"/>
  <c r="L49" i="9"/>
  <c r="L47" i="9"/>
  <c r="L45" i="9"/>
  <c r="K55" i="8"/>
  <c r="K53" i="8"/>
  <c r="K51" i="8"/>
  <c r="K49" i="8"/>
  <c r="K47" i="8"/>
  <c r="K45" i="8"/>
  <c r="K56" i="8"/>
  <c r="K54" i="8"/>
  <c r="K52" i="8"/>
  <c r="K50" i="8"/>
  <c r="K48" i="8"/>
  <c r="K46" i="8"/>
  <c r="J55" i="3"/>
  <c r="J56" i="3" l="1"/>
  <c r="D9" i="3" l="1"/>
  <c r="D16" i="3" l="1"/>
  <c r="D15" i="3"/>
  <c r="D1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3" authorId="0" shapeId="0" xr:uid="{00000000-0006-0000-0000-000001000000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Pour récupérer la valeur Gcode M503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2" authorId="0" shapeId="0" xr:uid="{332576DA-431A-47C9-82BF-AA4B5C8DA9AE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Pour récupérer la valeur Gcode M503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2" authorId="0" shapeId="0" xr:uid="{53AC2EA8-24AD-4EB2-BCBA-2E2C20A69D63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Pour récupérer la valeur</t>
        </r>
        <r>
          <rPr>
            <sz val="9"/>
            <color indexed="81"/>
            <rFont val="Tahoma"/>
            <family val="2"/>
          </rPr>
          <t xml:space="preserve"> Gcode M503</t>
        </r>
      </text>
    </comment>
  </commentList>
</comments>
</file>

<file path=xl/sharedStrings.xml><?xml version="1.0" encoding="utf-8"?>
<sst xmlns="http://schemas.openxmlformats.org/spreadsheetml/2006/main" count="142" uniqueCount="54">
  <si>
    <t>X</t>
  </si>
  <si>
    <t>Y</t>
  </si>
  <si>
    <t>Instructions:</t>
  </si>
  <si>
    <t>Z</t>
  </si>
  <si>
    <t>&lt;=-0.5</t>
  </si>
  <si>
    <t>&gt;=0.5</t>
  </si>
  <si>
    <t>G-code</t>
  </si>
  <si>
    <t>M501</t>
  </si>
  <si>
    <t xml:space="preserve"> </t>
  </si>
  <si>
    <t>M500</t>
  </si>
  <si>
    <t>To save:</t>
  </si>
  <si>
    <t xml:space="preserve">https://www.thingiverse.com/thing:2484766  </t>
  </si>
  <si>
    <t>Ender 3</t>
  </si>
  <si>
    <t>Imprimante</t>
  </si>
  <si>
    <t>Réglage de l'axe [pas par mm]</t>
  </si>
  <si>
    <t>Écart type [mm]</t>
  </si>
  <si>
    <t>écart moyen de l'épaisseur de la paroi [mm]</t>
  </si>
  <si>
    <t>Multiplicateur</t>
  </si>
  <si>
    <t xml:space="preserve">Test de précision de l'imprimante 3D à utiliser avec : </t>
  </si>
  <si>
    <t>échelle</t>
  </si>
  <si>
    <t>La tolérance nécessaire pour que 50 % correspondent</t>
  </si>
  <si>
    <t>La tolérance nécessaire pour que 84 % correspondent</t>
  </si>
  <si>
    <t>La tolérance nécessaire pour que 97 % correspondent</t>
  </si>
  <si>
    <r>
      <t>La tolérance nécessaire pour que 99.8 % correspondent 6</t>
    </r>
    <r>
      <rPr>
        <sz val="11"/>
        <color theme="1"/>
        <rFont val="Arial"/>
        <family val="2"/>
      </rPr>
      <t>σ</t>
    </r>
  </si>
  <si>
    <t>Écart relatif moyen</t>
  </si>
  <si>
    <t>maintenant</t>
  </si>
  <si>
    <t>Ne modifiez que les champs jaunes</t>
  </si>
  <si>
    <t>1) entrez le réglage actuel pour les pas par mm (Contrôle-&gt;mouvement-&gt;Xpas/mmm)</t>
  </si>
  <si>
    <t>2) imprimer la partie</t>
  </si>
  <si>
    <t>3) Mesurez la distance entre la base et le sommet de chaque colonne</t>
  </si>
  <si>
    <t>en vert est le résultat que vous pouvez utiliser pour le réglage de votre imprimante</t>
  </si>
  <si>
    <t>toutes les valeurs sont en mm</t>
  </si>
  <si>
    <t>Histogramme</t>
  </si>
  <si>
    <t>courant</t>
  </si>
  <si>
    <t>après correction</t>
  </si>
  <si>
    <t>décalage constant (peut être réduit par un mutiplicateur d'extrusion)</t>
  </si>
  <si>
    <t>Lignes directrices de conception dérivées</t>
  </si>
  <si>
    <t>attendu</t>
  </si>
  <si>
    <t>Axe</t>
  </si>
  <si>
    <t>Ancien (M851)</t>
  </si>
  <si>
    <t>nouveau</t>
  </si>
  <si>
    <t>pour autolevel uniquement</t>
  </si>
  <si>
    <t xml:space="preserve">Décalage de la sonde Z : </t>
  </si>
  <si>
    <t>pour sauver:</t>
  </si>
  <si>
    <t>Mesurées</t>
  </si>
  <si>
    <t>sans offset</t>
  </si>
  <si>
    <t>Erreur</t>
  </si>
  <si>
    <t>Théoriques</t>
  </si>
  <si>
    <t>Echelle</t>
  </si>
  <si>
    <t>Actuellement</t>
  </si>
  <si>
    <t>Estimé après correction</t>
  </si>
  <si>
    <t>Mesures</t>
  </si>
  <si>
    <t>en bleu sont les toleances (espaces entre les pièces) recommandées à utilisées lors de la conception</t>
  </si>
  <si>
    <t>Cura 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</si>
</sst>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000"/>
    <numFmt numFmtId="166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  <xf numFmtId="2" fontId="0" fillId="0" borderId="1" xfId="0" applyNumberFormat="1" applyBorder="1"/>
    <xf numFmtId="0" fontId="0" fillId="0" borderId="4" xfId="0" applyBorder="1"/>
    <xf numFmtId="0" fontId="0" fillId="0" borderId="6" xfId="0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4" xfId="0" applyNumberFormat="1" applyBorder="1"/>
    <xf numFmtId="2" fontId="0" fillId="0" borderId="6" xfId="0" applyNumberFormat="1" applyBorder="1"/>
    <xf numFmtId="0" fontId="0" fillId="2" borderId="1" xfId="0" applyFill="1" applyBorder="1"/>
    <xf numFmtId="0" fontId="1" fillId="2" borderId="1" xfId="0" applyFont="1" applyFill="1" applyBorder="1"/>
    <xf numFmtId="2" fontId="1" fillId="3" borderId="1" xfId="0" applyNumberFormat="1" applyFont="1" applyFill="1" applyBorder="1"/>
    <xf numFmtId="2" fontId="1" fillId="2" borderId="8" xfId="0" applyNumberFormat="1" applyFont="1" applyFill="1" applyBorder="1"/>
    <xf numFmtId="2" fontId="1" fillId="2" borderId="9" xfId="0" applyNumberFormat="1" applyFont="1" applyFill="1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5" xfId="0" applyBorder="1"/>
    <xf numFmtId="0" fontId="0" fillId="3" borderId="0" xfId="0" applyFill="1"/>
    <xf numFmtId="2" fontId="0" fillId="4" borderId="1" xfId="0" applyNumberFormat="1" applyFill="1" applyBorder="1"/>
    <xf numFmtId="0" fontId="0" fillId="4" borderId="0" xfId="0" applyFill="1"/>
    <xf numFmtId="0" fontId="2" fillId="0" borderId="0" xfId="0" applyFont="1"/>
    <xf numFmtId="0" fontId="0" fillId="0" borderId="3" xfId="0" applyBorder="1"/>
    <xf numFmtId="2" fontId="0" fillId="0" borderId="1" xfId="0" applyNumberFormat="1" applyFill="1" applyBorder="1"/>
    <xf numFmtId="0" fontId="0" fillId="0" borderId="1" xfId="0" applyFill="1" applyBorder="1"/>
    <xf numFmtId="10" fontId="0" fillId="0" borderId="1" xfId="0" applyNumberFormat="1" applyBorder="1"/>
    <xf numFmtId="9" fontId="0" fillId="0" borderId="1" xfId="0" applyNumberFormat="1" applyBorder="1"/>
    <xf numFmtId="0" fontId="0" fillId="0" borderId="0" xfId="0" quotePrefix="1" applyBorder="1" applyAlignment="1">
      <alignment horizontal="right"/>
    </xf>
    <xf numFmtId="2" fontId="1" fillId="0" borderId="0" xfId="0" applyNumberFormat="1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2" fontId="0" fillId="0" borderId="0" xfId="0" applyNumberFormat="1" applyBorder="1"/>
    <xf numFmtId="164" fontId="0" fillId="0" borderId="0" xfId="0" applyNumberFormat="1" applyBorder="1"/>
    <xf numFmtId="0" fontId="0" fillId="0" borderId="21" xfId="0" applyFill="1" applyBorder="1"/>
    <xf numFmtId="2" fontId="1" fillId="0" borderId="1" xfId="0" applyNumberFormat="1" applyFont="1" applyFill="1" applyBorder="1"/>
    <xf numFmtId="0" fontId="1" fillId="0" borderId="1" xfId="0" applyFont="1" applyFill="1" applyBorder="1"/>
    <xf numFmtId="165" fontId="0" fillId="0" borderId="0" xfId="0" applyNumberFormat="1"/>
    <xf numFmtId="0" fontId="0" fillId="0" borderId="8" xfId="0" applyBorder="1" applyAlignment="1">
      <alignment horizontal="right"/>
    </xf>
    <xf numFmtId="2" fontId="0" fillId="0" borderId="2" xfId="0" applyNumberFormat="1" applyFont="1" applyFill="1" applyBorder="1"/>
    <xf numFmtId="2" fontId="1" fillId="2" borderId="5" xfId="0" applyNumberFormat="1" applyFont="1" applyFill="1" applyBorder="1"/>
    <xf numFmtId="2" fontId="1" fillId="2" borderId="7" xfId="0" applyNumberFormat="1" applyFont="1" applyFill="1" applyBorder="1"/>
    <xf numFmtId="2" fontId="0" fillId="0" borderId="4" xfId="0" applyNumberFormat="1" applyFont="1" applyFill="1" applyBorder="1"/>
    <xf numFmtId="2" fontId="0" fillId="0" borderId="6" xfId="0" applyNumberFormat="1" applyFont="1" applyFill="1" applyBorder="1"/>
    <xf numFmtId="0" fontId="1" fillId="0" borderId="21" xfId="0" applyFont="1" applyFill="1" applyBorder="1"/>
    <xf numFmtId="2" fontId="1" fillId="0" borderId="1" xfId="0" applyNumberFormat="1" applyFont="1" applyBorder="1"/>
    <xf numFmtId="0" fontId="0" fillId="0" borderId="0" xfId="0" applyFill="1"/>
    <xf numFmtId="0" fontId="0" fillId="0" borderId="4" xfId="0" applyFill="1" applyBorder="1"/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5" xfId="0" applyBorder="1"/>
    <xf numFmtId="2" fontId="0" fillId="0" borderId="15" xfId="0" applyNumberFormat="1" applyBorder="1"/>
    <xf numFmtId="0" fontId="0" fillId="0" borderId="14" xfId="0" applyBorder="1" applyAlignment="1"/>
    <xf numFmtId="0" fontId="5" fillId="3" borderId="1" xfId="0" applyFont="1" applyFill="1" applyBorder="1" applyAlignment="1">
      <alignment vertical="center"/>
    </xf>
    <xf numFmtId="2" fontId="0" fillId="3" borderId="1" xfId="0" applyNumberFormat="1" applyFill="1" applyBorder="1"/>
    <xf numFmtId="0" fontId="1" fillId="0" borderId="0" xfId="0" applyFont="1" applyBorder="1"/>
    <xf numFmtId="0" fontId="1" fillId="0" borderId="0" xfId="0" applyFont="1"/>
    <xf numFmtId="0" fontId="6" fillId="0" borderId="0" xfId="0" applyFont="1"/>
    <xf numFmtId="0" fontId="7" fillId="0" borderId="0" xfId="1"/>
    <xf numFmtId="0" fontId="8" fillId="0" borderId="0" xfId="1" applyFont="1"/>
    <xf numFmtId="0" fontId="9" fillId="2" borderId="0" xfId="0" applyFont="1" applyFill="1"/>
    <xf numFmtId="0" fontId="10" fillId="0" borderId="0" xfId="0" applyFont="1"/>
    <xf numFmtId="166" fontId="0" fillId="0" borderId="1" xfId="0" applyNumberFormat="1" applyFont="1" applyFill="1" applyBorder="1"/>
    <xf numFmtId="164" fontId="0" fillId="0" borderId="1" xfId="0" applyNumberFormat="1" applyFont="1" applyFill="1" applyBorder="1"/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X!$C$5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X!$C$22:$C$36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X!$E$22:$E$36</c:f>
              <c:numCache>
                <c:formatCode>0.00</c:formatCode>
                <c:ptCount val="15"/>
                <c:pt idx="0">
                  <c:v>-5.0000000000000711E-2</c:v>
                </c:pt>
                <c:pt idx="1">
                  <c:v>-8.9999999999999858E-2</c:v>
                </c:pt>
                <c:pt idx="2">
                  <c:v>-5.9999999999998721E-2</c:v>
                </c:pt>
                <c:pt idx="3">
                  <c:v>-3.9999999999999147E-2</c:v>
                </c:pt>
                <c:pt idx="4">
                  <c:v>-7.9999999999998295E-2</c:v>
                </c:pt>
                <c:pt idx="5">
                  <c:v>-7.0000000000000284E-2</c:v>
                </c:pt>
                <c:pt idx="6">
                  <c:v>-0.15000000000000568</c:v>
                </c:pt>
                <c:pt idx="7">
                  <c:v>-0.17000000000000171</c:v>
                </c:pt>
                <c:pt idx="8">
                  <c:v>-0.23999999999999488</c:v>
                </c:pt>
                <c:pt idx="9">
                  <c:v>-6.0000000000002274E-2</c:v>
                </c:pt>
                <c:pt idx="10">
                  <c:v>-0.21999999999999886</c:v>
                </c:pt>
                <c:pt idx="11">
                  <c:v>-4.9999999999997158E-2</c:v>
                </c:pt>
                <c:pt idx="12">
                  <c:v>-0.15999999999999659</c:v>
                </c:pt>
                <c:pt idx="13">
                  <c:v>-0.12999999999999545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D3-4622-9D3E-07C0D8BE9577}"/>
            </c:ext>
          </c:extLst>
        </c:ser>
        <c:ser>
          <c:idx val="1"/>
          <c:order val="1"/>
          <c:tx>
            <c:strRef>
              <c:f>X!$D$5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X!$C$22:$C$36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X!$G$22:$G$36</c:f>
              <c:numCache>
                <c:formatCode>0.00</c:formatCode>
                <c:ptCount val="15"/>
                <c:pt idx="0">
                  <c:v>-4.6753027631433852E-2</c:v>
                </c:pt>
                <c:pt idx="1">
                  <c:v>-8.3502791974055413E-2</c:v>
                </c:pt>
                <c:pt idx="2">
                  <c:v>-5.0229713294985601E-2</c:v>
                </c:pt>
                <c:pt idx="3">
                  <c:v>-2.6959897904731633E-2</c:v>
                </c:pt>
                <c:pt idx="4">
                  <c:v>-6.370966224735497E-2</c:v>
                </c:pt>
                <c:pt idx="5">
                  <c:v>-5.0443110145913295E-2</c:v>
                </c:pt>
                <c:pt idx="6">
                  <c:v>-0.1272059276437858</c:v>
                </c:pt>
                <c:pt idx="7">
                  <c:v>-0.14394916540878455</c:v>
                </c:pt>
                <c:pt idx="8">
                  <c:v>-0.210708719617827</c:v>
                </c:pt>
                <c:pt idx="9">
                  <c:v>-2.7386691606579916E-2</c:v>
                </c:pt>
                <c:pt idx="10">
                  <c:v>-0.18417561541495786</c:v>
                </c:pt>
                <c:pt idx="11">
                  <c:v>-1.0856850692505304E-2</c:v>
                </c:pt>
                <c:pt idx="12">
                  <c:v>-0.11762945805682534</c:v>
                </c:pt>
                <c:pt idx="13">
                  <c:v>-8.4356379377737767E-2</c:v>
                </c:pt>
                <c:pt idx="14">
                  <c:v>4.89493321894372E-2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D3-4622-9D3E-07C0D8BE9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20672"/>
        <c:axId val="160744576"/>
      </c:scatterChart>
      <c:valAx>
        <c:axId val="145820672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longueur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744576"/>
        <c:crosses val="autoZero"/>
        <c:crossBetween val="midCat"/>
      </c:valAx>
      <c:valAx>
        <c:axId val="160744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5820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Histogramme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87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X!$K$45</c:f>
              <c:strCache>
                <c:ptCount val="1"/>
                <c:pt idx="0">
                  <c:v>courant</c:v>
                </c:pt>
              </c:strCache>
            </c:strRef>
          </c:tx>
          <c:invertIfNegative val="0"/>
          <c:cat>
            <c:strRef>
              <c:f>X!$J$46:$J$57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X!$K$46:$K$57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9-48B2-8E87-77817ABF8B27}"/>
            </c:ext>
          </c:extLst>
        </c:ser>
        <c:ser>
          <c:idx val="2"/>
          <c:order val="1"/>
          <c:tx>
            <c:strRef>
              <c:f>X!$L$45</c:f>
              <c:strCache>
                <c:ptCount val="1"/>
                <c:pt idx="0">
                  <c:v>après correction</c:v>
                </c:pt>
              </c:strCache>
            </c:strRef>
          </c:tx>
          <c:invertIfNegative val="0"/>
          <c:cat>
            <c:strRef>
              <c:f>X!$J$46:$J$57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X!$L$46:$L$57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9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59-48B2-8E87-77817ABF8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286528"/>
        <c:axId val="188724736"/>
      </c:barChart>
      <c:catAx>
        <c:axId val="1772865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Déviation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724736"/>
        <c:crosses val="autoZero"/>
        <c:auto val="1"/>
        <c:lblAlgn val="ctr"/>
        <c:lblOffset val="100"/>
        <c:noMultiLvlLbl val="0"/>
      </c:catAx>
      <c:valAx>
        <c:axId val="188724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Datapoints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286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Y!$C$4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Y!$C$21:$C$35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125</c:v>
                </c:pt>
                <c:pt idx="9">
                  <c:v>75</c:v>
                </c:pt>
                <c:pt idx="10">
                  <c:v>25</c:v>
                </c:pt>
                <c:pt idx="11">
                  <c:v>20</c:v>
                </c:pt>
                <c:pt idx="12">
                  <c:v>15</c:v>
                </c:pt>
                <c:pt idx="13">
                  <c:v>10</c:v>
                </c:pt>
                <c:pt idx="14">
                  <c:v>5</c:v>
                </c:pt>
              </c:numCache>
            </c:numRef>
          </c:xVal>
          <c:yVal>
            <c:numRef>
              <c:f>Y!$E$21:$E$35</c:f>
              <c:numCache>
                <c:formatCode>0.00</c:formatCode>
                <c:ptCount val="15"/>
                <c:pt idx="0">
                  <c:v>0.19000000000000039</c:v>
                </c:pt>
                <c:pt idx="1">
                  <c:v>2.9999999999999361E-2</c:v>
                </c:pt>
                <c:pt idx="2">
                  <c:v>-3.9999999999999147E-2</c:v>
                </c:pt>
                <c:pt idx="3">
                  <c:v>-1.0000000000001563E-2</c:v>
                </c:pt>
                <c:pt idx="4">
                  <c:v>-5.0000000000000711E-2</c:v>
                </c:pt>
                <c:pt idx="5">
                  <c:v>-3.0000000000001137E-2</c:v>
                </c:pt>
                <c:pt idx="6">
                  <c:v>-4.9999999999997158E-2</c:v>
                </c:pt>
                <c:pt idx="7">
                  <c:v>9.9999999999994316E-2</c:v>
                </c:pt>
                <c:pt idx="8">
                  <c:v>4.9999999999997158E-2</c:v>
                </c:pt>
                <c:pt idx="9">
                  <c:v>0</c:v>
                </c:pt>
                <c:pt idx="10">
                  <c:v>1.0000000000001563E-2</c:v>
                </c:pt>
                <c:pt idx="11">
                  <c:v>-7.9999999999998295E-2</c:v>
                </c:pt>
                <c:pt idx="12">
                  <c:v>0</c:v>
                </c:pt>
                <c:pt idx="13">
                  <c:v>3.9999999999999147E-2</c:v>
                </c:pt>
                <c:pt idx="14">
                  <c:v>0.12999999999999989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B-468E-BADE-0F3648425FE4}"/>
            </c:ext>
          </c:extLst>
        </c:ser>
        <c:ser>
          <c:idx val="1"/>
          <c:order val="1"/>
          <c:tx>
            <c:strRef>
              <c:f>Y!$D$4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Y!$C$21:$C$35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125</c:v>
                </c:pt>
                <c:pt idx="9">
                  <c:v>75</c:v>
                </c:pt>
                <c:pt idx="10">
                  <c:v>25</c:v>
                </c:pt>
                <c:pt idx="11">
                  <c:v>20</c:v>
                </c:pt>
                <c:pt idx="12">
                  <c:v>15</c:v>
                </c:pt>
                <c:pt idx="13">
                  <c:v>10</c:v>
                </c:pt>
                <c:pt idx="14">
                  <c:v>5</c:v>
                </c:pt>
              </c:numCache>
            </c:numRef>
          </c:xVal>
          <c:yVal>
            <c:numRef>
              <c:f>Y!$G$21:$G$35</c:f>
              <c:numCache>
                <c:formatCode>0.00</c:formatCode>
                <c:ptCount val="15"/>
                <c:pt idx="0">
                  <c:v>0.18980478716195837</c:v>
                </c:pt>
                <c:pt idx="1">
                  <c:v>2.9622738966171624E-2</c:v>
                </c:pt>
                <c:pt idx="2">
                  <c:v>-4.0562694423334378E-2</c:v>
                </c:pt>
                <c:pt idx="3">
                  <c:v>-1.0751889139203996E-2</c:v>
                </c:pt>
                <c:pt idx="4">
                  <c:v>-5.0938450926619083E-2</c:v>
                </c:pt>
                <c:pt idx="5">
                  <c:v>-3.1879534781694474E-2</c:v>
                </c:pt>
                <c:pt idx="6">
                  <c:v>-5.3759445696016428E-2</c:v>
                </c:pt>
                <c:pt idx="7">
                  <c:v>9.4354249134852353E-2</c:v>
                </c:pt>
                <c:pt idx="8">
                  <c:v>4.5296461387820841E-2</c:v>
                </c:pt>
                <c:pt idx="9">
                  <c:v>-2.820994769393792E-3</c:v>
                </c:pt>
                <c:pt idx="10">
                  <c:v>9.0592922775662998E-3</c:v>
                </c:pt>
                <c:pt idx="11">
                  <c:v>-8.0749256210751241E-2</c:v>
                </c:pt>
                <c:pt idx="12">
                  <c:v>-5.6419895387982422E-4</c:v>
                </c:pt>
                <c:pt idx="13">
                  <c:v>3.9622362833535263E-2</c:v>
                </c:pt>
                <c:pt idx="14">
                  <c:v>0.12980704395777298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B-468E-BADE-0F3648425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99168"/>
        <c:axId val="51801088"/>
      </c:scatterChart>
      <c:valAx>
        <c:axId val="51799168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length[mm]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01088"/>
        <c:crosses val="autoZero"/>
        <c:crossBetween val="midCat"/>
      </c:valAx>
      <c:valAx>
        <c:axId val="51801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1799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Histogramme</a:t>
            </a:r>
            <a:endParaRPr lang="fr-FR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87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Y!$K$44</c:f>
              <c:strCache>
                <c:ptCount val="1"/>
                <c:pt idx="0">
                  <c:v>courant</c:v>
                </c:pt>
              </c:strCache>
            </c:strRef>
          </c:tx>
          <c:invertIfNegative val="0"/>
          <c:cat>
            <c:strRef>
              <c:f>Y!$J$45:$J$56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Y!$K$45:$K$56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5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B-4E62-96BE-0FDFCEC6C7D1}"/>
            </c:ext>
          </c:extLst>
        </c:ser>
        <c:ser>
          <c:idx val="2"/>
          <c:order val="1"/>
          <c:tx>
            <c:strRef>
              <c:f>Y!$L$44</c:f>
              <c:strCache>
                <c:ptCount val="1"/>
                <c:pt idx="0">
                  <c:v>après correction</c:v>
                </c:pt>
              </c:strCache>
            </c:strRef>
          </c:tx>
          <c:invertIfNegative val="0"/>
          <c:cat>
            <c:strRef>
              <c:f>Y!$J$45:$J$56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Y!$L$45:$L$56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5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AB-4E62-96BE-0FDFCEC6C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818496"/>
        <c:axId val="51820416"/>
      </c:barChart>
      <c:catAx>
        <c:axId val="518184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20416"/>
        <c:crosses val="autoZero"/>
        <c:auto val="1"/>
        <c:lblAlgn val="ctr"/>
        <c:lblOffset val="100"/>
        <c:noMultiLvlLbl val="0"/>
      </c:catAx>
      <c:valAx>
        <c:axId val="51820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Datapoints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18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Z!$C$4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Z!$C$21:$C$35</c:f>
              <c:numCache>
                <c:formatCode>General</c:formatCode>
                <c:ptCount val="1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125</c:v>
                </c:pt>
                <c:pt idx="8">
                  <c:v>150</c:v>
                </c:pt>
              </c:numCache>
            </c:numRef>
          </c:xVal>
          <c:yVal>
            <c:numRef>
              <c:f>Z!$E$21:$E$35</c:f>
              <c:numCache>
                <c:formatCode>0.00</c:formatCode>
                <c:ptCount val="15"/>
                <c:pt idx="0">
                  <c:v>-0.21999999999999975</c:v>
                </c:pt>
                <c:pt idx="1">
                  <c:v>-0.20999999999999996</c:v>
                </c:pt>
                <c:pt idx="2">
                  <c:v>-0.16999999999999993</c:v>
                </c:pt>
                <c:pt idx="3">
                  <c:v>-0.19000000000000039</c:v>
                </c:pt>
                <c:pt idx="4">
                  <c:v>-0.20000000000000284</c:v>
                </c:pt>
                <c:pt idx="5">
                  <c:v>-0.18000000000000682</c:v>
                </c:pt>
                <c:pt idx="6">
                  <c:v>-0.18000000000000682</c:v>
                </c:pt>
                <c:pt idx="7">
                  <c:v>3.0000000000001137E-2</c:v>
                </c:pt>
                <c:pt idx="8">
                  <c:v>-5.0000000000011369E-2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65-4E61-8168-0B9B1ED85101}"/>
            </c:ext>
          </c:extLst>
        </c:ser>
        <c:ser>
          <c:idx val="1"/>
          <c:order val="1"/>
          <c:tx>
            <c:strRef>
              <c:f>Z!$D$4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Z!$C$21:$C$35</c:f>
              <c:numCache>
                <c:formatCode>General</c:formatCode>
                <c:ptCount val="1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125</c:v>
                </c:pt>
                <c:pt idx="8">
                  <c:v>150</c:v>
                </c:pt>
              </c:numCache>
            </c:numRef>
          </c:xVal>
          <c:yVal>
            <c:numRef>
              <c:f>Z!$G$21:$G$35</c:f>
              <c:numCache>
                <c:formatCode>0.00</c:formatCode>
                <c:ptCount val="15"/>
                <c:pt idx="0">
                  <c:v>-0.22544122544571543</c:v>
                </c:pt>
                <c:pt idx="1">
                  <c:v>-0.2154526087625479</c:v>
                </c:pt>
                <c:pt idx="2">
                  <c:v>-0.17549814202987601</c:v>
                </c:pt>
                <c:pt idx="3">
                  <c:v>-0.19547537539621196</c:v>
                </c:pt>
                <c:pt idx="4">
                  <c:v>-0.25668891782356695</c:v>
                </c:pt>
                <c:pt idx="5">
                  <c:v>-0.26516997653733654</c:v>
                </c:pt>
                <c:pt idx="6">
                  <c:v>-0.2936282686174394</c:v>
                </c:pt>
                <c:pt idx="7">
                  <c:v>-0.1123256103510073</c:v>
                </c:pt>
                <c:pt idx="8">
                  <c:v>-0.22069283589647171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65-4E61-8168-0B9B1ED85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83712"/>
        <c:axId val="52085888"/>
      </c:scatterChart>
      <c:valAx>
        <c:axId val="52083712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length[mm]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085888"/>
        <c:crosses val="autoZero"/>
        <c:crossBetween val="midCat"/>
      </c:valAx>
      <c:valAx>
        <c:axId val="52085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20837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Histogramme</a:t>
            </a:r>
            <a:endParaRPr lang="fr-FR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87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Z!$K$44</c:f>
              <c:strCache>
                <c:ptCount val="1"/>
                <c:pt idx="0">
                  <c:v>courant</c:v>
                </c:pt>
              </c:strCache>
            </c:strRef>
          </c:tx>
          <c:invertIfNegative val="0"/>
          <c:cat>
            <c:strRef>
              <c:f>Z!$J$45:$J$56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Z!$K$45:$K$56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9-4147-A4CA-966449E108B6}"/>
            </c:ext>
          </c:extLst>
        </c:ser>
        <c:ser>
          <c:idx val="2"/>
          <c:order val="1"/>
          <c:tx>
            <c:strRef>
              <c:f>Z!$L$44</c:f>
              <c:strCache>
                <c:ptCount val="1"/>
                <c:pt idx="0">
                  <c:v>après correction</c:v>
                </c:pt>
              </c:strCache>
            </c:strRef>
          </c:tx>
          <c:invertIfNegative val="0"/>
          <c:cat>
            <c:strRef>
              <c:f>Z!$J$45:$J$56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Z!$L$45:$L$56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D9-4147-A4CA-966449E10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98944"/>
        <c:axId val="53530624"/>
      </c:barChart>
      <c:catAx>
        <c:axId val="520989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530624"/>
        <c:crosses val="autoZero"/>
        <c:auto val="1"/>
        <c:lblAlgn val="ctr"/>
        <c:lblOffset val="100"/>
        <c:noMultiLvlLbl val="0"/>
      </c:catAx>
      <c:valAx>
        <c:axId val="53530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Datapoints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098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212911</xdr:colOff>
      <xdr:row>1</xdr:row>
      <xdr:rowOff>134471</xdr:rowOff>
    </xdr:from>
    <xdr:to>
      <xdr:col>15</xdr:col>
      <xdr:colOff>605118</xdr:colOff>
      <xdr:row>20</xdr:row>
      <xdr:rowOff>44823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212912</xdr:colOff>
      <xdr:row>20</xdr:row>
      <xdr:rowOff>129256</xdr:rowOff>
    </xdr:from>
    <xdr:to>
      <xdr:col>15</xdr:col>
      <xdr:colOff>268942</xdr:colOff>
      <xdr:row>41</xdr:row>
      <xdr:rowOff>139195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21</xdr:row>
      <xdr:rowOff>11206</xdr:rowOff>
    </xdr:from>
    <xdr:to>
      <xdr:col>0</xdr:col>
      <xdr:colOff>3171264</xdr:colOff>
      <xdr:row>35</xdr:row>
      <xdr:rowOff>170513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3787588"/>
          <a:ext cx="3171264" cy="2826307"/>
        </a:xfrm>
        <a:prstGeom prst="rect">
          <a:avLst/>
        </a:prstGeom>
      </xdr:spPr>
    </xdr:pic>
    <xdr:clientData/>
  </xdr:twoCellAnchor>
  <xdr:twoCellAnchor>
    <xdr:from>
      <xdr:col>0</xdr:col>
      <xdr:colOff>1804147</xdr:colOff>
      <xdr:row>21</xdr:row>
      <xdr:rowOff>112059</xdr:rowOff>
    </xdr:from>
    <xdr:to>
      <xdr:col>0</xdr:col>
      <xdr:colOff>3204882</xdr:colOff>
      <xdr:row>22</xdr:row>
      <xdr:rowOff>22412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1804147" y="3888441"/>
          <a:ext cx="1400735" cy="1008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1781735</xdr:colOff>
      <xdr:row>22</xdr:row>
      <xdr:rowOff>134471</xdr:rowOff>
    </xdr:from>
    <xdr:to>
      <xdr:col>0</xdr:col>
      <xdr:colOff>3126441</xdr:colOff>
      <xdr:row>23</xdr:row>
      <xdr:rowOff>100853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1781735" y="4101353"/>
          <a:ext cx="1344706" cy="1568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1781735</xdr:colOff>
      <xdr:row>23</xdr:row>
      <xdr:rowOff>145677</xdr:rowOff>
    </xdr:from>
    <xdr:to>
      <xdr:col>0</xdr:col>
      <xdr:colOff>3115235</xdr:colOff>
      <xdr:row>24</xdr:row>
      <xdr:rowOff>112059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1781735" y="4303059"/>
          <a:ext cx="1333500" cy="1568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1871382</xdr:colOff>
      <xdr:row>24</xdr:row>
      <xdr:rowOff>123265</xdr:rowOff>
    </xdr:from>
    <xdr:to>
      <xdr:col>0</xdr:col>
      <xdr:colOff>3081618</xdr:colOff>
      <xdr:row>25</xdr:row>
      <xdr:rowOff>123266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1871382" y="4471147"/>
          <a:ext cx="1210236" cy="190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1871382</xdr:colOff>
      <xdr:row>25</xdr:row>
      <xdr:rowOff>112059</xdr:rowOff>
    </xdr:from>
    <xdr:to>
      <xdr:col>0</xdr:col>
      <xdr:colOff>3081618</xdr:colOff>
      <xdr:row>26</xdr:row>
      <xdr:rowOff>134472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1871382" y="4650441"/>
          <a:ext cx="1210236" cy="2129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2129118</xdr:colOff>
      <xdr:row>26</xdr:row>
      <xdr:rowOff>100853</xdr:rowOff>
    </xdr:from>
    <xdr:to>
      <xdr:col>0</xdr:col>
      <xdr:colOff>3115235</xdr:colOff>
      <xdr:row>27</xdr:row>
      <xdr:rowOff>56030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V="1">
          <a:off x="2129118" y="4829735"/>
          <a:ext cx="986117" cy="1456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2543736</xdr:colOff>
      <xdr:row>27</xdr:row>
      <xdr:rowOff>100853</xdr:rowOff>
    </xdr:from>
    <xdr:to>
      <xdr:col>0</xdr:col>
      <xdr:colOff>3115235</xdr:colOff>
      <xdr:row>27</xdr:row>
      <xdr:rowOff>145678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2543736" y="5020235"/>
          <a:ext cx="571499" cy="4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3003176</xdr:colOff>
      <xdr:row>28</xdr:row>
      <xdr:rowOff>78442</xdr:rowOff>
    </xdr:from>
    <xdr:to>
      <xdr:col>0</xdr:col>
      <xdr:colOff>3171264</xdr:colOff>
      <xdr:row>28</xdr:row>
      <xdr:rowOff>90860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endCxn id="6" idx="3"/>
        </xdr:cNvCxnSpPr>
      </xdr:nvCxnSpPr>
      <xdr:spPr>
        <a:xfrm>
          <a:off x="3003176" y="5188324"/>
          <a:ext cx="168088" cy="124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2767853</xdr:colOff>
      <xdr:row>28</xdr:row>
      <xdr:rowOff>179294</xdr:rowOff>
    </xdr:from>
    <xdr:to>
      <xdr:col>0</xdr:col>
      <xdr:colOff>3126441</xdr:colOff>
      <xdr:row>29</xdr:row>
      <xdr:rowOff>56030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2767853" y="5289176"/>
          <a:ext cx="358588" cy="672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2342029</xdr:colOff>
      <xdr:row>29</xdr:row>
      <xdr:rowOff>67236</xdr:rowOff>
    </xdr:from>
    <xdr:to>
      <xdr:col>0</xdr:col>
      <xdr:colOff>3148853</xdr:colOff>
      <xdr:row>30</xdr:row>
      <xdr:rowOff>56030</xdr:rowOff>
    </xdr:to>
    <xdr:cxnSp macro="">
      <xdr:nvCxnSpPr>
        <xdr:cNvPr id="29" name="Gerade Verbindung mit Pfei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2342029" y="5367618"/>
          <a:ext cx="806824" cy="1792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1826559</xdr:colOff>
      <xdr:row>30</xdr:row>
      <xdr:rowOff>0</xdr:rowOff>
    </xdr:from>
    <xdr:to>
      <xdr:col>0</xdr:col>
      <xdr:colOff>3137647</xdr:colOff>
      <xdr:row>31</xdr:row>
      <xdr:rowOff>89647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1826559" y="5490882"/>
          <a:ext cx="1311088" cy="2801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1837765</xdr:colOff>
      <xdr:row>31</xdr:row>
      <xdr:rowOff>89647</xdr:rowOff>
    </xdr:from>
    <xdr:to>
      <xdr:col>0</xdr:col>
      <xdr:colOff>3160059</xdr:colOff>
      <xdr:row>32</xdr:row>
      <xdr:rowOff>78442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1837765" y="5771029"/>
          <a:ext cx="1322294" cy="1792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1759324</xdr:colOff>
      <xdr:row>32</xdr:row>
      <xdr:rowOff>123265</xdr:rowOff>
    </xdr:from>
    <xdr:to>
      <xdr:col>0</xdr:col>
      <xdr:colOff>3148853</xdr:colOff>
      <xdr:row>33</xdr:row>
      <xdr:rowOff>89647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759324" y="5995147"/>
          <a:ext cx="1389529" cy="1568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1770529</xdr:colOff>
      <xdr:row>33</xdr:row>
      <xdr:rowOff>179294</xdr:rowOff>
    </xdr:from>
    <xdr:to>
      <xdr:col>0</xdr:col>
      <xdr:colOff>3148853</xdr:colOff>
      <xdr:row>34</xdr:row>
      <xdr:rowOff>100853</xdr:rowOff>
    </xdr:to>
    <xdr:cxnSp macro="">
      <xdr:nvCxnSpPr>
        <xdr:cNvPr id="37" name="Gerade Verbindung mit Pfei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1770529" y="6241676"/>
          <a:ext cx="1378324" cy="112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1692088</xdr:colOff>
      <xdr:row>35</xdr:row>
      <xdr:rowOff>11206</xdr:rowOff>
    </xdr:from>
    <xdr:to>
      <xdr:col>0</xdr:col>
      <xdr:colOff>3148853</xdr:colOff>
      <xdr:row>35</xdr:row>
      <xdr:rowOff>123265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1692088" y="6454588"/>
          <a:ext cx="1456765" cy="112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115699</xdr:colOff>
      <xdr:row>0</xdr:row>
      <xdr:rowOff>0</xdr:rowOff>
    </xdr:from>
    <xdr:to>
      <xdr:col>15</xdr:col>
      <xdr:colOff>403413</xdr:colOff>
      <xdr:row>18</xdr:row>
      <xdr:rowOff>100852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134470</xdr:colOff>
      <xdr:row>18</xdr:row>
      <xdr:rowOff>95639</xdr:rowOff>
    </xdr:from>
    <xdr:to>
      <xdr:col>15</xdr:col>
      <xdr:colOff>190500</xdr:colOff>
      <xdr:row>39</xdr:row>
      <xdr:rowOff>105578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172478</xdr:colOff>
      <xdr:row>19</xdr:row>
      <xdr:rowOff>29228</xdr:rowOff>
    </xdr:from>
    <xdr:to>
      <xdr:col>0</xdr:col>
      <xdr:colOff>2998785</xdr:colOff>
      <xdr:row>35</xdr:row>
      <xdr:rowOff>141286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0" y="3978088"/>
          <a:ext cx="3171264" cy="2826307"/>
        </a:xfrm>
        <a:prstGeom prst="rect">
          <a:avLst/>
        </a:prstGeom>
      </xdr:spPr>
    </xdr:pic>
    <xdr:clientData/>
  </xdr:twoCellAnchor>
  <xdr:twoCellAnchor>
    <xdr:from>
      <xdr:col>0</xdr:col>
      <xdr:colOff>1804147</xdr:colOff>
      <xdr:row>20</xdr:row>
      <xdr:rowOff>112059</xdr:rowOff>
    </xdr:from>
    <xdr:to>
      <xdr:col>0</xdr:col>
      <xdr:colOff>3204882</xdr:colOff>
      <xdr:row>21</xdr:row>
      <xdr:rowOff>22412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1804147" y="4074459"/>
          <a:ext cx="1400735" cy="1008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1781735</xdr:colOff>
      <xdr:row>21</xdr:row>
      <xdr:rowOff>134471</xdr:rowOff>
    </xdr:from>
    <xdr:to>
      <xdr:col>0</xdr:col>
      <xdr:colOff>3126441</xdr:colOff>
      <xdr:row>22</xdr:row>
      <xdr:rowOff>100853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1781735" y="4287371"/>
          <a:ext cx="1344706" cy="1568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1781735</xdr:colOff>
      <xdr:row>22</xdr:row>
      <xdr:rowOff>145677</xdr:rowOff>
    </xdr:from>
    <xdr:to>
      <xdr:col>0</xdr:col>
      <xdr:colOff>3115235</xdr:colOff>
      <xdr:row>23</xdr:row>
      <xdr:rowOff>112059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1781735" y="4489077"/>
          <a:ext cx="1333500" cy="1568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1871382</xdr:colOff>
      <xdr:row>23</xdr:row>
      <xdr:rowOff>123265</xdr:rowOff>
    </xdr:from>
    <xdr:to>
      <xdr:col>0</xdr:col>
      <xdr:colOff>3081618</xdr:colOff>
      <xdr:row>24</xdr:row>
      <xdr:rowOff>123266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1871382" y="4657165"/>
          <a:ext cx="1210236" cy="190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1871382</xdr:colOff>
      <xdr:row>24</xdr:row>
      <xdr:rowOff>112059</xdr:rowOff>
    </xdr:from>
    <xdr:to>
      <xdr:col>0</xdr:col>
      <xdr:colOff>3081618</xdr:colOff>
      <xdr:row>25</xdr:row>
      <xdr:rowOff>134472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1871382" y="4836459"/>
          <a:ext cx="1210236" cy="2129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2129118</xdr:colOff>
      <xdr:row>25</xdr:row>
      <xdr:rowOff>100853</xdr:rowOff>
    </xdr:from>
    <xdr:to>
      <xdr:col>0</xdr:col>
      <xdr:colOff>3115235</xdr:colOff>
      <xdr:row>26</xdr:row>
      <xdr:rowOff>56030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V="1">
          <a:off x="2129118" y="5015753"/>
          <a:ext cx="986117" cy="1456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2543736</xdr:colOff>
      <xdr:row>26</xdr:row>
      <xdr:rowOff>100853</xdr:rowOff>
    </xdr:from>
    <xdr:to>
      <xdr:col>0</xdr:col>
      <xdr:colOff>3115235</xdr:colOff>
      <xdr:row>26</xdr:row>
      <xdr:rowOff>145678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V="1">
          <a:off x="2543736" y="5206253"/>
          <a:ext cx="571499" cy="4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2868706</xdr:colOff>
      <xdr:row>27</xdr:row>
      <xdr:rowOff>90860</xdr:rowOff>
    </xdr:from>
    <xdr:to>
      <xdr:col>0</xdr:col>
      <xdr:colOff>2998786</xdr:colOff>
      <xdr:row>27</xdr:row>
      <xdr:rowOff>100853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endCxn id="4" idx="0"/>
        </xdr:cNvCxnSpPr>
      </xdr:nvCxnSpPr>
      <xdr:spPr>
        <a:xfrm flipV="1">
          <a:off x="2868706" y="5391242"/>
          <a:ext cx="130080" cy="99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2767853</xdr:colOff>
      <xdr:row>27</xdr:row>
      <xdr:rowOff>179294</xdr:rowOff>
    </xdr:from>
    <xdr:to>
      <xdr:col>0</xdr:col>
      <xdr:colOff>3126441</xdr:colOff>
      <xdr:row>28</xdr:row>
      <xdr:rowOff>56030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2767853" y="5475194"/>
          <a:ext cx="358588" cy="672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2342029</xdr:colOff>
      <xdr:row>28</xdr:row>
      <xdr:rowOff>67236</xdr:rowOff>
    </xdr:from>
    <xdr:to>
      <xdr:col>0</xdr:col>
      <xdr:colOff>3148853</xdr:colOff>
      <xdr:row>29</xdr:row>
      <xdr:rowOff>56030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2342029" y="5553636"/>
          <a:ext cx="806824" cy="1792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1826559</xdr:colOff>
      <xdr:row>29</xdr:row>
      <xdr:rowOff>0</xdr:rowOff>
    </xdr:from>
    <xdr:to>
      <xdr:col>0</xdr:col>
      <xdr:colOff>3137647</xdr:colOff>
      <xdr:row>30</xdr:row>
      <xdr:rowOff>89647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1826559" y="5676900"/>
          <a:ext cx="1311088" cy="2801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1837765</xdr:colOff>
      <xdr:row>30</xdr:row>
      <xdr:rowOff>89647</xdr:rowOff>
    </xdr:from>
    <xdr:to>
      <xdr:col>0</xdr:col>
      <xdr:colOff>3160059</xdr:colOff>
      <xdr:row>31</xdr:row>
      <xdr:rowOff>78442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837765" y="5957047"/>
          <a:ext cx="1322294" cy="1792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1759324</xdr:colOff>
      <xdr:row>31</xdr:row>
      <xdr:rowOff>123265</xdr:rowOff>
    </xdr:from>
    <xdr:to>
      <xdr:col>0</xdr:col>
      <xdr:colOff>3148853</xdr:colOff>
      <xdr:row>32</xdr:row>
      <xdr:rowOff>89647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1759324" y="6181165"/>
          <a:ext cx="1389529" cy="1568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1770529</xdr:colOff>
      <xdr:row>32</xdr:row>
      <xdr:rowOff>179294</xdr:rowOff>
    </xdr:from>
    <xdr:to>
      <xdr:col>0</xdr:col>
      <xdr:colOff>3148853</xdr:colOff>
      <xdr:row>33</xdr:row>
      <xdr:rowOff>100853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1770529" y="6427694"/>
          <a:ext cx="1378324" cy="112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1692088</xdr:colOff>
      <xdr:row>34</xdr:row>
      <xdr:rowOff>11206</xdr:rowOff>
    </xdr:from>
    <xdr:to>
      <xdr:col>0</xdr:col>
      <xdr:colOff>3148853</xdr:colOff>
      <xdr:row>34</xdr:row>
      <xdr:rowOff>123265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>
          <a:off x="1692088" y="6640606"/>
          <a:ext cx="1456765" cy="112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138109</xdr:colOff>
      <xdr:row>0</xdr:row>
      <xdr:rowOff>123265</xdr:rowOff>
    </xdr:from>
    <xdr:to>
      <xdr:col>17</xdr:col>
      <xdr:colOff>224118</xdr:colOff>
      <xdr:row>19</xdr:row>
      <xdr:rowOff>33617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448235</xdr:colOff>
      <xdr:row>19</xdr:row>
      <xdr:rowOff>62022</xdr:rowOff>
    </xdr:from>
    <xdr:to>
      <xdr:col>16</xdr:col>
      <xdr:colOff>504265</xdr:colOff>
      <xdr:row>40</xdr:row>
      <xdr:rowOff>71961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179294</xdr:colOff>
      <xdr:row>20</xdr:row>
      <xdr:rowOff>101446</xdr:rowOff>
    </xdr:from>
    <xdr:to>
      <xdr:col>0</xdr:col>
      <xdr:colOff>2398058</xdr:colOff>
      <xdr:row>34</xdr:row>
      <xdr:rowOff>164701</xdr:rowOff>
    </xdr:to>
    <xdr:grpSp>
      <xdr:nvGrpSpPr>
        <xdr:cNvPr id="63" name="Gruppieren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GrpSpPr/>
      </xdr:nvGrpSpPr>
      <xdr:grpSpPr>
        <a:xfrm>
          <a:off x="179294" y="4068328"/>
          <a:ext cx="2218764" cy="2730255"/>
          <a:chOff x="201706" y="4527769"/>
          <a:chExt cx="2218764" cy="2730255"/>
        </a:xfrm>
      </xdr:grpSpPr>
      <xdr:pic>
        <xdr:nvPicPr>
          <xdr:cNvPr id="20" name="Grafik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201706" y="4527769"/>
            <a:ext cx="2218764" cy="2730255"/>
          </a:xfrm>
          <a:prstGeom prst="rect">
            <a:avLst/>
          </a:prstGeom>
        </xdr:spPr>
      </xdr:pic>
      <xdr:grpSp>
        <xdr:nvGrpSpPr>
          <xdr:cNvPr id="62" name="Gruppieren 61">
            <a:extLst>
              <a:ext uri="{FF2B5EF4-FFF2-40B4-BE49-F238E27FC236}">
                <a16:creationId xmlns:a16="http://schemas.microsoft.com/office/drawing/2014/main" id="{00000000-0008-0000-0200-00003E000000}"/>
              </a:ext>
            </a:extLst>
          </xdr:cNvPr>
          <xdr:cNvGrpSpPr/>
        </xdr:nvGrpSpPr>
        <xdr:grpSpPr>
          <a:xfrm>
            <a:off x="851647" y="4818529"/>
            <a:ext cx="1488808" cy="2135943"/>
            <a:chOff x="851647" y="4818529"/>
            <a:chExt cx="1488808" cy="2135943"/>
          </a:xfrm>
        </xdr:grpSpPr>
        <xdr:sp macro="" textlink="">
          <xdr:nvSpPr>
            <xdr:cNvPr id="50" name="Textfeld 49">
              <a:extLst>
                <a:ext uri="{FF2B5EF4-FFF2-40B4-BE49-F238E27FC236}">
                  <a16:creationId xmlns:a16="http://schemas.microsoft.com/office/drawing/2014/main" id="{00000000-0008-0000-0200-000032000000}"/>
                </a:ext>
              </a:extLst>
            </xdr:cNvPr>
            <xdr:cNvSpPr txBox="1"/>
          </xdr:nvSpPr>
          <xdr:spPr>
            <a:xfrm>
              <a:off x="1367118" y="4818529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9</a:t>
              </a:r>
            </a:p>
          </xdr:txBody>
        </xdr:sp>
        <xdr:sp macro="" textlink="">
          <xdr:nvSpPr>
            <xdr:cNvPr id="51" name="Textfeld 50">
              <a:extLst>
                <a:ext uri="{FF2B5EF4-FFF2-40B4-BE49-F238E27FC236}">
                  <a16:creationId xmlns:a16="http://schemas.microsoft.com/office/drawing/2014/main" id="{00000000-0008-0000-0200-000033000000}"/>
                </a:ext>
              </a:extLst>
            </xdr:cNvPr>
            <xdr:cNvSpPr txBox="1"/>
          </xdr:nvSpPr>
          <xdr:spPr>
            <a:xfrm>
              <a:off x="1176618" y="5322794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8</a:t>
              </a:r>
            </a:p>
          </xdr:txBody>
        </xdr:sp>
        <xdr:sp macro="" textlink="">
          <xdr:nvSpPr>
            <xdr:cNvPr id="52" name="Textfeld 51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 txBox="1"/>
          </xdr:nvSpPr>
          <xdr:spPr>
            <a:xfrm>
              <a:off x="1042146" y="5132295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7</a:t>
              </a:r>
            </a:p>
          </xdr:txBody>
        </xdr:sp>
        <xdr:sp macro="" textlink="">
          <xdr:nvSpPr>
            <xdr:cNvPr id="53" name="Textfeld 52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SpPr txBox="1"/>
          </xdr:nvSpPr>
          <xdr:spPr>
            <a:xfrm>
              <a:off x="1591235" y="5311589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6</a:t>
              </a:r>
            </a:p>
          </xdr:txBody>
        </xdr:sp>
        <xdr:sp macro="" textlink="">
          <xdr:nvSpPr>
            <xdr:cNvPr id="54" name="Textfeld 53">
              <a:extLst>
                <a:ext uri="{FF2B5EF4-FFF2-40B4-BE49-F238E27FC236}">
                  <a16:creationId xmlns:a16="http://schemas.microsoft.com/office/drawing/2014/main" id="{00000000-0008-0000-0200-000036000000}"/>
                </a:ext>
              </a:extLst>
            </xdr:cNvPr>
            <xdr:cNvSpPr txBox="1"/>
          </xdr:nvSpPr>
          <xdr:spPr>
            <a:xfrm>
              <a:off x="1557618" y="5983941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5</a:t>
              </a:r>
            </a:p>
          </xdr:txBody>
        </xdr:sp>
        <xdr:sp macro="" textlink="">
          <xdr:nvSpPr>
            <xdr:cNvPr id="55" name="Textfeld 54">
              <a:extLst>
                <a:ext uri="{FF2B5EF4-FFF2-40B4-BE49-F238E27FC236}">
                  <a16:creationId xmlns:a16="http://schemas.microsoft.com/office/drawing/2014/main" id="{00000000-0008-0000-0200-000037000000}"/>
                </a:ext>
              </a:extLst>
            </xdr:cNvPr>
            <xdr:cNvSpPr txBox="1"/>
          </xdr:nvSpPr>
          <xdr:spPr>
            <a:xfrm>
              <a:off x="2084295" y="5188324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1</a:t>
              </a:r>
            </a:p>
          </xdr:txBody>
        </xdr:sp>
        <xdr:sp macro="" textlink="">
          <xdr:nvSpPr>
            <xdr:cNvPr id="56" name="Textfeld 55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 txBox="1"/>
          </xdr:nvSpPr>
          <xdr:spPr>
            <a:xfrm>
              <a:off x="1826559" y="6174441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2</a:t>
              </a:r>
            </a:p>
          </xdr:txBody>
        </xdr:sp>
        <xdr:sp macro="" textlink="">
          <xdr:nvSpPr>
            <xdr:cNvPr id="57" name="Textfeld 56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SpPr txBox="1"/>
          </xdr:nvSpPr>
          <xdr:spPr>
            <a:xfrm>
              <a:off x="1378323" y="6689912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3</a:t>
              </a:r>
            </a:p>
          </xdr:txBody>
        </xdr:sp>
        <xdr:sp macro="" textlink="">
          <xdr:nvSpPr>
            <xdr:cNvPr id="58" name="Textfeld 57">
              <a:extLst>
                <a:ext uri="{FF2B5EF4-FFF2-40B4-BE49-F238E27FC236}">
                  <a16:creationId xmlns:a16="http://schemas.microsoft.com/office/drawing/2014/main" id="{00000000-0008-0000-0200-00003A000000}"/>
                </a:ext>
              </a:extLst>
            </xdr:cNvPr>
            <xdr:cNvSpPr txBox="1"/>
          </xdr:nvSpPr>
          <xdr:spPr>
            <a:xfrm>
              <a:off x="851647" y="6331324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4</a:t>
              </a:r>
            </a:p>
          </xdr:txBody>
        </xdr:sp>
        <xdr:cxnSp macro="">
          <xdr:nvCxnSpPr>
            <xdr:cNvPr id="60" name="Gerade Verbindung mit Pfeil 59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CxnSpPr/>
          </xdr:nvCxnSpPr>
          <xdr:spPr>
            <a:xfrm flipH="1">
              <a:off x="1860176" y="5468471"/>
              <a:ext cx="257736" cy="30255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ingiverse.com/thing:2484766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zoomScale="85" zoomScaleNormal="85" workbookViewId="0">
      <selection activeCell="D37" sqref="D37"/>
    </sheetView>
  </sheetViews>
  <sheetFormatPr baseColWidth="10" defaultRowHeight="15" x14ac:dyDescent="0.25"/>
  <cols>
    <col min="1" max="1" width="56.85546875" customWidth="1"/>
    <col min="2" max="2" width="13.140625" bestFit="1" customWidth="1"/>
    <col min="5" max="5" width="20.140625" bestFit="1" customWidth="1"/>
    <col min="6" max="6" width="16.5703125" bestFit="1" customWidth="1"/>
    <col min="7" max="7" width="20.140625" bestFit="1" customWidth="1"/>
    <col min="11" max="12" width="15.28515625" customWidth="1"/>
  </cols>
  <sheetData>
    <row r="1" spans="1:7" s="59" customFormat="1" ht="28.5" x14ac:dyDescent="0.45">
      <c r="A1" s="63" t="s">
        <v>18</v>
      </c>
      <c r="B1" s="60"/>
      <c r="E1" s="61" t="s">
        <v>11</v>
      </c>
    </row>
    <row r="2" spans="1:7" ht="26.25" x14ac:dyDescent="0.4">
      <c r="A2" s="22" t="s">
        <v>38</v>
      </c>
      <c r="B2" s="22" t="s">
        <v>0</v>
      </c>
    </row>
    <row r="3" spans="1:7" x14ac:dyDescent="0.25">
      <c r="A3" s="3" t="s">
        <v>19</v>
      </c>
      <c r="B3" s="68">
        <v>1</v>
      </c>
      <c r="C3" s="2"/>
      <c r="D3" s="2"/>
    </row>
    <row r="4" spans="1:7" x14ac:dyDescent="0.25">
      <c r="A4" s="2"/>
      <c r="B4" s="2"/>
      <c r="C4" s="2"/>
      <c r="D4" t="s">
        <v>37</v>
      </c>
    </row>
    <row r="5" spans="1:7" x14ac:dyDescent="0.25">
      <c r="A5" s="2"/>
      <c r="B5" s="2"/>
      <c r="C5" s="2" t="s">
        <v>25</v>
      </c>
      <c r="D5" t="s">
        <v>34</v>
      </c>
    </row>
    <row r="6" spans="1:7" x14ac:dyDescent="0.25">
      <c r="A6" s="3" t="s">
        <v>14</v>
      </c>
      <c r="B6" s="3"/>
      <c r="C6" s="12">
        <v>80</v>
      </c>
      <c r="D6" s="13">
        <f>C11*C6</f>
        <v>80.026106310501035</v>
      </c>
    </row>
    <row r="7" spans="1:7" x14ac:dyDescent="0.25">
      <c r="A7" s="3" t="s">
        <v>6</v>
      </c>
      <c r="B7" s="3"/>
      <c r="C7" s="38" t="s">
        <v>7</v>
      </c>
      <c r="D7" s="13" t="str">
        <f>CONCATENATE("M92 X",D6)</f>
        <v>M92 X80.026106310501</v>
      </c>
      <c r="E7" s="48" t="s">
        <v>43</v>
      </c>
      <c r="F7" t="s">
        <v>9</v>
      </c>
    </row>
    <row r="8" spans="1:7" x14ac:dyDescent="0.25">
      <c r="A8" s="3"/>
      <c r="B8" s="3"/>
      <c r="C8" s="38"/>
      <c r="D8" s="37"/>
    </row>
    <row r="9" spans="1:7" x14ac:dyDescent="0.25">
      <c r="A9" s="3" t="s">
        <v>15</v>
      </c>
      <c r="B9" s="3"/>
      <c r="C9" s="47">
        <f>SQRT(SUMSQ(F22:F36)/COUNT(F22:F36))</f>
        <v>7.2634892884886462E-2</v>
      </c>
      <c r="D9" s="4">
        <f>SQRT(SUMSQ(H23:H35)/COUNT(H23:H35))</f>
        <v>6.1130948647502813E-2</v>
      </c>
    </row>
    <row r="10" spans="1:7" x14ac:dyDescent="0.25">
      <c r="A10" s="25" t="s">
        <v>16</v>
      </c>
      <c r="B10" s="3"/>
      <c r="C10" s="37">
        <f>INTERCEPT(E22:E36,C22:C36)</f>
        <v>-7.8380952380953273E-2</v>
      </c>
      <c r="D10" s="4">
        <f>C10</f>
        <v>-7.8380952380953273E-2</v>
      </c>
      <c r="E10" t="s">
        <v>35</v>
      </c>
    </row>
    <row r="11" spans="1:7" x14ac:dyDescent="0.25">
      <c r="A11" s="25" t="s">
        <v>17</v>
      </c>
      <c r="B11" s="3"/>
      <c r="C11" s="64">
        <f>SLOPE(C22:C36,D22:D36)</f>
        <v>1.0003263288812629</v>
      </c>
      <c r="D11" s="4"/>
      <c r="E11" s="39"/>
    </row>
    <row r="12" spans="1:7" x14ac:dyDescent="0.25">
      <c r="A12" s="36"/>
      <c r="B12" s="2"/>
      <c r="C12" s="29"/>
      <c r="D12" s="34"/>
      <c r="E12" s="39"/>
    </row>
    <row r="13" spans="1:7" x14ac:dyDescent="0.25">
      <c r="A13" s="46" t="s">
        <v>36</v>
      </c>
    </row>
    <row r="14" spans="1:7" x14ac:dyDescent="0.25">
      <c r="A14" s="3" t="s">
        <v>20</v>
      </c>
      <c r="B14" s="3"/>
      <c r="C14" s="4">
        <v>0</v>
      </c>
      <c r="D14" s="4">
        <v>0</v>
      </c>
      <c r="F14" s="62" t="s">
        <v>13</v>
      </c>
      <c r="G14" s="62" t="s">
        <v>12</v>
      </c>
    </row>
    <row r="15" spans="1:7" x14ac:dyDescent="0.25">
      <c r="A15" s="3" t="s">
        <v>21</v>
      </c>
      <c r="B15" s="3"/>
      <c r="C15" s="24">
        <f>C9+ABS(C10)</f>
        <v>0.15101584526583972</v>
      </c>
      <c r="D15" s="4">
        <f>D9</f>
        <v>6.1130948647502813E-2</v>
      </c>
      <c r="F15" s="62"/>
      <c r="G15" s="62" t="s">
        <v>53</v>
      </c>
    </row>
    <row r="16" spans="1:7" x14ac:dyDescent="0.25">
      <c r="A16" s="3" t="s">
        <v>22</v>
      </c>
      <c r="B16" s="3"/>
      <c r="C16" s="20">
        <f>C9*2+ABS(C10)</f>
        <v>0.2236507381507262</v>
      </c>
      <c r="D16" s="4">
        <f>D9*2</f>
        <v>0.12226189729500563</v>
      </c>
    </row>
    <row r="17" spans="1:8" x14ac:dyDescent="0.25">
      <c r="A17" s="3" t="s">
        <v>23</v>
      </c>
      <c r="B17" s="3"/>
      <c r="C17" s="20">
        <f>C9*3+ABS(C10)</f>
        <v>0.29628563103561267</v>
      </c>
      <c r="D17" s="4">
        <f>D9*3</f>
        <v>0.18339284594250843</v>
      </c>
    </row>
    <row r="18" spans="1:8" x14ac:dyDescent="0.25">
      <c r="A18" s="25" t="s">
        <v>24</v>
      </c>
      <c r="B18" s="3"/>
      <c r="C18" s="26">
        <f>(1-C11)</f>
        <v>-3.2632888126293835E-4</v>
      </c>
      <c r="D18" s="27">
        <v>0</v>
      </c>
    </row>
    <row r="19" spans="1:8" ht="15.75" thickBot="1" x14ac:dyDescent="0.3"/>
    <row r="20" spans="1:8" x14ac:dyDescent="0.25">
      <c r="B20" s="69" t="s">
        <v>51</v>
      </c>
      <c r="C20" s="70"/>
      <c r="D20" s="71"/>
      <c r="E20" s="69" t="s">
        <v>49</v>
      </c>
      <c r="F20" s="72"/>
      <c r="G20" s="54" t="s">
        <v>50</v>
      </c>
      <c r="H20" s="23"/>
    </row>
    <row r="21" spans="1:8" x14ac:dyDescent="0.25">
      <c r="A21" s="40"/>
      <c r="B21" s="5" t="s">
        <v>47</v>
      </c>
      <c r="C21" s="3" t="s">
        <v>48</v>
      </c>
      <c r="D21" s="18" t="s">
        <v>44</v>
      </c>
      <c r="E21" s="5" t="s">
        <v>46</v>
      </c>
      <c r="F21" s="25" t="s">
        <v>45</v>
      </c>
      <c r="G21" s="5" t="s">
        <v>46</v>
      </c>
      <c r="H21" s="25" t="s">
        <v>45</v>
      </c>
    </row>
    <row r="22" spans="1:8" x14ac:dyDescent="0.25">
      <c r="A22" s="40">
        <v>1</v>
      </c>
      <c r="B22" s="5">
        <v>10</v>
      </c>
      <c r="C22" s="3">
        <f>B22*$B$3</f>
        <v>10</v>
      </c>
      <c r="D22" s="42">
        <v>9.9499999999999993</v>
      </c>
      <c r="E22" s="44">
        <f>D22-C22</f>
        <v>-5.0000000000000711E-2</v>
      </c>
      <c r="F22" s="7">
        <f>E22-$C$10</f>
        <v>2.8380952380952562E-2</v>
      </c>
      <c r="G22" s="9">
        <f t="shared" ref="G22:G36" si="0">D22*$C$11-C22</f>
        <v>-4.6753027631433852E-2</v>
      </c>
      <c r="H22" s="7">
        <f>G22-$C$10</f>
        <v>3.162792474951942E-2</v>
      </c>
    </row>
    <row r="23" spans="1:8" x14ac:dyDescent="0.25">
      <c r="A23" s="40">
        <v>2</v>
      </c>
      <c r="B23" s="5">
        <v>20</v>
      </c>
      <c r="C23" s="3">
        <f t="shared" ref="C23:C36" si="1">B23*$B$3</f>
        <v>20</v>
      </c>
      <c r="D23" s="42">
        <v>19.91</v>
      </c>
      <c r="E23" s="44">
        <f>D23-C23</f>
        <v>-8.9999999999999858E-2</v>
      </c>
      <c r="F23" s="7">
        <f t="shared" ref="F23:F36" si="2">E23-$C$10</f>
        <v>-1.1619047619046585E-2</v>
      </c>
      <c r="G23" s="9">
        <f t="shared" si="0"/>
        <v>-8.3502791974055413E-2</v>
      </c>
      <c r="H23" s="7">
        <f t="shared" ref="H23:H36" si="3">G23-$C$10</f>
        <v>-5.1218395931021399E-3</v>
      </c>
    </row>
    <row r="24" spans="1:8" x14ac:dyDescent="0.25">
      <c r="A24" s="40">
        <v>3</v>
      </c>
      <c r="B24" s="5">
        <v>30</v>
      </c>
      <c r="C24" s="3">
        <f t="shared" si="1"/>
        <v>30</v>
      </c>
      <c r="D24" s="42">
        <v>29.94</v>
      </c>
      <c r="E24" s="44">
        <f t="shared" ref="E24:E36" si="4">D24-C24</f>
        <v>-5.9999999999998721E-2</v>
      </c>
      <c r="F24" s="7">
        <f t="shared" si="2"/>
        <v>1.8380952380954552E-2</v>
      </c>
      <c r="G24" s="9">
        <f t="shared" si="0"/>
        <v>-5.0229713294985601E-2</v>
      </c>
      <c r="H24" s="7">
        <f t="shared" si="3"/>
        <v>2.8151239085967672E-2</v>
      </c>
    </row>
    <row r="25" spans="1:8" x14ac:dyDescent="0.25">
      <c r="A25" s="40">
        <v>4</v>
      </c>
      <c r="B25" s="5">
        <v>40</v>
      </c>
      <c r="C25" s="3">
        <f t="shared" si="1"/>
        <v>40</v>
      </c>
      <c r="D25" s="42">
        <v>39.96</v>
      </c>
      <c r="E25" s="44">
        <f t="shared" si="4"/>
        <v>-3.9999999999999147E-2</v>
      </c>
      <c r="F25" s="7">
        <f t="shared" si="2"/>
        <v>3.8380952380954125E-2</v>
      </c>
      <c r="G25" s="9">
        <f t="shared" si="0"/>
        <v>-2.6959897904731633E-2</v>
      </c>
      <c r="H25" s="7">
        <f t="shared" si="3"/>
        <v>5.1421054476221639E-2</v>
      </c>
    </row>
    <row r="26" spans="1:8" x14ac:dyDescent="0.25">
      <c r="A26" s="40">
        <v>5</v>
      </c>
      <c r="B26" s="5">
        <v>50</v>
      </c>
      <c r="C26" s="3">
        <f t="shared" si="1"/>
        <v>50</v>
      </c>
      <c r="D26" s="42">
        <v>49.92</v>
      </c>
      <c r="E26" s="44">
        <f t="shared" si="4"/>
        <v>-7.9999999999998295E-2</v>
      </c>
      <c r="F26" s="7">
        <f t="shared" si="2"/>
        <v>-1.619047619045022E-3</v>
      </c>
      <c r="G26" s="9">
        <f t="shared" si="0"/>
        <v>-6.370966224735497E-2</v>
      </c>
      <c r="H26" s="7">
        <f t="shared" si="3"/>
        <v>1.4671290133598303E-2</v>
      </c>
    </row>
    <row r="27" spans="1:8" x14ac:dyDescent="0.25">
      <c r="A27" s="40">
        <v>6</v>
      </c>
      <c r="B27" s="5">
        <v>60</v>
      </c>
      <c r="C27" s="3">
        <f t="shared" si="1"/>
        <v>60</v>
      </c>
      <c r="D27" s="42">
        <v>59.93</v>
      </c>
      <c r="E27" s="44">
        <f t="shared" si="4"/>
        <v>-7.0000000000000284E-2</v>
      </c>
      <c r="F27" s="7">
        <f t="shared" si="2"/>
        <v>8.3809523809529884E-3</v>
      </c>
      <c r="G27" s="9">
        <f t="shared" si="0"/>
        <v>-5.0443110145913295E-2</v>
      </c>
      <c r="H27" s="7">
        <f t="shared" si="3"/>
        <v>2.7937842235039978E-2</v>
      </c>
    </row>
    <row r="28" spans="1:8" x14ac:dyDescent="0.25">
      <c r="A28" s="40">
        <v>7</v>
      </c>
      <c r="B28" s="5">
        <v>70</v>
      </c>
      <c r="C28" s="3">
        <f t="shared" si="1"/>
        <v>70</v>
      </c>
      <c r="D28" s="42">
        <v>69.849999999999994</v>
      </c>
      <c r="E28" s="44">
        <f t="shared" si="4"/>
        <v>-0.15000000000000568</v>
      </c>
      <c r="F28" s="7">
        <f t="shared" si="2"/>
        <v>-7.1619047619052412E-2</v>
      </c>
      <c r="G28" s="9">
        <f t="shared" si="0"/>
        <v>-0.1272059276437858</v>
      </c>
      <c r="H28" s="7">
        <f t="shared" si="3"/>
        <v>-4.8824975262832526E-2</v>
      </c>
    </row>
    <row r="29" spans="1:8" x14ac:dyDescent="0.25">
      <c r="A29" s="40">
        <v>8</v>
      </c>
      <c r="B29" s="5">
        <v>80</v>
      </c>
      <c r="C29" s="3">
        <f t="shared" si="1"/>
        <v>80</v>
      </c>
      <c r="D29" s="42">
        <v>79.83</v>
      </c>
      <c r="E29" s="44">
        <f t="shared" si="4"/>
        <v>-0.17000000000000171</v>
      </c>
      <c r="F29" s="7">
        <f t="shared" si="2"/>
        <v>-9.1619047619048433E-2</v>
      </c>
      <c r="G29" s="9">
        <f t="shared" si="0"/>
        <v>-0.14394916540878455</v>
      </c>
      <c r="H29" s="7">
        <f t="shared" si="3"/>
        <v>-6.5568213027831279E-2</v>
      </c>
    </row>
    <row r="30" spans="1:8" x14ac:dyDescent="0.25">
      <c r="A30" s="40">
        <v>9</v>
      </c>
      <c r="B30" s="5">
        <v>90</v>
      </c>
      <c r="C30" s="3">
        <f t="shared" si="1"/>
        <v>90</v>
      </c>
      <c r="D30" s="42">
        <v>89.76</v>
      </c>
      <c r="E30" s="44">
        <f t="shared" si="4"/>
        <v>-0.23999999999999488</v>
      </c>
      <c r="F30" s="7">
        <f t="shared" si="2"/>
        <v>-0.16161904761904161</v>
      </c>
      <c r="G30" s="9">
        <f t="shared" si="0"/>
        <v>-0.210708719617827</v>
      </c>
      <c r="H30" s="7">
        <f t="shared" si="3"/>
        <v>-0.13232776723687373</v>
      </c>
    </row>
    <row r="31" spans="1:8" x14ac:dyDescent="0.25">
      <c r="A31" s="40">
        <v>10</v>
      </c>
      <c r="B31" s="5">
        <v>100</v>
      </c>
      <c r="C31" s="3">
        <f t="shared" si="1"/>
        <v>100</v>
      </c>
      <c r="D31" s="42">
        <v>99.94</v>
      </c>
      <c r="E31" s="44">
        <f t="shared" si="4"/>
        <v>-6.0000000000002274E-2</v>
      </c>
      <c r="F31" s="7">
        <f t="shared" si="2"/>
        <v>1.8380952380950999E-2</v>
      </c>
      <c r="G31" s="9">
        <f t="shared" si="0"/>
        <v>-2.7386691606579916E-2</v>
      </c>
      <c r="H31" s="7">
        <f t="shared" si="3"/>
        <v>5.0994260774373357E-2</v>
      </c>
    </row>
    <row r="32" spans="1:8" x14ac:dyDescent="0.25">
      <c r="A32" s="40">
        <v>11</v>
      </c>
      <c r="B32" s="5">
        <v>110</v>
      </c>
      <c r="C32" s="3">
        <f t="shared" si="1"/>
        <v>110</v>
      </c>
      <c r="D32" s="42">
        <v>109.78</v>
      </c>
      <c r="E32" s="44">
        <f t="shared" si="4"/>
        <v>-0.21999999999999886</v>
      </c>
      <c r="F32" s="7">
        <f t="shared" si="2"/>
        <v>-0.14161904761904559</v>
      </c>
      <c r="G32" s="9">
        <f t="shared" si="0"/>
        <v>-0.18417561541495786</v>
      </c>
      <c r="H32" s="7">
        <f t="shared" si="3"/>
        <v>-0.10579466303400459</v>
      </c>
    </row>
    <row r="33" spans="1:12" x14ac:dyDescent="0.25">
      <c r="A33" s="40">
        <v>12</v>
      </c>
      <c r="B33" s="5">
        <v>120</v>
      </c>
      <c r="C33" s="3">
        <f t="shared" si="1"/>
        <v>120</v>
      </c>
      <c r="D33" s="42">
        <v>119.95</v>
      </c>
      <c r="E33" s="44">
        <f t="shared" si="4"/>
        <v>-4.9999999999997158E-2</v>
      </c>
      <c r="F33" s="7">
        <f t="shared" si="2"/>
        <v>2.8380952380956115E-2</v>
      </c>
      <c r="G33" s="9">
        <f t="shared" si="0"/>
        <v>-1.0856850692505304E-2</v>
      </c>
      <c r="H33" s="7">
        <f t="shared" si="3"/>
        <v>6.7524101688447968E-2</v>
      </c>
    </row>
    <row r="34" spans="1:12" x14ac:dyDescent="0.25">
      <c r="A34" s="40">
        <v>13</v>
      </c>
      <c r="B34" s="5">
        <v>130</v>
      </c>
      <c r="C34" s="3">
        <f t="shared" si="1"/>
        <v>130</v>
      </c>
      <c r="D34" s="42">
        <v>129.84</v>
      </c>
      <c r="E34" s="44">
        <f t="shared" si="4"/>
        <v>-0.15999999999999659</v>
      </c>
      <c r="F34" s="7">
        <f t="shared" si="2"/>
        <v>-8.1619047619043317E-2</v>
      </c>
      <c r="G34" s="9">
        <f t="shared" si="0"/>
        <v>-0.11762945805682534</v>
      </c>
      <c r="H34" s="7">
        <f t="shared" si="3"/>
        <v>-3.924850567587207E-2</v>
      </c>
    </row>
    <row r="35" spans="1:12" x14ac:dyDescent="0.25">
      <c r="A35" s="40">
        <v>14</v>
      </c>
      <c r="B35" s="5">
        <v>140</v>
      </c>
      <c r="C35" s="3">
        <f t="shared" si="1"/>
        <v>140</v>
      </c>
      <c r="D35" s="42">
        <v>139.87</v>
      </c>
      <c r="E35" s="44">
        <f t="shared" si="4"/>
        <v>-0.12999999999999545</v>
      </c>
      <c r="F35" s="7">
        <f t="shared" si="2"/>
        <v>-5.161904761904218E-2</v>
      </c>
      <c r="G35" s="9">
        <f t="shared" si="0"/>
        <v>-8.4356379377737767E-2</v>
      </c>
      <c r="H35" s="7">
        <f t="shared" si="3"/>
        <v>-5.9754269967844942E-3</v>
      </c>
    </row>
    <row r="36" spans="1:12" ht="15.75" thickBot="1" x14ac:dyDescent="0.3">
      <c r="A36" s="40">
        <v>15</v>
      </c>
      <c r="B36" s="6">
        <v>150</v>
      </c>
      <c r="C36" s="52">
        <f t="shared" si="1"/>
        <v>150</v>
      </c>
      <c r="D36" s="43">
        <v>150</v>
      </c>
      <c r="E36" s="45">
        <f t="shared" si="4"/>
        <v>0</v>
      </c>
      <c r="F36" s="8">
        <f t="shared" si="2"/>
        <v>7.8380952380953273E-2</v>
      </c>
      <c r="G36" s="10">
        <f t="shared" si="0"/>
        <v>4.89493321894372E-2</v>
      </c>
      <c r="H36" s="8">
        <f t="shared" si="3"/>
        <v>0.12733028457039047</v>
      </c>
    </row>
    <row r="37" spans="1:12" x14ac:dyDescent="0.25">
      <c r="A37" s="28"/>
      <c r="B37" s="2"/>
      <c r="C37" s="29"/>
      <c r="D37" s="29"/>
      <c r="E37" s="34"/>
      <c r="F37" s="34"/>
      <c r="G37" s="34"/>
    </row>
    <row r="38" spans="1:12" x14ac:dyDescent="0.25">
      <c r="A38" s="58" t="s">
        <v>2</v>
      </c>
    </row>
    <row r="39" spans="1:12" x14ac:dyDescent="0.25">
      <c r="A39" s="1" t="s">
        <v>26</v>
      </c>
      <c r="B39" s="1"/>
      <c r="C39" s="1"/>
    </row>
    <row r="40" spans="1:12" x14ac:dyDescent="0.25">
      <c r="A40" t="s">
        <v>27</v>
      </c>
    </row>
    <row r="41" spans="1:12" x14ac:dyDescent="0.25">
      <c r="A41" t="s">
        <v>28</v>
      </c>
    </row>
    <row r="42" spans="1:12" x14ac:dyDescent="0.25">
      <c r="A42" t="s">
        <v>29</v>
      </c>
    </row>
    <row r="44" spans="1:12" ht="15.75" thickBot="1" x14ac:dyDescent="0.3"/>
    <row r="45" spans="1:12" ht="15.75" thickBot="1" x14ac:dyDescent="0.3">
      <c r="A45" s="19" t="s">
        <v>30</v>
      </c>
      <c r="B45" s="19"/>
      <c r="C45" s="19"/>
      <c r="D45" s="19"/>
      <c r="E45" s="19"/>
      <c r="I45" s="31" t="s">
        <v>32</v>
      </c>
      <c r="J45" s="32"/>
      <c r="K45" s="32" t="s">
        <v>33</v>
      </c>
      <c r="L45" s="33" t="s">
        <v>34</v>
      </c>
    </row>
    <row r="46" spans="1:12" x14ac:dyDescent="0.25">
      <c r="A46" s="21" t="s">
        <v>52</v>
      </c>
      <c r="B46" s="21"/>
      <c r="C46" s="21"/>
      <c r="D46" s="21"/>
      <c r="E46" s="21"/>
      <c r="F46" s="21"/>
      <c r="G46" s="21"/>
      <c r="I46" s="30">
        <v>-0.5</v>
      </c>
      <c r="J46" s="30" t="s">
        <v>4</v>
      </c>
      <c r="K46" s="66">
        <f t="array" ref="K46:K57">FREQUENCY(E22:E36,I46:I56)</f>
        <v>0</v>
      </c>
      <c r="L46" s="66">
        <f t="array" ref="L46:L57">FREQUENCY(G22:G36,I46:I56)</f>
        <v>0</v>
      </c>
    </row>
    <row r="47" spans="1:12" x14ac:dyDescent="0.25">
      <c r="I47" s="3">
        <f>I46+0.1</f>
        <v>-0.4</v>
      </c>
      <c r="J47" s="3">
        <f>AVERAGE(I46:I47)</f>
        <v>-0.45</v>
      </c>
      <c r="K47" s="67">
        <v>0</v>
      </c>
      <c r="L47" s="67">
        <v>0</v>
      </c>
    </row>
    <row r="48" spans="1:12" x14ac:dyDescent="0.25">
      <c r="A48" t="s">
        <v>31</v>
      </c>
      <c r="I48" s="3">
        <f t="shared" ref="I48:I56" si="5">I47+0.1</f>
        <v>-0.30000000000000004</v>
      </c>
      <c r="J48" s="3">
        <f t="shared" ref="J48:J56" si="6">AVERAGE(I47:I48)</f>
        <v>-0.35000000000000003</v>
      </c>
      <c r="K48" s="67">
        <v>0</v>
      </c>
      <c r="L48" s="67">
        <v>0</v>
      </c>
    </row>
    <row r="49" spans="2:12" x14ac:dyDescent="0.25">
      <c r="I49" s="3">
        <f t="shared" si="5"/>
        <v>-0.20000000000000004</v>
      </c>
      <c r="J49" s="3">
        <f t="shared" si="6"/>
        <v>-0.25000000000000006</v>
      </c>
      <c r="K49" s="67">
        <v>2</v>
      </c>
      <c r="L49" s="67">
        <v>1</v>
      </c>
    </row>
    <row r="50" spans="2:12" x14ac:dyDescent="0.25">
      <c r="I50" s="3">
        <f t="shared" si="5"/>
        <v>-0.10000000000000003</v>
      </c>
      <c r="J50" s="3">
        <f t="shared" si="6"/>
        <v>-0.15000000000000002</v>
      </c>
      <c r="K50" s="67">
        <v>4</v>
      </c>
      <c r="L50" s="67">
        <v>4</v>
      </c>
    </row>
    <row r="51" spans="2:12" x14ac:dyDescent="0.25">
      <c r="I51" s="3">
        <f t="shared" si="5"/>
        <v>0</v>
      </c>
      <c r="J51" s="3">
        <f t="shared" si="6"/>
        <v>-5.0000000000000017E-2</v>
      </c>
      <c r="K51" s="67">
        <v>9</v>
      </c>
      <c r="L51" s="67">
        <v>9</v>
      </c>
    </row>
    <row r="52" spans="2:12" x14ac:dyDescent="0.25">
      <c r="I52" s="3">
        <f t="shared" si="5"/>
        <v>0.1</v>
      </c>
      <c r="J52" s="3">
        <f t="shared" si="6"/>
        <v>0.05</v>
      </c>
      <c r="K52" s="67">
        <v>0</v>
      </c>
      <c r="L52" s="67">
        <v>1</v>
      </c>
    </row>
    <row r="53" spans="2:12" x14ac:dyDescent="0.25">
      <c r="I53" s="3">
        <f t="shared" si="5"/>
        <v>0.2</v>
      </c>
      <c r="J53" s="3">
        <f t="shared" si="6"/>
        <v>0.15000000000000002</v>
      </c>
      <c r="K53" s="67">
        <v>0</v>
      </c>
      <c r="L53" s="67">
        <v>0</v>
      </c>
    </row>
    <row r="54" spans="2:12" x14ac:dyDescent="0.25">
      <c r="B54" s="2"/>
      <c r="C54" s="35"/>
      <c r="D54" s="35"/>
      <c r="E54" s="2"/>
      <c r="F54" s="2"/>
      <c r="G54" s="2"/>
      <c r="I54" s="3">
        <f t="shared" si="5"/>
        <v>0.30000000000000004</v>
      </c>
      <c r="J54" s="3">
        <f t="shared" si="6"/>
        <v>0.25</v>
      </c>
      <c r="K54" s="67">
        <v>0</v>
      </c>
      <c r="L54" s="67">
        <v>0</v>
      </c>
    </row>
    <row r="55" spans="2:12" x14ac:dyDescent="0.25">
      <c r="I55" s="3">
        <f t="shared" si="5"/>
        <v>0.4</v>
      </c>
      <c r="J55" s="3">
        <f t="shared" si="6"/>
        <v>0.35000000000000003</v>
      </c>
      <c r="K55" s="67">
        <v>0</v>
      </c>
      <c r="L55" s="67">
        <v>0</v>
      </c>
    </row>
    <row r="56" spans="2:12" x14ac:dyDescent="0.25">
      <c r="I56" s="3">
        <f t="shared" si="5"/>
        <v>0.5</v>
      </c>
      <c r="J56" s="3">
        <f t="shared" si="6"/>
        <v>0.45</v>
      </c>
      <c r="K56" s="67">
        <v>0</v>
      </c>
      <c r="L56" s="67">
        <v>0</v>
      </c>
    </row>
    <row r="57" spans="2:12" x14ac:dyDescent="0.25">
      <c r="I57" s="3"/>
      <c r="J57" s="3" t="s">
        <v>5</v>
      </c>
      <c r="K57" s="67">
        <v>0</v>
      </c>
      <c r="L57" s="67">
        <v>0</v>
      </c>
    </row>
  </sheetData>
  <protectedRanges>
    <protectedRange sqref="D22:E36 C10:C12 C37:D37" name="Bereich1"/>
    <protectedRange sqref="C6:C8" name="Bereich2"/>
  </protectedRanges>
  <mergeCells count="2">
    <mergeCell ref="B20:D20"/>
    <mergeCell ref="E20:F20"/>
  </mergeCells>
  <hyperlinks>
    <hyperlink ref="E1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zoomScale="85" zoomScaleNormal="85" workbookViewId="0">
      <selection activeCell="C5" sqref="C5"/>
    </sheetView>
  </sheetViews>
  <sheetFormatPr baseColWidth="10" defaultRowHeight="15" x14ac:dyDescent="0.25"/>
  <cols>
    <col min="1" max="1" width="57.7109375" customWidth="1"/>
    <col min="2" max="2" width="13.140625" bestFit="1" customWidth="1"/>
    <col min="5" max="8" width="14.42578125" customWidth="1"/>
    <col min="11" max="12" width="15.7109375" customWidth="1"/>
  </cols>
  <sheetData>
    <row r="1" spans="1:6" ht="26.25" x14ac:dyDescent="0.4">
      <c r="A1" s="22" t="s">
        <v>38</v>
      </c>
      <c r="B1" s="22" t="s">
        <v>1</v>
      </c>
    </row>
    <row r="2" spans="1:6" x14ac:dyDescent="0.25">
      <c r="A2" s="3" t="s">
        <v>19</v>
      </c>
      <c r="B2" s="68">
        <v>1</v>
      </c>
      <c r="D2" s="2"/>
    </row>
    <row r="3" spans="1:6" x14ac:dyDescent="0.25">
      <c r="A3" s="2"/>
      <c r="B3" s="2"/>
      <c r="C3" s="2"/>
      <c r="D3" t="s">
        <v>37</v>
      </c>
    </row>
    <row r="4" spans="1:6" x14ac:dyDescent="0.25">
      <c r="A4" s="2"/>
      <c r="B4" s="2"/>
      <c r="C4" s="2" t="s">
        <v>25</v>
      </c>
      <c r="D4" t="s">
        <v>34</v>
      </c>
    </row>
    <row r="5" spans="1:6" x14ac:dyDescent="0.25">
      <c r="A5" s="3" t="s">
        <v>14</v>
      </c>
      <c r="B5" s="3"/>
      <c r="C5" s="12">
        <v>80</v>
      </c>
      <c r="D5" s="13">
        <f>C10*C5</f>
        <v>79.996990938912646</v>
      </c>
    </row>
    <row r="6" spans="1:6" x14ac:dyDescent="0.25">
      <c r="A6" s="3" t="s">
        <v>6</v>
      </c>
      <c r="B6" s="3"/>
      <c r="C6" s="38" t="s">
        <v>7</v>
      </c>
      <c r="D6" s="13" t="str">
        <f>CONCATENATE("M92 ",B1,D5)</f>
        <v>M92 Y79.9969909389126</v>
      </c>
      <c r="E6" s="48" t="s">
        <v>43</v>
      </c>
      <c r="F6" t="s">
        <v>9</v>
      </c>
    </row>
    <row r="7" spans="1:6" x14ac:dyDescent="0.25">
      <c r="A7" s="3"/>
      <c r="B7" s="3"/>
      <c r="C7" s="38"/>
      <c r="D7" s="37"/>
    </row>
    <row r="8" spans="1:6" x14ac:dyDescent="0.25">
      <c r="A8" s="3" t="s">
        <v>15</v>
      </c>
      <c r="B8" s="3"/>
      <c r="C8" s="47">
        <f>SQRT(SUMSQ(F21:F35)/COUNT(F21:F35))</f>
        <v>7.1427401117407571E-2</v>
      </c>
      <c r="D8" s="4">
        <f>SQRT(SUMSQ(H21:H35)/COUNT(H22:H34))</f>
        <v>7.6686115377868111E-2</v>
      </c>
    </row>
    <row r="9" spans="1:6" x14ac:dyDescent="0.25">
      <c r="A9" s="25" t="s">
        <v>16</v>
      </c>
      <c r="B9" s="3"/>
      <c r="C9" s="37">
        <f>INTERCEPT(E21:E35,C21:C35)</f>
        <v>1.7810810810811369E-2</v>
      </c>
      <c r="D9" s="4">
        <f>C9</f>
        <v>1.7810810810811369E-2</v>
      </c>
      <c r="E9" t="s">
        <v>35</v>
      </c>
    </row>
    <row r="10" spans="1:6" x14ac:dyDescent="0.25">
      <c r="A10" s="25" t="s">
        <v>17</v>
      </c>
      <c r="B10" s="3"/>
      <c r="C10" s="64">
        <f>SLOPE(C21:C35,D21:D35)</f>
        <v>0.99996238673640803</v>
      </c>
      <c r="D10" s="4"/>
      <c r="E10" s="39"/>
    </row>
    <row r="11" spans="1:6" x14ac:dyDescent="0.25">
      <c r="A11" s="36"/>
      <c r="B11" s="2"/>
      <c r="C11" s="29"/>
      <c r="D11" s="34"/>
      <c r="E11" s="39"/>
    </row>
    <row r="12" spans="1:6" x14ac:dyDescent="0.25">
      <c r="A12" s="46" t="s">
        <v>36</v>
      </c>
    </row>
    <row r="13" spans="1:6" x14ac:dyDescent="0.25">
      <c r="A13" s="3" t="s">
        <v>20</v>
      </c>
      <c r="B13" s="3"/>
      <c r="C13" s="4">
        <v>0</v>
      </c>
      <c r="D13" s="4">
        <v>0</v>
      </c>
    </row>
    <row r="14" spans="1:6" x14ac:dyDescent="0.25">
      <c r="A14" s="3" t="s">
        <v>21</v>
      </c>
      <c r="B14" s="3"/>
      <c r="C14" s="24">
        <f>C8+ABS(C9)</f>
        <v>8.9238211928218944E-2</v>
      </c>
      <c r="D14" s="4">
        <f>D8</f>
        <v>7.6686115377868111E-2</v>
      </c>
    </row>
    <row r="15" spans="1:6" x14ac:dyDescent="0.25">
      <c r="A15" s="3" t="s">
        <v>22</v>
      </c>
      <c r="B15" s="3"/>
      <c r="C15" s="20">
        <f>C8*2+ABS(C9)</f>
        <v>0.16066561304562652</v>
      </c>
      <c r="D15" s="4">
        <f>D8*2</f>
        <v>0.15337223075573622</v>
      </c>
    </row>
    <row r="16" spans="1:6" x14ac:dyDescent="0.25">
      <c r="A16" s="3" t="s">
        <v>23</v>
      </c>
      <c r="B16" s="3"/>
      <c r="C16" s="20">
        <f>C8*3+ABS(C9)</f>
        <v>0.23209301416303407</v>
      </c>
      <c r="D16" s="4">
        <f>D8*3</f>
        <v>0.23005834613360432</v>
      </c>
    </row>
    <row r="17" spans="1:8" x14ac:dyDescent="0.25">
      <c r="A17" s="25" t="s">
        <v>24</v>
      </c>
      <c r="B17" s="3"/>
      <c r="C17" s="26">
        <f>(1-C10)</f>
        <v>3.7613263591973478E-5</v>
      </c>
      <c r="D17" s="27">
        <v>0</v>
      </c>
    </row>
    <row r="18" spans="1:8" ht="15.75" thickBot="1" x14ac:dyDescent="0.3"/>
    <row r="19" spans="1:8" x14ac:dyDescent="0.25">
      <c r="B19" s="69" t="s">
        <v>51</v>
      </c>
      <c r="C19" s="70"/>
      <c r="D19" s="71"/>
      <c r="E19" s="69" t="s">
        <v>49</v>
      </c>
      <c r="F19" s="72"/>
      <c r="G19" s="54" t="s">
        <v>50</v>
      </c>
      <c r="H19" s="23"/>
    </row>
    <row r="20" spans="1:8" x14ac:dyDescent="0.25">
      <c r="A20" s="40"/>
      <c r="B20" s="5" t="s">
        <v>47</v>
      </c>
      <c r="C20" s="3" t="s">
        <v>48</v>
      </c>
      <c r="D20" s="18" t="s">
        <v>44</v>
      </c>
      <c r="E20" s="5" t="s">
        <v>46</v>
      </c>
      <c r="F20" s="25" t="s">
        <v>45</v>
      </c>
      <c r="G20" s="5" t="s">
        <v>46</v>
      </c>
      <c r="H20" s="25" t="s">
        <v>45</v>
      </c>
    </row>
    <row r="21" spans="1:8" x14ac:dyDescent="0.25">
      <c r="A21" s="40">
        <v>1</v>
      </c>
      <c r="B21" s="5">
        <v>5</v>
      </c>
      <c r="C21" s="3">
        <f>B21*$B$2</f>
        <v>5</v>
      </c>
      <c r="D21" s="42">
        <v>5.19</v>
      </c>
      <c r="E21" s="41">
        <f>D21-C21</f>
        <v>0.19000000000000039</v>
      </c>
      <c r="F21" s="4">
        <f>E21-$C$9</f>
        <v>0.17218918918918902</v>
      </c>
      <c r="G21" s="4">
        <f t="shared" ref="G21:G35" si="0">D21*$C$10-C21</f>
        <v>0.18980478716195837</v>
      </c>
      <c r="H21" s="16">
        <f>G21-$C$9</f>
        <v>0.17199397635114699</v>
      </c>
    </row>
    <row r="22" spans="1:8" x14ac:dyDescent="0.25">
      <c r="A22" s="40">
        <v>2</v>
      </c>
      <c r="B22" s="5">
        <v>10</v>
      </c>
      <c r="C22" s="3">
        <f t="shared" ref="C22:C35" si="1">B22*$B$2</f>
        <v>10</v>
      </c>
      <c r="D22" s="42">
        <v>10.029999999999999</v>
      </c>
      <c r="E22" s="41">
        <f>D22-C22</f>
        <v>2.9999999999999361E-2</v>
      </c>
      <c r="F22" s="4">
        <f t="shared" ref="F22:F35" si="2">E22-$C$9</f>
        <v>1.2189189189187991E-2</v>
      </c>
      <c r="G22" s="4">
        <f t="shared" si="0"/>
        <v>2.9622738966171624E-2</v>
      </c>
      <c r="H22" s="16">
        <f t="shared" ref="H22:H35" si="3">G22-$C$9</f>
        <v>1.1811928155360255E-2</v>
      </c>
    </row>
    <row r="23" spans="1:8" x14ac:dyDescent="0.25">
      <c r="A23" s="40">
        <v>3</v>
      </c>
      <c r="B23" s="5">
        <v>15</v>
      </c>
      <c r="C23" s="3">
        <f t="shared" si="1"/>
        <v>15</v>
      </c>
      <c r="D23" s="42">
        <v>14.96</v>
      </c>
      <c r="E23" s="41">
        <f t="shared" ref="E23:E35" si="4">D23-C23</f>
        <v>-3.9999999999999147E-2</v>
      </c>
      <c r="F23" s="4">
        <f t="shared" si="2"/>
        <v>-5.781081081081052E-2</v>
      </c>
      <c r="G23" s="4">
        <f t="shared" si="0"/>
        <v>-4.0562694423334378E-2</v>
      </c>
      <c r="H23" s="16">
        <f t="shared" si="3"/>
        <v>-5.8373505234145751E-2</v>
      </c>
    </row>
    <row r="24" spans="1:8" x14ac:dyDescent="0.25">
      <c r="A24" s="40">
        <v>4</v>
      </c>
      <c r="B24" s="5">
        <v>20</v>
      </c>
      <c r="C24" s="3">
        <f t="shared" si="1"/>
        <v>20</v>
      </c>
      <c r="D24" s="42">
        <v>19.989999999999998</v>
      </c>
      <c r="E24" s="41">
        <f t="shared" si="4"/>
        <v>-1.0000000000001563E-2</v>
      </c>
      <c r="F24" s="4">
        <f t="shared" si="2"/>
        <v>-2.7810810810812932E-2</v>
      </c>
      <c r="G24" s="4">
        <f t="shared" si="0"/>
        <v>-1.0751889139203996E-2</v>
      </c>
      <c r="H24" s="16">
        <f t="shared" si="3"/>
        <v>-2.8562699950015365E-2</v>
      </c>
    </row>
    <row r="25" spans="1:8" x14ac:dyDescent="0.25">
      <c r="A25" s="40">
        <v>5</v>
      </c>
      <c r="B25" s="5">
        <v>25</v>
      </c>
      <c r="C25" s="3">
        <f t="shared" si="1"/>
        <v>25</v>
      </c>
      <c r="D25" s="42">
        <v>24.95</v>
      </c>
      <c r="E25" s="41">
        <f t="shared" si="4"/>
        <v>-5.0000000000000711E-2</v>
      </c>
      <c r="F25" s="4">
        <f t="shared" si="2"/>
        <v>-6.7810810810812083E-2</v>
      </c>
      <c r="G25" s="4">
        <f t="shared" si="0"/>
        <v>-5.0938450926619083E-2</v>
      </c>
      <c r="H25" s="16">
        <f t="shared" si="3"/>
        <v>-6.8749261737430456E-2</v>
      </c>
    </row>
    <row r="26" spans="1:8" x14ac:dyDescent="0.25">
      <c r="A26" s="40">
        <v>6</v>
      </c>
      <c r="B26" s="5">
        <v>50</v>
      </c>
      <c r="C26" s="3">
        <f t="shared" si="1"/>
        <v>50</v>
      </c>
      <c r="D26" s="42">
        <v>49.97</v>
      </c>
      <c r="E26" s="41">
        <f t="shared" si="4"/>
        <v>-3.0000000000001137E-2</v>
      </c>
      <c r="F26" s="4">
        <f t="shared" si="2"/>
        <v>-4.781081081081251E-2</v>
      </c>
      <c r="G26" s="4">
        <f t="shared" si="0"/>
        <v>-3.1879534781694474E-2</v>
      </c>
      <c r="H26" s="16">
        <f t="shared" si="3"/>
        <v>-4.9690345592505847E-2</v>
      </c>
    </row>
    <row r="27" spans="1:8" x14ac:dyDescent="0.25">
      <c r="A27" s="40">
        <v>7</v>
      </c>
      <c r="B27" s="5">
        <v>100</v>
      </c>
      <c r="C27" s="3">
        <f t="shared" si="1"/>
        <v>100</v>
      </c>
      <c r="D27" s="42">
        <v>99.95</v>
      </c>
      <c r="E27" s="41">
        <f t="shared" si="4"/>
        <v>-4.9999999999997158E-2</v>
      </c>
      <c r="F27" s="4">
        <f t="shared" si="2"/>
        <v>-6.7810810810808531E-2</v>
      </c>
      <c r="G27" s="4">
        <f t="shared" si="0"/>
        <v>-5.3759445696016428E-2</v>
      </c>
      <c r="H27" s="16">
        <f t="shared" si="3"/>
        <v>-7.1570256506827801E-2</v>
      </c>
    </row>
    <row r="28" spans="1:8" x14ac:dyDescent="0.25">
      <c r="A28" s="40">
        <v>8</v>
      </c>
      <c r="B28" s="5">
        <v>150</v>
      </c>
      <c r="C28" s="3">
        <f t="shared" si="1"/>
        <v>150</v>
      </c>
      <c r="D28" s="42">
        <v>150.1</v>
      </c>
      <c r="E28" s="41">
        <f t="shared" si="4"/>
        <v>9.9999999999994316E-2</v>
      </c>
      <c r="F28" s="4">
        <f t="shared" si="2"/>
        <v>8.2189189189182943E-2</v>
      </c>
      <c r="G28" s="4">
        <f t="shared" si="0"/>
        <v>9.4354249134852353E-2</v>
      </c>
      <c r="H28" s="16">
        <f t="shared" si="3"/>
        <v>7.654343832404098E-2</v>
      </c>
    </row>
    <row r="29" spans="1:8" x14ac:dyDescent="0.25">
      <c r="A29" s="40">
        <v>9</v>
      </c>
      <c r="B29" s="5">
        <v>125</v>
      </c>
      <c r="C29" s="3">
        <f t="shared" si="1"/>
        <v>125</v>
      </c>
      <c r="D29" s="42">
        <v>125.05</v>
      </c>
      <c r="E29" s="41">
        <f t="shared" si="4"/>
        <v>4.9999999999997158E-2</v>
      </c>
      <c r="F29" s="4">
        <f t="shared" si="2"/>
        <v>3.2189189189185785E-2</v>
      </c>
      <c r="G29" s="4">
        <f t="shared" si="0"/>
        <v>4.5296461387820841E-2</v>
      </c>
      <c r="H29" s="16">
        <f t="shared" si="3"/>
        <v>2.7485650577009472E-2</v>
      </c>
    </row>
    <row r="30" spans="1:8" x14ac:dyDescent="0.25">
      <c r="A30" s="40">
        <v>10</v>
      </c>
      <c r="B30" s="5">
        <v>75</v>
      </c>
      <c r="C30" s="3">
        <f t="shared" si="1"/>
        <v>75</v>
      </c>
      <c r="D30" s="42">
        <v>75</v>
      </c>
      <c r="E30" s="41">
        <f t="shared" si="4"/>
        <v>0</v>
      </c>
      <c r="F30" s="4">
        <f t="shared" si="2"/>
        <v>-1.7810810810811369E-2</v>
      </c>
      <c r="G30" s="4">
        <f t="shared" si="0"/>
        <v>-2.820994769393792E-3</v>
      </c>
      <c r="H30" s="16">
        <f t="shared" si="3"/>
        <v>-2.0631805580205161E-2</v>
      </c>
    </row>
    <row r="31" spans="1:8" x14ac:dyDescent="0.25">
      <c r="A31" s="40">
        <v>11</v>
      </c>
      <c r="B31" s="5">
        <v>25</v>
      </c>
      <c r="C31" s="3">
        <f t="shared" si="1"/>
        <v>25</v>
      </c>
      <c r="D31" s="42">
        <v>25.01</v>
      </c>
      <c r="E31" s="41">
        <f t="shared" si="4"/>
        <v>1.0000000000001563E-2</v>
      </c>
      <c r="F31" s="4">
        <f t="shared" si="2"/>
        <v>-7.8108108108098061E-3</v>
      </c>
      <c r="G31" s="4">
        <f t="shared" si="0"/>
        <v>9.0592922775662998E-3</v>
      </c>
      <c r="H31" s="16">
        <f t="shared" si="3"/>
        <v>-8.7515185332450694E-3</v>
      </c>
    </row>
    <row r="32" spans="1:8" x14ac:dyDescent="0.25">
      <c r="A32" s="40">
        <v>12</v>
      </c>
      <c r="B32" s="5">
        <v>20</v>
      </c>
      <c r="C32" s="3">
        <f t="shared" si="1"/>
        <v>20</v>
      </c>
      <c r="D32" s="42">
        <v>19.920000000000002</v>
      </c>
      <c r="E32" s="41">
        <f t="shared" si="4"/>
        <v>-7.9999999999998295E-2</v>
      </c>
      <c r="F32" s="4">
        <f t="shared" si="2"/>
        <v>-9.7810810810809667E-2</v>
      </c>
      <c r="G32" s="4">
        <f t="shared" si="0"/>
        <v>-8.0749256210751241E-2</v>
      </c>
      <c r="H32" s="16">
        <f t="shared" si="3"/>
        <v>-9.8560067021562614E-2</v>
      </c>
    </row>
    <row r="33" spans="1:12" x14ac:dyDescent="0.25">
      <c r="A33" s="40">
        <v>13</v>
      </c>
      <c r="B33" s="5">
        <v>15</v>
      </c>
      <c r="C33" s="3">
        <f t="shared" si="1"/>
        <v>15</v>
      </c>
      <c r="D33" s="42">
        <v>15</v>
      </c>
      <c r="E33" s="41">
        <f t="shared" si="4"/>
        <v>0</v>
      </c>
      <c r="F33" s="4">
        <f t="shared" si="2"/>
        <v>-1.7810810810811369E-2</v>
      </c>
      <c r="G33" s="4">
        <f t="shared" si="0"/>
        <v>-5.6419895387982422E-4</v>
      </c>
      <c r="H33" s="16">
        <f t="shared" si="3"/>
        <v>-1.8375009764691193E-2</v>
      </c>
    </row>
    <row r="34" spans="1:12" x14ac:dyDescent="0.25">
      <c r="A34" s="40">
        <v>14</v>
      </c>
      <c r="B34" s="5">
        <v>10</v>
      </c>
      <c r="C34" s="3">
        <f t="shared" si="1"/>
        <v>10</v>
      </c>
      <c r="D34" s="42">
        <v>10.039999999999999</v>
      </c>
      <c r="E34" s="41">
        <f t="shared" si="4"/>
        <v>3.9999999999999147E-2</v>
      </c>
      <c r="F34" s="4">
        <f t="shared" si="2"/>
        <v>2.2189189189187778E-2</v>
      </c>
      <c r="G34" s="4">
        <f t="shared" si="0"/>
        <v>3.9622362833535263E-2</v>
      </c>
      <c r="H34" s="16">
        <f t="shared" si="3"/>
        <v>2.1811552022723894E-2</v>
      </c>
    </row>
    <row r="35" spans="1:12" ht="15.75" thickBot="1" x14ac:dyDescent="0.3">
      <c r="A35" s="40">
        <v>15</v>
      </c>
      <c r="B35" s="6">
        <v>5</v>
      </c>
      <c r="C35" s="52">
        <f t="shared" si="1"/>
        <v>5</v>
      </c>
      <c r="D35" s="43">
        <v>5.13</v>
      </c>
      <c r="E35" s="41">
        <f t="shared" si="4"/>
        <v>0.12999999999999989</v>
      </c>
      <c r="F35" s="4">
        <f t="shared" si="2"/>
        <v>0.11218918918918852</v>
      </c>
      <c r="G35" s="4">
        <f t="shared" si="0"/>
        <v>0.12980704395777298</v>
      </c>
      <c r="H35" s="17">
        <f t="shared" si="3"/>
        <v>0.11199623314696161</v>
      </c>
    </row>
    <row r="36" spans="1:12" x14ac:dyDescent="0.25">
      <c r="A36" s="28"/>
      <c r="B36" s="2"/>
      <c r="C36" s="29"/>
      <c r="D36" s="29"/>
      <c r="E36" s="34"/>
      <c r="F36" s="34"/>
      <c r="G36" s="34"/>
    </row>
    <row r="37" spans="1:12" x14ac:dyDescent="0.25">
      <c r="A37" s="58" t="s">
        <v>2</v>
      </c>
    </row>
    <row r="38" spans="1:12" x14ac:dyDescent="0.25">
      <c r="A38" s="1" t="s">
        <v>26</v>
      </c>
      <c r="B38" s="1"/>
      <c r="C38" s="1"/>
    </row>
    <row r="39" spans="1:12" x14ac:dyDescent="0.25">
      <c r="A39" t="s">
        <v>27</v>
      </c>
    </row>
    <row r="40" spans="1:12" x14ac:dyDescent="0.25">
      <c r="A40" t="s">
        <v>28</v>
      </c>
    </row>
    <row r="41" spans="1:12" x14ac:dyDescent="0.25">
      <c r="A41" t="s">
        <v>29</v>
      </c>
    </row>
    <row r="43" spans="1:12" ht="15.75" thickBot="1" x14ac:dyDescent="0.3"/>
    <row r="44" spans="1:12" ht="15.75" thickBot="1" x14ac:dyDescent="0.3">
      <c r="A44" s="19" t="s">
        <v>30</v>
      </c>
      <c r="B44" s="48"/>
      <c r="C44" s="48"/>
      <c r="D44" s="48"/>
      <c r="E44" s="48"/>
      <c r="I44" s="31" t="s">
        <v>32</v>
      </c>
      <c r="J44" s="32"/>
      <c r="K44" s="32" t="s">
        <v>33</v>
      </c>
      <c r="L44" s="33" t="s">
        <v>34</v>
      </c>
    </row>
    <row r="45" spans="1:12" x14ac:dyDescent="0.25">
      <c r="A45" s="21" t="s">
        <v>52</v>
      </c>
      <c r="B45" s="21"/>
      <c r="C45" s="21"/>
      <c r="D45" s="21"/>
      <c r="E45" s="48"/>
      <c r="F45" s="48"/>
      <c r="G45" s="48"/>
      <c r="I45" s="30">
        <v>-0.5</v>
      </c>
      <c r="J45" s="30" t="s">
        <v>4</v>
      </c>
      <c r="K45" s="66">
        <f t="array" ref="K45:K56">FREQUENCY(E21:E35,I45:I55)</f>
        <v>0</v>
      </c>
      <c r="L45" s="66">
        <f t="array" ref="L45:L56">FREQUENCY(G21:G35,I45:I55)</f>
        <v>0</v>
      </c>
    </row>
    <row r="46" spans="1:12" x14ac:dyDescent="0.25">
      <c r="I46" s="3">
        <f>I45+0.1</f>
        <v>-0.4</v>
      </c>
      <c r="J46" s="3">
        <f>AVERAGE(I45:I46)</f>
        <v>-0.45</v>
      </c>
      <c r="K46" s="67">
        <v>0</v>
      </c>
      <c r="L46" s="67">
        <v>0</v>
      </c>
    </row>
    <row r="47" spans="1:12" x14ac:dyDescent="0.25">
      <c r="A47" t="s">
        <v>31</v>
      </c>
      <c r="I47" s="3">
        <f t="shared" ref="I47:I55" si="5">I46+0.1</f>
        <v>-0.30000000000000004</v>
      </c>
      <c r="J47" s="3">
        <f t="shared" ref="J47:J54" si="6">AVERAGE(I46:I47)</f>
        <v>-0.35000000000000003</v>
      </c>
      <c r="K47" s="67">
        <v>0</v>
      </c>
      <c r="L47" s="67">
        <v>0</v>
      </c>
    </row>
    <row r="48" spans="1:12" x14ac:dyDescent="0.25">
      <c r="I48" s="3">
        <f t="shared" si="5"/>
        <v>-0.20000000000000004</v>
      </c>
      <c r="J48" s="3">
        <f t="shared" si="6"/>
        <v>-0.25000000000000006</v>
      </c>
      <c r="K48" s="67">
        <v>0</v>
      </c>
      <c r="L48" s="67">
        <v>0</v>
      </c>
    </row>
    <row r="49" spans="2:12" x14ac:dyDescent="0.25">
      <c r="I49" s="3">
        <f t="shared" si="5"/>
        <v>-0.10000000000000003</v>
      </c>
      <c r="J49" s="3">
        <f t="shared" si="6"/>
        <v>-0.15000000000000002</v>
      </c>
      <c r="K49" s="67">
        <v>0</v>
      </c>
      <c r="L49" s="67">
        <v>0</v>
      </c>
    </row>
    <row r="50" spans="2:12" x14ac:dyDescent="0.25">
      <c r="I50" s="3">
        <f t="shared" si="5"/>
        <v>0</v>
      </c>
      <c r="J50" s="3">
        <f t="shared" si="6"/>
        <v>-5.0000000000000017E-2</v>
      </c>
      <c r="K50" s="67">
        <v>8</v>
      </c>
      <c r="L50" s="67">
        <v>8</v>
      </c>
    </row>
    <row r="51" spans="2:12" x14ac:dyDescent="0.25">
      <c r="I51" s="3">
        <f t="shared" si="5"/>
        <v>0.1</v>
      </c>
      <c r="J51" s="3">
        <f t="shared" si="6"/>
        <v>0.05</v>
      </c>
      <c r="K51" s="67">
        <v>5</v>
      </c>
      <c r="L51" s="67">
        <v>5</v>
      </c>
    </row>
    <row r="52" spans="2:12" x14ac:dyDescent="0.25">
      <c r="I52" s="3">
        <f t="shared" si="5"/>
        <v>0.2</v>
      </c>
      <c r="J52" s="3">
        <f t="shared" si="6"/>
        <v>0.15000000000000002</v>
      </c>
      <c r="K52" s="67">
        <v>2</v>
      </c>
      <c r="L52" s="67">
        <v>2</v>
      </c>
    </row>
    <row r="53" spans="2:12" x14ac:dyDescent="0.25">
      <c r="B53" s="2"/>
      <c r="C53" s="35"/>
      <c r="D53" s="35"/>
      <c r="E53" s="2"/>
      <c r="F53" s="2"/>
      <c r="G53" s="2"/>
      <c r="I53" s="3">
        <f t="shared" si="5"/>
        <v>0.30000000000000004</v>
      </c>
      <c r="J53" s="3">
        <f t="shared" si="6"/>
        <v>0.25</v>
      </c>
      <c r="K53" s="67">
        <v>0</v>
      </c>
      <c r="L53" s="67">
        <v>0</v>
      </c>
    </row>
    <row r="54" spans="2:12" x14ac:dyDescent="0.25">
      <c r="I54" s="3">
        <f t="shared" si="5"/>
        <v>0.4</v>
      </c>
      <c r="J54" s="3">
        <f t="shared" si="6"/>
        <v>0.35000000000000003</v>
      </c>
      <c r="K54" s="67">
        <v>0</v>
      </c>
      <c r="L54" s="67">
        <v>0</v>
      </c>
    </row>
    <row r="55" spans="2:12" x14ac:dyDescent="0.25">
      <c r="I55" s="3">
        <f t="shared" si="5"/>
        <v>0.5</v>
      </c>
      <c r="J55" s="3">
        <f>AVERAGE(I54:I55)</f>
        <v>0.45</v>
      </c>
      <c r="K55" s="67">
        <v>0</v>
      </c>
      <c r="L55" s="67">
        <v>0</v>
      </c>
    </row>
    <row r="56" spans="2:12" x14ac:dyDescent="0.25">
      <c r="I56" s="3"/>
      <c r="J56" s="3" t="s">
        <v>5</v>
      </c>
      <c r="K56" s="67">
        <v>0</v>
      </c>
      <c r="L56" s="67">
        <v>0</v>
      </c>
    </row>
  </sheetData>
  <protectedRanges>
    <protectedRange sqref="D21:E35 C9:C11 C36:D36" name="Bereich1"/>
    <protectedRange sqref="C5:C7" name="Bereich2"/>
  </protectedRanges>
  <mergeCells count="2">
    <mergeCell ref="E19:F19"/>
    <mergeCell ref="B19:D19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6"/>
  <sheetViews>
    <sheetView zoomScale="85" zoomScaleNormal="85" workbookViewId="0">
      <selection activeCell="F13" sqref="F13"/>
    </sheetView>
  </sheetViews>
  <sheetFormatPr baseColWidth="10" defaultRowHeight="15" x14ac:dyDescent="0.25"/>
  <cols>
    <col min="1" max="1" width="52.7109375" customWidth="1"/>
    <col min="2" max="2" width="13.140625" bestFit="1" customWidth="1"/>
    <col min="3" max="3" width="12.42578125" customWidth="1"/>
    <col min="4" max="4" width="15.28515625" customWidth="1"/>
    <col min="5" max="5" width="12.42578125" customWidth="1"/>
    <col min="6" max="6" width="24.7109375" customWidth="1"/>
    <col min="7" max="7" width="14.42578125" customWidth="1"/>
    <col min="8" max="8" width="12" customWidth="1"/>
    <col min="9" max="9" width="15.85546875" customWidth="1"/>
    <col min="11" max="12" width="16.42578125" customWidth="1"/>
  </cols>
  <sheetData>
    <row r="1" spans="1:11" ht="26.25" x14ac:dyDescent="0.4">
      <c r="A1" s="22" t="s">
        <v>38</v>
      </c>
      <c r="B1" s="22" t="s">
        <v>3</v>
      </c>
    </row>
    <row r="2" spans="1:11" x14ac:dyDescent="0.25">
      <c r="A2" s="3" t="s">
        <v>19</v>
      </c>
      <c r="B2" s="68">
        <v>1</v>
      </c>
      <c r="C2" s="2"/>
      <c r="D2" s="2"/>
    </row>
    <row r="3" spans="1:11" x14ac:dyDescent="0.25">
      <c r="A3" s="2"/>
      <c r="B3" s="2"/>
      <c r="C3" s="2"/>
      <c r="D3" t="s">
        <v>37</v>
      </c>
    </row>
    <row r="4" spans="1:11" x14ac:dyDescent="0.25">
      <c r="A4" s="2"/>
      <c r="B4" s="2"/>
      <c r="C4" s="2" t="s">
        <v>25</v>
      </c>
      <c r="D4" t="s">
        <v>34</v>
      </c>
    </row>
    <row r="5" spans="1:11" x14ac:dyDescent="0.25">
      <c r="A5" s="3" t="s">
        <v>14</v>
      </c>
      <c r="B5" s="3"/>
      <c r="C5" s="12">
        <v>400</v>
      </c>
      <c r="D5" s="13">
        <f>C10*C5</f>
        <v>399.54466732671835</v>
      </c>
    </row>
    <row r="6" spans="1:11" x14ac:dyDescent="0.25">
      <c r="A6" s="3" t="s">
        <v>6</v>
      </c>
      <c r="B6" s="3"/>
      <c r="C6" s="38" t="s">
        <v>7</v>
      </c>
      <c r="D6" s="13" t="str">
        <f>CONCATENATE("M92 ",B1,D5)</f>
        <v>M92 Z399.544667326718</v>
      </c>
      <c r="E6" s="48" t="s">
        <v>10</v>
      </c>
      <c r="F6" t="s">
        <v>9</v>
      </c>
    </row>
    <row r="7" spans="1:11" x14ac:dyDescent="0.25">
      <c r="A7" s="3"/>
      <c r="B7" s="3"/>
      <c r="C7" s="38"/>
      <c r="D7" s="37"/>
    </row>
    <row r="8" spans="1:11" x14ac:dyDescent="0.25">
      <c r="A8" s="3" t="s">
        <v>15</v>
      </c>
      <c r="B8" s="3"/>
      <c r="C8" s="47">
        <f>SQRT(SUMSQ(F21:F29)/COUNT(F21:F29))</f>
        <v>0.10334193877768082</v>
      </c>
      <c r="D8" s="4">
        <f>SQRT(SUMSQ(H21:H35)/COUNT(H22:H34))</f>
        <v>5.3609102872992337E-2</v>
      </c>
      <c r="F8" s="57" t="s">
        <v>41</v>
      </c>
    </row>
    <row r="9" spans="1:11" x14ac:dyDescent="0.25">
      <c r="A9" s="25" t="s">
        <v>16</v>
      </c>
      <c r="B9" s="3"/>
      <c r="C9" s="37">
        <f>INTERCEPT(E21:E35,C21:C35)</f>
        <v>-0.21801689545934533</v>
      </c>
      <c r="D9" s="4">
        <f>C9</f>
        <v>-0.21801689545934533</v>
      </c>
      <c r="E9" s="2"/>
      <c r="F9" s="2"/>
      <c r="G9" s="3" t="s">
        <v>39</v>
      </c>
      <c r="H9" s="3" t="s">
        <v>40</v>
      </c>
      <c r="I9" s="3"/>
      <c r="K9" t="s">
        <v>8</v>
      </c>
    </row>
    <row r="10" spans="1:11" x14ac:dyDescent="0.25">
      <c r="A10" s="25" t="s">
        <v>17</v>
      </c>
      <c r="B10" s="3"/>
      <c r="C10" s="65">
        <f>SLOPE(C21:C35,D21:D35)</f>
        <v>0.9988616683167959</v>
      </c>
      <c r="D10" s="4"/>
      <c r="E10" s="39"/>
      <c r="F10" s="3" t="s">
        <v>42</v>
      </c>
      <c r="G10" s="11">
        <v>2.35</v>
      </c>
      <c r="H10" s="56">
        <f>G10+C9</f>
        <v>2.1319831045406548</v>
      </c>
      <c r="I10" s="55" t="str">
        <f>CONCATENATE("M851 ",B1,H10)</f>
        <v>M851 Z2.13198310454065</v>
      </c>
      <c r="J10" t="s">
        <v>8</v>
      </c>
    </row>
    <row r="11" spans="1:11" x14ac:dyDescent="0.25">
      <c r="A11" s="36"/>
      <c r="B11" s="2"/>
      <c r="C11" s="29"/>
      <c r="D11" s="34"/>
      <c r="E11" s="39"/>
    </row>
    <row r="12" spans="1:11" x14ac:dyDescent="0.25">
      <c r="A12" s="46" t="s">
        <v>36</v>
      </c>
    </row>
    <row r="13" spans="1:11" x14ac:dyDescent="0.25">
      <c r="A13" s="3" t="s">
        <v>20</v>
      </c>
      <c r="B13" s="3"/>
      <c r="C13" s="4">
        <v>0</v>
      </c>
      <c r="D13" s="4">
        <v>0</v>
      </c>
    </row>
    <row r="14" spans="1:11" x14ac:dyDescent="0.25">
      <c r="A14" s="3" t="s">
        <v>21</v>
      </c>
      <c r="B14" s="3"/>
      <c r="C14" s="24">
        <f>C8+ABS(C9)</f>
        <v>0.32135883423702616</v>
      </c>
      <c r="D14" s="4">
        <f>D8</f>
        <v>5.3609102872992337E-2</v>
      </c>
    </row>
    <row r="15" spans="1:11" x14ac:dyDescent="0.25">
      <c r="A15" s="3" t="s">
        <v>22</v>
      </c>
      <c r="B15" s="3"/>
      <c r="C15" s="20">
        <f>C8*2+ABS(C9)</f>
        <v>0.42470077301470699</v>
      </c>
      <c r="D15" s="4">
        <f>D8*2</f>
        <v>0.10721820574598467</v>
      </c>
    </row>
    <row r="16" spans="1:11" x14ac:dyDescent="0.25">
      <c r="A16" s="3" t="s">
        <v>23</v>
      </c>
      <c r="B16" s="3"/>
      <c r="C16" s="20">
        <f>C8*3+ABS(C9)</f>
        <v>0.52804271179238782</v>
      </c>
      <c r="D16" s="4">
        <f>D8*3</f>
        <v>0.16082730861897701</v>
      </c>
    </row>
    <row r="17" spans="1:8" x14ac:dyDescent="0.25">
      <c r="A17" s="25" t="s">
        <v>24</v>
      </c>
      <c r="B17" s="3"/>
      <c r="C17" s="26">
        <f>(1-C10)</f>
        <v>1.1383316832040968E-3</v>
      </c>
      <c r="D17" s="27">
        <v>0</v>
      </c>
    </row>
    <row r="18" spans="1:8" ht="15.75" thickBot="1" x14ac:dyDescent="0.3"/>
    <row r="19" spans="1:8" x14ac:dyDescent="0.25">
      <c r="B19" s="69" t="s">
        <v>51</v>
      </c>
      <c r="C19" s="70"/>
      <c r="D19" s="71"/>
      <c r="E19" s="69" t="s">
        <v>49</v>
      </c>
      <c r="F19" s="72"/>
      <c r="G19" s="54" t="s">
        <v>50</v>
      </c>
      <c r="H19" s="23"/>
    </row>
    <row r="20" spans="1:8" x14ac:dyDescent="0.25">
      <c r="A20" s="40"/>
      <c r="B20" s="5" t="s">
        <v>47</v>
      </c>
      <c r="C20" s="3" t="s">
        <v>48</v>
      </c>
      <c r="D20" s="18" t="s">
        <v>44</v>
      </c>
      <c r="E20" s="5" t="s">
        <v>46</v>
      </c>
      <c r="F20" s="25" t="s">
        <v>45</v>
      </c>
      <c r="G20" s="5" t="s">
        <v>46</v>
      </c>
      <c r="H20" s="25" t="s">
        <v>45</v>
      </c>
    </row>
    <row r="21" spans="1:8" x14ac:dyDescent="0.25">
      <c r="A21" s="40">
        <v>1</v>
      </c>
      <c r="B21" s="5">
        <v>5</v>
      </c>
      <c r="C21" s="3">
        <f>B21*$B$2</f>
        <v>5</v>
      </c>
      <c r="D21" s="14">
        <v>4.78</v>
      </c>
      <c r="E21" s="44">
        <f>D21-C21</f>
        <v>-0.21999999999999975</v>
      </c>
      <c r="F21" s="4">
        <f>E21-$C$9</f>
        <v>-1.9831045406544234E-3</v>
      </c>
      <c r="G21" s="4">
        <f t="shared" ref="G21:G29" si="0">D21*$C$10-C21</f>
        <v>-0.22544122544571543</v>
      </c>
      <c r="H21" s="7">
        <f>G21-$C$9</f>
        <v>-7.424329986370104E-3</v>
      </c>
    </row>
    <row r="22" spans="1:8" x14ac:dyDescent="0.25">
      <c r="A22" s="40">
        <v>2</v>
      </c>
      <c r="B22" s="5">
        <v>5</v>
      </c>
      <c r="C22" s="3">
        <f t="shared" ref="C22:C29" si="1">B22*$B$2</f>
        <v>5</v>
      </c>
      <c r="D22" s="14">
        <v>4.79</v>
      </c>
      <c r="E22" s="44">
        <f>D22-C22</f>
        <v>-0.20999999999999996</v>
      </c>
      <c r="F22" s="4">
        <f t="shared" ref="F22:F29" si="2">E22-$C$9</f>
        <v>8.0168954593453634E-3</v>
      </c>
      <c r="G22" s="4">
        <f t="shared" si="0"/>
        <v>-0.2154526087625479</v>
      </c>
      <c r="H22" s="7">
        <f t="shared" ref="H22:H29" si="3">G22-$C$9</f>
        <v>2.5642866967974243E-3</v>
      </c>
    </row>
    <row r="23" spans="1:8" x14ac:dyDescent="0.25">
      <c r="A23" s="40">
        <v>3</v>
      </c>
      <c r="B23" s="5">
        <v>5</v>
      </c>
      <c r="C23" s="3">
        <f t="shared" si="1"/>
        <v>5</v>
      </c>
      <c r="D23" s="14">
        <v>4.83</v>
      </c>
      <c r="E23" s="44">
        <f t="shared" ref="E23:E29" si="4">D23-C23</f>
        <v>-0.16999999999999993</v>
      </c>
      <c r="F23" s="4">
        <f t="shared" si="2"/>
        <v>4.8016895459345399E-2</v>
      </c>
      <c r="G23" s="4">
        <f t="shared" si="0"/>
        <v>-0.17549814202987601</v>
      </c>
      <c r="H23" s="7">
        <f t="shared" si="3"/>
        <v>4.2518753429469314E-2</v>
      </c>
    </row>
    <row r="24" spans="1:8" x14ac:dyDescent="0.25">
      <c r="A24" s="40">
        <v>4</v>
      </c>
      <c r="B24" s="5">
        <v>5</v>
      </c>
      <c r="C24" s="3">
        <f t="shared" si="1"/>
        <v>5</v>
      </c>
      <c r="D24" s="14">
        <v>4.8099999999999996</v>
      </c>
      <c r="E24" s="44">
        <f t="shared" si="4"/>
        <v>-0.19000000000000039</v>
      </c>
      <c r="F24" s="4">
        <f t="shared" si="2"/>
        <v>2.8016895459344937E-2</v>
      </c>
      <c r="G24" s="4">
        <f t="shared" si="0"/>
        <v>-0.19547537539621196</v>
      </c>
      <c r="H24" s="7">
        <f t="shared" si="3"/>
        <v>2.2541520063133369E-2</v>
      </c>
    </row>
    <row r="25" spans="1:8" x14ac:dyDescent="0.25">
      <c r="A25" s="40">
        <v>5</v>
      </c>
      <c r="B25" s="5">
        <v>50</v>
      </c>
      <c r="C25" s="3">
        <f t="shared" si="1"/>
        <v>50</v>
      </c>
      <c r="D25" s="14">
        <v>49.8</v>
      </c>
      <c r="E25" s="44">
        <f t="shared" si="4"/>
        <v>-0.20000000000000284</v>
      </c>
      <c r="F25" s="4">
        <f t="shared" si="2"/>
        <v>1.8016895459342486E-2</v>
      </c>
      <c r="G25" s="4">
        <f t="shared" si="0"/>
        <v>-0.25668891782356695</v>
      </c>
      <c r="H25" s="7">
        <f t="shared" si="3"/>
        <v>-3.8672022364221625E-2</v>
      </c>
    </row>
    <row r="26" spans="1:8" x14ac:dyDescent="0.25">
      <c r="A26" s="40">
        <v>6</v>
      </c>
      <c r="B26" s="5">
        <v>75</v>
      </c>
      <c r="C26" s="3">
        <f t="shared" si="1"/>
        <v>75</v>
      </c>
      <c r="D26" s="14">
        <v>74.819999999999993</v>
      </c>
      <c r="E26" s="44">
        <f t="shared" si="4"/>
        <v>-0.18000000000000682</v>
      </c>
      <c r="F26" s="4">
        <f t="shared" si="2"/>
        <v>3.8016895459338507E-2</v>
      </c>
      <c r="G26" s="4">
        <f t="shared" si="0"/>
        <v>-0.26516997653733654</v>
      </c>
      <c r="H26" s="7">
        <f t="shared" si="3"/>
        <v>-4.715308107799121E-2</v>
      </c>
    </row>
    <row r="27" spans="1:8" x14ac:dyDescent="0.25">
      <c r="A27" s="40">
        <v>7</v>
      </c>
      <c r="B27" s="49">
        <v>100</v>
      </c>
      <c r="C27" s="3">
        <f t="shared" si="1"/>
        <v>100</v>
      </c>
      <c r="D27" s="14">
        <v>99.82</v>
      </c>
      <c r="E27" s="44">
        <f t="shared" si="4"/>
        <v>-0.18000000000000682</v>
      </c>
      <c r="F27" s="4">
        <f t="shared" si="2"/>
        <v>3.8016895459338507E-2</v>
      </c>
      <c r="G27" s="4">
        <f t="shared" si="0"/>
        <v>-0.2936282686174394</v>
      </c>
      <c r="H27" s="7">
        <f t="shared" si="3"/>
        <v>-7.5611373158094075E-2</v>
      </c>
    </row>
    <row r="28" spans="1:8" x14ac:dyDescent="0.25">
      <c r="A28" s="40">
        <v>8</v>
      </c>
      <c r="B28" s="5">
        <v>125</v>
      </c>
      <c r="C28" s="3">
        <f t="shared" si="1"/>
        <v>125</v>
      </c>
      <c r="D28" s="14">
        <v>125.03</v>
      </c>
      <c r="E28" s="44">
        <f t="shared" si="4"/>
        <v>3.0000000000001137E-2</v>
      </c>
      <c r="F28" s="4">
        <f t="shared" si="2"/>
        <v>0.24801689545934646</v>
      </c>
      <c r="G28" s="4">
        <f t="shared" si="0"/>
        <v>-0.1123256103510073</v>
      </c>
      <c r="H28" s="7">
        <f t="shared" si="3"/>
        <v>0.10569128510833803</v>
      </c>
    </row>
    <row r="29" spans="1:8" x14ac:dyDescent="0.25">
      <c r="A29" s="40">
        <v>9</v>
      </c>
      <c r="B29" s="5">
        <v>150</v>
      </c>
      <c r="C29" s="3">
        <f t="shared" si="1"/>
        <v>150</v>
      </c>
      <c r="D29" s="14">
        <v>149.94999999999999</v>
      </c>
      <c r="E29" s="44">
        <f t="shared" si="4"/>
        <v>-5.0000000000011369E-2</v>
      </c>
      <c r="F29" s="4">
        <f t="shared" si="2"/>
        <v>0.16801689545933396</v>
      </c>
      <c r="G29" s="4">
        <f t="shared" si="0"/>
        <v>-0.22069283589647171</v>
      </c>
      <c r="H29" s="7">
        <f t="shared" si="3"/>
        <v>-2.6759404371263784E-3</v>
      </c>
    </row>
    <row r="30" spans="1:8" x14ac:dyDescent="0.25">
      <c r="A30" s="40"/>
      <c r="B30" s="50"/>
      <c r="C30" s="3"/>
      <c r="D30" s="14"/>
      <c r="E30" s="44"/>
      <c r="F30" s="4"/>
      <c r="G30" s="4"/>
      <c r="H30" s="7"/>
    </row>
    <row r="31" spans="1:8" x14ac:dyDescent="0.25">
      <c r="A31" s="40"/>
      <c r="B31" s="50"/>
      <c r="C31" s="3"/>
      <c r="D31" s="14"/>
      <c r="E31" s="44"/>
      <c r="F31" s="4"/>
      <c r="G31" s="4"/>
      <c r="H31" s="7"/>
    </row>
    <row r="32" spans="1:8" x14ac:dyDescent="0.25">
      <c r="A32" s="40"/>
      <c r="B32" s="50"/>
      <c r="C32" s="3"/>
      <c r="D32" s="14"/>
      <c r="E32" s="44"/>
      <c r="F32" s="4"/>
      <c r="G32" s="4"/>
      <c r="H32" s="7"/>
    </row>
    <row r="33" spans="1:12" x14ac:dyDescent="0.25">
      <c r="A33" s="40"/>
      <c r="B33" s="50"/>
      <c r="C33" s="3"/>
      <c r="D33" s="14"/>
      <c r="E33" s="44"/>
      <c r="F33" s="4"/>
      <c r="G33" s="4"/>
      <c r="H33" s="7"/>
    </row>
    <row r="34" spans="1:12" x14ac:dyDescent="0.25">
      <c r="A34" s="40"/>
      <c r="B34" s="50"/>
      <c r="C34" s="3"/>
      <c r="D34" s="14"/>
      <c r="E34" s="44"/>
      <c r="F34" s="4"/>
      <c r="G34" s="4"/>
      <c r="H34" s="7"/>
    </row>
    <row r="35" spans="1:12" ht="15.75" thickBot="1" x14ac:dyDescent="0.3">
      <c r="A35" s="40"/>
      <c r="B35" s="51"/>
      <c r="C35" s="52"/>
      <c r="D35" s="15"/>
      <c r="E35" s="45"/>
      <c r="F35" s="53"/>
      <c r="G35" s="53"/>
      <c r="H35" s="8"/>
    </row>
    <row r="36" spans="1:12" x14ac:dyDescent="0.25">
      <c r="A36" s="28"/>
      <c r="B36" s="2"/>
      <c r="C36" s="29"/>
      <c r="D36" s="29"/>
      <c r="E36" s="34"/>
      <c r="F36" s="34"/>
      <c r="G36" s="34"/>
    </row>
    <row r="37" spans="1:12" x14ac:dyDescent="0.25">
      <c r="A37" s="58" t="s">
        <v>2</v>
      </c>
    </row>
    <row r="38" spans="1:12" x14ac:dyDescent="0.25">
      <c r="A38" s="1" t="s">
        <v>26</v>
      </c>
      <c r="B38" s="1"/>
      <c r="C38" s="1"/>
    </row>
    <row r="39" spans="1:12" x14ac:dyDescent="0.25">
      <c r="A39" t="s">
        <v>27</v>
      </c>
    </row>
    <row r="40" spans="1:12" x14ac:dyDescent="0.25">
      <c r="A40" t="s">
        <v>28</v>
      </c>
    </row>
    <row r="41" spans="1:12" x14ac:dyDescent="0.25">
      <c r="A41" t="s">
        <v>29</v>
      </c>
    </row>
    <row r="43" spans="1:12" ht="15.75" thickBot="1" x14ac:dyDescent="0.3"/>
    <row r="44" spans="1:12" ht="15.75" thickBot="1" x14ac:dyDescent="0.3">
      <c r="A44" s="19" t="s">
        <v>30</v>
      </c>
      <c r="B44" s="19"/>
      <c r="C44" s="19"/>
      <c r="D44" s="19"/>
      <c r="E44" s="19"/>
      <c r="I44" s="31" t="s">
        <v>32</v>
      </c>
      <c r="J44" s="32"/>
      <c r="K44" s="32" t="s">
        <v>33</v>
      </c>
      <c r="L44" s="33" t="s">
        <v>34</v>
      </c>
    </row>
    <row r="45" spans="1:12" x14ac:dyDescent="0.25">
      <c r="A45" s="21" t="s">
        <v>52</v>
      </c>
      <c r="B45" s="21"/>
      <c r="C45" s="21"/>
      <c r="D45" s="21"/>
      <c r="E45" s="21"/>
      <c r="F45" s="21"/>
      <c r="G45" s="21"/>
      <c r="I45" s="30">
        <v>-0.5</v>
      </c>
      <c r="J45" s="30" t="s">
        <v>4</v>
      </c>
      <c r="K45" s="66">
        <f t="array" ref="K45:K56">FREQUENCY(E21:E35,I45:I55)</f>
        <v>0</v>
      </c>
      <c r="L45" s="66">
        <f t="array" ref="L45:L56">FREQUENCY(G21:G35,I45:I55)</f>
        <v>0</v>
      </c>
    </row>
    <row r="46" spans="1:12" x14ac:dyDescent="0.25">
      <c r="I46" s="3">
        <f>I45+0.1</f>
        <v>-0.4</v>
      </c>
      <c r="J46" s="3">
        <f>AVERAGE(I45:I46)</f>
        <v>-0.45</v>
      </c>
      <c r="K46" s="67">
        <v>0</v>
      </c>
      <c r="L46" s="67">
        <v>0</v>
      </c>
    </row>
    <row r="47" spans="1:12" x14ac:dyDescent="0.25">
      <c r="A47" t="s">
        <v>31</v>
      </c>
      <c r="I47" s="3">
        <f t="shared" ref="I47:I55" si="5">I46+0.1</f>
        <v>-0.30000000000000004</v>
      </c>
      <c r="J47" s="3">
        <f t="shared" ref="J47:J55" si="6">AVERAGE(I46:I47)</f>
        <v>-0.35000000000000003</v>
      </c>
      <c r="K47" s="67">
        <v>0</v>
      </c>
      <c r="L47" s="67">
        <v>0</v>
      </c>
    </row>
    <row r="48" spans="1:12" x14ac:dyDescent="0.25">
      <c r="I48" s="3">
        <f t="shared" si="5"/>
        <v>-0.20000000000000004</v>
      </c>
      <c r="J48" s="3">
        <f t="shared" si="6"/>
        <v>-0.25000000000000006</v>
      </c>
      <c r="K48" s="67">
        <v>3</v>
      </c>
      <c r="L48" s="67">
        <v>6</v>
      </c>
    </row>
    <row r="49" spans="2:12" x14ac:dyDescent="0.25">
      <c r="I49" s="3">
        <f t="shared" si="5"/>
        <v>-0.10000000000000003</v>
      </c>
      <c r="J49" s="3">
        <f t="shared" si="6"/>
        <v>-0.15000000000000002</v>
      </c>
      <c r="K49" s="67">
        <v>4</v>
      </c>
      <c r="L49" s="67">
        <v>3</v>
      </c>
    </row>
    <row r="50" spans="2:12" x14ac:dyDescent="0.25">
      <c r="I50" s="3">
        <f t="shared" si="5"/>
        <v>0</v>
      </c>
      <c r="J50" s="3">
        <f t="shared" si="6"/>
        <v>-5.0000000000000017E-2</v>
      </c>
      <c r="K50" s="67">
        <v>1</v>
      </c>
      <c r="L50" s="67">
        <v>0</v>
      </c>
    </row>
    <row r="51" spans="2:12" x14ac:dyDescent="0.25">
      <c r="I51" s="3">
        <f t="shared" si="5"/>
        <v>0.1</v>
      </c>
      <c r="J51" s="3">
        <f t="shared" si="6"/>
        <v>0.05</v>
      </c>
      <c r="K51" s="67">
        <v>1</v>
      </c>
      <c r="L51" s="67">
        <v>0</v>
      </c>
    </row>
    <row r="52" spans="2:12" x14ac:dyDescent="0.25">
      <c r="I52" s="3">
        <f t="shared" si="5"/>
        <v>0.2</v>
      </c>
      <c r="J52" s="3">
        <f t="shared" si="6"/>
        <v>0.15000000000000002</v>
      </c>
      <c r="K52" s="67">
        <v>0</v>
      </c>
      <c r="L52" s="67">
        <v>0</v>
      </c>
    </row>
    <row r="53" spans="2:12" x14ac:dyDescent="0.25">
      <c r="B53" s="2"/>
      <c r="C53" s="35"/>
      <c r="D53" s="35"/>
      <c r="E53" s="2"/>
      <c r="F53" s="2"/>
      <c r="G53" s="2"/>
      <c r="I53" s="3">
        <f t="shared" si="5"/>
        <v>0.30000000000000004</v>
      </c>
      <c r="J53" s="3">
        <f t="shared" si="6"/>
        <v>0.25</v>
      </c>
      <c r="K53" s="67">
        <v>0</v>
      </c>
      <c r="L53" s="67">
        <v>0</v>
      </c>
    </row>
    <row r="54" spans="2:12" x14ac:dyDescent="0.25">
      <c r="I54" s="3">
        <f t="shared" si="5"/>
        <v>0.4</v>
      </c>
      <c r="J54" s="3">
        <f t="shared" si="6"/>
        <v>0.35000000000000003</v>
      </c>
      <c r="K54" s="67">
        <v>0</v>
      </c>
      <c r="L54" s="67">
        <v>0</v>
      </c>
    </row>
    <row r="55" spans="2:12" x14ac:dyDescent="0.25">
      <c r="I55" s="3">
        <f t="shared" si="5"/>
        <v>0.5</v>
      </c>
      <c r="J55" s="3">
        <f t="shared" si="6"/>
        <v>0.45</v>
      </c>
      <c r="K55" s="67">
        <v>0</v>
      </c>
      <c r="L55" s="67">
        <v>0</v>
      </c>
    </row>
    <row r="56" spans="2:12" x14ac:dyDescent="0.25">
      <c r="I56" s="3"/>
      <c r="J56" s="3" t="s">
        <v>5</v>
      </c>
      <c r="K56" s="67">
        <v>0</v>
      </c>
      <c r="L56" s="67">
        <v>0</v>
      </c>
    </row>
  </sheetData>
  <protectedRanges>
    <protectedRange sqref="D30:E35 C9:C11 E21:E29 C36:D36" name="Bereich1"/>
    <protectedRange sqref="C5:C7" name="Bereich2"/>
    <protectedRange sqref="D21:D29" name="Bereich1_1"/>
  </protectedRanges>
  <mergeCells count="2">
    <mergeCell ref="E19:F19"/>
    <mergeCell ref="B19:D19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2020-06-05T14:08:08Z</dcterms:created>
  <dcterms:modified xsi:type="dcterms:W3CDTF">2021-11-16T07:09:36Z</dcterms:modified>
</cp:coreProperties>
</file>