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147E161C-9EAB-439F-B143-C50E5365AC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tilisation" sheetId="12" r:id="rId1"/>
    <sheet name="X" sheetId="3" r:id="rId2"/>
    <sheet name="Y" sheetId="10" r:id="rId3"/>
    <sheet name="Z" sheetId="11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3" l="1"/>
  <c r="B7" i="3"/>
  <c r="B6" i="3"/>
  <c r="B5" i="3"/>
  <c r="B4" i="3"/>
  <c r="B3" i="3"/>
  <c r="B8" i="10"/>
  <c r="B7" i="10"/>
  <c r="B6" i="10"/>
  <c r="B5" i="10"/>
  <c r="B4" i="10"/>
  <c r="B3" i="10"/>
  <c r="C13" i="3"/>
  <c r="C13" i="10"/>
  <c r="C13" i="11"/>
  <c r="B8" i="11"/>
  <c r="B7" i="11"/>
  <c r="B6" i="11"/>
  <c r="B5" i="11"/>
  <c r="B4" i="11"/>
  <c r="B3" i="11"/>
  <c r="F16" i="12"/>
  <c r="I44" i="11" l="1"/>
  <c r="I45" i="11" s="1"/>
  <c r="Q59" i="11"/>
  <c r="Q61" i="11" s="1"/>
  <c r="R20" i="11" s="1"/>
  <c r="C24" i="11"/>
  <c r="C36" i="10"/>
  <c r="E36" i="10" s="1"/>
  <c r="J47" i="10"/>
  <c r="I47" i="10"/>
  <c r="I48" i="10" s="1"/>
  <c r="C35" i="10"/>
  <c r="E35" i="10" s="1"/>
  <c r="C33" i="10"/>
  <c r="E33" i="10" s="1"/>
  <c r="C31" i="10"/>
  <c r="E31" i="10" s="1"/>
  <c r="C29" i="10"/>
  <c r="E29" i="10" s="1"/>
  <c r="C27" i="10"/>
  <c r="E27" i="10" s="1"/>
  <c r="C26" i="10"/>
  <c r="E26" i="10" s="1"/>
  <c r="C25" i="10"/>
  <c r="E25" i="10" s="1"/>
  <c r="C24" i="10"/>
  <c r="E24" i="10" s="1"/>
  <c r="C23" i="10"/>
  <c r="E23" i="10" s="1"/>
  <c r="C22" i="10"/>
  <c r="E22" i="10" s="1"/>
  <c r="Q62" i="10"/>
  <c r="Q64" i="10" s="1"/>
  <c r="B9" i="3"/>
  <c r="G25" i="3" s="1"/>
  <c r="H25" i="3" s="1"/>
  <c r="Q63" i="3"/>
  <c r="B9" i="10" l="1"/>
  <c r="G22" i="10" s="1"/>
  <c r="H22" i="10" s="1"/>
  <c r="F9" i="3"/>
  <c r="C28" i="10"/>
  <c r="E28" i="10" s="1"/>
  <c r="C30" i="10"/>
  <c r="E30" i="10" s="1"/>
  <c r="C32" i="10"/>
  <c r="E32" i="10" s="1"/>
  <c r="C34" i="10"/>
  <c r="E34" i="10" s="1"/>
  <c r="B9" i="11"/>
  <c r="G28" i="11" s="1"/>
  <c r="H28" i="11" s="1"/>
  <c r="J44" i="11"/>
  <c r="C31" i="11"/>
  <c r="E31" i="11" s="1"/>
  <c r="C29" i="11"/>
  <c r="E29" i="11" s="1"/>
  <c r="C27" i="11"/>
  <c r="E27" i="11" s="1"/>
  <c r="C25" i="11"/>
  <c r="E25" i="11" s="1"/>
  <c r="C23" i="11"/>
  <c r="C30" i="11"/>
  <c r="E30" i="11" s="1"/>
  <c r="C28" i="11"/>
  <c r="E28" i="11" s="1"/>
  <c r="C26" i="11"/>
  <c r="E26" i="11" s="1"/>
  <c r="J45" i="11"/>
  <c r="I46" i="11"/>
  <c r="E24" i="11"/>
  <c r="J48" i="10"/>
  <c r="I49" i="10"/>
  <c r="G23" i="3"/>
  <c r="H23" i="3" s="1"/>
  <c r="G36" i="3"/>
  <c r="H36" i="3" s="1"/>
  <c r="G34" i="3"/>
  <c r="H34" i="3" s="1"/>
  <c r="G32" i="3"/>
  <c r="H32" i="3" s="1"/>
  <c r="G30" i="3"/>
  <c r="H30" i="3" s="1"/>
  <c r="G28" i="3"/>
  <c r="H28" i="3" s="1"/>
  <c r="G26" i="3"/>
  <c r="H26" i="3" s="1"/>
  <c r="G24" i="3"/>
  <c r="H24" i="3" s="1"/>
  <c r="G37" i="3"/>
  <c r="H37" i="3" s="1"/>
  <c r="G35" i="3"/>
  <c r="H35" i="3" s="1"/>
  <c r="G33" i="3"/>
  <c r="H33" i="3" s="1"/>
  <c r="G31" i="3"/>
  <c r="H31" i="3" s="1"/>
  <c r="G29" i="3"/>
  <c r="H29" i="3" s="1"/>
  <c r="G27" i="3"/>
  <c r="H27" i="3" s="1"/>
  <c r="Q65" i="3"/>
  <c r="R20" i="3" s="1"/>
  <c r="G29" i="10" l="1"/>
  <c r="H29" i="10" s="1"/>
  <c r="I29" i="10" s="1"/>
  <c r="G30" i="10"/>
  <c r="H30" i="10" s="1"/>
  <c r="I30" i="10" s="1"/>
  <c r="G28" i="10"/>
  <c r="H28" i="10" s="1"/>
  <c r="I28" i="10" s="1"/>
  <c r="G36" i="10"/>
  <c r="H36" i="10" s="1"/>
  <c r="I36" i="10" s="1"/>
  <c r="G26" i="10"/>
  <c r="H26" i="10" s="1"/>
  <c r="I26" i="10" s="1"/>
  <c r="G25" i="10"/>
  <c r="H25" i="10" s="1"/>
  <c r="I25" i="10" s="1"/>
  <c r="C17" i="10"/>
  <c r="F22" i="10" s="1"/>
  <c r="G27" i="10"/>
  <c r="H27" i="10" s="1"/>
  <c r="I27" i="10" s="1"/>
  <c r="G26" i="11"/>
  <c r="H26" i="11" s="1"/>
  <c r="I26" i="11" s="1"/>
  <c r="G24" i="10"/>
  <c r="H24" i="10" s="1"/>
  <c r="I24" i="10" s="1"/>
  <c r="F9" i="11"/>
  <c r="G35" i="10"/>
  <c r="H35" i="10" s="1"/>
  <c r="I35" i="10" s="1"/>
  <c r="G23" i="10"/>
  <c r="H23" i="10" s="1"/>
  <c r="I23" i="10" s="1"/>
  <c r="G25" i="11"/>
  <c r="H25" i="11" s="1"/>
  <c r="I25" i="11" s="1"/>
  <c r="G33" i="10"/>
  <c r="H33" i="10" s="1"/>
  <c r="I33" i="10" s="1"/>
  <c r="F9" i="10"/>
  <c r="G30" i="11"/>
  <c r="H30" i="11" s="1"/>
  <c r="I30" i="11" s="1"/>
  <c r="G34" i="10"/>
  <c r="H34" i="10" s="1"/>
  <c r="I34" i="10" s="1"/>
  <c r="G32" i="10"/>
  <c r="H32" i="10" s="1"/>
  <c r="I32" i="10" s="1"/>
  <c r="G31" i="10"/>
  <c r="H31" i="10" s="1"/>
  <c r="I31" i="10" s="1"/>
  <c r="G29" i="11"/>
  <c r="H29" i="11" s="1"/>
  <c r="I29" i="11" s="1"/>
  <c r="G23" i="11"/>
  <c r="H23" i="11" s="1"/>
  <c r="G27" i="11"/>
  <c r="H27" i="11" s="1"/>
  <c r="G31" i="11"/>
  <c r="H31" i="11" s="1"/>
  <c r="I31" i="11" s="1"/>
  <c r="G24" i="11"/>
  <c r="H24" i="11" s="1"/>
  <c r="I24" i="11" s="1"/>
  <c r="E23" i="11"/>
  <c r="I47" i="11"/>
  <c r="J47" i="11" s="1"/>
  <c r="I28" i="11"/>
  <c r="J46" i="11"/>
  <c r="I50" i="10"/>
  <c r="J50" i="10" s="1"/>
  <c r="I22" i="10"/>
  <c r="J49" i="10"/>
  <c r="C37" i="3"/>
  <c r="I37" i="3" s="1"/>
  <c r="C36" i="3"/>
  <c r="I36" i="3" s="1"/>
  <c r="C35" i="3"/>
  <c r="I35" i="3" s="1"/>
  <c r="C34" i="3"/>
  <c r="I34" i="3" s="1"/>
  <c r="C33" i="3"/>
  <c r="I33" i="3" s="1"/>
  <c r="C32" i="3"/>
  <c r="I32" i="3" s="1"/>
  <c r="C31" i="3"/>
  <c r="I31" i="3" s="1"/>
  <c r="C30" i="3"/>
  <c r="I30" i="3" s="1"/>
  <c r="C29" i="3"/>
  <c r="I29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E27" i="3" l="1"/>
  <c r="F28" i="10"/>
  <c r="F27" i="10"/>
  <c r="F35" i="10"/>
  <c r="F31" i="10"/>
  <c r="F24" i="10"/>
  <c r="I27" i="11"/>
  <c r="B18" i="11"/>
  <c r="D13" i="11" s="1"/>
  <c r="C18" i="11"/>
  <c r="F32" i="10"/>
  <c r="F29" i="10"/>
  <c r="F33" i="10"/>
  <c r="F30" i="10"/>
  <c r="F36" i="10"/>
  <c r="F25" i="10"/>
  <c r="F26" i="10"/>
  <c r="F34" i="10"/>
  <c r="F23" i="10"/>
  <c r="E23" i="3"/>
  <c r="C18" i="3"/>
  <c r="D13" i="3" s="1"/>
  <c r="E31" i="3"/>
  <c r="E30" i="3"/>
  <c r="C18" i="10"/>
  <c r="D13" i="10" s="1"/>
  <c r="E36" i="3"/>
  <c r="E34" i="3"/>
  <c r="E33" i="3"/>
  <c r="E35" i="3"/>
  <c r="E32" i="3"/>
  <c r="E28" i="3"/>
  <c r="E24" i="3"/>
  <c r="E26" i="3"/>
  <c r="E29" i="3"/>
  <c r="E37" i="3"/>
  <c r="E25" i="3"/>
  <c r="I23" i="11"/>
  <c r="I48" i="11"/>
  <c r="J48" i="11" s="1"/>
  <c r="C17" i="11"/>
  <c r="F23" i="11" s="1"/>
  <c r="I51" i="10"/>
  <c r="J51" i="10" s="1"/>
  <c r="I23" i="3"/>
  <c r="E13" i="10" l="1"/>
  <c r="D14" i="10"/>
  <c r="F15" i="12" s="1"/>
  <c r="D15" i="12"/>
  <c r="E13" i="3"/>
  <c r="D14" i="3"/>
  <c r="F14" i="12" s="1"/>
  <c r="D14" i="12"/>
  <c r="D16" i="12"/>
  <c r="D14" i="11"/>
  <c r="C16" i="10"/>
  <c r="C52" i="10" s="1"/>
  <c r="E13" i="11"/>
  <c r="J23" i="10"/>
  <c r="K23" i="10" s="1"/>
  <c r="J25" i="10"/>
  <c r="K25" i="10" s="1"/>
  <c r="J34" i="10"/>
  <c r="K34" i="10" s="1"/>
  <c r="J30" i="10"/>
  <c r="K30" i="10" s="1"/>
  <c r="J28" i="10"/>
  <c r="K28" i="10" s="1"/>
  <c r="J32" i="10"/>
  <c r="K32" i="10" s="1"/>
  <c r="J35" i="10"/>
  <c r="K35" i="10" s="1"/>
  <c r="J26" i="10"/>
  <c r="K26" i="10" s="1"/>
  <c r="J33" i="10"/>
  <c r="K33" i="10" s="1"/>
  <c r="J24" i="10"/>
  <c r="K24" i="10" s="1"/>
  <c r="J31" i="10"/>
  <c r="K31" i="10" s="1"/>
  <c r="J22" i="10"/>
  <c r="K22" i="10" s="1"/>
  <c r="J29" i="10"/>
  <c r="K29" i="10" s="1"/>
  <c r="J36" i="10"/>
  <c r="K36" i="10" s="1"/>
  <c r="J27" i="10"/>
  <c r="K27" i="10" s="1"/>
  <c r="C55" i="10"/>
  <c r="C17" i="3"/>
  <c r="F23" i="3" s="1"/>
  <c r="C52" i="11"/>
  <c r="J24" i="11"/>
  <c r="K24" i="11" s="1"/>
  <c r="J31" i="11"/>
  <c r="K31" i="11" s="1"/>
  <c r="J26" i="11"/>
  <c r="K26" i="11" s="1"/>
  <c r="J30" i="11"/>
  <c r="K30" i="11" s="1"/>
  <c r="J23" i="11"/>
  <c r="K23" i="11" s="1"/>
  <c r="J28" i="11"/>
  <c r="K28" i="11" s="1"/>
  <c r="J25" i="11"/>
  <c r="K25" i="11" s="1"/>
  <c r="J27" i="11"/>
  <c r="K27" i="11" s="1"/>
  <c r="J29" i="11"/>
  <c r="K29" i="11" s="1"/>
  <c r="F25" i="11"/>
  <c r="F29" i="11"/>
  <c r="F26" i="11"/>
  <c r="F30" i="11"/>
  <c r="F27" i="11"/>
  <c r="F31" i="11"/>
  <c r="F28" i="11"/>
  <c r="F24" i="11"/>
  <c r="I49" i="11"/>
  <c r="I52" i="10"/>
  <c r="J52" i="10" s="1"/>
  <c r="J25" i="3"/>
  <c r="J23" i="3"/>
  <c r="J27" i="3"/>
  <c r="J31" i="3"/>
  <c r="J35" i="3"/>
  <c r="J24" i="3"/>
  <c r="J28" i="3"/>
  <c r="J32" i="3"/>
  <c r="J36" i="3"/>
  <c r="J29" i="3"/>
  <c r="J33" i="3"/>
  <c r="J37" i="3"/>
  <c r="J26" i="3"/>
  <c r="J30" i="3"/>
  <c r="J34" i="3"/>
  <c r="C56" i="3"/>
  <c r="I48" i="3"/>
  <c r="C53" i="10" l="1"/>
  <c r="C54" i="10"/>
  <c r="D16" i="10"/>
  <c r="D53" i="10" s="1"/>
  <c r="D17" i="10"/>
  <c r="F34" i="3"/>
  <c r="F35" i="3"/>
  <c r="F25" i="3"/>
  <c r="K29" i="3"/>
  <c r="F37" i="3"/>
  <c r="F30" i="3"/>
  <c r="F27" i="3"/>
  <c r="F36" i="3"/>
  <c r="K34" i="3"/>
  <c r="K27" i="3"/>
  <c r="K37" i="3"/>
  <c r="K33" i="3"/>
  <c r="F26" i="3"/>
  <c r="F24" i="3"/>
  <c r="K32" i="3"/>
  <c r="K24" i="3"/>
  <c r="F31" i="3"/>
  <c r="F28" i="3"/>
  <c r="K30" i="3"/>
  <c r="K23" i="3"/>
  <c r="F33" i="3"/>
  <c r="K26" i="3"/>
  <c r="K25" i="3"/>
  <c r="F29" i="3"/>
  <c r="K36" i="3"/>
  <c r="K28" i="3"/>
  <c r="K35" i="3"/>
  <c r="F32" i="3"/>
  <c r="K31" i="3"/>
  <c r="D17" i="11"/>
  <c r="I17" i="11" s="1"/>
  <c r="J17" i="11" s="1"/>
  <c r="C16" i="11"/>
  <c r="C50" i="11" s="1"/>
  <c r="D17" i="3"/>
  <c r="D16" i="11"/>
  <c r="I50" i="11"/>
  <c r="J50" i="11" s="1"/>
  <c r="J49" i="11"/>
  <c r="I53" i="10"/>
  <c r="J48" i="3"/>
  <c r="I49" i="3"/>
  <c r="I50" i="3" s="1"/>
  <c r="I51" i="3" s="1"/>
  <c r="I52" i="3" s="1"/>
  <c r="I53" i="3" s="1"/>
  <c r="I54" i="3" s="1"/>
  <c r="I55" i="3" s="1"/>
  <c r="I56" i="3" s="1"/>
  <c r="I57" i="3" s="1"/>
  <c r="D54" i="10" l="1"/>
  <c r="D52" i="10"/>
  <c r="C16" i="3"/>
  <c r="C54" i="3" s="1"/>
  <c r="D16" i="3"/>
  <c r="C49" i="11"/>
  <c r="C51" i="11"/>
  <c r="D51" i="11"/>
  <c r="D50" i="11"/>
  <c r="D49" i="11"/>
  <c r="I51" i="11"/>
  <c r="J51" i="11" s="1"/>
  <c r="I54" i="10"/>
  <c r="J54" i="10" s="1"/>
  <c r="J53" i="10"/>
  <c r="L47" i="3" a="1"/>
  <c r="J49" i="3"/>
  <c r="K47" i="3" a="1"/>
  <c r="K47" i="3" s="1"/>
  <c r="J50" i="3"/>
  <c r="C53" i="3" l="1"/>
  <c r="C55" i="3"/>
  <c r="I52" i="11"/>
  <c r="I55" i="10"/>
  <c r="J55" i="10" s="1"/>
  <c r="L47" i="3"/>
  <c r="L58" i="3"/>
  <c r="L54" i="3"/>
  <c r="L50" i="3"/>
  <c r="L57" i="3"/>
  <c r="L53" i="3"/>
  <c r="L49" i="3"/>
  <c r="L56" i="3"/>
  <c r="L52" i="3"/>
  <c r="L48" i="3"/>
  <c r="L55" i="3"/>
  <c r="L51" i="3"/>
  <c r="K55" i="3"/>
  <c r="K49" i="3"/>
  <c r="K54" i="3"/>
  <c r="K52" i="3"/>
  <c r="K57" i="3"/>
  <c r="K51" i="3"/>
  <c r="K48" i="3"/>
  <c r="K56" i="3"/>
  <c r="K53" i="3"/>
  <c r="K50" i="3"/>
  <c r="K58" i="3"/>
  <c r="J51" i="3"/>
  <c r="I53" i="11" l="1"/>
  <c r="J52" i="11"/>
  <c r="I56" i="10"/>
  <c r="J56" i="10" s="1"/>
  <c r="K46" i="10" a="1"/>
  <c r="L46" i="10" a="1"/>
  <c r="J52" i="3"/>
  <c r="L43" i="11" l="1" a="1"/>
  <c r="K43" i="11" a="1"/>
  <c r="J53" i="11"/>
  <c r="K56" i="10"/>
  <c r="K54" i="10"/>
  <c r="K52" i="10"/>
  <c r="K50" i="10"/>
  <c r="K48" i="10"/>
  <c r="K46" i="10"/>
  <c r="K57" i="10"/>
  <c r="K55" i="10"/>
  <c r="K53" i="10"/>
  <c r="K51" i="10"/>
  <c r="K49" i="10"/>
  <c r="K47" i="10"/>
  <c r="L57" i="10"/>
  <c r="L55" i="10"/>
  <c r="L53" i="10"/>
  <c r="L51" i="10"/>
  <c r="L49" i="10"/>
  <c r="L47" i="10"/>
  <c r="L56" i="10"/>
  <c r="L54" i="10"/>
  <c r="L52" i="10"/>
  <c r="L50" i="10"/>
  <c r="L48" i="10"/>
  <c r="L46" i="10"/>
  <c r="J53" i="3"/>
  <c r="K53" i="11" l="1"/>
  <c r="K51" i="11"/>
  <c r="K49" i="11"/>
  <c r="K47" i="11"/>
  <c r="K45" i="11"/>
  <c r="K43" i="11"/>
  <c r="K54" i="11"/>
  <c r="K52" i="11"/>
  <c r="K50" i="11"/>
  <c r="K48" i="11"/>
  <c r="K46" i="11"/>
  <c r="K44" i="11"/>
  <c r="L54" i="11"/>
  <c r="L52" i="11"/>
  <c r="L50" i="11"/>
  <c r="L48" i="11"/>
  <c r="L46" i="11"/>
  <c r="L44" i="11"/>
  <c r="L53" i="11"/>
  <c r="L51" i="11"/>
  <c r="L49" i="11"/>
  <c r="L47" i="11"/>
  <c r="L45" i="11"/>
  <c r="L43" i="11"/>
  <c r="J54" i="3"/>
  <c r="J55" i="3" l="1"/>
  <c r="J56" i="3" l="1"/>
  <c r="J57" i="3" l="1"/>
  <c r="D54" i="3" l="1"/>
  <c r="D53" i="3"/>
  <c r="D5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C14" authorId="0" shapeId="0" xr:uid="{1EDC9818-764A-463F-A178-50BCA3FA003F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5" authorId="0" shapeId="0" xr:uid="{D407D2E8-FF37-4059-9530-31687EF142BB}">
      <text>
        <r>
          <rPr>
            <b/>
            <sz val="9"/>
            <color indexed="81"/>
            <rFont val="Tahoma"/>
            <family val="2"/>
          </rPr>
          <t>Pour récupérer la valeur Gcode M503</t>
        </r>
      </text>
    </comment>
    <comment ref="C16" authorId="0" shapeId="0" xr:uid="{515059AF-125D-41E1-AF91-75F8B8D3127C}">
      <text>
        <r>
          <rPr>
            <b/>
            <sz val="9"/>
            <color indexed="81"/>
            <rFont val="Tahoma"/>
            <family val="2"/>
          </rPr>
          <t>Pour récupérer la valeur</t>
        </r>
        <r>
          <rPr>
            <sz val="9"/>
            <color indexed="81"/>
            <rFont val="Tahoma"/>
            <family val="2"/>
          </rPr>
          <t xml:space="preserve"> Gcode M503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A7378DC4-56A3-4E2D-9BE7-D607FA388E23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13" authorId="0" shapeId="0" xr:uid="{555C1B95-5454-4F71-A8E9-E24E1A48E199}">
      <text>
        <r>
          <rPr>
            <b/>
            <sz val="9"/>
            <color indexed="81"/>
            <rFont val="Tahoma"/>
            <family val="2"/>
          </rPr>
          <t>Pour récupérer la valeur G-Code M501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B2" authorId="0" shapeId="0" xr:uid="{CF94CD05-330A-4A19-B2D6-261F04047066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13" authorId="0" shapeId="0" xr:uid="{DB5F7453-5320-4392-B901-20FB0C3909B9}">
      <text>
        <r>
          <rPr>
            <b/>
            <sz val="9"/>
            <color indexed="81"/>
            <rFont val="Tahoma"/>
            <family val="2"/>
          </rPr>
          <t>Pour récupérer la valeur G-Code M501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  <author>tc={DA9C5965-489C-45C1-B8D4-D83699142F44}</author>
  </authors>
  <commentList>
    <comment ref="B2" authorId="0" shapeId="0" xr:uid="{75046795-8680-4F9B-8C44-BB1BA21406E7}">
      <text>
        <r>
          <rPr>
            <sz val="9"/>
            <color indexed="81"/>
            <rFont val="Tahoma"/>
            <family val="2"/>
          </rPr>
          <t>Normalement, cette valeur est de 1, mais vous pouvez la modifier si vous souhaitez l'imprimer en plus grand ou en plus petit. Elle doit correspondre au facteur d'échelle de Cura</t>
        </r>
      </text>
    </comment>
    <comment ref="C13" authorId="0" shapeId="0" xr:uid="{D8A65CAE-B53C-4965-AB43-A21773189709}">
      <text>
        <r>
          <rPr>
            <b/>
            <sz val="9"/>
            <color indexed="81"/>
            <rFont val="Tahoma"/>
            <family val="2"/>
          </rPr>
          <t>Pour récupérer la valeur G-Code M501</t>
        </r>
      </text>
    </comment>
    <comment ref="B18" authorId="1" shapeId="0" xr:uid="{DA9C5965-489C-45C1-B8D4-D83699142F4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Calcul sans première mesure</t>
      </text>
    </comment>
  </commentList>
</comments>
</file>

<file path=xl/sharedStrings.xml><?xml version="1.0" encoding="utf-8"?>
<sst xmlns="http://schemas.openxmlformats.org/spreadsheetml/2006/main" count="213" uniqueCount="79">
  <si>
    <t>X</t>
  </si>
  <si>
    <t>Y</t>
  </si>
  <si>
    <t>Instructions:</t>
  </si>
  <si>
    <t>Z</t>
  </si>
  <si>
    <t>&lt;=-0.5</t>
  </si>
  <si>
    <t>&gt;=0.5</t>
  </si>
  <si>
    <t>G-code</t>
  </si>
  <si>
    <t>M501</t>
  </si>
  <si>
    <t xml:space="preserve"> </t>
  </si>
  <si>
    <t>M500</t>
  </si>
  <si>
    <t>°C</t>
  </si>
  <si>
    <t>https://www.simplify3d.com/support/materials-guide/properties-table/</t>
  </si>
  <si>
    <t>µm/mmK</t>
  </si>
  <si>
    <t>coeficient of thermal expansion</t>
  </si>
  <si>
    <t>Ender-3</t>
  </si>
  <si>
    <t>échelle</t>
  </si>
  <si>
    <t>Imprimante</t>
  </si>
  <si>
    <t>Température au moment de l'impression (il s'agit approximativement de la température du lit d'impression)</t>
  </si>
  <si>
    <t>Température lors de la mesure (température ambiante)</t>
  </si>
  <si>
    <t>Rétrécissement dû à la température</t>
  </si>
  <si>
    <t>pour sauver:</t>
  </si>
  <si>
    <t>décalage constant (peut être réduit par un mutiplicateur d'extrusion)</t>
  </si>
  <si>
    <t>attendu</t>
  </si>
  <si>
    <t>maintenant</t>
  </si>
  <si>
    <t>après correction</t>
  </si>
  <si>
    <t>Réglage de l'axe [pas par mm]</t>
  </si>
  <si>
    <t>Écart type [mm]</t>
  </si>
  <si>
    <t>Multiplicateur</t>
  </si>
  <si>
    <t>Lignes directrices de conception dérivées</t>
  </si>
  <si>
    <t>La tolérance nécessaire pour que 50 % correspondent</t>
  </si>
  <si>
    <t>La tolérance nécessaire pour que 84 % correspondent</t>
  </si>
  <si>
    <t>La tolérance nécessaire pour que 97 % correspondent</t>
  </si>
  <si>
    <r>
      <t>La tolérance nécessaire pour que 99.8 % correspondent 6</t>
    </r>
    <r>
      <rPr>
        <sz val="11"/>
        <color theme="1"/>
        <rFont val="Arial"/>
        <family val="2"/>
      </rPr>
      <t>σ</t>
    </r>
  </si>
  <si>
    <t>Écart relatif moyen</t>
  </si>
  <si>
    <t>Mesures</t>
  </si>
  <si>
    <t>Actuellement</t>
  </si>
  <si>
    <t>Théoriques</t>
  </si>
  <si>
    <t>Echelle</t>
  </si>
  <si>
    <t>Mesurées</t>
  </si>
  <si>
    <t>Erreur</t>
  </si>
  <si>
    <t>sans offset</t>
  </si>
  <si>
    <t>Estimé après correction</t>
  </si>
  <si>
    <t>changement</t>
  </si>
  <si>
    <t>A chaud</t>
  </si>
  <si>
    <t>déviation</t>
  </si>
  <si>
    <t>compensation de la dilatation thermique</t>
  </si>
  <si>
    <t>Histogramme</t>
  </si>
  <si>
    <t>courant</t>
  </si>
  <si>
    <t>Ne modifiez que les champs jaunes</t>
  </si>
  <si>
    <t>3) Mesurez la distance entre la base et le sommet de chaque colonne</t>
  </si>
  <si>
    <t>en vert est le résultat que vous pouvez utiliser pour le réglage de votre imprimante</t>
  </si>
  <si>
    <t>en bleu sont les toleances (espaces entre les pièces) recommandées à utilisées lors de la conception</t>
  </si>
  <si>
    <t>toutes les valeurs sont en mm</t>
  </si>
  <si>
    <t>pour autolevel uniquement</t>
  </si>
  <si>
    <t>Ancien (M851)</t>
  </si>
  <si>
    <t>nouveau</t>
  </si>
  <si>
    <t xml:space="preserve">Décalage de la sonde Z : </t>
  </si>
  <si>
    <t>Pour compenser le changement de température, le modèle d'échelle</t>
  </si>
  <si>
    <t>Step calibrées ?</t>
  </si>
  <si>
    <t>Version Cura</t>
  </si>
  <si>
    <t>(ABS: 90, PLA: 68, PETG: 60)</t>
  </si>
  <si>
    <t>Axe</t>
  </si>
  <si>
    <t>1) Entrez le réglage actuel pour les pas par mm (Contrôle-&gt;mouvement-&gt;Xpas/mmm)</t>
  </si>
  <si>
    <t>2) Imprimez la pièce</t>
  </si>
  <si>
    <t>1) Entrez le réglage actuel pour les pas par mm (Contrôle-&gt;mouvement-&gt;Ypas/mmm)</t>
  </si>
  <si>
    <t>1) Entrez le réglage actuel pour les pas par mm (Contrôle-&gt;mouvement-&gt;Zpas/mmm)</t>
  </si>
  <si>
    <t>3) Mesurez les distances selon le schéma ci-dessus selon l'axe X</t>
  </si>
  <si>
    <t>3) Mesurez les distances selon le schéma ci-dessus selon l'axe Y</t>
  </si>
  <si>
    <t xml:space="preserve">Test de précision de l'imprimante 3D  </t>
  </si>
  <si>
    <t>Date</t>
  </si>
  <si>
    <t>Code pour mise à jour</t>
  </si>
  <si>
    <t>Pour sauver:</t>
  </si>
  <si>
    <t>Réglage de l'axe  X [pas par mm]</t>
  </si>
  <si>
    <t>Réglage de l'axe  Y [pas par mm]</t>
  </si>
  <si>
    <t>Ultimaker Cura 4.12</t>
  </si>
  <si>
    <t>oui</t>
  </si>
  <si>
    <t>coeficient d'expension thermique</t>
  </si>
  <si>
    <t>écart moyen sur les dimension [mm]</t>
  </si>
  <si>
    <t>Réglage de l'axe Z [pas par 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</si>
</sst>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00"/>
    <numFmt numFmtId="166" formatCode="0.0%"/>
    <numFmt numFmtId="167" formatCode="0.000"/>
    <numFmt numFmtId="168" formatCode="0.000000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0" fontId="0" fillId="0" borderId="3" xfId="0" applyBorder="1"/>
    <xf numFmtId="0" fontId="0" fillId="0" borderId="5" xfId="0" applyBorder="1"/>
    <xf numFmtId="2" fontId="0" fillId="0" borderId="4" xfId="0" applyNumberFormat="1" applyBorder="1"/>
    <xf numFmtId="2" fontId="0" fillId="0" borderId="6" xfId="0" applyNumberFormat="1" applyBorder="1"/>
    <xf numFmtId="0" fontId="0" fillId="2" borderId="1" xfId="0" applyFill="1" applyBorder="1"/>
    <xf numFmtId="0" fontId="1" fillId="2" borderId="1" xfId="0" applyFont="1" applyFill="1" applyBorder="1"/>
    <xf numFmtId="2" fontId="1" fillId="3" borderId="1" xfId="0" applyNumberFormat="1" applyFont="1" applyFill="1" applyBorder="1"/>
    <xf numFmtId="0" fontId="0" fillId="0" borderId="4" xfId="0" applyBorder="1"/>
    <xf numFmtId="0" fontId="0" fillId="3" borderId="0" xfId="0" applyFill="1"/>
    <xf numFmtId="2" fontId="0" fillId="4" borderId="1" xfId="0" applyNumberFormat="1" applyFill="1" applyBorder="1"/>
    <xf numFmtId="0" fontId="0" fillId="4" borderId="0" xfId="0" applyFill="1"/>
    <xf numFmtId="0" fontId="2" fillId="0" borderId="0" xfId="0" applyFont="1"/>
    <xf numFmtId="2" fontId="0" fillId="0" borderId="1" xfId="0" applyNumberFormat="1" applyFill="1" applyBorder="1"/>
    <xf numFmtId="0" fontId="0" fillId="0" borderId="1" xfId="0" applyFill="1" applyBorder="1"/>
    <xf numFmtId="10" fontId="0" fillId="0" borderId="1" xfId="0" applyNumberFormat="1" applyBorder="1"/>
    <xf numFmtId="9" fontId="0" fillId="0" borderId="1" xfId="0" applyNumberFormat="1" applyBorder="1"/>
    <xf numFmtId="0" fontId="0" fillId="0" borderId="0" xfId="0" quotePrefix="1" applyBorder="1" applyAlignment="1">
      <alignment horizontal="right"/>
    </xf>
    <xf numFmtId="2" fontId="1" fillId="0" borderId="0" xfId="0" applyNumberFormat="1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0" xfId="0" applyNumberFormat="1" applyBorder="1"/>
    <xf numFmtId="2" fontId="0" fillId="0" borderId="1" xfId="0" applyNumberFormat="1" applyFont="1" applyFill="1" applyBorder="1"/>
    <xf numFmtId="2" fontId="1" fillId="0" borderId="1" xfId="0" applyNumberFormat="1" applyFont="1" applyFill="1" applyBorder="1"/>
    <xf numFmtId="0" fontId="1" fillId="0" borderId="1" xfId="0" applyFont="1" applyFill="1" applyBorder="1"/>
    <xf numFmtId="0" fontId="0" fillId="0" borderId="7" xfId="0" applyBorder="1" applyAlignment="1">
      <alignment horizontal="right"/>
    </xf>
    <xf numFmtId="2" fontId="1" fillId="2" borderId="4" xfId="0" applyNumberFormat="1" applyFont="1" applyFill="1" applyBorder="1"/>
    <xf numFmtId="2" fontId="1" fillId="2" borderId="6" xfId="0" applyNumberFormat="1" applyFont="1" applyFill="1" applyBorder="1"/>
    <xf numFmtId="2" fontId="0" fillId="0" borderId="3" xfId="0" applyNumberFormat="1" applyFont="1" applyFill="1" applyBorder="1"/>
    <xf numFmtId="2" fontId="0" fillId="0" borderId="5" xfId="0" applyNumberFormat="1" applyFont="1" applyFill="1" applyBorder="1"/>
    <xf numFmtId="2" fontId="1" fillId="0" borderId="1" xfId="0" applyNumberFormat="1" applyFont="1" applyBorder="1"/>
    <xf numFmtId="0" fontId="0" fillId="0" borderId="0" xfId="0" applyFill="1"/>
    <xf numFmtId="0" fontId="0" fillId="0" borderId="3" xfId="0" applyFill="1" applyBorder="1"/>
    <xf numFmtId="0" fontId="0" fillId="0" borderId="11" xfId="0" applyBorder="1"/>
    <xf numFmtId="2" fontId="0" fillId="0" borderId="11" xfId="0" applyNumberFormat="1" applyBorder="1"/>
    <xf numFmtId="0" fontId="5" fillId="3" borderId="1" xfId="0" applyFont="1" applyFill="1" applyBorder="1" applyAlignment="1">
      <alignment vertical="center"/>
    </xf>
    <xf numFmtId="2" fontId="0" fillId="3" borderId="1" xfId="0" applyNumberFormat="1" applyFill="1" applyBorder="1"/>
    <xf numFmtId="0" fontId="1" fillId="0" borderId="0" xfId="0" applyFont="1"/>
    <xf numFmtId="0" fontId="6" fillId="0" borderId="0" xfId="1"/>
    <xf numFmtId="11" fontId="0" fillId="0" borderId="0" xfId="0" applyNumberFormat="1"/>
    <xf numFmtId="0" fontId="0" fillId="0" borderId="0" xfId="0" applyFill="1" applyBorder="1"/>
    <xf numFmtId="10" fontId="0" fillId="0" borderId="0" xfId="0" applyNumberFormat="1" applyFill="1" applyBorder="1"/>
    <xf numFmtId="10" fontId="0" fillId="0" borderId="0" xfId="0" applyNumberFormat="1"/>
    <xf numFmtId="2" fontId="0" fillId="0" borderId="7" xfId="0" applyNumberFormat="1" applyBorder="1"/>
    <xf numFmtId="2" fontId="0" fillId="0" borderId="8" xfId="0" applyNumberFormat="1" applyBorder="1"/>
    <xf numFmtId="2" fontId="0" fillId="0" borderId="2" xfId="0" applyNumberFormat="1" applyBorder="1"/>
    <xf numFmtId="0" fontId="0" fillId="0" borderId="4" xfId="0" applyFill="1" applyBorder="1"/>
    <xf numFmtId="165" fontId="0" fillId="0" borderId="1" xfId="0" applyNumberFormat="1" applyFont="1" applyFill="1" applyBorder="1"/>
    <xf numFmtId="2" fontId="0" fillId="0" borderId="3" xfId="0" applyNumberFormat="1" applyBorder="1"/>
    <xf numFmtId="2" fontId="0" fillId="0" borderId="5" xfId="0" applyNumberFormat="1" applyBorder="1"/>
    <xf numFmtId="0" fontId="0" fillId="0" borderId="17" xfId="0" applyBorder="1"/>
    <xf numFmtId="0" fontId="1" fillId="0" borderId="17" xfId="0" applyFont="1" applyBorder="1"/>
    <xf numFmtId="0" fontId="0" fillId="0" borderId="1" xfId="0" applyBorder="1" applyAlignment="1">
      <alignment horizontal="center"/>
    </xf>
    <xf numFmtId="10" fontId="0" fillId="0" borderId="1" xfId="0" applyNumberFormat="1" applyFill="1" applyBorder="1"/>
    <xf numFmtId="166" fontId="0" fillId="0" borderId="0" xfId="2" applyNumberFormat="1" applyFont="1" applyAlignment="1">
      <alignment horizontal="left"/>
    </xf>
    <xf numFmtId="2" fontId="0" fillId="0" borderId="19" xfId="0" applyNumberFormat="1" applyBorder="1"/>
    <xf numFmtId="167" fontId="0" fillId="0" borderId="1" xfId="0" applyNumberFormat="1" applyFont="1" applyFill="1" applyBorder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1" fillId="0" borderId="0" xfId="0" applyNumberFormat="1" applyFont="1"/>
    <xf numFmtId="168" fontId="1" fillId="3" borderId="1" xfId="0" applyNumberFormat="1" applyFont="1" applyFill="1" applyBorder="1"/>
    <xf numFmtId="0" fontId="0" fillId="5" borderId="1" xfId="0" applyFill="1" applyBorder="1"/>
    <xf numFmtId="0" fontId="1" fillId="5" borderId="1" xfId="0" applyFont="1" applyFill="1" applyBorder="1"/>
    <xf numFmtId="167" fontId="0" fillId="0" borderId="3" xfId="0" applyNumberFormat="1" applyBorder="1"/>
    <xf numFmtId="167" fontId="0" fillId="0" borderId="5" xfId="0" applyNumberFormat="1" applyBorder="1"/>
  </cellXfs>
  <cellStyles count="3">
    <cellStyle name="Lien hypertexte" xfId="1" builtinId="8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X!$C$12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X!$C$23:$C$37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X!$E$23:$E$37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-0.15000000000000568</c:v>
                </c:pt>
                <c:pt idx="7">
                  <c:v>-0.17000000000000171</c:v>
                </c:pt>
                <c:pt idx="8">
                  <c:v>-0.23999999999999488</c:v>
                </c:pt>
                <c:pt idx="9">
                  <c:v>-6.0000000000002274E-2</c:v>
                </c:pt>
                <c:pt idx="10">
                  <c:v>-0.21999999999999886</c:v>
                </c:pt>
                <c:pt idx="11">
                  <c:v>-4.9999999999997158E-2</c:v>
                </c:pt>
                <c:pt idx="12">
                  <c:v>-0.15999999999999659</c:v>
                </c:pt>
                <c:pt idx="13">
                  <c:v>-0.12999999999999545</c:v>
                </c:pt>
                <c:pt idx="1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D4-4489-B208-ACDBF70C6569}"/>
            </c:ext>
          </c:extLst>
        </c:ser>
        <c:ser>
          <c:idx val="2"/>
          <c:order val="1"/>
          <c:tx>
            <c:v>Compensation thermique</c:v>
          </c:tx>
          <c:spPr>
            <a:ln w="28575">
              <a:noFill/>
            </a:ln>
          </c:spPr>
          <c:trendline>
            <c:spPr>
              <a:ln w="28575">
                <a:solidFill>
                  <a:srgbClr val="92D05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X!$C$23:$C$37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X!$I$23:$I$37</c:f>
              <c:numCache>
                <c:formatCode>0.00</c:formatCode>
                <c:ptCount val="15"/>
                <c:pt idx="0">
                  <c:v>-2.29360000000014E-2</c:v>
                </c:pt>
                <c:pt idx="1">
                  <c:v>-3.5844799999999566E-2</c:v>
                </c:pt>
                <c:pt idx="2">
                  <c:v>2.1436800000000034E-2</c:v>
                </c:pt>
                <c:pt idx="3">
                  <c:v>6.8691200000003505E-2</c:v>
                </c:pt>
                <c:pt idx="4">
                  <c:v>5.5782399999998233E-2</c:v>
                </c:pt>
                <c:pt idx="5">
                  <c:v>9.3009600000002024E-2</c:v>
                </c:pt>
                <c:pt idx="6">
                  <c:v>3.9991999999998029E-2</c:v>
                </c:pt>
                <c:pt idx="7">
                  <c:v>4.7137599999999225E-2</c:v>
                </c:pt>
                <c:pt idx="8">
                  <c:v>4.1472000000055687E-3</c:v>
                </c:pt>
                <c:pt idx="9">
                  <c:v>0.21183680000000038</c:v>
                </c:pt>
                <c:pt idx="10">
                  <c:v>7.8601599999998939E-2</c:v>
                </c:pt>
                <c:pt idx="11">
                  <c:v>0.27626399999999762</c:v>
                </c:pt>
                <c:pt idx="12">
                  <c:v>0.19316480000000524</c:v>
                </c:pt>
                <c:pt idx="13">
                  <c:v>0.2504464000000155</c:v>
                </c:pt>
                <c:pt idx="14">
                  <c:v>0.40799999999998704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D4-4489-B208-ACDBF70C6569}"/>
            </c:ext>
          </c:extLst>
        </c:ser>
        <c:ser>
          <c:idx val="1"/>
          <c:order val="2"/>
          <c:tx>
            <c:strRef>
              <c:f>X!$D$12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X!$C$23:$C$37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X!$J$23:$J$37</c:f>
              <c:numCache>
                <c:formatCode>0.00</c:formatCode>
                <c:ptCount val="15"/>
                <c:pt idx="0">
                  <c:v>-4.6753027631437405E-2</c:v>
                </c:pt>
                <c:pt idx="1">
                  <c:v>-8.3502791974058965E-2</c:v>
                </c:pt>
                <c:pt idx="2">
                  <c:v>-5.0229713294992706E-2</c:v>
                </c:pt>
                <c:pt idx="3">
                  <c:v>-2.6959897904738739E-2</c:v>
                </c:pt>
                <c:pt idx="4">
                  <c:v>-6.3709662247369181E-2</c:v>
                </c:pt>
                <c:pt idx="5">
                  <c:v>-5.04431101459204E-2</c:v>
                </c:pt>
                <c:pt idx="6">
                  <c:v>-0.12720592764380001</c:v>
                </c:pt>
                <c:pt idx="7">
                  <c:v>-0.14394916540879876</c:v>
                </c:pt>
                <c:pt idx="8">
                  <c:v>-0.21070871961785542</c:v>
                </c:pt>
                <c:pt idx="9">
                  <c:v>-2.7386691606608338E-2</c:v>
                </c:pt>
                <c:pt idx="10">
                  <c:v>-0.18417561541497207</c:v>
                </c:pt>
                <c:pt idx="11">
                  <c:v>-1.0856850692533726E-2</c:v>
                </c:pt>
                <c:pt idx="12">
                  <c:v>-0.11762945805685376</c:v>
                </c:pt>
                <c:pt idx="13">
                  <c:v>-8.4356379377766189E-2</c:v>
                </c:pt>
                <c:pt idx="14">
                  <c:v>4.8949332189408779E-2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3D4-4489-B208-ACDBF70C6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3056"/>
        <c:axId val="48654976"/>
      </c:scatterChart>
      <c:valAx>
        <c:axId val="48653056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Longueur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654976"/>
        <c:crosses val="autoZero"/>
        <c:crossBetween val="midCat"/>
      </c:valAx>
      <c:valAx>
        <c:axId val="486549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6530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5682065114892663"/>
          <c:y val="0.27699527993651568"/>
          <c:w val="0.33149550447988035"/>
          <c:h val="0.4411346959689947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Histogramme</a:t>
            </a:r>
            <a:endParaRPr lang="de-DE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9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X!$K$46</c:f>
              <c:strCache>
                <c:ptCount val="1"/>
                <c:pt idx="0">
                  <c:v>courant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X!$J$47:$J$58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X!$K$47:$K$58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B-4B60-BFC0-0714F2C2D731}"/>
            </c:ext>
          </c:extLst>
        </c:ser>
        <c:ser>
          <c:idx val="2"/>
          <c:order val="1"/>
          <c:tx>
            <c:strRef>
              <c:f>X!$L$46</c:f>
              <c:strCache>
                <c:ptCount val="1"/>
                <c:pt idx="0">
                  <c:v>après correction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X!$J$47:$J$58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X!$L$47:$L$58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9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CB-4B60-BFC0-0714F2C2D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484864"/>
        <c:axId val="48866816"/>
      </c:barChart>
      <c:catAx>
        <c:axId val="4648486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866816"/>
        <c:crosses val="autoZero"/>
        <c:auto val="1"/>
        <c:lblAlgn val="ctr"/>
        <c:lblOffset val="100"/>
        <c:noMultiLvlLbl val="0"/>
      </c:catAx>
      <c:valAx>
        <c:axId val="48866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 b="1" i="0" baseline="0">
                    <a:effectLst/>
                  </a:rPr>
                  <a:t>Nb points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6484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Y!$C$12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Y!$E$22:$E$36</c:f>
              <c:numCache>
                <c:formatCode>0.00</c:formatCode>
                <c:ptCount val="15"/>
                <c:pt idx="0">
                  <c:v>-5.0000000000000711E-2</c:v>
                </c:pt>
                <c:pt idx="1">
                  <c:v>-8.9999999999999858E-2</c:v>
                </c:pt>
                <c:pt idx="2">
                  <c:v>-5.9999999999998721E-2</c:v>
                </c:pt>
                <c:pt idx="3">
                  <c:v>-3.9999999999999147E-2</c:v>
                </c:pt>
                <c:pt idx="4">
                  <c:v>-7.9999999999998295E-2</c:v>
                </c:pt>
                <c:pt idx="5">
                  <c:v>-7.0000000000000284E-2</c:v>
                </c:pt>
                <c:pt idx="6">
                  <c:v>-0.12000000000000455</c:v>
                </c:pt>
                <c:pt idx="7">
                  <c:v>-0.10999999999999943</c:v>
                </c:pt>
                <c:pt idx="8">
                  <c:v>1.9999999999996021E-2</c:v>
                </c:pt>
                <c:pt idx="9">
                  <c:v>-7.9999999999998295E-2</c:v>
                </c:pt>
                <c:pt idx="10">
                  <c:v>-7.9999999999998295E-2</c:v>
                </c:pt>
                <c:pt idx="11">
                  <c:v>-9.0000000000003411E-2</c:v>
                </c:pt>
                <c:pt idx="12">
                  <c:v>-3.9999999999992042E-2</c:v>
                </c:pt>
                <c:pt idx="13">
                  <c:v>-6.0000000000002274E-2</c:v>
                </c:pt>
                <c:pt idx="14">
                  <c:v>-9.9999999999909051E-3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52-42CD-8FFC-4E0F78379AD5}"/>
            </c:ext>
          </c:extLst>
        </c:ser>
        <c:ser>
          <c:idx val="2"/>
          <c:order val="1"/>
          <c:tx>
            <c:v>Compensation thermique</c:v>
          </c:tx>
          <c:spPr>
            <a:ln w="28575">
              <a:noFill/>
            </a:ln>
          </c:spPr>
          <c:trendline>
            <c:spPr>
              <a:ln w="28575">
                <a:solidFill>
                  <a:srgbClr val="92D05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Y!$I$22:$I$36</c:f>
              <c:numCache>
                <c:formatCode>0.00</c:formatCode>
                <c:ptCount val="15"/>
                <c:pt idx="0">
                  <c:v>-2.29360000000014E-2</c:v>
                </c:pt>
                <c:pt idx="1">
                  <c:v>-3.5844799999999566E-2</c:v>
                </c:pt>
                <c:pt idx="2">
                  <c:v>2.1436800000000034E-2</c:v>
                </c:pt>
                <c:pt idx="3">
                  <c:v>6.8691200000003505E-2</c:v>
                </c:pt>
                <c:pt idx="4">
                  <c:v>5.5782399999998233E-2</c:v>
                </c:pt>
                <c:pt idx="5">
                  <c:v>9.3009600000002024E-2</c:v>
                </c:pt>
                <c:pt idx="6">
                  <c:v>7.0073600000000624E-2</c:v>
                </c:pt>
                <c:pt idx="7">
                  <c:v>0.10730080000000441</c:v>
                </c:pt>
                <c:pt idx="8">
                  <c:v>0.26485439999999016</c:v>
                </c:pt>
                <c:pt idx="9">
                  <c:v>0.19178240000000812</c:v>
                </c:pt>
                <c:pt idx="10">
                  <c:v>0.21898240000000158</c:v>
                </c:pt>
                <c:pt idx="11">
                  <c:v>0.2361551999999989</c:v>
                </c:pt>
                <c:pt idx="12">
                  <c:v>0.31349120000001562</c:v>
                </c:pt>
                <c:pt idx="13">
                  <c:v>0.3206367999999884</c:v>
                </c:pt>
                <c:pt idx="14">
                  <c:v>0.39797280000001933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52-42CD-8FFC-4E0F78379AD5}"/>
            </c:ext>
          </c:extLst>
        </c:ser>
        <c:ser>
          <c:idx val="1"/>
          <c:order val="2"/>
          <c:tx>
            <c:strRef>
              <c:f>Y!$D$12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Y!$C$22:$C$36</c:f>
              <c:numCache>
                <c:formatCode>General</c:formatCode>
                <c:ptCount val="1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</c:numCache>
            </c:numRef>
          </c:xVal>
          <c:yVal>
            <c:numRef>
              <c:f>Y!$J$22:$J$36</c:f>
              <c:numCache>
                <c:formatCode>0.00</c:formatCode>
                <c:ptCount val="15"/>
                <c:pt idx="0">
                  <c:v>-5.1711792738446505E-2</c:v>
                </c:pt>
                <c:pt idx="1">
                  <c:v>-9.3425305871601694E-2</c:v>
                </c:pt>
                <c:pt idx="2">
                  <c:v>-6.5150861767744317E-2</c:v>
                </c:pt>
                <c:pt idx="3">
                  <c:v>-4.6874697269167598E-2</c:v>
                </c:pt>
                <c:pt idx="4">
                  <c:v>-8.8588210402335221E-2</c:v>
                </c:pt>
                <c:pt idx="5">
                  <c:v>-8.0310325509046265E-2</c:v>
                </c:pt>
                <c:pt idx="6">
                  <c:v>-0.13202211824749099</c:v>
                </c:pt>
                <c:pt idx="7">
                  <c:v>-0.12374423335420204</c:v>
                </c:pt>
                <c:pt idx="8">
                  <c:v>4.5130068025116543E-3</c:v>
                </c:pt>
                <c:pt idx="9">
                  <c:v>-9.7190183962354126E-2</c:v>
                </c:pt>
                <c:pt idx="10">
                  <c:v>-9.8910578674363592E-2</c:v>
                </c:pt>
                <c:pt idx="11">
                  <c:v>-0.11062925299165727</c:v>
                </c:pt>
                <c:pt idx="12">
                  <c:v>-6.2358249677203048E-2</c:v>
                </c:pt>
                <c:pt idx="13">
                  <c:v>-8.4075203599809356E-2</c:v>
                </c:pt>
                <c:pt idx="14">
                  <c:v>-3.5804200285355137E-2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F52-42CD-8FFC-4E0F78379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90912"/>
        <c:axId val="48392832"/>
      </c:scatterChart>
      <c:valAx>
        <c:axId val="48390912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Longueur  </a:t>
                </a:r>
                <a:r>
                  <a:rPr lang="de-DE"/>
                  <a:t>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392832"/>
        <c:crosses val="autoZero"/>
        <c:crossBetween val="midCat"/>
      </c:valAx>
      <c:valAx>
        <c:axId val="48392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3909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800" b="1" i="0" u="none" strike="noStrike" baseline="0">
                <a:effectLst/>
              </a:rPr>
              <a:t>Histogramme</a:t>
            </a:r>
            <a:endParaRPr lang="de-DE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9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Y!$K$45</c:f>
              <c:strCache>
                <c:ptCount val="1"/>
                <c:pt idx="0">
                  <c:v>courant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Y!$J$46:$J$57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Y!$K$46:$K$57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12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B7-4D0D-88A6-EF3295AF0734}"/>
            </c:ext>
          </c:extLst>
        </c:ser>
        <c:ser>
          <c:idx val="2"/>
          <c:order val="1"/>
          <c:tx>
            <c:strRef>
              <c:f>Y!$L$45</c:f>
              <c:strCache>
                <c:ptCount val="1"/>
                <c:pt idx="0">
                  <c:v>après correction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Y!$J$46:$J$57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Y!$L$46:$L$57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B7-4D0D-88A6-EF3295AF0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415872"/>
        <c:axId val="48417792"/>
      </c:barChart>
      <c:catAx>
        <c:axId val="484158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17792"/>
        <c:crosses val="autoZero"/>
        <c:auto val="1"/>
        <c:lblAlgn val="ctr"/>
        <c:lblOffset val="100"/>
        <c:noMultiLvlLbl val="0"/>
      </c:catAx>
      <c:valAx>
        <c:axId val="484177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 b="1" i="0" baseline="0">
                    <a:effectLst/>
                  </a:rPr>
                  <a:t>Nb points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158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278543999465587"/>
          <c:y val="0.44289574114466623"/>
          <c:w val="0.13521456459477024"/>
          <c:h val="0.1142085177106675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Z!$C$12</c:f>
              <c:strCache>
                <c:ptCount val="1"/>
                <c:pt idx="0">
                  <c:v>maintenant</c:v>
                </c:pt>
              </c:strCache>
            </c:strRef>
          </c:tx>
          <c:spPr>
            <a:ln w="28575">
              <a:noFill/>
            </a:ln>
          </c:spPr>
          <c:trendline>
            <c:spPr>
              <a:ln w="34925">
                <a:solidFill>
                  <a:schemeClr val="tx2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Z!$C$23:$C$31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Z!$E$23:$E$31</c:f>
              <c:numCache>
                <c:formatCode>0.00</c:formatCode>
                <c:ptCount val="9"/>
                <c:pt idx="0">
                  <c:v>-0.17999999999999972</c:v>
                </c:pt>
                <c:pt idx="1">
                  <c:v>-0.21999999999999975</c:v>
                </c:pt>
                <c:pt idx="2">
                  <c:v>-0.17999999999999972</c:v>
                </c:pt>
                <c:pt idx="3">
                  <c:v>-0.17999999999999972</c:v>
                </c:pt>
                <c:pt idx="4">
                  <c:v>-3.0000000000001137E-2</c:v>
                </c:pt>
                <c:pt idx="5">
                  <c:v>0</c:v>
                </c:pt>
                <c:pt idx="6">
                  <c:v>1.0000000000005116E-2</c:v>
                </c:pt>
                <c:pt idx="7">
                  <c:v>-7.9999999999998295E-2</c:v>
                </c:pt>
                <c:pt idx="8">
                  <c:v>-0.15000000000000568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3B-4A1D-BE47-8711CCD2F166}"/>
            </c:ext>
          </c:extLst>
        </c:ser>
        <c:ser>
          <c:idx val="2"/>
          <c:order val="1"/>
          <c:tx>
            <c:v>Compensation thermique</c:v>
          </c:tx>
          <c:spPr>
            <a:ln w="28575">
              <a:noFill/>
            </a:ln>
          </c:spPr>
          <c:trendline>
            <c:spPr>
              <a:ln w="28575">
                <a:solidFill>
                  <a:srgbClr val="92D05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Z!$C$23:$C$31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Z!$I$23:$I$31</c:f>
              <c:numCache>
                <c:formatCode>0.00</c:formatCode>
                <c:ptCount val="9"/>
                <c:pt idx="0">
                  <c:v>-0.16688959999999931</c:v>
                </c:pt>
                <c:pt idx="1">
                  <c:v>-0.2069983999999998</c:v>
                </c:pt>
                <c:pt idx="2">
                  <c:v>-0.16688959999999931</c:v>
                </c:pt>
                <c:pt idx="3">
                  <c:v>-0.16688959999999931</c:v>
                </c:pt>
                <c:pt idx="4">
                  <c:v>0.10591840000000019</c:v>
                </c:pt>
                <c:pt idx="5">
                  <c:v>0.20399999999999352</c:v>
                </c:pt>
                <c:pt idx="6">
                  <c:v>0.2820272000000017</c:v>
                </c:pt>
                <c:pt idx="7">
                  <c:v>0.25978240000000596</c:v>
                </c:pt>
                <c:pt idx="8">
                  <c:v>0.25759199999998827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83B-4A1D-BE47-8711CCD2F166}"/>
            </c:ext>
          </c:extLst>
        </c:ser>
        <c:ser>
          <c:idx val="1"/>
          <c:order val="2"/>
          <c:tx>
            <c:strRef>
              <c:f>Z!$D$12</c:f>
              <c:strCache>
                <c:ptCount val="1"/>
                <c:pt idx="0">
                  <c:v>après correction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7"/>
          </c:marker>
          <c:trendline>
            <c:spPr>
              <a:ln w="34925">
                <a:solidFill>
                  <a:srgbClr val="C00000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Z!$C$23:$C$31</c:f>
              <c:numCache>
                <c:formatCode>General</c:formatCode>
                <c:ptCount val="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50</c:v>
                </c:pt>
                <c:pt idx="5">
                  <c:v>75</c:v>
                </c:pt>
                <c:pt idx="6">
                  <c:v>100</c:v>
                </c:pt>
                <c:pt idx="7">
                  <c:v>125</c:v>
                </c:pt>
                <c:pt idx="8">
                  <c:v>150</c:v>
                </c:pt>
              </c:numCache>
            </c:numRef>
          </c:xVal>
          <c:yVal>
            <c:numRef>
              <c:f>Z!$J$23:$J$31</c:f>
              <c:numCache>
                <c:formatCode>0.00</c:formatCode>
                <c:ptCount val="9"/>
                <c:pt idx="0">
                  <c:v>-0.18395455007558592</c:v>
                </c:pt>
                <c:pt idx="1">
                  <c:v>-0.22392173223263523</c:v>
                </c:pt>
                <c:pt idx="2">
                  <c:v>-0.18395455007558592</c:v>
                </c:pt>
                <c:pt idx="3">
                  <c:v>-0.18395455007558592</c:v>
                </c:pt>
                <c:pt idx="4">
                  <c:v>-7.0997690306441541E-2</c:v>
                </c:pt>
                <c:pt idx="5">
                  <c:v>-6.1533455532980952E-2</c:v>
                </c:pt>
                <c:pt idx="6">
                  <c:v>-7.2052811838048569E-2</c:v>
                </c:pt>
                <c:pt idx="7">
                  <c:v>-0.1824901235357288</c:v>
                </c:pt>
                <c:pt idx="8">
                  <c:v>-0.27294384415489503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83B-4A1D-BE47-8711CCD2F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88640"/>
        <c:axId val="53090560"/>
      </c:scatterChart>
      <c:valAx>
        <c:axId val="53088640"/>
        <c:scaling>
          <c:orientation val="minMax"/>
          <c:max val="15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 sz="1000" b="1" i="0" u="none" strike="noStrike" baseline="0">
                    <a:effectLst/>
                  </a:rPr>
                  <a:t>Longueur  </a:t>
                </a:r>
                <a:r>
                  <a:rPr lang="de-DE"/>
                  <a:t>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090560"/>
        <c:crosses val="autoZero"/>
        <c:crossBetween val="midCat"/>
      </c:valAx>
      <c:valAx>
        <c:axId val="53090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08864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Histogramme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68079615048119"/>
          <c:y val="0.1886809229859473"/>
          <c:w val="0.61166469816272961"/>
          <c:h val="0.5320152708066909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Z!$K$42</c:f>
              <c:strCache>
                <c:ptCount val="1"/>
                <c:pt idx="0">
                  <c:v>courant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Z!$J$43:$J$54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Z!$K$43:$K$54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D4-431A-B666-3A8EEFA967B3}"/>
            </c:ext>
          </c:extLst>
        </c:ser>
        <c:ser>
          <c:idx val="2"/>
          <c:order val="1"/>
          <c:tx>
            <c:strRef>
              <c:f>Z!$L$42</c:f>
              <c:strCache>
                <c:ptCount val="1"/>
                <c:pt idx="0">
                  <c:v>après correction</c:v>
                </c:pt>
              </c:strCache>
            </c:strRef>
          </c:tx>
          <c:spPr>
            <a:solidFill>
              <a:srgbClr val="C00000"/>
            </a:solidFill>
          </c:spPr>
          <c:invertIfNegative val="0"/>
          <c:cat>
            <c:strRef>
              <c:f>Z!$J$43:$J$54</c:f>
              <c:strCache>
                <c:ptCount val="12"/>
                <c:pt idx="0">
                  <c:v>&lt;=-0.5</c:v>
                </c:pt>
                <c:pt idx="1">
                  <c:v>-0.45</c:v>
                </c:pt>
                <c:pt idx="2">
                  <c:v>-0.35</c:v>
                </c:pt>
                <c:pt idx="3">
                  <c:v>-0.25</c:v>
                </c:pt>
                <c:pt idx="4">
                  <c:v>-0.15</c:v>
                </c:pt>
                <c:pt idx="5">
                  <c:v>-0.05</c:v>
                </c:pt>
                <c:pt idx="6">
                  <c:v>0.05</c:v>
                </c:pt>
                <c:pt idx="7">
                  <c:v>0.15</c:v>
                </c:pt>
                <c:pt idx="8">
                  <c:v>0.25</c:v>
                </c:pt>
                <c:pt idx="9">
                  <c:v>0.35</c:v>
                </c:pt>
                <c:pt idx="10">
                  <c:v>0.45</c:v>
                </c:pt>
                <c:pt idx="11">
                  <c:v>&gt;=0.5</c:v>
                </c:pt>
              </c:strCache>
            </c:strRef>
          </c:cat>
          <c:val>
            <c:numRef>
              <c:f>Z!$L$43:$L$54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D4-431A-B666-3A8EEFA967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103616"/>
        <c:axId val="53118080"/>
      </c:barChart>
      <c:catAx>
        <c:axId val="5310361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Deviation [mm]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18080"/>
        <c:crosses val="autoZero"/>
        <c:auto val="1"/>
        <c:lblAlgn val="ctr"/>
        <c:lblOffset val="100"/>
        <c:noMultiLvlLbl val="0"/>
      </c:catAx>
      <c:valAx>
        <c:axId val="531180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de-DE" sz="1200" b="1" i="0" baseline="0">
                    <a:effectLst/>
                  </a:rPr>
                  <a:t>Nb points</a:t>
                </a:r>
                <a:endParaRPr lang="fr-FR" sz="12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103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22412</xdr:colOff>
      <xdr:row>0</xdr:row>
      <xdr:rowOff>0</xdr:rowOff>
    </xdr:from>
    <xdr:to>
      <xdr:col>21</xdr:col>
      <xdr:colOff>0</xdr:colOff>
      <xdr:row>19</xdr:row>
      <xdr:rowOff>179294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11206</xdr:colOff>
      <xdr:row>19</xdr:row>
      <xdr:rowOff>196493</xdr:rowOff>
    </xdr:from>
    <xdr:to>
      <xdr:col>21</xdr:col>
      <xdr:colOff>22412</xdr:colOff>
      <xdr:row>41</xdr:row>
      <xdr:rowOff>4726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67236</xdr:colOff>
      <xdr:row>22</xdr:row>
      <xdr:rowOff>33618</xdr:rowOff>
    </xdr:from>
    <xdr:to>
      <xdr:col>0</xdr:col>
      <xdr:colOff>3517428</xdr:colOff>
      <xdr:row>33</xdr:row>
      <xdr:rowOff>22412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287506CC-0186-4A4D-A6C9-381C1B0086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36" y="5883089"/>
          <a:ext cx="3450192" cy="2084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761999</xdr:colOff>
      <xdr:row>0</xdr:row>
      <xdr:rowOff>0</xdr:rowOff>
    </xdr:from>
    <xdr:to>
      <xdr:col>21</xdr:col>
      <xdr:colOff>11206</xdr:colOff>
      <xdr:row>19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19</xdr:row>
      <xdr:rowOff>0</xdr:rowOff>
    </xdr:from>
    <xdr:to>
      <xdr:col>20</xdr:col>
      <xdr:colOff>739588</xdr:colOff>
      <xdr:row>40</xdr:row>
      <xdr:rowOff>4725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89647</xdr:colOff>
      <xdr:row>20</xdr:row>
      <xdr:rowOff>168087</xdr:rowOff>
    </xdr:from>
    <xdr:to>
      <xdr:col>0</xdr:col>
      <xdr:colOff>3539839</xdr:colOff>
      <xdr:row>31</xdr:row>
      <xdr:rowOff>156881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935AADE3-52E9-41D2-8D81-37D222F18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647" y="5827058"/>
          <a:ext cx="3450192" cy="2084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761998</xdr:colOff>
      <xdr:row>0</xdr:row>
      <xdr:rowOff>0</xdr:rowOff>
    </xdr:from>
    <xdr:to>
      <xdr:col>20</xdr:col>
      <xdr:colOff>739587</xdr:colOff>
      <xdr:row>19</xdr:row>
      <xdr:rowOff>190498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11206</xdr:colOff>
      <xdr:row>20</xdr:row>
      <xdr:rowOff>5992</xdr:rowOff>
    </xdr:from>
    <xdr:to>
      <xdr:col>20</xdr:col>
      <xdr:colOff>728382</xdr:colOff>
      <xdr:row>37</xdr:row>
      <xdr:rowOff>15931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896471</xdr:colOff>
      <xdr:row>19</xdr:row>
      <xdr:rowOff>33617</xdr:rowOff>
    </xdr:from>
    <xdr:to>
      <xdr:col>0</xdr:col>
      <xdr:colOff>3115235</xdr:colOff>
      <xdr:row>33</xdr:row>
      <xdr:rowOff>134470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896471" y="3798793"/>
          <a:ext cx="2218764" cy="2790265"/>
          <a:chOff x="201706" y="4527769"/>
          <a:chExt cx="2218764" cy="2730255"/>
        </a:xfrm>
      </xdr:grpSpPr>
      <xdr:pic>
        <xdr:nvPicPr>
          <xdr:cNvPr id="21" name="Grafik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1706" y="4527769"/>
            <a:ext cx="2218764" cy="2730255"/>
          </a:xfrm>
          <a:prstGeom prst="rect">
            <a:avLst/>
          </a:prstGeom>
        </xdr:spPr>
      </xdr:pic>
      <xdr:grpSp>
        <xdr:nvGrpSpPr>
          <xdr:cNvPr id="22" name="Gruppieren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GrpSpPr/>
        </xdr:nvGrpSpPr>
        <xdr:grpSpPr>
          <a:xfrm>
            <a:off x="851647" y="4818529"/>
            <a:ext cx="1488808" cy="2135943"/>
            <a:chOff x="851647" y="4818529"/>
            <a:chExt cx="1488808" cy="2135943"/>
          </a:xfrm>
        </xdr:grpSpPr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0000000-0008-0000-0200-000017000000}"/>
                </a:ext>
              </a:extLst>
            </xdr:cNvPr>
            <xdr:cNvSpPr txBox="1"/>
          </xdr:nvSpPr>
          <xdr:spPr>
            <a:xfrm>
              <a:off x="1367118" y="481852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9</a:t>
              </a:r>
            </a:p>
          </xdr:txBody>
        </xdr:sp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00000000-0008-0000-0200-000018000000}"/>
                </a:ext>
              </a:extLst>
            </xdr:cNvPr>
            <xdr:cNvSpPr txBox="1"/>
          </xdr:nvSpPr>
          <xdr:spPr>
            <a:xfrm>
              <a:off x="1176618" y="532279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8</a:t>
              </a:r>
            </a:p>
          </xdr:txBody>
        </xdr:sp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00000000-0008-0000-0200-000019000000}"/>
                </a:ext>
              </a:extLst>
            </xdr:cNvPr>
            <xdr:cNvSpPr txBox="1"/>
          </xdr:nvSpPr>
          <xdr:spPr>
            <a:xfrm>
              <a:off x="1042146" y="5132295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7</a:t>
              </a:r>
            </a:p>
          </xdr:txBody>
        </xdr:sp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00000000-0008-0000-0200-00001A000000}"/>
                </a:ext>
              </a:extLst>
            </xdr:cNvPr>
            <xdr:cNvSpPr txBox="1"/>
          </xdr:nvSpPr>
          <xdr:spPr>
            <a:xfrm>
              <a:off x="1591235" y="5311589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6</a:t>
              </a:r>
            </a:p>
          </xdr:txBody>
        </xdr:sp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0000000-0008-0000-0200-00001B000000}"/>
                </a:ext>
              </a:extLst>
            </xdr:cNvPr>
            <xdr:cNvSpPr txBox="1"/>
          </xdr:nvSpPr>
          <xdr:spPr>
            <a:xfrm>
              <a:off x="1557618" y="59839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5</a:t>
              </a:r>
            </a:p>
          </xdr:txBody>
        </xdr:sp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 txBox="1"/>
          </xdr:nvSpPr>
          <xdr:spPr>
            <a:xfrm>
              <a:off x="2084295" y="5188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1</a:t>
              </a:r>
            </a:p>
          </xdr:txBody>
        </xdr:sp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 txBox="1"/>
          </xdr:nvSpPr>
          <xdr:spPr>
            <a:xfrm>
              <a:off x="1826559" y="6174441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2</a:t>
              </a:r>
            </a:p>
          </xdr:txBody>
        </xdr:sp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 txBox="1"/>
          </xdr:nvSpPr>
          <xdr:spPr>
            <a:xfrm>
              <a:off x="1378323" y="6689912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3</a:t>
              </a:r>
            </a:p>
          </xdr:txBody>
        </xdr:sp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0000000-0008-0000-0200-00001F000000}"/>
                </a:ext>
              </a:extLst>
            </xdr:cNvPr>
            <xdr:cNvSpPr txBox="1"/>
          </xdr:nvSpPr>
          <xdr:spPr>
            <a:xfrm>
              <a:off x="851647" y="6331324"/>
              <a:ext cx="25616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4</a:t>
              </a:r>
            </a:p>
          </xdr:txBody>
        </xdr:sp>
        <xdr:cxnSp macro="">
          <xdr:nvCxnSpPr>
            <xdr:cNvPr id="32" name="Gerade Verbindung mit Pfeil 31">
              <a:extLst>
                <a:ext uri="{FF2B5EF4-FFF2-40B4-BE49-F238E27FC236}">
                  <a16:creationId xmlns:a16="http://schemas.microsoft.com/office/drawing/2014/main" id="{00000000-0008-0000-0200-000020000000}"/>
                </a:ext>
              </a:extLst>
            </xdr:cNvPr>
            <xdr:cNvCxnSpPr/>
          </xdr:nvCxnSpPr>
          <xdr:spPr>
            <a:xfrm flipH="1">
              <a:off x="1860176" y="5468471"/>
              <a:ext cx="257736" cy="302558"/>
            </a:xfrm>
            <a:prstGeom prst="straightConnector1">
              <a:avLst/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librationCalcu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ilisation"/>
      <sheetName val="X"/>
      <sheetName val="Y"/>
      <sheetName val="Z"/>
    </sheetNames>
    <sheetDataSet>
      <sheetData sheetId="0"/>
      <sheetData sheetId="1"/>
      <sheetData sheetId="2"/>
      <sheetData sheetId="3">
        <row r="6">
          <cell r="D6" t="str">
            <v>M92 Z399.545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0-06-05T15:12:27.59" personId="{00000000-0000-0000-0000-000000000000}" id="{DA9C5965-489C-45C1-B8D4-D83699142F44}">
    <text>Calcul sans première mesure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www.simplify3d.com/support/materials-guide/properties-tabl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mplify3d.com/support/materials-guide/properties-table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implify3d.com/support/materials-guide/properties-table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implify3d.com/support/materials-guide/properties-table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D8D4-1F8A-4AEA-B83E-DB08C31EDA57}">
  <dimension ref="A1:H16"/>
  <sheetViews>
    <sheetView tabSelected="1" workbookViewId="0">
      <selection activeCell="G17" sqref="G17"/>
    </sheetView>
  </sheetViews>
  <sheetFormatPr baseColWidth="10" defaultRowHeight="15" x14ac:dyDescent="0.25"/>
  <cols>
    <col min="1" max="1" width="17" customWidth="1"/>
    <col min="2" max="2" width="25.7109375" customWidth="1"/>
    <col min="6" max="6" width="38.140625" customWidth="1"/>
  </cols>
  <sheetData>
    <row r="1" spans="1:8" ht="26.25" x14ac:dyDescent="0.4">
      <c r="A1" s="16" t="s">
        <v>68</v>
      </c>
    </row>
    <row r="3" spans="1:8" x14ac:dyDescent="0.25">
      <c r="A3" s="43" t="s">
        <v>69</v>
      </c>
      <c r="B3" s="72">
        <v>44511</v>
      </c>
    </row>
    <row r="4" spans="1:8" x14ac:dyDescent="0.25">
      <c r="A4" s="3" t="s">
        <v>16</v>
      </c>
      <c r="B4" s="9" t="s">
        <v>14</v>
      </c>
      <c r="C4" s="2"/>
      <c r="D4" s="2"/>
      <c r="F4" s="37"/>
    </row>
    <row r="5" spans="1:8" x14ac:dyDescent="0.25">
      <c r="A5" s="3" t="s">
        <v>59</v>
      </c>
      <c r="B5" s="9" t="s">
        <v>74</v>
      </c>
      <c r="C5" s="2"/>
      <c r="D5" s="2"/>
      <c r="F5" s="37"/>
    </row>
    <row r="6" spans="1:8" x14ac:dyDescent="0.25">
      <c r="A6" s="3" t="s">
        <v>58</v>
      </c>
      <c r="B6" s="9" t="s">
        <v>75</v>
      </c>
      <c r="C6" s="2"/>
      <c r="D6" s="2"/>
      <c r="F6" s="37"/>
    </row>
    <row r="7" spans="1:8" x14ac:dyDescent="0.25">
      <c r="A7" s="3" t="s">
        <v>17</v>
      </c>
      <c r="B7" s="9">
        <v>60</v>
      </c>
      <c r="C7" s="2" t="s">
        <v>10</v>
      </c>
      <c r="D7" s="2"/>
    </row>
    <row r="8" spans="1:8" x14ac:dyDescent="0.25">
      <c r="A8" s="3" t="s">
        <v>18</v>
      </c>
      <c r="B8" s="9">
        <v>20</v>
      </c>
      <c r="C8" s="2" t="s">
        <v>10</v>
      </c>
      <c r="D8" s="2"/>
    </row>
    <row r="9" spans="1:8" x14ac:dyDescent="0.25">
      <c r="A9" s="3" t="s">
        <v>13</v>
      </c>
      <c r="B9" s="9">
        <v>68</v>
      </c>
      <c r="C9" s="2" t="s">
        <v>12</v>
      </c>
      <c r="D9" s="2" t="s">
        <v>60</v>
      </c>
      <c r="F9" s="44" t="s">
        <v>11</v>
      </c>
    </row>
    <row r="12" spans="1:8" x14ac:dyDescent="0.25">
      <c r="D12" t="s">
        <v>22</v>
      </c>
    </row>
    <row r="13" spans="1:8" x14ac:dyDescent="0.25">
      <c r="C13" t="s">
        <v>23</v>
      </c>
      <c r="D13" t="s">
        <v>24</v>
      </c>
      <c r="F13" t="s">
        <v>70</v>
      </c>
      <c r="G13" t="s">
        <v>71</v>
      </c>
      <c r="H13" t="s">
        <v>9</v>
      </c>
    </row>
    <row r="14" spans="1:8" x14ac:dyDescent="0.25">
      <c r="A14" s="3" t="s">
        <v>72</v>
      </c>
      <c r="B14" s="3"/>
      <c r="C14" s="10">
        <v>80</v>
      </c>
      <c r="D14" s="11">
        <f>X!D13</f>
        <v>79.809025760432647</v>
      </c>
      <c r="F14" s="11" t="str">
        <f>X!D14</f>
        <v>M92 X79.809</v>
      </c>
    </row>
    <row r="15" spans="1:8" x14ac:dyDescent="0.25">
      <c r="A15" s="3" t="s">
        <v>73</v>
      </c>
      <c r="B15" s="3"/>
      <c r="C15" s="10">
        <v>80</v>
      </c>
      <c r="D15" s="11">
        <f>Y!D13</f>
        <v>79.76926444301894</v>
      </c>
      <c r="F15" s="11" t="str">
        <f>Y!D14</f>
        <v>M92 Y79.769</v>
      </c>
    </row>
    <row r="16" spans="1:8" x14ac:dyDescent="0.25">
      <c r="A16" s="3" t="s">
        <v>78</v>
      </c>
      <c r="B16" s="3"/>
      <c r="C16" s="10">
        <v>400</v>
      </c>
      <c r="D16" s="11">
        <f>Z!D13</f>
        <v>399.42575813418341</v>
      </c>
      <c r="F16" s="11" t="str">
        <f>[1]Z!D6</f>
        <v>M92 Z399.545</v>
      </c>
    </row>
  </sheetData>
  <protectedRanges>
    <protectedRange sqref="C14:C15" name="Bereich2"/>
    <protectedRange sqref="C16" name="Bereich2_1"/>
  </protectedRanges>
  <hyperlinks>
    <hyperlink ref="F9" r:id="rId1" xr:uid="{DBF4690F-FFD4-4218-A903-AF2D0825FC78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zoomScale="85" zoomScaleNormal="85" workbookViewId="0">
      <selection activeCell="G37" sqref="G23:G37"/>
    </sheetView>
  </sheetViews>
  <sheetFormatPr baseColWidth="10" defaultRowHeight="15" x14ac:dyDescent="0.25"/>
  <cols>
    <col min="1" max="1" width="57.85546875" customWidth="1"/>
    <col min="2" max="2" width="18.28515625" customWidth="1"/>
    <col min="3" max="3" width="13.28515625" customWidth="1"/>
    <col min="4" max="4" width="24.85546875" customWidth="1"/>
    <col min="5" max="5" width="12.85546875" customWidth="1"/>
    <col min="6" max="6" width="16.5703125" bestFit="1" customWidth="1"/>
    <col min="7" max="7" width="20.140625" bestFit="1" customWidth="1"/>
    <col min="12" max="12" width="15.140625" bestFit="1" customWidth="1"/>
  </cols>
  <sheetData>
    <row r="1" spans="1:6" ht="26.25" x14ac:dyDescent="0.4">
      <c r="A1" s="16" t="s">
        <v>61</v>
      </c>
      <c r="B1" s="16" t="s">
        <v>0</v>
      </c>
    </row>
    <row r="2" spans="1:6" x14ac:dyDescent="0.25">
      <c r="A2" s="3" t="s">
        <v>15</v>
      </c>
      <c r="B2" s="58">
        <v>1</v>
      </c>
      <c r="C2" s="2"/>
      <c r="D2" s="2"/>
    </row>
    <row r="3" spans="1:6" x14ac:dyDescent="0.25">
      <c r="A3" s="3" t="s">
        <v>16</v>
      </c>
      <c r="B3" s="74" t="str">
        <f>Utilisation!B4</f>
        <v>Ender-3</v>
      </c>
      <c r="C3" s="2"/>
      <c r="D3" s="2"/>
      <c r="F3" s="37"/>
    </row>
    <row r="4" spans="1:6" x14ac:dyDescent="0.25">
      <c r="A4" s="3" t="s">
        <v>59</v>
      </c>
      <c r="B4" s="74" t="str">
        <f>Utilisation!B5</f>
        <v>Ultimaker Cura 4.12</v>
      </c>
      <c r="C4" s="2"/>
      <c r="D4" s="2"/>
      <c r="F4" s="37"/>
    </row>
    <row r="5" spans="1:6" x14ac:dyDescent="0.25">
      <c r="A5" s="3" t="s">
        <v>58</v>
      </c>
      <c r="B5" s="74" t="str">
        <f>Utilisation!B6</f>
        <v>oui</v>
      </c>
      <c r="C5" s="2"/>
      <c r="D5" s="2"/>
      <c r="F5" s="37"/>
    </row>
    <row r="6" spans="1:6" x14ac:dyDescent="0.25">
      <c r="A6" s="3" t="s">
        <v>17</v>
      </c>
      <c r="B6" s="74">
        <f>Utilisation!B7</f>
        <v>60</v>
      </c>
      <c r="C6" s="2" t="s">
        <v>10</v>
      </c>
      <c r="D6" s="2"/>
    </row>
    <row r="7" spans="1:6" x14ac:dyDescent="0.25">
      <c r="A7" s="3" t="s">
        <v>18</v>
      </c>
      <c r="B7" s="74">
        <f>Utilisation!B8</f>
        <v>20</v>
      </c>
      <c r="C7" s="2" t="s">
        <v>10</v>
      </c>
      <c r="D7" s="2"/>
    </row>
    <row r="8" spans="1:6" x14ac:dyDescent="0.25">
      <c r="A8" s="3" t="s">
        <v>76</v>
      </c>
      <c r="B8" s="74">
        <f>Utilisation!B9</f>
        <v>68</v>
      </c>
      <c r="C8" s="2" t="s">
        <v>12</v>
      </c>
      <c r="D8" s="2" t="s">
        <v>60</v>
      </c>
      <c r="F8" s="44" t="s">
        <v>11</v>
      </c>
    </row>
    <row r="9" spans="1:6" x14ac:dyDescent="0.25">
      <c r="A9" s="3" t="s">
        <v>19</v>
      </c>
      <c r="B9" s="59">
        <f>(B6-B7)*(B8*0.000001)</f>
        <v>2.7200000000000002E-3</v>
      </c>
      <c r="C9" s="46" t="s">
        <v>57</v>
      </c>
      <c r="D9" s="2"/>
      <c r="F9" s="48">
        <f>1-B9</f>
        <v>0.99727999999999994</v>
      </c>
    </row>
    <row r="10" spans="1:6" x14ac:dyDescent="0.25">
      <c r="A10" s="46"/>
      <c r="B10" s="47"/>
      <c r="C10" s="2"/>
      <c r="D10" s="2"/>
    </row>
    <row r="11" spans="1:6" x14ac:dyDescent="0.25">
      <c r="A11" s="2"/>
      <c r="B11" s="2"/>
      <c r="D11" t="s">
        <v>22</v>
      </c>
    </row>
    <row r="12" spans="1:6" x14ac:dyDescent="0.25">
      <c r="A12" s="2"/>
      <c r="B12" s="2"/>
      <c r="C12" t="s">
        <v>23</v>
      </c>
      <c r="D12" t="s">
        <v>24</v>
      </c>
    </row>
    <row r="13" spans="1:6" x14ac:dyDescent="0.25">
      <c r="A13" s="3" t="s">
        <v>25</v>
      </c>
      <c r="B13" s="3"/>
      <c r="C13" s="75">
        <f>Utilisation!C14</f>
        <v>80</v>
      </c>
      <c r="D13" s="11">
        <f>C18*C13</f>
        <v>79.809025760432647</v>
      </c>
      <c r="E13" s="60">
        <f>D13/C13</f>
        <v>0.99761282200540813</v>
      </c>
    </row>
    <row r="14" spans="1:6" x14ac:dyDescent="0.25">
      <c r="A14" s="3" t="s">
        <v>6</v>
      </c>
      <c r="B14" s="3"/>
      <c r="C14" s="30" t="s">
        <v>7</v>
      </c>
      <c r="D14" s="73" t="str">
        <f>CONCATENATE("M92 ",B1,ROUND(D13,3))</f>
        <v>M92 X79.809</v>
      </c>
      <c r="E14" t="s">
        <v>20</v>
      </c>
      <c r="F14" t="s">
        <v>9</v>
      </c>
    </row>
    <row r="15" spans="1:6" x14ac:dyDescent="0.25">
      <c r="A15" s="3"/>
      <c r="B15" s="3"/>
      <c r="C15" s="30"/>
      <c r="D15" s="29"/>
    </row>
    <row r="16" spans="1:6" x14ac:dyDescent="0.25">
      <c r="A16" s="3" t="s">
        <v>26</v>
      </c>
      <c r="B16" s="3"/>
      <c r="C16" s="36">
        <f>SQRT(SUMSQ(F23:F37)/COUNT(F23:F37))</f>
        <v>7.2634892884886462E-2</v>
      </c>
      <c r="D16" s="4">
        <f>SQRT(SUMSQ(K23:K37)/COUNT(K23:K37))</f>
        <v>6.6229014017425564E-2</v>
      </c>
    </row>
    <row r="17" spans="1:18" x14ac:dyDescent="0.25">
      <c r="A17" s="3" t="s">
        <v>77</v>
      </c>
      <c r="B17" s="3"/>
      <c r="C17" s="29">
        <f>INTERCEPT(E23:E37,C23:C37)</f>
        <v>-7.8380952380953273E-2</v>
      </c>
      <c r="D17" s="29">
        <f>INTERCEPT(J23:J37,C23:C37)</f>
        <v>-7.8406530349456591E-2</v>
      </c>
      <c r="E17" t="s">
        <v>21</v>
      </c>
    </row>
    <row r="18" spans="1:18" x14ac:dyDescent="0.25">
      <c r="A18" s="3" t="s">
        <v>27</v>
      </c>
      <c r="B18" s="3"/>
      <c r="C18" s="53">
        <f>SLOPE(C23:C37,H23:H37)</f>
        <v>0.99761282200540802</v>
      </c>
      <c r="D18" s="4"/>
    </row>
    <row r="19" spans="1:18" x14ac:dyDescent="0.25">
      <c r="A19" s="56"/>
      <c r="B19" s="2"/>
      <c r="C19" s="22"/>
      <c r="D19" s="27"/>
      <c r="E19" s="27"/>
    </row>
    <row r="20" spans="1:18" ht="15.75" thickBot="1" x14ac:dyDescent="0.3">
      <c r="R20" s="45">
        <f>Q66*Q65</f>
        <v>0.51</v>
      </c>
    </row>
    <row r="21" spans="1:18" x14ac:dyDescent="0.25">
      <c r="B21" s="68" t="s">
        <v>34</v>
      </c>
      <c r="C21" s="69"/>
      <c r="D21" s="70"/>
      <c r="E21" s="68" t="s">
        <v>35</v>
      </c>
      <c r="F21" s="71"/>
      <c r="G21" s="68" t="s">
        <v>45</v>
      </c>
      <c r="H21" s="69"/>
      <c r="I21" s="70"/>
      <c r="J21" s="68" t="s">
        <v>41</v>
      </c>
      <c r="K21" s="71"/>
    </row>
    <row r="22" spans="1:18" x14ac:dyDescent="0.25">
      <c r="A22" s="31"/>
      <c r="B22" s="5" t="s">
        <v>36</v>
      </c>
      <c r="C22" s="3" t="s">
        <v>37</v>
      </c>
      <c r="D22" s="12" t="s">
        <v>38</v>
      </c>
      <c r="E22" s="5" t="s">
        <v>39</v>
      </c>
      <c r="F22" s="3" t="s">
        <v>40</v>
      </c>
      <c r="G22" s="63" t="s">
        <v>42</v>
      </c>
      <c r="H22" s="64" t="s">
        <v>43</v>
      </c>
      <c r="I22" s="65" t="s">
        <v>44</v>
      </c>
      <c r="J22" s="66" t="s">
        <v>39</v>
      </c>
      <c r="K22" s="67" t="s">
        <v>40</v>
      </c>
    </row>
    <row r="23" spans="1:18" x14ac:dyDescent="0.25">
      <c r="A23" s="31">
        <v>1</v>
      </c>
      <c r="B23" s="5">
        <v>10</v>
      </c>
      <c r="C23" s="3">
        <f>B23*$B$2</f>
        <v>10</v>
      </c>
      <c r="D23" s="32">
        <v>9.9499999999999993</v>
      </c>
      <c r="E23" s="34">
        <f>D23-C23</f>
        <v>-5.0000000000000711E-2</v>
      </c>
      <c r="F23" s="49">
        <f>E23-$C$17</f>
        <v>2.8380952380952562E-2</v>
      </c>
      <c r="G23" s="76">
        <f t="shared" ref="G23:G37" si="0">D23*(-$B$9)</f>
        <v>-2.7064000000000001E-2</v>
      </c>
      <c r="H23" s="4">
        <f t="shared" ref="H23:H37" si="1">D23-G23</f>
        <v>9.9770639999999986</v>
      </c>
      <c r="I23" s="7">
        <f t="shared" ref="I23:I37" si="2">H23-C23</f>
        <v>-2.29360000000014E-2</v>
      </c>
      <c r="J23" s="54">
        <f>H23*$C$18-C23</f>
        <v>-4.6753027631437405E-2</v>
      </c>
      <c r="K23" s="7">
        <f>J23-$C$17</f>
        <v>3.1627924749515868E-2</v>
      </c>
    </row>
    <row r="24" spans="1:18" x14ac:dyDescent="0.25">
      <c r="A24" s="31">
        <v>2</v>
      </c>
      <c r="B24" s="5">
        <v>20</v>
      </c>
      <c r="C24" s="3">
        <f t="shared" ref="C24:C37" si="3">B24*$B$2</f>
        <v>20</v>
      </c>
      <c r="D24" s="32">
        <v>19.91</v>
      </c>
      <c r="E24" s="34">
        <f>D24-C24</f>
        <v>-8.9999999999999858E-2</v>
      </c>
      <c r="F24" s="49">
        <f t="shared" ref="F24:F37" si="4">E24-$C$17</f>
        <v>-1.1619047619046585E-2</v>
      </c>
      <c r="G24" s="76">
        <f t="shared" si="0"/>
        <v>-5.4155200000000007E-2</v>
      </c>
      <c r="H24" s="4">
        <f t="shared" si="1"/>
        <v>19.9641552</v>
      </c>
      <c r="I24" s="7">
        <f t="shared" si="2"/>
        <v>-3.5844799999999566E-2</v>
      </c>
      <c r="J24" s="54">
        <f t="shared" ref="J24:J37" si="5">H24*$C$18-C24</f>
        <v>-8.3502791974058965E-2</v>
      </c>
      <c r="K24" s="7">
        <f t="shared" ref="K24:K37" si="6">J24-$C$17</f>
        <v>-5.1218395931056926E-3</v>
      </c>
    </row>
    <row r="25" spans="1:18" x14ac:dyDescent="0.25">
      <c r="A25" s="31">
        <v>3</v>
      </c>
      <c r="B25" s="5">
        <v>30</v>
      </c>
      <c r="C25" s="3">
        <f t="shared" si="3"/>
        <v>30</v>
      </c>
      <c r="D25" s="32">
        <v>29.94</v>
      </c>
      <c r="E25" s="34">
        <f t="shared" ref="E25:E37" si="7">D25-C25</f>
        <v>-5.9999999999998721E-2</v>
      </c>
      <c r="F25" s="49">
        <f t="shared" si="4"/>
        <v>1.8380952380954552E-2</v>
      </c>
      <c r="G25" s="76">
        <f t="shared" si="0"/>
        <v>-8.1436800000000004E-2</v>
      </c>
      <c r="H25" s="4">
        <f t="shared" si="1"/>
        <v>30.0214368</v>
      </c>
      <c r="I25" s="7">
        <f t="shared" si="2"/>
        <v>2.1436800000000034E-2</v>
      </c>
      <c r="J25" s="54">
        <f t="shared" si="5"/>
        <v>-5.0229713294992706E-2</v>
      </c>
      <c r="K25" s="7">
        <f t="shared" si="6"/>
        <v>2.8151239085960567E-2</v>
      </c>
    </row>
    <row r="26" spans="1:18" x14ac:dyDescent="0.25">
      <c r="A26" s="31">
        <v>4</v>
      </c>
      <c r="B26" s="5">
        <v>40</v>
      </c>
      <c r="C26" s="3">
        <f t="shared" si="3"/>
        <v>40</v>
      </c>
      <c r="D26" s="32">
        <v>39.96</v>
      </c>
      <c r="E26" s="34">
        <f t="shared" si="7"/>
        <v>-3.9999999999999147E-2</v>
      </c>
      <c r="F26" s="49">
        <f t="shared" si="4"/>
        <v>3.8380952380954125E-2</v>
      </c>
      <c r="G26" s="76">
        <f t="shared" si="0"/>
        <v>-0.10869120000000002</v>
      </c>
      <c r="H26" s="4">
        <f t="shared" si="1"/>
        <v>40.068691200000004</v>
      </c>
      <c r="I26" s="7">
        <f t="shared" si="2"/>
        <v>6.8691200000003505E-2</v>
      </c>
      <c r="J26" s="54">
        <f t="shared" si="5"/>
        <v>-2.6959897904738739E-2</v>
      </c>
      <c r="K26" s="7">
        <f t="shared" si="6"/>
        <v>5.1421054476214534E-2</v>
      </c>
    </row>
    <row r="27" spans="1:18" x14ac:dyDescent="0.25">
      <c r="A27" s="31">
        <v>5</v>
      </c>
      <c r="B27" s="5">
        <v>50</v>
      </c>
      <c r="C27" s="3">
        <f t="shared" si="3"/>
        <v>50</v>
      </c>
      <c r="D27" s="32">
        <v>49.92</v>
      </c>
      <c r="E27" s="34">
        <f t="shared" si="7"/>
        <v>-7.9999999999998295E-2</v>
      </c>
      <c r="F27" s="49">
        <f t="shared" si="4"/>
        <v>-1.619047619045022E-3</v>
      </c>
      <c r="G27" s="76">
        <f t="shared" si="0"/>
        <v>-0.13578240000000003</v>
      </c>
      <c r="H27" s="4">
        <f t="shared" si="1"/>
        <v>50.055782399999998</v>
      </c>
      <c r="I27" s="7">
        <f t="shared" si="2"/>
        <v>5.5782399999998233E-2</v>
      </c>
      <c r="J27" s="54">
        <f t="shared" si="5"/>
        <v>-6.3709662247369181E-2</v>
      </c>
      <c r="K27" s="7">
        <f t="shared" si="6"/>
        <v>1.4671290133584092E-2</v>
      </c>
    </row>
    <row r="28" spans="1:18" x14ac:dyDescent="0.25">
      <c r="A28" s="31">
        <v>6</v>
      </c>
      <c r="B28" s="5">
        <v>60</v>
      </c>
      <c r="C28" s="3">
        <f t="shared" si="3"/>
        <v>60</v>
      </c>
      <c r="D28" s="32">
        <v>59.93</v>
      </c>
      <c r="E28" s="34">
        <f t="shared" si="7"/>
        <v>-7.0000000000000284E-2</v>
      </c>
      <c r="F28" s="49">
        <f t="shared" si="4"/>
        <v>8.3809523809529884E-3</v>
      </c>
      <c r="G28" s="76">
        <f t="shared" si="0"/>
        <v>-0.1630096</v>
      </c>
      <c r="H28" s="4">
        <f t="shared" si="1"/>
        <v>60.093009600000002</v>
      </c>
      <c r="I28" s="7">
        <f t="shared" si="2"/>
        <v>9.3009600000002024E-2</v>
      </c>
      <c r="J28" s="54">
        <f t="shared" si="5"/>
        <v>-5.04431101459204E-2</v>
      </c>
      <c r="K28" s="7">
        <f t="shared" si="6"/>
        <v>2.7937842235032873E-2</v>
      </c>
    </row>
    <row r="29" spans="1:18" x14ac:dyDescent="0.25">
      <c r="A29" s="31">
        <v>7</v>
      </c>
      <c r="B29" s="5">
        <v>70</v>
      </c>
      <c r="C29" s="3">
        <f t="shared" si="3"/>
        <v>70</v>
      </c>
      <c r="D29" s="32">
        <v>69.849999999999994</v>
      </c>
      <c r="E29" s="34">
        <f t="shared" si="7"/>
        <v>-0.15000000000000568</v>
      </c>
      <c r="F29" s="49">
        <f t="shared" si="4"/>
        <v>-7.1619047619052412E-2</v>
      </c>
      <c r="G29" s="76">
        <f t="shared" si="0"/>
        <v>-0.18999199999999999</v>
      </c>
      <c r="H29" s="4">
        <f t="shared" si="1"/>
        <v>70.039991999999998</v>
      </c>
      <c r="I29" s="7">
        <f t="shared" si="2"/>
        <v>3.9991999999998029E-2</v>
      </c>
      <c r="J29" s="54">
        <f t="shared" si="5"/>
        <v>-0.12720592764380001</v>
      </c>
      <c r="K29" s="7">
        <f t="shared" si="6"/>
        <v>-4.8824975262846737E-2</v>
      </c>
    </row>
    <row r="30" spans="1:18" x14ac:dyDescent="0.25">
      <c r="A30" s="31">
        <v>8</v>
      </c>
      <c r="B30" s="5">
        <v>80</v>
      </c>
      <c r="C30" s="3">
        <f t="shared" si="3"/>
        <v>80</v>
      </c>
      <c r="D30" s="32">
        <v>79.83</v>
      </c>
      <c r="E30" s="34">
        <f t="shared" si="7"/>
        <v>-0.17000000000000171</v>
      </c>
      <c r="F30" s="49">
        <f t="shared" si="4"/>
        <v>-9.1619047619048433E-2</v>
      </c>
      <c r="G30" s="76">
        <f t="shared" si="0"/>
        <v>-0.21713760000000001</v>
      </c>
      <c r="H30" s="4">
        <f t="shared" si="1"/>
        <v>80.047137599999999</v>
      </c>
      <c r="I30" s="7">
        <f t="shared" si="2"/>
        <v>4.7137599999999225E-2</v>
      </c>
      <c r="J30" s="54">
        <f t="shared" si="5"/>
        <v>-0.14394916540879876</v>
      </c>
      <c r="K30" s="7">
        <f t="shared" si="6"/>
        <v>-6.556821302784549E-2</v>
      </c>
    </row>
    <row r="31" spans="1:18" x14ac:dyDescent="0.25">
      <c r="A31" s="31">
        <v>9</v>
      </c>
      <c r="B31" s="5">
        <v>90</v>
      </c>
      <c r="C31" s="3">
        <f t="shared" si="3"/>
        <v>90</v>
      </c>
      <c r="D31" s="32">
        <v>89.76</v>
      </c>
      <c r="E31" s="34">
        <f t="shared" si="7"/>
        <v>-0.23999999999999488</v>
      </c>
      <c r="F31" s="49">
        <f t="shared" si="4"/>
        <v>-0.16161904761904161</v>
      </c>
      <c r="G31" s="76">
        <f t="shared" si="0"/>
        <v>-0.24414720000000004</v>
      </c>
      <c r="H31" s="4">
        <f t="shared" si="1"/>
        <v>90.004147200000006</v>
      </c>
      <c r="I31" s="7">
        <f t="shared" si="2"/>
        <v>4.1472000000055687E-3</v>
      </c>
      <c r="J31" s="54">
        <f t="shared" si="5"/>
        <v>-0.21070871961785542</v>
      </c>
      <c r="K31" s="7">
        <f t="shared" si="6"/>
        <v>-0.13232776723690215</v>
      </c>
    </row>
    <row r="32" spans="1:18" x14ac:dyDescent="0.25">
      <c r="A32" s="31">
        <v>10</v>
      </c>
      <c r="B32" s="5">
        <v>100</v>
      </c>
      <c r="C32" s="3">
        <f t="shared" si="3"/>
        <v>100</v>
      </c>
      <c r="D32" s="32">
        <v>99.94</v>
      </c>
      <c r="E32" s="34">
        <f t="shared" si="7"/>
        <v>-6.0000000000002274E-2</v>
      </c>
      <c r="F32" s="49">
        <f t="shared" si="4"/>
        <v>1.8380952380950999E-2</v>
      </c>
      <c r="G32" s="76">
        <f t="shared" si="0"/>
        <v>-0.27183679999999999</v>
      </c>
      <c r="H32" s="4">
        <f t="shared" si="1"/>
        <v>100.2118368</v>
      </c>
      <c r="I32" s="7">
        <f t="shared" si="2"/>
        <v>0.21183680000000038</v>
      </c>
      <c r="J32" s="54">
        <f t="shared" si="5"/>
        <v>-2.7386691606608338E-2</v>
      </c>
      <c r="K32" s="7">
        <f t="shared" si="6"/>
        <v>5.0994260774344935E-2</v>
      </c>
    </row>
    <row r="33" spans="1:12" x14ac:dyDescent="0.25">
      <c r="A33" s="31">
        <v>11</v>
      </c>
      <c r="B33" s="5">
        <v>110</v>
      </c>
      <c r="C33" s="3">
        <f t="shared" si="3"/>
        <v>110</v>
      </c>
      <c r="D33" s="32">
        <v>109.78</v>
      </c>
      <c r="E33" s="34">
        <f t="shared" si="7"/>
        <v>-0.21999999999999886</v>
      </c>
      <c r="F33" s="49">
        <f t="shared" si="4"/>
        <v>-0.14161904761904559</v>
      </c>
      <c r="G33" s="76">
        <f t="shared" si="0"/>
        <v>-0.29860160000000002</v>
      </c>
      <c r="H33" s="4">
        <f t="shared" si="1"/>
        <v>110.0786016</v>
      </c>
      <c r="I33" s="7">
        <f t="shared" si="2"/>
        <v>7.8601599999998939E-2</v>
      </c>
      <c r="J33" s="54">
        <f t="shared" si="5"/>
        <v>-0.18417561541497207</v>
      </c>
      <c r="K33" s="7">
        <f t="shared" si="6"/>
        <v>-0.1057946630340188</v>
      </c>
    </row>
    <row r="34" spans="1:12" x14ac:dyDescent="0.25">
      <c r="A34" s="31">
        <v>12</v>
      </c>
      <c r="B34" s="5">
        <v>120</v>
      </c>
      <c r="C34" s="3">
        <f t="shared" si="3"/>
        <v>120</v>
      </c>
      <c r="D34" s="32">
        <v>119.95</v>
      </c>
      <c r="E34" s="34">
        <f t="shared" si="7"/>
        <v>-4.9999999999997158E-2</v>
      </c>
      <c r="F34" s="49">
        <f t="shared" si="4"/>
        <v>2.8380952380956115E-2</v>
      </c>
      <c r="G34" s="76">
        <f t="shared" si="0"/>
        <v>-0.32626400000000005</v>
      </c>
      <c r="H34" s="4">
        <f t="shared" si="1"/>
        <v>120.276264</v>
      </c>
      <c r="I34" s="7">
        <f t="shared" si="2"/>
        <v>0.27626399999999762</v>
      </c>
      <c r="J34" s="54">
        <f t="shared" si="5"/>
        <v>-1.0856850692533726E-2</v>
      </c>
      <c r="K34" s="7">
        <f t="shared" si="6"/>
        <v>6.7524101688419547E-2</v>
      </c>
    </row>
    <row r="35" spans="1:12" x14ac:dyDescent="0.25">
      <c r="A35" s="31">
        <v>13</v>
      </c>
      <c r="B35" s="5">
        <v>130</v>
      </c>
      <c r="C35" s="3">
        <f t="shared" si="3"/>
        <v>130</v>
      </c>
      <c r="D35" s="32">
        <v>129.84</v>
      </c>
      <c r="E35" s="34">
        <f t="shared" si="7"/>
        <v>-0.15999999999999659</v>
      </c>
      <c r="F35" s="49">
        <f t="shared" si="4"/>
        <v>-8.1619047619043317E-2</v>
      </c>
      <c r="G35" s="76">
        <f t="shared" si="0"/>
        <v>-0.35316480000000006</v>
      </c>
      <c r="H35" s="4">
        <f t="shared" si="1"/>
        <v>130.19316480000001</v>
      </c>
      <c r="I35" s="7">
        <f t="shared" si="2"/>
        <v>0.19316480000000524</v>
      </c>
      <c r="J35" s="54">
        <f t="shared" si="5"/>
        <v>-0.11762945805685376</v>
      </c>
      <c r="K35" s="7">
        <f t="shared" si="6"/>
        <v>-3.9248505675900491E-2</v>
      </c>
    </row>
    <row r="36" spans="1:12" x14ac:dyDescent="0.25">
      <c r="A36" s="31">
        <v>14</v>
      </c>
      <c r="B36" s="5">
        <v>140</v>
      </c>
      <c r="C36" s="3">
        <f t="shared" si="3"/>
        <v>140</v>
      </c>
      <c r="D36" s="32">
        <v>139.87</v>
      </c>
      <c r="E36" s="34">
        <f t="shared" si="7"/>
        <v>-0.12999999999999545</v>
      </c>
      <c r="F36" s="49">
        <f t="shared" si="4"/>
        <v>-5.161904761904218E-2</v>
      </c>
      <c r="G36" s="76">
        <f t="shared" si="0"/>
        <v>-0.38044640000000002</v>
      </c>
      <c r="H36" s="4">
        <f t="shared" si="1"/>
        <v>140.25044640000002</v>
      </c>
      <c r="I36" s="7">
        <f t="shared" si="2"/>
        <v>0.2504464000000155</v>
      </c>
      <c r="J36" s="54">
        <f t="shared" si="5"/>
        <v>-8.4356379377766189E-2</v>
      </c>
      <c r="K36" s="7">
        <f t="shared" si="6"/>
        <v>-5.9754269968129159E-3</v>
      </c>
    </row>
    <row r="37" spans="1:12" ht="15.75" thickBot="1" x14ac:dyDescent="0.3">
      <c r="A37" s="31">
        <v>15</v>
      </c>
      <c r="B37" s="6">
        <v>150</v>
      </c>
      <c r="C37" s="39">
        <f t="shared" si="3"/>
        <v>150</v>
      </c>
      <c r="D37" s="33">
        <v>150</v>
      </c>
      <c r="E37" s="35">
        <f t="shared" si="7"/>
        <v>0</v>
      </c>
      <c r="F37" s="50">
        <f t="shared" si="4"/>
        <v>7.8380952380953273E-2</v>
      </c>
      <c r="G37" s="77">
        <f t="shared" si="0"/>
        <v>-0.40800000000000003</v>
      </c>
      <c r="H37" s="40">
        <f t="shared" si="1"/>
        <v>150.40799999999999</v>
      </c>
      <c r="I37" s="8">
        <f t="shared" si="2"/>
        <v>0.40799999999998704</v>
      </c>
      <c r="J37" s="55">
        <f t="shared" si="5"/>
        <v>4.8949332189408779E-2</v>
      </c>
      <c r="K37" s="8">
        <f t="shared" si="6"/>
        <v>0.12733028457036205</v>
      </c>
    </row>
    <row r="38" spans="1:12" x14ac:dyDescent="0.25">
      <c r="A38" s="21"/>
      <c r="B38" s="2"/>
      <c r="C38" s="22"/>
      <c r="D38" s="22"/>
      <c r="E38" s="27"/>
      <c r="F38" s="27"/>
      <c r="G38" s="27"/>
    </row>
    <row r="39" spans="1:12" x14ac:dyDescent="0.25">
      <c r="A39" s="43" t="s">
        <v>2</v>
      </c>
    </row>
    <row r="40" spans="1:12" x14ac:dyDescent="0.25">
      <c r="A40" s="1" t="s">
        <v>48</v>
      </c>
      <c r="B40" s="1"/>
      <c r="C40" s="1"/>
    </row>
    <row r="41" spans="1:12" x14ac:dyDescent="0.25">
      <c r="A41" t="s">
        <v>62</v>
      </c>
    </row>
    <row r="42" spans="1:12" x14ac:dyDescent="0.25">
      <c r="A42" t="s">
        <v>63</v>
      </c>
    </row>
    <row r="43" spans="1:12" x14ac:dyDescent="0.25">
      <c r="A43" t="s">
        <v>66</v>
      </c>
    </row>
    <row r="45" spans="1:12" ht="15.75" thickBot="1" x14ac:dyDescent="0.3"/>
    <row r="46" spans="1:12" ht="15.75" thickBot="1" x14ac:dyDescent="0.3">
      <c r="A46" s="13" t="s">
        <v>50</v>
      </c>
      <c r="B46" s="13"/>
      <c r="C46" s="13"/>
      <c r="D46" s="13"/>
      <c r="E46" s="13"/>
      <c r="I46" s="24" t="s">
        <v>46</v>
      </c>
      <c r="J46" s="25"/>
      <c r="K46" s="25" t="s">
        <v>47</v>
      </c>
      <c r="L46" s="26" t="s">
        <v>24</v>
      </c>
    </row>
    <row r="47" spans="1:12" x14ac:dyDescent="0.25">
      <c r="A47" s="15" t="s">
        <v>51</v>
      </c>
      <c r="B47" s="15"/>
      <c r="C47" s="15"/>
      <c r="D47" s="15"/>
      <c r="E47" s="15"/>
      <c r="F47" s="15"/>
      <c r="I47" s="23">
        <v>-0.5</v>
      </c>
      <c r="J47" s="23" t="s">
        <v>4</v>
      </c>
      <c r="K47" s="23">
        <f t="array" ref="K47:K58">FREQUENCY(E23:E37,I47:I57)</f>
        <v>0</v>
      </c>
      <c r="L47" s="23">
        <f t="array" ref="L47:L58">FREQUENCY(J23:J37,I47:I57)</f>
        <v>0</v>
      </c>
    </row>
    <row r="48" spans="1:12" x14ac:dyDescent="0.25">
      <c r="I48" s="3">
        <f>I47+0.1</f>
        <v>-0.4</v>
      </c>
      <c r="J48" s="3">
        <f>AVERAGE(I47:I48)</f>
        <v>-0.45</v>
      </c>
      <c r="K48" s="3">
        <v>0</v>
      </c>
      <c r="L48" s="3">
        <v>0</v>
      </c>
    </row>
    <row r="49" spans="1:18" x14ac:dyDescent="0.25">
      <c r="A49" t="s">
        <v>52</v>
      </c>
      <c r="I49" s="3">
        <f t="shared" ref="I49:I57" si="8">I48+0.1</f>
        <v>-0.30000000000000004</v>
      </c>
      <c r="J49" s="3">
        <f t="shared" ref="J49:J57" si="9">AVERAGE(I48:I49)</f>
        <v>-0.35000000000000003</v>
      </c>
      <c r="K49" s="3">
        <v>0</v>
      </c>
      <c r="L49" s="3">
        <v>0</v>
      </c>
    </row>
    <row r="50" spans="1:18" x14ac:dyDescent="0.25">
      <c r="I50" s="3">
        <f t="shared" si="8"/>
        <v>-0.20000000000000004</v>
      </c>
      <c r="J50" s="3">
        <f t="shared" si="9"/>
        <v>-0.25000000000000006</v>
      </c>
      <c r="K50" s="3">
        <v>2</v>
      </c>
      <c r="L50" s="3">
        <v>1</v>
      </c>
    </row>
    <row r="51" spans="1:18" x14ac:dyDescent="0.25">
      <c r="A51" s="57" t="s">
        <v>28</v>
      </c>
      <c r="I51" s="3">
        <f t="shared" si="8"/>
        <v>-0.10000000000000003</v>
      </c>
      <c r="J51" s="3">
        <f t="shared" si="9"/>
        <v>-0.15000000000000002</v>
      </c>
      <c r="K51" s="3">
        <v>4</v>
      </c>
      <c r="L51" s="3">
        <v>4</v>
      </c>
    </row>
    <row r="52" spans="1:18" x14ac:dyDescent="0.25">
      <c r="A52" s="3" t="s">
        <v>29</v>
      </c>
      <c r="B52" s="3"/>
      <c r="C52" s="4">
        <v>0</v>
      </c>
      <c r="D52" s="4">
        <v>0</v>
      </c>
      <c r="I52" s="3">
        <f t="shared" si="8"/>
        <v>0</v>
      </c>
      <c r="J52" s="3">
        <f t="shared" si="9"/>
        <v>-5.0000000000000017E-2</v>
      </c>
      <c r="K52" s="3">
        <v>9</v>
      </c>
      <c r="L52" s="3">
        <v>9</v>
      </c>
    </row>
    <row r="53" spans="1:18" x14ac:dyDescent="0.25">
      <c r="A53" s="3" t="s">
        <v>30</v>
      </c>
      <c r="B53" s="3"/>
      <c r="C53" s="17">
        <f>C16+ABS(C17)</f>
        <v>0.15101584526583972</v>
      </c>
      <c r="D53" s="4">
        <f>D16</f>
        <v>6.6229014017425564E-2</v>
      </c>
      <c r="I53" s="3">
        <f t="shared" si="8"/>
        <v>0.1</v>
      </c>
      <c r="J53" s="3">
        <f t="shared" si="9"/>
        <v>0.05</v>
      </c>
      <c r="K53" s="3">
        <v>0</v>
      </c>
      <c r="L53" s="3">
        <v>1</v>
      </c>
    </row>
    <row r="54" spans="1:18" x14ac:dyDescent="0.25">
      <c r="A54" s="3" t="s">
        <v>31</v>
      </c>
      <c r="B54" s="3"/>
      <c r="C54" s="14">
        <f>C16*2+ABS(C17)</f>
        <v>0.2236507381507262</v>
      </c>
      <c r="D54" s="4">
        <f>D16*2</f>
        <v>0.13245802803485113</v>
      </c>
      <c r="I54" s="3">
        <f t="shared" si="8"/>
        <v>0.2</v>
      </c>
      <c r="J54" s="3">
        <f t="shared" si="9"/>
        <v>0.15000000000000002</v>
      </c>
      <c r="K54" s="3">
        <v>0</v>
      </c>
      <c r="L54" s="3">
        <v>0</v>
      </c>
    </row>
    <row r="55" spans="1:18" x14ac:dyDescent="0.25">
      <c r="A55" s="3" t="s">
        <v>32</v>
      </c>
      <c r="B55" s="3"/>
      <c r="C55" s="14">
        <f>C16*3+ABS(C17)</f>
        <v>0.29628563103561267</v>
      </c>
      <c r="D55" s="4">
        <f>D16*3</f>
        <v>0.19868704205227669</v>
      </c>
      <c r="E55" s="2"/>
      <c r="F55" s="2"/>
      <c r="I55" s="3">
        <f t="shared" si="8"/>
        <v>0.30000000000000004</v>
      </c>
      <c r="J55" s="3">
        <f t="shared" si="9"/>
        <v>0.25</v>
      </c>
      <c r="K55" s="3">
        <v>0</v>
      </c>
      <c r="L55" s="3">
        <v>0</v>
      </c>
    </row>
    <row r="56" spans="1:18" x14ac:dyDescent="0.25">
      <c r="A56" s="3" t="s">
        <v>33</v>
      </c>
      <c r="B56" s="3"/>
      <c r="C56" s="19">
        <f>(1-C18)</f>
        <v>2.3871779945919824E-3</v>
      </c>
      <c r="D56" s="20">
        <v>0</v>
      </c>
      <c r="I56" s="3">
        <f t="shared" si="8"/>
        <v>0.4</v>
      </c>
      <c r="J56" s="3">
        <f t="shared" si="9"/>
        <v>0.35000000000000003</v>
      </c>
      <c r="K56" s="3">
        <v>0</v>
      </c>
      <c r="L56" s="3">
        <v>0</v>
      </c>
    </row>
    <row r="57" spans="1:18" x14ac:dyDescent="0.25">
      <c r="I57" s="3">
        <f t="shared" si="8"/>
        <v>0.5</v>
      </c>
      <c r="J57" s="3">
        <f t="shared" si="9"/>
        <v>0.45</v>
      </c>
      <c r="K57" s="3">
        <v>0</v>
      </c>
      <c r="L57" s="3">
        <v>0</v>
      </c>
    </row>
    <row r="58" spans="1:18" x14ac:dyDescent="0.25">
      <c r="I58" s="3"/>
      <c r="J58" s="3" t="s">
        <v>5</v>
      </c>
      <c r="K58" s="3">
        <v>0</v>
      </c>
      <c r="L58" s="3">
        <v>0</v>
      </c>
    </row>
    <row r="61" spans="1:18" x14ac:dyDescent="0.25">
      <c r="R61">
        <v>60</v>
      </c>
    </row>
    <row r="62" spans="1:18" x14ac:dyDescent="0.25">
      <c r="Q62">
        <v>20</v>
      </c>
    </row>
    <row r="63" spans="1:18" x14ac:dyDescent="0.25">
      <c r="Q63">
        <f>R61-Q62</f>
        <v>40</v>
      </c>
    </row>
    <row r="64" spans="1:18" x14ac:dyDescent="0.25">
      <c r="Q64" s="45">
        <v>8.5000000000000006E-5</v>
      </c>
    </row>
    <row r="65" spans="17:17" x14ac:dyDescent="0.25">
      <c r="Q65" s="45">
        <f>Q64*Q63</f>
        <v>3.4000000000000002E-3</v>
      </c>
    </row>
    <row r="66" spans="17:17" x14ac:dyDescent="0.25">
      <c r="Q66">
        <v>150</v>
      </c>
    </row>
  </sheetData>
  <protectedRanges>
    <protectedRange sqref="E23:E37 C17:C19 C38:D38 D17" name="Bereich1"/>
    <protectedRange sqref="C14:C15" name="Bereich2"/>
    <protectedRange sqref="C13" name="Bereich2_2"/>
    <protectedRange sqref="D23:D37" name="Bereich1_1"/>
  </protectedRanges>
  <mergeCells count="4">
    <mergeCell ref="B21:D21"/>
    <mergeCell ref="E21:F21"/>
    <mergeCell ref="G21:I21"/>
    <mergeCell ref="J21:K21"/>
  </mergeCells>
  <conditionalFormatting sqref="E23:E3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decimal" allowBlank="1" showInputMessage="1" showErrorMessage="1" errorTitle="En dehors plage" error="Valeur différente à plus de 10%" sqref="D23:D37" xr:uid="{5B0F9A29-EB70-4A0C-9D34-5CABF5AB20FF}">
      <formula1>B23*0.9</formula1>
      <formula2>B23*1.1</formula2>
    </dataValidation>
  </dataValidations>
  <hyperlinks>
    <hyperlink ref="F8" r:id="rId1" xr:uid="{00000000-0004-0000-0000-000001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5"/>
  <sheetViews>
    <sheetView zoomScale="85" zoomScaleNormal="85" workbookViewId="0">
      <selection activeCell="G36" sqref="G22:G36"/>
    </sheetView>
  </sheetViews>
  <sheetFormatPr baseColWidth="10" defaultRowHeight="15" x14ac:dyDescent="0.25"/>
  <cols>
    <col min="1" max="1" width="57.85546875" customWidth="1"/>
    <col min="2" max="2" width="17.140625" customWidth="1"/>
    <col min="4" max="4" width="17.42578125" customWidth="1"/>
    <col min="5" max="5" width="20.28515625" customWidth="1"/>
    <col min="6" max="6" width="16.5703125" bestFit="1" customWidth="1"/>
    <col min="7" max="7" width="15.7109375" customWidth="1"/>
    <col min="12" max="12" width="15.140625" bestFit="1" customWidth="1"/>
  </cols>
  <sheetData>
    <row r="1" spans="1:6" ht="26.25" x14ac:dyDescent="0.4">
      <c r="A1" s="16" t="s">
        <v>61</v>
      </c>
      <c r="B1" s="16" t="s">
        <v>1</v>
      </c>
    </row>
    <row r="2" spans="1:6" x14ac:dyDescent="0.25">
      <c r="A2" s="3" t="s">
        <v>15</v>
      </c>
      <c r="B2" s="58">
        <v>1</v>
      </c>
      <c r="C2" s="2"/>
      <c r="D2" s="2"/>
    </row>
    <row r="3" spans="1:6" x14ac:dyDescent="0.25">
      <c r="A3" s="3" t="s">
        <v>16</v>
      </c>
      <c r="B3" s="74" t="str">
        <f>Utilisation!B4</f>
        <v>Ender-3</v>
      </c>
      <c r="C3" s="2"/>
      <c r="D3" s="2"/>
      <c r="F3" s="37"/>
    </row>
    <row r="4" spans="1:6" x14ac:dyDescent="0.25">
      <c r="A4" s="3" t="s">
        <v>59</v>
      </c>
      <c r="B4" s="74" t="str">
        <f>Utilisation!B5</f>
        <v>Ultimaker Cura 4.12</v>
      </c>
      <c r="C4" s="2"/>
      <c r="D4" s="2"/>
      <c r="F4" s="37"/>
    </row>
    <row r="5" spans="1:6" x14ac:dyDescent="0.25">
      <c r="A5" s="3" t="s">
        <v>58</v>
      </c>
      <c r="B5" s="74" t="str">
        <f>Utilisation!B6</f>
        <v>oui</v>
      </c>
      <c r="C5" s="2"/>
      <c r="D5" s="2"/>
      <c r="F5" s="37"/>
    </row>
    <row r="6" spans="1:6" x14ac:dyDescent="0.25">
      <c r="A6" s="3" t="s">
        <v>17</v>
      </c>
      <c r="B6" s="74">
        <f>Utilisation!B7</f>
        <v>60</v>
      </c>
      <c r="C6" s="2" t="s">
        <v>10</v>
      </c>
      <c r="D6" s="2"/>
    </row>
    <row r="7" spans="1:6" x14ac:dyDescent="0.25">
      <c r="A7" s="3" t="s">
        <v>18</v>
      </c>
      <c r="B7" s="74">
        <f>Utilisation!B8</f>
        <v>20</v>
      </c>
      <c r="C7" s="2" t="s">
        <v>10</v>
      </c>
      <c r="D7" s="2"/>
    </row>
    <row r="8" spans="1:6" x14ac:dyDescent="0.25">
      <c r="A8" s="3" t="s">
        <v>76</v>
      </c>
      <c r="B8" s="74">
        <f>Utilisation!B9</f>
        <v>68</v>
      </c>
      <c r="C8" s="2" t="s">
        <v>12</v>
      </c>
      <c r="D8" s="2" t="s">
        <v>60</v>
      </c>
      <c r="F8" s="44" t="s">
        <v>11</v>
      </c>
    </row>
    <row r="9" spans="1:6" x14ac:dyDescent="0.25">
      <c r="A9" s="3" t="s">
        <v>19</v>
      </c>
      <c r="B9" s="59">
        <f>(B6-B7)*(B8*0.000001)</f>
        <v>2.7200000000000002E-3</v>
      </c>
      <c r="C9" s="46" t="s">
        <v>57</v>
      </c>
      <c r="D9" s="2"/>
      <c r="F9" s="48">
        <f>1-B9</f>
        <v>0.99727999999999994</v>
      </c>
    </row>
    <row r="10" spans="1:6" x14ac:dyDescent="0.25">
      <c r="A10" s="46"/>
      <c r="B10" s="47"/>
      <c r="C10" s="2"/>
      <c r="D10" s="2"/>
    </row>
    <row r="11" spans="1:6" x14ac:dyDescent="0.25">
      <c r="A11" s="2"/>
      <c r="B11" s="2"/>
      <c r="D11" t="s">
        <v>22</v>
      </c>
    </row>
    <row r="12" spans="1:6" x14ac:dyDescent="0.25">
      <c r="A12" s="2"/>
      <c r="B12" s="2"/>
      <c r="C12" t="s">
        <v>23</v>
      </c>
      <c r="D12" t="s">
        <v>24</v>
      </c>
    </row>
    <row r="13" spans="1:6" x14ac:dyDescent="0.25">
      <c r="A13" s="3" t="s">
        <v>25</v>
      </c>
      <c r="B13" s="3"/>
      <c r="C13" s="75">
        <f>Utilisation!C15</f>
        <v>80</v>
      </c>
      <c r="D13" s="11">
        <f>C18*C13</f>
        <v>79.76926444301894</v>
      </c>
      <c r="E13" s="60">
        <f>D13/C13</f>
        <v>0.99711580553773671</v>
      </c>
    </row>
    <row r="14" spans="1:6" x14ac:dyDescent="0.25">
      <c r="A14" s="3" t="s">
        <v>6</v>
      </c>
      <c r="B14" s="3"/>
      <c r="C14" s="30" t="s">
        <v>7</v>
      </c>
      <c r="D14" s="73" t="str">
        <f>CONCATENATE("M92 ",B1,ROUND(D13,3))</f>
        <v>M92 Y79.769</v>
      </c>
      <c r="E14" t="s">
        <v>20</v>
      </c>
      <c r="F14" t="s">
        <v>9</v>
      </c>
    </row>
    <row r="15" spans="1:6" x14ac:dyDescent="0.25">
      <c r="A15" s="3"/>
      <c r="B15" s="3"/>
      <c r="C15" s="30"/>
      <c r="D15" s="29"/>
    </row>
    <row r="16" spans="1:6" x14ac:dyDescent="0.25">
      <c r="A16" s="3" t="s">
        <v>26</v>
      </c>
      <c r="B16" s="3"/>
      <c r="C16" s="36">
        <f>SQRT(SUMSQ(F22:F36)/COUNT(F22:F36))</f>
        <v>3.7930835731893188E-2</v>
      </c>
      <c r="D16" s="4">
        <f>SQRT(SUMSQ(K22:K36)/COUNT(K22:K36))</f>
        <v>3.4574561535039197E-2</v>
      </c>
    </row>
    <row r="17" spans="1:11" x14ac:dyDescent="0.25">
      <c r="A17" s="3" t="s">
        <v>77</v>
      </c>
      <c r="B17" s="3"/>
      <c r="C17" s="29">
        <f>INTERCEPT(E22:E36,C22:C36)</f>
        <v>-7.7714285714287207E-2</v>
      </c>
      <c r="D17" s="29">
        <f>INTERCEPT(J22:J36,C22:C36)</f>
        <v>-7.7700915789668451E-2</v>
      </c>
      <c r="E17" t="s">
        <v>21</v>
      </c>
    </row>
    <row r="18" spans="1:11" x14ac:dyDescent="0.25">
      <c r="A18" s="3" t="s">
        <v>27</v>
      </c>
      <c r="B18" s="3"/>
      <c r="C18" s="28">
        <f>SLOPE(C22:C36,H22:H36)</f>
        <v>0.99711580553773682</v>
      </c>
      <c r="D18" s="4"/>
    </row>
    <row r="19" spans="1:11" ht="15.75" thickBot="1" x14ac:dyDescent="0.3">
      <c r="A19" s="56"/>
      <c r="B19" s="2"/>
      <c r="C19" s="22"/>
      <c r="D19" s="27"/>
      <c r="E19" s="27"/>
    </row>
    <row r="20" spans="1:11" x14ac:dyDescent="0.25">
      <c r="B20" s="68" t="s">
        <v>34</v>
      </c>
      <c r="C20" s="69"/>
      <c r="D20" s="70"/>
      <c r="E20" s="68" t="s">
        <v>35</v>
      </c>
      <c r="F20" s="71"/>
      <c r="G20" s="68" t="s">
        <v>45</v>
      </c>
      <c r="H20" s="69"/>
      <c r="I20" s="70"/>
      <c r="J20" s="68" t="s">
        <v>41</v>
      </c>
      <c r="K20" s="71"/>
    </row>
    <row r="21" spans="1:11" x14ac:dyDescent="0.25">
      <c r="A21" s="31"/>
      <c r="B21" s="5" t="s">
        <v>36</v>
      </c>
      <c r="C21" s="3" t="s">
        <v>37</v>
      </c>
      <c r="D21" s="12" t="s">
        <v>38</v>
      </c>
      <c r="E21" s="5" t="s">
        <v>39</v>
      </c>
      <c r="F21" s="3" t="s">
        <v>40</v>
      </c>
      <c r="G21" s="38" t="s">
        <v>42</v>
      </c>
      <c r="H21" s="18" t="s">
        <v>43</v>
      </c>
      <c r="I21" s="52" t="s">
        <v>44</v>
      </c>
      <c r="J21" s="5" t="s">
        <v>39</v>
      </c>
      <c r="K21" s="12" t="s">
        <v>40</v>
      </c>
    </row>
    <row r="22" spans="1:11" x14ac:dyDescent="0.25">
      <c r="A22" s="31">
        <v>1</v>
      </c>
      <c r="B22" s="5">
        <v>10</v>
      </c>
      <c r="C22" s="3">
        <f>B22*$B$2</f>
        <v>10</v>
      </c>
      <c r="D22" s="32">
        <v>9.9499999999999993</v>
      </c>
      <c r="E22" s="34">
        <f>D22-C22</f>
        <v>-5.0000000000000711E-2</v>
      </c>
      <c r="F22" s="49">
        <f>E22-$C$17</f>
        <v>2.7714285714286496E-2</v>
      </c>
      <c r="G22" s="76">
        <f>D22*(-$B$9)</f>
        <v>-2.7064000000000001E-2</v>
      </c>
      <c r="H22" s="4">
        <f t="shared" ref="H22:H36" si="0">D22-G22</f>
        <v>9.9770639999999986</v>
      </c>
      <c r="I22" s="7">
        <f t="shared" ref="I22:I36" si="1">H22-C22</f>
        <v>-2.29360000000014E-2</v>
      </c>
      <c r="J22" s="54">
        <f>H22*$C$18-C22</f>
        <v>-5.1711792738446505E-2</v>
      </c>
      <c r="K22" s="7">
        <f>J22-$C$17</f>
        <v>2.6002492975840702E-2</v>
      </c>
    </row>
    <row r="23" spans="1:11" x14ac:dyDescent="0.25">
      <c r="A23" s="31">
        <v>2</v>
      </c>
      <c r="B23" s="5">
        <v>20</v>
      </c>
      <c r="C23" s="3">
        <f t="shared" ref="C23:C36" si="2">B23*$B$2</f>
        <v>20</v>
      </c>
      <c r="D23" s="32">
        <v>19.91</v>
      </c>
      <c r="E23" s="34">
        <f>D23-C23</f>
        <v>-8.9999999999999858E-2</v>
      </c>
      <c r="F23" s="49">
        <f t="shared" ref="F23:F36" si="3">E23-$C$17</f>
        <v>-1.2285714285712651E-2</v>
      </c>
      <c r="G23" s="76">
        <f t="shared" ref="G23:G36" si="4">D23*(-$B$9)</f>
        <v>-5.4155200000000007E-2</v>
      </c>
      <c r="H23" s="4">
        <f t="shared" si="0"/>
        <v>19.9641552</v>
      </c>
      <c r="I23" s="7">
        <f t="shared" si="1"/>
        <v>-3.5844799999999566E-2</v>
      </c>
      <c r="J23" s="54">
        <f t="shared" ref="J23:J36" si="5">H23*$C$18-C23</f>
        <v>-9.3425305871601694E-2</v>
      </c>
      <c r="K23" s="7">
        <f t="shared" ref="K23:K36" si="6">J23-$C$17</f>
        <v>-1.5711020157314487E-2</v>
      </c>
    </row>
    <row r="24" spans="1:11" x14ac:dyDescent="0.25">
      <c r="A24" s="31">
        <v>3</v>
      </c>
      <c r="B24" s="5">
        <v>30</v>
      </c>
      <c r="C24" s="3">
        <f t="shared" si="2"/>
        <v>30</v>
      </c>
      <c r="D24" s="32">
        <v>29.94</v>
      </c>
      <c r="E24" s="34">
        <f t="shared" ref="E24:E36" si="7">D24-C24</f>
        <v>-5.9999999999998721E-2</v>
      </c>
      <c r="F24" s="49">
        <f t="shared" si="3"/>
        <v>1.7714285714288486E-2</v>
      </c>
      <c r="G24" s="76">
        <f t="shared" si="4"/>
        <v>-8.1436800000000004E-2</v>
      </c>
      <c r="H24" s="4">
        <f t="shared" si="0"/>
        <v>30.0214368</v>
      </c>
      <c r="I24" s="7">
        <f t="shared" si="1"/>
        <v>2.1436800000000034E-2</v>
      </c>
      <c r="J24" s="54">
        <f t="shared" si="5"/>
        <v>-6.5150861767744317E-2</v>
      </c>
      <c r="K24" s="7">
        <f t="shared" si="6"/>
        <v>1.256342394654289E-2</v>
      </c>
    </row>
    <row r="25" spans="1:11" x14ac:dyDescent="0.25">
      <c r="A25" s="31">
        <v>4</v>
      </c>
      <c r="B25" s="5">
        <v>40</v>
      </c>
      <c r="C25" s="3">
        <f t="shared" si="2"/>
        <v>40</v>
      </c>
      <c r="D25" s="32">
        <v>39.96</v>
      </c>
      <c r="E25" s="34">
        <f t="shared" si="7"/>
        <v>-3.9999999999999147E-2</v>
      </c>
      <c r="F25" s="49">
        <f t="shared" si="3"/>
        <v>3.7714285714288059E-2</v>
      </c>
      <c r="G25" s="76">
        <f t="shared" si="4"/>
        <v>-0.10869120000000002</v>
      </c>
      <c r="H25" s="4">
        <f t="shared" si="0"/>
        <v>40.068691200000004</v>
      </c>
      <c r="I25" s="7">
        <f t="shared" si="1"/>
        <v>6.8691200000003505E-2</v>
      </c>
      <c r="J25" s="54">
        <f t="shared" si="5"/>
        <v>-4.6874697269167598E-2</v>
      </c>
      <c r="K25" s="7">
        <f t="shared" si="6"/>
        <v>3.0839588445119609E-2</v>
      </c>
    </row>
    <row r="26" spans="1:11" x14ac:dyDescent="0.25">
      <c r="A26" s="31">
        <v>5</v>
      </c>
      <c r="B26" s="5">
        <v>50</v>
      </c>
      <c r="C26" s="3">
        <f t="shared" si="2"/>
        <v>50</v>
      </c>
      <c r="D26" s="32">
        <v>49.92</v>
      </c>
      <c r="E26" s="34">
        <f t="shared" si="7"/>
        <v>-7.9999999999998295E-2</v>
      </c>
      <c r="F26" s="49">
        <f t="shared" si="3"/>
        <v>-2.2857142857110879E-3</v>
      </c>
      <c r="G26" s="76">
        <f t="shared" si="4"/>
        <v>-0.13578240000000003</v>
      </c>
      <c r="H26" s="4">
        <f t="shared" si="0"/>
        <v>50.055782399999998</v>
      </c>
      <c r="I26" s="7">
        <f t="shared" si="1"/>
        <v>5.5782399999998233E-2</v>
      </c>
      <c r="J26" s="54">
        <f t="shared" si="5"/>
        <v>-8.8588210402335221E-2</v>
      </c>
      <c r="K26" s="7">
        <f t="shared" si="6"/>
        <v>-1.0873924688048014E-2</v>
      </c>
    </row>
    <row r="27" spans="1:11" x14ac:dyDescent="0.25">
      <c r="A27" s="31">
        <v>6</v>
      </c>
      <c r="B27" s="5">
        <v>60</v>
      </c>
      <c r="C27" s="3">
        <f t="shared" si="2"/>
        <v>60</v>
      </c>
      <c r="D27" s="32">
        <v>59.93</v>
      </c>
      <c r="E27" s="34">
        <f t="shared" si="7"/>
        <v>-7.0000000000000284E-2</v>
      </c>
      <c r="F27" s="49">
        <f t="shared" si="3"/>
        <v>7.7142857142869226E-3</v>
      </c>
      <c r="G27" s="76">
        <f t="shared" si="4"/>
        <v>-0.1630096</v>
      </c>
      <c r="H27" s="4">
        <f t="shared" si="0"/>
        <v>60.093009600000002</v>
      </c>
      <c r="I27" s="7">
        <f t="shared" si="1"/>
        <v>9.3009600000002024E-2</v>
      </c>
      <c r="J27" s="54">
        <f t="shared" si="5"/>
        <v>-8.0310325509046265E-2</v>
      </c>
      <c r="K27" s="7">
        <f t="shared" si="6"/>
        <v>-2.5960397947590585E-3</v>
      </c>
    </row>
    <row r="28" spans="1:11" x14ac:dyDescent="0.25">
      <c r="A28" s="31">
        <v>7</v>
      </c>
      <c r="B28" s="5">
        <v>70</v>
      </c>
      <c r="C28" s="3">
        <f t="shared" si="2"/>
        <v>70</v>
      </c>
      <c r="D28" s="32">
        <v>69.88</v>
      </c>
      <c r="E28" s="34">
        <f t="shared" si="7"/>
        <v>-0.12000000000000455</v>
      </c>
      <c r="F28" s="49">
        <f t="shared" si="3"/>
        <v>-4.2285714285717341E-2</v>
      </c>
      <c r="G28" s="76">
        <f t="shared" si="4"/>
        <v>-0.19007360000000001</v>
      </c>
      <c r="H28" s="4">
        <f t="shared" si="0"/>
        <v>70.070073600000001</v>
      </c>
      <c r="I28" s="7">
        <f t="shared" si="1"/>
        <v>7.0073600000000624E-2</v>
      </c>
      <c r="J28" s="54">
        <f t="shared" si="5"/>
        <v>-0.13202211824749099</v>
      </c>
      <c r="K28" s="7">
        <f t="shared" si="6"/>
        <v>-5.4307832533203787E-2</v>
      </c>
    </row>
    <row r="29" spans="1:11" x14ac:dyDescent="0.25">
      <c r="A29" s="31">
        <v>8</v>
      </c>
      <c r="B29" s="5">
        <v>80</v>
      </c>
      <c r="C29" s="3">
        <f t="shared" si="2"/>
        <v>80</v>
      </c>
      <c r="D29" s="32">
        <v>79.89</v>
      </c>
      <c r="E29" s="34">
        <f t="shared" si="7"/>
        <v>-0.10999999999999943</v>
      </c>
      <c r="F29" s="49">
        <f t="shared" si="3"/>
        <v>-3.2285714285712225E-2</v>
      </c>
      <c r="G29" s="76">
        <f t="shared" si="4"/>
        <v>-0.21730080000000002</v>
      </c>
      <c r="H29" s="4">
        <f t="shared" si="0"/>
        <v>80.107300800000004</v>
      </c>
      <c r="I29" s="7">
        <f t="shared" si="1"/>
        <v>0.10730080000000441</v>
      </c>
      <c r="J29" s="54">
        <f t="shared" si="5"/>
        <v>-0.12374423335420204</v>
      </c>
      <c r="K29" s="7">
        <f t="shared" si="6"/>
        <v>-4.6029947639914831E-2</v>
      </c>
    </row>
    <row r="30" spans="1:11" x14ac:dyDescent="0.25">
      <c r="A30" s="31">
        <v>9</v>
      </c>
      <c r="B30" s="5">
        <v>90</v>
      </c>
      <c r="C30" s="3">
        <f t="shared" si="2"/>
        <v>90</v>
      </c>
      <c r="D30" s="32">
        <v>90.02</v>
      </c>
      <c r="E30" s="34">
        <f t="shared" si="7"/>
        <v>1.9999999999996021E-2</v>
      </c>
      <c r="F30" s="49">
        <f t="shared" si="3"/>
        <v>9.7714285714283228E-2</v>
      </c>
      <c r="G30" s="76">
        <f t="shared" si="4"/>
        <v>-0.2448544</v>
      </c>
      <c r="H30" s="4">
        <f t="shared" si="0"/>
        <v>90.26485439999999</v>
      </c>
      <c r="I30" s="7">
        <f t="shared" si="1"/>
        <v>0.26485439999999016</v>
      </c>
      <c r="J30" s="54">
        <f t="shared" si="5"/>
        <v>4.5130068025116543E-3</v>
      </c>
      <c r="K30" s="7">
        <f t="shared" si="6"/>
        <v>8.2227292516798861E-2</v>
      </c>
    </row>
    <row r="31" spans="1:11" x14ac:dyDescent="0.25">
      <c r="A31" s="31">
        <v>10</v>
      </c>
      <c r="B31" s="5">
        <v>100</v>
      </c>
      <c r="C31" s="3">
        <f t="shared" si="2"/>
        <v>100</v>
      </c>
      <c r="D31" s="32">
        <v>99.92</v>
      </c>
      <c r="E31" s="34">
        <f t="shared" si="7"/>
        <v>-7.9999999999998295E-2</v>
      </c>
      <c r="F31" s="49">
        <f t="shared" si="3"/>
        <v>-2.2857142857110879E-3</v>
      </c>
      <c r="G31" s="76">
        <f t="shared" si="4"/>
        <v>-0.27178240000000004</v>
      </c>
      <c r="H31" s="4">
        <f t="shared" si="0"/>
        <v>100.19178240000001</v>
      </c>
      <c r="I31" s="7">
        <f t="shared" si="1"/>
        <v>0.19178240000000812</v>
      </c>
      <c r="J31" s="54">
        <f t="shared" si="5"/>
        <v>-9.7190183962354126E-2</v>
      </c>
      <c r="K31" s="7">
        <f t="shared" si="6"/>
        <v>-1.947589824806692E-2</v>
      </c>
    </row>
    <row r="32" spans="1:11" x14ac:dyDescent="0.25">
      <c r="A32" s="31">
        <v>11</v>
      </c>
      <c r="B32" s="5">
        <v>110</v>
      </c>
      <c r="C32" s="3">
        <f t="shared" si="2"/>
        <v>110</v>
      </c>
      <c r="D32" s="32">
        <v>109.92</v>
      </c>
      <c r="E32" s="34">
        <f t="shared" si="7"/>
        <v>-7.9999999999998295E-2</v>
      </c>
      <c r="F32" s="49">
        <f t="shared" si="3"/>
        <v>-2.2857142857110879E-3</v>
      </c>
      <c r="G32" s="76">
        <f t="shared" si="4"/>
        <v>-0.29898240000000004</v>
      </c>
      <c r="H32" s="4">
        <f t="shared" si="0"/>
        <v>110.2189824</v>
      </c>
      <c r="I32" s="7">
        <f t="shared" si="1"/>
        <v>0.21898240000000158</v>
      </c>
      <c r="J32" s="54">
        <f t="shared" si="5"/>
        <v>-9.8910578674363592E-2</v>
      </c>
      <c r="K32" s="7">
        <f t="shared" si="6"/>
        <v>-2.1196292960076385E-2</v>
      </c>
    </row>
    <row r="33" spans="1:12" x14ac:dyDescent="0.25">
      <c r="A33" s="31">
        <v>12</v>
      </c>
      <c r="B33" s="5">
        <v>120</v>
      </c>
      <c r="C33" s="3">
        <f t="shared" si="2"/>
        <v>120</v>
      </c>
      <c r="D33" s="32">
        <v>119.91</v>
      </c>
      <c r="E33" s="34">
        <f t="shared" si="7"/>
        <v>-9.0000000000003411E-2</v>
      </c>
      <c r="F33" s="49">
        <f t="shared" si="3"/>
        <v>-1.2285714285716204E-2</v>
      </c>
      <c r="G33" s="76">
        <f t="shared" si="4"/>
        <v>-0.32615520000000003</v>
      </c>
      <c r="H33" s="4">
        <f t="shared" si="0"/>
        <v>120.2361552</v>
      </c>
      <c r="I33" s="7">
        <f t="shared" si="1"/>
        <v>0.2361551999999989</v>
      </c>
      <c r="J33" s="54">
        <f t="shared" si="5"/>
        <v>-0.11062925299165727</v>
      </c>
      <c r="K33" s="7">
        <f t="shared" si="6"/>
        <v>-3.2914967277370061E-2</v>
      </c>
    </row>
    <row r="34" spans="1:12" x14ac:dyDescent="0.25">
      <c r="A34" s="31">
        <v>13</v>
      </c>
      <c r="B34" s="5">
        <v>130</v>
      </c>
      <c r="C34" s="3">
        <f t="shared" si="2"/>
        <v>130</v>
      </c>
      <c r="D34" s="32">
        <v>129.96</v>
      </c>
      <c r="E34" s="34">
        <f t="shared" si="7"/>
        <v>-3.9999999999992042E-2</v>
      </c>
      <c r="F34" s="49">
        <f t="shared" si="3"/>
        <v>3.7714285714295165E-2</v>
      </c>
      <c r="G34" s="76">
        <f t="shared" si="4"/>
        <v>-0.35349120000000006</v>
      </c>
      <c r="H34" s="4">
        <f t="shared" si="0"/>
        <v>130.31349120000002</v>
      </c>
      <c r="I34" s="7">
        <f t="shared" si="1"/>
        <v>0.31349120000001562</v>
      </c>
      <c r="J34" s="54">
        <f t="shared" si="5"/>
        <v>-6.2358249677203048E-2</v>
      </c>
      <c r="K34" s="7">
        <f t="shared" si="6"/>
        <v>1.5356036037084159E-2</v>
      </c>
    </row>
    <row r="35" spans="1:12" x14ac:dyDescent="0.25">
      <c r="A35" s="31">
        <v>14</v>
      </c>
      <c r="B35" s="5">
        <v>140</v>
      </c>
      <c r="C35" s="3">
        <f t="shared" si="2"/>
        <v>140</v>
      </c>
      <c r="D35" s="32">
        <v>139.94</v>
      </c>
      <c r="E35" s="34">
        <f t="shared" si="7"/>
        <v>-6.0000000000002274E-2</v>
      </c>
      <c r="F35" s="49">
        <f t="shared" si="3"/>
        <v>1.7714285714284933E-2</v>
      </c>
      <c r="G35" s="76">
        <f t="shared" si="4"/>
        <v>-0.3806368</v>
      </c>
      <c r="H35" s="4">
        <f t="shared" si="0"/>
        <v>140.32063679999999</v>
      </c>
      <c r="I35" s="7">
        <f t="shared" si="1"/>
        <v>0.3206367999999884</v>
      </c>
      <c r="J35" s="54">
        <f t="shared" si="5"/>
        <v>-8.4075203599809356E-2</v>
      </c>
      <c r="K35" s="7">
        <f t="shared" si="6"/>
        <v>-6.3609178855221493E-3</v>
      </c>
    </row>
    <row r="36" spans="1:12" ht="15.75" thickBot="1" x14ac:dyDescent="0.3">
      <c r="A36" s="31">
        <v>15</v>
      </c>
      <c r="B36" s="6">
        <v>150</v>
      </c>
      <c r="C36" s="39">
        <f t="shared" si="2"/>
        <v>150</v>
      </c>
      <c r="D36" s="33">
        <v>149.99</v>
      </c>
      <c r="E36" s="35">
        <f t="shared" si="7"/>
        <v>-9.9999999999909051E-3</v>
      </c>
      <c r="F36" s="50">
        <f t="shared" si="3"/>
        <v>6.7714285714296302E-2</v>
      </c>
      <c r="G36" s="77">
        <f t="shared" si="4"/>
        <v>-0.40797280000000008</v>
      </c>
      <c r="H36" s="40">
        <f t="shared" si="0"/>
        <v>150.39797280000002</v>
      </c>
      <c r="I36" s="8">
        <f t="shared" si="1"/>
        <v>0.39797280000001933</v>
      </c>
      <c r="J36" s="55">
        <f t="shared" si="5"/>
        <v>-3.5804200285355137E-2</v>
      </c>
      <c r="K36" s="8">
        <f t="shared" si="6"/>
        <v>4.191008542893207E-2</v>
      </c>
    </row>
    <row r="37" spans="1:12" x14ac:dyDescent="0.25">
      <c r="A37" s="21"/>
      <c r="B37" s="2"/>
      <c r="C37" s="22"/>
      <c r="D37" s="22"/>
      <c r="E37" s="27"/>
      <c r="F37" s="27"/>
      <c r="G37" s="27"/>
    </row>
    <row r="38" spans="1:12" x14ac:dyDescent="0.25">
      <c r="A38" s="43" t="s">
        <v>2</v>
      </c>
    </row>
    <row r="39" spans="1:12" x14ac:dyDescent="0.25">
      <c r="A39" s="1" t="s">
        <v>48</v>
      </c>
      <c r="B39" s="1"/>
      <c r="C39" s="1"/>
    </row>
    <row r="40" spans="1:12" x14ac:dyDescent="0.25">
      <c r="A40" t="s">
        <v>64</v>
      </c>
    </row>
    <row r="41" spans="1:12" x14ac:dyDescent="0.25">
      <c r="A41" t="s">
        <v>63</v>
      </c>
    </row>
    <row r="42" spans="1:12" x14ac:dyDescent="0.25">
      <c r="A42" t="s">
        <v>67</v>
      </c>
    </row>
    <row r="44" spans="1:12" ht="15.75" thickBot="1" x14ac:dyDescent="0.3"/>
    <row r="45" spans="1:12" ht="15.75" thickBot="1" x14ac:dyDescent="0.3">
      <c r="A45" s="13" t="s">
        <v>50</v>
      </c>
      <c r="B45" s="13"/>
      <c r="C45" s="13"/>
      <c r="D45" s="13"/>
      <c r="E45" s="13"/>
      <c r="I45" s="24" t="s">
        <v>46</v>
      </c>
      <c r="J45" s="25"/>
      <c r="K45" s="25" t="s">
        <v>47</v>
      </c>
      <c r="L45" s="26" t="s">
        <v>24</v>
      </c>
    </row>
    <row r="46" spans="1:12" x14ac:dyDescent="0.25">
      <c r="A46" s="15" t="s">
        <v>51</v>
      </c>
      <c r="B46" s="15"/>
      <c r="C46" s="15"/>
      <c r="D46" s="15"/>
      <c r="E46" s="15"/>
      <c r="F46" s="15"/>
      <c r="I46" s="23">
        <v>-0.5</v>
      </c>
      <c r="J46" s="23" t="s">
        <v>4</v>
      </c>
      <c r="K46" s="23">
        <f t="array" ref="K46:K57">FREQUENCY(E22:E36,I46:I56)</f>
        <v>0</v>
      </c>
      <c r="L46" s="23">
        <f t="array" ref="L46:L57">FREQUENCY(J22:J36,I46:I56)</f>
        <v>0</v>
      </c>
    </row>
    <row r="47" spans="1:12" x14ac:dyDescent="0.25">
      <c r="I47" s="3">
        <f>I46+0.1</f>
        <v>-0.4</v>
      </c>
      <c r="J47" s="3">
        <f>AVERAGE(I46:I47)</f>
        <v>-0.45</v>
      </c>
      <c r="K47" s="3">
        <v>0</v>
      </c>
      <c r="L47" s="3">
        <v>0</v>
      </c>
    </row>
    <row r="48" spans="1:12" x14ac:dyDescent="0.25">
      <c r="A48" t="s">
        <v>52</v>
      </c>
      <c r="I48" s="3">
        <f t="shared" ref="I48:I56" si="8">I47+0.1</f>
        <v>-0.30000000000000004</v>
      </c>
      <c r="J48" s="3">
        <f t="shared" ref="J48:J56" si="9">AVERAGE(I47:I48)</f>
        <v>-0.35000000000000003</v>
      </c>
      <c r="K48" s="3">
        <v>0</v>
      </c>
      <c r="L48" s="3">
        <v>0</v>
      </c>
    </row>
    <row r="49" spans="1:18" x14ac:dyDescent="0.25">
      <c r="I49" s="3">
        <f t="shared" si="8"/>
        <v>-0.20000000000000004</v>
      </c>
      <c r="J49" s="3">
        <f t="shared" si="9"/>
        <v>-0.25000000000000006</v>
      </c>
      <c r="K49" s="3">
        <v>0</v>
      </c>
      <c r="L49" s="3">
        <v>0</v>
      </c>
    </row>
    <row r="50" spans="1:18" x14ac:dyDescent="0.25">
      <c r="A50" s="57" t="s">
        <v>28</v>
      </c>
      <c r="I50" s="3">
        <f t="shared" si="8"/>
        <v>-0.10000000000000003</v>
      </c>
      <c r="J50" s="3">
        <f t="shared" si="9"/>
        <v>-0.15000000000000002</v>
      </c>
      <c r="K50" s="3">
        <v>2</v>
      </c>
      <c r="L50" s="3">
        <v>3</v>
      </c>
    </row>
    <row r="51" spans="1:18" x14ac:dyDescent="0.25">
      <c r="A51" s="3" t="s">
        <v>29</v>
      </c>
      <c r="B51" s="3"/>
      <c r="C51" s="4">
        <v>0</v>
      </c>
      <c r="D51" s="4">
        <v>0</v>
      </c>
      <c r="I51" s="3">
        <f t="shared" si="8"/>
        <v>0</v>
      </c>
      <c r="J51" s="3">
        <f t="shared" si="9"/>
        <v>-5.0000000000000017E-2</v>
      </c>
      <c r="K51" s="3">
        <v>12</v>
      </c>
      <c r="L51" s="3">
        <v>11</v>
      </c>
    </row>
    <row r="52" spans="1:18" x14ac:dyDescent="0.25">
      <c r="A52" s="3" t="s">
        <v>30</v>
      </c>
      <c r="B52" s="3"/>
      <c r="C52" s="17">
        <f>C16+ABS(C17)</f>
        <v>0.11564512144618039</v>
      </c>
      <c r="D52" s="4">
        <f>D16</f>
        <v>3.4574561535039197E-2</v>
      </c>
      <c r="I52" s="3">
        <f t="shared" si="8"/>
        <v>0.1</v>
      </c>
      <c r="J52" s="3">
        <f t="shared" si="9"/>
        <v>0.05</v>
      </c>
      <c r="K52" s="3">
        <v>1</v>
      </c>
      <c r="L52" s="3">
        <v>1</v>
      </c>
    </row>
    <row r="53" spans="1:18" x14ac:dyDescent="0.25">
      <c r="A53" s="3" t="s">
        <v>31</v>
      </c>
      <c r="B53" s="3"/>
      <c r="C53" s="14">
        <f>C16*2+ABS(C17)</f>
        <v>0.1535759571780736</v>
      </c>
      <c r="D53" s="4">
        <f>D16*2</f>
        <v>6.9149123070078394E-2</v>
      </c>
      <c r="I53" s="3">
        <f t="shared" si="8"/>
        <v>0.2</v>
      </c>
      <c r="J53" s="3">
        <f t="shared" si="9"/>
        <v>0.15000000000000002</v>
      </c>
      <c r="K53" s="3">
        <v>0</v>
      </c>
      <c r="L53" s="3">
        <v>0</v>
      </c>
    </row>
    <row r="54" spans="1:18" x14ac:dyDescent="0.25">
      <c r="A54" s="3" t="s">
        <v>32</v>
      </c>
      <c r="B54" s="3"/>
      <c r="C54" s="14">
        <f>C16*3+ABS(C17)</f>
        <v>0.19150679290996678</v>
      </c>
      <c r="D54" s="4">
        <f>D16*3</f>
        <v>0.10372368460511759</v>
      </c>
      <c r="E54" s="2"/>
      <c r="F54" s="2"/>
      <c r="I54" s="3">
        <f t="shared" si="8"/>
        <v>0.30000000000000004</v>
      </c>
      <c r="J54" s="3">
        <f t="shared" si="9"/>
        <v>0.25</v>
      </c>
      <c r="K54" s="3">
        <v>0</v>
      </c>
      <c r="L54" s="3">
        <v>0</v>
      </c>
    </row>
    <row r="55" spans="1:18" x14ac:dyDescent="0.25">
      <c r="A55" s="3" t="s">
        <v>33</v>
      </c>
      <c r="B55" s="3"/>
      <c r="C55" s="19">
        <f>(1-C18)</f>
        <v>2.8841944622631788E-3</v>
      </c>
      <c r="D55" s="20">
        <v>0</v>
      </c>
      <c r="I55" s="3">
        <f t="shared" si="8"/>
        <v>0.4</v>
      </c>
      <c r="J55" s="3">
        <f t="shared" si="9"/>
        <v>0.35000000000000003</v>
      </c>
      <c r="K55" s="3">
        <v>0</v>
      </c>
      <c r="L55" s="3">
        <v>0</v>
      </c>
    </row>
    <row r="56" spans="1:18" x14ac:dyDescent="0.25">
      <c r="I56" s="3">
        <f t="shared" si="8"/>
        <v>0.5</v>
      </c>
      <c r="J56" s="3">
        <f t="shared" si="9"/>
        <v>0.45</v>
      </c>
      <c r="K56" s="3">
        <v>0</v>
      </c>
      <c r="L56" s="3">
        <v>0</v>
      </c>
    </row>
    <row r="57" spans="1:18" x14ac:dyDescent="0.25">
      <c r="I57" s="3"/>
      <c r="J57" s="3" t="s">
        <v>5</v>
      </c>
      <c r="K57" s="3">
        <v>0</v>
      </c>
      <c r="L57" s="3">
        <v>0</v>
      </c>
    </row>
    <row r="60" spans="1:18" x14ac:dyDescent="0.25">
      <c r="R60">
        <v>60</v>
      </c>
    </row>
    <row r="61" spans="1:18" x14ac:dyDescent="0.25">
      <c r="Q61">
        <v>20</v>
      </c>
    </row>
    <row r="62" spans="1:18" x14ac:dyDescent="0.25">
      <c r="Q62">
        <f>R60-Q61</f>
        <v>40</v>
      </c>
    </row>
    <row r="63" spans="1:18" x14ac:dyDescent="0.25">
      <c r="Q63" s="45">
        <v>8.5000000000000006E-5</v>
      </c>
    </row>
    <row r="64" spans="1:18" x14ac:dyDescent="0.25">
      <c r="Q64" s="45">
        <f>Q63*Q62</f>
        <v>3.4000000000000002E-3</v>
      </c>
    </row>
    <row r="65" spans="17:17" x14ac:dyDescent="0.25">
      <c r="Q65">
        <v>150</v>
      </c>
    </row>
  </sheetData>
  <protectedRanges>
    <protectedRange sqref="E22:E36 C17:C19 C37:D37 D17" name="Bereich1"/>
    <protectedRange sqref="C14:C15" name="Bereich2"/>
    <protectedRange sqref="C13" name="Bereich2_2"/>
    <protectedRange sqref="D28:D36" name="Bereich1_2"/>
    <protectedRange sqref="D22:D27" name="Bereich1_3"/>
  </protectedRanges>
  <mergeCells count="4">
    <mergeCell ref="B20:D20"/>
    <mergeCell ref="E20:F20"/>
    <mergeCell ref="G20:I20"/>
    <mergeCell ref="J20:K20"/>
  </mergeCells>
  <conditionalFormatting sqref="E22:E3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decimal" allowBlank="1" showInputMessage="1" showErrorMessage="1" errorTitle="En dehors plage" error="Valeur différente à plus de 10%" sqref="D22:D36" xr:uid="{DAB3A518-A5F4-4EF4-93ED-D49D1BCB2CD6}">
      <formula1>B22*0.9</formula1>
      <formula2>B22*1.1</formula2>
    </dataValidation>
  </dataValidations>
  <hyperlinks>
    <hyperlink ref="F8" r:id="rId1" xr:uid="{00000000-0004-0000-0100-000001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"/>
  <sheetViews>
    <sheetView zoomScale="85" zoomScaleNormal="85" workbookViewId="0">
      <selection activeCell="G31" sqref="G23:G31"/>
    </sheetView>
  </sheetViews>
  <sheetFormatPr baseColWidth="10" defaultRowHeight="15" x14ac:dyDescent="0.25"/>
  <cols>
    <col min="1" max="1" width="57.85546875" customWidth="1"/>
    <col min="2" max="2" width="17.7109375" customWidth="1"/>
    <col min="4" max="4" width="17.42578125" customWidth="1"/>
    <col min="5" max="5" width="20.140625" bestFit="1" customWidth="1"/>
    <col min="6" max="6" width="16.5703125" bestFit="1" customWidth="1"/>
    <col min="7" max="7" width="20.140625" bestFit="1" customWidth="1"/>
    <col min="8" max="8" width="14.140625" customWidth="1"/>
    <col min="10" max="10" width="13.5703125" customWidth="1"/>
    <col min="12" max="12" width="15.140625" bestFit="1" customWidth="1"/>
  </cols>
  <sheetData>
    <row r="1" spans="1:10" ht="26.25" x14ac:dyDescent="0.4">
      <c r="A1" s="16" t="s">
        <v>61</v>
      </c>
      <c r="B1" s="16" t="s">
        <v>3</v>
      </c>
    </row>
    <row r="2" spans="1:10" x14ac:dyDescent="0.25">
      <c r="A2" s="3" t="s">
        <v>15</v>
      </c>
      <c r="B2" s="58">
        <v>1</v>
      </c>
      <c r="C2" s="2"/>
      <c r="D2" s="2"/>
    </row>
    <row r="3" spans="1:10" x14ac:dyDescent="0.25">
      <c r="A3" s="3" t="s">
        <v>16</v>
      </c>
      <c r="B3" s="74" t="str">
        <f>Utilisation!B4</f>
        <v>Ender-3</v>
      </c>
      <c r="C3" s="2"/>
      <c r="D3" s="2"/>
      <c r="F3" s="37"/>
    </row>
    <row r="4" spans="1:10" x14ac:dyDescent="0.25">
      <c r="A4" s="3" t="s">
        <v>59</v>
      </c>
      <c r="B4" s="74" t="str">
        <f>Utilisation!B5</f>
        <v>Ultimaker Cura 4.12</v>
      </c>
      <c r="C4" s="2"/>
      <c r="D4" s="2"/>
      <c r="F4" s="37"/>
    </row>
    <row r="5" spans="1:10" x14ac:dyDescent="0.25">
      <c r="A5" s="3" t="s">
        <v>58</v>
      </c>
      <c r="B5" s="74" t="str">
        <f>Utilisation!B6</f>
        <v>oui</v>
      </c>
      <c r="C5" s="2"/>
      <c r="D5" s="2"/>
      <c r="F5" s="37"/>
    </row>
    <row r="6" spans="1:10" x14ac:dyDescent="0.25">
      <c r="A6" s="3" t="s">
        <v>17</v>
      </c>
      <c r="B6" s="74">
        <f>Utilisation!B7</f>
        <v>60</v>
      </c>
      <c r="C6" s="2" t="s">
        <v>10</v>
      </c>
      <c r="D6" s="2"/>
    </row>
    <row r="7" spans="1:10" x14ac:dyDescent="0.25">
      <c r="A7" s="3" t="s">
        <v>18</v>
      </c>
      <c r="B7" s="74">
        <f>Utilisation!B8</f>
        <v>20</v>
      </c>
      <c r="C7" s="2" t="s">
        <v>10</v>
      </c>
      <c r="D7" s="2"/>
    </row>
    <row r="8" spans="1:10" x14ac:dyDescent="0.25">
      <c r="A8" s="3" t="s">
        <v>76</v>
      </c>
      <c r="B8" s="74">
        <f>Utilisation!B9</f>
        <v>68</v>
      </c>
      <c r="C8" s="2" t="s">
        <v>12</v>
      </c>
      <c r="D8" s="2" t="s">
        <v>60</v>
      </c>
      <c r="F8" s="44" t="s">
        <v>11</v>
      </c>
    </row>
    <row r="9" spans="1:10" x14ac:dyDescent="0.25">
      <c r="A9" s="3" t="s">
        <v>19</v>
      </c>
      <c r="B9" s="59">
        <f>(B6-B7)*(B8*0.000001)</f>
        <v>2.7200000000000002E-3</v>
      </c>
      <c r="C9" s="46" t="s">
        <v>57</v>
      </c>
      <c r="D9" s="2"/>
      <c r="F9" s="48">
        <f>1-B9</f>
        <v>0.99727999999999994</v>
      </c>
    </row>
    <row r="10" spans="1:10" x14ac:dyDescent="0.25">
      <c r="A10" s="46"/>
      <c r="B10" s="47"/>
      <c r="C10" s="2"/>
      <c r="D10" s="2"/>
    </row>
    <row r="11" spans="1:10" x14ac:dyDescent="0.25">
      <c r="A11" s="2"/>
      <c r="B11" s="2"/>
      <c r="D11" t="s">
        <v>22</v>
      </c>
    </row>
    <row r="12" spans="1:10" x14ac:dyDescent="0.25">
      <c r="A12" s="2"/>
      <c r="B12" s="2"/>
      <c r="C12" t="s">
        <v>23</v>
      </c>
      <c r="D12" t="s">
        <v>24</v>
      </c>
    </row>
    <row r="13" spans="1:10" x14ac:dyDescent="0.25">
      <c r="A13" s="3" t="s">
        <v>25</v>
      </c>
      <c r="B13" s="3"/>
      <c r="C13" s="75">
        <f>Utilisation!C16</f>
        <v>400</v>
      </c>
      <c r="D13" s="11">
        <f>B18*C13</f>
        <v>399.42575813418341</v>
      </c>
      <c r="E13" s="60">
        <f>D13/C13</f>
        <v>0.99856439533545849</v>
      </c>
    </row>
    <row r="14" spans="1:10" x14ac:dyDescent="0.25">
      <c r="A14" s="3" t="s">
        <v>6</v>
      </c>
      <c r="B14" s="3"/>
      <c r="C14" s="30" t="s">
        <v>7</v>
      </c>
      <c r="D14" s="73" t="str">
        <f>CONCATENATE("M92 ",B1,ROUND(D13,3))</f>
        <v>M92 Z399.426</v>
      </c>
      <c r="E14" t="s">
        <v>20</v>
      </c>
      <c r="F14" t="s">
        <v>9</v>
      </c>
    </row>
    <row r="15" spans="1:10" x14ac:dyDescent="0.25">
      <c r="A15" s="3"/>
      <c r="B15" s="3"/>
      <c r="C15" s="30"/>
      <c r="D15" s="29"/>
      <c r="G15" s="43" t="s">
        <v>53</v>
      </c>
    </row>
    <row r="16" spans="1:10" x14ac:dyDescent="0.25">
      <c r="A16" s="3" t="s">
        <v>26</v>
      </c>
      <c r="B16" s="3"/>
      <c r="C16" s="36">
        <f>SQRT(SUMSQ(F23:F31)/COUNT(F23:F31))</f>
        <v>9.5643640257854379E-2</v>
      </c>
      <c r="D16" s="4">
        <f>SQRT(SUMSQ(K23:K31)/COUNT(K23:K31))</f>
        <v>7.0253034226502253E-2</v>
      </c>
      <c r="H16" s="3" t="s">
        <v>54</v>
      </c>
      <c r="I16" s="3" t="s">
        <v>55</v>
      </c>
      <c r="J16" s="3"/>
    </row>
    <row r="17" spans="1:18" x14ac:dyDescent="0.25">
      <c r="A17" s="3" t="s">
        <v>77</v>
      </c>
      <c r="B17" s="3"/>
      <c r="C17" s="29">
        <f>INTERCEPT(E23:E31,C23:C31)</f>
        <v>-0.159567053854276</v>
      </c>
      <c r="D17" s="29">
        <f>INTERCEPT(J23:J31,C23:C31)</f>
        <v>-0.15943613769143855</v>
      </c>
      <c r="E17" t="s">
        <v>21</v>
      </c>
      <c r="G17" s="3" t="s">
        <v>56</v>
      </c>
      <c r="H17" s="9">
        <v>0</v>
      </c>
      <c r="I17" s="42">
        <f>H17+D17</f>
        <v>-0.15943613769143855</v>
      </c>
      <c r="J17" s="41" t="str">
        <f>CONCATENATE("M851 ",B1,ROUND(I17,3))</f>
        <v>M851 Z-0.159</v>
      </c>
      <c r="K17" t="s">
        <v>8</v>
      </c>
    </row>
    <row r="18" spans="1:18" x14ac:dyDescent="0.25">
      <c r="A18" s="3" t="s">
        <v>27</v>
      </c>
      <c r="B18" s="28">
        <f>SLOPE(C27:C31,H27:H31)</f>
        <v>0.99856439533545849</v>
      </c>
      <c r="C18" s="62">
        <f>SLOPE(C23:C31,H23:H31)</f>
        <v>0.99646915781696477</v>
      </c>
      <c r="D18" s="4"/>
    </row>
    <row r="19" spans="1:18" x14ac:dyDescent="0.25">
      <c r="A19" s="56"/>
      <c r="B19" s="2"/>
      <c r="C19" s="22"/>
      <c r="D19" s="27"/>
      <c r="E19" s="27"/>
    </row>
    <row r="20" spans="1:18" ht="15.75" thickBot="1" x14ac:dyDescent="0.3">
      <c r="R20" s="45">
        <f>Q62*Q61</f>
        <v>0.51</v>
      </c>
    </row>
    <row r="21" spans="1:18" x14ac:dyDescent="0.25">
      <c r="B21" s="68" t="s">
        <v>34</v>
      </c>
      <c r="C21" s="69"/>
      <c r="D21" s="70"/>
      <c r="E21" s="68" t="s">
        <v>35</v>
      </c>
      <c r="F21" s="71"/>
      <c r="G21" s="68" t="s">
        <v>45</v>
      </c>
      <c r="H21" s="69"/>
      <c r="I21" s="70"/>
      <c r="J21" s="68" t="s">
        <v>41</v>
      </c>
      <c r="K21" s="71"/>
    </row>
    <row r="22" spans="1:18" x14ac:dyDescent="0.25">
      <c r="A22" s="31"/>
      <c r="B22" s="5" t="s">
        <v>36</v>
      </c>
      <c r="C22" s="3" t="s">
        <v>37</v>
      </c>
      <c r="D22" s="12" t="s">
        <v>38</v>
      </c>
      <c r="E22" s="5" t="s">
        <v>39</v>
      </c>
      <c r="F22" s="3" t="s">
        <v>40</v>
      </c>
      <c r="G22" s="38" t="s">
        <v>42</v>
      </c>
      <c r="H22" s="18" t="s">
        <v>43</v>
      </c>
      <c r="I22" s="52" t="s">
        <v>44</v>
      </c>
      <c r="J22" s="5" t="s">
        <v>39</v>
      </c>
      <c r="K22" s="12" t="s">
        <v>40</v>
      </c>
    </row>
    <row r="23" spans="1:18" x14ac:dyDescent="0.25">
      <c r="A23" s="31">
        <v>1</v>
      </c>
      <c r="B23" s="5">
        <v>5</v>
      </c>
      <c r="C23" s="3">
        <f>B23*$B$2</f>
        <v>5</v>
      </c>
      <c r="D23" s="32">
        <v>4.82</v>
      </c>
      <c r="E23" s="34">
        <f>D23-C23</f>
        <v>-0.17999999999999972</v>
      </c>
      <c r="F23" s="49">
        <f>E23-$C$17</f>
        <v>-2.0432946145723718E-2</v>
      </c>
      <c r="G23" s="76">
        <f t="shared" ref="G23:G31" si="0">D23*(-$B$9)</f>
        <v>-1.3110400000000001E-2</v>
      </c>
      <c r="H23" s="4">
        <f t="shared" ref="H23:H31" si="1">D23-G23</f>
        <v>4.8331104000000007</v>
      </c>
      <c r="I23" s="7">
        <f t="shared" ref="I23:I31" si="2">H23-C23</f>
        <v>-0.16688959999999931</v>
      </c>
      <c r="J23" s="51">
        <f>H23*$C$18-C23</f>
        <v>-0.18395455007558592</v>
      </c>
      <c r="K23" s="7">
        <f>J23-$C$17</f>
        <v>-2.4387496221309923E-2</v>
      </c>
    </row>
    <row r="24" spans="1:18" x14ac:dyDescent="0.25">
      <c r="A24" s="31">
        <v>2</v>
      </c>
      <c r="B24" s="5">
        <v>5</v>
      </c>
      <c r="C24" s="3">
        <f t="shared" ref="C24:C31" si="3">B24*$B$2</f>
        <v>5</v>
      </c>
      <c r="D24" s="32">
        <v>4.78</v>
      </c>
      <c r="E24" s="34">
        <f>D24-C24</f>
        <v>-0.21999999999999975</v>
      </c>
      <c r="F24" s="49">
        <f t="shared" ref="F24:F31" si="4">E24-$C$17</f>
        <v>-6.0432946145723754E-2</v>
      </c>
      <c r="G24" s="76">
        <f t="shared" si="0"/>
        <v>-1.3001600000000002E-2</v>
      </c>
      <c r="H24" s="4">
        <f t="shared" si="1"/>
        <v>4.7930016000000002</v>
      </c>
      <c r="I24" s="7">
        <f t="shared" si="2"/>
        <v>-0.2069983999999998</v>
      </c>
      <c r="J24" s="51">
        <f t="shared" ref="J24:J31" si="5">H24*$C$18-C24</f>
        <v>-0.22392173223263523</v>
      </c>
      <c r="K24" s="7">
        <f t="shared" ref="K24:K31" si="6">J24-$C$17</f>
        <v>-6.4354678378359231E-2</v>
      </c>
    </row>
    <row r="25" spans="1:18" x14ac:dyDescent="0.25">
      <c r="A25" s="31">
        <v>3</v>
      </c>
      <c r="B25" s="5">
        <v>5</v>
      </c>
      <c r="C25" s="3">
        <f t="shared" si="3"/>
        <v>5</v>
      </c>
      <c r="D25" s="32">
        <v>4.82</v>
      </c>
      <c r="E25" s="34">
        <f t="shared" ref="E25:E31" si="7">D25-C25</f>
        <v>-0.17999999999999972</v>
      </c>
      <c r="F25" s="49">
        <f t="shared" si="4"/>
        <v>-2.0432946145723718E-2</v>
      </c>
      <c r="G25" s="76">
        <f t="shared" si="0"/>
        <v>-1.3110400000000001E-2</v>
      </c>
      <c r="H25" s="4">
        <f t="shared" si="1"/>
        <v>4.8331104000000007</v>
      </c>
      <c r="I25" s="7">
        <f t="shared" si="2"/>
        <v>-0.16688959999999931</v>
      </c>
      <c r="J25" s="51">
        <f t="shared" si="5"/>
        <v>-0.18395455007558592</v>
      </c>
      <c r="K25" s="7">
        <f t="shared" si="6"/>
        <v>-2.4387496221309923E-2</v>
      </c>
    </row>
    <row r="26" spans="1:18" x14ac:dyDescent="0.25">
      <c r="A26" s="31">
        <v>4</v>
      </c>
      <c r="B26" s="5">
        <v>5</v>
      </c>
      <c r="C26" s="3">
        <f t="shared" si="3"/>
        <v>5</v>
      </c>
      <c r="D26" s="32">
        <v>4.82</v>
      </c>
      <c r="E26" s="34">
        <f t="shared" si="7"/>
        <v>-0.17999999999999972</v>
      </c>
      <c r="F26" s="49">
        <f t="shared" si="4"/>
        <v>-2.0432946145723718E-2</v>
      </c>
      <c r="G26" s="76">
        <f t="shared" si="0"/>
        <v>-1.3110400000000001E-2</v>
      </c>
      <c r="H26" s="4">
        <f t="shared" si="1"/>
        <v>4.8331104000000007</v>
      </c>
      <c r="I26" s="7">
        <f t="shared" si="2"/>
        <v>-0.16688959999999931</v>
      </c>
      <c r="J26" s="51">
        <f t="shared" si="5"/>
        <v>-0.18395455007558592</v>
      </c>
      <c r="K26" s="7">
        <f t="shared" si="6"/>
        <v>-2.4387496221309923E-2</v>
      </c>
    </row>
    <row r="27" spans="1:18" x14ac:dyDescent="0.25">
      <c r="A27" s="31">
        <v>5</v>
      </c>
      <c r="B27" s="5">
        <v>50</v>
      </c>
      <c r="C27" s="3">
        <f t="shared" si="3"/>
        <v>50</v>
      </c>
      <c r="D27" s="32">
        <v>49.97</v>
      </c>
      <c r="E27" s="34">
        <f t="shared" si="7"/>
        <v>-3.0000000000001137E-2</v>
      </c>
      <c r="F27" s="49">
        <f t="shared" si="4"/>
        <v>0.12956705385427486</v>
      </c>
      <c r="G27" s="76">
        <f t="shared" si="0"/>
        <v>-0.13591839999999999</v>
      </c>
      <c r="H27" s="4">
        <f t="shared" si="1"/>
        <v>50.1059184</v>
      </c>
      <c r="I27" s="7">
        <f t="shared" si="2"/>
        <v>0.10591840000000019</v>
      </c>
      <c r="J27" s="51">
        <f t="shared" si="5"/>
        <v>-7.0997690306441541E-2</v>
      </c>
      <c r="K27" s="7">
        <f t="shared" si="6"/>
        <v>8.8569363547834457E-2</v>
      </c>
    </row>
    <row r="28" spans="1:18" x14ac:dyDescent="0.25">
      <c r="A28" s="31">
        <v>6</v>
      </c>
      <c r="B28" s="5">
        <v>75</v>
      </c>
      <c r="C28" s="3">
        <f t="shared" si="3"/>
        <v>75</v>
      </c>
      <c r="D28" s="32">
        <v>75</v>
      </c>
      <c r="E28" s="34">
        <f t="shared" si="7"/>
        <v>0</v>
      </c>
      <c r="F28" s="49">
        <f t="shared" si="4"/>
        <v>0.159567053854276</v>
      </c>
      <c r="G28" s="76">
        <f t="shared" si="0"/>
        <v>-0.20400000000000001</v>
      </c>
      <c r="H28" s="4">
        <f t="shared" si="1"/>
        <v>75.203999999999994</v>
      </c>
      <c r="I28" s="7">
        <f t="shared" si="2"/>
        <v>0.20399999999999352</v>
      </c>
      <c r="J28" s="51">
        <f t="shared" si="5"/>
        <v>-6.1533455532980952E-2</v>
      </c>
      <c r="K28" s="7">
        <f t="shared" si="6"/>
        <v>9.8033598321295046E-2</v>
      </c>
    </row>
    <row r="29" spans="1:18" x14ac:dyDescent="0.25">
      <c r="A29" s="31">
        <v>7</v>
      </c>
      <c r="B29" s="38">
        <v>100</v>
      </c>
      <c r="C29" s="3">
        <f t="shared" si="3"/>
        <v>100</v>
      </c>
      <c r="D29" s="32">
        <v>100.01</v>
      </c>
      <c r="E29" s="34">
        <f t="shared" si="7"/>
        <v>1.0000000000005116E-2</v>
      </c>
      <c r="F29" s="49">
        <f t="shared" si="4"/>
        <v>0.16956705385428111</v>
      </c>
      <c r="G29" s="76">
        <f t="shared" si="0"/>
        <v>-0.27202720000000002</v>
      </c>
      <c r="H29" s="4">
        <f t="shared" si="1"/>
        <v>100.2820272</v>
      </c>
      <c r="I29" s="7">
        <f t="shared" si="2"/>
        <v>0.2820272000000017</v>
      </c>
      <c r="J29" s="51">
        <f t="shared" si="5"/>
        <v>-7.2052811838048569E-2</v>
      </c>
      <c r="K29" s="7">
        <f t="shared" si="6"/>
        <v>8.7514242016227428E-2</v>
      </c>
    </row>
    <row r="30" spans="1:18" x14ac:dyDescent="0.25">
      <c r="A30" s="31">
        <v>8</v>
      </c>
      <c r="B30" s="5">
        <v>125</v>
      </c>
      <c r="C30" s="3">
        <f t="shared" si="3"/>
        <v>125</v>
      </c>
      <c r="D30" s="32">
        <v>124.92</v>
      </c>
      <c r="E30" s="34">
        <f t="shared" si="7"/>
        <v>-7.9999999999998295E-2</v>
      </c>
      <c r="F30" s="49">
        <f t="shared" si="4"/>
        <v>7.9567053854277703E-2</v>
      </c>
      <c r="G30" s="76">
        <f t="shared" si="0"/>
        <v>-0.33978240000000004</v>
      </c>
      <c r="H30" s="4">
        <f t="shared" si="1"/>
        <v>125.25978240000001</v>
      </c>
      <c r="I30" s="7">
        <f t="shared" si="2"/>
        <v>0.25978240000000596</v>
      </c>
      <c r="J30" s="51">
        <f t="shared" si="5"/>
        <v>-0.1824901235357288</v>
      </c>
      <c r="K30" s="7">
        <f t="shared" si="6"/>
        <v>-2.2923069681452801E-2</v>
      </c>
    </row>
    <row r="31" spans="1:18" ht="15.75" thickBot="1" x14ac:dyDescent="0.3">
      <c r="A31" s="31">
        <v>9</v>
      </c>
      <c r="B31" s="6">
        <v>150</v>
      </c>
      <c r="C31" s="39">
        <f t="shared" si="3"/>
        <v>150</v>
      </c>
      <c r="D31" s="32">
        <v>149.85</v>
      </c>
      <c r="E31" s="35">
        <f t="shared" si="7"/>
        <v>-0.15000000000000568</v>
      </c>
      <c r="F31" s="50">
        <f t="shared" si="4"/>
        <v>9.5670538542703132E-3</v>
      </c>
      <c r="G31" s="77">
        <f t="shared" si="0"/>
        <v>-0.40759200000000001</v>
      </c>
      <c r="H31" s="40">
        <f t="shared" si="1"/>
        <v>150.25759199999999</v>
      </c>
      <c r="I31" s="8">
        <f t="shared" si="2"/>
        <v>0.25759199999998827</v>
      </c>
      <c r="J31" s="61">
        <f t="shared" si="5"/>
        <v>-0.27294384415489503</v>
      </c>
      <c r="K31" s="8">
        <f t="shared" si="6"/>
        <v>-0.11337679030061903</v>
      </c>
    </row>
    <row r="32" spans="1:18" x14ac:dyDescent="0.25">
      <c r="A32" s="21"/>
      <c r="B32" s="2"/>
      <c r="C32" s="22"/>
      <c r="D32" s="22"/>
      <c r="E32" s="27"/>
      <c r="F32" s="27"/>
      <c r="G32" s="27"/>
    </row>
    <row r="33" spans="1:12" x14ac:dyDescent="0.25">
      <c r="A33" s="21"/>
      <c r="B33" s="2"/>
      <c r="C33" s="22"/>
      <c r="D33" s="22"/>
      <c r="E33" s="27"/>
      <c r="F33" s="27"/>
      <c r="G33" s="27"/>
    </row>
    <row r="34" spans="1:12" x14ac:dyDescent="0.25">
      <c r="A34" s="21"/>
      <c r="B34" s="2"/>
      <c r="C34" s="22"/>
      <c r="D34" s="22"/>
      <c r="E34" s="27"/>
      <c r="F34" s="27"/>
      <c r="G34" s="27"/>
    </row>
    <row r="35" spans="1:12" x14ac:dyDescent="0.25">
      <c r="A35" s="43" t="s">
        <v>2</v>
      </c>
    </row>
    <row r="36" spans="1:12" x14ac:dyDescent="0.25">
      <c r="A36" s="1" t="s">
        <v>48</v>
      </c>
      <c r="B36" s="1"/>
      <c r="C36" s="1"/>
    </row>
    <row r="37" spans="1:12" x14ac:dyDescent="0.25">
      <c r="A37" t="s">
        <v>65</v>
      </c>
    </row>
    <row r="38" spans="1:12" x14ac:dyDescent="0.25">
      <c r="A38" t="s">
        <v>63</v>
      </c>
    </row>
    <row r="39" spans="1:12" x14ac:dyDescent="0.25">
      <c r="A39" t="s">
        <v>49</v>
      </c>
    </row>
    <row r="41" spans="1:12" ht="15.75" thickBot="1" x14ac:dyDescent="0.3"/>
    <row r="42" spans="1:12" ht="15.75" thickBot="1" x14ac:dyDescent="0.3">
      <c r="A42" s="13" t="s">
        <v>50</v>
      </c>
      <c r="B42" s="13"/>
      <c r="C42" s="13"/>
      <c r="D42" s="13"/>
      <c r="E42" s="13"/>
      <c r="I42" s="24" t="s">
        <v>46</v>
      </c>
      <c r="J42" s="25"/>
      <c r="K42" s="25" t="s">
        <v>47</v>
      </c>
      <c r="L42" s="26" t="s">
        <v>24</v>
      </c>
    </row>
    <row r="43" spans="1:12" x14ac:dyDescent="0.25">
      <c r="A43" s="15" t="s">
        <v>51</v>
      </c>
      <c r="B43" s="15"/>
      <c r="C43" s="15"/>
      <c r="D43" s="15"/>
      <c r="E43" s="15"/>
      <c r="F43" s="15"/>
      <c r="I43" s="23">
        <v>-0.5</v>
      </c>
      <c r="J43" s="23" t="s">
        <v>4</v>
      </c>
      <c r="K43" s="23">
        <f t="array" ref="K43:K54">FREQUENCY(E23:E31,I43:I53)</f>
        <v>0</v>
      </c>
      <c r="L43" s="23">
        <f t="array" ref="L43:L54">FREQUENCY(J23:J31,I43:I53)</f>
        <v>0</v>
      </c>
    </row>
    <row r="44" spans="1:12" x14ac:dyDescent="0.25">
      <c r="I44" s="3">
        <f>I43+0.1</f>
        <v>-0.4</v>
      </c>
      <c r="J44" s="3">
        <f>AVERAGE(I43:I44)</f>
        <v>-0.45</v>
      </c>
      <c r="K44" s="3">
        <v>0</v>
      </c>
      <c r="L44" s="3">
        <v>0</v>
      </c>
    </row>
    <row r="45" spans="1:12" x14ac:dyDescent="0.25">
      <c r="A45" t="s">
        <v>52</v>
      </c>
      <c r="I45" s="3">
        <f t="shared" ref="I45:I53" si="8">I44+0.1</f>
        <v>-0.30000000000000004</v>
      </c>
      <c r="J45" s="3">
        <f t="shared" ref="J45:J53" si="9">AVERAGE(I44:I45)</f>
        <v>-0.35000000000000003</v>
      </c>
      <c r="K45" s="3">
        <v>0</v>
      </c>
      <c r="L45" s="3">
        <v>0</v>
      </c>
    </row>
    <row r="46" spans="1:12" x14ac:dyDescent="0.25">
      <c r="I46" s="3">
        <f t="shared" si="8"/>
        <v>-0.20000000000000004</v>
      </c>
      <c r="J46" s="3">
        <f t="shared" si="9"/>
        <v>-0.25000000000000006</v>
      </c>
      <c r="K46" s="3">
        <v>1</v>
      </c>
      <c r="L46" s="3">
        <v>2</v>
      </c>
    </row>
    <row r="47" spans="1:12" x14ac:dyDescent="0.25">
      <c r="A47" s="57" t="s">
        <v>28</v>
      </c>
      <c r="I47" s="3">
        <f t="shared" si="8"/>
        <v>-0.10000000000000003</v>
      </c>
      <c r="J47" s="3">
        <f t="shared" si="9"/>
        <v>-0.15000000000000002</v>
      </c>
      <c r="K47" s="3">
        <v>4</v>
      </c>
      <c r="L47" s="3">
        <v>4</v>
      </c>
    </row>
    <row r="48" spans="1:12" x14ac:dyDescent="0.25">
      <c r="A48" s="3" t="s">
        <v>29</v>
      </c>
      <c r="B48" s="3"/>
      <c r="C48" s="4">
        <v>0</v>
      </c>
      <c r="D48" s="4">
        <v>0</v>
      </c>
      <c r="I48" s="3">
        <f t="shared" si="8"/>
        <v>0</v>
      </c>
      <c r="J48" s="3">
        <f t="shared" si="9"/>
        <v>-5.0000000000000017E-2</v>
      </c>
      <c r="K48" s="3">
        <v>3</v>
      </c>
      <c r="L48" s="3">
        <v>3</v>
      </c>
    </row>
    <row r="49" spans="1:18" x14ac:dyDescent="0.25">
      <c r="A49" s="3" t="s">
        <v>30</v>
      </c>
      <c r="B49" s="3"/>
      <c r="C49" s="17">
        <f>C16+ABS(C17)</f>
        <v>0.25521069411213038</v>
      </c>
      <c r="D49" s="4">
        <f>D16</f>
        <v>7.0253034226502253E-2</v>
      </c>
      <c r="I49" s="3">
        <f t="shared" si="8"/>
        <v>0.1</v>
      </c>
      <c r="J49" s="3">
        <f t="shared" si="9"/>
        <v>0.05</v>
      </c>
      <c r="K49" s="3">
        <v>1</v>
      </c>
      <c r="L49" s="3">
        <v>0</v>
      </c>
    </row>
    <row r="50" spans="1:18" x14ac:dyDescent="0.25">
      <c r="A50" s="3" t="s">
        <v>31</v>
      </c>
      <c r="B50" s="3"/>
      <c r="C50" s="14">
        <f>C16*2+ABS(C17)</f>
        <v>0.35085433436998475</v>
      </c>
      <c r="D50" s="4">
        <f>D16*2</f>
        <v>0.14050606845300451</v>
      </c>
      <c r="I50" s="3">
        <f t="shared" si="8"/>
        <v>0.2</v>
      </c>
      <c r="J50" s="3">
        <f t="shared" si="9"/>
        <v>0.15000000000000002</v>
      </c>
      <c r="K50" s="3">
        <v>0</v>
      </c>
      <c r="L50" s="3">
        <v>0</v>
      </c>
    </row>
    <row r="51" spans="1:18" x14ac:dyDescent="0.25">
      <c r="A51" s="3" t="s">
        <v>32</v>
      </c>
      <c r="B51" s="3"/>
      <c r="C51" s="14">
        <f>C16*3+ABS(C17)</f>
        <v>0.44649797462783913</v>
      </c>
      <c r="D51" s="4">
        <f>D16*3</f>
        <v>0.21075910267950676</v>
      </c>
      <c r="E51" s="2"/>
      <c r="F51" s="2"/>
      <c r="I51" s="3">
        <f t="shared" si="8"/>
        <v>0.30000000000000004</v>
      </c>
      <c r="J51" s="3">
        <f t="shared" si="9"/>
        <v>0.25</v>
      </c>
      <c r="K51" s="3">
        <v>0</v>
      </c>
      <c r="L51" s="3">
        <v>0</v>
      </c>
    </row>
    <row r="52" spans="1:18" x14ac:dyDescent="0.25">
      <c r="A52" s="3" t="s">
        <v>33</v>
      </c>
      <c r="B52" s="3"/>
      <c r="C52" s="19">
        <f>(1-C18)</f>
        <v>3.5308421830352321E-3</v>
      </c>
      <c r="D52" s="20">
        <v>0</v>
      </c>
      <c r="I52" s="3">
        <f t="shared" si="8"/>
        <v>0.4</v>
      </c>
      <c r="J52" s="3">
        <f t="shared" si="9"/>
        <v>0.35000000000000003</v>
      </c>
      <c r="K52" s="3">
        <v>0</v>
      </c>
      <c r="L52" s="3">
        <v>0</v>
      </c>
    </row>
    <row r="53" spans="1:18" x14ac:dyDescent="0.25">
      <c r="I53" s="3">
        <f t="shared" si="8"/>
        <v>0.5</v>
      </c>
      <c r="J53" s="3">
        <f t="shared" si="9"/>
        <v>0.45</v>
      </c>
      <c r="K53" s="3">
        <v>0</v>
      </c>
      <c r="L53" s="3">
        <v>0</v>
      </c>
    </row>
    <row r="54" spans="1:18" x14ac:dyDescent="0.25">
      <c r="I54" s="3"/>
      <c r="J54" s="3" t="s">
        <v>5</v>
      </c>
      <c r="K54" s="3">
        <v>0</v>
      </c>
      <c r="L54" s="3">
        <v>0</v>
      </c>
    </row>
    <row r="57" spans="1:18" x14ac:dyDescent="0.25">
      <c r="R57">
        <v>60</v>
      </c>
    </row>
    <row r="58" spans="1:18" x14ac:dyDescent="0.25">
      <c r="Q58">
        <v>20</v>
      </c>
    </row>
    <row r="59" spans="1:18" x14ac:dyDescent="0.25">
      <c r="Q59">
        <f>R57-Q58</f>
        <v>40</v>
      </c>
    </row>
    <row r="60" spans="1:18" x14ac:dyDescent="0.25">
      <c r="Q60" s="45">
        <v>8.5000000000000006E-5</v>
      </c>
    </row>
    <row r="61" spans="1:18" x14ac:dyDescent="0.25">
      <c r="Q61" s="45">
        <f>Q60*Q59</f>
        <v>3.4000000000000002E-3</v>
      </c>
    </row>
    <row r="62" spans="1:18" x14ac:dyDescent="0.25">
      <c r="Q62">
        <v>150</v>
      </c>
    </row>
  </sheetData>
  <protectedRanges>
    <protectedRange sqref="D17 C17:C19 C32:D34 E23:E31 B18" name="Bereich1"/>
    <protectedRange sqref="C14:C15" name="Bereich2"/>
    <protectedRange sqref="C13" name="Bereich2_2"/>
    <protectedRange sqref="D23:D31" name="Bereich1_1"/>
  </protectedRanges>
  <mergeCells count="4">
    <mergeCell ref="B21:D21"/>
    <mergeCell ref="E21:F21"/>
    <mergeCell ref="G21:I21"/>
    <mergeCell ref="J21:K21"/>
  </mergeCells>
  <conditionalFormatting sqref="E23:E3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dataValidations count="1">
    <dataValidation type="decimal" allowBlank="1" showInputMessage="1" showErrorMessage="1" errorTitle="En dehors plage" error="Valeur différente à plus de 30%" sqref="D23:D31" xr:uid="{8616487B-DE01-4FCB-8947-9668BE2E9683}">
      <formula1>B23*0.7</formula1>
      <formula2>B23*1.3</formula2>
    </dataValidation>
  </dataValidations>
  <hyperlinks>
    <hyperlink ref="F8" r:id="rId1" xr:uid="{00000000-0004-0000-0200-000001000000}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Utilisation</vt:lpstr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2020-06-05T14:11:37Z</dcterms:created>
  <dcterms:modified xsi:type="dcterms:W3CDTF">2021-11-16T15:45:39Z</dcterms:modified>
</cp:coreProperties>
</file>