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box\Dublin\Innovation\BT Catalyst\2019 5G Slicing Catalyst\Huawei Internal\5G Service Design Blueprint\github\gsma-gst\gst\"/>
    </mc:Choice>
  </mc:AlternateContent>
  <bookViews>
    <workbookView xWindow="0" yWindow="0" windowWidth="28800" windowHeight="11925" activeTab="1"/>
  </bookViews>
  <sheets>
    <sheet name="Blueprint" sheetId="1" r:id="rId1"/>
    <sheet name="template" sheetId="2" r:id="rId2"/>
  </sheets>
  <externalReferences>
    <externalReference r:id="rId3"/>
  </externalReferences>
  <definedNames>
    <definedName name="_xlnm._FilterDatabase" localSheetId="0" hidden="1">Blueprint!$A$1:$BY$55</definedName>
    <definedName name="_Toc4497292" localSheetId="0">Blueprint!$B$18</definedName>
    <definedName name="_Toc4497322" localSheetId="0">Blueprint!$B$29</definedName>
    <definedName name="Device_Activity_Level">#REF!</definedName>
    <definedName name="Surge_factor_per_sq_KM">#REF!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 l="1"/>
  <c r="D14" i="1"/>
  <c r="D12" i="1"/>
  <c r="D4" i="1"/>
  <c r="D54" i="1" s="1"/>
  <c r="D5" i="1" l="1"/>
  <c r="D29" i="1"/>
  <c r="D37" i="1"/>
  <c r="D18" i="1"/>
  <c r="D20" i="1"/>
  <c r="D25" i="1"/>
  <c r="D27" i="1"/>
  <c r="D33" i="1"/>
  <c r="D35" i="1"/>
  <c r="D38" i="1"/>
  <c r="D40" i="1"/>
  <c r="D42" i="1"/>
  <c r="D44" i="1"/>
  <c r="D46" i="1"/>
  <c r="D48" i="1"/>
  <c r="D50" i="1"/>
  <c r="D53" i="1"/>
  <c r="D30" i="1"/>
  <c r="D17" i="1"/>
  <c r="D19" i="1"/>
  <c r="D26" i="1"/>
  <c r="D34" i="1"/>
  <c r="D36" i="1"/>
  <c r="D39" i="1"/>
  <c r="D41" i="1"/>
  <c r="D43" i="1"/>
  <c r="D45" i="1"/>
  <c r="D47" i="1"/>
  <c r="D49" i="1"/>
  <c r="D13" i="1" l="1"/>
  <c r="D21" i="1" l="1"/>
  <c r="D22" i="1"/>
</calcChain>
</file>

<file path=xl/comments1.xml><?xml version="1.0" encoding="utf-8"?>
<comments xmlns="http://schemas.openxmlformats.org/spreadsheetml/2006/main">
  <authors>
    <author>James O Sullivan</author>
  </authors>
  <commentList>
    <comment ref="D11" authorId="0" shapeId="0">
      <text>
        <r>
          <rPr>
            <b/>
            <sz val="9"/>
            <color indexed="81"/>
            <rFont val="Tahoma"/>
            <family val="2"/>
          </rPr>
          <t>James O Sullivan:</t>
        </r>
        <r>
          <rPr>
            <sz val="9"/>
            <color indexed="81"/>
            <rFont val="Tahoma"/>
            <family val="2"/>
          </rPr>
          <t xml:space="preserve">
Needs to be derived 
by some means, e.g. lasso a polygon on the UI to derive result,  enter a set of region/city/suburb names and leverage GIS to derive result, etc.</t>
        </r>
      </text>
    </comment>
    <comment ref="D16" authorId="0" shapeId="0">
      <text>
        <r>
          <rPr>
            <b/>
            <sz val="9"/>
            <color indexed="81"/>
            <rFont val="Tahoma"/>
            <family val="2"/>
          </rPr>
          <t>James O Sullivan:</t>
        </r>
        <r>
          <rPr>
            <sz val="9"/>
            <color indexed="81"/>
            <rFont val="Tahoma"/>
            <family val="2"/>
          </rPr>
          <t xml:space="preserve">
if blank there is no current plan to deactivate this service</t>
        </r>
      </text>
    </comment>
    <comment ref="C23" authorId="0" shapeId="0">
      <text>
        <r>
          <rPr>
            <b/>
            <sz val="9"/>
            <color indexed="81"/>
            <rFont val="Tahoma"/>
            <family val="2"/>
          </rPr>
          <t>James O Sullivan:</t>
        </r>
        <r>
          <rPr>
            <sz val="9"/>
            <color indexed="81"/>
            <rFont val="Tahoma"/>
            <family val="2"/>
          </rPr>
          <t xml:space="preserve">
This list represents the device types that will be allowed to run within a given network slice.   Thought needs to be put into "protecting" the slice (or at least the more critical ones) ensuring only appropriate devices are allowed to connect - the more open the network slice is left the more potential issues may occur.   White list and black list concepts could be one way of doing this?
This is the mechanism to inform the core network what to do here.</t>
        </r>
      </text>
    </comment>
    <comment ref="D23" authorId="0" shapeId="0">
      <text>
        <r>
          <rPr>
            <b/>
            <sz val="9"/>
            <color indexed="81"/>
            <rFont val="Tahoma"/>
            <family val="2"/>
          </rPr>
          <t>James O Sullivan:</t>
        </r>
        <r>
          <rPr>
            <sz val="9"/>
            <color indexed="81"/>
            <rFont val="Tahoma"/>
            <family val="2"/>
          </rPr>
          <t xml:space="preserve">
List of IMEITACs
It’s a suggestion, other approaches could be used.</t>
        </r>
      </text>
    </comment>
    <comment ref="C24" authorId="0" shapeId="0">
      <text>
        <r>
          <rPr>
            <b/>
            <sz val="9"/>
            <color indexed="81"/>
            <rFont val="Tahoma"/>
            <family val="2"/>
          </rPr>
          <t>James O Sullivan:</t>
        </r>
        <r>
          <rPr>
            <sz val="9"/>
            <color indexed="81"/>
            <rFont val="Tahoma"/>
            <family val="2"/>
          </rPr>
          <t xml:space="preserve">
Needs to be used in the assessment of whether or not the network can facilitate the bands the device supports</t>
        </r>
      </text>
    </comment>
    <comment ref="V68" authorId="0" shapeId="0">
      <text>
        <r>
          <rPr>
            <b/>
            <sz val="9"/>
            <color indexed="81"/>
            <rFont val="Tahoma"/>
            <family val="2"/>
          </rPr>
          <t>James O Sullivan:</t>
        </r>
        <r>
          <rPr>
            <sz val="9"/>
            <color indexed="81"/>
            <rFont val="Tahoma"/>
            <family val="2"/>
          </rPr>
          <t xml:space="preserve">
Has to be  calculated based on Location inputs provided.   If the customer draws a polygon as part of the input then the area of the polygon should be drawn.
</t>
        </r>
      </text>
    </comment>
    <comment ref="N69" authorId="0" shapeId="0">
      <text>
        <r>
          <rPr>
            <b/>
            <sz val="9"/>
            <color indexed="81"/>
            <rFont val="Tahoma"/>
            <family val="2"/>
          </rPr>
          <t xml:space="preserve">James O Sullivan
</t>
        </r>
        <r>
          <rPr>
            <sz val="9"/>
            <color indexed="81"/>
            <rFont val="Tahoma"/>
            <family val="2"/>
          </rPr>
          <t>Blank if there is no planned expiration.</t>
        </r>
      </text>
    </comment>
    <comment ref="W70" authorId="0" shapeId="0">
      <text>
        <r>
          <rPr>
            <b/>
            <sz val="9"/>
            <color indexed="81"/>
            <rFont val="Tahoma"/>
            <family val="2"/>
          </rPr>
          <t>James O Sullivan:</t>
        </r>
        <r>
          <rPr>
            <sz val="9"/>
            <color indexed="81"/>
            <rFont val="Tahoma"/>
            <family val="2"/>
          </rPr>
          <t xml:space="preserve">
MC PTT doesn’t have throughput requirement,the data transfer is small, priority is highest to ensure the scheduler treats it  the important factors are latency and packet loss
</t>
        </r>
      </text>
    </comment>
    <comment ref="AB70" authorId="0" shapeId="0">
      <text>
        <r>
          <rPr>
            <b/>
            <sz val="9"/>
            <color indexed="81"/>
            <rFont val="Tahoma"/>
            <family val="2"/>
          </rPr>
          <t>James O Sullivan:</t>
        </r>
        <r>
          <rPr>
            <sz val="9"/>
            <color indexed="81"/>
            <rFont val="Tahoma"/>
            <family val="2"/>
          </rPr>
          <t xml:space="preserve">
MC PTT doesn’t have throughput requirement,the data transfer is small, priority is highest to ensure the scheduler treats it  the important factors are latency and packet loss
</t>
        </r>
      </text>
    </comment>
    <comment ref="N71" authorId="0" shapeId="0">
      <text>
        <r>
          <rPr>
            <b/>
            <sz val="9"/>
            <color indexed="81"/>
            <rFont val="Tahoma"/>
            <family val="2"/>
          </rPr>
          <t xml:space="preserve">James O Sullivan
</t>
        </r>
        <r>
          <rPr>
            <sz val="9"/>
            <color indexed="81"/>
            <rFont val="Tahoma"/>
            <family val="2"/>
          </rPr>
          <t>Blank if there is no planned expiration.</t>
        </r>
      </text>
    </comment>
    <comment ref="N72" authorId="0" shapeId="0">
      <text>
        <r>
          <rPr>
            <b/>
            <sz val="9"/>
            <color indexed="81"/>
            <rFont val="Tahoma"/>
            <family val="2"/>
          </rPr>
          <t xml:space="preserve">James O Sullivan
</t>
        </r>
        <r>
          <rPr>
            <sz val="9"/>
            <color indexed="81"/>
            <rFont val="Tahoma"/>
            <family val="2"/>
          </rPr>
          <t>Blank if there is no planned expiration.</t>
        </r>
      </text>
    </comment>
    <comment ref="N73" authorId="0" shapeId="0">
      <text>
        <r>
          <rPr>
            <b/>
            <sz val="9"/>
            <color indexed="81"/>
            <rFont val="Tahoma"/>
            <family val="2"/>
          </rPr>
          <t xml:space="preserve">James O Sullivan
</t>
        </r>
        <r>
          <rPr>
            <sz val="9"/>
            <color indexed="81"/>
            <rFont val="Tahoma"/>
            <family val="2"/>
          </rPr>
          <t>Blank if there is no planned expiration.</t>
        </r>
      </text>
    </comment>
    <comment ref="N74" authorId="0" shapeId="0">
      <text>
        <r>
          <rPr>
            <b/>
            <sz val="9"/>
            <color indexed="81"/>
            <rFont val="Tahoma"/>
            <family val="2"/>
          </rPr>
          <t xml:space="preserve">James O Sullivan
</t>
        </r>
        <r>
          <rPr>
            <sz val="9"/>
            <color indexed="81"/>
            <rFont val="Tahoma"/>
            <family val="2"/>
          </rPr>
          <t>Blank if there is no planned expiration.</t>
        </r>
      </text>
    </comment>
    <comment ref="N75" authorId="0" shapeId="0">
      <text>
        <r>
          <rPr>
            <b/>
            <sz val="9"/>
            <color indexed="81"/>
            <rFont val="Tahoma"/>
            <family val="2"/>
          </rPr>
          <t xml:space="preserve">James O Sullivan
</t>
        </r>
        <r>
          <rPr>
            <sz val="9"/>
            <color indexed="81"/>
            <rFont val="Tahoma"/>
            <family val="2"/>
          </rPr>
          <t>Blank if there is no planned expiration.</t>
        </r>
      </text>
    </comment>
    <comment ref="N76" authorId="0" shapeId="0">
      <text>
        <r>
          <rPr>
            <b/>
            <sz val="9"/>
            <color indexed="81"/>
            <rFont val="Tahoma"/>
            <family val="2"/>
          </rPr>
          <t xml:space="preserve">James O Sullivan
</t>
        </r>
        <r>
          <rPr>
            <sz val="9"/>
            <color indexed="81"/>
            <rFont val="Tahoma"/>
            <family val="2"/>
          </rPr>
          <t>Blank if there is no planned expiration.</t>
        </r>
      </text>
    </comment>
  </commentList>
</comments>
</file>

<file path=xl/comments2.xml><?xml version="1.0" encoding="utf-8"?>
<comments xmlns="http://schemas.openxmlformats.org/spreadsheetml/2006/main">
  <authors>
    <author>James O Sullivan</author>
  </authors>
  <commentList>
    <comment ref="B23" authorId="0" shapeId="0">
      <text>
        <r>
          <rPr>
            <b/>
            <sz val="9"/>
            <color indexed="81"/>
            <rFont val="Tahoma"/>
            <family val="2"/>
          </rPr>
          <t>James O Sullivan:</t>
        </r>
        <r>
          <rPr>
            <sz val="9"/>
            <color indexed="81"/>
            <rFont val="Tahoma"/>
            <family val="2"/>
          </rPr>
          <t xml:space="preserve">
This list represents the device types that will be allowed to run within a given network slice.   Thought needs to be put into "protecting" the slice (or at least the more critical ones) ensuring only appropriate devices are allowed to connect - the more open the network slice is left the more potential issues may occur.   White list and black list concepts could be one way of doing this?
This is the mechanism to inform the core network what to do here.</t>
        </r>
      </text>
    </comment>
    <comment ref="B24" authorId="0" shapeId="0">
      <text>
        <r>
          <rPr>
            <b/>
            <sz val="9"/>
            <color indexed="81"/>
            <rFont val="Tahoma"/>
            <family val="2"/>
          </rPr>
          <t>James O Sullivan:</t>
        </r>
        <r>
          <rPr>
            <sz val="9"/>
            <color indexed="81"/>
            <rFont val="Tahoma"/>
            <family val="2"/>
          </rPr>
          <t xml:space="preserve">
Needs to be used in the assessment of whether or not the network can facilitate the bands the device supports</t>
        </r>
      </text>
    </comment>
  </commentList>
</comments>
</file>

<file path=xl/sharedStrings.xml><?xml version="1.0" encoding="utf-8"?>
<sst xmlns="http://schemas.openxmlformats.org/spreadsheetml/2006/main" count="567" uniqueCount="258">
  <si>
    <t>GSMA NEST attribute</t>
  </si>
  <si>
    <t>Field</t>
  </si>
  <si>
    <t>Value</t>
  </si>
  <si>
    <t>Output</t>
  </si>
  <si>
    <t>Description</t>
  </si>
  <si>
    <t>Comments</t>
  </si>
  <si>
    <t>WHO</t>
  </si>
  <si>
    <t>Customer Name/Reference</t>
  </si>
  <si>
    <t>First Reponse Unit Italy</t>
  </si>
  <si>
    <t>Customer name or reference</t>
  </si>
  <si>
    <t>WHAT</t>
  </si>
  <si>
    <t>Whats driving the connectivity requirement ?</t>
  </si>
  <si>
    <t>Collect wearable sensor data</t>
  </si>
  <si>
    <t>Connectivity requirement in plain text</t>
  </si>
  <si>
    <t>For this field we think natural language based search may work well if the customer has several dozen or hundreds of products</t>
  </si>
  <si>
    <t>Use case type</t>
  </si>
  <si>
    <t>Use case, per NGMN</t>
  </si>
  <si>
    <t>This list will grow over time</t>
  </si>
  <si>
    <t>Service/Slice Type(SST)</t>
  </si>
  <si>
    <t>Service/Slice Type</t>
  </si>
  <si>
    <t xml:space="preserve">Slice Differentiator </t>
  </si>
  <si>
    <t xml:space="preserve">Slice differentiator  </t>
  </si>
  <si>
    <t>For advanced users only, may be necessary for further scheduling priorisations within the network.</t>
  </si>
  <si>
    <t>Number of terminals</t>
  </si>
  <si>
    <t>Number of terminals or UEs</t>
  </si>
  <si>
    <t>Number of connections</t>
  </si>
  <si>
    <t>Number of connections.  If not populated,  assumed to be same as number of Ues</t>
  </si>
  <si>
    <t>WHERE</t>
  </si>
  <si>
    <t>Coverage,        Terminal Density</t>
  </si>
  <si>
    <t>Location scope</t>
  </si>
  <si>
    <t>National</t>
  </si>
  <si>
    <t>Scope of location</t>
  </si>
  <si>
    <t>Location</t>
  </si>
  <si>
    <t>Germany</t>
  </si>
  <si>
    <t>Location name</t>
  </si>
  <si>
    <t>Area</t>
  </si>
  <si>
    <t>&lt;geopolygon&gt;</t>
  </si>
  <si>
    <t>Polygon of &lt;Lat,Long&gt; coordinates representing the area</t>
  </si>
  <si>
    <t>Area size (sq km)</t>
  </si>
  <si>
    <t>Needs to be calculated by some means, e.g. user creates a polygon on the UI to derive result,  enter a set of region/city/suburb names/postcodes and leverage GIS to derive result, etc.</t>
  </si>
  <si>
    <t>Connection density (UE/sq km)</t>
  </si>
  <si>
    <t>Should be validated against max, and disallowed if too high.</t>
  </si>
  <si>
    <t>SA5 3GPP has specified this in ServiceProfile, however unit is not clear.</t>
  </si>
  <si>
    <t>Radio Spectrum</t>
  </si>
  <si>
    <t>Available cellular frequency bands</t>
  </si>
  <si>
    <t>This is informational.  If customer selects a given area, this would scope the frequency bands that are relevant in that area.  This  can be used as a feed-forward filter for device selection, i.e. only show devices that support frequency bands supported in a given area.</t>
  </si>
  <si>
    <t>The frequency band support info is readily available from the network.</t>
  </si>
  <si>
    <t>WHEN</t>
  </si>
  <si>
    <t>Service activation date</t>
  </si>
  <si>
    <t>Service expiration date</t>
  </si>
  <si>
    <t>-</t>
  </si>
  <si>
    <t>TRAFFIC PROFILE</t>
  </si>
  <si>
    <t>Activity Factor</t>
  </si>
  <si>
    <t>The % of  time that devices are active, i.e. transferring data to/from the network</t>
  </si>
  <si>
    <t>3GPP SA5 has specified this in ServiceProfile as activityFactor</t>
  </si>
  <si>
    <r>
      <rPr>
        <sz val="7"/>
        <color theme="1"/>
        <rFont val="Calibri"/>
        <family val="2"/>
        <scheme val="minor"/>
      </rPr>
      <t xml:space="preserve"> </t>
    </r>
    <r>
      <rPr>
        <sz val="12"/>
        <color theme="1"/>
        <rFont val="Calibri"/>
        <family val="2"/>
        <scheme val="minor"/>
      </rPr>
      <t>Downlink throughput per UE</t>
    </r>
  </si>
  <si>
    <t>Downlink User Throughput (bps/UE)</t>
  </si>
  <si>
    <t>Downlink throughput per UE</t>
  </si>
  <si>
    <t xml:space="preserve">Uplink throughput per network slice </t>
  </si>
  <si>
    <t>Uplink User Throughput (bps/UE)</t>
  </si>
  <si>
    <t>Uplink throughput per UE</t>
  </si>
  <si>
    <t>Slice quality of service parameters</t>
  </si>
  <si>
    <t>e2e Latency (ms)</t>
  </si>
  <si>
    <t>Latency</t>
  </si>
  <si>
    <t>3GPP SA5 has specified this in ServiceProfile under PerfRefUrllc as e2eLatency.  Jitter is also included here.  Nothing available for other SSTs however.</t>
  </si>
  <si>
    <t>Downlink traffic density(Mbps/UE/sq km)</t>
  </si>
  <si>
    <t>Downlink traffic density</t>
  </si>
  <si>
    <t xml:space="preserve">3GPP SA5 has specified these in ServicePrfile under PerfRefUrllc as </t>
  </si>
  <si>
    <t>Uplink traffic density(Mbps/UE/sq km)</t>
  </si>
  <si>
    <t>Uplink traffic density</t>
  </si>
  <si>
    <t>DEVICE PROFILE</t>
  </si>
  <si>
    <t>Device type white list</t>
  </si>
  <si>
    <t>35305519, 35305520</t>
  </si>
  <si>
    <t xml:space="preserve">This is informational.    The relevance of asking about devices is: if a customer selects a device (or devices) these implicitly support a given set of frequency bands, and an assessment can be made on whether the underlying network can support the device. </t>
  </si>
  <si>
    <t>There is no point in trying to create a network slice for devices that support frequencies which the underlying network does not support.   If know this info should be passed.  It also helps with proactive security management.</t>
  </si>
  <si>
    <t xml:space="preserve">                                Frequency Band Support                                         Supported access technologies</t>
  </si>
  <si>
    <t>Supported device velocity</t>
  </si>
  <si>
    <t>Mobility support</t>
  </si>
  <si>
    <t>Does this service/slice require mobility, or not</t>
  </si>
  <si>
    <t>3GPP SA5 has specified this in ServiceProfile as uEMobilityLevel. Stationary would mean no mobility.</t>
  </si>
  <si>
    <t>COMMON PROPERTIES</t>
  </si>
  <si>
    <t>Deterministic comms support</t>
  </si>
  <si>
    <t>Are data transfers for this service/slice deterministic/predictable, or not</t>
  </si>
  <si>
    <t>V2X support</t>
  </si>
  <si>
    <t>Does this service/slice require V2X communications, or not</t>
  </si>
  <si>
    <t>Delay Tolerance</t>
  </si>
  <si>
    <t>Address by 5QI</t>
  </si>
  <si>
    <t>Simultaneous use of the network slice</t>
  </si>
  <si>
    <t>Simultaneous slice operation</t>
  </si>
  <si>
    <t>Can the service use shared slicing resources, or not, and if so which type</t>
  </si>
  <si>
    <t>3GPP SA5 has specified this in ServiceProfile under PerfReq as resourceSharingLevel, and in SliceProfile as resourceSharingLevel.  This look to be 1-dimensional, so the sharing scheme can't be very sophisticated.   Future need may be, for example, using SST + SD (Service Differentiator) as an additional dimension for grouping similar slice instances together for sharing purposes</t>
  </si>
  <si>
    <t>Mission critical support</t>
  </si>
  <si>
    <t>Does the service require mission critical support, or not</t>
  </si>
  <si>
    <t>Reliability</t>
  </si>
  <si>
    <t>Addressed by 3GPP SA5  for uRLLC, not needed for the others.</t>
  </si>
  <si>
    <t>3GPP SA5 has specified this in ServiceProfile under PerfReqUrllc as reliability</t>
  </si>
  <si>
    <t>Availability</t>
  </si>
  <si>
    <t>3GPP SA5 has specified this in ServiceProfile under PerfReqUrllc as csAvailability</t>
  </si>
  <si>
    <t>Slice QOS</t>
  </si>
  <si>
    <t>Addressed by 5QI</t>
  </si>
  <si>
    <t>MMTel support</t>
  </si>
  <si>
    <t>Indicates whether or not the the service requires MMTel/IMS support</t>
  </si>
  <si>
    <t>Positioning support</t>
  </si>
  <si>
    <t>Indicates whether or not the the service requires positioning support</t>
  </si>
  <si>
    <t>Support for non-IP traffic</t>
  </si>
  <si>
    <t>Indicates whether or not provides non-IP (ethernet session and forwarding support) session support of communication devices</t>
  </si>
  <si>
    <t>If UE issues a PDU SESSION ESTABLISHMENT REQUEST to establish a session of "Ethernet" or "Unstructured" PDU session type it should be supported by 5G.  We don't believe it needs to be called out as a parameter.</t>
  </si>
  <si>
    <t>Session and service continuity</t>
  </si>
  <si>
    <t>Indicates which session and service continuity mode is needed</t>
  </si>
  <si>
    <t>The UE issues this within PDU SESSION ESTABLISHMENT REQUEST.   The mode may get set natively within the UE, or has to set via the application being used.   We don't believe it needs to be called out as a parameter.</t>
  </si>
  <si>
    <t>DATA ACCESS PROFILE</t>
  </si>
  <si>
    <t>User data access</t>
  </si>
  <si>
    <t>Indicates how the network slice should handle traffic to and from UE.  Drives tunneling and encapsulation protocols used.</t>
  </si>
  <si>
    <t>Tunneling protocol</t>
  </si>
  <si>
    <t>MOBILITY PROFILE</t>
  </si>
  <si>
    <t>Max UE Velocity (km/h)</t>
  </si>
  <si>
    <t>The maximum speed of a UE whilst connected, or connecting</t>
  </si>
  <si>
    <t>3GPP SA5 has specified this in ServiceProfile under PerfReq as ueSpeed</t>
  </si>
  <si>
    <t>V2X PROFILE</t>
  </si>
  <si>
    <t>V2X mode</t>
  </si>
  <si>
    <t>What access types are supported</t>
  </si>
  <si>
    <t>Synchronicity</t>
  </si>
  <si>
    <t>Actor synchronicity</t>
  </si>
  <si>
    <t>UE POSITIONING PROFILE</t>
  </si>
  <si>
    <t>Method</t>
  </si>
  <si>
    <t>Positioning method or algorithm</t>
  </si>
  <si>
    <t>Periodicity(min)</t>
  </si>
  <si>
    <t>Periodicity of the positioning measurement</t>
  </si>
  <si>
    <t>Accuracy(m)</t>
  </si>
  <si>
    <t>Accuracy of the positioning measurement</t>
  </si>
  <si>
    <t>DETERMINISTIC COMMS PROFILE</t>
  </si>
  <si>
    <t>Periodicity</t>
  </si>
  <si>
    <t>Periodicity of comms, i.e. how often to expect data transfers</t>
  </si>
  <si>
    <t>DL:UL traffic ratio</t>
  </si>
  <si>
    <t xml:space="preserve">Value of 1 means DL and UL traffic volumes are similar.   Note: not specified in GSMA GST today. </t>
  </si>
  <si>
    <t>Actual data should be profiled and compared against these guidelines - anomaly could point to inappropriate slice design, or even security issues.</t>
  </si>
  <si>
    <t>MISSION CRITICAL PROFILE</t>
  </si>
  <si>
    <t>Mission critical capabilities</t>
  </si>
  <si>
    <t>The MC capabilities that are supported</t>
  </si>
  <si>
    <t>Group communication</t>
  </si>
  <si>
    <t>Group communications support</t>
  </si>
  <si>
    <t>We put this under Mission Critical, assuming its group comms for MC services.  Not how its been documented by GSMA.   Needs to be discussed, maybe we are missing something</t>
  </si>
  <si>
    <t>COMMERCIAL PROFILE</t>
  </si>
  <si>
    <t>Charging</t>
  </si>
  <si>
    <t>Are CDRs generated for traffic originated and terminated within this slice</t>
  </si>
  <si>
    <t>OPERATIONAL PROFILE</t>
  </si>
  <si>
    <t>Performance Monitoring</t>
  </si>
  <si>
    <t>n/a</t>
  </si>
  <si>
    <t>Unnecessary, current status of KPI and SLA metrics exposed in network slice API</t>
  </si>
  <si>
    <t>Performance Prediction</t>
  </si>
  <si>
    <t>Unnecessary, predicted values of KPI and SLA metrics exposed in network slice API</t>
  </si>
  <si>
    <t>User management openness</t>
  </si>
  <si>
    <t>User Management Openness</t>
  </si>
  <si>
    <t xml:space="preserve">Provides network slice customer with the ability to manage users, and their service requirements. </t>
  </si>
  <si>
    <t>Should only be available to technical experts</t>
  </si>
  <si>
    <t>Root Cause Investigation</t>
  </si>
  <si>
    <t>This would entail opening up additional APIs and functions to nominated slice customer</t>
  </si>
  <si>
    <t>CSPs may be unwilling to do this in the beginning, but if a lot of partner-based business relationships come out of slicing then we expect this will change.</t>
  </si>
  <si>
    <t>3P Network and Application Functions</t>
  </si>
  <si>
    <t>Network slice customer network functions</t>
  </si>
  <si>
    <t>3rd party network and application functions</t>
  </si>
  <si>
    <t>Not addressing in the first phase, realistically won't be automated on Day 0.  Suggest taking concrete example in later phase, starting with EPS/IMS.</t>
  </si>
  <si>
    <t>Section</t>
  </si>
  <si>
    <t>Name</t>
  </si>
  <si>
    <t>Property</t>
  </si>
  <si>
    <t>Type</t>
  </si>
  <si>
    <t>ParentType</t>
  </si>
  <si>
    <t>Format</t>
  </si>
  <si>
    <t>Pattern</t>
  </si>
  <si>
    <t>Required</t>
  </si>
  <si>
    <t>Default</t>
  </si>
  <si>
    <t>EnumList</t>
  </si>
  <si>
    <t>MaxLength</t>
  </si>
  <si>
    <t>MinLength</t>
  </si>
  <si>
    <t>Maximum</t>
  </si>
  <si>
    <t>Minimum</t>
  </si>
  <si>
    <t>MaxItems</t>
  </si>
  <si>
    <t>MinItems</t>
  </si>
  <si>
    <t>Ignore</t>
  </si>
  <si>
    <t>Example</t>
  </si>
  <si>
    <t>string</t>
  </si>
  <si>
    <t>date-time</t>
  </si>
  <si>
    <t>[NJ, NY, CT]</t>
  </si>
  <si>
    <t>boolean</t>
  </si>
  <si>
    <t xml:space="preserve">Smart wearables </t>
  </si>
  <si>
    <t>mIOT</t>
  </si>
  <si>
    <t/>
  </si>
  <si>
    <t>Yes</t>
  </si>
  <si>
    <t>No</t>
  </si>
  <si>
    <t>Same SST</t>
  </si>
  <si>
    <t>Termination in private network</t>
  </si>
  <si>
    <t>VPN</t>
  </si>
  <si>
    <t>E-CID</t>
  </si>
  <si>
    <t>Passive</t>
  </si>
  <si>
    <t>[eMBB, uRLLC, mMTC]</t>
  </si>
  <si>
    <t>CustomerName/Reference</t>
  </si>
  <si>
    <t>WhatsDrivingTheConnectivityRequirement?</t>
  </si>
  <si>
    <t>UseCaseType</t>
  </si>
  <si>
    <t>Service/SliceType(Sst)</t>
  </si>
  <si>
    <t>SliceDifferentiator</t>
  </si>
  <si>
    <t>NumberOfTerminals</t>
  </si>
  <si>
    <t>NumberOfConnections</t>
  </si>
  <si>
    <t>LocationScope</t>
  </si>
  <si>
    <t>AreaSize(SqKm)</t>
  </si>
  <si>
    <t>ConnectionDensity(Ue/SqKm)</t>
  </si>
  <si>
    <t>AvailableCellularFrequencyBands</t>
  </si>
  <si>
    <t>ServiceActivationDate</t>
  </si>
  <si>
    <t>ServiceExpirationDate</t>
  </si>
  <si>
    <t>ActivityFactor</t>
  </si>
  <si>
    <t>DownlinkUserThroughput(Bps/Ue)</t>
  </si>
  <si>
    <t>UplinkUserThroughput(Bps/Ue)</t>
  </si>
  <si>
    <t>E2ELatency(Ms)</t>
  </si>
  <si>
    <t>DownlinkTrafficDensity(Mbps/Ue/SqKm)</t>
  </si>
  <si>
    <t>UplinkTrafficDensity(Mbps/Ue/SqKm)</t>
  </si>
  <si>
    <t>DeviceTypeWhiteList</t>
  </si>
  <si>
    <t>FrequencyBandSupport-SupportedAccessTechnologies</t>
  </si>
  <si>
    <t>MobilitySupport</t>
  </si>
  <si>
    <t>DeterministicCommsSupport</t>
  </si>
  <si>
    <t>V2XSupport</t>
  </si>
  <si>
    <t>DelayTolerance</t>
  </si>
  <si>
    <t>SimultaneousSliceOperation</t>
  </si>
  <si>
    <t>MissionCriticalSupport</t>
  </si>
  <si>
    <t>SliceQos</t>
  </si>
  <si>
    <t>MmtelSupport</t>
  </si>
  <si>
    <t>PositioningSupport</t>
  </si>
  <si>
    <t>SupportForNon-IpTraffic</t>
  </si>
  <si>
    <t>SessionAndServiceContinuity</t>
  </si>
  <si>
    <t>UserDataAccess</t>
  </si>
  <si>
    <t>TunnelingProtocol</t>
  </si>
  <si>
    <t>MaxUeVelocity(Km/H)</t>
  </si>
  <si>
    <t>V2XMode</t>
  </si>
  <si>
    <t>Periodicity(Min)</t>
  </si>
  <si>
    <t>Accuracy(M)</t>
  </si>
  <si>
    <t>Dl:UlTrafficRatio</t>
  </si>
  <si>
    <t>MissionCriticalCapabilities</t>
  </si>
  <si>
    <t>GroupCommunication</t>
  </si>
  <si>
    <t>PerformanceMonitoring</t>
  </si>
  <si>
    <t>PerformancePrediction</t>
  </si>
  <si>
    <t>UserManagementOpenness</t>
  </si>
  <si>
    <t>RootCauseInvestigation</t>
  </si>
  <si>
    <t>3rdPartyNetworkAndApplicationFunctions</t>
  </si>
  <si>
    <t>1-WHO</t>
  </si>
  <si>
    <t>2-WHAT</t>
  </si>
  <si>
    <t>3-WHERE</t>
  </si>
  <si>
    <t>4-WHEN</t>
  </si>
  <si>
    <t>5 TRAFFIC PROFILE</t>
  </si>
  <si>
    <t>6 DEVICE PROFILE</t>
  </si>
  <si>
    <t>7 COMMON PROPERTIES</t>
  </si>
  <si>
    <t>8 DATA ACCESS PROFILE</t>
  </si>
  <si>
    <t>9 MOBILITY PROFILE</t>
  </si>
  <si>
    <t>10 V2X PROFILE</t>
  </si>
  <si>
    <t>11 UE POSITIONING PROFILE</t>
  </si>
  <si>
    <t>12 DETERMINISTIC COMMS PROFILE</t>
  </si>
  <si>
    <t>13 MISSION CRITICAL PROFILE</t>
  </si>
  <si>
    <t>14 COMMERCIAL PROFILE</t>
  </si>
  <si>
    <t>15 OPERATIONAL PROFILE</t>
  </si>
  <si>
    <t>16 Third Party Network and Application Functions</t>
  </si>
  <si>
    <t>GSMANESTattribute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</si>
</sst>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yyyy\-mm\-dd\ hh:mm:ss"/>
    <numFmt numFmtId="166" formatCode="0.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7"/>
      <color theme="1"/>
      <name val="Calibri"/>
      <family val="2"/>
      <scheme val="minor"/>
    </font>
    <font>
      <sz val="12"/>
      <color theme="1"/>
      <name val="Calibri"/>
      <family val="2"/>
      <scheme val="minor"/>
    </font>
    <font>
      <sz val="11"/>
      <color theme="1"/>
      <name val="Calibri"/>
      <family val="2"/>
    </font>
    <font>
      <sz val="12"/>
      <color theme="1"/>
      <name val="Arial"/>
      <family val="2"/>
    </font>
    <font>
      <sz val="11"/>
      <color theme="1"/>
      <name val="Arial"/>
      <family val="2"/>
    </font>
    <font>
      <b/>
      <sz val="9"/>
      <color indexed="81"/>
      <name val="Tahoma"/>
      <family val="2"/>
    </font>
    <font>
      <sz val="9"/>
      <color indexed="81"/>
      <name val="Tahoma"/>
      <family val="2"/>
    </font>
    <font>
      <b/>
      <sz val="12"/>
      <color theme="0"/>
      <name val="Calibri"/>
      <family val="2"/>
      <scheme val="minor"/>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2" tint="-9.9978637043366805E-2"/>
        <bgColor indexed="64"/>
      </patternFill>
    </fill>
    <fill>
      <patternFill patternType="solid">
        <fgColor theme="1"/>
        <bgColor indexed="64"/>
      </patternFill>
    </fill>
    <fill>
      <patternFill patternType="solid">
        <fgColor theme="0"/>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thin">
        <color indexed="64"/>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indexed="64"/>
      </right>
      <top/>
      <bottom/>
      <diagonal/>
    </border>
  </borders>
  <cellStyleXfs count="6">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2" applyNumberFormat="0" applyAlignment="0" applyProtection="0"/>
  </cellStyleXfs>
  <cellXfs count="9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6" xfId="0" applyBorder="1" applyAlignment="1">
      <alignment horizontal="center" vertical="center"/>
    </xf>
    <xf numFmtId="0" fontId="2" fillId="2" borderId="6" xfId="2" applyBorder="1" applyAlignment="1">
      <alignment horizontal="center" vertical="center"/>
    </xf>
    <xf numFmtId="0" fontId="4" fillId="4" borderId="1" xfId="4" applyAlignment="1">
      <alignment horizontal="center"/>
    </xf>
    <xf numFmtId="0" fontId="0" fillId="0" borderId="0" xfId="0" applyAlignment="1">
      <alignment horizontal="left"/>
    </xf>
    <xf numFmtId="0" fontId="0" fillId="0" borderId="8" xfId="0" applyBorder="1" applyAlignment="1">
      <alignment horizontal="center" vertical="center"/>
    </xf>
    <xf numFmtId="0" fontId="2" fillId="2" borderId="6" xfId="2" applyBorder="1" applyAlignment="1">
      <alignment horizontal="center" vertical="center" wrapText="1" readingOrder="1"/>
    </xf>
    <xf numFmtId="0" fontId="0" fillId="0" borderId="0" xfId="0" applyAlignment="1">
      <alignment vertical="center"/>
    </xf>
    <xf numFmtId="0" fontId="0" fillId="0" borderId="0" xfId="0" applyAlignment="1">
      <alignment horizontal="left" wrapText="1"/>
    </xf>
    <xf numFmtId="0" fontId="3" fillId="3" borderId="6" xfId="3" applyBorder="1" applyAlignment="1">
      <alignment horizontal="center" vertical="center"/>
    </xf>
    <xf numFmtId="0" fontId="0" fillId="0" borderId="9" xfId="0" applyBorder="1" applyAlignment="1">
      <alignment horizontal="center" vertical="center"/>
    </xf>
    <xf numFmtId="0" fontId="3" fillId="3" borderId="6" xfId="3" applyBorder="1" applyAlignment="1" applyProtection="1">
      <alignment horizontal="center" vertical="center" wrapText="1" readingOrder="1"/>
    </xf>
    <xf numFmtId="0" fontId="4" fillId="4" borderId="6" xfId="4" applyBorder="1" applyAlignment="1">
      <alignment horizontal="center" vertical="center"/>
    </xf>
    <xf numFmtId="0" fontId="0" fillId="0" borderId="0" xfId="0" applyAlignment="1">
      <alignment horizontal="left" vertical="center"/>
    </xf>
    <xf numFmtId="0" fontId="5" fillId="6" borderId="2" xfId="5" applyFill="1" applyAlignment="1" applyProtection="1">
      <alignment horizontal="center" vertical="center" wrapText="1" readingOrder="1"/>
    </xf>
    <xf numFmtId="0" fontId="0" fillId="0" borderId="0" xfId="0" applyAlignment="1">
      <alignment vertical="center" wrapText="1"/>
    </xf>
    <xf numFmtId="0" fontId="0" fillId="0" borderId="10" xfId="0" applyBorder="1" applyAlignment="1">
      <alignment horizontal="center" vertical="center"/>
    </xf>
    <xf numFmtId="164" fontId="3" fillId="3" borderId="6" xfId="3" applyNumberFormat="1" applyBorder="1" applyAlignment="1">
      <alignment horizontal="center" vertical="center"/>
    </xf>
    <xf numFmtId="0" fontId="0" fillId="0" borderId="6" xfId="0" applyBorder="1" applyAlignment="1">
      <alignment horizontal="center" vertical="center" wrapText="1"/>
    </xf>
    <xf numFmtId="164" fontId="3" fillId="3" borderId="6" xfId="3" applyNumberFormat="1" applyBorder="1" applyAlignment="1">
      <alignment horizontal="center" vertical="center" wrapText="1"/>
    </xf>
    <xf numFmtId="165" fontId="2" fillId="2" borderId="4" xfId="2" applyNumberFormat="1" applyBorder="1" applyAlignment="1">
      <alignment horizontal="center" vertical="center"/>
    </xf>
    <xf numFmtId="0" fontId="2" fillId="2" borderId="4" xfId="2" applyBorder="1" applyAlignment="1">
      <alignment horizontal="center" vertical="center"/>
    </xf>
    <xf numFmtId="0" fontId="0" fillId="0" borderId="6" xfId="0" applyBorder="1" applyAlignment="1">
      <alignment vertical="center"/>
    </xf>
    <xf numFmtId="0" fontId="3" fillId="3" borderId="4" xfId="3" applyBorder="1" applyAlignment="1">
      <alignment horizontal="center" vertical="center"/>
    </xf>
    <xf numFmtId="0" fontId="0" fillId="0" borderId="6" xfId="0" applyFont="1" applyBorder="1" applyAlignment="1">
      <alignment horizontal="center"/>
    </xf>
    <xf numFmtId="0" fontId="0" fillId="0" borderId="6" xfId="0" applyBorder="1" applyAlignment="1">
      <alignment horizontal="center"/>
    </xf>
    <xf numFmtId="0" fontId="3" fillId="3" borderId="4" xfId="3" applyBorder="1" applyAlignment="1">
      <alignment horizontal="center"/>
    </xf>
    <xf numFmtId="0" fontId="8" fillId="0" borderId="6" xfId="0" applyFont="1" applyBorder="1" applyAlignment="1">
      <alignment horizontal="center"/>
    </xf>
    <xf numFmtId="0" fontId="9" fillId="0" borderId="6" xfId="0" applyFont="1" applyBorder="1" applyAlignment="1">
      <alignment horizontal="center"/>
    </xf>
    <xf numFmtId="166" fontId="3" fillId="3" borderId="4" xfId="3" applyNumberFormat="1" applyBorder="1" applyAlignment="1">
      <alignment horizontal="center"/>
    </xf>
    <xf numFmtId="0" fontId="10" fillId="0" borderId="6" xfId="0" applyFont="1" applyBorder="1" applyAlignment="1">
      <alignment horizontal="center"/>
    </xf>
    <xf numFmtId="0" fontId="0" fillId="0" borderId="6" xfId="0" applyFill="1" applyBorder="1" applyAlignment="1">
      <alignment horizontal="center"/>
    </xf>
    <xf numFmtId="164" fontId="2" fillId="2" borderId="4" xfId="2" applyNumberFormat="1" applyBorder="1" applyAlignment="1">
      <alignment horizontal="center" vertical="center" wrapText="1"/>
    </xf>
    <xf numFmtId="0" fontId="0" fillId="0" borderId="6" xfId="0" applyFill="1" applyBorder="1" applyAlignment="1">
      <alignment horizontal="center" vertical="center" wrapText="1"/>
    </xf>
    <xf numFmtId="164" fontId="3" fillId="3" borderId="4" xfId="3" applyNumberFormat="1" applyBorder="1" applyAlignment="1">
      <alignment horizontal="center" vertical="center" wrapText="1"/>
    </xf>
    <xf numFmtId="0" fontId="0" fillId="0" borderId="0" xfId="0" applyAlignment="1">
      <alignment horizontal="left" vertical="center" wrapText="1"/>
    </xf>
    <xf numFmtId="0" fontId="11" fillId="0" borderId="0" xfId="0" applyFont="1" applyAlignment="1">
      <alignment horizontal="center" vertical="center"/>
    </xf>
    <xf numFmtId="0" fontId="0" fillId="0" borderId="6" xfId="0" applyFill="1" applyBorder="1" applyAlignment="1">
      <alignment horizontal="center" vertical="center"/>
    </xf>
    <xf numFmtId="1" fontId="3" fillId="3" borderId="4" xfId="3" applyNumberFormat="1" applyBorder="1" applyAlignment="1">
      <alignment horizontal="center" vertical="center" wrapText="1"/>
    </xf>
    <xf numFmtId="0" fontId="3" fillId="3" borderId="6" xfId="3" applyBorder="1" applyAlignment="1">
      <alignment horizontal="center"/>
    </xf>
    <xf numFmtId="9" fontId="0" fillId="0" borderId="11" xfId="1" applyFont="1" applyBorder="1" applyAlignment="1">
      <alignment horizontal="center" vertical="center" wrapText="1"/>
    </xf>
    <xf numFmtId="2" fontId="3" fillId="3" borderId="4" xfId="3" applyNumberFormat="1" applyBorder="1" applyAlignment="1">
      <alignment horizontal="center" vertical="center" wrapText="1"/>
    </xf>
    <xf numFmtId="0" fontId="0" fillId="0" borderId="0" xfId="0" applyAlignment="1">
      <alignment wrapText="1"/>
    </xf>
    <xf numFmtId="0" fontId="0" fillId="0" borderId="11" xfId="0" applyBorder="1" applyAlignment="1">
      <alignment horizontal="center" vertical="center"/>
    </xf>
    <xf numFmtId="0" fontId="0" fillId="0" borderId="11" xfId="0" applyFill="1" applyBorder="1" applyAlignment="1">
      <alignment horizontal="center" vertical="center" wrapText="1"/>
    </xf>
    <xf numFmtId="0" fontId="0" fillId="0" borderId="0" xfId="0" applyFill="1" applyBorder="1"/>
    <xf numFmtId="0" fontId="0" fillId="0" borderId="0" xfId="0" applyBorder="1"/>
    <xf numFmtId="0" fontId="0" fillId="0" borderId="0" xfId="0" applyFont="1" applyFill="1" applyBorder="1"/>
    <xf numFmtId="0" fontId="11" fillId="0" borderId="0" xfId="0" applyFont="1" applyAlignment="1">
      <alignment vertical="center" wrapText="1"/>
    </xf>
    <xf numFmtId="0" fontId="0" fillId="0" borderId="9" xfId="0" applyBorder="1"/>
    <xf numFmtId="0" fontId="0" fillId="0" borderId="0" xfId="0" applyAlignment="1"/>
    <xf numFmtId="0" fontId="6" fillId="0" borderId="4" xfId="0" applyFont="1" applyBorder="1" applyAlignment="1">
      <alignment horizontal="center"/>
    </xf>
    <xf numFmtId="0" fontId="6" fillId="0" borderId="0" xfId="0" applyFont="1" applyAlignment="1">
      <alignment horizontal="center"/>
    </xf>
    <xf numFmtId="0" fontId="6" fillId="0" borderId="0" xfId="0" applyFont="1" applyAlignment="1">
      <alignment horizontal="center" vertical="top"/>
    </xf>
    <xf numFmtId="0" fontId="6" fillId="0" borderId="0" xfId="0" applyFont="1" applyAlignment="1">
      <alignment horizontal="center" vertical="center"/>
    </xf>
    <xf numFmtId="0" fontId="0" fillId="0" borderId="7" xfId="0" applyBorder="1" applyAlignment="1">
      <alignment vertical="center"/>
    </xf>
    <xf numFmtId="0" fontId="0" fillId="0" borderId="5" xfId="0" applyBorder="1" applyAlignment="1"/>
    <xf numFmtId="0" fontId="0" fillId="0" borderId="7" xfId="0" applyBorder="1" applyAlignment="1">
      <alignment vertical="center" wrapText="1"/>
    </xf>
    <xf numFmtId="0" fontId="0" fillId="0" borderId="6" xfId="0" applyBorder="1" applyAlignment="1">
      <alignment vertical="center" wrapText="1"/>
    </xf>
    <xf numFmtId="0" fontId="0" fillId="0" borderId="6" xfId="0" applyBorder="1" applyAlignment="1"/>
    <xf numFmtId="9" fontId="0" fillId="0" borderId="7" xfId="1" applyFont="1" applyBorder="1" applyAlignment="1">
      <alignment vertical="center" wrapText="1"/>
    </xf>
    <xf numFmtId="0" fontId="6" fillId="0" borderId="3" xfId="0" applyFont="1" applyBorder="1" applyAlignment="1">
      <alignment horizontal="center"/>
    </xf>
    <xf numFmtId="0" fontId="14" fillId="7" borderId="6" xfId="0" applyFont="1" applyFill="1" applyBorder="1"/>
    <xf numFmtId="0" fontId="0" fillId="8" borderId="6" xfId="0" applyFill="1" applyBorder="1"/>
    <xf numFmtId="0" fontId="4" fillId="4" borderId="0" xfId="4" applyBorder="1" applyAlignment="1">
      <alignment horizontal="center"/>
    </xf>
    <xf numFmtId="0" fontId="4" fillId="4" borderId="0" xfId="4" applyBorder="1" applyAlignment="1">
      <alignment horizontal="center" vertical="center"/>
    </xf>
    <xf numFmtId="165" fontId="4" fillId="4" borderId="0" xfId="4" applyNumberFormat="1" applyBorder="1" applyAlignment="1">
      <alignment horizontal="center"/>
    </xf>
    <xf numFmtId="166" fontId="4" fillId="4" borderId="0" xfId="4" applyNumberFormat="1" applyBorder="1" applyAlignment="1">
      <alignment horizontal="center"/>
    </xf>
    <xf numFmtId="165" fontId="4" fillId="4" borderId="0" xfId="4" applyNumberFormat="1" applyBorder="1" applyAlignment="1">
      <alignment horizontal="center" vertical="center"/>
    </xf>
    <xf numFmtId="2" fontId="4" fillId="4" borderId="0" xfId="4" applyNumberFormat="1" applyBorder="1" applyAlignment="1">
      <alignment horizontal="center"/>
    </xf>
    <xf numFmtId="165" fontId="4" fillId="4" borderId="0" xfId="4" applyNumberFormat="1" applyBorder="1"/>
    <xf numFmtId="0" fontId="0" fillId="0" borderId="6" xfId="0" applyBorder="1" applyAlignment="1">
      <alignment horizontal="left" vertical="center"/>
    </xf>
    <xf numFmtId="0" fontId="0" fillId="0" borderId="6" xfId="0"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vertical="center" wrapText="1"/>
    </xf>
    <xf numFmtId="0" fontId="0" fillId="0" borderId="6" xfId="0" applyFill="1" applyBorder="1" applyAlignment="1">
      <alignment horizontal="left" vertical="center"/>
    </xf>
    <xf numFmtId="0" fontId="0" fillId="0" borderId="11" xfId="0" applyFill="1" applyBorder="1" applyAlignment="1">
      <alignment horizontal="left" vertical="center" wrapText="1"/>
    </xf>
    <xf numFmtId="0" fontId="14" fillId="7" borderId="6" xfId="0" applyFont="1" applyFill="1" applyBorder="1" applyAlignment="1"/>
    <xf numFmtId="0" fontId="0" fillId="0" borderId="0" xfId="0" applyFill="1" applyBorder="1" applyAlignment="1"/>
    <xf numFmtId="0" fontId="0" fillId="0" borderId="0" xfId="0" applyFont="1" applyFill="1" applyBorder="1" applyAlignment="1"/>
    <xf numFmtId="0" fontId="11" fillId="0" borderId="0" xfId="0" applyFont="1" applyAlignment="1">
      <alignment vertical="center"/>
    </xf>
    <xf numFmtId="0" fontId="0" fillId="0" borderId="0" xfId="0"/>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left" vertical="center" wrapText="1"/>
    </xf>
    <xf numFmtId="0" fontId="0" fillId="0" borderId="6" xfId="0" applyBorder="1" applyAlignment="1">
      <alignment horizontal="center" vertical="center" wrapText="1"/>
    </xf>
    <xf numFmtId="0" fontId="0" fillId="0" borderId="0" xfId="0" applyAlignment="1">
      <alignment horizontal="left" vertical="center"/>
    </xf>
  </cellXfs>
  <cellStyles count="6">
    <cellStyle name="Check Cell" xfId="5" builtinId="23"/>
    <cellStyle name="Good" xfId="2" builtinId="26"/>
    <cellStyle name="Input" xfId="4" builtinId="20"/>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nebox/Dublin/Innovation/BT%20Catalyst/2019%205G%20Slicing%20Catalyst/GSMA/ODA-150/SliceTemplateBlueprin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amp; Explainer"/>
      <sheetName val="Slice template blueprint"/>
      <sheetName val="Profiles"/>
      <sheetName val="ServiceCat to Device Mapping"/>
      <sheetName val="Device Types"/>
      <sheetName val="Country Frequency Mappings(lic)"/>
      <sheetName val="IMEI TAC Database"/>
      <sheetName val="Pick lists"/>
    </sheetNames>
    <sheetDataSet>
      <sheetData sheetId="0"/>
      <sheetData sheetId="1"/>
      <sheetData sheetId="2">
        <row r="3">
          <cell r="A3" t="str">
            <v xml:space="preserve">Mobile video surveillance </v>
          </cell>
          <cell r="B3" t="str">
            <v>Massive IOT</v>
          </cell>
          <cell r="C3">
            <v>50000000</v>
          </cell>
          <cell r="D3">
            <v>25000000</v>
          </cell>
          <cell r="E3">
            <v>10</v>
          </cell>
          <cell r="F3" t="str">
            <v>Yes</v>
          </cell>
          <cell r="G3">
            <v>120</v>
          </cell>
          <cell r="H3">
            <v>400</v>
          </cell>
          <cell r="I3" t="str">
            <v>20G</v>
          </cell>
          <cell r="J3" t="str">
            <v>10G</v>
          </cell>
          <cell r="K3" t="str">
            <v>No</v>
          </cell>
          <cell r="L3" t="str">
            <v>-</v>
          </cell>
          <cell r="M3" t="str">
            <v>-</v>
          </cell>
          <cell r="N3" t="str">
            <v>-</v>
          </cell>
          <cell r="O3" t="str">
            <v>No</v>
          </cell>
          <cell r="P3" t="str">
            <v>-</v>
          </cell>
          <cell r="Q3" t="str">
            <v>No</v>
          </cell>
          <cell r="R3" t="str">
            <v>No</v>
          </cell>
          <cell r="S3" t="str">
            <v>No</v>
          </cell>
          <cell r="T3" t="str">
            <v>No</v>
          </cell>
          <cell r="U3" t="str">
            <v>No</v>
          </cell>
          <cell r="V3" t="str">
            <v>-</v>
          </cell>
          <cell r="W3" t="str">
            <v>No</v>
          </cell>
          <cell r="X3" t="str">
            <v>SSC1</v>
          </cell>
          <cell r="Y3" t="str">
            <v>No</v>
          </cell>
          <cell r="Z3" t="str">
            <v>No</v>
          </cell>
          <cell r="AA3" t="str">
            <v>No</v>
          </cell>
          <cell r="AB3" t="str">
            <v>-</v>
          </cell>
          <cell r="AC3">
            <v>0.11</v>
          </cell>
          <cell r="AE3" t="str">
            <v>Logical isolation</v>
          </cell>
          <cell r="AF3" t="str">
            <v>No</v>
          </cell>
          <cell r="AG3" t="str">
            <v>Same SST</v>
          </cell>
          <cell r="AH3" t="str">
            <v>-</v>
          </cell>
          <cell r="AI3">
            <v>6</v>
          </cell>
          <cell r="AJ3" t="str">
            <v>eMBB</v>
          </cell>
          <cell r="AK3">
            <v>0.2</v>
          </cell>
          <cell r="AL3" t="str">
            <v>n/a</v>
          </cell>
          <cell r="AM3" t="str">
            <v>No</v>
          </cell>
          <cell r="AN3" t="str">
            <v>Passive</v>
          </cell>
          <cell r="AO3" t="str">
            <v>Yes</v>
          </cell>
          <cell r="AP3" t="str">
            <v>Termination in private network</v>
          </cell>
          <cell r="AQ3" t="str">
            <v>VPN</v>
          </cell>
        </row>
        <row r="4">
          <cell r="A4" t="str">
            <v xml:space="preserve">Smart wearables </v>
          </cell>
          <cell r="B4" t="str">
            <v xml:space="preserve"> Massive IOT</v>
          </cell>
          <cell r="C4">
            <v>100000</v>
          </cell>
          <cell r="D4">
            <v>100000</v>
          </cell>
          <cell r="E4">
            <v>3000</v>
          </cell>
          <cell r="F4" t="str">
            <v>Yes</v>
          </cell>
          <cell r="G4">
            <v>500</v>
          </cell>
          <cell r="H4">
            <v>200000</v>
          </cell>
          <cell r="K4" t="str">
            <v>Yes</v>
          </cell>
          <cell r="L4" t="str">
            <v>E-CID</v>
          </cell>
          <cell r="M4">
            <v>1</v>
          </cell>
          <cell r="N4">
            <v>100</v>
          </cell>
          <cell r="O4" t="str">
            <v>No</v>
          </cell>
          <cell r="P4" t="str">
            <v>-</v>
          </cell>
          <cell r="Q4" t="str">
            <v>No</v>
          </cell>
          <cell r="R4" t="str">
            <v>No</v>
          </cell>
          <cell r="S4" t="str">
            <v>No</v>
          </cell>
          <cell r="T4" t="str">
            <v>DRX</v>
          </cell>
          <cell r="U4" t="str">
            <v>No</v>
          </cell>
          <cell r="V4" t="str">
            <v>-</v>
          </cell>
          <cell r="W4" t="str">
            <v>No</v>
          </cell>
          <cell r="X4" t="str">
            <v>SSC1</v>
          </cell>
          <cell r="Y4" t="str">
            <v>No</v>
          </cell>
          <cell r="Z4" t="str">
            <v>No</v>
          </cell>
          <cell r="AA4" t="str">
            <v>Yes</v>
          </cell>
          <cell r="AB4">
            <v>60</v>
          </cell>
          <cell r="AC4">
            <v>0.2</v>
          </cell>
          <cell r="AE4" t="str">
            <v>Logical isolation</v>
          </cell>
          <cell r="AF4" t="str">
            <v>No</v>
          </cell>
          <cell r="AG4" t="str">
            <v>Same SST</v>
          </cell>
          <cell r="AH4" t="str">
            <v>-</v>
          </cell>
          <cell r="AI4">
            <v>6</v>
          </cell>
          <cell r="AJ4" t="str">
            <v>mIOT</v>
          </cell>
          <cell r="AK4">
            <v>0.1</v>
          </cell>
          <cell r="AL4" t="str">
            <v>n/a</v>
          </cell>
          <cell r="AM4" t="str">
            <v>Yes</v>
          </cell>
          <cell r="AN4" t="str">
            <v>Passive</v>
          </cell>
          <cell r="AO4" t="str">
            <v>Yes</v>
          </cell>
          <cell r="AP4" t="str">
            <v>Termination in private network</v>
          </cell>
          <cell r="AQ4" t="str">
            <v>VPN</v>
          </cell>
        </row>
        <row r="5">
          <cell r="A5" t="str">
            <v>Sensor networks</v>
          </cell>
          <cell r="B5" t="str">
            <v xml:space="preserve"> Massive IOT</v>
          </cell>
          <cell r="C5">
            <v>100000</v>
          </cell>
          <cell r="D5">
            <v>100000</v>
          </cell>
          <cell r="E5">
            <v>3000</v>
          </cell>
          <cell r="F5" t="str">
            <v>No</v>
          </cell>
          <cell r="G5">
            <v>500</v>
          </cell>
          <cell r="H5">
            <v>200000</v>
          </cell>
          <cell r="K5" t="str">
            <v>No</v>
          </cell>
          <cell r="L5" t="str">
            <v>E-CID</v>
          </cell>
          <cell r="M5">
            <v>60</v>
          </cell>
          <cell r="N5">
            <v>100</v>
          </cell>
          <cell r="O5" t="str">
            <v>No</v>
          </cell>
          <cell r="P5" t="str">
            <v>-</v>
          </cell>
          <cell r="Q5" t="str">
            <v>No</v>
          </cell>
          <cell r="R5" t="str">
            <v>No</v>
          </cell>
          <cell r="S5" t="str">
            <v>No</v>
          </cell>
          <cell r="T5" t="str">
            <v>PSM</v>
          </cell>
          <cell r="U5" t="str">
            <v>No</v>
          </cell>
          <cell r="V5" t="str">
            <v>-</v>
          </cell>
          <cell r="W5" t="str">
            <v>No</v>
          </cell>
          <cell r="X5" t="str">
            <v>None</v>
          </cell>
          <cell r="Y5" t="str">
            <v>No</v>
          </cell>
          <cell r="Z5" t="str">
            <v>No</v>
          </cell>
          <cell r="AA5" t="str">
            <v>Yes</v>
          </cell>
          <cell r="AB5">
            <v>300</v>
          </cell>
          <cell r="AC5">
            <v>0.2</v>
          </cell>
          <cell r="AE5" t="str">
            <v>Logical isolation</v>
          </cell>
          <cell r="AF5" t="str">
            <v>No</v>
          </cell>
          <cell r="AG5" t="str">
            <v>Same SST</v>
          </cell>
          <cell r="AH5" t="str">
            <v>-</v>
          </cell>
          <cell r="AI5">
            <v>6</v>
          </cell>
          <cell r="AJ5" t="str">
            <v>mIOT</v>
          </cell>
          <cell r="AK5">
            <v>0.1</v>
          </cell>
          <cell r="AL5" t="str">
            <v>n/a</v>
          </cell>
          <cell r="AM5" t="str">
            <v>Yes</v>
          </cell>
          <cell r="AN5" t="str">
            <v>Passive</v>
          </cell>
          <cell r="AO5" t="str">
            <v>Yes</v>
          </cell>
          <cell r="AP5" t="str">
            <v>Termination in private network</v>
          </cell>
          <cell r="AQ5" t="str">
            <v>VPN</v>
          </cell>
        </row>
        <row r="6">
          <cell r="A6" t="str">
            <v>Pervasive video</v>
          </cell>
          <cell r="B6" t="str">
            <v>Broadband access in dense area</v>
          </cell>
          <cell r="C6">
            <v>300000000</v>
          </cell>
          <cell r="D6">
            <v>50000000</v>
          </cell>
          <cell r="E6">
            <v>10</v>
          </cell>
          <cell r="F6" t="str">
            <v>Yes</v>
          </cell>
          <cell r="G6">
            <v>100</v>
          </cell>
          <cell r="H6">
            <v>2500</v>
          </cell>
          <cell r="I6" t="str">
            <v>750G</v>
          </cell>
          <cell r="J6" t="str">
            <v>125G</v>
          </cell>
          <cell r="K6" t="str">
            <v>No</v>
          </cell>
          <cell r="L6" t="str">
            <v>-</v>
          </cell>
          <cell r="M6" t="str">
            <v>-</v>
          </cell>
          <cell r="N6" t="str">
            <v>-</v>
          </cell>
          <cell r="O6" t="str">
            <v>No</v>
          </cell>
          <cell r="P6" t="str">
            <v>-</v>
          </cell>
          <cell r="Q6" t="str">
            <v>No</v>
          </cell>
          <cell r="R6" t="str">
            <v>No</v>
          </cell>
          <cell r="S6" t="str">
            <v>No</v>
          </cell>
          <cell r="T6" t="str">
            <v>No</v>
          </cell>
          <cell r="U6" t="str">
            <v>No</v>
          </cell>
          <cell r="V6" t="str">
            <v>-</v>
          </cell>
          <cell r="W6" t="str">
            <v>No</v>
          </cell>
          <cell r="X6" t="str">
            <v>SSC1</v>
          </cell>
          <cell r="Y6" t="str">
            <v>No</v>
          </cell>
          <cell r="Z6" t="str">
            <v>No</v>
          </cell>
          <cell r="AA6" t="str">
            <v>No</v>
          </cell>
          <cell r="AB6" t="str">
            <v>-</v>
          </cell>
          <cell r="AC6">
            <v>6</v>
          </cell>
          <cell r="AE6" t="str">
            <v>Logical isolation</v>
          </cell>
          <cell r="AF6" t="str">
            <v>Yes</v>
          </cell>
          <cell r="AG6" t="str">
            <v>Same SST</v>
          </cell>
          <cell r="AH6" t="str">
            <v>-</v>
          </cell>
          <cell r="AI6">
            <v>7</v>
          </cell>
          <cell r="AJ6" t="str">
            <v>eMBB</v>
          </cell>
          <cell r="AK6">
            <v>0.1</v>
          </cell>
          <cell r="AL6" t="str">
            <v>n/a</v>
          </cell>
          <cell r="AM6" t="str">
            <v>No</v>
          </cell>
          <cell r="AN6" t="str">
            <v>Passive</v>
          </cell>
          <cell r="AO6" t="str">
            <v>Yes</v>
          </cell>
          <cell r="AP6" t="str">
            <v>Direct connection to internet</v>
          </cell>
          <cell r="AQ6" t="str">
            <v>-</v>
          </cell>
        </row>
        <row r="7">
          <cell r="A7" t="str">
            <v xml:space="preserve">Operator cloud services </v>
          </cell>
          <cell r="B7" t="str">
            <v>Broadband access in dense area</v>
          </cell>
          <cell r="C7">
            <v>300000000</v>
          </cell>
          <cell r="D7">
            <v>50000000</v>
          </cell>
          <cell r="E7">
            <v>10</v>
          </cell>
          <cell r="F7" t="str">
            <v>Yes</v>
          </cell>
          <cell r="G7">
            <v>100</v>
          </cell>
          <cell r="H7">
            <v>2500</v>
          </cell>
          <cell r="I7" t="str">
            <v>750G</v>
          </cell>
          <cell r="J7" t="str">
            <v>125G</v>
          </cell>
          <cell r="K7" t="str">
            <v>No</v>
          </cell>
          <cell r="L7" t="str">
            <v>-</v>
          </cell>
          <cell r="M7" t="str">
            <v>-</v>
          </cell>
          <cell r="N7" t="str">
            <v>-</v>
          </cell>
          <cell r="O7" t="str">
            <v>No</v>
          </cell>
          <cell r="P7" t="str">
            <v>-</v>
          </cell>
          <cell r="Q7" t="str">
            <v>No</v>
          </cell>
          <cell r="R7" t="str">
            <v>No</v>
          </cell>
          <cell r="S7" t="str">
            <v>No</v>
          </cell>
          <cell r="T7" t="str">
            <v>No</v>
          </cell>
          <cell r="U7" t="str">
            <v>No</v>
          </cell>
          <cell r="V7" t="str">
            <v>-</v>
          </cell>
          <cell r="W7" t="str">
            <v>No</v>
          </cell>
          <cell r="X7" t="str">
            <v>SSC1</v>
          </cell>
          <cell r="Y7" t="str">
            <v>No</v>
          </cell>
          <cell r="Z7" t="str">
            <v>Yes</v>
          </cell>
          <cell r="AA7" t="str">
            <v>No</v>
          </cell>
          <cell r="AB7" t="str">
            <v>-</v>
          </cell>
          <cell r="AC7">
            <v>4</v>
          </cell>
          <cell r="AE7" t="str">
            <v>Logical isolation</v>
          </cell>
          <cell r="AF7" t="str">
            <v>Yes</v>
          </cell>
          <cell r="AG7" t="str">
            <v>Same SST SD</v>
          </cell>
          <cell r="AH7" t="str">
            <v>-</v>
          </cell>
          <cell r="AI7">
            <v>6</v>
          </cell>
          <cell r="AJ7" t="str">
            <v>eMBB</v>
          </cell>
          <cell r="AK7">
            <v>0.1</v>
          </cell>
          <cell r="AL7" t="str">
            <v>n/a</v>
          </cell>
          <cell r="AM7" t="str">
            <v>No</v>
          </cell>
          <cell r="AN7" t="str">
            <v>Passive</v>
          </cell>
          <cell r="AO7" t="str">
            <v>Yes</v>
          </cell>
          <cell r="AP7" t="str">
            <v>Direct connection to internet</v>
          </cell>
          <cell r="AQ7" t="str">
            <v>-</v>
          </cell>
        </row>
        <row r="8">
          <cell r="A8" t="str">
            <v>Dense urban society</v>
          </cell>
          <cell r="B8" t="str">
            <v>Broadband access in dense area</v>
          </cell>
          <cell r="C8">
            <v>300000000</v>
          </cell>
          <cell r="D8">
            <v>50000000</v>
          </cell>
          <cell r="E8">
            <v>10</v>
          </cell>
          <cell r="F8" t="str">
            <v>Yes</v>
          </cell>
          <cell r="G8">
            <v>100</v>
          </cell>
          <cell r="H8">
            <v>2500</v>
          </cell>
          <cell r="I8" t="str">
            <v>750G</v>
          </cell>
          <cell r="J8" t="str">
            <v>125G</v>
          </cell>
          <cell r="K8" t="str">
            <v>No</v>
          </cell>
          <cell r="L8" t="str">
            <v>OTDOA</v>
          </cell>
          <cell r="M8">
            <v>1</v>
          </cell>
          <cell r="N8">
            <v>100</v>
          </cell>
          <cell r="O8" t="str">
            <v>No</v>
          </cell>
          <cell r="P8" t="str">
            <v>-</v>
          </cell>
          <cell r="Q8" t="str">
            <v>No</v>
          </cell>
          <cell r="R8" t="str">
            <v>No</v>
          </cell>
          <cell r="S8" t="str">
            <v>No</v>
          </cell>
          <cell r="T8" t="str">
            <v>No</v>
          </cell>
          <cell r="U8" t="str">
            <v>No</v>
          </cell>
          <cell r="V8" t="str">
            <v>-</v>
          </cell>
          <cell r="W8" t="str">
            <v>No</v>
          </cell>
          <cell r="X8" t="str">
            <v>SSC1</v>
          </cell>
          <cell r="Y8" t="str">
            <v>No</v>
          </cell>
          <cell r="Z8" t="str">
            <v>No</v>
          </cell>
          <cell r="AA8" t="str">
            <v>No</v>
          </cell>
          <cell r="AB8" t="str">
            <v>-</v>
          </cell>
          <cell r="AC8">
            <v>6</v>
          </cell>
          <cell r="AE8" t="str">
            <v>Logical isolation</v>
          </cell>
          <cell r="AF8" t="str">
            <v>Yes</v>
          </cell>
          <cell r="AG8" t="str">
            <v>Same SST</v>
          </cell>
          <cell r="AH8" t="str">
            <v>-</v>
          </cell>
          <cell r="AI8">
            <v>6</v>
          </cell>
          <cell r="AJ8" t="str">
            <v>eMBB</v>
          </cell>
          <cell r="AK8">
            <v>0.1</v>
          </cell>
          <cell r="AL8" t="str">
            <v>n/a</v>
          </cell>
          <cell r="AM8" t="str">
            <v>No</v>
          </cell>
          <cell r="AN8" t="str">
            <v>Passive</v>
          </cell>
          <cell r="AO8" t="str">
            <v>Yes</v>
          </cell>
          <cell r="AP8" t="str">
            <v>Direct connection to internet</v>
          </cell>
          <cell r="AQ8" t="str">
            <v>-</v>
          </cell>
        </row>
        <row r="9">
          <cell r="A9" t="str">
            <v>Smart office</v>
          </cell>
          <cell r="B9" t="str">
            <v>Indoor high density MBB</v>
          </cell>
          <cell r="C9">
            <v>1000000000</v>
          </cell>
          <cell r="D9">
            <v>500000000</v>
          </cell>
          <cell r="E9">
            <v>10</v>
          </cell>
          <cell r="F9" t="str">
            <v>No</v>
          </cell>
          <cell r="G9">
            <v>5</v>
          </cell>
          <cell r="H9">
            <v>75000</v>
          </cell>
          <cell r="I9" t="str">
            <v>15T</v>
          </cell>
          <cell r="J9" t="str">
            <v>2T</v>
          </cell>
          <cell r="K9" t="str">
            <v>No</v>
          </cell>
          <cell r="L9" t="str">
            <v>E-CID</v>
          </cell>
          <cell r="M9">
            <v>60</v>
          </cell>
          <cell r="N9">
            <v>100</v>
          </cell>
          <cell r="O9" t="str">
            <v>No</v>
          </cell>
          <cell r="P9" t="str">
            <v>-</v>
          </cell>
          <cell r="Q9" t="str">
            <v>No</v>
          </cell>
          <cell r="R9" t="str">
            <v>No</v>
          </cell>
          <cell r="S9" t="str">
            <v>Yes</v>
          </cell>
          <cell r="T9" t="str">
            <v>No</v>
          </cell>
          <cell r="U9" t="str">
            <v>No</v>
          </cell>
          <cell r="V9" t="str">
            <v>-</v>
          </cell>
          <cell r="W9" t="str">
            <v>No</v>
          </cell>
          <cell r="X9" t="str">
            <v>SSC1</v>
          </cell>
          <cell r="Y9" t="str">
            <v>Yes</v>
          </cell>
          <cell r="Z9" t="str">
            <v>Yes</v>
          </cell>
          <cell r="AA9" t="str">
            <v>No</v>
          </cell>
          <cell r="AB9" t="str">
            <v>-</v>
          </cell>
          <cell r="AC9">
            <v>6</v>
          </cell>
          <cell r="AE9" t="str">
            <v>Logical isolation</v>
          </cell>
          <cell r="AF9" t="str">
            <v>No</v>
          </cell>
          <cell r="AG9" t="str">
            <v>Same SST</v>
          </cell>
          <cell r="AH9" t="str">
            <v>-</v>
          </cell>
          <cell r="AI9">
            <v>6</v>
          </cell>
          <cell r="AJ9" t="str">
            <v>eMBB</v>
          </cell>
          <cell r="AK9">
            <v>0.2</v>
          </cell>
          <cell r="AL9" t="str">
            <v>n/a</v>
          </cell>
          <cell r="AM9" t="str">
            <v>Yes</v>
          </cell>
          <cell r="AN9" t="str">
            <v>Passive</v>
          </cell>
          <cell r="AO9" t="str">
            <v>Yes</v>
          </cell>
          <cell r="AP9" t="str">
            <v>Direct connection to internet</v>
          </cell>
          <cell r="AQ9" t="str">
            <v>-</v>
          </cell>
        </row>
        <row r="10">
          <cell r="A10" t="str">
            <v>HD video/photo sharing in stadium /open-air gathering</v>
          </cell>
          <cell r="B10" t="str">
            <v>Crowd high density MBB</v>
          </cell>
          <cell r="C10">
            <v>250000000</v>
          </cell>
          <cell r="D10">
            <v>50000000</v>
          </cell>
          <cell r="E10">
            <v>10</v>
          </cell>
          <cell r="F10" t="str">
            <v>Yes</v>
          </cell>
          <cell r="G10">
            <v>5</v>
          </cell>
          <cell r="H10">
            <v>150000</v>
          </cell>
          <cell r="I10" t="str">
            <v>3.75T</v>
          </cell>
          <cell r="J10" t="str">
            <v>7.5T</v>
          </cell>
          <cell r="K10" t="str">
            <v>No</v>
          </cell>
          <cell r="L10" t="str">
            <v>E-CID</v>
          </cell>
          <cell r="M10">
            <v>15</v>
          </cell>
          <cell r="N10">
            <v>100</v>
          </cell>
          <cell r="O10" t="str">
            <v>No</v>
          </cell>
          <cell r="P10" t="str">
            <v>-</v>
          </cell>
          <cell r="Q10" t="str">
            <v>No</v>
          </cell>
          <cell r="R10" t="str">
            <v>No</v>
          </cell>
          <cell r="S10" t="str">
            <v>No</v>
          </cell>
          <cell r="T10" t="str">
            <v>No</v>
          </cell>
          <cell r="U10" t="str">
            <v>No</v>
          </cell>
          <cell r="V10" t="str">
            <v>-</v>
          </cell>
          <cell r="W10" t="str">
            <v>No</v>
          </cell>
          <cell r="X10" t="str">
            <v>SSC1</v>
          </cell>
          <cell r="Y10" t="str">
            <v>No</v>
          </cell>
          <cell r="Z10" t="str">
            <v>No</v>
          </cell>
          <cell r="AA10" t="str">
            <v>No</v>
          </cell>
          <cell r="AB10" t="str">
            <v>-</v>
          </cell>
          <cell r="AC10">
            <v>5</v>
          </cell>
          <cell r="AE10" t="str">
            <v>Logical isolation</v>
          </cell>
          <cell r="AF10" t="str">
            <v>Yes</v>
          </cell>
          <cell r="AG10" t="str">
            <v>Same SST</v>
          </cell>
          <cell r="AH10" t="str">
            <v>-</v>
          </cell>
          <cell r="AI10">
            <v>6</v>
          </cell>
          <cell r="AJ10" t="str">
            <v>eMBB</v>
          </cell>
          <cell r="AK10">
            <v>0.1</v>
          </cell>
          <cell r="AL10" t="str">
            <v>n/a</v>
          </cell>
          <cell r="AM10" t="str">
            <v>No</v>
          </cell>
          <cell r="AN10" t="str">
            <v>Passive</v>
          </cell>
          <cell r="AO10" t="str">
            <v>Yes</v>
          </cell>
          <cell r="AP10" t="str">
            <v>Direct connection to internet</v>
          </cell>
          <cell r="AQ10" t="str">
            <v>-</v>
          </cell>
        </row>
        <row r="11">
          <cell r="A11" t="str">
            <v>50+ Mbps rural</v>
          </cell>
          <cell r="B11" t="str">
            <v>Low density low cost MBB</v>
          </cell>
          <cell r="C11">
            <v>500000000</v>
          </cell>
          <cell r="D11">
            <v>25000000</v>
          </cell>
          <cell r="E11">
            <v>10</v>
          </cell>
          <cell r="F11" t="str">
            <v>Yes</v>
          </cell>
          <cell r="G11">
            <v>120</v>
          </cell>
          <cell r="H11">
            <v>100</v>
          </cell>
          <cell r="I11" t="str">
            <v>5G</v>
          </cell>
          <cell r="J11" t="str">
            <v>2.5G</v>
          </cell>
          <cell r="K11" t="str">
            <v>No</v>
          </cell>
          <cell r="L11" t="str">
            <v>E-CID</v>
          </cell>
          <cell r="M11">
            <v>15</v>
          </cell>
          <cell r="N11">
            <v>100</v>
          </cell>
          <cell r="O11" t="str">
            <v>No</v>
          </cell>
          <cell r="P11" t="str">
            <v>-</v>
          </cell>
          <cell r="Q11" t="str">
            <v>No</v>
          </cell>
          <cell r="R11" t="str">
            <v>No</v>
          </cell>
          <cell r="S11" t="str">
            <v>Yes</v>
          </cell>
          <cell r="T11" t="str">
            <v>No</v>
          </cell>
          <cell r="U11" t="str">
            <v>No</v>
          </cell>
          <cell r="V11" t="str">
            <v>-</v>
          </cell>
          <cell r="W11" t="str">
            <v>No</v>
          </cell>
          <cell r="X11" t="str">
            <v>SSC1</v>
          </cell>
          <cell r="Y11" t="str">
            <v>Yes</v>
          </cell>
          <cell r="Z11" t="str">
            <v>Yes</v>
          </cell>
          <cell r="AA11" t="str">
            <v>No</v>
          </cell>
          <cell r="AB11" t="str">
            <v>-</v>
          </cell>
          <cell r="AC11">
            <v>2</v>
          </cell>
          <cell r="AE11" t="str">
            <v>Logical isolation</v>
          </cell>
          <cell r="AF11" t="str">
            <v>Yes</v>
          </cell>
          <cell r="AG11" t="str">
            <v>Same SST</v>
          </cell>
          <cell r="AH11" t="str">
            <v>-</v>
          </cell>
          <cell r="AI11">
            <v>6</v>
          </cell>
          <cell r="AJ11" t="str">
            <v>eMBB</v>
          </cell>
          <cell r="AK11">
            <v>0.2</v>
          </cell>
          <cell r="AL11" t="str">
            <v>n/a</v>
          </cell>
          <cell r="AM11" t="str">
            <v>No</v>
          </cell>
          <cell r="AN11" t="str">
            <v>Passive</v>
          </cell>
          <cell r="AO11" t="str">
            <v>Yes</v>
          </cell>
          <cell r="AP11" t="str">
            <v>Direct connection to internet</v>
          </cell>
          <cell r="AQ11" t="str">
            <v>-</v>
          </cell>
        </row>
        <row r="12">
          <cell r="A12" t="str">
            <v>50+ Mbps suburban</v>
          </cell>
          <cell r="B12" t="str">
            <v>Low density low cost MBB</v>
          </cell>
          <cell r="C12">
            <v>500000000</v>
          </cell>
          <cell r="D12">
            <v>25000000</v>
          </cell>
          <cell r="E12">
            <v>10</v>
          </cell>
          <cell r="F12" t="str">
            <v>Yes</v>
          </cell>
          <cell r="G12">
            <v>120</v>
          </cell>
          <cell r="H12">
            <v>400</v>
          </cell>
          <cell r="I12" t="str">
            <v>20G</v>
          </cell>
          <cell r="J12" t="str">
            <v>10G</v>
          </cell>
          <cell r="K12" t="str">
            <v>No</v>
          </cell>
          <cell r="L12" t="str">
            <v>-</v>
          </cell>
          <cell r="M12" t="str">
            <v>-</v>
          </cell>
          <cell r="N12" t="str">
            <v>-</v>
          </cell>
          <cell r="O12" t="str">
            <v>No</v>
          </cell>
          <cell r="P12" t="str">
            <v>-</v>
          </cell>
          <cell r="Q12" t="str">
            <v>No</v>
          </cell>
          <cell r="R12" t="str">
            <v>No</v>
          </cell>
          <cell r="S12" t="str">
            <v>Yes</v>
          </cell>
          <cell r="T12" t="str">
            <v>No</v>
          </cell>
          <cell r="U12" t="str">
            <v>No</v>
          </cell>
          <cell r="V12" t="str">
            <v>-</v>
          </cell>
          <cell r="W12" t="str">
            <v>No</v>
          </cell>
          <cell r="X12" t="str">
            <v>SSC1</v>
          </cell>
          <cell r="Y12" t="str">
            <v>Yes</v>
          </cell>
          <cell r="Z12" t="str">
            <v>Yes</v>
          </cell>
          <cell r="AA12" t="str">
            <v>No</v>
          </cell>
          <cell r="AB12" t="str">
            <v>-</v>
          </cell>
          <cell r="AC12">
            <v>2</v>
          </cell>
          <cell r="AE12" t="str">
            <v>Logical isolation</v>
          </cell>
          <cell r="AF12" t="str">
            <v>Yes</v>
          </cell>
          <cell r="AG12" t="str">
            <v>Same SST</v>
          </cell>
          <cell r="AH12" t="str">
            <v>-</v>
          </cell>
          <cell r="AI12">
            <v>6</v>
          </cell>
          <cell r="AJ12" t="str">
            <v>eMBB</v>
          </cell>
          <cell r="AK12">
            <v>0.2</v>
          </cell>
          <cell r="AL12" t="str">
            <v>n/a</v>
          </cell>
          <cell r="AM12" t="str">
            <v>No</v>
          </cell>
          <cell r="AN12" t="str">
            <v>Passive</v>
          </cell>
          <cell r="AO12" t="str">
            <v>Yes</v>
          </cell>
          <cell r="AP12" t="str">
            <v>Direct connection to internet</v>
          </cell>
          <cell r="AQ12" t="str">
            <v>-</v>
          </cell>
        </row>
        <row r="13">
          <cell r="A13" t="str">
            <v>Ultra-low cost network</v>
          </cell>
          <cell r="B13" t="str">
            <v>Low density low cost MBB</v>
          </cell>
          <cell r="C13">
            <v>100000000</v>
          </cell>
          <cell r="D13">
            <v>10000000</v>
          </cell>
          <cell r="E13">
            <v>50</v>
          </cell>
          <cell r="F13" t="str">
            <v>Yes</v>
          </cell>
          <cell r="G13">
            <v>50</v>
          </cell>
          <cell r="H13">
            <v>16</v>
          </cell>
          <cell r="I13" t="str">
            <v>16M</v>
          </cell>
          <cell r="J13" t="str">
            <v>16M</v>
          </cell>
          <cell r="K13" t="str">
            <v>No</v>
          </cell>
          <cell r="L13" t="str">
            <v>-</v>
          </cell>
          <cell r="M13" t="str">
            <v>-</v>
          </cell>
          <cell r="N13" t="str">
            <v>-</v>
          </cell>
          <cell r="O13" t="str">
            <v>No</v>
          </cell>
          <cell r="P13" t="str">
            <v>-</v>
          </cell>
          <cell r="Q13" t="str">
            <v>No</v>
          </cell>
          <cell r="R13" t="str">
            <v>No</v>
          </cell>
          <cell r="S13" t="str">
            <v>Yes</v>
          </cell>
          <cell r="T13" t="str">
            <v>DRX</v>
          </cell>
          <cell r="U13" t="str">
            <v>No</v>
          </cell>
          <cell r="V13" t="str">
            <v>-</v>
          </cell>
          <cell r="W13" t="str">
            <v>No</v>
          </cell>
          <cell r="X13" t="str">
            <v>SSC1</v>
          </cell>
          <cell r="Y13" t="str">
            <v>No</v>
          </cell>
          <cell r="Z13" t="str">
            <v>No</v>
          </cell>
          <cell r="AA13" t="str">
            <v>No</v>
          </cell>
          <cell r="AB13" t="str">
            <v>-</v>
          </cell>
          <cell r="AC13">
            <v>2</v>
          </cell>
          <cell r="AE13" t="str">
            <v>No isolation</v>
          </cell>
          <cell r="AF13" t="str">
            <v>Yes</v>
          </cell>
          <cell r="AG13" t="str">
            <v>Same SST</v>
          </cell>
          <cell r="AH13" t="str">
            <v>-</v>
          </cell>
          <cell r="AI13">
            <v>6</v>
          </cell>
          <cell r="AJ13" t="str">
            <v>eMBB</v>
          </cell>
          <cell r="AK13">
            <v>0.2</v>
          </cell>
          <cell r="AL13" t="str">
            <v>n/a</v>
          </cell>
          <cell r="AM13" t="str">
            <v>No</v>
          </cell>
          <cell r="AN13" t="str">
            <v>Passive</v>
          </cell>
          <cell r="AO13" t="str">
            <v>-</v>
          </cell>
          <cell r="AP13" t="str">
            <v>Direct connection to internet</v>
          </cell>
          <cell r="AQ13" t="str">
            <v>-</v>
          </cell>
        </row>
        <row r="14">
          <cell r="A14" t="str">
            <v>Tactile internet</v>
          </cell>
          <cell r="B14" t="str">
            <v>Real time communications</v>
          </cell>
          <cell r="C14">
            <v>500000000</v>
          </cell>
          <cell r="D14">
            <v>25000000</v>
          </cell>
          <cell r="E14">
            <v>1</v>
          </cell>
          <cell r="F14" t="str">
            <v>Yes</v>
          </cell>
          <cell r="G14">
            <v>5</v>
          </cell>
          <cell r="K14" t="str">
            <v>No</v>
          </cell>
          <cell r="L14" t="str">
            <v>-</v>
          </cell>
          <cell r="M14" t="str">
            <v>-</v>
          </cell>
          <cell r="N14" t="str">
            <v>-</v>
          </cell>
          <cell r="O14" t="str">
            <v>No</v>
          </cell>
          <cell r="P14" t="str">
            <v>-</v>
          </cell>
          <cell r="Q14" t="str">
            <v>No</v>
          </cell>
          <cell r="R14" t="str">
            <v>No</v>
          </cell>
          <cell r="S14" t="str">
            <v>No</v>
          </cell>
          <cell r="T14" t="str">
            <v>No</v>
          </cell>
          <cell r="U14" t="str">
            <v>No</v>
          </cell>
          <cell r="V14" t="str">
            <v>-</v>
          </cell>
          <cell r="W14" t="str">
            <v>No</v>
          </cell>
          <cell r="X14" t="str">
            <v>SSC1</v>
          </cell>
          <cell r="Y14" t="str">
            <v>No</v>
          </cell>
          <cell r="Z14" t="str">
            <v>No</v>
          </cell>
          <cell r="AA14" t="str">
            <v>No</v>
          </cell>
          <cell r="AB14" t="str">
            <v>-</v>
          </cell>
          <cell r="AC14">
            <v>2</v>
          </cell>
          <cell r="AE14" t="str">
            <v>Logical isolation</v>
          </cell>
          <cell r="AF14" t="str">
            <v>No</v>
          </cell>
          <cell r="AG14" t="str">
            <v>Same SST</v>
          </cell>
          <cell r="AH14" t="str">
            <v>-</v>
          </cell>
          <cell r="AI14">
            <v>81</v>
          </cell>
          <cell r="AJ14" t="str">
            <v>uRLLC</v>
          </cell>
          <cell r="AK14">
            <v>0.5</v>
          </cell>
          <cell r="AL14" t="str">
            <v>n/a</v>
          </cell>
          <cell r="AM14" t="str">
            <v>No</v>
          </cell>
          <cell r="AN14" t="str">
            <v>Active</v>
          </cell>
          <cell r="AO14" t="str">
            <v>Yes</v>
          </cell>
          <cell r="AP14" t="str">
            <v>Termination in private network</v>
          </cell>
          <cell r="AQ14" t="str">
            <v>GRE</v>
          </cell>
        </row>
        <row r="15">
          <cell r="A15" t="str">
            <v>Resilience and traffic surge</v>
          </cell>
          <cell r="B15" t="str">
            <v>Lifeline communications</v>
          </cell>
          <cell r="C15">
            <v>1000000</v>
          </cell>
          <cell r="D15">
            <v>1000000</v>
          </cell>
          <cell r="E15">
            <v>3000</v>
          </cell>
          <cell r="F15" t="str">
            <v>Yes</v>
          </cell>
          <cell r="G15">
            <v>120</v>
          </cell>
          <cell r="H15">
            <v>10000</v>
          </cell>
          <cell r="K15" t="str">
            <v>No</v>
          </cell>
          <cell r="L15" t="str">
            <v>-</v>
          </cell>
          <cell r="M15" t="str">
            <v>-</v>
          </cell>
          <cell r="N15" t="str">
            <v>-</v>
          </cell>
          <cell r="O15" t="str">
            <v>No</v>
          </cell>
          <cell r="P15" t="str">
            <v>-</v>
          </cell>
          <cell r="Q15" t="str">
            <v>No</v>
          </cell>
          <cell r="R15" t="str">
            <v>No</v>
          </cell>
          <cell r="S15" t="str">
            <v>No</v>
          </cell>
          <cell r="T15" t="str">
            <v>No</v>
          </cell>
          <cell r="U15" t="str">
            <v>No</v>
          </cell>
          <cell r="V15" t="str">
            <v>-</v>
          </cell>
          <cell r="W15" t="str">
            <v>No</v>
          </cell>
          <cell r="X15" t="str">
            <v>SSC1</v>
          </cell>
          <cell r="Y15" t="str">
            <v>No</v>
          </cell>
          <cell r="Z15" t="str">
            <v>No</v>
          </cell>
          <cell r="AA15" t="str">
            <v>No</v>
          </cell>
          <cell r="AB15" t="str">
            <v>-</v>
          </cell>
          <cell r="AC15">
            <v>1</v>
          </cell>
          <cell r="AE15" t="str">
            <v>Logical isolation</v>
          </cell>
          <cell r="AF15" t="str">
            <v>No</v>
          </cell>
          <cell r="AG15" t="str">
            <v>Same SST</v>
          </cell>
          <cell r="AH15" t="str">
            <v>-</v>
          </cell>
          <cell r="AI15">
            <v>81</v>
          </cell>
          <cell r="AJ15" t="str">
            <v>uRLLC</v>
          </cell>
          <cell r="AK15">
            <v>0.5</v>
          </cell>
          <cell r="AL15" t="str">
            <v>n/a</v>
          </cell>
          <cell r="AM15" t="str">
            <v>No</v>
          </cell>
          <cell r="AN15" t="str">
            <v>Active</v>
          </cell>
          <cell r="AO15" t="str">
            <v>Yes</v>
          </cell>
          <cell r="AP15" t="str">
            <v>Termination in private network</v>
          </cell>
          <cell r="AQ15" t="str">
            <v>GRE</v>
          </cell>
        </row>
        <row r="16">
          <cell r="A16" t="str">
            <v xml:space="preserve">Automatic traffic control/driving </v>
          </cell>
          <cell r="B16" t="str">
            <v>Ultra reliable, low latency</v>
          </cell>
          <cell r="C16">
            <v>10000000</v>
          </cell>
          <cell r="D16">
            <v>10000000</v>
          </cell>
          <cell r="E16">
            <v>1</v>
          </cell>
          <cell r="F16" t="str">
            <v>Yes</v>
          </cell>
          <cell r="G16">
            <v>500</v>
          </cell>
          <cell r="K16" t="str">
            <v>Yes</v>
          </cell>
          <cell r="L16" t="str">
            <v>Hybrid positioning</v>
          </cell>
          <cell r="M16">
            <v>0.1</v>
          </cell>
          <cell r="N16">
            <v>0.5</v>
          </cell>
          <cell r="O16" t="str">
            <v>No</v>
          </cell>
          <cell r="P16" t="str">
            <v>-</v>
          </cell>
          <cell r="Q16" t="str">
            <v>No</v>
          </cell>
          <cell r="R16" t="str">
            <v>No</v>
          </cell>
          <cell r="S16" t="str">
            <v>No</v>
          </cell>
          <cell r="T16" t="str">
            <v>No</v>
          </cell>
          <cell r="U16" t="str">
            <v>Yes</v>
          </cell>
          <cell r="V16" t="str">
            <v>NR_E-UTRA</v>
          </cell>
          <cell r="W16" t="str">
            <v>Yes</v>
          </cell>
          <cell r="X16" t="str">
            <v>SSC3</v>
          </cell>
          <cell r="Y16" t="str">
            <v>No</v>
          </cell>
          <cell r="Z16" t="str">
            <v>Yes</v>
          </cell>
          <cell r="AA16" t="str">
            <v>No</v>
          </cell>
          <cell r="AB16" t="str">
            <v>-</v>
          </cell>
          <cell r="AC16">
            <v>0.2</v>
          </cell>
          <cell r="AE16" t="str">
            <v>Logical isolation</v>
          </cell>
          <cell r="AF16" t="str">
            <v>No</v>
          </cell>
          <cell r="AG16" t="str">
            <v>Same SST SD</v>
          </cell>
          <cell r="AH16" t="str">
            <v>BS-UE-UE</v>
          </cell>
          <cell r="AI16">
            <v>3</v>
          </cell>
          <cell r="AJ16" t="str">
            <v>uRLLC</v>
          </cell>
          <cell r="AK16">
            <v>0.5</v>
          </cell>
          <cell r="AL16" t="str">
            <v>n/a</v>
          </cell>
          <cell r="AM16" t="str">
            <v>No</v>
          </cell>
          <cell r="AN16" t="str">
            <v>Active</v>
          </cell>
          <cell r="AO16" t="str">
            <v>Yes</v>
          </cell>
          <cell r="AP16" t="str">
            <v>Termination in private network</v>
          </cell>
          <cell r="AQ16" t="str">
            <v>GRE</v>
          </cell>
        </row>
        <row r="17">
          <cell r="A17" t="str">
            <v xml:space="preserve">Collaborative robots </v>
          </cell>
          <cell r="B17" t="str">
            <v>Ultra reliable, low latency</v>
          </cell>
          <cell r="C17">
            <v>10000000</v>
          </cell>
          <cell r="D17">
            <v>10000000</v>
          </cell>
          <cell r="E17">
            <v>1</v>
          </cell>
          <cell r="F17" t="str">
            <v>Yes</v>
          </cell>
          <cell r="G17">
            <v>500</v>
          </cell>
          <cell r="K17" t="str">
            <v>Yes</v>
          </cell>
          <cell r="L17" t="str">
            <v>Hybrid positioning</v>
          </cell>
          <cell r="M17">
            <v>0.1</v>
          </cell>
          <cell r="N17">
            <v>0.5</v>
          </cell>
          <cell r="O17" t="str">
            <v>No</v>
          </cell>
          <cell r="P17" t="str">
            <v>-</v>
          </cell>
          <cell r="Q17" t="str">
            <v>No</v>
          </cell>
          <cell r="R17" t="str">
            <v>No</v>
          </cell>
          <cell r="S17" t="str">
            <v>No</v>
          </cell>
          <cell r="T17" t="str">
            <v>No</v>
          </cell>
          <cell r="U17" t="str">
            <v>No</v>
          </cell>
          <cell r="V17" t="str">
            <v>-</v>
          </cell>
          <cell r="W17" t="str">
            <v>Yes</v>
          </cell>
          <cell r="X17" t="str">
            <v>SSC3</v>
          </cell>
          <cell r="Y17" t="str">
            <v>No</v>
          </cell>
          <cell r="Z17" t="str">
            <v>No</v>
          </cell>
          <cell r="AA17" t="str">
            <v>Yes</v>
          </cell>
          <cell r="AB17">
            <v>1</v>
          </cell>
          <cell r="AC17">
            <v>1</v>
          </cell>
          <cell r="AE17" t="str">
            <v>Logical isolation</v>
          </cell>
          <cell r="AF17" t="str">
            <v>No</v>
          </cell>
          <cell r="AG17" t="str">
            <v>Same SST SD</v>
          </cell>
          <cell r="AH17" t="str">
            <v>-</v>
          </cell>
          <cell r="AI17">
            <v>81</v>
          </cell>
          <cell r="AJ17" t="str">
            <v>uRLLC</v>
          </cell>
          <cell r="AK17">
            <v>0.5</v>
          </cell>
          <cell r="AL17" t="str">
            <v>n/a</v>
          </cell>
          <cell r="AM17" t="str">
            <v>Yes</v>
          </cell>
          <cell r="AN17" t="str">
            <v>Active</v>
          </cell>
          <cell r="AO17" t="str">
            <v>Yes</v>
          </cell>
          <cell r="AP17" t="str">
            <v>Local traffic</v>
          </cell>
        </row>
        <row r="18">
          <cell r="A18" t="str">
            <v>Remote object manipulation – Remote surgery</v>
          </cell>
          <cell r="B18" t="str">
            <v>Ultra reliable, low latency</v>
          </cell>
          <cell r="C18">
            <v>10000000</v>
          </cell>
          <cell r="D18">
            <v>10000000</v>
          </cell>
          <cell r="E18">
            <v>1</v>
          </cell>
          <cell r="F18" t="str">
            <v>Yes</v>
          </cell>
          <cell r="G18">
            <v>500</v>
          </cell>
          <cell r="K18" t="str">
            <v>Yes</v>
          </cell>
          <cell r="L18" t="str">
            <v>Hybrid positioning</v>
          </cell>
          <cell r="M18">
            <v>0.1</v>
          </cell>
          <cell r="N18">
            <v>0.5</v>
          </cell>
          <cell r="O18" t="str">
            <v>No</v>
          </cell>
          <cell r="P18" t="str">
            <v>-</v>
          </cell>
          <cell r="Q18" t="str">
            <v>No</v>
          </cell>
          <cell r="R18" t="str">
            <v>No</v>
          </cell>
          <cell r="S18" t="str">
            <v>No</v>
          </cell>
          <cell r="T18" t="str">
            <v>No</v>
          </cell>
          <cell r="U18" t="str">
            <v>No</v>
          </cell>
          <cell r="V18" t="str">
            <v>-</v>
          </cell>
          <cell r="W18" t="str">
            <v>Yes</v>
          </cell>
          <cell r="X18" t="str">
            <v>SSC3</v>
          </cell>
          <cell r="Y18" t="str">
            <v>No</v>
          </cell>
          <cell r="Z18" t="str">
            <v>No</v>
          </cell>
          <cell r="AA18" t="str">
            <v>Yes</v>
          </cell>
          <cell r="AB18">
            <v>1</v>
          </cell>
          <cell r="AC18">
            <v>1</v>
          </cell>
          <cell r="AE18" t="str">
            <v>Physical isolation</v>
          </cell>
          <cell r="AF18" t="str">
            <v>No</v>
          </cell>
          <cell r="AG18" t="str">
            <v>No share</v>
          </cell>
          <cell r="AH18" t="str">
            <v>-</v>
          </cell>
          <cell r="AI18">
            <v>81</v>
          </cell>
          <cell r="AJ18" t="str">
            <v>uRLLC</v>
          </cell>
          <cell r="AK18">
            <v>0.5</v>
          </cell>
          <cell r="AL18" t="str">
            <v>n/a</v>
          </cell>
          <cell r="AM18" t="str">
            <v>No</v>
          </cell>
          <cell r="AN18" t="str">
            <v>Active</v>
          </cell>
          <cell r="AO18" t="str">
            <v>Yes</v>
          </cell>
          <cell r="AP18" t="str">
            <v>Termination in private network</v>
          </cell>
          <cell r="AQ18" t="str">
            <v>GRE</v>
          </cell>
        </row>
        <row r="19">
          <cell r="A19" t="str">
            <v>eHealth: Extreme Life Critical</v>
          </cell>
          <cell r="B19" t="str">
            <v>High availability, ultra reliable</v>
          </cell>
          <cell r="C19">
            <v>10000000</v>
          </cell>
          <cell r="D19">
            <v>10000000</v>
          </cell>
          <cell r="E19">
            <v>10</v>
          </cell>
          <cell r="F19" t="str">
            <v>Yes</v>
          </cell>
          <cell r="G19">
            <v>500</v>
          </cell>
          <cell r="K19" t="str">
            <v>Yes</v>
          </cell>
          <cell r="L19" t="str">
            <v>Hybrid positioning</v>
          </cell>
          <cell r="M19">
            <v>0.1</v>
          </cell>
          <cell r="N19">
            <v>0.5</v>
          </cell>
          <cell r="O19" t="str">
            <v>No</v>
          </cell>
          <cell r="P19" t="str">
            <v>-</v>
          </cell>
          <cell r="Q19" t="str">
            <v>No</v>
          </cell>
          <cell r="R19" t="str">
            <v>No</v>
          </cell>
          <cell r="S19" t="str">
            <v>No</v>
          </cell>
          <cell r="T19" t="str">
            <v>No</v>
          </cell>
          <cell r="U19" t="str">
            <v>No</v>
          </cell>
          <cell r="V19" t="str">
            <v>-</v>
          </cell>
          <cell r="W19" t="str">
            <v>Yes</v>
          </cell>
          <cell r="X19" t="str">
            <v>SSC2</v>
          </cell>
          <cell r="Y19" t="str">
            <v>No</v>
          </cell>
          <cell r="Z19" t="str">
            <v>No</v>
          </cell>
          <cell r="AA19" t="str">
            <v>No</v>
          </cell>
          <cell r="AB19" t="str">
            <v>-</v>
          </cell>
          <cell r="AC19">
            <v>1</v>
          </cell>
          <cell r="AE19" t="str">
            <v>Physical isolation</v>
          </cell>
          <cell r="AF19" t="str">
            <v>No</v>
          </cell>
          <cell r="AG19" t="str">
            <v>No share</v>
          </cell>
          <cell r="AH19" t="str">
            <v>-</v>
          </cell>
          <cell r="AI19">
            <v>81</v>
          </cell>
          <cell r="AJ19" t="str">
            <v>uRLLC</v>
          </cell>
          <cell r="AK19">
            <v>0.5</v>
          </cell>
          <cell r="AL19" t="str">
            <v>n/a</v>
          </cell>
          <cell r="AM19" t="str">
            <v>No</v>
          </cell>
          <cell r="AN19" t="str">
            <v>Active</v>
          </cell>
          <cell r="AO19" t="str">
            <v>Yes</v>
          </cell>
          <cell r="AP19" t="str">
            <v>Termination in private network</v>
          </cell>
          <cell r="AQ19" t="str">
            <v>GRE</v>
          </cell>
        </row>
        <row r="20">
          <cell r="A20" t="str">
            <v xml:space="preserve">Public safety </v>
          </cell>
          <cell r="B20" t="str">
            <v>High availability, ultra reliable</v>
          </cell>
          <cell r="C20">
            <v>10000000</v>
          </cell>
          <cell r="D20">
            <v>10000000</v>
          </cell>
          <cell r="E20">
            <v>10</v>
          </cell>
          <cell r="F20" t="str">
            <v>Yes</v>
          </cell>
          <cell r="G20">
            <v>500</v>
          </cell>
          <cell r="K20" t="str">
            <v>Yes</v>
          </cell>
          <cell r="L20" t="str">
            <v>OTDOA</v>
          </cell>
          <cell r="M20">
            <v>0.1</v>
          </cell>
          <cell r="N20">
            <v>100</v>
          </cell>
          <cell r="O20" t="str">
            <v>Yes</v>
          </cell>
          <cell r="P20" t="str">
            <v>Pre-emption</v>
          </cell>
          <cell r="Q20" t="str">
            <v>Yes</v>
          </cell>
          <cell r="R20" t="str">
            <v>Broadcast/Multicast + SC-PTM</v>
          </cell>
          <cell r="S20" t="str">
            <v>Yes</v>
          </cell>
          <cell r="T20" t="str">
            <v>No</v>
          </cell>
          <cell r="U20" t="str">
            <v>No</v>
          </cell>
          <cell r="V20" t="str">
            <v>-</v>
          </cell>
          <cell r="W20" t="str">
            <v>Yes</v>
          </cell>
          <cell r="X20" t="str">
            <v>SSC2</v>
          </cell>
          <cell r="Y20" t="str">
            <v>No</v>
          </cell>
          <cell r="Z20" t="str">
            <v>No</v>
          </cell>
          <cell r="AA20" t="str">
            <v>No</v>
          </cell>
          <cell r="AB20" t="str">
            <v>-</v>
          </cell>
          <cell r="AC20">
            <v>1</v>
          </cell>
          <cell r="AE20" t="str">
            <v>Logical isolation</v>
          </cell>
          <cell r="AF20" t="str">
            <v>Yes</v>
          </cell>
          <cell r="AG20" t="str">
            <v>Same SST SD</v>
          </cell>
          <cell r="AH20" t="str">
            <v>-</v>
          </cell>
          <cell r="AI20" t="str">
            <v>65,67,69</v>
          </cell>
          <cell r="AJ20" t="str">
            <v>eMBB</v>
          </cell>
          <cell r="AK20">
            <v>0.3</v>
          </cell>
          <cell r="AL20" t="str">
            <v>n/a</v>
          </cell>
          <cell r="AM20" t="str">
            <v>No</v>
          </cell>
          <cell r="AN20" t="str">
            <v>Active</v>
          </cell>
          <cell r="AO20" t="str">
            <v>-</v>
          </cell>
          <cell r="AP20" t="str">
            <v>Termination in private network</v>
          </cell>
          <cell r="AQ20" t="str">
            <v>GRE</v>
          </cell>
        </row>
        <row r="21">
          <cell r="A21" t="str">
            <v>3D Connectivity: Drones</v>
          </cell>
          <cell r="B21" t="str">
            <v>High availability, ultra reliable</v>
          </cell>
          <cell r="C21">
            <v>10000000</v>
          </cell>
          <cell r="D21">
            <v>10000000</v>
          </cell>
          <cell r="E21">
            <v>10</v>
          </cell>
          <cell r="F21" t="str">
            <v>Yes</v>
          </cell>
          <cell r="G21">
            <v>500</v>
          </cell>
          <cell r="K21" t="str">
            <v>Yes</v>
          </cell>
          <cell r="L21" t="str">
            <v>Hybrid positioning</v>
          </cell>
          <cell r="M21">
            <v>0.1</v>
          </cell>
          <cell r="N21">
            <v>0.5</v>
          </cell>
          <cell r="O21" t="str">
            <v>No</v>
          </cell>
          <cell r="P21" t="str">
            <v>-</v>
          </cell>
          <cell r="Q21" t="str">
            <v>No</v>
          </cell>
          <cell r="R21" t="str">
            <v>No</v>
          </cell>
          <cell r="S21" t="str">
            <v>No</v>
          </cell>
          <cell r="T21" t="str">
            <v>No</v>
          </cell>
          <cell r="U21" t="str">
            <v>No</v>
          </cell>
          <cell r="V21" t="str">
            <v>-</v>
          </cell>
          <cell r="W21" t="str">
            <v>Yes</v>
          </cell>
          <cell r="X21" t="str">
            <v>SSC2</v>
          </cell>
          <cell r="Y21" t="str">
            <v>No</v>
          </cell>
          <cell r="Z21" t="str">
            <v>No</v>
          </cell>
          <cell r="AA21" t="str">
            <v>No</v>
          </cell>
          <cell r="AB21" t="str">
            <v>-</v>
          </cell>
          <cell r="AC21">
            <v>1</v>
          </cell>
          <cell r="AE21" t="str">
            <v>Logical isolation</v>
          </cell>
          <cell r="AF21" t="str">
            <v>No</v>
          </cell>
          <cell r="AG21" t="str">
            <v>Same SST</v>
          </cell>
          <cell r="AH21" t="str">
            <v>-</v>
          </cell>
          <cell r="AI21">
            <v>6</v>
          </cell>
          <cell r="AJ21" t="str">
            <v>eMBB</v>
          </cell>
          <cell r="AK21">
            <v>0.5</v>
          </cell>
          <cell r="AL21" t="str">
            <v>n/a</v>
          </cell>
          <cell r="AM21" t="str">
            <v>Yes</v>
          </cell>
          <cell r="AN21" t="str">
            <v>Passive</v>
          </cell>
          <cell r="AO21" t="str">
            <v>Yes</v>
          </cell>
          <cell r="AP21" t="str">
            <v>Termination in private network</v>
          </cell>
          <cell r="AQ21" t="str">
            <v>GRE</v>
          </cell>
        </row>
        <row r="22">
          <cell r="A22" t="str">
            <v>High speed train</v>
          </cell>
          <cell r="B22" t="str">
            <v>High user mobility broadband</v>
          </cell>
          <cell r="C22">
            <v>500000000</v>
          </cell>
          <cell r="D22">
            <v>25000000</v>
          </cell>
          <cell r="E22">
            <v>10</v>
          </cell>
          <cell r="F22" t="str">
            <v>Yes</v>
          </cell>
          <cell r="G22">
            <v>500</v>
          </cell>
          <cell r="H22">
            <v>2000</v>
          </cell>
          <cell r="I22" t="str">
            <v>100G</v>
          </cell>
          <cell r="J22" t="str">
            <v>50G</v>
          </cell>
          <cell r="K22" t="str">
            <v>No</v>
          </cell>
          <cell r="L22" t="str">
            <v>OTDOA</v>
          </cell>
          <cell r="M22">
            <v>1</v>
          </cell>
          <cell r="N22">
            <v>100</v>
          </cell>
          <cell r="O22" t="str">
            <v>No</v>
          </cell>
          <cell r="P22" t="str">
            <v>-</v>
          </cell>
          <cell r="Q22" t="str">
            <v>No</v>
          </cell>
          <cell r="R22" t="str">
            <v>No</v>
          </cell>
          <cell r="S22" t="str">
            <v>No</v>
          </cell>
          <cell r="T22" t="str">
            <v>No</v>
          </cell>
          <cell r="U22" t="str">
            <v>No</v>
          </cell>
          <cell r="V22" t="str">
            <v>-</v>
          </cell>
          <cell r="W22" t="str">
            <v>No</v>
          </cell>
          <cell r="X22" t="str">
            <v>SSC2</v>
          </cell>
          <cell r="Y22" t="str">
            <v>No</v>
          </cell>
          <cell r="Z22" t="str">
            <v>Yes</v>
          </cell>
          <cell r="AA22" t="str">
            <v>No</v>
          </cell>
          <cell r="AB22" t="str">
            <v>-</v>
          </cell>
          <cell r="AC22">
            <v>2</v>
          </cell>
          <cell r="AE22" t="str">
            <v>Logical isolation</v>
          </cell>
          <cell r="AF22" t="str">
            <v>Yes</v>
          </cell>
          <cell r="AG22" t="str">
            <v>Same SST</v>
          </cell>
          <cell r="AH22" t="str">
            <v>-</v>
          </cell>
          <cell r="AI22">
            <v>82</v>
          </cell>
          <cell r="AJ22" t="str">
            <v>eMBB</v>
          </cell>
          <cell r="AK22">
            <v>0.2</v>
          </cell>
          <cell r="AL22" t="str">
            <v>n/a</v>
          </cell>
          <cell r="AM22" t="str">
            <v>No</v>
          </cell>
          <cell r="AN22" t="str">
            <v>Passive</v>
          </cell>
          <cell r="AO22" t="str">
            <v>Yes</v>
          </cell>
          <cell r="AP22" t="str">
            <v>Direct connection to internet</v>
          </cell>
          <cell r="AQ22" t="str">
            <v>-</v>
          </cell>
        </row>
        <row r="23">
          <cell r="A23" t="str">
            <v xml:space="preserve">Moving Hot Spots </v>
          </cell>
          <cell r="B23" t="str">
            <v>High user mobility broadband</v>
          </cell>
          <cell r="C23">
            <v>500000000</v>
          </cell>
          <cell r="D23">
            <v>25000000</v>
          </cell>
          <cell r="E23">
            <v>10</v>
          </cell>
          <cell r="F23" t="str">
            <v>Yes</v>
          </cell>
          <cell r="G23">
            <v>500</v>
          </cell>
          <cell r="H23">
            <v>2000</v>
          </cell>
          <cell r="I23" t="str">
            <v>100G</v>
          </cell>
          <cell r="J23" t="str">
            <v>50G</v>
          </cell>
          <cell r="K23" t="str">
            <v>No</v>
          </cell>
          <cell r="L23" t="str">
            <v>OTDOA</v>
          </cell>
          <cell r="M23">
            <v>1</v>
          </cell>
          <cell r="N23">
            <v>100</v>
          </cell>
          <cell r="O23" t="str">
            <v>No</v>
          </cell>
          <cell r="P23" t="str">
            <v>-</v>
          </cell>
          <cell r="Q23" t="str">
            <v>No</v>
          </cell>
          <cell r="R23" t="str">
            <v>No</v>
          </cell>
          <cell r="S23" t="str">
            <v>No</v>
          </cell>
          <cell r="T23" t="str">
            <v>No</v>
          </cell>
          <cell r="U23" t="str">
            <v>No</v>
          </cell>
          <cell r="V23" t="str">
            <v>-</v>
          </cell>
          <cell r="W23" t="str">
            <v>No</v>
          </cell>
          <cell r="X23" t="str">
            <v>SSC2</v>
          </cell>
          <cell r="Y23" t="str">
            <v>No</v>
          </cell>
          <cell r="Z23" t="str">
            <v>Yes</v>
          </cell>
          <cell r="AA23" t="str">
            <v>No</v>
          </cell>
          <cell r="AB23" t="str">
            <v>-</v>
          </cell>
          <cell r="AC23">
            <v>2</v>
          </cell>
          <cell r="AE23" t="str">
            <v>Logical isolation</v>
          </cell>
          <cell r="AF23" t="str">
            <v>Yes</v>
          </cell>
          <cell r="AG23" t="str">
            <v>Same SST</v>
          </cell>
          <cell r="AH23" t="str">
            <v>-</v>
          </cell>
          <cell r="AI23">
            <v>6</v>
          </cell>
          <cell r="AJ23" t="str">
            <v>eMBB</v>
          </cell>
          <cell r="AK23">
            <v>0.3</v>
          </cell>
          <cell r="AL23" t="str">
            <v>n/a</v>
          </cell>
          <cell r="AM23" t="str">
            <v>No</v>
          </cell>
          <cell r="AN23" t="str">
            <v>Passive</v>
          </cell>
          <cell r="AO23" t="str">
            <v>Yes</v>
          </cell>
          <cell r="AP23" t="str">
            <v>Direct connection to internet</v>
          </cell>
          <cell r="AQ23" t="str">
            <v>-</v>
          </cell>
        </row>
        <row r="24">
          <cell r="A24" t="str">
            <v>Remote computing</v>
          </cell>
          <cell r="B24" t="str">
            <v>High user mobility broadband</v>
          </cell>
          <cell r="C24">
            <v>500000000</v>
          </cell>
          <cell r="D24">
            <v>25000000</v>
          </cell>
          <cell r="E24">
            <v>10</v>
          </cell>
          <cell r="F24" t="str">
            <v>Yes</v>
          </cell>
          <cell r="G24">
            <v>500</v>
          </cell>
          <cell r="H24">
            <v>2000</v>
          </cell>
          <cell r="I24" t="str">
            <v>100G</v>
          </cell>
          <cell r="J24" t="str">
            <v>50G</v>
          </cell>
          <cell r="K24" t="str">
            <v>No</v>
          </cell>
          <cell r="L24" t="str">
            <v>OTDOA</v>
          </cell>
          <cell r="M24">
            <v>1</v>
          </cell>
          <cell r="N24">
            <v>100</v>
          </cell>
          <cell r="O24" t="str">
            <v>No</v>
          </cell>
          <cell r="P24" t="str">
            <v>-</v>
          </cell>
          <cell r="Q24" t="str">
            <v>No</v>
          </cell>
          <cell r="R24" t="str">
            <v>No</v>
          </cell>
          <cell r="S24" t="str">
            <v>No</v>
          </cell>
          <cell r="T24" t="str">
            <v>No</v>
          </cell>
          <cell r="U24" t="str">
            <v>No</v>
          </cell>
          <cell r="V24" t="str">
            <v>-</v>
          </cell>
          <cell r="W24" t="str">
            <v>No</v>
          </cell>
          <cell r="X24" t="str">
            <v>SSC2</v>
          </cell>
          <cell r="Y24" t="str">
            <v>No</v>
          </cell>
          <cell r="Z24" t="str">
            <v>Yes</v>
          </cell>
          <cell r="AA24" t="str">
            <v>No</v>
          </cell>
          <cell r="AB24" t="str">
            <v>-</v>
          </cell>
          <cell r="AC24">
            <v>2</v>
          </cell>
          <cell r="AE24" t="str">
            <v>Logical isolation</v>
          </cell>
          <cell r="AF24" t="str">
            <v>Yes</v>
          </cell>
          <cell r="AG24" t="str">
            <v>Same SST</v>
          </cell>
          <cell r="AH24" t="str">
            <v>-</v>
          </cell>
          <cell r="AI24">
            <v>6</v>
          </cell>
          <cell r="AJ24" t="str">
            <v>eMBB</v>
          </cell>
          <cell r="AK24">
            <v>0.3</v>
          </cell>
          <cell r="AL24" t="str">
            <v>n/a</v>
          </cell>
          <cell r="AM24" t="str">
            <v>No</v>
          </cell>
          <cell r="AN24" t="str">
            <v>Passive</v>
          </cell>
          <cell r="AO24" t="str">
            <v>Yes</v>
          </cell>
          <cell r="AP24" t="str">
            <v>Direct connection to internet</v>
          </cell>
          <cell r="AQ24" t="str">
            <v>-</v>
          </cell>
        </row>
        <row r="25">
          <cell r="A25" t="str">
            <v>3D Connectivity: Aircrafts</v>
          </cell>
          <cell r="B25" t="str">
            <v>High user mobility broadband</v>
          </cell>
          <cell r="C25">
            <v>150000000</v>
          </cell>
          <cell r="D25">
            <v>7500000</v>
          </cell>
          <cell r="E25">
            <v>10</v>
          </cell>
          <cell r="F25" t="str">
            <v>Yes</v>
          </cell>
          <cell r="G25">
            <v>1000</v>
          </cell>
          <cell r="H25">
            <v>80</v>
          </cell>
          <cell r="I25" t="str">
            <v>1.2G</v>
          </cell>
          <cell r="J25" t="str">
            <v>600M</v>
          </cell>
          <cell r="K25" t="str">
            <v>Yes</v>
          </cell>
          <cell r="L25" t="str">
            <v>Hybrid positioning</v>
          </cell>
          <cell r="M25">
            <v>1</v>
          </cell>
          <cell r="N25">
            <v>0.5</v>
          </cell>
          <cell r="O25" t="str">
            <v>No</v>
          </cell>
          <cell r="P25" t="str">
            <v>-</v>
          </cell>
          <cell r="Q25" t="str">
            <v>No</v>
          </cell>
          <cell r="R25" t="str">
            <v>No</v>
          </cell>
          <cell r="S25" t="str">
            <v>No</v>
          </cell>
          <cell r="T25" t="str">
            <v>No</v>
          </cell>
          <cell r="U25" t="str">
            <v>No</v>
          </cell>
          <cell r="V25" t="str">
            <v>-</v>
          </cell>
          <cell r="W25" t="str">
            <v>No</v>
          </cell>
          <cell r="X25" t="str">
            <v>SSC2</v>
          </cell>
          <cell r="Y25" t="str">
            <v>No</v>
          </cell>
          <cell r="Z25" t="str">
            <v>Yes</v>
          </cell>
          <cell r="AA25" t="str">
            <v>No</v>
          </cell>
          <cell r="AB25" t="str">
            <v>-</v>
          </cell>
          <cell r="AC25">
            <v>2</v>
          </cell>
          <cell r="AE25" t="str">
            <v>Logical isolation</v>
          </cell>
          <cell r="AF25" t="str">
            <v>Yes</v>
          </cell>
          <cell r="AG25" t="str">
            <v>Same SST</v>
          </cell>
          <cell r="AH25" t="str">
            <v>-</v>
          </cell>
          <cell r="AI25">
            <v>82</v>
          </cell>
          <cell r="AJ25" t="str">
            <v>eMBB</v>
          </cell>
          <cell r="AK25">
            <v>0.2</v>
          </cell>
          <cell r="AL25" t="str">
            <v>n/a</v>
          </cell>
          <cell r="AM25" t="str">
            <v>No</v>
          </cell>
          <cell r="AN25" t="str">
            <v>Passive</v>
          </cell>
          <cell r="AO25" t="str">
            <v>Yes</v>
          </cell>
          <cell r="AP25" t="str">
            <v>Direct connection to internet</v>
          </cell>
          <cell r="AQ25" t="str">
            <v>-</v>
          </cell>
        </row>
        <row r="26">
          <cell r="A26" t="str">
            <v>News and information</v>
          </cell>
          <cell r="B26" t="str">
            <v>Broadcast services</v>
          </cell>
          <cell r="C26">
            <v>200000000</v>
          </cell>
          <cell r="D26">
            <v>500000</v>
          </cell>
          <cell r="E26">
            <v>100</v>
          </cell>
          <cell r="F26" t="str">
            <v>Yes</v>
          </cell>
          <cell r="G26">
            <v>500</v>
          </cell>
          <cell r="K26" t="str">
            <v>No</v>
          </cell>
          <cell r="L26" t="str">
            <v>OTDOA</v>
          </cell>
          <cell r="M26">
            <v>1</v>
          </cell>
          <cell r="N26">
            <v>100</v>
          </cell>
          <cell r="O26" t="str">
            <v>No</v>
          </cell>
          <cell r="P26" t="str">
            <v>-</v>
          </cell>
          <cell r="Q26" t="str">
            <v>No</v>
          </cell>
          <cell r="R26" t="str">
            <v>No</v>
          </cell>
          <cell r="S26" t="str">
            <v>No</v>
          </cell>
          <cell r="T26" t="str">
            <v>No</v>
          </cell>
          <cell r="U26" t="str">
            <v>No</v>
          </cell>
          <cell r="V26" t="str">
            <v>-</v>
          </cell>
          <cell r="W26" t="str">
            <v>No</v>
          </cell>
          <cell r="X26" t="str">
            <v>SSC2</v>
          </cell>
          <cell r="Y26" t="str">
            <v>No</v>
          </cell>
          <cell r="Z26" t="str">
            <v>Yes</v>
          </cell>
          <cell r="AA26" t="str">
            <v>No</v>
          </cell>
          <cell r="AB26" t="str">
            <v>-</v>
          </cell>
          <cell r="AC26">
            <v>4</v>
          </cell>
          <cell r="AE26" t="str">
            <v>Logical isolation</v>
          </cell>
          <cell r="AF26" t="str">
            <v>No</v>
          </cell>
          <cell r="AG26" t="str">
            <v>Same SST</v>
          </cell>
          <cell r="AH26" t="str">
            <v>-</v>
          </cell>
          <cell r="AI26">
            <v>6</v>
          </cell>
          <cell r="AJ26" t="str">
            <v>eMBB</v>
          </cell>
          <cell r="AK26">
            <v>0.1</v>
          </cell>
          <cell r="AL26" t="str">
            <v>n/a</v>
          </cell>
          <cell r="AM26" t="str">
            <v>No</v>
          </cell>
          <cell r="AN26" t="str">
            <v>Passive</v>
          </cell>
          <cell r="AO26" t="str">
            <v>Yes</v>
          </cell>
          <cell r="AP26" t="str">
            <v>Direct connection to internet</v>
          </cell>
          <cell r="AQ26" t="str">
            <v>-</v>
          </cell>
        </row>
        <row r="27">
          <cell r="A27" t="str">
            <v>Broadcast like services: Local, Regional, National</v>
          </cell>
          <cell r="B27" t="str">
            <v>Broadcast services</v>
          </cell>
          <cell r="C27">
            <v>200000000</v>
          </cell>
          <cell r="D27">
            <v>500000</v>
          </cell>
          <cell r="E27">
            <v>100</v>
          </cell>
          <cell r="F27" t="str">
            <v>Yes</v>
          </cell>
          <cell r="G27">
            <v>500</v>
          </cell>
          <cell r="K27" t="str">
            <v>No</v>
          </cell>
          <cell r="L27" t="str">
            <v>OTDOA</v>
          </cell>
          <cell r="M27">
            <v>1</v>
          </cell>
          <cell r="N27">
            <v>100</v>
          </cell>
          <cell r="O27" t="str">
            <v>No</v>
          </cell>
          <cell r="P27" t="str">
            <v>-</v>
          </cell>
          <cell r="Q27" t="str">
            <v>No</v>
          </cell>
          <cell r="R27" t="str">
            <v>No</v>
          </cell>
          <cell r="S27" t="str">
            <v>No</v>
          </cell>
          <cell r="T27" t="str">
            <v>No</v>
          </cell>
          <cell r="U27" t="str">
            <v>No</v>
          </cell>
          <cell r="V27" t="str">
            <v>-</v>
          </cell>
          <cell r="W27" t="str">
            <v>No</v>
          </cell>
          <cell r="X27" t="str">
            <v>SSC2</v>
          </cell>
          <cell r="Y27" t="str">
            <v>No</v>
          </cell>
          <cell r="Z27" t="str">
            <v>Yes</v>
          </cell>
          <cell r="AA27" t="str">
            <v>No</v>
          </cell>
          <cell r="AB27" t="str">
            <v>-</v>
          </cell>
          <cell r="AC27">
            <v>4</v>
          </cell>
          <cell r="AE27" t="str">
            <v>Logical isolation</v>
          </cell>
          <cell r="AF27" t="str">
            <v>No</v>
          </cell>
          <cell r="AG27" t="str">
            <v>Same SST</v>
          </cell>
          <cell r="AH27" t="str">
            <v>-</v>
          </cell>
          <cell r="AI27">
            <v>6</v>
          </cell>
          <cell r="AJ27" t="str">
            <v>eMBB</v>
          </cell>
          <cell r="AK27">
            <v>0.1</v>
          </cell>
          <cell r="AL27" t="str">
            <v>n/a</v>
          </cell>
          <cell r="AM27" t="str">
            <v>No</v>
          </cell>
          <cell r="AN27" t="str">
            <v>Passive</v>
          </cell>
          <cell r="AO27" t="str">
            <v>Yes</v>
          </cell>
          <cell r="AP27" t="str">
            <v>Direct connection to internet</v>
          </cell>
          <cell r="AQ27" t="str">
            <v>-</v>
          </cell>
        </row>
      </sheetData>
      <sheetData sheetId="3"/>
      <sheetData sheetId="4"/>
      <sheetData sheetId="5">
        <row r="1">
          <cell r="A1" t="str">
            <v>Country</v>
          </cell>
          <cell r="B1" t="str">
            <v>G-450</v>
          </cell>
          <cell r="D1" t="str">
            <v>G-800</v>
          </cell>
          <cell r="F1" t="str">
            <v>G-850</v>
          </cell>
          <cell r="H1" t="str">
            <v>G-900</v>
          </cell>
          <cell r="J1" t="str">
            <v>G-1800</v>
          </cell>
          <cell r="L1" t="str">
            <v>G-1900</v>
          </cell>
          <cell r="N1" t="str">
            <v>CDMA2000</v>
          </cell>
          <cell r="P1" t="str">
            <v>W-1 (2100)</v>
          </cell>
          <cell r="R1" t="str">
            <v>W-2 (1900)</v>
          </cell>
          <cell r="T1" t="str">
            <v>W-3 (1800)</v>
          </cell>
          <cell r="V1" t="str">
            <v>W-4 (1700)</v>
          </cell>
          <cell r="X1" t="str">
            <v>W-5 (850)</v>
          </cell>
          <cell r="Z1" t="str">
            <v>W-6 (800)</v>
          </cell>
          <cell r="AB1" t="str">
            <v>W-7 (2600)</v>
          </cell>
          <cell r="AD1" t="str">
            <v>W-8 (900)</v>
          </cell>
          <cell r="AF1" t="str">
            <v>W-9 (1700)</v>
          </cell>
          <cell r="AH1" t="str">
            <v>W-10 (1700)</v>
          </cell>
          <cell r="AJ1" t="str">
            <v>W-11 (1500)</v>
          </cell>
          <cell r="AL1" t="str">
            <v>W-12 (700)</v>
          </cell>
          <cell r="AN1" t="str">
            <v>W-13 (700)</v>
          </cell>
          <cell r="AP1" t="str">
            <v>W-14 (700)</v>
          </cell>
          <cell r="AR1" t="str">
            <v>W-19 (800)</v>
          </cell>
          <cell r="AT1" t="str">
            <v>W-20 (800)</v>
          </cell>
          <cell r="AV1" t="str">
            <v>W-21 (1500)</v>
          </cell>
          <cell r="AX1" t="str">
            <v>W-22 (3500)</v>
          </cell>
          <cell r="AZ1" t="str">
            <v>W-25 (1900)</v>
          </cell>
          <cell r="BB1" t="str">
            <v>W-26 (850)</v>
          </cell>
          <cell r="BD1" t="str">
            <v>W-32 (1500)</v>
          </cell>
          <cell r="BF1" t="str">
            <v>L-1 (2100)</v>
          </cell>
          <cell r="BH1" t="str">
            <v>L-2 (1900)</v>
          </cell>
          <cell r="BJ1" t="str">
            <v>L-3 (1800)</v>
          </cell>
          <cell r="BL1" t="str">
            <v>L-4 (1700)</v>
          </cell>
          <cell r="BN1" t="str">
            <v>L-5 (850)</v>
          </cell>
          <cell r="BP1" t="str">
            <v>L-7 (2600)</v>
          </cell>
          <cell r="BR1" t="str">
            <v>L-8 (900)</v>
          </cell>
          <cell r="BT1" t="str">
            <v>L-10 (1700)</v>
          </cell>
          <cell r="BV1" t="str">
            <v>L-11 (1500)</v>
          </cell>
          <cell r="BX1" t="str">
            <v>L-12 (700)</v>
          </cell>
          <cell r="BZ1" t="str">
            <v>L-13 (700)</v>
          </cell>
          <cell r="CB1" t="str">
            <v>L-14 (700)</v>
          </cell>
          <cell r="CD1" t="str">
            <v>L-17 (700)</v>
          </cell>
          <cell r="CF1" t="str">
            <v>L-18 (850)</v>
          </cell>
          <cell r="CH1" t="str">
            <v>L-19 (850)</v>
          </cell>
          <cell r="CJ1" t="str">
            <v>L-20 (800)</v>
          </cell>
          <cell r="CL1" t="str">
            <v>L-21 (1500)</v>
          </cell>
          <cell r="CN1" t="str">
            <v>L-22 (3500)</v>
          </cell>
          <cell r="CP1" t="str">
            <v>L-24 (1600)</v>
          </cell>
          <cell r="CR1" t="str">
            <v>L SDL[A 11] BAND 252 (5200)</v>
          </cell>
          <cell r="CT1" t="str">
            <v>L SDL[A 11] BAND 255 (5800)</v>
          </cell>
          <cell r="CV1" t="str">
            <v>L-25 (1900)</v>
          </cell>
          <cell r="CW1" t="str">
            <v>L-26 (850)</v>
          </cell>
          <cell r="CX1" t="str">
            <v>L-27 (800)</v>
          </cell>
          <cell r="CY1" t="str">
            <v>L-28 (700)</v>
          </cell>
          <cell r="DA1" t="str">
            <v>L SDL[A 11] BAND 29 (700)</v>
          </cell>
          <cell r="DB1" t="str">
            <v>L-30 (2300)</v>
          </cell>
          <cell r="DC1" t="str">
            <v>L-31 (450)</v>
          </cell>
          <cell r="DD1" t="str">
            <v>L SDL[A 11] BAND 32 (1500)</v>
          </cell>
          <cell r="DE1" t="str">
            <v>L-33 (2100)</v>
          </cell>
          <cell r="DF1" t="str">
            <v>L-34 (2100)</v>
          </cell>
          <cell r="DG1" t="str">
            <v>L-35 (1900)</v>
          </cell>
          <cell r="DH1" t="str">
            <v>L-36 (1900)</v>
          </cell>
          <cell r="DI1" t="str">
            <v>L-37 (1900)</v>
          </cell>
          <cell r="DJ1" t="str">
            <v>L-38 (2600)</v>
          </cell>
          <cell r="DK1" t="str">
            <v>L-39 (1900)</v>
          </cell>
          <cell r="DL1" t="str">
            <v>L-40 (2300)</v>
          </cell>
          <cell r="DM1" t="str">
            <v>L-41 (2500)</v>
          </cell>
          <cell r="DN1" t="str">
            <v>L-42 (3500)</v>
          </cell>
          <cell r="DO1" t="str">
            <v>L-43 (3700)</v>
          </cell>
          <cell r="DP1" t="str">
            <v>L-44 (700)</v>
          </cell>
          <cell r="DQ1" t="str">
            <v>L-45 (1500)</v>
          </cell>
          <cell r="DR1" t="str">
            <v>L-46 (5200)</v>
          </cell>
          <cell r="DS1" t="str">
            <v>L-47 (5900)</v>
          </cell>
          <cell r="DT1" t="str">
            <v>L-48 (3500)</v>
          </cell>
          <cell r="DU1" t="str">
            <v>L-49 (3500)</v>
          </cell>
          <cell r="DV1" t="str">
            <v>L-50 (1500)</v>
          </cell>
          <cell r="DW1" t="str">
            <v>L-51 (1500)</v>
          </cell>
          <cell r="DX1" t="str">
            <v>L-52 (3300)</v>
          </cell>
          <cell r="DY1" t="str">
            <v>L-53 (2400)</v>
          </cell>
          <cell r="DZ1" t="str">
            <v>L-65 (2100)</v>
          </cell>
          <cell r="EA1" t="str">
            <v>L-66 (1700)</v>
          </cell>
          <cell r="EB1" t="str">
            <v>L SDL[A 11] BAND 67 (700)</v>
          </cell>
          <cell r="EC1" t="str">
            <v>L-68 (700)</v>
          </cell>
          <cell r="ED1" t="str">
            <v>L SDL[A 11] BAND 69 (2600)</v>
          </cell>
          <cell r="EE1" t="str">
            <v>L-70 (2000)</v>
          </cell>
          <cell r="EF1" t="str">
            <v>L-71 (600)</v>
          </cell>
          <cell r="EG1" t="str">
            <v>L-72 (450)</v>
          </cell>
          <cell r="EH1" t="str">
            <v>L-73 (450)</v>
          </cell>
          <cell r="EI1" t="str">
            <v>L-74 (1500)</v>
          </cell>
          <cell r="EJ1" t="str">
            <v>L SDL[A 11] BAND 75 (1500)</v>
          </cell>
          <cell r="EK1" t="str">
            <v>L SDL[A 11] BAND 76 (1500)</v>
          </cell>
          <cell r="EL1" t="str">
            <v>L-85 (700)</v>
          </cell>
          <cell r="EM1" t="str">
            <v>NR-n1(2100)</v>
          </cell>
          <cell r="EN1" t="str">
            <v>NR-n2(1900)</v>
          </cell>
          <cell r="EO1" t="str">
            <v>NR-n3(1800)</v>
          </cell>
          <cell r="EP1" t="str">
            <v>NR-n5(850)</v>
          </cell>
          <cell r="EQ1" t="str">
            <v>NR-n7(2600)</v>
          </cell>
          <cell r="ER1" t="str">
            <v>NR-n8(900)</v>
          </cell>
          <cell r="ES1" t="str">
            <v>NR-n12(700)</v>
          </cell>
          <cell r="EU1" t="str">
            <v>NR-n20(800)</v>
          </cell>
          <cell r="EV1" t="str">
            <v>NR-n25(1900)</v>
          </cell>
          <cell r="EW1" t="str">
            <v>NR-n28(700)</v>
          </cell>
          <cell r="EX1" t="str">
            <v>NR-n34(2100)</v>
          </cell>
          <cell r="EY1" t="str">
            <v>NR-n38(2600)</v>
          </cell>
          <cell r="EZ1" t="str">
            <v>NR-n39(1900)</v>
          </cell>
          <cell r="FA1" t="str">
            <v>NR-n40(2300)</v>
          </cell>
          <cell r="FB1" t="str">
            <v>NR-n41(2500)</v>
          </cell>
          <cell r="FC1" t="str">
            <v>NR-n50(1500)</v>
          </cell>
          <cell r="FD1" t="str">
            <v>NR-n51(1500)</v>
          </cell>
          <cell r="FE1" t="str">
            <v>NR-n65(2100)</v>
          </cell>
          <cell r="FF1" t="str">
            <v>NR-n66(1700)</v>
          </cell>
          <cell r="FG1" t="str">
            <v>NR-n70(2000)</v>
          </cell>
          <cell r="FH1" t="str">
            <v>NR-n71(600)</v>
          </cell>
          <cell r="FI1" t="str">
            <v>NR-n74(1500)</v>
          </cell>
          <cell r="FJ1" t="str">
            <v>NR SDL[A 8] BAND n75(1500)</v>
          </cell>
          <cell r="FK1" t="str">
            <v>NR SDL[A 8] BAND n76(1500)</v>
          </cell>
          <cell r="FL1" t="str">
            <v>NR-n77(3700)</v>
          </cell>
          <cell r="FN1" t="str">
            <v>NR-n78(3500)</v>
          </cell>
          <cell r="FO1" t="str">
            <v>NR-n79(4700)</v>
          </cell>
          <cell r="FP1" t="str">
            <v>NR SUL[A 9] BAND n80(1800)</v>
          </cell>
          <cell r="FQ1" t="str">
            <v>NR SUL[A 9] BAND n81(900)</v>
          </cell>
          <cell r="FR1" t="str">
            <v>NR SUL[A 9] BAND n82(800)</v>
          </cell>
          <cell r="FS1" t="str">
            <v>NR SUL[A 9] BAND n83(700)</v>
          </cell>
          <cell r="FT1" t="str">
            <v>NR SUL[A 9] BAND n84(1900)</v>
          </cell>
          <cell r="FU1" t="str">
            <v>NR SUL[A 9] BAND n86(1700)</v>
          </cell>
        </row>
        <row r="2">
          <cell r="A2" t="str">
            <v>Italy</v>
          </cell>
          <cell r="C2" t="str">
            <v/>
          </cell>
          <cell r="E2" t="str">
            <v/>
          </cell>
          <cell r="G2" t="str">
            <v/>
          </cell>
          <cell r="H2" t="str">
            <v>Y</v>
          </cell>
          <cell r="I2" t="str">
            <v>G-900</v>
          </cell>
          <cell r="J2" t="str">
            <v>Y</v>
          </cell>
          <cell r="K2" t="str">
            <v>G-1800</v>
          </cell>
          <cell r="M2" t="str">
            <v/>
          </cell>
          <cell r="O2" t="str">
            <v/>
          </cell>
          <cell r="P2" t="str">
            <v>Y</v>
          </cell>
          <cell r="Q2" t="str">
            <v>W-1 (2100)</v>
          </cell>
          <cell r="S2" t="str">
            <v/>
          </cell>
          <cell r="U2" t="str">
            <v/>
          </cell>
          <cell r="W2" t="str">
            <v/>
          </cell>
          <cell r="Y2" t="str">
            <v/>
          </cell>
          <cell r="AA2" t="str">
            <v/>
          </cell>
          <cell r="AC2" t="str">
            <v/>
          </cell>
          <cell r="AD2" t="str">
            <v>Y</v>
          </cell>
          <cell r="AE2" t="str">
            <v>W-8 (900)</v>
          </cell>
          <cell r="AG2" t="str">
            <v/>
          </cell>
          <cell r="AI2" t="str">
            <v/>
          </cell>
          <cell r="AK2" t="str">
            <v/>
          </cell>
          <cell r="AM2" t="str">
            <v/>
          </cell>
          <cell r="AO2" t="str">
            <v/>
          </cell>
          <cell r="AQ2" t="str">
            <v/>
          </cell>
          <cell r="AS2" t="str">
            <v/>
          </cell>
          <cell r="AU2" t="str">
            <v/>
          </cell>
          <cell r="AW2" t="str">
            <v/>
          </cell>
          <cell r="AY2" t="str">
            <v/>
          </cell>
          <cell r="BA2" t="str">
            <v/>
          </cell>
          <cell r="BC2" t="str">
            <v/>
          </cell>
          <cell r="BE2" t="str">
            <v/>
          </cell>
          <cell r="BG2" t="str">
            <v/>
          </cell>
          <cell r="BI2" t="str">
            <v/>
          </cell>
          <cell r="BJ2" t="str">
            <v>Y</v>
          </cell>
          <cell r="BK2" t="str">
            <v>L-3 (1800)</v>
          </cell>
          <cell r="BM2" t="str">
            <v/>
          </cell>
          <cell r="BO2" t="str">
            <v/>
          </cell>
          <cell r="BP2" t="str">
            <v>Y</v>
          </cell>
          <cell r="BQ2" t="str">
            <v>L-7 (2600)</v>
          </cell>
          <cell r="BS2" t="str">
            <v/>
          </cell>
          <cell r="BU2" t="str">
            <v/>
          </cell>
          <cell r="BW2" t="str">
            <v/>
          </cell>
          <cell r="BY2" t="str">
            <v/>
          </cell>
          <cell r="CA2" t="str">
            <v/>
          </cell>
          <cell r="CJ2" t="str">
            <v>Y</v>
          </cell>
          <cell r="ES2" t="str">
            <v>Y</v>
          </cell>
          <cell r="ET2" t="str">
            <v>NR-n12(700)</v>
          </cell>
          <cell r="FL2" t="str">
            <v>Y</v>
          </cell>
          <cell r="FM2" t="str">
            <v>NR-n77(3700)</v>
          </cell>
          <cell r="FV2" t="str">
            <v>G-900,G-1800,W-1 (2100),W-8 (900),L-3 (1800),L-7 (2600),NR-n12(700),NR-n77(3700)</v>
          </cell>
        </row>
        <row r="3">
          <cell r="A3" t="str">
            <v>Germany</v>
          </cell>
          <cell r="H3" t="str">
            <v>Y</v>
          </cell>
          <cell r="I3" t="str">
            <v>G-900</v>
          </cell>
          <cell r="J3" t="str">
            <v>Y</v>
          </cell>
          <cell r="K3" t="str">
            <v>G-1800</v>
          </cell>
          <cell r="P3" t="str">
            <v>Y</v>
          </cell>
          <cell r="Q3" t="str">
            <v>W-1 (2100)</v>
          </cell>
          <cell r="AE3" t="str">
            <v/>
          </cell>
          <cell r="BJ3" t="str">
            <v>Y</v>
          </cell>
          <cell r="BP3" t="str">
            <v>Y</v>
          </cell>
          <cell r="CJ3" t="str">
            <v>Y</v>
          </cell>
        </row>
        <row r="4">
          <cell r="A4" t="str">
            <v>Belgium</v>
          </cell>
          <cell r="H4" t="str">
            <v>Y</v>
          </cell>
          <cell r="I4" t="str">
            <v>G-900</v>
          </cell>
          <cell r="J4" t="str">
            <v>Y</v>
          </cell>
          <cell r="K4" t="str">
            <v>G-1800</v>
          </cell>
          <cell r="P4" t="str">
            <v>Y</v>
          </cell>
          <cell r="Q4" t="str">
            <v>W-1 (2100)</v>
          </cell>
          <cell r="AD4" t="str">
            <v>Y</v>
          </cell>
          <cell r="AE4" t="str">
            <v>W-8 (900)</v>
          </cell>
          <cell r="BJ4" t="str">
            <v>Y</v>
          </cell>
          <cell r="CJ4" t="str">
            <v>Y</v>
          </cell>
        </row>
        <row r="5">
          <cell r="A5" t="str">
            <v>France</v>
          </cell>
          <cell r="H5" t="str">
            <v>Y</v>
          </cell>
          <cell r="I5" t="str">
            <v>G-900</v>
          </cell>
          <cell r="J5" t="str">
            <v>Y</v>
          </cell>
          <cell r="K5" t="str">
            <v>G-1800</v>
          </cell>
          <cell r="P5" t="str">
            <v>Y</v>
          </cell>
          <cell r="Q5" t="str">
            <v>W-1 (2100)</v>
          </cell>
          <cell r="AD5" t="str">
            <v>Y</v>
          </cell>
          <cell r="AE5" t="str">
            <v>W-8 (900)</v>
          </cell>
          <cell r="BF5" t="str">
            <v>Y</v>
          </cell>
          <cell r="BJ5" t="str">
            <v>Y</v>
          </cell>
          <cell r="BP5" t="str">
            <v>Y</v>
          </cell>
          <cell r="CJ5" t="str">
            <v>Y</v>
          </cell>
          <cell r="CY5" t="str">
            <v>Y</v>
          </cell>
        </row>
        <row r="6">
          <cell r="A6" t="str">
            <v>Ireland</v>
          </cell>
          <cell r="H6" t="str">
            <v>Y</v>
          </cell>
          <cell r="I6" t="str">
            <v>G-900</v>
          </cell>
          <cell r="J6" t="str">
            <v>Y</v>
          </cell>
          <cell r="K6" t="str">
            <v>G-1800</v>
          </cell>
          <cell r="P6" t="str">
            <v>Y</v>
          </cell>
          <cell r="Q6" t="str">
            <v>W-1 (2100)</v>
          </cell>
          <cell r="AD6" t="str">
            <v>Y</v>
          </cell>
          <cell r="AE6" t="str">
            <v>W-8 (900)</v>
          </cell>
          <cell r="BJ6" t="str">
            <v>Y</v>
          </cell>
          <cell r="CJ6" t="str">
            <v>Y</v>
          </cell>
        </row>
        <row r="7">
          <cell r="A7" t="str">
            <v>UK</v>
          </cell>
          <cell r="H7" t="str">
            <v>Y</v>
          </cell>
          <cell r="I7" t="str">
            <v>G-900</v>
          </cell>
          <cell r="J7" t="str">
            <v>Y</v>
          </cell>
          <cell r="K7" t="str">
            <v>G-1800</v>
          </cell>
          <cell r="P7" t="str">
            <v>Y</v>
          </cell>
          <cell r="Q7" t="str">
            <v>W-1 (2100)</v>
          </cell>
          <cell r="AD7" t="str">
            <v>Y</v>
          </cell>
          <cell r="AE7" t="str">
            <v>W-8 (900)</v>
          </cell>
          <cell r="BF7" t="str">
            <v>Y</v>
          </cell>
          <cell r="BJ7" t="str">
            <v>Y</v>
          </cell>
          <cell r="BP7" t="str">
            <v>Y</v>
          </cell>
          <cell r="CJ7" t="str">
            <v>Y</v>
          </cell>
        </row>
        <row r="8">
          <cell r="A8" t="str">
            <v>Poland</v>
          </cell>
          <cell r="H8" t="str">
            <v>Y</v>
          </cell>
          <cell r="I8" t="str">
            <v>G-900</v>
          </cell>
          <cell r="J8" t="str">
            <v>Y</v>
          </cell>
          <cell r="K8" t="str">
            <v>G-1800</v>
          </cell>
          <cell r="P8" t="str">
            <v>Y</v>
          </cell>
          <cell r="Q8" t="str">
            <v>W-1 (2100)</v>
          </cell>
          <cell r="AD8" t="str">
            <v>Y</v>
          </cell>
          <cell r="AE8" t="str">
            <v>W-8 (900)</v>
          </cell>
          <cell r="BF8" t="str">
            <v>Y</v>
          </cell>
          <cell r="BJ8" t="str">
            <v>Y</v>
          </cell>
          <cell r="CJ8" t="str">
            <v>Y</v>
          </cell>
          <cell r="CY8" t="str">
            <v>Y</v>
          </cell>
        </row>
        <row r="9">
          <cell r="A9" t="str">
            <v>Spain</v>
          </cell>
          <cell r="H9" t="str">
            <v>Y</v>
          </cell>
          <cell r="I9" t="str">
            <v>G-900</v>
          </cell>
          <cell r="J9" t="str">
            <v>Y</v>
          </cell>
          <cell r="K9" t="str">
            <v>G-1800</v>
          </cell>
          <cell r="P9" t="str">
            <v>Y</v>
          </cell>
          <cell r="Q9" t="str">
            <v>W-1 (2100)</v>
          </cell>
          <cell r="AD9" t="str">
            <v>Y</v>
          </cell>
          <cell r="AE9" t="str">
            <v>W-8 (900)</v>
          </cell>
          <cell r="BJ9" t="str">
            <v>Y</v>
          </cell>
          <cell r="BP9" t="str">
            <v>Y</v>
          </cell>
        </row>
        <row r="10">
          <cell r="A10" t="str">
            <v>Portugal</v>
          </cell>
          <cell r="H10" t="str">
            <v>Y</v>
          </cell>
          <cell r="I10" t="str">
            <v>G-900</v>
          </cell>
          <cell r="J10" t="str">
            <v>Y</v>
          </cell>
          <cell r="K10" t="str">
            <v>G-1800</v>
          </cell>
          <cell r="P10" t="str">
            <v>Y</v>
          </cell>
          <cell r="Q10" t="str">
            <v>W-1 (2100)</v>
          </cell>
          <cell r="AD10" t="str">
            <v>Y</v>
          </cell>
          <cell r="AE10" t="str">
            <v>W-8 (900)</v>
          </cell>
          <cell r="BJ10" t="str">
            <v>Y</v>
          </cell>
          <cell r="BP10" t="str">
            <v>Y</v>
          </cell>
          <cell r="CJ10" t="str">
            <v>Y</v>
          </cell>
        </row>
        <row r="11">
          <cell r="A11" t="str">
            <v>Greece</v>
          </cell>
          <cell r="H11" t="str">
            <v>Y</v>
          </cell>
          <cell r="I11" t="str">
            <v>G-900</v>
          </cell>
          <cell r="J11" t="str">
            <v>Y</v>
          </cell>
          <cell r="K11" t="str">
            <v>G-1800</v>
          </cell>
          <cell r="P11" t="str">
            <v>Y</v>
          </cell>
          <cell r="Q11" t="str">
            <v>W-1 (2100)</v>
          </cell>
          <cell r="AE11" t="str">
            <v/>
          </cell>
          <cell r="BF11" t="str">
            <v>Y</v>
          </cell>
          <cell r="BJ11" t="str">
            <v>Y</v>
          </cell>
          <cell r="CJ11" t="str">
            <v>Y</v>
          </cell>
        </row>
        <row r="12">
          <cell r="A12" t="str">
            <v>Finland</v>
          </cell>
          <cell r="H12" t="str">
            <v>Y</v>
          </cell>
          <cell r="I12" t="str">
            <v>G-900</v>
          </cell>
          <cell r="J12" t="str">
            <v>Y</v>
          </cell>
          <cell r="K12" t="str">
            <v>G-1800</v>
          </cell>
          <cell r="P12" t="str">
            <v>Y</v>
          </cell>
          <cell r="Q12" t="str">
            <v>W-1 (2100)</v>
          </cell>
          <cell r="AD12" t="str">
            <v>Y</v>
          </cell>
          <cell r="AE12" t="str">
            <v>W-8 (900)</v>
          </cell>
          <cell r="BJ12" t="str">
            <v>Y</v>
          </cell>
          <cell r="BP12" t="str">
            <v>Y</v>
          </cell>
          <cell r="CJ12" t="str">
            <v>Y</v>
          </cell>
        </row>
        <row r="13">
          <cell r="A13" t="str">
            <v>Sweden</v>
          </cell>
          <cell r="H13" t="str">
            <v>Y</v>
          </cell>
          <cell r="I13" t="str">
            <v>G-900</v>
          </cell>
          <cell r="J13" t="str">
            <v>Y</v>
          </cell>
          <cell r="K13" t="str">
            <v>G-1800</v>
          </cell>
          <cell r="P13" t="str">
            <v>Y</v>
          </cell>
          <cell r="Q13" t="str">
            <v>W-1 (2100)</v>
          </cell>
          <cell r="AD13" t="str">
            <v>Y</v>
          </cell>
          <cell r="AE13" t="str">
            <v>W-8 (900)</v>
          </cell>
          <cell r="BJ13" t="str">
            <v>Y</v>
          </cell>
          <cell r="BP13" t="str">
            <v>Y</v>
          </cell>
          <cell r="BR13" t="str">
            <v>Y</v>
          </cell>
          <cell r="CJ13" t="str">
            <v>Y</v>
          </cell>
        </row>
        <row r="14">
          <cell r="A14" t="str">
            <v>Norway</v>
          </cell>
          <cell r="H14" t="str">
            <v>Y</v>
          </cell>
          <cell r="I14" t="str">
            <v>G-900</v>
          </cell>
          <cell r="J14" t="str">
            <v>Y</v>
          </cell>
          <cell r="K14" t="str">
            <v>G-1800</v>
          </cell>
          <cell r="P14" t="str">
            <v>Y</v>
          </cell>
          <cell r="Q14" t="str">
            <v>W-1 (2100)</v>
          </cell>
          <cell r="AD14" t="str">
            <v>Y</v>
          </cell>
          <cell r="AE14" t="str">
            <v>W-8 (900)</v>
          </cell>
          <cell r="BJ14" t="str">
            <v>Y</v>
          </cell>
          <cell r="BP14" t="str">
            <v>Y</v>
          </cell>
          <cell r="CJ14" t="str">
            <v>Y</v>
          </cell>
        </row>
        <row r="15">
          <cell r="A15" t="str">
            <v>Denmark</v>
          </cell>
          <cell r="H15" t="str">
            <v>Y</v>
          </cell>
          <cell r="I15" t="str">
            <v>G-900</v>
          </cell>
          <cell r="J15" t="str">
            <v>Y</v>
          </cell>
          <cell r="K15" t="str">
            <v>G-1800</v>
          </cell>
          <cell r="P15" t="str">
            <v>Y</v>
          </cell>
          <cell r="Q15" t="str">
            <v>W-1 (2100)</v>
          </cell>
          <cell r="AE15" t="str">
            <v/>
          </cell>
          <cell r="BJ15" t="str">
            <v>Y</v>
          </cell>
          <cell r="BP15" t="str">
            <v>Y</v>
          </cell>
          <cell r="CJ15" t="str">
            <v>Y</v>
          </cell>
        </row>
        <row r="16">
          <cell r="A16" t="str">
            <v>.</v>
          </cell>
          <cell r="B16" t="str">
            <v>.</v>
          </cell>
          <cell r="D16" t="str">
            <v>.</v>
          </cell>
          <cell r="F16" t="str">
            <v>.</v>
          </cell>
          <cell r="H16" t="str">
            <v>.</v>
          </cell>
          <cell r="J16" t="str">
            <v>.</v>
          </cell>
          <cell r="L16" t="str">
            <v>.</v>
          </cell>
          <cell r="N16" t="str">
            <v>.</v>
          </cell>
          <cell r="P16" t="str">
            <v>.</v>
          </cell>
          <cell r="R16" t="str">
            <v>.</v>
          </cell>
          <cell r="T16" t="str">
            <v>.</v>
          </cell>
          <cell r="V16" t="str">
            <v>.</v>
          </cell>
          <cell r="X16" t="str">
            <v>.</v>
          </cell>
          <cell r="Z16" t="str">
            <v>.</v>
          </cell>
          <cell r="AB16" t="str">
            <v>.</v>
          </cell>
          <cell r="AD16" t="str">
            <v>.</v>
          </cell>
          <cell r="AF16" t="str">
            <v>.</v>
          </cell>
          <cell r="AH16" t="str">
            <v>.</v>
          </cell>
          <cell r="AJ16" t="str">
            <v>.</v>
          </cell>
          <cell r="AL16" t="str">
            <v>.</v>
          </cell>
          <cell r="AN16" t="str">
            <v>.</v>
          </cell>
          <cell r="AP16" t="str">
            <v>.</v>
          </cell>
          <cell r="AR16" t="str">
            <v>.</v>
          </cell>
          <cell r="AT16" t="str">
            <v>.</v>
          </cell>
          <cell r="AV16" t="str">
            <v>.</v>
          </cell>
          <cell r="AX16" t="str">
            <v>.</v>
          </cell>
          <cell r="AZ16" t="str">
            <v>.</v>
          </cell>
          <cell r="BB16" t="str">
            <v>.</v>
          </cell>
          <cell r="BD16" t="str">
            <v>.</v>
          </cell>
          <cell r="BF16" t="str">
            <v>.</v>
          </cell>
          <cell r="BH16" t="str">
            <v>.</v>
          </cell>
          <cell r="BJ16" t="str">
            <v>.</v>
          </cell>
          <cell r="BL16" t="str">
            <v>.</v>
          </cell>
          <cell r="BN16" t="str">
            <v>.</v>
          </cell>
          <cell r="BP16" t="str">
            <v>.</v>
          </cell>
          <cell r="BR16" t="str">
            <v>.</v>
          </cell>
          <cell r="BT16" t="str">
            <v>.</v>
          </cell>
          <cell r="BV16" t="str">
            <v>.</v>
          </cell>
          <cell r="BX16" t="str">
            <v>.</v>
          </cell>
          <cell r="BZ16" t="str">
            <v>.</v>
          </cell>
          <cell r="CB16" t="str">
            <v>.</v>
          </cell>
          <cell r="CD16" t="str">
            <v>.</v>
          </cell>
          <cell r="CF16" t="str">
            <v>.</v>
          </cell>
          <cell r="CH16" t="str">
            <v>.</v>
          </cell>
          <cell r="CJ16" t="str">
            <v>.</v>
          </cell>
          <cell r="CL16" t="str">
            <v>.</v>
          </cell>
          <cell r="CN16" t="str">
            <v>.</v>
          </cell>
          <cell r="CP16" t="str">
            <v>.</v>
          </cell>
          <cell r="CR16" t="str">
            <v>.</v>
          </cell>
          <cell r="CT16" t="str">
            <v>.</v>
          </cell>
          <cell r="CV16" t="str">
            <v>.</v>
          </cell>
          <cell r="CW16" t="str">
            <v>.</v>
          </cell>
          <cell r="CX16" t="str">
            <v>.</v>
          </cell>
          <cell r="CY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v>
          </cell>
          <cell r="DZ16" t="str">
            <v>.</v>
          </cell>
          <cell r="EA16" t="str">
            <v>.</v>
          </cell>
          <cell r="EB16" t="str">
            <v>.</v>
          </cell>
          <cell r="EC16" t="str">
            <v>.</v>
          </cell>
          <cell r="ED16" t="str">
            <v>.</v>
          </cell>
          <cell r="EE16" t="str">
            <v>.</v>
          </cell>
          <cell r="EF16" t="str">
            <v>.</v>
          </cell>
          <cell r="EG16" t="str">
            <v>.</v>
          </cell>
          <cell r="EH16" t="str">
            <v>.</v>
          </cell>
          <cell r="EI16" t="str">
            <v>.</v>
          </cell>
          <cell r="EJ16" t="str">
            <v>.</v>
          </cell>
          <cell r="EK16" t="str">
            <v>.</v>
          </cell>
          <cell r="EL16" t="str">
            <v>.</v>
          </cell>
          <cell r="EM16" t="str">
            <v>.</v>
          </cell>
          <cell r="EN16" t="str">
            <v>.</v>
          </cell>
          <cell r="EO16" t="str">
            <v>.</v>
          </cell>
          <cell r="EP16" t="str">
            <v>.</v>
          </cell>
          <cell r="EQ16" t="str">
            <v>.</v>
          </cell>
          <cell r="ER16" t="str">
            <v>.</v>
          </cell>
          <cell r="ES16" t="str">
            <v>.</v>
          </cell>
          <cell r="EU16" t="str">
            <v>.</v>
          </cell>
          <cell r="EV16" t="str">
            <v>.</v>
          </cell>
          <cell r="EW16" t="str">
            <v>.</v>
          </cell>
          <cell r="EX16" t="str">
            <v>.</v>
          </cell>
          <cell r="EY16" t="str">
            <v>.</v>
          </cell>
          <cell r="EZ16" t="str">
            <v>.</v>
          </cell>
          <cell r="FA16" t="str">
            <v>.</v>
          </cell>
          <cell r="FB16" t="str">
            <v>.</v>
          </cell>
          <cell r="FC16" t="str">
            <v>.</v>
          </cell>
          <cell r="FD16" t="str">
            <v>.</v>
          </cell>
          <cell r="FE16" t="str">
            <v>.</v>
          </cell>
          <cell r="FF16" t="str">
            <v>.</v>
          </cell>
          <cell r="FG16" t="str">
            <v>.</v>
          </cell>
          <cell r="FH16" t="str">
            <v>.</v>
          </cell>
          <cell r="FI16" t="str">
            <v>.</v>
          </cell>
          <cell r="FJ16" t="str">
            <v>.</v>
          </cell>
          <cell r="FK16" t="str">
            <v>.</v>
          </cell>
          <cell r="FL16" t="str">
            <v>.</v>
          </cell>
          <cell r="FN16" t="str">
            <v>.</v>
          </cell>
          <cell r="FO16" t="str">
            <v>.</v>
          </cell>
          <cell r="FP16" t="str">
            <v>.</v>
          </cell>
          <cell r="FQ16" t="str">
            <v>.</v>
          </cell>
          <cell r="FR16" t="str">
            <v>.</v>
          </cell>
          <cell r="FS16" t="str">
            <v>.</v>
          </cell>
          <cell r="FT16" t="str">
            <v>.</v>
          </cell>
          <cell r="FU16" t="str">
            <v>.</v>
          </cell>
        </row>
        <row r="17">
          <cell r="A17" t="str">
            <v>.</v>
          </cell>
          <cell r="B17" t="str">
            <v>.</v>
          </cell>
          <cell r="D17" t="str">
            <v>.</v>
          </cell>
          <cell r="F17" t="str">
            <v>.</v>
          </cell>
          <cell r="H17" t="str">
            <v>.</v>
          </cell>
          <cell r="J17" t="str">
            <v>.</v>
          </cell>
          <cell r="L17" t="str">
            <v>.</v>
          </cell>
          <cell r="N17" t="str">
            <v>.</v>
          </cell>
          <cell r="P17" t="str">
            <v>.</v>
          </cell>
          <cell r="R17" t="str">
            <v>.</v>
          </cell>
          <cell r="T17" t="str">
            <v>.</v>
          </cell>
          <cell r="V17" t="str">
            <v>.</v>
          </cell>
          <cell r="X17" t="str">
            <v>.</v>
          </cell>
          <cell r="Z17" t="str">
            <v>.</v>
          </cell>
          <cell r="AB17" t="str">
            <v>.</v>
          </cell>
          <cell r="AD17" t="str">
            <v>.</v>
          </cell>
          <cell r="AF17" t="str">
            <v>.</v>
          </cell>
          <cell r="AH17" t="str">
            <v>.</v>
          </cell>
          <cell r="AJ17" t="str">
            <v>.</v>
          </cell>
          <cell r="AL17" t="str">
            <v>.</v>
          </cell>
          <cell r="AN17" t="str">
            <v>.</v>
          </cell>
          <cell r="AP17" t="str">
            <v>.</v>
          </cell>
          <cell r="AR17" t="str">
            <v>.</v>
          </cell>
          <cell r="AT17" t="str">
            <v>.</v>
          </cell>
          <cell r="AV17" t="str">
            <v>.</v>
          </cell>
          <cell r="AX17" t="str">
            <v>.</v>
          </cell>
          <cell r="AZ17" t="str">
            <v>.</v>
          </cell>
          <cell r="BB17" t="str">
            <v>.</v>
          </cell>
          <cell r="BD17" t="str">
            <v>.</v>
          </cell>
          <cell r="BF17" t="str">
            <v>.</v>
          </cell>
          <cell r="BH17" t="str">
            <v>.</v>
          </cell>
          <cell r="BJ17" t="str">
            <v>.</v>
          </cell>
          <cell r="BL17" t="str">
            <v>.</v>
          </cell>
          <cell r="BN17" t="str">
            <v>.</v>
          </cell>
          <cell r="BP17" t="str">
            <v>.</v>
          </cell>
          <cell r="BR17" t="str">
            <v>.</v>
          </cell>
          <cell r="BT17" t="str">
            <v>.</v>
          </cell>
          <cell r="BV17" t="str">
            <v>.</v>
          </cell>
          <cell r="BX17" t="str">
            <v>.</v>
          </cell>
          <cell r="BZ17" t="str">
            <v>.</v>
          </cell>
          <cell r="CB17" t="str">
            <v>.</v>
          </cell>
          <cell r="CD17" t="str">
            <v>.</v>
          </cell>
          <cell r="CF17" t="str">
            <v>.</v>
          </cell>
          <cell r="CH17" t="str">
            <v>.</v>
          </cell>
          <cell r="CJ17" t="str">
            <v>.</v>
          </cell>
          <cell r="CL17" t="str">
            <v>.</v>
          </cell>
          <cell r="CN17" t="str">
            <v>.</v>
          </cell>
          <cell r="CP17" t="str">
            <v>.</v>
          </cell>
          <cell r="CR17" t="str">
            <v>.</v>
          </cell>
          <cell r="CT17" t="str">
            <v>.</v>
          </cell>
          <cell r="CV17" t="str">
            <v>.</v>
          </cell>
          <cell r="CW17" t="str">
            <v>.</v>
          </cell>
          <cell r="CX17" t="str">
            <v>.</v>
          </cell>
          <cell r="CY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v>
          </cell>
          <cell r="DZ17" t="str">
            <v>.</v>
          </cell>
          <cell r="EA17" t="str">
            <v>.</v>
          </cell>
          <cell r="EB17" t="str">
            <v>.</v>
          </cell>
          <cell r="EC17" t="str">
            <v>.</v>
          </cell>
          <cell r="ED17" t="str">
            <v>.</v>
          </cell>
          <cell r="EE17" t="str">
            <v>.</v>
          </cell>
          <cell r="EF17" t="str">
            <v>.</v>
          </cell>
          <cell r="EG17" t="str">
            <v>.</v>
          </cell>
          <cell r="EH17" t="str">
            <v>.</v>
          </cell>
          <cell r="EI17" t="str">
            <v>.</v>
          </cell>
          <cell r="EJ17" t="str">
            <v>.</v>
          </cell>
          <cell r="EK17" t="str">
            <v>.</v>
          </cell>
          <cell r="EL17" t="str">
            <v>.</v>
          </cell>
          <cell r="EM17" t="str">
            <v>.</v>
          </cell>
          <cell r="EN17" t="str">
            <v>.</v>
          </cell>
          <cell r="EO17" t="str">
            <v>.</v>
          </cell>
          <cell r="EP17" t="str">
            <v>.</v>
          </cell>
          <cell r="EQ17" t="str">
            <v>.</v>
          </cell>
          <cell r="ER17" t="str">
            <v>.</v>
          </cell>
          <cell r="ES17" t="str">
            <v>.</v>
          </cell>
          <cell r="EU17" t="str">
            <v>.</v>
          </cell>
          <cell r="EV17" t="str">
            <v>.</v>
          </cell>
          <cell r="EW17" t="str">
            <v>.</v>
          </cell>
          <cell r="EX17" t="str">
            <v>.</v>
          </cell>
          <cell r="EY17" t="str">
            <v>.</v>
          </cell>
          <cell r="EZ17" t="str">
            <v>.</v>
          </cell>
          <cell r="FA17" t="str">
            <v>.</v>
          </cell>
          <cell r="FB17" t="str">
            <v>.</v>
          </cell>
          <cell r="FC17" t="str">
            <v>.</v>
          </cell>
          <cell r="FD17" t="str">
            <v>.</v>
          </cell>
          <cell r="FE17" t="str">
            <v>.</v>
          </cell>
          <cell r="FF17" t="str">
            <v>.</v>
          </cell>
          <cell r="FG17" t="str">
            <v>.</v>
          </cell>
          <cell r="FH17" t="str">
            <v>.</v>
          </cell>
          <cell r="FI17" t="str">
            <v>.</v>
          </cell>
          <cell r="FJ17" t="str">
            <v>.</v>
          </cell>
          <cell r="FK17" t="str">
            <v>.</v>
          </cell>
          <cell r="FL17" t="str">
            <v>.</v>
          </cell>
          <cell r="FN17" t="str">
            <v>.</v>
          </cell>
          <cell r="FO17" t="str">
            <v>.</v>
          </cell>
          <cell r="FP17" t="str">
            <v>.</v>
          </cell>
          <cell r="FQ17" t="str">
            <v>.</v>
          </cell>
          <cell r="FR17" t="str">
            <v>.</v>
          </cell>
          <cell r="FS17" t="str">
            <v>.</v>
          </cell>
          <cell r="FT17" t="str">
            <v>.</v>
          </cell>
          <cell r="FU17" t="str">
            <v>.</v>
          </cell>
        </row>
        <row r="18">
          <cell r="A18" t="str">
            <v>.</v>
          </cell>
          <cell r="B18" t="str">
            <v>.</v>
          </cell>
          <cell r="D18" t="str">
            <v>.</v>
          </cell>
          <cell r="F18" t="str">
            <v>.</v>
          </cell>
          <cell r="H18" t="str">
            <v>.</v>
          </cell>
          <cell r="J18" t="str">
            <v>.</v>
          </cell>
          <cell r="L18" t="str">
            <v>.</v>
          </cell>
          <cell r="N18" t="str">
            <v>.</v>
          </cell>
          <cell r="P18" t="str">
            <v>.</v>
          </cell>
          <cell r="R18" t="str">
            <v>.</v>
          </cell>
          <cell r="T18" t="str">
            <v>.</v>
          </cell>
          <cell r="V18" t="str">
            <v>.</v>
          </cell>
          <cell r="X18" t="str">
            <v>.</v>
          </cell>
          <cell r="Z18" t="str">
            <v>.</v>
          </cell>
          <cell r="AB18" t="str">
            <v>.</v>
          </cell>
          <cell r="AD18" t="str">
            <v>.</v>
          </cell>
          <cell r="AF18" t="str">
            <v>.</v>
          </cell>
          <cell r="AH18" t="str">
            <v>.</v>
          </cell>
          <cell r="AJ18" t="str">
            <v>.</v>
          </cell>
          <cell r="AL18" t="str">
            <v>.</v>
          </cell>
          <cell r="AN18" t="str">
            <v>.</v>
          </cell>
          <cell r="AP18" t="str">
            <v>.</v>
          </cell>
          <cell r="AR18" t="str">
            <v>.</v>
          </cell>
          <cell r="AT18" t="str">
            <v>.</v>
          </cell>
          <cell r="AV18" t="str">
            <v>.</v>
          </cell>
          <cell r="AX18" t="str">
            <v>.</v>
          </cell>
          <cell r="AZ18" t="str">
            <v>.</v>
          </cell>
          <cell r="BB18" t="str">
            <v>.</v>
          </cell>
          <cell r="BD18" t="str">
            <v>.</v>
          </cell>
          <cell r="BF18" t="str">
            <v>.</v>
          </cell>
          <cell r="BH18" t="str">
            <v>.</v>
          </cell>
          <cell r="BJ18" t="str">
            <v>.</v>
          </cell>
          <cell r="BL18" t="str">
            <v>.</v>
          </cell>
          <cell r="BN18" t="str">
            <v>.</v>
          </cell>
          <cell r="BP18" t="str">
            <v>.</v>
          </cell>
          <cell r="BR18" t="str">
            <v>.</v>
          </cell>
          <cell r="BT18" t="str">
            <v>.</v>
          </cell>
          <cell r="BV18" t="str">
            <v>.</v>
          </cell>
          <cell r="BX18" t="str">
            <v>.</v>
          </cell>
          <cell r="BZ18" t="str">
            <v>.</v>
          </cell>
          <cell r="CB18" t="str">
            <v>.</v>
          </cell>
          <cell r="CD18" t="str">
            <v>.</v>
          </cell>
          <cell r="CF18" t="str">
            <v>.</v>
          </cell>
          <cell r="CH18" t="str">
            <v>.</v>
          </cell>
          <cell r="CJ18" t="str">
            <v>.</v>
          </cell>
          <cell r="CL18" t="str">
            <v>.</v>
          </cell>
          <cell r="CN18" t="str">
            <v>.</v>
          </cell>
          <cell r="CP18" t="str">
            <v>.</v>
          </cell>
          <cell r="CR18" t="str">
            <v>.</v>
          </cell>
          <cell r="CT18" t="str">
            <v>.</v>
          </cell>
          <cell r="CV18" t="str">
            <v>.</v>
          </cell>
          <cell r="CW18" t="str">
            <v>.</v>
          </cell>
          <cell r="CX18" t="str">
            <v>.</v>
          </cell>
          <cell r="CY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v>
          </cell>
          <cell r="DZ18" t="str">
            <v>.</v>
          </cell>
          <cell r="EA18" t="str">
            <v>.</v>
          </cell>
          <cell r="EB18" t="str">
            <v>.</v>
          </cell>
          <cell r="EC18" t="str">
            <v>.</v>
          </cell>
          <cell r="ED18" t="str">
            <v>.</v>
          </cell>
          <cell r="EE18" t="str">
            <v>.</v>
          </cell>
          <cell r="EF18" t="str">
            <v>.</v>
          </cell>
          <cell r="EG18" t="str">
            <v>.</v>
          </cell>
          <cell r="EH18" t="str">
            <v>.</v>
          </cell>
          <cell r="EI18" t="str">
            <v>.</v>
          </cell>
          <cell r="EJ18" t="str">
            <v>.</v>
          </cell>
          <cell r="EK18" t="str">
            <v>.</v>
          </cell>
          <cell r="EL18" t="str">
            <v>.</v>
          </cell>
          <cell r="EM18" t="str">
            <v>.</v>
          </cell>
          <cell r="EN18" t="str">
            <v>.</v>
          </cell>
          <cell r="EO18" t="str">
            <v>.</v>
          </cell>
          <cell r="EP18" t="str">
            <v>.</v>
          </cell>
          <cell r="EQ18" t="str">
            <v>.</v>
          </cell>
          <cell r="ER18" t="str">
            <v>.</v>
          </cell>
          <cell r="ES18" t="str">
            <v>.</v>
          </cell>
          <cell r="EU18" t="str">
            <v>.</v>
          </cell>
          <cell r="EV18" t="str">
            <v>.</v>
          </cell>
          <cell r="EW18" t="str">
            <v>.</v>
          </cell>
          <cell r="EX18" t="str">
            <v>.</v>
          </cell>
          <cell r="EY18" t="str">
            <v>.</v>
          </cell>
          <cell r="EZ18" t="str">
            <v>.</v>
          </cell>
          <cell r="FA18" t="str">
            <v>.</v>
          </cell>
          <cell r="FB18" t="str">
            <v>.</v>
          </cell>
          <cell r="FC18" t="str">
            <v>.</v>
          </cell>
          <cell r="FD18" t="str">
            <v>.</v>
          </cell>
          <cell r="FE18" t="str">
            <v>.</v>
          </cell>
          <cell r="FF18" t="str">
            <v>.</v>
          </cell>
          <cell r="FG18" t="str">
            <v>.</v>
          </cell>
          <cell r="FH18" t="str">
            <v>.</v>
          </cell>
          <cell r="FI18" t="str">
            <v>.</v>
          </cell>
          <cell r="FJ18" t="str">
            <v>.</v>
          </cell>
          <cell r="FK18" t="str">
            <v>.</v>
          </cell>
          <cell r="FL18" t="str">
            <v>.</v>
          </cell>
          <cell r="FN18" t="str">
            <v>.</v>
          </cell>
          <cell r="FO18" t="str">
            <v>.</v>
          </cell>
          <cell r="FP18" t="str">
            <v>.</v>
          </cell>
          <cell r="FQ18" t="str">
            <v>.</v>
          </cell>
          <cell r="FR18" t="str">
            <v>.</v>
          </cell>
          <cell r="FS18" t="str">
            <v>.</v>
          </cell>
          <cell r="FT18" t="str">
            <v>.</v>
          </cell>
          <cell r="FU18" t="str">
            <v>.</v>
          </cell>
        </row>
        <row r="19">
          <cell r="A19" t="str">
            <v>.</v>
          </cell>
          <cell r="B19" t="str">
            <v>.</v>
          </cell>
          <cell r="D19" t="str">
            <v>.</v>
          </cell>
          <cell r="F19" t="str">
            <v>.</v>
          </cell>
          <cell r="H19" t="str">
            <v>.</v>
          </cell>
          <cell r="J19" t="str">
            <v>.</v>
          </cell>
          <cell r="L19" t="str">
            <v>.</v>
          </cell>
          <cell r="N19" t="str">
            <v>.</v>
          </cell>
          <cell r="P19" t="str">
            <v>.</v>
          </cell>
          <cell r="R19" t="str">
            <v>.</v>
          </cell>
          <cell r="T19" t="str">
            <v>.</v>
          </cell>
          <cell r="V19" t="str">
            <v>.</v>
          </cell>
          <cell r="X19" t="str">
            <v>.</v>
          </cell>
          <cell r="Z19" t="str">
            <v>.</v>
          </cell>
          <cell r="AB19" t="str">
            <v>.</v>
          </cell>
          <cell r="AD19" t="str">
            <v>.</v>
          </cell>
          <cell r="AF19" t="str">
            <v>.</v>
          </cell>
          <cell r="AH19" t="str">
            <v>.</v>
          </cell>
          <cell r="AJ19" t="str">
            <v>.</v>
          </cell>
          <cell r="AL19" t="str">
            <v>.</v>
          </cell>
          <cell r="AN19" t="str">
            <v>.</v>
          </cell>
          <cell r="AP19" t="str">
            <v>.</v>
          </cell>
          <cell r="AR19" t="str">
            <v>.</v>
          </cell>
          <cell r="AT19" t="str">
            <v>.</v>
          </cell>
          <cell r="AV19" t="str">
            <v>.</v>
          </cell>
          <cell r="AX19" t="str">
            <v>.</v>
          </cell>
          <cell r="AZ19" t="str">
            <v>.</v>
          </cell>
          <cell r="BB19" t="str">
            <v>.</v>
          </cell>
          <cell r="BD19" t="str">
            <v>.</v>
          </cell>
          <cell r="BF19" t="str">
            <v>.</v>
          </cell>
          <cell r="BH19" t="str">
            <v>.</v>
          </cell>
          <cell r="BJ19" t="str">
            <v>.</v>
          </cell>
          <cell r="BL19" t="str">
            <v>.</v>
          </cell>
          <cell r="BN19" t="str">
            <v>.</v>
          </cell>
          <cell r="BP19" t="str">
            <v>.</v>
          </cell>
          <cell r="BR19" t="str">
            <v>.</v>
          </cell>
          <cell r="BT19" t="str">
            <v>.</v>
          </cell>
          <cell r="BV19" t="str">
            <v>.</v>
          </cell>
          <cell r="BX19" t="str">
            <v>.</v>
          </cell>
          <cell r="BZ19" t="str">
            <v>.</v>
          </cell>
          <cell r="CB19" t="str">
            <v>.</v>
          </cell>
          <cell r="CD19" t="str">
            <v>.</v>
          </cell>
          <cell r="CF19" t="str">
            <v>.</v>
          </cell>
          <cell r="CH19" t="str">
            <v>.</v>
          </cell>
          <cell r="CJ19" t="str">
            <v>.</v>
          </cell>
          <cell r="CL19" t="str">
            <v>.</v>
          </cell>
          <cell r="CN19" t="str">
            <v>.</v>
          </cell>
          <cell r="CP19" t="str">
            <v>.</v>
          </cell>
          <cell r="CR19" t="str">
            <v>.</v>
          </cell>
          <cell r="CT19" t="str">
            <v>.</v>
          </cell>
          <cell r="CV19" t="str">
            <v>.</v>
          </cell>
          <cell r="CW19" t="str">
            <v>.</v>
          </cell>
          <cell r="CX19" t="str">
            <v>.</v>
          </cell>
          <cell r="CY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v>
          </cell>
          <cell r="DZ19" t="str">
            <v>.</v>
          </cell>
          <cell r="EA19" t="str">
            <v>.</v>
          </cell>
          <cell r="EB19" t="str">
            <v>.</v>
          </cell>
          <cell r="EC19" t="str">
            <v>.</v>
          </cell>
          <cell r="ED19" t="str">
            <v>.</v>
          </cell>
          <cell r="EE19" t="str">
            <v>.</v>
          </cell>
          <cell r="EF19" t="str">
            <v>.</v>
          </cell>
          <cell r="EG19" t="str">
            <v>.</v>
          </cell>
          <cell r="EH19" t="str">
            <v>.</v>
          </cell>
          <cell r="EI19" t="str">
            <v>.</v>
          </cell>
          <cell r="EJ19" t="str">
            <v>.</v>
          </cell>
          <cell r="EK19" t="str">
            <v>.</v>
          </cell>
          <cell r="EL19" t="str">
            <v>.</v>
          </cell>
          <cell r="EM19" t="str">
            <v>.</v>
          </cell>
          <cell r="EN19" t="str">
            <v>.</v>
          </cell>
          <cell r="EO19" t="str">
            <v>.</v>
          </cell>
          <cell r="EP19" t="str">
            <v>.</v>
          </cell>
          <cell r="EQ19" t="str">
            <v>.</v>
          </cell>
          <cell r="ER19" t="str">
            <v>.</v>
          </cell>
          <cell r="ES19" t="str">
            <v>.</v>
          </cell>
          <cell r="EU19" t="str">
            <v>.</v>
          </cell>
          <cell r="EV19" t="str">
            <v>.</v>
          </cell>
          <cell r="EW19" t="str">
            <v>.</v>
          </cell>
          <cell r="EX19" t="str">
            <v>.</v>
          </cell>
          <cell r="EY19" t="str">
            <v>.</v>
          </cell>
          <cell r="EZ19" t="str">
            <v>.</v>
          </cell>
          <cell r="FA19" t="str">
            <v>.</v>
          </cell>
          <cell r="FB19" t="str">
            <v>.</v>
          </cell>
          <cell r="FC19" t="str">
            <v>.</v>
          </cell>
          <cell r="FD19" t="str">
            <v>.</v>
          </cell>
          <cell r="FE19" t="str">
            <v>.</v>
          </cell>
          <cell r="FF19" t="str">
            <v>.</v>
          </cell>
          <cell r="FG19" t="str">
            <v>.</v>
          </cell>
          <cell r="FH19" t="str">
            <v>.</v>
          </cell>
          <cell r="FI19" t="str">
            <v>.</v>
          </cell>
          <cell r="FJ19" t="str">
            <v>.</v>
          </cell>
          <cell r="FK19" t="str">
            <v>.</v>
          </cell>
          <cell r="FL19" t="str">
            <v>.</v>
          </cell>
          <cell r="FN19" t="str">
            <v>.</v>
          </cell>
          <cell r="FO19" t="str">
            <v>.</v>
          </cell>
          <cell r="FP19" t="str">
            <v>.</v>
          </cell>
          <cell r="FQ19" t="str">
            <v>.</v>
          </cell>
          <cell r="FR19" t="str">
            <v>.</v>
          </cell>
          <cell r="FS19" t="str">
            <v>.</v>
          </cell>
          <cell r="FT19" t="str">
            <v>.</v>
          </cell>
          <cell r="FU19" t="str">
            <v>.</v>
          </cell>
        </row>
      </sheetData>
      <sheetData sheetId="6">
        <row r="1">
          <cell r="A1" t="str">
            <v>IMEITACSV</v>
          </cell>
          <cell r="B1" t="str">
            <v>Brand Name</v>
          </cell>
          <cell r="C1" t="str">
            <v>Marketing Name and Model Name</v>
          </cell>
          <cell r="D1" t="str">
            <v>Manufacturer</v>
          </cell>
          <cell r="E1" t="str">
            <v>Designation Type</v>
          </cell>
          <cell r="F1" t="str">
            <v>Allocation Date</v>
          </cell>
          <cell r="G1" t="str">
            <v>Operating System</v>
          </cell>
          <cell r="H1" t="str">
            <v>Support for NFC</v>
          </cell>
          <cell r="I1" t="str">
            <v>Support for Bluetooth</v>
          </cell>
          <cell r="J1" t="str">
            <v>Support for WLAN</v>
          </cell>
          <cell r="K1" t="str">
            <v>Frequency   Support</v>
          </cell>
        </row>
        <row r="2">
          <cell r="K2" t="str">
            <v>G-450</v>
          </cell>
          <cell r="L2" t="str">
            <v>G-800</v>
          </cell>
          <cell r="N2" t="str">
            <v>G-850</v>
          </cell>
          <cell r="O2" t="str">
            <v>G-1800</v>
          </cell>
          <cell r="Q2" t="str">
            <v>G-1900</v>
          </cell>
          <cell r="R2" t="str">
            <v>CDMA2000</v>
          </cell>
          <cell r="S2" t="str">
            <v>W-1 (2100)</v>
          </cell>
          <cell r="T2" t="str">
            <v>W-2 (1900)</v>
          </cell>
          <cell r="U2" t="str">
            <v>W-3 (1800)</v>
          </cell>
          <cell r="V2" t="str">
            <v>W-4 (1700)</v>
          </cell>
          <cell r="W2" t="str">
            <v>W-5 (850)</v>
          </cell>
          <cell r="X2" t="str">
            <v>W-6 (800)</v>
          </cell>
          <cell r="Y2" t="str">
            <v>W-7 (2600)</v>
          </cell>
          <cell r="Z2" t="str">
            <v>W-8 (900)</v>
          </cell>
          <cell r="AA2" t="str">
            <v>W-9 (1700)</v>
          </cell>
          <cell r="AB2" t="str">
            <v>W-10 (1700)</v>
          </cell>
          <cell r="AC2" t="str">
            <v>W-11 (1500)</v>
          </cell>
          <cell r="AD2" t="str">
            <v>W-12 (700)</v>
          </cell>
          <cell r="AE2" t="str">
            <v>W-13 (700)</v>
          </cell>
          <cell r="AF2" t="str">
            <v>W-14 (700)</v>
          </cell>
          <cell r="AG2" t="str">
            <v>W-19 (800)</v>
          </cell>
          <cell r="AH2" t="str">
            <v>W-20 (800)</v>
          </cell>
          <cell r="AI2" t="str">
            <v>W-21 (1500)</v>
          </cell>
          <cell r="AJ2" t="str">
            <v>W-22 (3500)</v>
          </cell>
          <cell r="AK2" t="str">
            <v>W-25 (1900)</v>
          </cell>
          <cell r="AL2" t="str">
            <v>W-26 (850)</v>
          </cell>
          <cell r="AM2" t="str">
            <v>W-32 (1500)</v>
          </cell>
          <cell r="AN2" t="str">
            <v>L-1 (2100)</v>
          </cell>
          <cell r="AQ2" t="str">
            <v>L-2 (1900)</v>
          </cell>
          <cell r="AS2" t="str">
            <v>L-3 (1800)</v>
          </cell>
          <cell r="AU2" t="str">
            <v>L-4 (1700)</v>
          </cell>
          <cell r="AW2" t="str">
            <v>L-5 (850)</v>
          </cell>
          <cell r="AY2" t="str">
            <v>L-7 (2600)</v>
          </cell>
          <cell r="BA2" t="str">
            <v>L-8 (900)</v>
          </cell>
          <cell r="BC2" t="str">
            <v>L-10 (1700)</v>
          </cell>
          <cell r="BE2" t="str">
            <v>L-11 (1500)</v>
          </cell>
          <cell r="BG2" t="str">
            <v>L-12 (700)</v>
          </cell>
          <cell r="BI2" t="str">
            <v>L-13 (700)</v>
          </cell>
          <cell r="BK2" t="str">
            <v>L-14 (700)</v>
          </cell>
          <cell r="BM2" t="str">
            <v>L-17 (700)</v>
          </cell>
          <cell r="BO2" t="str">
            <v>L-18 (850)</v>
          </cell>
          <cell r="BQ2" t="str">
            <v>L-19 (850)</v>
          </cell>
          <cell r="BS2" t="str">
            <v>L-20 (800)</v>
          </cell>
          <cell r="BU2" t="str">
            <v>L-21 (1500)</v>
          </cell>
          <cell r="BW2" t="str">
            <v>L-22 (3500)</v>
          </cell>
          <cell r="BX2" t="str">
            <v>L-24 (1600)</v>
          </cell>
          <cell r="BY2" t="str">
            <v>LTE SDL[A 11]   252 (5200)</v>
          </cell>
          <cell r="BZ2" t="str">
            <v>LTE SDL[A 11]   255 (5800)</v>
          </cell>
          <cell r="CA2" t="str">
            <v>L-25 (1900)</v>
          </cell>
          <cell r="CC2" t="str">
            <v>L-26 (850)</v>
          </cell>
          <cell r="CE2" t="str">
            <v>L-27 (800)</v>
          </cell>
          <cell r="CF2" t="str">
            <v>L-28 (700)</v>
          </cell>
          <cell r="CG2" t="str">
            <v>LTE SDL[A 11]   29 (700)</v>
          </cell>
          <cell r="CH2" t="str">
            <v>L-30 (2300)</v>
          </cell>
          <cell r="CI2" t="str">
            <v>L-31 (450)</v>
          </cell>
          <cell r="CJ2" t="str">
            <v>LTE SDL[A 11]   32 (1500)</v>
          </cell>
          <cell r="CK2" t="str">
            <v>L-33 (2100)</v>
          </cell>
          <cell r="CL2" t="str">
            <v>L-34 (2100)</v>
          </cell>
          <cell r="CM2" t="str">
            <v>L-35 (1900)</v>
          </cell>
          <cell r="CN2" t="str">
            <v>L-36 (1900)</v>
          </cell>
          <cell r="CO2" t="str">
            <v>L-37 (1900)</v>
          </cell>
          <cell r="CP2" t="str">
            <v>L-38 (2600)</v>
          </cell>
          <cell r="CQ2" t="str">
            <v>L-39 (1900)</v>
          </cell>
          <cell r="CR2" t="str">
            <v>L-40 (2300)</v>
          </cell>
          <cell r="CS2" t="str">
            <v>L-41 (2500)</v>
          </cell>
          <cell r="CT2" t="str">
            <v>L-42 (3500)</v>
          </cell>
          <cell r="CU2" t="str">
            <v>L-43 (3700)</v>
          </cell>
          <cell r="CV2" t="str">
            <v>L-44 (700)</v>
          </cell>
          <cell r="CW2" t="str">
            <v>L-45 (1500)</v>
          </cell>
          <cell r="CX2" t="str">
            <v>L-46 (5200)</v>
          </cell>
          <cell r="CY2" t="str">
            <v>L-47 (5900)</v>
          </cell>
          <cell r="CZ2" t="str">
            <v>L-48 (3500)</v>
          </cell>
          <cell r="DA2" t="str">
            <v>L-49 (3500)</v>
          </cell>
          <cell r="DB2" t="str">
            <v>L-50 (1500)</v>
          </cell>
          <cell r="DC2" t="str">
            <v>L-51 (1500)</v>
          </cell>
          <cell r="DD2" t="str">
            <v>L-52 (3300)</v>
          </cell>
          <cell r="DE2" t="str">
            <v>L-53 (2400)</v>
          </cell>
          <cell r="DF2" t="str">
            <v>L-65 (2100)</v>
          </cell>
          <cell r="DG2" t="str">
            <v>L-66 (1700)</v>
          </cell>
          <cell r="DH2" t="str">
            <v>LTE SDL[A 11]   67 (700)</v>
          </cell>
          <cell r="DI2" t="str">
            <v>L-68 (700)</v>
          </cell>
          <cell r="DJ2" t="str">
            <v>LTE SDL[A 11]   69 (2600)</v>
          </cell>
          <cell r="DK2" t="str">
            <v>L-70 (2000)</v>
          </cell>
          <cell r="DL2" t="str">
            <v>L-71 (600)</v>
          </cell>
          <cell r="DM2" t="str">
            <v>L-72 (450)</v>
          </cell>
          <cell r="DN2" t="str">
            <v>L-73 (450)</v>
          </cell>
          <cell r="DO2" t="str">
            <v>L-74 (1500)</v>
          </cell>
          <cell r="DP2" t="str">
            <v>LTE SDL[A 11]   75 (1500)</v>
          </cell>
          <cell r="DQ2" t="str">
            <v>LTE SDL[A 11]   76 (1500)</v>
          </cell>
          <cell r="DR2" t="str">
            <v>L-85 (700)</v>
          </cell>
          <cell r="DS2" t="str">
            <v>NR-n1(2100)</v>
          </cell>
          <cell r="DT2" t="str">
            <v>NR-n2(1900)</v>
          </cell>
          <cell r="DU2" t="str">
            <v>NR-n3(1800)</v>
          </cell>
          <cell r="DV2" t="str">
            <v>NR-n5(850)</v>
          </cell>
          <cell r="DX2" t="str">
            <v>NR-n7(2600)</v>
          </cell>
          <cell r="DY2" t="str">
            <v>NR-n8(900)</v>
          </cell>
          <cell r="DZ2" t="str">
            <v>NR-n12(700)</v>
          </cell>
          <cell r="EA2" t="str">
            <v>NR-n20(800)</v>
          </cell>
          <cell r="EB2" t="str">
            <v>NR-n25(1900)</v>
          </cell>
          <cell r="EC2" t="str">
            <v>NR-n28(700)</v>
          </cell>
          <cell r="EE2" t="str">
            <v>NR-n34(2100)</v>
          </cell>
          <cell r="EG2" t="str">
            <v>NR-n38(2600)</v>
          </cell>
          <cell r="EH2" t="str">
            <v>NR-n39(1900)</v>
          </cell>
          <cell r="EI2" t="str">
            <v>NR-n40(2300)</v>
          </cell>
          <cell r="EK2" t="str">
            <v>NR-n41(2500)</v>
          </cell>
          <cell r="EM2" t="str">
            <v>NR-n50(1500)</v>
          </cell>
          <cell r="EN2" t="str">
            <v>NR-n51(1500)</v>
          </cell>
          <cell r="EO2" t="str">
            <v>NR-n65(2100)</v>
          </cell>
          <cell r="EP2" t="str">
            <v>NR-n66(1700)</v>
          </cell>
          <cell r="EQ2" t="str">
            <v>NR-n70(2000)</v>
          </cell>
          <cell r="ER2" t="str">
            <v>NR-n71(600)</v>
          </cell>
          <cell r="ES2" t="str">
            <v>NR-n74(1500)</v>
          </cell>
          <cell r="ET2" t="str">
            <v>NR SDL[A 8]   n75(1500)</v>
          </cell>
          <cell r="EU2" t="str">
            <v>NR SDL[A 8]   n76(1500)</v>
          </cell>
          <cell r="EV2" t="str">
            <v>NR-n77(3700)</v>
          </cell>
          <cell r="EW2" t="str">
            <v>NR-n78(3500)</v>
          </cell>
          <cell r="EX2" t="str">
            <v>NR-n78(3500)</v>
          </cell>
          <cell r="EY2" t="str">
            <v>NR-n79(4700)</v>
          </cell>
          <cell r="EZ2" t="str">
            <v>NR SUL[A 9]   n80(1800)</v>
          </cell>
          <cell r="FA2" t="str">
            <v>NR SUL[A 9]   n81(900)</v>
          </cell>
          <cell r="FB2" t="str">
            <v>NR SUL[A 9]   n82(800)</v>
          </cell>
          <cell r="FC2" t="str">
            <v>NR SUL[A 9]   n83(700)</v>
          </cell>
          <cell r="FD2" t="str">
            <v>NR SUL[A 9]   n84(1900)</v>
          </cell>
          <cell r="FE2" t="str">
            <v>NR SUL[A 9]   n86(1700)</v>
          </cell>
        </row>
        <row r="3">
          <cell r="A3">
            <v>35305519</v>
          </cell>
          <cell r="B3" t="str">
            <v>METOS</v>
          </cell>
          <cell r="C3" t="str">
            <v>iMETOS IMT300</v>
          </cell>
          <cell r="D3" t="str">
            <v>METOS</v>
          </cell>
          <cell r="E3" t="str">
            <v>Modem</v>
          </cell>
          <cell r="G3" t="str">
            <v>Unknown</v>
          </cell>
          <cell r="H3" t="str">
            <v>N</v>
          </cell>
          <cell r="I3" t="str">
            <v>N</v>
          </cell>
          <cell r="J3" t="str">
            <v>N</v>
          </cell>
          <cell r="L3" t="str">
            <v>Y</v>
          </cell>
          <cell r="M3" t="str">
            <v>G-800</v>
          </cell>
          <cell r="O3" t="str">
            <v>Y</v>
          </cell>
          <cell r="P3" t="str">
            <v>G-1800</v>
          </cell>
          <cell r="U3" t="str">
            <v>Y</v>
          </cell>
          <cell r="AA3" t="str">
            <v>Y</v>
          </cell>
          <cell r="AN3" t="str">
            <v>Y</v>
          </cell>
          <cell r="AO3" t="str">
            <v>L-1 (2100)</v>
          </cell>
          <cell r="AQ3" t="str">
            <v>Y</v>
          </cell>
          <cell r="AR3" t="str">
            <v>L-2 (1900)</v>
          </cell>
          <cell r="AS3" t="str">
            <v>Y</v>
          </cell>
          <cell r="AT3" t="str">
            <v>L-3 (1800)</v>
          </cell>
          <cell r="AU3" t="str">
            <v>Y</v>
          </cell>
          <cell r="AV3" t="str">
            <v>L-4 (1700)</v>
          </cell>
          <cell r="AW3" t="str">
            <v>Y</v>
          </cell>
          <cell r="AX3" t="str">
            <v>L-5 (850)</v>
          </cell>
          <cell r="AY3" t="str">
            <v>Y</v>
          </cell>
          <cell r="BA3" t="str">
            <v>Y</v>
          </cell>
          <cell r="BB3" t="str">
            <v>L-8 (900)</v>
          </cell>
          <cell r="BC3" t="str">
            <v>Y</v>
          </cell>
          <cell r="BD3" t="str">
            <v>L-10 (1700)</v>
          </cell>
          <cell r="BG3" t="str">
            <v>Y</v>
          </cell>
          <cell r="BH3" t="str">
            <v>L-12 (700)</v>
          </cell>
          <cell r="DV3" t="str">
            <v>Y</v>
          </cell>
          <cell r="DW3" t="str">
            <v>NR-n5(850)</v>
          </cell>
          <cell r="EC3" t="str">
            <v>Y</v>
          </cell>
          <cell r="ED3" t="str">
            <v>NR-n28(700)</v>
          </cell>
          <cell r="EE3" t="str">
            <v>Y</v>
          </cell>
          <cell r="EF3" t="str">
            <v>NR-n34(2100)</v>
          </cell>
          <cell r="EI3" t="str">
            <v>Y</v>
          </cell>
          <cell r="EJ3" t="str">
            <v>NR-n40(2300)</v>
          </cell>
          <cell r="EK3" t="str">
            <v>Y</v>
          </cell>
          <cell r="EL3" t="str">
            <v>NR-n41(2500)</v>
          </cell>
          <cell r="EW3" t="str">
            <v>Y</v>
          </cell>
          <cell r="EX3" t="str">
            <v>NR-n78(3500)</v>
          </cell>
          <cell r="FF3" t="str">
            <v>L-1 (2100),L-2 (1900),L-3 (1800),L-4 (1700),L-5 (850),,L-8 (900),NR-n5(850),NR-n28(700),NR-n34(2100),NR-n40(2300),NR-n41(2500),NR-n78(3500)</v>
          </cell>
        </row>
        <row r="4">
          <cell r="A4">
            <v>35305520</v>
          </cell>
          <cell r="B4" t="str">
            <v>METOS</v>
          </cell>
          <cell r="C4" t="str">
            <v>iMETOS 3.3</v>
          </cell>
          <cell r="D4" t="str">
            <v>METOS</v>
          </cell>
          <cell r="E4" t="str">
            <v>Modem</v>
          </cell>
          <cell r="F4" t="str">
            <v>.</v>
          </cell>
          <cell r="G4" t="str">
            <v>Unknown</v>
          </cell>
          <cell r="H4" t="str">
            <v>N</v>
          </cell>
          <cell r="I4" t="str">
            <v>N</v>
          </cell>
          <cell r="J4" t="str">
            <v>N</v>
          </cell>
          <cell r="L4" t="str">
            <v>Y</v>
          </cell>
          <cell r="M4" t="str">
            <v>G-800</v>
          </cell>
          <cell r="O4" t="str">
            <v>Y</v>
          </cell>
          <cell r="P4" t="str">
            <v>G-1800</v>
          </cell>
          <cell r="AO4" t="str">
            <v>L-1 (2100)</v>
          </cell>
          <cell r="AR4" t="str">
            <v>L-2 (1900)</v>
          </cell>
          <cell r="AT4" t="str">
            <v>L-3 (1800)</v>
          </cell>
          <cell r="AV4" t="str">
            <v>L-4 (1700)</v>
          </cell>
          <cell r="AX4" t="str">
            <v>L-5 (850)</v>
          </cell>
          <cell r="BB4" t="str">
            <v>L-8 (900)</v>
          </cell>
          <cell r="BD4" t="str">
            <v>L-10 (1700)</v>
          </cell>
          <cell r="BH4" t="str">
            <v>L-12 (700)</v>
          </cell>
          <cell r="DV4" t="str">
            <v>Y</v>
          </cell>
          <cell r="DW4" t="str">
            <v>NR-n5(850)</v>
          </cell>
          <cell r="EC4" t="str">
            <v>Y</v>
          </cell>
          <cell r="ED4" t="str">
            <v>NR-n28(700)</v>
          </cell>
          <cell r="EE4" t="str">
            <v>Y</v>
          </cell>
          <cell r="EF4" t="str">
            <v>NR-n34(2100)</v>
          </cell>
          <cell r="EI4" t="str">
            <v>Y</v>
          </cell>
          <cell r="EJ4" t="str">
            <v>NR-n40(2300)</v>
          </cell>
          <cell r="EK4" t="str">
            <v>Y</v>
          </cell>
          <cell r="EL4" t="str">
            <v>NR-n41(2500)</v>
          </cell>
          <cell r="EW4" t="str">
            <v>Y</v>
          </cell>
          <cell r="EX4" t="str">
            <v>NR-n78(3500)</v>
          </cell>
          <cell r="FF4" t="str">
            <v>L-1 (2100),L-2 (1900),L-3 (1800),L-4 (1700),L-5 (850),,L-8 (900),NR-n5(850),NR-n28(700),NR-n34(2100),NR-n40(2300),NR-n41(2500),NR-n78(3500)</v>
          </cell>
        </row>
        <row r="5">
          <cell r="A5">
            <v>35516436</v>
          </cell>
          <cell r="B5" t="str">
            <v>SONIM</v>
          </cell>
          <cell r="C5" t="str">
            <v>XP8</v>
          </cell>
          <cell r="D5" t="str">
            <v>SONIM</v>
          </cell>
          <cell r="E5" t="str">
            <v>Smartphone</v>
          </cell>
          <cell r="G5" t="str">
            <v>Android</v>
          </cell>
          <cell r="H5" t="str">
            <v>N</v>
          </cell>
          <cell r="I5" t="str">
            <v>Y</v>
          </cell>
          <cell r="J5" t="str">
            <v>Y</v>
          </cell>
          <cell r="L5" t="str">
            <v>Y</v>
          </cell>
          <cell r="M5" t="str">
            <v>G-800</v>
          </cell>
          <cell r="O5" t="str">
            <v>Y</v>
          </cell>
          <cell r="P5" t="str">
            <v>G-1800</v>
          </cell>
          <cell r="AN5" t="str">
            <v>Y</v>
          </cell>
          <cell r="AO5" t="str">
            <v>L-1 (2100)</v>
          </cell>
          <cell r="AQ5" t="str">
            <v>Y</v>
          </cell>
          <cell r="AR5" t="str">
            <v>L-2 (1900)</v>
          </cell>
          <cell r="AS5" t="str">
            <v>Y</v>
          </cell>
          <cell r="AT5" t="str">
            <v>L-3 (1800)</v>
          </cell>
          <cell r="AU5" t="str">
            <v>Y</v>
          </cell>
          <cell r="AV5" t="str">
            <v>L-4 (1700)</v>
          </cell>
          <cell r="AW5" t="str">
            <v>Y</v>
          </cell>
          <cell r="AX5" t="str">
            <v>L-5 (850)</v>
          </cell>
          <cell r="BA5" t="str">
            <v>Y</v>
          </cell>
          <cell r="BB5" t="str">
            <v>L-8 (900)</v>
          </cell>
          <cell r="BC5" t="str">
            <v>Y</v>
          </cell>
          <cell r="BD5" t="str">
            <v>L-10 (1700)</v>
          </cell>
          <cell r="BE5" t="str">
            <v>Y</v>
          </cell>
          <cell r="BG5" t="str">
            <v>Y</v>
          </cell>
          <cell r="BH5" t="str">
            <v>L-12 (700)</v>
          </cell>
          <cell r="BI5" t="str">
            <v>Y</v>
          </cell>
          <cell r="BK5" t="str">
            <v>Y</v>
          </cell>
          <cell r="BM5" t="str">
            <v>Y</v>
          </cell>
          <cell r="BO5" t="str">
            <v>Y</v>
          </cell>
          <cell r="BQ5" t="str">
            <v>Y</v>
          </cell>
          <cell r="BS5" t="str">
            <v>Y</v>
          </cell>
          <cell r="BU5" t="str">
            <v>Y</v>
          </cell>
          <cell r="CA5" t="str">
            <v>Y</v>
          </cell>
          <cell r="CC5" t="str">
            <v>Y</v>
          </cell>
          <cell r="CF5" t="str">
            <v>Y</v>
          </cell>
          <cell r="CH5" t="str">
            <v>Y</v>
          </cell>
          <cell r="CL5" t="str">
            <v>Y</v>
          </cell>
          <cell r="CP5" t="str">
            <v>Y</v>
          </cell>
          <cell r="CR5" t="str">
            <v>Y</v>
          </cell>
          <cell r="CS5" t="str">
            <v>Y</v>
          </cell>
          <cell r="CT5" t="str">
            <v>Y</v>
          </cell>
          <cell r="CX5" t="str">
            <v>Y</v>
          </cell>
          <cell r="DG5" t="str">
            <v>Y</v>
          </cell>
          <cell r="DL5" t="str">
            <v>Y</v>
          </cell>
          <cell r="DV5" t="str">
            <v>Y</v>
          </cell>
          <cell r="DW5" t="str">
            <v>NR-n5(850)</v>
          </cell>
          <cell r="EC5" t="str">
            <v>Y</v>
          </cell>
          <cell r="ED5" t="str">
            <v>NR-n28(700)</v>
          </cell>
          <cell r="EE5" t="str">
            <v>Y</v>
          </cell>
          <cell r="EF5" t="str">
            <v>NR-n34(2100)</v>
          </cell>
          <cell r="EI5" t="str">
            <v>Y</v>
          </cell>
          <cell r="EJ5" t="str">
            <v>NR-n40(2300)</v>
          </cell>
          <cell r="EK5" t="str">
            <v>Y</v>
          </cell>
          <cell r="EL5" t="str">
            <v>NR-n41(2500)</v>
          </cell>
          <cell r="EW5" t="str">
            <v>Y</v>
          </cell>
          <cell r="EX5" t="str">
            <v>NR-n78(3500)</v>
          </cell>
          <cell r="FF5" t="str">
            <v>L-1 (2100),L-2 (1900),L-3 (1800),L-4 (1700),L-5 (850),,L-8 (900),NR-n5(850),NR-n28(700),NR-n34(2100),NR-n40(2300),NR-n41(2500),NR-n78(3500)</v>
          </cell>
        </row>
        <row r="6">
          <cell r="A6">
            <v>35121643</v>
          </cell>
          <cell r="B6" t="str">
            <v>TELO</v>
          </cell>
          <cell r="C6" t="str">
            <v>TE590</v>
          </cell>
          <cell r="D6" t="str">
            <v>Telo Systems</v>
          </cell>
          <cell r="E6" t="str">
            <v>Smartphone</v>
          </cell>
          <cell r="F6" t="str">
            <v>.</v>
          </cell>
          <cell r="G6" t="str">
            <v>Android</v>
          </cell>
          <cell r="H6" t="str">
            <v>N</v>
          </cell>
          <cell r="I6" t="str">
            <v>Y</v>
          </cell>
          <cell r="J6" t="str">
            <v>Y</v>
          </cell>
          <cell r="L6" t="str">
            <v>Y</v>
          </cell>
          <cell r="M6" t="str">
            <v>G-800</v>
          </cell>
          <cell r="O6" t="str">
            <v>Y</v>
          </cell>
          <cell r="P6" t="str">
            <v>G-1800</v>
          </cell>
          <cell r="AN6" t="str">
            <v>Y</v>
          </cell>
          <cell r="AO6" t="str">
            <v>L-1 (2100)</v>
          </cell>
          <cell r="AQ6" t="str">
            <v>Y</v>
          </cell>
          <cell r="AR6" t="str">
            <v>L-2 (1900)</v>
          </cell>
          <cell r="AS6" t="str">
            <v>Y</v>
          </cell>
          <cell r="AT6" t="str">
            <v>L-3 (1800)</v>
          </cell>
          <cell r="AU6" t="str">
            <v>Y</v>
          </cell>
          <cell r="AV6" t="str">
            <v>L-4 (1700)</v>
          </cell>
          <cell r="AW6" t="str">
            <v>Y</v>
          </cell>
          <cell r="AX6" t="str">
            <v>L-5 (850)</v>
          </cell>
          <cell r="BA6" t="str">
            <v>Y</v>
          </cell>
          <cell r="BB6" t="str">
            <v>L-8 (900)</v>
          </cell>
          <cell r="BC6" t="str">
            <v>Y</v>
          </cell>
          <cell r="BD6" t="str">
            <v>L-10 (1700)</v>
          </cell>
          <cell r="BE6" t="str">
            <v>Y</v>
          </cell>
          <cell r="BG6" t="str">
            <v>Y</v>
          </cell>
          <cell r="BH6" t="str">
            <v>L-12 (700)</v>
          </cell>
          <cell r="BI6" t="str">
            <v>Y</v>
          </cell>
          <cell r="BK6" t="str">
            <v>Y</v>
          </cell>
          <cell r="BM6" t="str">
            <v>Y</v>
          </cell>
          <cell r="BO6" t="str">
            <v>Y</v>
          </cell>
          <cell r="BQ6" t="str">
            <v>Y</v>
          </cell>
          <cell r="BS6" t="str">
            <v>Y</v>
          </cell>
          <cell r="BU6" t="str">
            <v>Y</v>
          </cell>
          <cell r="CA6" t="str">
            <v>Y</v>
          </cell>
          <cell r="CC6" t="str">
            <v>Y</v>
          </cell>
          <cell r="CF6" t="str">
            <v>Y</v>
          </cell>
          <cell r="CH6" t="str">
            <v>Y</v>
          </cell>
          <cell r="CL6" t="str">
            <v>Y</v>
          </cell>
          <cell r="CP6" t="str">
            <v>Y</v>
          </cell>
          <cell r="CR6" t="str">
            <v>Y</v>
          </cell>
          <cell r="CS6" t="str">
            <v>Y</v>
          </cell>
          <cell r="CT6" t="str">
            <v>Y</v>
          </cell>
          <cell r="CX6" t="str">
            <v>Y</v>
          </cell>
          <cell r="DG6" t="str">
            <v>Y</v>
          </cell>
          <cell r="DL6" t="str">
            <v>Y</v>
          </cell>
          <cell r="DV6" t="str">
            <v>Y</v>
          </cell>
          <cell r="DW6" t="str">
            <v>NR-n5(850)</v>
          </cell>
          <cell r="EC6" t="str">
            <v>Y</v>
          </cell>
          <cell r="ED6" t="str">
            <v>NR-n28(700)</v>
          </cell>
          <cell r="EE6" t="str">
            <v>Y</v>
          </cell>
          <cell r="EF6" t="str">
            <v>NR-n34(2100)</v>
          </cell>
          <cell r="EI6" t="str">
            <v>Y</v>
          </cell>
          <cell r="EJ6" t="str">
            <v>NR-n40(2300)</v>
          </cell>
          <cell r="EK6" t="str">
            <v>Y</v>
          </cell>
          <cell r="EL6" t="str">
            <v>NR-n41(2500)</v>
          </cell>
          <cell r="EW6" t="str">
            <v>Y</v>
          </cell>
          <cell r="EX6" t="str">
            <v>NR-n78(3500)</v>
          </cell>
          <cell r="FF6" t="str">
            <v>L-1 (2100),L-2 (1900),L-3 (1800),L-4 (1700),L-5 (850),,L-8 (900),NR-n5(850),NR-n28(700),NR-n34(2100),NR-n40(2300),NR-n41(2500),NR-n78(3500)</v>
          </cell>
        </row>
        <row r="7">
          <cell r="A7">
            <v>35123243</v>
          </cell>
          <cell r="B7" t="str">
            <v>Hytera</v>
          </cell>
          <cell r="C7" t="str">
            <v>Hytera VM685</v>
          </cell>
          <cell r="D7" t="str">
            <v>Hytera</v>
          </cell>
          <cell r="E7" t="str">
            <v>Modem</v>
          </cell>
          <cell r="F7" t="str">
            <v>.</v>
          </cell>
          <cell r="G7" t="str">
            <v>Android</v>
          </cell>
          <cell r="H7" t="str">
            <v>N</v>
          </cell>
          <cell r="I7" t="str">
            <v>Y</v>
          </cell>
          <cell r="J7" t="str">
            <v>Y</v>
          </cell>
          <cell r="L7" t="str">
            <v>Y</v>
          </cell>
          <cell r="M7" t="str">
            <v>G-800</v>
          </cell>
          <cell r="O7" t="str">
            <v>Y</v>
          </cell>
          <cell r="P7" t="str">
            <v>G-1800</v>
          </cell>
          <cell r="AO7" t="str">
            <v>L-1 (2100)</v>
          </cell>
          <cell r="AR7" t="str">
            <v>L-2 (1900)</v>
          </cell>
          <cell r="AT7" t="str">
            <v>L-3 (1800)</v>
          </cell>
          <cell r="AV7" t="str">
            <v>L-4 (1700)</v>
          </cell>
          <cell r="AX7" t="str">
            <v>L-5 (850)</v>
          </cell>
          <cell r="BB7" t="str">
            <v>L-8 (900)</v>
          </cell>
          <cell r="BD7" t="str">
            <v>L-10 (1700)</v>
          </cell>
          <cell r="BH7" t="str">
            <v>L-12 (700)</v>
          </cell>
          <cell r="DV7" t="str">
            <v>Y</v>
          </cell>
          <cell r="DW7" t="str">
            <v>NR-n5(850)</v>
          </cell>
          <cell r="EC7" t="str">
            <v>Y</v>
          </cell>
          <cell r="ED7" t="str">
            <v>NR-n28(700)</v>
          </cell>
          <cell r="EE7" t="str">
            <v>Y</v>
          </cell>
          <cell r="EF7" t="str">
            <v>NR-n34(2100)</v>
          </cell>
          <cell r="EI7" t="str">
            <v>Y</v>
          </cell>
          <cell r="EJ7" t="str">
            <v>NR-n40(2300)</v>
          </cell>
          <cell r="EK7" t="str">
            <v>Y</v>
          </cell>
          <cell r="EL7" t="str">
            <v>NR-n41(2500)</v>
          </cell>
          <cell r="EW7" t="str">
            <v>Y</v>
          </cell>
          <cell r="EX7" t="str">
            <v>NR-n78(3500)</v>
          </cell>
          <cell r="FF7" t="str">
            <v>L-1 (2100),L-2 (1900),L-3 (1800),L-4 (1700),L-5 (850),,L-8 (900),NR-n5(850),NR-n28(700),NR-n34(2100),NR-n40(2300),NR-n41(2500),NR-n78(3500)</v>
          </cell>
        </row>
        <row r="8">
          <cell r="A8">
            <v>99011011</v>
          </cell>
          <cell r="B8" t="str">
            <v>HUAWEI</v>
          </cell>
          <cell r="C8" t="str">
            <v>5G CPE sub6GHz</v>
          </cell>
          <cell r="D8" t="str">
            <v>HUAWEI</v>
          </cell>
          <cell r="E8" t="str">
            <v>WLAN Router</v>
          </cell>
          <cell r="F8" t="str">
            <v>.</v>
          </cell>
          <cell r="G8" t="str">
            <v>Unknown</v>
          </cell>
          <cell r="H8" t="str">
            <v>N</v>
          </cell>
          <cell r="I8" t="str">
            <v>N</v>
          </cell>
          <cell r="J8" t="str">
            <v>Y</v>
          </cell>
          <cell r="K8" t="str">
            <v>.</v>
          </cell>
          <cell r="L8" t="str">
            <v>.</v>
          </cell>
          <cell r="N8" t="str">
            <v>.</v>
          </cell>
          <cell r="O8" t="str">
            <v>.</v>
          </cell>
          <cell r="Q8" t="str">
            <v>.</v>
          </cell>
          <cell r="R8" t="str">
            <v>.</v>
          </cell>
          <cell r="S8" t="str">
            <v>.</v>
          </cell>
          <cell r="T8" t="str">
            <v>.</v>
          </cell>
          <cell r="U8" t="str">
            <v>.</v>
          </cell>
          <cell r="V8" t="str">
            <v>.</v>
          </cell>
          <cell r="AN8" t="str">
            <v>Y</v>
          </cell>
          <cell r="AO8" t="str">
            <v>L-1 (2100)</v>
          </cell>
          <cell r="AQ8" t="str">
            <v>Y</v>
          </cell>
          <cell r="AR8" t="str">
            <v>L-2 (1900)</v>
          </cell>
          <cell r="AS8" t="str">
            <v>Y</v>
          </cell>
          <cell r="AT8" t="str">
            <v>L-3 (1800)</v>
          </cell>
          <cell r="AU8" t="str">
            <v>Y</v>
          </cell>
          <cell r="AV8" t="str">
            <v>L-4 (1700)</v>
          </cell>
          <cell r="AW8" t="str">
            <v>Y</v>
          </cell>
          <cell r="AX8" t="str">
            <v>L-5 (850)</v>
          </cell>
          <cell r="BA8" t="str">
            <v>Y</v>
          </cell>
          <cell r="BB8" t="str">
            <v>L-8 (900)</v>
          </cell>
          <cell r="BC8" t="str">
            <v>Y</v>
          </cell>
          <cell r="BD8" t="str">
            <v>L-10 (1700)</v>
          </cell>
          <cell r="BE8" t="str">
            <v>Y</v>
          </cell>
          <cell r="BG8" t="str">
            <v>Y</v>
          </cell>
          <cell r="BH8" t="str">
            <v>L-12 (700)</v>
          </cell>
          <cell r="BI8" t="str">
            <v>Y</v>
          </cell>
          <cell r="BK8" t="str">
            <v>Y</v>
          </cell>
          <cell r="BM8" t="str">
            <v>Y</v>
          </cell>
          <cell r="BO8" t="str">
            <v>Y</v>
          </cell>
          <cell r="BQ8" t="str">
            <v>Y</v>
          </cell>
          <cell r="BS8" t="str">
            <v>Y</v>
          </cell>
          <cell r="BU8" t="str">
            <v>Y</v>
          </cell>
          <cell r="CA8" t="str">
            <v>Y</v>
          </cell>
          <cell r="CC8" t="str">
            <v>Y</v>
          </cell>
          <cell r="CF8" t="str">
            <v>Y</v>
          </cell>
          <cell r="CH8" t="str">
            <v>Y</v>
          </cell>
          <cell r="CL8" t="str">
            <v>Y</v>
          </cell>
          <cell r="CP8" t="str">
            <v>Y</v>
          </cell>
          <cell r="CR8" t="str">
            <v>Y</v>
          </cell>
          <cell r="CS8" t="str">
            <v>Y</v>
          </cell>
          <cell r="CT8" t="str">
            <v>Y</v>
          </cell>
          <cell r="CX8" t="str">
            <v>Y</v>
          </cell>
          <cell r="DG8" t="str">
            <v>Y</v>
          </cell>
          <cell r="DL8" t="str">
            <v>Y</v>
          </cell>
          <cell r="DV8" t="str">
            <v>Y</v>
          </cell>
          <cell r="DW8" t="str">
            <v>NR-n5(850)</v>
          </cell>
          <cell r="EC8" t="str">
            <v>Y</v>
          </cell>
          <cell r="ED8" t="str">
            <v>NR-n28(700)</v>
          </cell>
          <cell r="EE8" t="str">
            <v>Y</v>
          </cell>
          <cell r="EF8" t="str">
            <v>NR-n34(2100)</v>
          </cell>
          <cell r="EI8" t="str">
            <v>Y</v>
          </cell>
          <cell r="EJ8" t="str">
            <v>NR-n40(2300)</v>
          </cell>
          <cell r="EK8" t="str">
            <v>Y</v>
          </cell>
          <cell r="EL8" t="str">
            <v>NR-n41(2500)</v>
          </cell>
          <cell r="FF8" t="str">
            <v>L-1 (2100),L-2 (1900),L-3 (1800),L-4 (1700),L-5 (850),,L-8 (900),NR-n5(850),NR-n28(700),NR-n34(2100),NR-n40(2300),NR-n41(2500),</v>
          </cell>
        </row>
        <row r="9">
          <cell r="A9">
            <v>99011493</v>
          </cell>
          <cell r="B9" t="str">
            <v>HUAWEI</v>
          </cell>
          <cell r="C9" t="str">
            <v xml:space="preserve">Huawei 5G Mobile WiFi </v>
          </cell>
          <cell r="D9" t="str">
            <v>HUAWEI</v>
          </cell>
          <cell r="E9" t="str">
            <v>WLAN Router</v>
          </cell>
          <cell r="F9" t="str">
            <v>.</v>
          </cell>
          <cell r="G9" t="str">
            <v>Unknown</v>
          </cell>
          <cell r="H9" t="str">
            <v>N</v>
          </cell>
          <cell r="I9" t="str">
            <v>N</v>
          </cell>
          <cell r="J9" t="str">
            <v>Y</v>
          </cell>
          <cell r="DV9" t="str">
            <v>Y</v>
          </cell>
          <cell r="DW9" t="str">
            <v>NR-n5(850)</v>
          </cell>
          <cell r="EC9" t="str">
            <v>Y</v>
          </cell>
          <cell r="ED9" t="str">
            <v>NR-n28(700)</v>
          </cell>
          <cell r="EE9" t="str">
            <v>Y</v>
          </cell>
          <cell r="EF9" t="str">
            <v>NR-n34(2100)</v>
          </cell>
          <cell r="EI9" t="str">
            <v>Y</v>
          </cell>
          <cell r="EJ9" t="str">
            <v>NR-n40(2300)</v>
          </cell>
          <cell r="EK9" t="str">
            <v>Y</v>
          </cell>
          <cell r="EL9" t="str">
            <v>NR-n41(2500)</v>
          </cell>
          <cell r="FF9" t="str">
            <v>,,,,,,,NR-n5(850),NR-n28(700),NR-n34(2100),NR-n40(2300),NR-n41(2500),</v>
          </cell>
        </row>
        <row r="10">
          <cell r="A10">
            <v>99012444</v>
          </cell>
          <cell r="B10" t="str">
            <v>RAE</v>
          </cell>
          <cell r="C10" t="str">
            <v xml:space="preserve"> ToxiRAE Pro Wireless </v>
          </cell>
          <cell r="D10" t="str">
            <v>RAE Systems</v>
          </cell>
          <cell r="E10" t="str">
            <v>Modem</v>
          </cell>
          <cell r="G10" t="str">
            <v>Unknown</v>
          </cell>
          <cell r="H10" t="str">
            <v>N</v>
          </cell>
          <cell r="I10" t="str">
            <v>N</v>
          </cell>
          <cell r="J10" t="str">
            <v>N</v>
          </cell>
          <cell r="FF10" t="str">
            <v>,,,,,,,,,,,,</v>
          </cell>
        </row>
      </sheetData>
      <sheetData sheetId="7">
        <row r="1">
          <cell r="A1" t="str">
            <v>Connectivity Purpose</v>
          </cell>
          <cell r="B1" t="str">
            <v>Use Case Type</v>
          </cell>
        </row>
        <row r="2">
          <cell r="A2" t="str">
            <v>Emergency Push to Talk Voice</v>
          </cell>
          <cell r="B2" t="str">
            <v xml:space="preserve">Public safety </v>
          </cell>
          <cell r="M2" t="str">
            <v>Italy</v>
          </cell>
          <cell r="N2">
            <v>277248</v>
          </cell>
        </row>
        <row r="3">
          <cell r="A3" t="str">
            <v>Smart office solution</v>
          </cell>
          <cell r="B3" t="str">
            <v>Smart office</v>
          </cell>
          <cell r="M3" t="str">
            <v>Genoa</v>
          </cell>
          <cell r="N3">
            <v>240.3</v>
          </cell>
        </row>
        <row r="4">
          <cell r="A4" t="str">
            <v>Access public internet</v>
          </cell>
          <cell r="B4" t="str">
            <v>Smart office</v>
          </cell>
          <cell r="M4" t="str">
            <v>Rivarolo Ligure</v>
          </cell>
          <cell r="N4">
            <v>12.3</v>
          </cell>
        </row>
        <row r="5">
          <cell r="A5" t="str">
            <v>Access public cloud applications</v>
          </cell>
          <cell r="B5" t="str">
            <v>Smart office</v>
          </cell>
          <cell r="M5" t="str">
            <v>Rome</v>
          </cell>
          <cell r="N5">
            <v>1285</v>
          </cell>
        </row>
        <row r="6">
          <cell r="A6" t="str">
            <v>Access private backoffice applications</v>
          </cell>
          <cell r="B6" t="str">
            <v>Smart office</v>
          </cell>
          <cell r="M6" t="str">
            <v>Milan</v>
          </cell>
          <cell r="N6">
            <v>181.76</v>
          </cell>
        </row>
        <row r="7">
          <cell r="A7" t="str">
            <v>Collect Smartcity sensor data</v>
          </cell>
          <cell r="B7" t="str">
            <v>Sensor networks</v>
          </cell>
          <cell r="M7" t="str">
            <v>Naples</v>
          </cell>
          <cell r="N7">
            <v>119.02</v>
          </cell>
        </row>
        <row r="8">
          <cell r="A8" t="str">
            <v>Collect wearable sensor data</v>
          </cell>
          <cell r="B8" t="str">
            <v xml:space="preserve">Smart wearables </v>
          </cell>
          <cell r="M8" t="str">
            <v>Germany</v>
          </cell>
          <cell r="N8">
            <v>357386</v>
          </cell>
        </row>
        <row r="9">
          <cell r="A9" t="str">
            <v>Stream video (public)</v>
          </cell>
          <cell r="B9" t="str">
            <v>50+ Mbps suburban</v>
          </cell>
        </row>
        <row r="10">
          <cell r="A10" t="str">
            <v>Stream video (private)</v>
          </cell>
          <cell r="B10" t="str">
            <v>50+ Mbps suburban</v>
          </cell>
        </row>
        <row r="11">
          <cell r="A11" t="str">
            <v>Stream video and audio (public)</v>
          </cell>
          <cell r="B11" t="str">
            <v>50+ Mbps suburban</v>
          </cell>
        </row>
        <row r="12">
          <cell r="A12" t="str">
            <v>Stream video and audio (private)</v>
          </cell>
          <cell r="B12" t="str">
            <v>50+ Mbps suburban</v>
          </cell>
        </row>
        <row r="13">
          <cell r="A13" t="str">
            <v>Stream audio (public)</v>
          </cell>
          <cell r="B13" t="str">
            <v>50+ Mbps suburban</v>
          </cell>
        </row>
        <row r="14">
          <cell r="A14" t="str">
            <v>Stream audio (private)</v>
          </cell>
          <cell r="B14" t="str">
            <v>50+ Mbps suburban</v>
          </cell>
        </row>
        <row r="15">
          <cell r="A15" t="str">
            <v>Connectivity for special event (large crowds)</v>
          </cell>
          <cell r="B15" t="str">
            <v>Dense urban society</v>
          </cell>
        </row>
        <row r="16">
          <cell r="A16" t="str">
            <v>Connectivity on trains</v>
          </cell>
          <cell r="B16" t="str">
            <v>High speed train</v>
          </cell>
        </row>
        <row r="17">
          <cell r="A17" t="str">
            <v>Connectivity on airplanes</v>
          </cell>
          <cell r="B17" t="str">
            <v>3D Connectivity: Aircrafts</v>
          </cell>
        </row>
        <row r="18">
          <cell r="A18" t="str">
            <v>Connectivity via mobile hotspots</v>
          </cell>
          <cell r="B18" t="str">
            <v xml:space="preserve">Moving Hot Spots </v>
          </cell>
        </row>
        <row r="19">
          <cell r="A19" t="str">
            <v xml:space="preserve">Low cost connectivity </v>
          </cell>
          <cell r="B19" t="str">
            <v>Ultra-low cost network</v>
          </cell>
        </row>
        <row r="20">
          <cell r="A20" t="str">
            <v>Connectivity for industrial robots</v>
          </cell>
          <cell r="B20" t="str">
            <v xml:space="preserve">Collaborative robots </v>
          </cell>
        </row>
        <row r="21">
          <cell r="A21" t="str">
            <v>Video surveillance</v>
          </cell>
          <cell r="B21" t="str">
            <v xml:space="preserve">Mobile video surveillance </v>
          </cell>
        </row>
        <row r="22">
          <cell r="A22" t="str">
            <v>Conduct remote surgery</v>
          </cell>
          <cell r="B22" t="str">
            <v>eHealth: Extreme Life Critical</v>
          </cell>
        </row>
        <row r="23">
          <cell r="A23" t="str">
            <v>VR/AR application</v>
          </cell>
          <cell r="B23" t="str">
            <v>Tactile internet</v>
          </cell>
        </row>
        <row r="24">
          <cell r="A24" t="str">
            <v>Gaming</v>
          </cell>
          <cell r="B24" t="str">
            <v>Tactile internet</v>
          </cell>
        </row>
        <row r="25">
          <cell r="A25" t="str">
            <v>Monitor an Emergency Response</v>
          </cell>
          <cell r="B25" t="str">
            <v xml:space="preserve">Smart wearables </v>
          </cell>
        </row>
        <row r="26">
          <cell r="A26" t="str">
            <v>Connect offices</v>
          </cell>
          <cell r="B26" t="str">
            <v>Smart office</v>
          </cell>
        </row>
        <row r="27">
          <cell r="A27" t="str">
            <v>Automatic traffic control</v>
          </cell>
          <cell r="B27" t="str">
            <v xml:space="preserve">Automatic traffic control/driving </v>
          </cell>
        </row>
        <row r="28">
          <cell r="A28" t="str">
            <v>Automatic driving</v>
          </cell>
          <cell r="B28" t="str">
            <v xml:space="preserve">Automatic traffic control/driving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jdoe@sam.com" TargetMode="External"/><Relationship Id="rId2" Type="http://schemas.openxmlformats.org/officeDocument/2006/relationships/hyperlink" Target="mailto:jdoe@sam.com" TargetMode="External"/><Relationship Id="rId1" Type="http://schemas.openxmlformats.org/officeDocument/2006/relationships/hyperlink" Target="mailto:jdoe@sam.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Y100"/>
  <sheetViews>
    <sheetView zoomScale="95" zoomScaleNormal="95" workbookViewId="0">
      <selection activeCell="B1" sqref="B1:B55"/>
    </sheetView>
  </sheetViews>
  <sheetFormatPr defaultRowHeight="15" x14ac:dyDescent="0.25"/>
  <cols>
    <col min="1" max="1" width="31.28515625" customWidth="1"/>
    <col min="2" max="2" width="39.42578125" bestFit="1" customWidth="1"/>
    <col min="3" max="3" width="49" style="1" bestFit="1" customWidth="1"/>
    <col min="4" max="4" width="48.140625" style="1" customWidth="1"/>
    <col min="5" max="5" width="32.140625" style="1" customWidth="1"/>
    <col min="6" max="6" width="85.85546875" customWidth="1"/>
    <col min="7" max="7" width="73.42578125" customWidth="1"/>
    <col min="8" max="8" width="28.42578125" style="2" bestFit="1" customWidth="1"/>
    <col min="9" max="11" width="28.42578125" customWidth="1"/>
    <col min="12" max="13" width="28.42578125" bestFit="1" customWidth="1"/>
    <col min="14" max="14" width="32.5703125" bestFit="1" customWidth="1"/>
    <col min="15" max="15" width="29.5703125" bestFit="1" customWidth="1"/>
    <col min="16" max="16" width="30.140625" style="1" bestFit="1" customWidth="1"/>
    <col min="17" max="17" width="28.140625" style="1" bestFit="1" customWidth="1"/>
    <col min="18" max="18" width="31.28515625" style="1" bestFit="1" customWidth="1"/>
    <col min="19" max="19" width="31.7109375" style="1" bestFit="1" customWidth="1"/>
    <col min="20" max="20" width="28.42578125" style="1" bestFit="1" customWidth="1"/>
    <col min="21" max="21" width="26.140625" style="1" customWidth="1"/>
    <col min="22" max="22" width="21.7109375" style="1" bestFit="1" customWidth="1"/>
    <col min="23" max="26" width="21.7109375" style="1" customWidth="1"/>
    <col min="27" max="28" width="21.7109375" style="1" bestFit="1" customWidth="1"/>
    <col min="29" max="30" width="21.7109375" style="1" customWidth="1"/>
    <col min="31" max="31" width="21.7109375" style="1" bestFit="1" customWidth="1"/>
    <col min="32" max="36" width="21.7109375" style="1" customWidth="1"/>
    <col min="37" max="37" width="21" style="1" customWidth="1"/>
    <col min="38" max="38" width="18.7109375" style="1" customWidth="1"/>
    <col min="39" max="39" width="27.5703125" style="1" bestFit="1" customWidth="1"/>
    <col min="40" max="41" width="30" style="1" bestFit="1" customWidth="1"/>
    <col min="42" max="42" width="28.42578125" style="1" bestFit="1" customWidth="1"/>
    <col min="43" max="44" width="30" style="1" bestFit="1" customWidth="1"/>
    <col min="45" max="45" width="29.42578125" style="1" bestFit="1" customWidth="1"/>
    <col min="46" max="48" width="26.140625" style="1" customWidth="1"/>
    <col min="49" max="49" width="28.85546875" style="1" bestFit="1" customWidth="1"/>
    <col min="50" max="50" width="26.140625" style="1" customWidth="1"/>
    <col min="51" max="51" width="28.85546875" style="1" bestFit="1" customWidth="1"/>
    <col min="52" max="54" width="26.140625" style="1" customWidth="1"/>
    <col min="55" max="57" width="26.140625" style="2" customWidth="1"/>
    <col min="58" max="63" width="26.140625" style="1" customWidth="1"/>
    <col min="64" max="64" width="25.5703125" style="1" bestFit="1" customWidth="1"/>
    <col min="65" max="70" width="26.140625" style="1" customWidth="1"/>
    <col min="71" max="71" width="35.42578125" style="1" customWidth="1"/>
    <col min="72" max="76" width="26.140625" style="1" customWidth="1"/>
    <col min="77" max="77" width="33.5703125" customWidth="1"/>
    <col min="78" max="78" width="51.140625" customWidth="1"/>
  </cols>
  <sheetData>
    <row r="1" spans="1:76" s="54" customFormat="1" x14ac:dyDescent="0.25">
      <c r="A1" s="63" t="s">
        <v>162</v>
      </c>
      <c r="B1" s="53" t="s">
        <v>0</v>
      </c>
      <c r="C1" s="54" t="s">
        <v>1</v>
      </c>
      <c r="D1" s="54" t="s">
        <v>2</v>
      </c>
      <c r="E1" s="54" t="s">
        <v>3</v>
      </c>
      <c r="F1" s="55" t="s">
        <v>4</v>
      </c>
      <c r="G1" s="55" t="s">
        <v>5</v>
      </c>
      <c r="H1" s="56"/>
      <c r="BC1" s="56"/>
      <c r="BD1" s="56"/>
      <c r="BE1" s="56"/>
    </row>
    <row r="2" spans="1:76" x14ac:dyDescent="0.25">
      <c r="A2" s="58" t="s">
        <v>6</v>
      </c>
      <c r="C2" s="3" t="s">
        <v>7</v>
      </c>
      <c r="D2" s="4" t="s">
        <v>8</v>
      </c>
      <c r="E2" s="5" t="s">
        <v>8</v>
      </c>
      <c r="F2" t="s">
        <v>9</v>
      </c>
      <c r="G2" s="6"/>
      <c r="H2" s="4"/>
    </row>
    <row r="3" spans="1:76" ht="30" x14ac:dyDescent="0.25">
      <c r="A3" s="57" t="s">
        <v>10</v>
      </c>
      <c r="B3" s="7"/>
      <c r="C3" s="3" t="s">
        <v>11</v>
      </c>
      <c r="D3" s="8" t="s">
        <v>12</v>
      </c>
      <c r="E3" s="5" t="s">
        <v>12</v>
      </c>
      <c r="F3" s="9" t="s">
        <v>13</v>
      </c>
      <c r="G3" s="10" t="s">
        <v>14</v>
      </c>
      <c r="H3" s="11"/>
    </row>
    <row r="4" spans="1:76" ht="16.5" customHeight="1" x14ac:dyDescent="0.25">
      <c r="A4" s="57" t="s">
        <v>10</v>
      </c>
      <c r="B4" s="12"/>
      <c r="C4" s="3" t="s">
        <v>15</v>
      </c>
      <c r="D4" s="13" t="str">
        <f>VLOOKUP(D3,'[1]Pick lists'!$A$1:$B$28, 2,FALSE)</f>
        <v xml:space="preserve">Smart wearables </v>
      </c>
      <c r="E4" t="s">
        <v>184</v>
      </c>
      <c r="F4" t="s">
        <v>16</v>
      </c>
      <c r="G4" s="6" t="s">
        <v>17</v>
      </c>
      <c r="H4" s="14"/>
    </row>
    <row r="5" spans="1:76" s="9" customFormat="1" ht="24" customHeight="1" thickBot="1" x14ac:dyDescent="0.3">
      <c r="A5" s="57" t="s">
        <v>10</v>
      </c>
      <c r="B5" s="12"/>
      <c r="C5" s="3" t="s">
        <v>18</v>
      </c>
      <c r="D5" s="13" t="str">
        <f>VLOOKUP(D4,[1]Profiles!$A$3:$AJ$27,36,FALSE)</f>
        <v>mIOT</v>
      </c>
      <c r="E5" s="2" t="s">
        <v>185</v>
      </c>
      <c r="F5" s="9" t="s">
        <v>19</v>
      </c>
      <c r="G5" s="15"/>
      <c r="H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ht="32.25" customHeight="1" thickTop="1" thickBot="1" x14ac:dyDescent="0.3">
      <c r="A6" s="57" t="s">
        <v>10</v>
      </c>
      <c r="B6" s="12"/>
      <c r="C6" s="3" t="s">
        <v>20</v>
      </c>
      <c r="D6" s="16"/>
      <c r="E6" s="5" t="s">
        <v>186</v>
      </c>
      <c r="F6" s="17" t="s">
        <v>21</v>
      </c>
      <c r="G6" s="10" t="s">
        <v>22</v>
      </c>
    </row>
    <row r="7" spans="1:76" ht="16.5" customHeight="1" thickTop="1" x14ac:dyDescent="0.25">
      <c r="A7" s="57" t="s">
        <v>10</v>
      </c>
      <c r="B7" s="12" t="s">
        <v>23</v>
      </c>
      <c r="C7" s="3" t="s">
        <v>23</v>
      </c>
      <c r="D7" s="4">
        <v>200000</v>
      </c>
      <c r="E7" s="5">
        <v>200000</v>
      </c>
      <c r="F7" t="s">
        <v>24</v>
      </c>
      <c r="G7" s="6"/>
    </row>
    <row r="8" spans="1:76" ht="16.5" customHeight="1" x14ac:dyDescent="0.25">
      <c r="A8" s="57" t="s">
        <v>10</v>
      </c>
      <c r="B8" s="18" t="s">
        <v>25</v>
      </c>
      <c r="C8" s="3" t="s">
        <v>25</v>
      </c>
      <c r="D8" s="4"/>
      <c r="E8" s="5">
        <v>200000</v>
      </c>
      <c r="F8" t="s">
        <v>26</v>
      </c>
      <c r="G8" s="6"/>
    </row>
    <row r="9" spans="1:76" ht="16.5" customHeight="1" x14ac:dyDescent="0.25">
      <c r="A9" s="57" t="s">
        <v>27</v>
      </c>
      <c r="B9" s="90" t="s">
        <v>28</v>
      </c>
      <c r="C9" s="3" t="s">
        <v>29</v>
      </c>
      <c r="D9" s="4" t="s">
        <v>30</v>
      </c>
      <c r="E9" s="5" t="s">
        <v>30</v>
      </c>
      <c r="F9" t="s">
        <v>31</v>
      </c>
      <c r="G9" s="6"/>
    </row>
    <row r="10" spans="1:76" ht="16.5" customHeight="1" x14ac:dyDescent="0.25">
      <c r="A10" s="57" t="s">
        <v>27</v>
      </c>
      <c r="B10" s="90"/>
      <c r="C10" s="3" t="s">
        <v>32</v>
      </c>
      <c r="D10" s="4" t="s">
        <v>33</v>
      </c>
      <c r="E10" s="5" t="s">
        <v>33</v>
      </c>
      <c r="F10" t="s">
        <v>34</v>
      </c>
      <c r="G10" s="6"/>
    </row>
    <row r="11" spans="1:76" ht="16.5" customHeight="1" x14ac:dyDescent="0.25">
      <c r="A11" s="57" t="s">
        <v>27</v>
      </c>
      <c r="B11" s="90"/>
      <c r="C11" s="3" t="s">
        <v>35</v>
      </c>
      <c r="D11" s="11" t="s">
        <v>36</v>
      </c>
      <c r="E11" s="1" t="s">
        <v>36</v>
      </c>
      <c r="F11" t="s">
        <v>37</v>
      </c>
      <c r="G11" s="6"/>
    </row>
    <row r="12" spans="1:76" ht="47.25" customHeight="1" x14ac:dyDescent="0.25">
      <c r="A12" s="57" t="s">
        <v>27</v>
      </c>
      <c r="B12" s="90"/>
      <c r="C12" s="3" t="s">
        <v>38</v>
      </c>
      <c r="D12" s="11">
        <f>VLOOKUP(D10,'[1]Pick lists'!M2:N8,2,FALSE)</f>
        <v>357386</v>
      </c>
      <c r="E12" s="5">
        <v>357386</v>
      </c>
      <c r="F12" s="17" t="s">
        <v>39</v>
      </c>
      <c r="G12" s="6"/>
    </row>
    <row r="13" spans="1:76" x14ac:dyDescent="0.25">
      <c r="A13" s="57" t="s">
        <v>27</v>
      </c>
      <c r="B13" s="90"/>
      <c r="C13" s="3" t="s">
        <v>40</v>
      </c>
      <c r="D13" s="19">
        <f>ROUND((D7*D17)/D12,2)</f>
        <v>0.06</v>
      </c>
      <c r="E13" s="5">
        <v>0.06</v>
      </c>
      <c r="F13" t="s">
        <v>41</v>
      </c>
      <c r="G13" s="6" t="s">
        <v>42</v>
      </c>
    </row>
    <row r="14" spans="1:76" ht="45" x14ac:dyDescent="0.25">
      <c r="A14" s="57" t="s">
        <v>27</v>
      </c>
      <c r="B14" s="20" t="s">
        <v>43</v>
      </c>
      <c r="C14" s="3" t="s">
        <v>44</v>
      </c>
      <c r="D14" s="21">
        <f>VLOOKUP(D10,'[1]Country Frequency Mappings(lic)'!A1:FV20,178,FALSE)</f>
        <v>0</v>
      </c>
      <c r="F14" s="10" t="s">
        <v>45</v>
      </c>
      <c r="G14" s="15" t="s">
        <v>46</v>
      </c>
    </row>
    <row r="15" spans="1:76" ht="15" customHeight="1" x14ac:dyDescent="0.25">
      <c r="A15" s="57" t="s">
        <v>47</v>
      </c>
      <c r="B15" s="3"/>
      <c r="C15" s="3" t="s">
        <v>48</v>
      </c>
      <c r="D15" s="22">
        <v>43581.5</v>
      </c>
      <c r="E15" s="68">
        <v>43581.5</v>
      </c>
      <c r="G15" s="6"/>
    </row>
    <row r="16" spans="1:76" ht="15" customHeight="1" x14ac:dyDescent="0.25">
      <c r="A16" s="57" t="s">
        <v>47</v>
      </c>
      <c r="B16" s="3"/>
      <c r="C16" s="3" t="s">
        <v>49</v>
      </c>
      <c r="D16" s="23" t="s">
        <v>50</v>
      </c>
      <c r="E16" s="66" t="s">
        <v>50</v>
      </c>
      <c r="G16" s="6"/>
    </row>
    <row r="17" spans="1:76" ht="15" customHeight="1" x14ac:dyDescent="0.25">
      <c r="A17" s="59" t="s">
        <v>51</v>
      </c>
      <c r="B17" s="24"/>
      <c r="C17" s="3" t="s">
        <v>52</v>
      </c>
      <c r="D17" s="25">
        <f>VLOOKUP(D4,[1]Profiles!$A$3:$AK$27,37,FALSE)</f>
        <v>0.1</v>
      </c>
      <c r="E17" s="66">
        <v>0.1</v>
      </c>
      <c r="F17" t="s">
        <v>53</v>
      </c>
      <c r="G17" s="6" t="s">
        <v>54</v>
      </c>
    </row>
    <row r="18" spans="1:76" ht="15" customHeight="1" x14ac:dyDescent="0.25">
      <c r="A18" s="59" t="s">
        <v>51</v>
      </c>
      <c r="B18" s="26" t="s">
        <v>55</v>
      </c>
      <c r="C18" s="27" t="s">
        <v>56</v>
      </c>
      <c r="D18" s="28">
        <f>VLOOKUP(D4,[1]Profiles!$A$3:$AJ$27,3,FALSE)</f>
        <v>100000</v>
      </c>
      <c r="E18" s="66">
        <v>100000</v>
      </c>
      <c r="F18" t="s">
        <v>57</v>
      </c>
      <c r="G18" s="6"/>
    </row>
    <row r="19" spans="1:76" ht="15.75" x14ac:dyDescent="0.25">
      <c r="A19" s="59" t="s">
        <v>51</v>
      </c>
      <c r="B19" s="29" t="s">
        <v>58</v>
      </c>
      <c r="C19" s="27" t="s">
        <v>59</v>
      </c>
      <c r="D19" s="28">
        <f>VLOOKUP(D4,[1]Profiles!$A$3:$AJ$27,4,FALSE)</f>
        <v>100000</v>
      </c>
      <c r="E19" s="66">
        <v>100000</v>
      </c>
      <c r="F19" t="s">
        <v>60</v>
      </c>
      <c r="G19" s="6"/>
    </row>
    <row r="20" spans="1:76" ht="30" x14ac:dyDescent="0.25">
      <c r="A20" s="59" t="s">
        <v>51</v>
      </c>
      <c r="B20" s="27" t="s">
        <v>61</v>
      </c>
      <c r="C20" s="3" t="s">
        <v>62</v>
      </c>
      <c r="D20" s="28">
        <f>VLOOKUP(D4,[1]Profiles!$A$3:$AJ$27,5,FALSE)</f>
        <v>3000</v>
      </c>
      <c r="E20" s="66">
        <v>3000</v>
      </c>
      <c r="F20" t="s">
        <v>63</v>
      </c>
      <c r="G20" s="10" t="s">
        <v>64</v>
      </c>
    </row>
    <row r="21" spans="1:76" x14ac:dyDescent="0.25">
      <c r="A21" s="59" t="s">
        <v>51</v>
      </c>
      <c r="B21" s="30"/>
      <c r="C21" s="27" t="s">
        <v>65</v>
      </c>
      <c r="D21" s="31">
        <f>ROUND((D13*D18)/(1024*1024),0)</f>
        <v>0</v>
      </c>
      <c r="E21" s="69">
        <v>0</v>
      </c>
      <c r="F21" t="s">
        <v>66</v>
      </c>
      <c r="G21" s="6" t="s">
        <v>67</v>
      </c>
    </row>
    <row r="22" spans="1:76" ht="15.75" x14ac:dyDescent="0.25">
      <c r="A22" s="59" t="s">
        <v>51</v>
      </c>
      <c r="B22" s="32"/>
      <c r="C22" s="27" t="s">
        <v>68</v>
      </c>
      <c r="D22" s="31">
        <f>ROUND((D13*D19)/(1024*1024),0)</f>
        <v>0</v>
      </c>
      <c r="E22" s="69">
        <v>0</v>
      </c>
      <c r="F22" t="s">
        <v>69</v>
      </c>
      <c r="G22" s="6"/>
    </row>
    <row r="23" spans="1:76" ht="15" customHeight="1" x14ac:dyDescent="0.25">
      <c r="A23" s="60" t="s">
        <v>70</v>
      </c>
      <c r="B23" s="84" t="s">
        <v>43</v>
      </c>
      <c r="C23" s="33" t="s">
        <v>71</v>
      </c>
      <c r="D23" s="34" t="s">
        <v>72</v>
      </c>
      <c r="E23" s="66" t="s">
        <v>72</v>
      </c>
      <c r="F23" s="89" t="s">
        <v>73</v>
      </c>
      <c r="G23" s="89" t="s">
        <v>74</v>
      </c>
    </row>
    <row r="24" spans="1:76" ht="45" x14ac:dyDescent="0.25">
      <c r="A24" s="60" t="s">
        <v>70</v>
      </c>
      <c r="B24" s="85"/>
      <c r="C24" s="35" t="s">
        <v>75</v>
      </c>
      <c r="D24" s="36" t="str">
        <f>VLOOKUP(35305519,'[1]IMEI TAC Database'!A1:FF10,162,FALSE)</f>
        <v>L-1 (2100),L-2 (1900),L-3 (1800),L-4 (1700),L-5 (850),,L-8 (900),NR-n5(850),NR-n28(700),NR-n34(2100),NR-n40(2300),NR-n41(2500),NR-n78(3500)</v>
      </c>
      <c r="E24"/>
      <c r="F24" s="89"/>
      <c r="G24" s="89"/>
    </row>
    <row r="25" spans="1:76" s="9" customFormat="1" ht="30" x14ac:dyDescent="0.25">
      <c r="A25" s="60" t="s">
        <v>70</v>
      </c>
      <c r="B25" s="3" t="s">
        <v>76</v>
      </c>
      <c r="C25" s="3" t="s">
        <v>77</v>
      </c>
      <c r="D25" s="25" t="str">
        <f>VLOOKUP(D4,[1]Profiles!$A$3:$AJ$27,6,FALSE)</f>
        <v>Yes</v>
      </c>
      <c r="E25" s="67" t="s">
        <v>187</v>
      </c>
      <c r="F25" s="9" t="s">
        <v>78</v>
      </c>
      <c r="G25" s="37" t="s">
        <v>79</v>
      </c>
      <c r="H25" s="2"/>
    </row>
    <row r="26" spans="1:76" x14ac:dyDescent="0.25">
      <c r="A26" s="24" t="s">
        <v>80</v>
      </c>
      <c r="B26" s="27" t="s">
        <v>81</v>
      </c>
      <c r="C26" s="27" t="s">
        <v>81</v>
      </c>
      <c r="D26" s="36" t="str">
        <f>VLOOKUP(D4,[1]Profiles!$A$3:$AJ$28,27,FALSE)</f>
        <v>Yes</v>
      </c>
      <c r="E26" s="68" t="s">
        <v>187</v>
      </c>
      <c r="F26" t="s">
        <v>82</v>
      </c>
      <c r="G26" s="6"/>
    </row>
    <row r="27" spans="1:76" x14ac:dyDescent="0.25">
      <c r="A27" s="24" t="s">
        <v>80</v>
      </c>
      <c r="B27" s="27" t="s">
        <v>83</v>
      </c>
      <c r="C27" s="27" t="s">
        <v>83</v>
      </c>
      <c r="D27" s="28" t="str">
        <f>VLOOKUP(D4,[1]Profiles!$A$3:$AJ$27,21,FALSE)</f>
        <v>No</v>
      </c>
      <c r="E27" s="68" t="s">
        <v>188</v>
      </c>
      <c r="F27" t="s">
        <v>84</v>
      </c>
      <c r="G27" s="6"/>
    </row>
    <row r="28" spans="1:76" ht="14.25" customHeight="1" x14ac:dyDescent="0.25">
      <c r="A28" s="24" t="s">
        <v>80</v>
      </c>
      <c r="B28" s="3" t="s">
        <v>85</v>
      </c>
      <c r="C28" s="3" t="s">
        <v>85</v>
      </c>
      <c r="D28" s="36" t="s">
        <v>50</v>
      </c>
      <c r="E28" s="68" t="s">
        <v>50</v>
      </c>
      <c r="F28" t="s">
        <v>86</v>
      </c>
      <c r="G28" s="6"/>
    </row>
    <row r="29" spans="1:76" s="9" customFormat="1" ht="90" x14ac:dyDescent="0.25">
      <c r="A29" s="24" t="s">
        <v>80</v>
      </c>
      <c r="B29" s="38" t="s">
        <v>87</v>
      </c>
      <c r="C29" s="39" t="s">
        <v>88</v>
      </c>
      <c r="D29" s="36" t="str">
        <f>VLOOKUP(D4,[1]Profiles!$A$3:$AJ$27,33,FALSE)</f>
        <v>Same SST</v>
      </c>
      <c r="E29" s="70" t="s">
        <v>189</v>
      </c>
      <c r="F29" s="9" t="s">
        <v>89</v>
      </c>
      <c r="G29" s="37" t="s">
        <v>90</v>
      </c>
      <c r="H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row>
    <row r="30" spans="1:76" x14ac:dyDescent="0.25">
      <c r="A30" s="24" t="s">
        <v>80</v>
      </c>
      <c r="B30" s="33" t="s">
        <v>91</v>
      </c>
      <c r="C30" s="33" t="s">
        <v>91</v>
      </c>
      <c r="D30" s="36" t="str">
        <f>VLOOKUP(D4,[1]Profiles!$A$3:$AJ$27,15,FALSE)</f>
        <v>No</v>
      </c>
      <c r="E30" s="68" t="s">
        <v>188</v>
      </c>
      <c r="F30" t="s">
        <v>92</v>
      </c>
      <c r="G30" s="6"/>
    </row>
    <row r="31" spans="1:76" x14ac:dyDescent="0.25">
      <c r="A31" s="24" t="s">
        <v>80</v>
      </c>
      <c r="B31" s="3" t="s">
        <v>93</v>
      </c>
      <c r="C31" s="3" t="s">
        <v>93</v>
      </c>
      <c r="D31" s="36" t="s">
        <v>50</v>
      </c>
      <c r="E31" s="68" t="s">
        <v>50</v>
      </c>
      <c r="F31" t="s">
        <v>94</v>
      </c>
      <c r="G31" s="15" t="s">
        <v>95</v>
      </c>
    </row>
    <row r="32" spans="1:76" x14ac:dyDescent="0.25">
      <c r="A32" s="24" t="s">
        <v>80</v>
      </c>
      <c r="B32" s="27" t="s">
        <v>96</v>
      </c>
      <c r="C32" s="3" t="s">
        <v>96</v>
      </c>
      <c r="D32" s="36"/>
      <c r="E32" s="68"/>
      <c r="F32" t="s">
        <v>94</v>
      </c>
      <c r="G32" s="15" t="s">
        <v>97</v>
      </c>
    </row>
    <row r="33" spans="1:8" ht="15" customHeight="1" x14ac:dyDescent="0.25">
      <c r="A33" s="24" t="s">
        <v>80</v>
      </c>
      <c r="B33" s="27" t="s">
        <v>61</v>
      </c>
      <c r="C33" s="3" t="s">
        <v>98</v>
      </c>
      <c r="D33" s="40">
        <f>VLOOKUP(D4,[1]Profiles!$A$3:$AJ$27,35,FALSE)</f>
        <v>6</v>
      </c>
      <c r="E33" s="66">
        <v>6</v>
      </c>
      <c r="F33" t="s">
        <v>99</v>
      </c>
      <c r="G33" s="6"/>
    </row>
    <row r="34" spans="1:8" ht="15" customHeight="1" x14ac:dyDescent="0.25">
      <c r="A34" s="24" t="s">
        <v>80</v>
      </c>
      <c r="B34" s="3" t="s">
        <v>100</v>
      </c>
      <c r="C34" s="3" t="s">
        <v>100</v>
      </c>
      <c r="D34" s="36" t="str">
        <f>VLOOKUP(D4,[1]Profiles!$A$3:$AJ$27,19,FALSE)</f>
        <v>No</v>
      </c>
      <c r="E34" s="68" t="s">
        <v>188</v>
      </c>
      <c r="F34" s="15" t="s">
        <v>101</v>
      </c>
      <c r="G34" s="6"/>
    </row>
    <row r="35" spans="1:8" x14ac:dyDescent="0.25">
      <c r="A35" s="24" t="s">
        <v>80</v>
      </c>
      <c r="B35" s="3" t="s">
        <v>102</v>
      </c>
      <c r="C35" s="3" t="s">
        <v>102</v>
      </c>
      <c r="D35" s="36" t="str">
        <f>VLOOKUP(D4,[1]Profiles!$A$3:$AJ$27,11,FALSE)</f>
        <v>Yes</v>
      </c>
      <c r="E35" s="68" t="s">
        <v>187</v>
      </c>
      <c r="F35" s="15" t="s">
        <v>103</v>
      </c>
      <c r="G35" s="6"/>
    </row>
    <row r="36" spans="1:8" ht="45" x14ac:dyDescent="0.25">
      <c r="A36" s="24" t="s">
        <v>80</v>
      </c>
      <c r="B36" s="3" t="s">
        <v>104</v>
      </c>
      <c r="C36" s="3" t="s">
        <v>104</v>
      </c>
      <c r="D36" s="36" t="str">
        <f>VLOOKUP(D4,[1]Profiles!$A$3:$AJ$27,25,FALSE)</f>
        <v>No</v>
      </c>
      <c r="E36" s="68"/>
      <c r="F36" s="37" t="s">
        <v>105</v>
      </c>
      <c r="G36" s="10" t="s">
        <v>106</v>
      </c>
    </row>
    <row r="37" spans="1:8" ht="45" x14ac:dyDescent="0.25">
      <c r="A37" s="24" t="s">
        <v>80</v>
      </c>
      <c r="B37" s="3" t="s">
        <v>107</v>
      </c>
      <c r="C37" s="3" t="s">
        <v>107</v>
      </c>
      <c r="D37" s="36" t="str">
        <f>VLOOKUP(D4,[1]Profiles!$A$3:$AJ$27,24,FALSE)</f>
        <v>SSC1</v>
      </c>
      <c r="E37" s="68"/>
      <c r="F37" s="15" t="s">
        <v>108</v>
      </c>
      <c r="G37" s="10" t="s">
        <v>109</v>
      </c>
    </row>
    <row r="38" spans="1:8" ht="30" x14ac:dyDescent="0.25">
      <c r="A38" s="57" t="s">
        <v>110</v>
      </c>
      <c r="B38" s="86" t="s">
        <v>111</v>
      </c>
      <c r="C38" s="3" t="s">
        <v>111</v>
      </c>
      <c r="D38" s="36" t="str">
        <f>VLOOKUP(D4,[1]Profiles!$A$3:$AP$27,42,FALSE)</f>
        <v>Termination in private network</v>
      </c>
      <c r="E38" s="68" t="s">
        <v>190</v>
      </c>
      <c r="F38" s="37" t="s">
        <v>112</v>
      </c>
      <c r="G38" s="10"/>
    </row>
    <row r="39" spans="1:8" ht="30" x14ac:dyDescent="0.25">
      <c r="A39" s="57" t="s">
        <v>110</v>
      </c>
      <c r="B39" s="87"/>
      <c r="C39" s="3" t="s">
        <v>113</v>
      </c>
      <c r="D39" s="36" t="str">
        <f>VLOOKUP(D4,[1]Profiles!$A$3:$AQ$27,43,FALSE)</f>
        <v>VPN</v>
      </c>
      <c r="E39" s="68" t="s">
        <v>191</v>
      </c>
      <c r="F39" s="37" t="s">
        <v>112</v>
      </c>
      <c r="G39" s="10"/>
    </row>
    <row r="40" spans="1:8" s="1" customFormat="1" ht="15" customHeight="1" x14ac:dyDescent="0.25">
      <c r="A40" s="61" t="s">
        <v>114</v>
      </c>
      <c r="B40" s="3" t="s">
        <v>76</v>
      </c>
      <c r="C40" s="27" t="s">
        <v>115</v>
      </c>
      <c r="D40" s="41">
        <f>IF(VLOOKUP(D4,[1]Profiles!$A$3:$AH$27,6,FALSE)="Yes",VLOOKUP(D4,[1]Profiles!$A$3:$AH$27,7,FALSE),"-")</f>
        <v>500</v>
      </c>
      <c r="E40" s="66">
        <v>500</v>
      </c>
      <c r="F40" s="6" t="s">
        <v>116</v>
      </c>
      <c r="G40" s="15" t="s">
        <v>117</v>
      </c>
      <c r="H40" s="2"/>
    </row>
    <row r="41" spans="1:8" ht="15" customHeight="1" x14ac:dyDescent="0.25">
      <c r="A41" s="62" t="s">
        <v>118</v>
      </c>
      <c r="B41" s="42" t="s">
        <v>83</v>
      </c>
      <c r="C41" s="39" t="s">
        <v>119</v>
      </c>
      <c r="D41" s="11" t="str">
        <f>IF(VLOOKUP(D4,[1]Profiles!$A$3:$AJ$27,21,FALSE)="Yes",VLOOKUP(D4,[1]Profiles!$A$3:$AH$27,22,FALSE),"-")</f>
        <v>-</v>
      </c>
      <c r="E41" s="68" t="s">
        <v>50</v>
      </c>
      <c r="F41" t="s">
        <v>119</v>
      </c>
      <c r="G41" s="6" t="s">
        <v>120</v>
      </c>
    </row>
    <row r="42" spans="1:8" x14ac:dyDescent="0.25">
      <c r="A42" s="62" t="s">
        <v>118</v>
      </c>
      <c r="B42" s="39" t="s">
        <v>121</v>
      </c>
      <c r="C42" s="39" t="s">
        <v>121</v>
      </c>
      <c r="D42" s="25" t="str">
        <f>IF(VLOOKUP(D4,[1]Profiles!$A$3:$AJ$27,21,FALSE)="Yes",VLOOKUP(D4,[1]Profiles!$A$3:$AH$27,34,FALSE),"-")</f>
        <v>-</v>
      </c>
      <c r="E42" s="68" t="s">
        <v>50</v>
      </c>
      <c r="F42" t="s">
        <v>122</v>
      </c>
      <c r="G42" s="6"/>
    </row>
    <row r="43" spans="1:8" ht="15" customHeight="1" x14ac:dyDescent="0.25">
      <c r="A43" s="59" t="s">
        <v>123</v>
      </c>
      <c r="B43" s="84" t="s">
        <v>102</v>
      </c>
      <c r="C43" s="39" t="s">
        <v>124</v>
      </c>
      <c r="D43" s="36" t="str">
        <f>IF(VLOOKUP(D4,[1]Profiles!$A$3:$AJ$27,11,FALSE)="Yes",VLOOKUP(D4,[1]Profiles!$A$3:$AJ$27,12,FALSE),"-")</f>
        <v>E-CID</v>
      </c>
      <c r="E43" s="68" t="s">
        <v>192</v>
      </c>
      <c r="F43" t="s">
        <v>125</v>
      </c>
      <c r="G43" s="6"/>
    </row>
    <row r="44" spans="1:8" ht="15" customHeight="1" x14ac:dyDescent="0.25">
      <c r="A44" s="59" t="s">
        <v>123</v>
      </c>
      <c r="B44" s="88"/>
      <c r="C44" s="39" t="s">
        <v>126</v>
      </c>
      <c r="D44" s="43">
        <f>IF(VLOOKUP(D4,[1]Profiles!$A$3:$AJ$27,11,FALSE)="Yes",VLOOKUP(D4,[1]Profiles!$A$3:$AJ$27,13,FALSE),"-")</f>
        <v>1</v>
      </c>
      <c r="E44" s="71">
        <v>1</v>
      </c>
      <c r="F44" t="s">
        <v>127</v>
      </c>
      <c r="G44" s="6"/>
    </row>
    <row r="45" spans="1:8" x14ac:dyDescent="0.25">
      <c r="A45" s="59" t="s">
        <v>123</v>
      </c>
      <c r="B45" s="85"/>
      <c r="C45" s="39" t="s">
        <v>128</v>
      </c>
      <c r="D45" s="25">
        <f>IF(VLOOKUP(D4,[1]Profiles!$A$3:$AJ$27,11,FALSE)="Yes",VLOOKUP(D4,[1]Profiles!$A$3:$AJ$27,14,FALSE),"-")</f>
        <v>100</v>
      </c>
      <c r="E45" s="66">
        <v>100</v>
      </c>
      <c r="F45" t="s">
        <v>129</v>
      </c>
      <c r="G45" s="6"/>
    </row>
    <row r="46" spans="1:8" ht="15" customHeight="1" x14ac:dyDescent="0.25">
      <c r="A46" s="59" t="s">
        <v>130</v>
      </c>
      <c r="B46" s="84" t="s">
        <v>81</v>
      </c>
      <c r="C46" s="39" t="s">
        <v>131</v>
      </c>
      <c r="D46" s="25">
        <f>IF(VLOOKUP(D4,[1]Profiles!$A$3:$AJ$28,27,FALSE)="Yes",VLOOKUP(D4,[1]Profiles!$A$3:$AH$28,28,FALSE),"-")</f>
        <v>60</v>
      </c>
      <c r="E46" s="68">
        <v>60</v>
      </c>
      <c r="F46" t="s">
        <v>132</v>
      </c>
      <c r="G46" s="6"/>
    </row>
    <row r="47" spans="1:8" ht="30" x14ac:dyDescent="0.25">
      <c r="A47" s="59" t="s">
        <v>130</v>
      </c>
      <c r="B47" s="85"/>
      <c r="C47" s="39" t="s">
        <v>133</v>
      </c>
      <c r="D47" s="25">
        <f>IF(VLOOKUP(D4,[1]Profiles!$A$3:$AJ$28,27,FALSE)="Yes",VLOOKUP(D4,[1]Profiles!$A$3:$AJ$27,29,FALSE),"-")</f>
        <v>0.2</v>
      </c>
      <c r="E47" s="68">
        <v>0.2</v>
      </c>
      <c r="F47" s="44" t="s">
        <v>134</v>
      </c>
      <c r="G47" s="10" t="s">
        <v>135</v>
      </c>
    </row>
    <row r="48" spans="1:8" x14ac:dyDescent="0.25">
      <c r="A48" s="24" t="s">
        <v>136</v>
      </c>
      <c r="B48" s="3" t="s">
        <v>91</v>
      </c>
      <c r="C48" s="3" t="s">
        <v>137</v>
      </c>
      <c r="D48" s="11" t="str">
        <f>IF(VLOOKUP(D4,[1]Profiles!$A$3:$AJ$27,15,FALSE)="Yes",VLOOKUP(D4,[1]Profiles!$A$3:$AJ$27,16,FALSE),"-")</f>
        <v>-</v>
      </c>
      <c r="E48" s="68" t="s">
        <v>50</v>
      </c>
      <c r="F48" t="s">
        <v>138</v>
      </c>
      <c r="G48" s="6"/>
    </row>
    <row r="49" spans="1:76" ht="45" x14ac:dyDescent="0.25">
      <c r="A49" s="24" t="s">
        <v>136</v>
      </c>
      <c r="B49" s="3" t="s">
        <v>139</v>
      </c>
      <c r="C49" s="3" t="s">
        <v>139</v>
      </c>
      <c r="D49" s="11" t="str">
        <f>IF(VLOOKUP(D4,[1]Profiles!$A$3:$AJ$27,15,FALSE)="Yes",VLOOKUP(D4,[1]Profiles!$A$3:$AJ$27,18,FALSE),"-")</f>
        <v>-</v>
      </c>
      <c r="E49" s="68" t="s">
        <v>50</v>
      </c>
      <c r="F49" s="9" t="s">
        <v>140</v>
      </c>
      <c r="G49" s="10" t="s">
        <v>141</v>
      </c>
    </row>
    <row r="50" spans="1:76" ht="15" customHeight="1" x14ac:dyDescent="0.25">
      <c r="A50" s="59" t="s">
        <v>142</v>
      </c>
      <c r="B50" s="45"/>
      <c r="C50" s="46" t="s">
        <v>143</v>
      </c>
      <c r="D50" s="11" t="str">
        <f>VLOOKUP(D4,[1]Profiles!$A$3:$AO$27,41,FALSE)</f>
        <v>Yes</v>
      </c>
      <c r="E50" s="72" t="s">
        <v>187</v>
      </c>
      <c r="F50" s="47" t="s">
        <v>144</v>
      </c>
      <c r="G50" s="48"/>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row>
    <row r="51" spans="1:76" ht="15" customHeight="1" x14ac:dyDescent="0.25">
      <c r="A51" s="57" t="s">
        <v>145</v>
      </c>
      <c r="B51" s="3" t="s">
        <v>146</v>
      </c>
      <c r="C51" s="3" t="s">
        <v>146</v>
      </c>
      <c r="D51" s="11" t="s">
        <v>147</v>
      </c>
      <c r="E51" s="70" t="s">
        <v>147</v>
      </c>
      <c r="F51" s="49" t="s">
        <v>148</v>
      </c>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row>
    <row r="52" spans="1:76" ht="15" customHeight="1" x14ac:dyDescent="0.25">
      <c r="A52" s="57" t="s">
        <v>145</v>
      </c>
      <c r="B52" s="3" t="s">
        <v>149</v>
      </c>
      <c r="C52" s="3" t="s">
        <v>149</v>
      </c>
      <c r="D52" s="11" t="s">
        <v>147</v>
      </c>
      <c r="E52" s="70" t="s">
        <v>147</v>
      </c>
      <c r="F52" s="49" t="s">
        <v>150</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row>
    <row r="53" spans="1:76" ht="28.5" x14ac:dyDescent="0.25">
      <c r="A53" s="57" t="s">
        <v>145</v>
      </c>
      <c r="B53" s="3" t="s">
        <v>151</v>
      </c>
      <c r="C53" s="3" t="s">
        <v>152</v>
      </c>
      <c r="D53" s="11" t="str">
        <f>VLOOKUP(D4,[1]Profiles!$A$3:$AO$27,39,FALSE)</f>
        <v>Yes</v>
      </c>
      <c r="E53" s="68" t="s">
        <v>187</v>
      </c>
      <c r="F53" s="50" t="s">
        <v>153</v>
      </c>
      <c r="G53" s="9" t="s">
        <v>154</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row>
    <row r="54" spans="1:76" ht="30" x14ac:dyDescent="0.25">
      <c r="A54" s="57" t="s">
        <v>145</v>
      </c>
      <c r="B54" s="39" t="s">
        <v>155</v>
      </c>
      <c r="C54" s="39" t="s">
        <v>155</v>
      </c>
      <c r="D54" s="11" t="str">
        <f>VLOOKUP(D4,[1]Profiles!$A$3:$AO$27,40,FALSE)</f>
        <v>Passive</v>
      </c>
      <c r="E54" s="68" t="s">
        <v>193</v>
      </c>
      <c r="F54" s="17" t="s">
        <v>156</v>
      </c>
      <c r="G54" s="17" t="s">
        <v>157</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row>
    <row r="55" spans="1:76" ht="30" customHeight="1" x14ac:dyDescent="0.25">
      <c r="A55" s="60" t="s">
        <v>158</v>
      </c>
      <c r="B55" s="3" t="s">
        <v>159</v>
      </c>
      <c r="C55" s="39" t="s">
        <v>160</v>
      </c>
      <c r="D55"/>
      <c r="E55" t="s">
        <v>50</v>
      </c>
      <c r="F55" s="44" t="s">
        <v>161</v>
      </c>
      <c r="G55" s="51"/>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row>
    <row r="56" spans="1:76" x14ac:dyDescent="0.25">
      <c r="B56" s="52"/>
      <c r="C56"/>
      <c r="D56"/>
      <c r="E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row>
    <row r="57" spans="1:76" x14ac:dyDescent="0.25">
      <c r="B57" s="52"/>
      <c r="C57"/>
      <c r="D57"/>
      <c r="E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row>
    <row r="58" spans="1:76" x14ac:dyDescent="0.25">
      <c r="C58"/>
      <c r="D58"/>
      <c r="E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row>
    <row r="59" spans="1:76" x14ac:dyDescent="0.25">
      <c r="C59"/>
      <c r="D59"/>
      <c r="E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row>
    <row r="60" spans="1:76" x14ac:dyDescent="0.25">
      <c r="C60"/>
      <c r="D60"/>
      <c r="E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row>
    <row r="61" spans="1:76" x14ac:dyDescent="0.25">
      <c r="C61"/>
      <c r="D61"/>
      <c r="E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row>
    <row r="62" spans="1:76" x14ac:dyDescent="0.25">
      <c r="C62"/>
      <c r="D62"/>
      <c r="E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row>
    <row r="63" spans="1:76" x14ac:dyDescent="0.25">
      <c r="C63"/>
      <c r="D63"/>
      <c r="E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row>
    <row r="64" spans="1:76" x14ac:dyDescent="0.25">
      <c r="C64"/>
      <c r="D64"/>
      <c r="E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row>
    <row r="65" spans="1:76" x14ac:dyDescent="0.25">
      <c r="C65"/>
      <c r="D65"/>
      <c r="E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row>
    <row r="66" spans="1:76" x14ac:dyDescent="0.25">
      <c r="C66"/>
      <c r="D66"/>
      <c r="E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row>
    <row r="67" spans="1:76" x14ac:dyDescent="0.25">
      <c r="C67"/>
      <c r="D67"/>
      <c r="E67"/>
      <c r="H67" s="83"/>
      <c r="I67" s="83"/>
      <c r="J67" s="83"/>
      <c r="K67" s="83"/>
      <c r="L67" s="83"/>
      <c r="M67" s="83"/>
      <c r="N67" s="83"/>
      <c r="P67"/>
      <c r="Q67"/>
      <c r="R67"/>
      <c r="S67"/>
      <c r="T67"/>
      <c r="U67"/>
      <c r="V67"/>
      <c r="W67" s="83"/>
      <c r="X67" s="83"/>
      <c r="Y67" s="83"/>
      <c r="Z67" s="83"/>
      <c r="AA67" s="83"/>
      <c r="AB67" s="83"/>
      <c r="AC67" s="83"/>
      <c r="AD67" s="83"/>
      <c r="AE67" s="83"/>
      <c r="AF67" s="83"/>
      <c r="AG67" s="83"/>
      <c r="AH67" s="83"/>
      <c r="AI67" s="83"/>
      <c r="AJ67" s="83"/>
      <c r="AK67" s="83"/>
      <c r="AL67" s="83"/>
      <c r="AM67" s="83"/>
      <c r="AN67" s="83"/>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row>
    <row r="68" spans="1:76" x14ac:dyDescent="0.25">
      <c r="A68" s="52"/>
      <c r="B68" s="52"/>
      <c r="C68" s="52"/>
      <c r="D68" s="52"/>
      <c r="E68" s="52"/>
      <c r="F68" s="52"/>
      <c r="G68" s="52"/>
      <c r="I68" s="52"/>
      <c r="J68" s="52"/>
      <c r="K68" s="52"/>
      <c r="L68" s="52"/>
      <c r="M68" s="52"/>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row>
    <row r="69" spans="1:76" x14ac:dyDescent="0.25">
      <c r="A69" s="52"/>
      <c r="B69" s="52"/>
      <c r="C69" s="52"/>
      <c r="D69" s="52"/>
      <c r="E69" s="52"/>
      <c r="F69" s="52"/>
      <c r="G69" s="52"/>
      <c r="I69" s="52"/>
      <c r="J69" s="52"/>
      <c r="K69" s="52"/>
      <c r="L69" s="52"/>
      <c r="M69" s="52"/>
      <c r="N69" s="83"/>
      <c r="O69" s="83"/>
      <c r="P69" s="83"/>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row>
    <row r="70" spans="1:76" x14ac:dyDescent="0.25">
      <c r="A70" s="52"/>
      <c r="B70" s="52"/>
      <c r="C70" s="52"/>
      <c r="D70" s="52"/>
      <c r="E70" s="52"/>
      <c r="F70" s="52"/>
      <c r="G70" s="52"/>
      <c r="I70" s="52"/>
      <c r="J70" s="52"/>
      <c r="K70" s="52"/>
      <c r="L70" s="52"/>
      <c r="M70" s="52"/>
      <c r="N70" s="83"/>
      <c r="O70" s="83"/>
      <c r="P70" s="83"/>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row>
    <row r="71" spans="1:76" x14ac:dyDescent="0.25">
      <c r="A71" s="52"/>
      <c r="B71" s="52"/>
      <c r="C71" s="52"/>
      <c r="D71" s="52"/>
      <c r="E71" s="52"/>
      <c r="F71" s="52"/>
      <c r="G71" s="52"/>
      <c r="I71" s="52"/>
      <c r="J71" s="52"/>
      <c r="K71" s="52"/>
      <c r="L71" s="52"/>
      <c r="M71" s="52"/>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row>
    <row r="72" spans="1:76" x14ac:dyDescent="0.25">
      <c r="A72" s="52"/>
      <c r="B72" s="52"/>
      <c r="C72" s="52"/>
      <c r="D72" s="52"/>
      <c r="E72" s="52"/>
      <c r="F72" s="52"/>
      <c r="G72" s="52"/>
      <c r="I72" s="52"/>
      <c r="J72" s="52"/>
      <c r="K72" s="52"/>
      <c r="L72" s="52"/>
      <c r="M72" s="5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row>
    <row r="73" spans="1:76" x14ac:dyDescent="0.25">
      <c r="A73" s="52"/>
      <c r="B73" s="52"/>
      <c r="C73" s="52"/>
      <c r="D73" s="52"/>
      <c r="E73" s="52"/>
      <c r="F73" s="52"/>
      <c r="G73" s="52"/>
      <c r="I73" s="52"/>
      <c r="J73" s="52"/>
      <c r="K73" s="52"/>
      <c r="L73" s="52"/>
      <c r="M73" s="52"/>
      <c r="O73" s="8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row>
    <row r="74" spans="1:76" x14ac:dyDescent="0.25">
      <c r="A74" s="52"/>
      <c r="B74" s="52"/>
      <c r="C74" s="52"/>
      <c r="D74" s="52"/>
      <c r="E74" s="52"/>
      <c r="F74" s="52"/>
      <c r="G74" s="52"/>
      <c r="I74" s="52"/>
      <c r="J74" s="52"/>
      <c r="K74" s="52"/>
      <c r="L74" s="52"/>
      <c r="M74" s="52"/>
      <c r="O74" s="83"/>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row>
    <row r="75" spans="1:76" x14ac:dyDescent="0.25">
      <c r="A75" s="52"/>
      <c r="B75" s="52"/>
      <c r="C75" s="52"/>
      <c r="D75" s="52"/>
      <c r="E75" s="52"/>
      <c r="F75" s="52"/>
      <c r="G75" s="52"/>
      <c r="I75" s="52"/>
      <c r="J75" s="52"/>
      <c r="K75" s="52"/>
      <c r="L75" s="52"/>
      <c r="M75" s="52"/>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row>
    <row r="76" spans="1:76" x14ac:dyDescent="0.25">
      <c r="A76" s="52"/>
      <c r="B76" s="52"/>
      <c r="C76" s="52"/>
      <c r="D76" s="52"/>
      <c r="E76" s="52"/>
      <c r="F76" s="52"/>
      <c r="G76" s="52"/>
      <c r="I76" s="52"/>
      <c r="J76" s="52"/>
      <c r="K76" s="52"/>
      <c r="L76" s="52"/>
      <c r="M76" s="52"/>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row>
    <row r="77" spans="1:76" x14ac:dyDescent="0.25">
      <c r="A77" s="52"/>
      <c r="B77" s="52"/>
      <c r="C77" s="52"/>
      <c r="D77" s="52"/>
      <c r="E77" s="52"/>
      <c r="F77" s="52"/>
      <c r="G77" s="52"/>
      <c r="I77" s="52"/>
      <c r="J77" s="52"/>
      <c r="K77" s="52"/>
      <c r="L77" s="52"/>
      <c r="M77" s="52"/>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row>
    <row r="78" spans="1:76" x14ac:dyDescent="0.25">
      <c r="C78"/>
      <c r="D78"/>
      <c r="E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row>
    <row r="79" spans="1:76" x14ac:dyDescent="0.25">
      <c r="C79"/>
      <c r="D79"/>
      <c r="E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row>
    <row r="80" spans="1:76" x14ac:dyDescent="0.25">
      <c r="C80"/>
      <c r="D80"/>
      <c r="E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row>
    <row r="81" spans="3:76" x14ac:dyDescent="0.25">
      <c r="C81"/>
      <c r="D81"/>
      <c r="E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row>
    <row r="82" spans="3:76" x14ac:dyDescent="0.25">
      <c r="C82"/>
      <c r="D82"/>
      <c r="E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row>
    <row r="83" spans="3:76" x14ac:dyDescent="0.25">
      <c r="C83"/>
      <c r="D83"/>
      <c r="E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row>
    <row r="84" spans="3:76" x14ac:dyDescent="0.25">
      <c r="C84"/>
      <c r="D84"/>
      <c r="E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row>
    <row r="85" spans="3:76" x14ac:dyDescent="0.25">
      <c r="C85"/>
      <c r="D85"/>
      <c r="E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row>
    <row r="86" spans="3:76" x14ac:dyDescent="0.25">
      <c r="C86"/>
      <c r="D86"/>
      <c r="E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row>
    <row r="87" spans="3:76" x14ac:dyDescent="0.25">
      <c r="C87"/>
      <c r="D87"/>
      <c r="E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row>
    <row r="88" spans="3:76" x14ac:dyDescent="0.25">
      <c r="C88"/>
      <c r="D88"/>
      <c r="E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row>
    <row r="89" spans="3:76" x14ac:dyDescent="0.25">
      <c r="C89"/>
      <c r="D89"/>
      <c r="E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s="83"/>
      <c r="BH89" s="83"/>
      <c r="BI89" s="83"/>
      <c r="BJ89" s="83"/>
      <c r="BK89" s="83"/>
      <c r="BL89" s="83"/>
      <c r="BM89" s="83"/>
      <c r="BN89"/>
      <c r="BO89"/>
      <c r="BP89"/>
      <c r="BQ89"/>
      <c r="BR89"/>
      <c r="BS89"/>
      <c r="BT89"/>
      <c r="BU89"/>
      <c r="BV89"/>
      <c r="BW89"/>
      <c r="BX89"/>
    </row>
    <row r="90" spans="3:76" x14ac:dyDescent="0.25">
      <c r="C90"/>
      <c r="D90"/>
      <c r="E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s="83"/>
      <c r="BH90" s="83"/>
      <c r="BI90" s="83"/>
      <c r="BJ90" s="83"/>
      <c r="BK90" s="83"/>
      <c r="BL90" s="83"/>
      <c r="BM90" s="83"/>
      <c r="BN90"/>
      <c r="BO90"/>
      <c r="BP90"/>
      <c r="BQ90"/>
      <c r="BR90"/>
      <c r="BS90"/>
      <c r="BT90"/>
      <c r="BU90"/>
      <c r="BV90"/>
      <c r="BW90"/>
      <c r="BX90"/>
    </row>
    <row r="91" spans="3:76" x14ac:dyDescent="0.25">
      <c r="C91"/>
      <c r="D91"/>
      <c r="E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row>
    <row r="92" spans="3:76" x14ac:dyDescent="0.25">
      <c r="C92"/>
      <c r="D92"/>
      <c r="E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row>
    <row r="93" spans="3:76" x14ac:dyDescent="0.25">
      <c r="C93"/>
      <c r="D93"/>
      <c r="E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row>
    <row r="94" spans="3:76" x14ac:dyDescent="0.25">
      <c r="C94"/>
      <c r="D94"/>
      <c r="E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row>
    <row r="95" spans="3:76" x14ac:dyDescent="0.25">
      <c r="C95"/>
      <c r="D95"/>
      <c r="E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row>
    <row r="96" spans="3:76" x14ac:dyDescent="0.25">
      <c r="C96"/>
      <c r="D96"/>
      <c r="E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row>
    <row r="97" spans="3:77" x14ac:dyDescent="0.25">
      <c r="C97"/>
      <c r="D97"/>
      <c r="E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row>
    <row r="98" spans="3:77" x14ac:dyDescent="0.25">
      <c r="C98"/>
      <c r="D98"/>
      <c r="E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row>
    <row r="99" spans="3:77" x14ac:dyDescent="0.25">
      <c r="C99"/>
      <c r="D99"/>
      <c r="E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row>
    <row r="100" spans="3:77" x14ac:dyDescent="0.25">
      <c r="C100"/>
      <c r="F100" s="1"/>
      <c r="G100" s="1"/>
      <c r="P100"/>
      <c r="BC100" s="1"/>
      <c r="BF100" s="2"/>
      <c r="BY100" s="1"/>
    </row>
  </sheetData>
  <autoFilter ref="A1:BY55">
    <filterColumn colId="0" showButton="0"/>
  </autoFilter>
  <mergeCells count="22">
    <mergeCell ref="G23:G24"/>
    <mergeCell ref="B9:B13"/>
    <mergeCell ref="B46:B47"/>
    <mergeCell ref="B38:B39"/>
    <mergeCell ref="B43:B45"/>
    <mergeCell ref="B23:B24"/>
    <mergeCell ref="F23:F24"/>
    <mergeCell ref="H67:I67"/>
    <mergeCell ref="J67:L67"/>
    <mergeCell ref="M67:N67"/>
    <mergeCell ref="W67:AN67"/>
    <mergeCell ref="N69:N70"/>
    <mergeCell ref="O69:O70"/>
    <mergeCell ref="P69:P70"/>
    <mergeCell ref="BL89:BL90"/>
    <mergeCell ref="BM89:BM90"/>
    <mergeCell ref="O73:O74"/>
    <mergeCell ref="BG89:BG90"/>
    <mergeCell ref="BH89:BH90"/>
    <mergeCell ref="BI89:BI90"/>
    <mergeCell ref="BJ89:BJ90"/>
    <mergeCell ref="BK89:BK90"/>
  </mergeCells>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'[1]Pick lists'!#REF!</xm:f>
          </x14:formula1>
          <xm:sqref>D9</xm:sqref>
        </x14:dataValidation>
        <x14:dataValidation type="list" allowBlank="1" showInputMessage="1" showErrorMessage="1">
          <x14:formula1>
            <xm:f>'[1]Pick lists'!#REF!</xm:f>
          </x14:formula1>
          <xm:sqref>D3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5"/>
  <sheetViews>
    <sheetView tabSelected="1" workbookViewId="0">
      <selection activeCell="S5" sqref="S5"/>
    </sheetView>
  </sheetViews>
  <sheetFormatPr defaultRowHeight="15" x14ac:dyDescent="0.25"/>
  <cols>
    <col min="1" max="1" width="36.42578125" customWidth="1"/>
    <col min="2" max="2" width="34.7109375" customWidth="1"/>
    <col min="3" max="3" width="15.5703125" customWidth="1"/>
    <col min="4" max="4" width="12.5703125" customWidth="1"/>
    <col min="5" max="5" width="10.85546875" customWidth="1"/>
    <col min="6" max="6" width="10.7109375" customWidth="1"/>
    <col min="7" max="7" width="7.28515625" customWidth="1"/>
    <col min="9" max="9" width="27.28515625" customWidth="1"/>
    <col min="10" max="10" width="34.85546875" style="52" customWidth="1"/>
    <col min="18" max="18" width="28.85546875" customWidth="1"/>
    <col min="19" max="19" width="26.7109375" customWidth="1"/>
  </cols>
  <sheetData>
    <row r="1" spans="1:19" ht="15.75" x14ac:dyDescent="0.25">
      <c r="A1" s="64" t="s">
        <v>163</v>
      </c>
      <c r="B1" s="64" t="s">
        <v>164</v>
      </c>
      <c r="C1" s="64" t="s">
        <v>165</v>
      </c>
      <c r="D1" s="64" t="s">
        <v>166</v>
      </c>
      <c r="E1" s="64" t="s">
        <v>167</v>
      </c>
      <c r="F1" s="64" t="s">
        <v>168</v>
      </c>
      <c r="G1" s="64" t="s">
        <v>169</v>
      </c>
      <c r="H1" s="64" t="s">
        <v>170</v>
      </c>
      <c r="I1" s="64" t="s">
        <v>171</v>
      </c>
      <c r="J1" s="79" t="s">
        <v>4</v>
      </c>
      <c r="K1" s="64" t="s">
        <v>172</v>
      </c>
      <c r="L1" s="64" t="s">
        <v>173</v>
      </c>
      <c r="M1" s="64" t="s">
        <v>174</v>
      </c>
      <c r="N1" s="64" t="s">
        <v>175</v>
      </c>
      <c r="O1" s="64" t="s">
        <v>176</v>
      </c>
      <c r="P1" s="64" t="s">
        <v>177</v>
      </c>
      <c r="Q1" s="64" t="s">
        <v>178</v>
      </c>
      <c r="R1" s="64" t="s">
        <v>179</v>
      </c>
      <c r="S1" s="64" t="s">
        <v>257</v>
      </c>
    </row>
    <row r="2" spans="1:19" x14ac:dyDescent="0.25">
      <c r="A2" s="58" t="s">
        <v>241</v>
      </c>
      <c r="B2" s="73" t="s">
        <v>195</v>
      </c>
      <c r="C2" s="65" t="s">
        <v>180</v>
      </c>
      <c r="D2" s="65"/>
      <c r="E2" s="65"/>
      <c r="F2" s="65"/>
      <c r="G2" s="65"/>
      <c r="H2" s="65"/>
      <c r="I2" s="65"/>
      <c r="J2" s="52" t="s">
        <v>9</v>
      </c>
      <c r="K2" s="65"/>
      <c r="L2" s="65"/>
      <c r="M2" s="65"/>
      <c r="N2" s="65"/>
      <c r="O2" s="65"/>
      <c r="P2" s="65"/>
      <c r="Q2" s="65"/>
      <c r="R2" s="5" t="s">
        <v>8</v>
      </c>
    </row>
    <row r="3" spans="1:19" x14ac:dyDescent="0.25">
      <c r="A3" s="57" t="s">
        <v>242</v>
      </c>
      <c r="B3" s="73" t="s">
        <v>196</v>
      </c>
      <c r="C3" s="65" t="s">
        <v>180</v>
      </c>
      <c r="D3" s="65"/>
      <c r="F3" s="65"/>
      <c r="G3" s="65"/>
      <c r="H3" s="65"/>
      <c r="I3" s="65"/>
      <c r="J3" s="9" t="s">
        <v>13</v>
      </c>
      <c r="K3" s="65"/>
      <c r="L3" s="65"/>
      <c r="M3" s="65"/>
      <c r="N3" s="65"/>
      <c r="O3" s="65"/>
      <c r="P3" s="65"/>
      <c r="Q3" s="65"/>
      <c r="R3" s="5" t="s">
        <v>12</v>
      </c>
      <c r="S3" s="7"/>
    </row>
    <row r="4" spans="1:19" x14ac:dyDescent="0.25">
      <c r="A4" s="57" t="s">
        <v>242</v>
      </c>
      <c r="B4" s="73" t="s">
        <v>197</v>
      </c>
      <c r="C4" s="65" t="s">
        <v>180</v>
      </c>
      <c r="D4" s="65"/>
      <c r="E4" s="65"/>
      <c r="F4" s="65"/>
      <c r="G4" s="65"/>
      <c r="H4" s="65"/>
      <c r="I4" s="65"/>
      <c r="J4" s="52" t="s">
        <v>16</v>
      </c>
      <c r="K4" s="65"/>
      <c r="L4" s="65"/>
      <c r="M4" s="65"/>
      <c r="N4" s="65"/>
      <c r="O4" s="65"/>
      <c r="P4" s="65"/>
      <c r="Q4" s="65"/>
      <c r="R4" t="s">
        <v>184</v>
      </c>
      <c r="S4" s="12"/>
    </row>
    <row r="5" spans="1:19" x14ac:dyDescent="0.25">
      <c r="A5" s="57" t="s">
        <v>242</v>
      </c>
      <c r="B5" s="73" t="s">
        <v>198</v>
      </c>
      <c r="C5" s="65" t="s">
        <v>180</v>
      </c>
      <c r="D5" s="65"/>
      <c r="E5" s="65"/>
      <c r="F5" s="65"/>
      <c r="G5" s="65"/>
      <c r="H5" s="65"/>
      <c r="I5" s="65" t="s">
        <v>194</v>
      </c>
      <c r="J5" s="9" t="s">
        <v>19</v>
      </c>
      <c r="K5" s="65"/>
      <c r="L5" s="65"/>
      <c r="M5" s="65"/>
      <c r="N5" s="65"/>
      <c r="O5" s="65"/>
      <c r="P5" s="65">
        <v>1</v>
      </c>
      <c r="Q5" s="65"/>
      <c r="R5" s="2" t="s">
        <v>185</v>
      </c>
      <c r="S5" s="12"/>
    </row>
    <row r="6" spans="1:19" x14ac:dyDescent="0.25">
      <c r="A6" s="57" t="s">
        <v>242</v>
      </c>
      <c r="B6" s="73" t="s">
        <v>199</v>
      </c>
      <c r="C6" s="65" t="s">
        <v>180</v>
      </c>
      <c r="D6" s="65"/>
      <c r="E6" s="65"/>
      <c r="F6" s="65"/>
      <c r="G6" s="65"/>
      <c r="H6" s="65"/>
      <c r="I6" s="65"/>
      <c r="J6" s="9" t="s">
        <v>21</v>
      </c>
      <c r="K6" s="65"/>
      <c r="L6" s="65"/>
      <c r="M6" s="65"/>
      <c r="N6" s="65"/>
      <c r="O6" s="65"/>
      <c r="P6" s="65"/>
      <c r="Q6" s="65"/>
      <c r="R6" s="5" t="s">
        <v>186</v>
      </c>
      <c r="S6" s="12"/>
    </row>
    <row r="7" spans="1:19" x14ac:dyDescent="0.25">
      <c r="A7" s="57" t="s">
        <v>242</v>
      </c>
      <c r="B7" s="73" t="s">
        <v>200</v>
      </c>
      <c r="C7" s="65" t="s">
        <v>180</v>
      </c>
      <c r="D7" s="65"/>
      <c r="E7" s="65"/>
      <c r="F7" s="65"/>
      <c r="G7" s="65" t="b">
        <v>1</v>
      </c>
      <c r="H7" s="65"/>
      <c r="I7" s="65"/>
      <c r="J7" s="52" t="s">
        <v>24</v>
      </c>
      <c r="K7" s="65">
        <v>22</v>
      </c>
      <c r="L7" s="65"/>
      <c r="M7" s="65"/>
      <c r="N7" s="65"/>
      <c r="O7" s="65"/>
      <c r="P7" s="65"/>
      <c r="Q7" s="65"/>
      <c r="R7" s="5">
        <v>200000</v>
      </c>
      <c r="S7" s="12" t="s">
        <v>23</v>
      </c>
    </row>
    <row r="8" spans="1:19" x14ac:dyDescent="0.25">
      <c r="A8" s="57" t="s">
        <v>242</v>
      </c>
      <c r="B8" s="73" t="s">
        <v>201</v>
      </c>
      <c r="C8" s="65" t="s">
        <v>180</v>
      </c>
      <c r="D8" s="65"/>
      <c r="E8" s="65"/>
      <c r="F8" s="65"/>
      <c r="G8" s="65"/>
      <c r="H8" s="65"/>
      <c r="I8" s="65"/>
      <c r="J8" s="52" t="s">
        <v>26</v>
      </c>
      <c r="K8" s="65"/>
      <c r="L8" s="65"/>
      <c r="M8" s="65"/>
      <c r="N8" s="65"/>
      <c r="O8" s="65"/>
      <c r="P8" s="65"/>
      <c r="Q8" s="65"/>
      <c r="R8" s="5">
        <v>200000</v>
      </c>
      <c r="S8" s="18" t="s">
        <v>25</v>
      </c>
    </row>
    <row r="9" spans="1:19" x14ac:dyDescent="0.25">
      <c r="A9" s="57" t="s">
        <v>243</v>
      </c>
      <c r="B9" s="73" t="s">
        <v>202</v>
      </c>
      <c r="C9" s="65" t="s">
        <v>180</v>
      </c>
      <c r="D9" s="65"/>
      <c r="E9" s="65"/>
      <c r="F9" s="65"/>
      <c r="G9" s="65"/>
      <c r="H9" s="65"/>
      <c r="I9" s="65"/>
      <c r="J9" s="52" t="s">
        <v>31</v>
      </c>
      <c r="K9" s="65"/>
      <c r="L9" s="65"/>
      <c r="M9" s="65"/>
      <c r="N9" s="65"/>
      <c r="O9" s="65"/>
      <c r="P9" s="65"/>
      <c r="Q9" s="65"/>
      <c r="R9" s="5" t="s">
        <v>30</v>
      </c>
      <c r="S9" s="90" t="s">
        <v>28</v>
      </c>
    </row>
    <row r="10" spans="1:19" x14ac:dyDescent="0.25">
      <c r="A10" s="57" t="s">
        <v>243</v>
      </c>
      <c r="B10" s="73" t="s">
        <v>32</v>
      </c>
      <c r="C10" s="65" t="s">
        <v>180</v>
      </c>
      <c r="D10" s="65"/>
      <c r="E10" s="65"/>
      <c r="F10" s="65"/>
      <c r="G10" s="65"/>
      <c r="H10" s="65"/>
      <c r="I10" s="65"/>
      <c r="J10" s="52" t="s">
        <v>34</v>
      </c>
      <c r="K10" s="65"/>
      <c r="L10" s="65"/>
      <c r="M10" s="65"/>
      <c r="N10" s="65"/>
      <c r="O10" s="65"/>
      <c r="P10" s="65"/>
      <c r="Q10" s="65"/>
      <c r="R10" s="5" t="s">
        <v>33</v>
      </c>
      <c r="S10" s="90"/>
    </row>
    <row r="11" spans="1:19" x14ac:dyDescent="0.25">
      <c r="A11" s="57" t="s">
        <v>243</v>
      </c>
      <c r="B11" s="73" t="s">
        <v>35</v>
      </c>
      <c r="C11" s="65" t="s">
        <v>180</v>
      </c>
      <c r="D11" s="65"/>
      <c r="E11" s="65"/>
      <c r="F11" s="65"/>
      <c r="G11" s="65"/>
      <c r="H11" s="65"/>
      <c r="I11" s="65" t="s">
        <v>182</v>
      </c>
      <c r="J11" s="52" t="s">
        <v>37</v>
      </c>
      <c r="K11" s="65"/>
      <c r="L11" s="65"/>
      <c r="M11" s="65"/>
      <c r="N11" s="65"/>
      <c r="O11" s="65"/>
      <c r="P11" s="65"/>
      <c r="Q11" s="65"/>
      <c r="R11" s="1" t="s">
        <v>36</v>
      </c>
      <c r="S11" s="90"/>
    </row>
    <row r="12" spans="1:19" x14ac:dyDescent="0.25">
      <c r="A12" s="57" t="s">
        <v>243</v>
      </c>
      <c r="B12" s="73" t="s">
        <v>203</v>
      </c>
      <c r="C12" s="65" t="s">
        <v>180</v>
      </c>
      <c r="D12" s="65"/>
      <c r="E12" s="65"/>
      <c r="F12" s="65"/>
      <c r="G12" s="65"/>
      <c r="H12" s="65"/>
      <c r="I12" s="65"/>
      <c r="J12" s="9" t="s">
        <v>39</v>
      </c>
      <c r="K12" s="65"/>
      <c r="L12" s="65"/>
      <c r="M12" s="65"/>
      <c r="N12" s="65"/>
      <c r="O12" s="65"/>
      <c r="P12" s="65"/>
      <c r="Q12" s="65"/>
      <c r="R12" s="5">
        <v>357386</v>
      </c>
      <c r="S12" s="90"/>
    </row>
    <row r="13" spans="1:19" x14ac:dyDescent="0.25">
      <c r="A13" s="57" t="s">
        <v>243</v>
      </c>
      <c r="B13" s="73" t="s">
        <v>204</v>
      </c>
      <c r="C13" s="65" t="s">
        <v>180</v>
      </c>
      <c r="D13" s="65"/>
      <c r="E13" s="65"/>
      <c r="F13" s="65"/>
      <c r="G13" s="65"/>
      <c r="H13" s="65"/>
      <c r="I13" s="65"/>
      <c r="J13" s="52" t="s">
        <v>41</v>
      </c>
      <c r="K13" s="65"/>
      <c r="L13" s="65"/>
      <c r="M13" s="65"/>
      <c r="N13" s="65"/>
      <c r="O13" s="65"/>
      <c r="P13" s="65"/>
      <c r="Q13" s="65"/>
      <c r="R13" s="5">
        <v>0.06</v>
      </c>
      <c r="S13" s="90"/>
    </row>
    <row r="14" spans="1:19" ht="45" x14ac:dyDescent="0.25">
      <c r="A14" s="57" t="s">
        <v>243</v>
      </c>
      <c r="B14" s="73" t="s">
        <v>205</v>
      </c>
      <c r="C14" s="65" t="s">
        <v>180</v>
      </c>
      <c r="D14" s="65"/>
      <c r="E14" s="65"/>
      <c r="F14" s="65"/>
      <c r="G14" s="65"/>
      <c r="H14" s="65"/>
      <c r="I14" s="65"/>
      <c r="J14" s="6" t="s">
        <v>45</v>
      </c>
      <c r="K14" s="65"/>
      <c r="L14" s="65"/>
      <c r="M14" s="65"/>
      <c r="N14" s="65"/>
      <c r="O14" s="65"/>
      <c r="P14" s="65"/>
      <c r="Q14" s="65"/>
      <c r="R14" s="1"/>
      <c r="S14" s="20" t="s">
        <v>43</v>
      </c>
    </row>
    <row r="15" spans="1:19" x14ac:dyDescent="0.25">
      <c r="A15" s="57" t="s">
        <v>244</v>
      </c>
      <c r="B15" s="73" t="s">
        <v>206</v>
      </c>
      <c r="C15" s="65" t="s">
        <v>180</v>
      </c>
      <c r="D15" s="65"/>
      <c r="E15" s="65" t="s">
        <v>181</v>
      </c>
      <c r="F15" s="65"/>
      <c r="G15" s="65"/>
      <c r="H15" s="65"/>
      <c r="I15" s="65"/>
      <c r="K15" s="65"/>
      <c r="L15" s="65"/>
      <c r="M15" s="65"/>
      <c r="N15" s="65"/>
      <c r="O15" s="65"/>
      <c r="P15" s="65"/>
      <c r="Q15" s="65"/>
      <c r="R15" s="68">
        <v>43581.5</v>
      </c>
      <c r="S15" s="3"/>
    </row>
    <row r="16" spans="1:19" x14ac:dyDescent="0.25">
      <c r="A16" s="57" t="s">
        <v>244</v>
      </c>
      <c r="B16" s="73" t="s">
        <v>207</v>
      </c>
      <c r="C16" s="65" t="s">
        <v>180</v>
      </c>
      <c r="D16" s="65"/>
      <c r="E16" s="65" t="s">
        <v>181</v>
      </c>
      <c r="F16" s="65"/>
      <c r="G16" s="65"/>
      <c r="H16" s="65"/>
      <c r="I16" s="65"/>
      <c r="K16" s="65"/>
      <c r="L16" s="65"/>
      <c r="M16" s="65"/>
      <c r="N16" s="65"/>
      <c r="O16" s="65"/>
      <c r="P16" s="65"/>
      <c r="Q16" s="65"/>
      <c r="R16" s="66" t="s">
        <v>50</v>
      </c>
      <c r="S16" s="3"/>
    </row>
    <row r="17" spans="1:19" x14ac:dyDescent="0.25">
      <c r="A17" s="59" t="s">
        <v>245</v>
      </c>
      <c r="B17" s="73" t="s">
        <v>208</v>
      </c>
      <c r="C17" s="65" t="s">
        <v>180</v>
      </c>
      <c r="D17" s="65"/>
      <c r="E17" s="65"/>
      <c r="F17" s="65"/>
      <c r="G17" s="65"/>
      <c r="H17" s="65"/>
      <c r="I17" s="65"/>
      <c r="J17" s="52" t="s">
        <v>53</v>
      </c>
      <c r="K17" s="65"/>
      <c r="L17" s="65"/>
      <c r="M17" s="65"/>
      <c r="N17" s="65"/>
      <c r="O17" s="65"/>
      <c r="P17" s="65"/>
      <c r="Q17" s="65"/>
      <c r="R17" s="66">
        <v>0.1</v>
      </c>
      <c r="S17" s="24"/>
    </row>
    <row r="18" spans="1:19" ht="15.75" x14ac:dyDescent="0.25">
      <c r="A18" s="59" t="s">
        <v>245</v>
      </c>
      <c r="B18" s="74" t="s">
        <v>209</v>
      </c>
      <c r="C18" s="65" t="s">
        <v>180</v>
      </c>
      <c r="D18" s="65"/>
      <c r="E18" s="65"/>
      <c r="F18" s="65"/>
      <c r="G18" s="65"/>
      <c r="H18" s="65"/>
      <c r="I18" s="65"/>
      <c r="J18" s="52" t="s">
        <v>57</v>
      </c>
      <c r="K18" s="65"/>
      <c r="L18" s="65"/>
      <c r="M18" s="65"/>
      <c r="N18" s="65"/>
      <c r="O18" s="65"/>
      <c r="P18" s="65"/>
      <c r="Q18" s="65"/>
      <c r="R18" s="66">
        <v>100000</v>
      </c>
      <c r="S18" s="26" t="s">
        <v>55</v>
      </c>
    </row>
    <row r="19" spans="1:19" ht="15.75" x14ac:dyDescent="0.25">
      <c r="A19" s="59" t="s">
        <v>245</v>
      </c>
      <c r="B19" s="74" t="s">
        <v>210</v>
      </c>
      <c r="C19" s="65" t="s">
        <v>180</v>
      </c>
      <c r="D19" s="65"/>
      <c r="E19" s="65"/>
      <c r="F19" s="65"/>
      <c r="G19" s="65"/>
      <c r="H19" s="65"/>
      <c r="I19" s="65"/>
      <c r="J19" s="52" t="s">
        <v>60</v>
      </c>
      <c r="K19" s="65"/>
      <c r="L19" s="65"/>
      <c r="M19" s="65"/>
      <c r="N19" s="65"/>
      <c r="O19" s="65"/>
      <c r="P19" s="65"/>
      <c r="Q19" s="65"/>
      <c r="R19" s="66">
        <v>100000</v>
      </c>
      <c r="S19" s="29" t="s">
        <v>58</v>
      </c>
    </row>
    <row r="20" spans="1:19" x14ac:dyDescent="0.25">
      <c r="A20" s="59" t="s">
        <v>245</v>
      </c>
      <c r="B20" s="73" t="s">
        <v>211</v>
      </c>
      <c r="C20" s="65" t="s">
        <v>180</v>
      </c>
      <c r="D20" s="65"/>
      <c r="E20" s="65"/>
      <c r="F20" s="65"/>
      <c r="G20" s="65"/>
      <c r="H20" s="65"/>
      <c r="I20" s="65"/>
      <c r="J20" s="52" t="s">
        <v>63</v>
      </c>
      <c r="K20" s="65"/>
      <c r="L20" s="65"/>
      <c r="M20" s="65"/>
      <c r="N20" s="65"/>
      <c r="O20" s="65"/>
      <c r="P20" s="65"/>
      <c r="Q20" s="65"/>
      <c r="R20" s="66">
        <v>3000</v>
      </c>
      <c r="S20" s="27" t="s">
        <v>61</v>
      </c>
    </row>
    <row r="21" spans="1:19" x14ac:dyDescent="0.25">
      <c r="A21" s="59" t="s">
        <v>245</v>
      </c>
      <c r="B21" s="74" t="s">
        <v>212</v>
      </c>
      <c r="C21" s="65" t="s">
        <v>180</v>
      </c>
      <c r="D21" s="65"/>
      <c r="E21" s="65"/>
      <c r="F21" s="65"/>
      <c r="G21" s="65"/>
      <c r="H21" s="65"/>
      <c r="I21" s="65"/>
      <c r="J21" s="52" t="s">
        <v>66</v>
      </c>
      <c r="K21" s="65"/>
      <c r="L21" s="65"/>
      <c r="M21" s="65"/>
      <c r="N21" s="65"/>
      <c r="O21" s="65"/>
      <c r="P21" s="65"/>
      <c r="Q21" s="65"/>
      <c r="R21" s="69">
        <v>0</v>
      </c>
      <c r="S21" s="30"/>
    </row>
    <row r="22" spans="1:19" ht="15.75" x14ac:dyDescent="0.25">
      <c r="A22" s="59" t="s">
        <v>245</v>
      </c>
      <c r="B22" s="74" t="s">
        <v>213</v>
      </c>
      <c r="C22" s="65" t="s">
        <v>180</v>
      </c>
      <c r="D22" s="65"/>
      <c r="E22" s="65"/>
      <c r="F22" s="65"/>
      <c r="G22" s="65"/>
      <c r="H22" s="65"/>
      <c r="I22" s="65"/>
      <c r="J22" s="52" t="s">
        <v>69</v>
      </c>
      <c r="K22" s="65"/>
      <c r="L22" s="65"/>
      <c r="M22" s="65"/>
      <c r="N22" s="65"/>
      <c r="O22" s="65"/>
      <c r="P22" s="65"/>
      <c r="Q22" s="65"/>
      <c r="R22" s="69">
        <v>0</v>
      </c>
      <c r="S22" s="32"/>
    </row>
    <row r="23" spans="1:19" x14ac:dyDescent="0.25">
      <c r="A23" s="60" t="s">
        <v>246</v>
      </c>
      <c r="B23" s="75" t="s">
        <v>214</v>
      </c>
      <c r="C23" s="65" t="s">
        <v>180</v>
      </c>
      <c r="D23" s="65"/>
      <c r="E23" s="65"/>
      <c r="F23" s="65"/>
      <c r="G23" s="65"/>
      <c r="H23" s="65"/>
      <c r="I23" s="65"/>
      <c r="J23" s="91" t="s">
        <v>73</v>
      </c>
      <c r="K23" s="65"/>
      <c r="L23" s="65"/>
      <c r="M23" s="65"/>
      <c r="N23" s="65"/>
      <c r="O23" s="65"/>
      <c r="P23" s="65">
        <v>1</v>
      </c>
      <c r="Q23" s="65"/>
      <c r="R23" s="66" t="s">
        <v>72</v>
      </c>
      <c r="S23" s="84" t="s">
        <v>43</v>
      </c>
    </row>
    <row r="24" spans="1:19" ht="30" x14ac:dyDescent="0.25">
      <c r="A24" s="60" t="s">
        <v>246</v>
      </c>
      <c r="B24" s="76" t="s">
        <v>215</v>
      </c>
      <c r="C24" s="65" t="s">
        <v>180</v>
      </c>
      <c r="D24" s="65"/>
      <c r="E24" s="65"/>
      <c r="F24" s="65"/>
      <c r="G24" s="65"/>
      <c r="H24" s="65"/>
      <c r="I24" s="65"/>
      <c r="J24" s="91"/>
      <c r="K24" s="65"/>
      <c r="L24" s="65"/>
      <c r="M24" s="65"/>
      <c r="N24" s="65"/>
      <c r="O24" s="65"/>
      <c r="P24" s="65"/>
      <c r="Q24" s="65"/>
      <c r="S24" s="85"/>
    </row>
    <row r="25" spans="1:19" x14ac:dyDescent="0.25">
      <c r="A25" s="60" t="s">
        <v>246</v>
      </c>
      <c r="B25" s="73" t="s">
        <v>216</v>
      </c>
      <c r="C25" s="65" t="s">
        <v>180</v>
      </c>
      <c r="D25" s="65"/>
      <c r="E25" s="65"/>
      <c r="F25" s="65"/>
      <c r="G25" s="65"/>
      <c r="H25" s="65"/>
      <c r="I25" s="65"/>
      <c r="J25" s="9" t="s">
        <v>78</v>
      </c>
      <c r="K25" s="65">
        <v>22</v>
      </c>
      <c r="L25" s="65"/>
      <c r="M25" s="65"/>
      <c r="N25" s="65"/>
      <c r="O25" s="65"/>
      <c r="P25" s="65"/>
      <c r="Q25" s="65"/>
      <c r="R25" s="67" t="s">
        <v>187</v>
      </c>
      <c r="S25" s="3" t="s">
        <v>76</v>
      </c>
    </row>
    <row r="26" spans="1:19" x14ac:dyDescent="0.25">
      <c r="A26" s="24" t="s">
        <v>247</v>
      </c>
      <c r="B26" s="74" t="s">
        <v>217</v>
      </c>
      <c r="C26" s="65" t="s">
        <v>180</v>
      </c>
      <c r="D26" s="65"/>
      <c r="E26" s="65"/>
      <c r="F26" s="65"/>
      <c r="G26" s="65"/>
      <c r="H26" s="65"/>
      <c r="I26" s="65"/>
      <c r="J26" s="52" t="s">
        <v>82</v>
      </c>
      <c r="K26" s="65"/>
      <c r="L26" s="65"/>
      <c r="M26" s="65"/>
      <c r="N26" s="65"/>
      <c r="O26" s="65"/>
      <c r="P26" s="65"/>
      <c r="Q26" s="65"/>
      <c r="R26" s="68" t="s">
        <v>187</v>
      </c>
      <c r="S26" s="27" t="s">
        <v>81</v>
      </c>
    </row>
    <row r="27" spans="1:19" x14ac:dyDescent="0.25">
      <c r="A27" s="24" t="s">
        <v>247</v>
      </c>
      <c r="B27" s="74" t="s">
        <v>218</v>
      </c>
      <c r="C27" s="65" t="s">
        <v>180</v>
      </c>
      <c r="D27" s="65"/>
      <c r="E27" s="65"/>
      <c r="F27" s="65"/>
      <c r="G27" s="65"/>
      <c r="H27" s="65"/>
      <c r="I27" s="65"/>
      <c r="J27" s="52" t="s">
        <v>84</v>
      </c>
      <c r="K27" s="65"/>
      <c r="L27" s="65"/>
      <c r="M27" s="65"/>
      <c r="N27" s="65"/>
      <c r="O27" s="65"/>
      <c r="P27" s="65"/>
      <c r="Q27" s="65"/>
      <c r="R27" s="68" t="s">
        <v>188</v>
      </c>
      <c r="S27" s="27" t="s">
        <v>83</v>
      </c>
    </row>
    <row r="28" spans="1:19" x14ac:dyDescent="0.25">
      <c r="A28" s="24" t="s">
        <v>247</v>
      </c>
      <c r="B28" s="73" t="s">
        <v>219</v>
      </c>
      <c r="C28" s="65" t="s">
        <v>180</v>
      </c>
      <c r="D28" s="65"/>
      <c r="E28" s="65"/>
      <c r="F28" s="65"/>
      <c r="G28" s="65"/>
      <c r="H28" s="65"/>
      <c r="I28" s="65"/>
      <c r="J28" s="52" t="s">
        <v>86</v>
      </c>
      <c r="K28" s="65"/>
      <c r="L28" s="65"/>
      <c r="M28" s="65"/>
      <c r="N28" s="65"/>
      <c r="O28" s="65"/>
      <c r="P28" s="65"/>
      <c r="Q28" s="65"/>
      <c r="R28" s="68" t="s">
        <v>50</v>
      </c>
      <c r="S28" s="3" t="s">
        <v>85</v>
      </c>
    </row>
    <row r="29" spans="1:19" x14ac:dyDescent="0.25">
      <c r="A29" s="24" t="s">
        <v>247</v>
      </c>
      <c r="B29" s="77" t="s">
        <v>220</v>
      </c>
      <c r="C29" s="65" t="s">
        <v>180</v>
      </c>
      <c r="D29" s="65"/>
      <c r="E29" s="65"/>
      <c r="F29" s="65"/>
      <c r="G29" s="65"/>
      <c r="H29" s="65"/>
      <c r="I29" s="65"/>
      <c r="J29" s="9" t="s">
        <v>89</v>
      </c>
      <c r="K29" s="65"/>
      <c r="L29" s="65"/>
      <c r="M29" s="65"/>
      <c r="N29" s="65"/>
      <c r="O29" s="65"/>
      <c r="P29" s="65"/>
      <c r="Q29" s="65"/>
      <c r="R29" s="70" t="s">
        <v>189</v>
      </c>
      <c r="S29" s="38" t="s">
        <v>87</v>
      </c>
    </row>
    <row r="30" spans="1:19" x14ac:dyDescent="0.25">
      <c r="A30" s="24" t="s">
        <v>247</v>
      </c>
      <c r="B30" s="75" t="s">
        <v>221</v>
      </c>
      <c r="C30" s="65" t="s">
        <v>180</v>
      </c>
      <c r="D30" s="65"/>
      <c r="E30" s="65"/>
      <c r="F30" s="65"/>
      <c r="G30" s="65"/>
      <c r="H30" s="65"/>
      <c r="I30" s="65"/>
      <c r="J30" s="52" t="s">
        <v>92</v>
      </c>
      <c r="K30" s="65"/>
      <c r="L30" s="65"/>
      <c r="M30" s="65"/>
      <c r="N30" s="65"/>
      <c r="O30" s="65"/>
      <c r="P30" s="65"/>
      <c r="Q30" s="65"/>
      <c r="R30" s="68" t="s">
        <v>188</v>
      </c>
      <c r="S30" s="33" t="s">
        <v>91</v>
      </c>
    </row>
    <row r="31" spans="1:19" x14ac:dyDescent="0.25">
      <c r="A31" s="24" t="s">
        <v>247</v>
      </c>
      <c r="B31" s="73" t="s">
        <v>93</v>
      </c>
      <c r="C31" s="65" t="s">
        <v>180</v>
      </c>
      <c r="D31" s="65"/>
      <c r="E31" s="65"/>
      <c r="F31" s="65"/>
      <c r="G31" s="65"/>
      <c r="H31" s="65"/>
      <c r="I31" s="65"/>
      <c r="J31" s="52" t="s">
        <v>94</v>
      </c>
      <c r="K31" s="65"/>
      <c r="L31" s="65"/>
      <c r="M31" s="65"/>
      <c r="N31" s="65"/>
      <c r="O31" s="65"/>
      <c r="P31" s="65"/>
      <c r="Q31" s="65"/>
      <c r="R31" s="68" t="s">
        <v>50</v>
      </c>
      <c r="S31" s="3" t="s">
        <v>93</v>
      </c>
    </row>
    <row r="32" spans="1:19" x14ac:dyDescent="0.25">
      <c r="A32" s="24" t="s">
        <v>247</v>
      </c>
      <c r="B32" s="73" t="s">
        <v>96</v>
      </c>
      <c r="C32" s="65" t="s">
        <v>180</v>
      </c>
      <c r="D32" s="65"/>
      <c r="E32" s="65"/>
      <c r="F32" s="65"/>
      <c r="G32" s="65"/>
      <c r="H32" s="65"/>
      <c r="I32" s="65"/>
      <c r="J32" s="52" t="s">
        <v>94</v>
      </c>
      <c r="K32" s="65"/>
      <c r="L32" s="65"/>
      <c r="M32" s="65"/>
      <c r="N32" s="65"/>
      <c r="O32" s="65"/>
      <c r="P32" s="65"/>
      <c r="Q32" s="65"/>
      <c r="R32" s="68"/>
      <c r="S32" s="27" t="s">
        <v>96</v>
      </c>
    </row>
    <row r="33" spans="1:19" x14ac:dyDescent="0.25">
      <c r="A33" s="24" t="s">
        <v>247</v>
      </c>
      <c r="B33" s="73" t="s">
        <v>222</v>
      </c>
      <c r="C33" s="65" t="s">
        <v>183</v>
      </c>
      <c r="D33" s="65"/>
      <c r="E33" s="65"/>
      <c r="F33" s="65"/>
      <c r="G33" s="65"/>
      <c r="H33" s="65"/>
      <c r="I33" s="65"/>
      <c r="J33" s="52" t="s">
        <v>99</v>
      </c>
      <c r="K33" s="65"/>
      <c r="L33" s="65"/>
      <c r="M33" s="65"/>
      <c r="N33" s="65"/>
      <c r="O33" s="65"/>
      <c r="P33" s="65"/>
      <c r="Q33" s="65"/>
      <c r="R33" s="66">
        <v>6</v>
      </c>
      <c r="S33" s="27" t="s">
        <v>61</v>
      </c>
    </row>
    <row r="34" spans="1:19" x14ac:dyDescent="0.25">
      <c r="A34" s="24" t="s">
        <v>247</v>
      </c>
      <c r="B34" s="73" t="s">
        <v>223</v>
      </c>
      <c r="C34" s="65" t="s">
        <v>180</v>
      </c>
      <c r="D34" s="65"/>
      <c r="E34" s="65"/>
      <c r="F34" s="65"/>
      <c r="G34" s="65"/>
      <c r="H34" s="65"/>
      <c r="I34" s="65"/>
      <c r="J34" s="15" t="s">
        <v>101</v>
      </c>
      <c r="K34" s="65"/>
      <c r="L34" s="65"/>
      <c r="M34" s="65"/>
      <c r="N34" s="65"/>
      <c r="O34" s="65"/>
      <c r="P34" s="65"/>
      <c r="Q34" s="65"/>
      <c r="R34" s="68" t="s">
        <v>188</v>
      </c>
      <c r="S34" s="3" t="s">
        <v>100</v>
      </c>
    </row>
    <row r="35" spans="1:19" x14ac:dyDescent="0.25">
      <c r="A35" s="24" t="s">
        <v>247</v>
      </c>
      <c r="B35" s="73" t="s">
        <v>224</v>
      </c>
      <c r="C35" s="65" t="s">
        <v>180</v>
      </c>
      <c r="D35" s="65"/>
      <c r="E35" s="65"/>
      <c r="F35" s="65"/>
      <c r="G35" s="65"/>
      <c r="H35" s="65"/>
      <c r="I35" s="65"/>
      <c r="J35" s="15" t="s">
        <v>103</v>
      </c>
      <c r="K35" s="65"/>
      <c r="L35" s="65"/>
      <c r="M35" s="65"/>
      <c r="N35" s="65"/>
      <c r="O35" s="65"/>
      <c r="P35" s="65"/>
      <c r="Q35" s="65"/>
      <c r="R35" s="68" t="s">
        <v>187</v>
      </c>
      <c r="S35" s="3" t="s">
        <v>102</v>
      </c>
    </row>
    <row r="36" spans="1:19" x14ac:dyDescent="0.25">
      <c r="A36" s="24" t="s">
        <v>247</v>
      </c>
      <c r="B36" s="73" t="s">
        <v>225</v>
      </c>
      <c r="C36" s="65" t="s">
        <v>180</v>
      </c>
      <c r="D36" s="65"/>
      <c r="E36" s="65"/>
      <c r="F36" s="65"/>
      <c r="G36" s="65"/>
      <c r="H36" s="65"/>
      <c r="I36" s="65"/>
      <c r="J36" s="15" t="s">
        <v>105</v>
      </c>
      <c r="K36" s="65"/>
      <c r="L36" s="65"/>
      <c r="M36" s="65"/>
      <c r="N36" s="65"/>
      <c r="O36" s="65"/>
      <c r="P36" s="65"/>
      <c r="Q36" s="65"/>
      <c r="R36" s="68"/>
      <c r="S36" s="3" t="s">
        <v>104</v>
      </c>
    </row>
    <row r="37" spans="1:19" x14ac:dyDescent="0.25">
      <c r="A37" s="24" t="s">
        <v>247</v>
      </c>
      <c r="B37" s="73" t="s">
        <v>226</v>
      </c>
      <c r="C37" s="65" t="s">
        <v>180</v>
      </c>
      <c r="D37" s="65"/>
      <c r="E37" s="65"/>
      <c r="F37" s="65"/>
      <c r="G37" s="65"/>
      <c r="H37" s="65"/>
      <c r="I37" s="65"/>
      <c r="J37" s="15" t="s">
        <v>108</v>
      </c>
      <c r="K37" s="65"/>
      <c r="L37" s="65"/>
      <c r="M37" s="65"/>
      <c r="N37" s="65"/>
      <c r="O37" s="65"/>
      <c r="P37" s="65"/>
      <c r="Q37" s="65"/>
      <c r="R37" s="68"/>
      <c r="S37" s="3" t="s">
        <v>107</v>
      </c>
    </row>
    <row r="38" spans="1:19" x14ac:dyDescent="0.25">
      <c r="A38" s="57" t="s">
        <v>248</v>
      </c>
      <c r="B38" s="73" t="s">
        <v>227</v>
      </c>
      <c r="C38" s="65" t="s">
        <v>180</v>
      </c>
      <c r="D38" s="65"/>
      <c r="E38" s="65"/>
      <c r="F38" s="65"/>
      <c r="G38" s="65"/>
      <c r="H38" s="65"/>
      <c r="I38" s="65"/>
      <c r="J38" s="15" t="s">
        <v>112</v>
      </c>
      <c r="K38" s="65"/>
      <c r="L38" s="65"/>
      <c r="M38" s="65"/>
      <c r="N38" s="65"/>
      <c r="O38" s="65"/>
      <c r="P38" s="65"/>
      <c r="Q38" s="65"/>
      <c r="R38" s="68" t="s">
        <v>190</v>
      </c>
      <c r="S38" s="86" t="s">
        <v>111</v>
      </c>
    </row>
    <row r="39" spans="1:19" x14ac:dyDescent="0.25">
      <c r="A39" s="57" t="s">
        <v>248</v>
      </c>
      <c r="B39" s="73" t="s">
        <v>228</v>
      </c>
      <c r="C39" s="65" t="s">
        <v>180</v>
      </c>
      <c r="D39" s="65"/>
      <c r="E39" s="65"/>
      <c r="F39" s="65"/>
      <c r="G39" s="65"/>
      <c r="H39" s="65"/>
      <c r="I39" s="65"/>
      <c r="J39" s="15" t="s">
        <v>112</v>
      </c>
      <c r="K39" s="65"/>
      <c r="L39" s="65"/>
      <c r="M39" s="65"/>
      <c r="N39" s="65"/>
      <c r="O39" s="65"/>
      <c r="P39" s="65"/>
      <c r="Q39" s="65"/>
      <c r="R39" s="68" t="s">
        <v>191</v>
      </c>
      <c r="S39" s="87"/>
    </row>
    <row r="40" spans="1:19" x14ac:dyDescent="0.25">
      <c r="A40" s="61" t="s">
        <v>249</v>
      </c>
      <c r="B40" s="74" t="s">
        <v>229</v>
      </c>
      <c r="C40" s="65" t="s">
        <v>180</v>
      </c>
      <c r="D40" s="65"/>
      <c r="E40" s="65"/>
      <c r="F40" s="65"/>
      <c r="G40" s="65"/>
      <c r="H40" s="65"/>
      <c r="I40" s="65"/>
      <c r="J40" s="6" t="s">
        <v>116</v>
      </c>
      <c r="K40" s="65"/>
      <c r="L40" s="65"/>
      <c r="M40" s="65"/>
      <c r="N40" s="65"/>
      <c r="O40" s="65"/>
      <c r="P40" s="65"/>
      <c r="Q40" s="65"/>
      <c r="R40" s="66">
        <v>500</v>
      </c>
      <c r="S40" s="3" t="s">
        <v>76</v>
      </c>
    </row>
    <row r="41" spans="1:19" x14ac:dyDescent="0.25">
      <c r="A41" s="62" t="s">
        <v>250</v>
      </c>
      <c r="B41" s="77" t="s">
        <v>230</v>
      </c>
      <c r="C41" s="65" t="s">
        <v>180</v>
      </c>
      <c r="D41" s="65"/>
      <c r="E41" s="65"/>
      <c r="F41" s="65"/>
      <c r="G41" s="65"/>
      <c r="H41" s="65"/>
      <c r="I41" s="65"/>
      <c r="J41" s="52" t="s">
        <v>119</v>
      </c>
      <c r="K41" s="65"/>
      <c r="L41" s="65"/>
      <c r="M41" s="65"/>
      <c r="N41" s="65"/>
      <c r="O41" s="65"/>
      <c r="P41" s="65">
        <v>1</v>
      </c>
      <c r="Q41" s="65"/>
      <c r="R41" s="68" t="s">
        <v>50</v>
      </c>
      <c r="S41" s="42" t="s">
        <v>83</v>
      </c>
    </row>
    <row r="42" spans="1:19" x14ac:dyDescent="0.25">
      <c r="A42" s="62" t="s">
        <v>250</v>
      </c>
      <c r="B42" s="77" t="s">
        <v>121</v>
      </c>
      <c r="C42" s="65" t="s">
        <v>180</v>
      </c>
      <c r="D42" s="65"/>
      <c r="E42" s="65"/>
      <c r="F42" s="65"/>
      <c r="G42" s="65"/>
      <c r="H42" s="65"/>
      <c r="I42" s="65"/>
      <c r="J42" s="52" t="s">
        <v>122</v>
      </c>
      <c r="K42" s="65"/>
      <c r="L42" s="65"/>
      <c r="M42" s="65"/>
      <c r="N42" s="65"/>
      <c r="O42" s="65"/>
      <c r="P42" s="65"/>
      <c r="Q42" s="65"/>
      <c r="R42" s="68" t="s">
        <v>50</v>
      </c>
      <c r="S42" s="39" t="s">
        <v>121</v>
      </c>
    </row>
    <row r="43" spans="1:19" x14ac:dyDescent="0.25">
      <c r="A43" s="59" t="s">
        <v>251</v>
      </c>
      <c r="B43" s="77" t="s">
        <v>124</v>
      </c>
      <c r="C43" s="65" t="s">
        <v>180</v>
      </c>
      <c r="D43" s="65"/>
      <c r="E43" s="65"/>
      <c r="F43" s="65"/>
      <c r="G43" s="65"/>
      <c r="H43" s="65"/>
      <c r="I43" s="65"/>
      <c r="J43" s="52" t="s">
        <v>125</v>
      </c>
      <c r="K43" s="65">
        <v>22</v>
      </c>
      <c r="L43" s="65"/>
      <c r="M43" s="65"/>
      <c r="N43" s="65"/>
      <c r="O43" s="65"/>
      <c r="P43" s="65"/>
      <c r="Q43" s="65"/>
      <c r="R43" s="68" t="s">
        <v>192</v>
      </c>
      <c r="S43" s="84" t="s">
        <v>102</v>
      </c>
    </row>
    <row r="44" spans="1:19" x14ac:dyDescent="0.25">
      <c r="A44" s="59" t="s">
        <v>251</v>
      </c>
      <c r="B44" s="77" t="s">
        <v>231</v>
      </c>
      <c r="C44" s="65" t="s">
        <v>180</v>
      </c>
      <c r="D44" s="65"/>
      <c r="E44" s="65"/>
      <c r="F44" s="65"/>
      <c r="G44" s="65"/>
      <c r="H44" s="65"/>
      <c r="I44" s="65"/>
      <c r="J44" s="52" t="s">
        <v>127</v>
      </c>
      <c r="K44" s="65"/>
      <c r="L44" s="65"/>
      <c r="M44" s="65"/>
      <c r="N44" s="65"/>
      <c r="O44" s="65"/>
      <c r="P44" s="65"/>
      <c r="Q44" s="65"/>
      <c r="R44" s="71">
        <v>1</v>
      </c>
      <c r="S44" s="88"/>
    </row>
    <row r="45" spans="1:19" x14ac:dyDescent="0.25">
      <c r="A45" s="59" t="s">
        <v>251</v>
      </c>
      <c r="B45" s="77" t="s">
        <v>232</v>
      </c>
      <c r="C45" s="65" t="s">
        <v>180</v>
      </c>
      <c r="D45" s="65"/>
      <c r="E45" s="65"/>
      <c r="F45" s="65"/>
      <c r="G45" s="65"/>
      <c r="H45" s="65"/>
      <c r="I45" s="65"/>
      <c r="J45" s="52" t="s">
        <v>129</v>
      </c>
      <c r="K45" s="65"/>
      <c r="L45" s="65"/>
      <c r="M45" s="65"/>
      <c r="N45" s="65"/>
      <c r="O45" s="65"/>
      <c r="P45" s="65"/>
      <c r="Q45" s="65"/>
      <c r="R45" s="66">
        <v>100</v>
      </c>
      <c r="S45" s="85"/>
    </row>
    <row r="46" spans="1:19" x14ac:dyDescent="0.25">
      <c r="A46" s="59" t="s">
        <v>252</v>
      </c>
      <c r="B46" s="77" t="s">
        <v>131</v>
      </c>
      <c r="C46" s="65" t="s">
        <v>180</v>
      </c>
      <c r="D46" s="65"/>
      <c r="E46" s="65" t="s">
        <v>181</v>
      </c>
      <c r="F46" s="65"/>
      <c r="G46" s="65"/>
      <c r="H46" s="65"/>
      <c r="I46" s="65"/>
      <c r="J46" s="52" t="s">
        <v>132</v>
      </c>
      <c r="K46" s="65"/>
      <c r="L46" s="65"/>
      <c r="M46" s="65"/>
      <c r="N46" s="65"/>
      <c r="O46" s="65"/>
      <c r="P46" s="65"/>
      <c r="Q46" s="65"/>
      <c r="R46" s="68">
        <v>60</v>
      </c>
      <c r="S46" s="84" t="s">
        <v>81</v>
      </c>
    </row>
    <row r="47" spans="1:19" x14ac:dyDescent="0.25">
      <c r="A47" s="59" t="s">
        <v>252</v>
      </c>
      <c r="B47" s="77" t="s">
        <v>233</v>
      </c>
      <c r="C47" s="65" t="s">
        <v>180</v>
      </c>
      <c r="D47" s="65"/>
      <c r="E47" s="65"/>
      <c r="F47" s="65"/>
      <c r="G47" s="65"/>
      <c r="H47" s="65"/>
      <c r="I47" s="65"/>
      <c r="J47" s="52" t="s">
        <v>134</v>
      </c>
      <c r="K47" s="65"/>
      <c r="L47" s="65"/>
      <c r="M47" s="65"/>
      <c r="N47" s="65"/>
      <c r="O47" s="65"/>
      <c r="P47" s="65"/>
      <c r="Q47" s="65"/>
      <c r="R47" s="68">
        <v>0.2</v>
      </c>
      <c r="S47" s="85"/>
    </row>
    <row r="48" spans="1:19" x14ac:dyDescent="0.25">
      <c r="A48" s="24" t="s">
        <v>253</v>
      </c>
      <c r="B48" s="73" t="s">
        <v>234</v>
      </c>
      <c r="C48" s="65" t="s">
        <v>180</v>
      </c>
      <c r="D48" s="65"/>
      <c r="E48" s="65"/>
      <c r="F48" s="65"/>
      <c r="G48" s="65"/>
      <c r="H48" s="65"/>
      <c r="I48" s="65"/>
      <c r="J48" s="52" t="s">
        <v>138</v>
      </c>
      <c r="K48" s="65"/>
      <c r="L48" s="65"/>
      <c r="M48" s="65"/>
      <c r="N48" s="65"/>
      <c r="O48" s="65"/>
      <c r="P48" s="65"/>
      <c r="Q48" s="65"/>
      <c r="R48" s="68" t="s">
        <v>50</v>
      </c>
      <c r="S48" s="3" t="s">
        <v>91</v>
      </c>
    </row>
    <row r="49" spans="1:19" x14ac:dyDescent="0.25">
      <c r="A49" s="24" t="s">
        <v>253</v>
      </c>
      <c r="B49" s="73" t="s">
        <v>235</v>
      </c>
      <c r="C49" s="65" t="s">
        <v>180</v>
      </c>
      <c r="D49" s="65"/>
      <c r="E49" s="65"/>
      <c r="F49" s="65"/>
      <c r="G49" s="65"/>
      <c r="H49" s="65"/>
      <c r="I49" s="65"/>
      <c r="J49" s="9" t="s">
        <v>140</v>
      </c>
      <c r="K49" s="65"/>
      <c r="L49" s="65"/>
      <c r="M49" s="65"/>
      <c r="N49" s="65"/>
      <c r="O49" s="65"/>
      <c r="P49" s="65"/>
      <c r="Q49" s="65"/>
      <c r="R49" s="68" t="s">
        <v>50</v>
      </c>
      <c r="S49" s="3" t="s">
        <v>139</v>
      </c>
    </row>
    <row r="50" spans="1:19" x14ac:dyDescent="0.25">
      <c r="A50" s="59" t="s">
        <v>254</v>
      </c>
      <c r="B50" s="78" t="s">
        <v>143</v>
      </c>
      <c r="C50" s="65" t="s">
        <v>180</v>
      </c>
      <c r="D50" s="65"/>
      <c r="E50" s="65"/>
      <c r="F50" s="65"/>
      <c r="G50" s="65"/>
      <c r="H50" s="65"/>
      <c r="I50" s="65"/>
      <c r="J50" s="80" t="s">
        <v>144</v>
      </c>
      <c r="K50" s="65"/>
      <c r="L50" s="65"/>
      <c r="M50" s="65"/>
      <c r="N50" s="65"/>
      <c r="O50" s="65"/>
      <c r="P50" s="65"/>
      <c r="Q50" s="65"/>
      <c r="R50" s="72" t="s">
        <v>187</v>
      </c>
      <c r="S50" s="45"/>
    </row>
    <row r="51" spans="1:19" x14ac:dyDescent="0.25">
      <c r="A51" s="57" t="s">
        <v>255</v>
      </c>
      <c r="B51" s="73" t="s">
        <v>236</v>
      </c>
      <c r="C51" s="65" t="s">
        <v>183</v>
      </c>
      <c r="D51" s="65"/>
      <c r="E51" s="65"/>
      <c r="F51" s="65"/>
      <c r="G51" s="65"/>
      <c r="H51" s="65"/>
      <c r="I51" s="65"/>
      <c r="J51" s="81" t="s">
        <v>148</v>
      </c>
      <c r="K51" s="65"/>
      <c r="L51" s="65"/>
      <c r="M51" s="65"/>
      <c r="N51" s="65"/>
      <c r="O51" s="65"/>
      <c r="P51" s="65"/>
      <c r="Q51" s="65"/>
      <c r="R51" s="70" t="s">
        <v>147</v>
      </c>
      <c r="S51" s="3" t="s">
        <v>146</v>
      </c>
    </row>
    <row r="52" spans="1:19" x14ac:dyDescent="0.25">
      <c r="A52" s="57" t="s">
        <v>255</v>
      </c>
      <c r="B52" s="73" t="s">
        <v>237</v>
      </c>
      <c r="C52" s="65" t="s">
        <v>180</v>
      </c>
      <c r="D52" s="65"/>
      <c r="E52" s="65"/>
      <c r="F52" s="65"/>
      <c r="G52" s="65"/>
      <c r="H52" s="65"/>
      <c r="I52" s="65"/>
      <c r="J52" s="81" t="s">
        <v>150</v>
      </c>
      <c r="K52" s="65"/>
      <c r="L52" s="65"/>
      <c r="M52" s="65"/>
      <c r="N52" s="65"/>
      <c r="O52" s="65"/>
      <c r="P52" s="65"/>
      <c r="Q52" s="65"/>
      <c r="R52" s="70" t="s">
        <v>147</v>
      </c>
      <c r="S52" s="3" t="s">
        <v>149</v>
      </c>
    </row>
    <row r="53" spans="1:19" x14ac:dyDescent="0.25">
      <c r="A53" s="57" t="s">
        <v>255</v>
      </c>
      <c r="B53" s="73" t="s">
        <v>238</v>
      </c>
      <c r="C53" s="65" t="s">
        <v>180</v>
      </c>
      <c r="D53" s="65"/>
      <c r="E53" s="65"/>
      <c r="F53" s="65"/>
      <c r="G53" s="65"/>
      <c r="H53" s="65"/>
      <c r="I53" s="65"/>
      <c r="J53" s="82" t="s">
        <v>153</v>
      </c>
      <c r="K53" s="65"/>
      <c r="L53" s="65"/>
      <c r="M53" s="65"/>
      <c r="N53" s="65"/>
      <c r="O53" s="65"/>
      <c r="P53" s="65"/>
      <c r="Q53" s="65"/>
      <c r="R53" s="68" t="s">
        <v>187</v>
      </c>
      <c r="S53" s="3" t="s">
        <v>151</v>
      </c>
    </row>
    <row r="54" spans="1:19" x14ac:dyDescent="0.25">
      <c r="A54" s="57" t="s">
        <v>255</v>
      </c>
      <c r="B54" s="77" t="s">
        <v>239</v>
      </c>
      <c r="C54" s="65" t="s">
        <v>180</v>
      </c>
      <c r="D54" s="65"/>
      <c r="E54" s="65"/>
      <c r="F54" s="65"/>
      <c r="G54" s="65"/>
      <c r="H54" s="65"/>
      <c r="I54" s="65"/>
      <c r="J54" s="9" t="s">
        <v>156</v>
      </c>
      <c r="K54" s="65"/>
      <c r="L54" s="65"/>
      <c r="M54" s="65"/>
      <c r="N54" s="65"/>
      <c r="O54" s="65"/>
      <c r="P54" s="65"/>
      <c r="Q54" s="65"/>
      <c r="R54" s="68" t="s">
        <v>193</v>
      </c>
      <c r="S54" s="39" t="s">
        <v>155</v>
      </c>
    </row>
    <row r="55" spans="1:19" ht="30" x14ac:dyDescent="0.25">
      <c r="A55" s="60" t="s">
        <v>256</v>
      </c>
      <c r="B55" s="77" t="s">
        <v>240</v>
      </c>
      <c r="C55" s="65" t="s">
        <v>180</v>
      </c>
      <c r="D55" s="65"/>
      <c r="E55" s="65"/>
      <c r="F55" s="65"/>
      <c r="G55" s="65"/>
      <c r="H55" s="65"/>
      <c r="I55" s="65"/>
      <c r="J55" s="52" t="s">
        <v>161</v>
      </c>
      <c r="K55" s="65"/>
      <c r="L55" s="65"/>
      <c r="M55" s="65"/>
      <c r="N55" s="65"/>
      <c r="O55" s="65"/>
      <c r="P55" s="65"/>
      <c r="Q55" s="65"/>
      <c r="R55" t="s">
        <v>50</v>
      </c>
      <c r="S55" s="3" t="s">
        <v>159</v>
      </c>
    </row>
  </sheetData>
  <mergeCells count="6">
    <mergeCell ref="S46:S47"/>
    <mergeCell ref="J23:J24"/>
    <mergeCell ref="S9:S13"/>
    <mergeCell ref="S23:S24"/>
    <mergeCell ref="S38:S39"/>
    <mergeCell ref="S43:S45"/>
  </mergeCells>
  <hyperlinks>
    <hyperlink ref="R13" r:id="rId1" display="jdoe@sam.com"/>
    <hyperlink ref="R31" r:id="rId2" display="jdoe@sam.com"/>
    <hyperlink ref="R49" r:id="rId3" display="jdoe@sam.com"/>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Blueprint</vt:lpstr>
      <vt:lpstr>template</vt:lpstr>
      <vt:lpstr>Blueprint!_Toc4497292</vt:lpstr>
      <vt:lpstr>Blueprint!_Toc4497322</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McDonnell</dc:creator>
  <cp:lastModifiedBy>Kevin McDonnell</cp:lastModifiedBy>
  <dcterms:created xsi:type="dcterms:W3CDTF">2019-05-22T16:04:44Z</dcterms:created>
  <dcterms:modified xsi:type="dcterms:W3CDTF">2019-06-12T09:48:52Z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1560331038</vt:lpwstr>
  </property>
</Properties>
</file>