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esskuma\OneDrive - Ericsson AB\Working Dir\sort it\SET 1\ITU\WP5D 33 Geneva\RIT updated\NUFRONT 1300\"/>
    </mc:Choice>
  </mc:AlternateContent>
  <xr:revisionPtr revIDLastSave="9" documentId="13_ncr:1_{CA5285CF-CA4C-4AD5-A30E-19C2922B68E9}" xr6:coauthVersionLast="41" xr6:coauthVersionMax="43" xr10:uidLastSave="{47834F16-FF34-4663-95DA-5BE4067BA537}"/>
  <bookViews>
    <workbookView xWindow="-120" yWindow="-120" windowWidth="29040" windowHeight="15840" activeTab="1" xr2:uid="{00000000-000D-0000-FFFF-FFFF00000000}"/>
  </bookViews>
  <sheets>
    <sheet name="General Note" sheetId="17" r:id="rId1"/>
    <sheet name="InH-eMBB (4GHz)" sheetId="16" r:id="rId2"/>
    <sheet name="DU-eMBB (4GHz）" sheetId="15" r:id="rId3"/>
    <sheet name="Rural-eMBB (4GHz）" sheetId="14" r:id="rId4"/>
    <sheet name="UMa-mMTC (700MHz)" sheetId="11" r:id="rId5"/>
    <sheet name="UMa-URLLC (4GHz)" sheetId="3"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8" i="11" l="1"/>
  <c r="I61" i="3" l="1"/>
  <c r="H61" i="3"/>
  <c r="G61" i="3"/>
  <c r="F61" i="3"/>
  <c r="H41" i="3"/>
  <c r="H45" i="3" s="1"/>
  <c r="H52" i="3" s="1"/>
  <c r="F41" i="3"/>
  <c r="F45" i="3" s="1"/>
  <c r="F52" i="3" s="1"/>
  <c r="D41" i="3"/>
  <c r="D45" i="3" s="1"/>
  <c r="D52" i="3" s="1"/>
  <c r="B41" i="3"/>
  <c r="B45" i="3" s="1"/>
  <c r="B52" i="3" s="1"/>
  <c r="I40" i="3"/>
  <c r="I44" i="3" s="1"/>
  <c r="I51" i="3" s="1"/>
  <c r="G40" i="3"/>
  <c r="G44" i="3" s="1"/>
  <c r="G51" i="3" s="1"/>
  <c r="E40" i="3"/>
  <c r="E44" i="3" s="1"/>
  <c r="E51" i="3" s="1"/>
  <c r="C40" i="3"/>
  <c r="C44" i="3" s="1"/>
  <c r="C51" i="3" s="1"/>
  <c r="I34" i="3"/>
  <c r="H34" i="3"/>
  <c r="G34" i="3"/>
  <c r="F34" i="3"/>
  <c r="E34" i="3"/>
  <c r="D34" i="3"/>
  <c r="C34" i="3"/>
  <c r="B34" i="3"/>
  <c r="I24" i="3"/>
  <c r="H24" i="3"/>
  <c r="G24" i="3"/>
  <c r="F24" i="3"/>
  <c r="E24" i="3"/>
  <c r="D24" i="3"/>
  <c r="C24" i="3"/>
  <c r="B24" i="3"/>
  <c r="I22" i="3"/>
  <c r="I29" i="3" s="1"/>
  <c r="H22" i="3"/>
  <c r="H29" i="3" s="1"/>
  <c r="G22" i="3"/>
  <c r="G29" i="3" s="1"/>
  <c r="F22" i="3"/>
  <c r="F29" i="3" s="1"/>
  <c r="E22" i="3"/>
  <c r="E29" i="3" s="1"/>
  <c r="D22" i="3"/>
  <c r="D29" i="3" s="1"/>
  <c r="C22" i="3"/>
  <c r="C29" i="3" s="1"/>
  <c r="B22" i="3"/>
  <c r="B29" i="3" s="1"/>
  <c r="H14" i="3"/>
  <c r="F14" i="3"/>
  <c r="D14" i="3"/>
  <c r="B14" i="3"/>
  <c r="M59" i="11"/>
  <c r="L59" i="11"/>
  <c r="G59" i="11"/>
  <c r="F59" i="11"/>
  <c r="B44" i="11"/>
  <c r="B51" i="11" s="1"/>
  <c r="L40" i="11"/>
  <c r="L44" i="11" s="1"/>
  <c r="L51" i="11" s="1"/>
  <c r="J40" i="11"/>
  <c r="J44" i="11" s="1"/>
  <c r="J51" i="11" s="1"/>
  <c r="H40" i="11"/>
  <c r="H44" i="11" s="1"/>
  <c r="H51" i="11" s="1"/>
  <c r="F40" i="11"/>
  <c r="F44" i="11" s="1"/>
  <c r="F51" i="11" s="1"/>
  <c r="D40" i="11"/>
  <c r="D44" i="11" s="1"/>
  <c r="D51" i="11" s="1"/>
  <c r="B40" i="11"/>
  <c r="M39" i="11"/>
  <c r="M43" i="11" s="1"/>
  <c r="M50" i="11" s="1"/>
  <c r="K39" i="11"/>
  <c r="K43" i="11" s="1"/>
  <c r="K50" i="11" s="1"/>
  <c r="I39" i="11"/>
  <c r="I43" i="11" s="1"/>
  <c r="I50" i="11" s="1"/>
  <c r="G39" i="11"/>
  <c r="G43" i="11" s="1"/>
  <c r="G50" i="11" s="1"/>
  <c r="E39" i="11"/>
  <c r="E43" i="11" s="1"/>
  <c r="E50" i="11" s="1"/>
  <c r="C39" i="11"/>
  <c r="C43" i="11" s="1"/>
  <c r="C50" i="11" s="1"/>
  <c r="M33" i="11"/>
  <c r="L33" i="11"/>
  <c r="K33" i="11"/>
  <c r="J33" i="11"/>
  <c r="I33" i="11"/>
  <c r="H33" i="11"/>
  <c r="G33" i="11"/>
  <c r="F33" i="11"/>
  <c r="E33" i="11"/>
  <c r="D33" i="11"/>
  <c r="C33" i="11"/>
  <c r="B33" i="11"/>
  <c r="H27" i="11"/>
  <c r="M23" i="11"/>
  <c r="L23" i="11"/>
  <c r="L28" i="11" s="1"/>
  <c r="K23" i="11"/>
  <c r="J23" i="11"/>
  <c r="I23" i="11"/>
  <c r="H23" i="11"/>
  <c r="G23" i="11"/>
  <c r="F23" i="11"/>
  <c r="E23" i="11"/>
  <c r="D23" i="11"/>
  <c r="C23" i="11"/>
  <c r="B23" i="11"/>
  <c r="G22" i="11"/>
  <c r="F22" i="11"/>
  <c r="E22" i="11"/>
  <c r="D22" i="11"/>
  <c r="C22" i="11"/>
  <c r="B22" i="11"/>
  <c r="M21" i="11"/>
  <c r="L21" i="11"/>
  <c r="K21" i="11"/>
  <c r="K27" i="11" s="1"/>
  <c r="K52" i="11" s="1"/>
  <c r="K61" i="11" s="1"/>
  <c r="K65" i="11" s="1"/>
  <c r="K67" i="11" s="1"/>
  <c r="J21" i="11"/>
  <c r="J27" i="11" s="1"/>
  <c r="I21" i="11"/>
  <c r="I27" i="11" s="1"/>
  <c r="I52" i="11" s="1"/>
  <c r="I61" i="11" s="1"/>
  <c r="I65" i="11" s="1"/>
  <c r="I67" i="11" s="1"/>
  <c r="H21" i="11"/>
  <c r="H28" i="11" s="1"/>
  <c r="G21" i="11"/>
  <c r="G28" i="11" s="1"/>
  <c r="F21" i="11"/>
  <c r="F28" i="11" s="1"/>
  <c r="F53" i="11" s="1"/>
  <c r="F62" i="11" s="1"/>
  <c r="F66" i="11" s="1"/>
  <c r="F68" i="11" s="1"/>
  <c r="E21" i="11"/>
  <c r="D21" i="11"/>
  <c r="C21" i="11"/>
  <c r="B21" i="11"/>
  <c r="B27" i="11" s="1"/>
  <c r="L13" i="11"/>
  <c r="J13" i="11"/>
  <c r="H13" i="11"/>
  <c r="F13" i="11"/>
  <c r="D13" i="11"/>
  <c r="B13" i="11"/>
  <c r="H40" i="14"/>
  <c r="H44" i="14" s="1"/>
  <c r="H51" i="14" s="1"/>
  <c r="F40" i="14"/>
  <c r="F44" i="14" s="1"/>
  <c r="F51" i="14" s="1"/>
  <c r="D40" i="14"/>
  <c r="D44" i="14" s="1"/>
  <c r="D51" i="14" s="1"/>
  <c r="B40" i="14"/>
  <c r="B44" i="14" s="1"/>
  <c r="B51" i="14" s="1"/>
  <c r="I39" i="14"/>
  <c r="I43" i="14" s="1"/>
  <c r="I50" i="14" s="1"/>
  <c r="G39" i="14"/>
  <c r="G43" i="14" s="1"/>
  <c r="G50" i="14" s="1"/>
  <c r="E39" i="14"/>
  <c r="E43" i="14" s="1"/>
  <c r="E50" i="14" s="1"/>
  <c r="C39" i="14"/>
  <c r="C43" i="14" s="1"/>
  <c r="C50" i="14" s="1"/>
  <c r="I33" i="14"/>
  <c r="H33" i="14"/>
  <c r="G33" i="14"/>
  <c r="F33" i="14"/>
  <c r="E33" i="14"/>
  <c r="D33" i="14"/>
  <c r="C33" i="14"/>
  <c r="B33" i="14"/>
  <c r="I23" i="14"/>
  <c r="H23" i="14"/>
  <c r="G23" i="14"/>
  <c r="F23" i="14"/>
  <c r="E23" i="14"/>
  <c r="D23" i="14"/>
  <c r="C23" i="14"/>
  <c r="B23" i="14"/>
  <c r="I21" i="14"/>
  <c r="I28" i="14" s="1"/>
  <c r="H21" i="14"/>
  <c r="H28" i="14" s="1"/>
  <c r="G21" i="14"/>
  <c r="G28" i="14" s="1"/>
  <c r="F21" i="14"/>
  <c r="F28" i="14" s="1"/>
  <c r="F53" i="14" s="1"/>
  <c r="F62" i="14" s="1"/>
  <c r="F65" i="14" s="1"/>
  <c r="F67" i="14" s="1"/>
  <c r="E21" i="14"/>
  <c r="E28" i="14" s="1"/>
  <c r="D21" i="14"/>
  <c r="D28" i="14" s="1"/>
  <c r="D53" i="14" s="1"/>
  <c r="D62" i="14" s="1"/>
  <c r="D65" i="14" s="1"/>
  <c r="D67" i="14" s="1"/>
  <c r="C21" i="14"/>
  <c r="C28" i="14" s="1"/>
  <c r="B21" i="14"/>
  <c r="B28" i="14" s="1"/>
  <c r="H10" i="14"/>
  <c r="F10" i="14"/>
  <c r="D10" i="14"/>
  <c r="B10" i="14"/>
  <c r="H40" i="15"/>
  <c r="H44" i="15" s="1"/>
  <c r="H51" i="15" s="1"/>
  <c r="F40" i="15"/>
  <c r="F44" i="15" s="1"/>
  <c r="F51" i="15" s="1"/>
  <c r="D40" i="15"/>
  <c r="D44" i="15" s="1"/>
  <c r="D51" i="15" s="1"/>
  <c r="B40" i="15"/>
  <c r="B44" i="15" s="1"/>
  <c r="B51" i="15" s="1"/>
  <c r="I39" i="15"/>
  <c r="I43" i="15" s="1"/>
  <c r="I50" i="15" s="1"/>
  <c r="G39" i="15"/>
  <c r="G43" i="15" s="1"/>
  <c r="G50" i="15" s="1"/>
  <c r="E39" i="15"/>
  <c r="E43" i="15" s="1"/>
  <c r="E50" i="15" s="1"/>
  <c r="C39" i="15"/>
  <c r="C43" i="15" s="1"/>
  <c r="C50" i="15" s="1"/>
  <c r="I33" i="15"/>
  <c r="H33" i="15"/>
  <c r="G33" i="15"/>
  <c r="F33" i="15"/>
  <c r="E33" i="15"/>
  <c r="D33" i="15"/>
  <c r="C33" i="15"/>
  <c r="B33" i="15"/>
  <c r="H27" i="15"/>
  <c r="I23" i="15"/>
  <c r="H23" i="15"/>
  <c r="G23" i="15"/>
  <c r="F23" i="15"/>
  <c r="E23" i="15"/>
  <c r="D23" i="15"/>
  <c r="C23" i="15"/>
  <c r="B23" i="15"/>
  <c r="I21" i="15"/>
  <c r="I28" i="15" s="1"/>
  <c r="H21" i="15"/>
  <c r="H28" i="15" s="1"/>
  <c r="G21" i="15"/>
  <c r="G28" i="15" s="1"/>
  <c r="F21" i="15"/>
  <c r="F28" i="15" s="1"/>
  <c r="E21" i="15"/>
  <c r="E28" i="15" s="1"/>
  <c r="D21" i="15"/>
  <c r="D28" i="15" s="1"/>
  <c r="D53" i="15" s="1"/>
  <c r="D62" i="15" s="1"/>
  <c r="D65" i="15" s="1"/>
  <c r="D67" i="15" s="1"/>
  <c r="C21" i="15"/>
  <c r="C28" i="15" s="1"/>
  <c r="B21" i="15"/>
  <c r="B28" i="15" s="1"/>
  <c r="H10" i="15"/>
  <c r="F10" i="15"/>
  <c r="D10" i="15"/>
  <c r="B10" i="15"/>
  <c r="I9" i="15"/>
  <c r="G9" i="15"/>
  <c r="E9" i="15"/>
  <c r="C9" i="15"/>
  <c r="D40" i="16"/>
  <c r="D44" i="16" s="1"/>
  <c r="D51" i="16" s="1"/>
  <c r="B40" i="16"/>
  <c r="B44" i="16" s="1"/>
  <c r="B51" i="16" s="1"/>
  <c r="E39" i="16"/>
  <c r="E43" i="16" s="1"/>
  <c r="E50" i="16" s="1"/>
  <c r="C39" i="16"/>
  <c r="C43" i="16" s="1"/>
  <c r="C50" i="16" s="1"/>
  <c r="E33" i="16"/>
  <c r="D33" i="16"/>
  <c r="C33" i="16"/>
  <c r="B33" i="16"/>
  <c r="E23" i="16"/>
  <c r="D23" i="16"/>
  <c r="C23" i="16"/>
  <c r="B23" i="16"/>
  <c r="E21" i="16"/>
  <c r="D21" i="16"/>
  <c r="D27" i="16" s="1"/>
  <c r="C21" i="16"/>
  <c r="C27" i="16" s="1"/>
  <c r="B21" i="16"/>
  <c r="B27" i="16" s="1"/>
  <c r="D10" i="16"/>
  <c r="B10" i="16"/>
  <c r="E9" i="16"/>
  <c r="C9" i="16"/>
  <c r="E28" i="16" l="1"/>
  <c r="C27" i="11"/>
  <c r="C52" i="11" s="1"/>
  <c r="C61" i="11" s="1"/>
  <c r="C65" i="11" s="1"/>
  <c r="C67" i="11" s="1"/>
  <c r="C28" i="16"/>
  <c r="D27" i="11"/>
  <c r="L27" i="11"/>
  <c r="F53" i="15"/>
  <c r="F62" i="15" s="1"/>
  <c r="F65" i="15" s="1"/>
  <c r="F67" i="15" s="1"/>
  <c r="D28" i="16"/>
  <c r="D53" i="16" s="1"/>
  <c r="D62" i="16" s="1"/>
  <c r="D65" i="16" s="1"/>
  <c r="D67" i="16" s="1"/>
  <c r="H53" i="15"/>
  <c r="H62" i="15" s="1"/>
  <c r="H65" i="15" s="1"/>
  <c r="H67" i="15" s="1"/>
  <c r="E28" i="11"/>
  <c r="M28" i="11"/>
  <c r="C28" i="11"/>
  <c r="K28" i="11"/>
  <c r="D28" i="11"/>
  <c r="D53" i="11" s="1"/>
  <c r="D62" i="11" s="1"/>
  <c r="D66" i="11" s="1"/>
  <c r="D68" i="11" s="1"/>
  <c r="H53" i="11"/>
  <c r="H62" i="11" s="1"/>
  <c r="H66" i="11" s="1"/>
  <c r="G27" i="11"/>
  <c r="G52" i="11" s="1"/>
  <c r="G61" i="11" s="1"/>
  <c r="G65" i="11" s="1"/>
  <c r="G67" i="11" s="1"/>
  <c r="B54" i="3"/>
  <c r="B64" i="3" s="1"/>
  <c r="B67" i="3" s="1"/>
  <c r="B69" i="3" s="1"/>
  <c r="C52" i="16"/>
  <c r="C61" i="16" s="1"/>
  <c r="C64" i="16" s="1"/>
  <c r="C66" i="16" s="1"/>
  <c r="H53" i="14"/>
  <c r="H62" i="14" s="1"/>
  <c r="H65" i="14" s="1"/>
  <c r="H67" i="14" s="1"/>
  <c r="H54" i="3"/>
  <c r="H64" i="3" s="1"/>
  <c r="H67" i="3" s="1"/>
  <c r="H69" i="3" s="1"/>
  <c r="B53" i="14"/>
  <c r="B62" i="14" s="1"/>
  <c r="B65" i="14" s="1"/>
  <c r="B67" i="14" s="1"/>
  <c r="L53" i="11"/>
  <c r="L62" i="11" s="1"/>
  <c r="L66" i="11" s="1"/>
  <c r="L68" i="11" s="1"/>
  <c r="D54" i="3"/>
  <c r="D64" i="3" s="1"/>
  <c r="D67" i="3" s="1"/>
  <c r="D69" i="3" s="1"/>
  <c r="B53" i="15"/>
  <c r="B62" i="15" s="1"/>
  <c r="B65" i="15" s="1"/>
  <c r="B67" i="15" s="1"/>
  <c r="F54" i="3"/>
  <c r="F64" i="3" s="1"/>
  <c r="F67" i="3" s="1"/>
  <c r="F69" i="3" s="1"/>
  <c r="D27" i="14"/>
  <c r="E27" i="16"/>
  <c r="E52" i="16" s="1"/>
  <c r="E61" i="16" s="1"/>
  <c r="E64" i="16" s="1"/>
  <c r="E66" i="16" s="1"/>
  <c r="E27" i="15"/>
  <c r="E52" i="15" s="1"/>
  <c r="E61" i="15" s="1"/>
  <c r="E64" i="15" s="1"/>
  <c r="E66" i="15" s="1"/>
  <c r="I27" i="14"/>
  <c r="I52" i="14" s="1"/>
  <c r="I61" i="14" s="1"/>
  <c r="I64" i="14" s="1"/>
  <c r="I66" i="14" s="1"/>
  <c r="E27" i="11"/>
  <c r="E52" i="11" s="1"/>
  <c r="E61" i="11" s="1"/>
  <c r="E65" i="11" s="1"/>
  <c r="E67" i="11" s="1"/>
  <c r="M27" i="11"/>
  <c r="M52" i="11" s="1"/>
  <c r="M61" i="11" s="1"/>
  <c r="M65" i="11" s="1"/>
  <c r="M67" i="11" s="1"/>
  <c r="I28" i="11"/>
  <c r="F28" i="3"/>
  <c r="C27" i="14"/>
  <c r="C52" i="14" s="1"/>
  <c r="C61" i="14" s="1"/>
  <c r="C64" i="14" s="1"/>
  <c r="C66" i="14" s="1"/>
  <c r="B28" i="16"/>
  <c r="B53" i="16" s="1"/>
  <c r="B62" i="16" s="1"/>
  <c r="B65" i="16" s="1"/>
  <c r="B67" i="16" s="1"/>
  <c r="F27" i="15"/>
  <c r="B27" i="14"/>
  <c r="F27" i="11"/>
  <c r="B28" i="11"/>
  <c r="B53" i="11" s="1"/>
  <c r="B62" i="11" s="1"/>
  <c r="B66" i="11" s="1"/>
  <c r="B68" i="11" s="1"/>
  <c r="J28" i="11"/>
  <c r="J53" i="11" s="1"/>
  <c r="J62" i="11" s="1"/>
  <c r="J66" i="11" s="1"/>
  <c r="J68" i="11" s="1"/>
  <c r="G28" i="3"/>
  <c r="G53" i="3" s="1"/>
  <c r="G63" i="3" s="1"/>
  <c r="G66" i="3" s="1"/>
  <c r="G68" i="3" s="1"/>
  <c r="I27" i="15"/>
  <c r="I52" i="15" s="1"/>
  <c r="I61" i="15" s="1"/>
  <c r="I64" i="15" s="1"/>
  <c r="I66" i="15" s="1"/>
  <c r="E27" i="14"/>
  <c r="E52" i="14" s="1"/>
  <c r="E61" i="14" s="1"/>
  <c r="E64" i="14" s="1"/>
  <c r="E66" i="14" s="1"/>
  <c r="B28" i="3"/>
  <c r="G27" i="15"/>
  <c r="G52" i="15" s="1"/>
  <c r="G61" i="15" s="1"/>
  <c r="G64" i="15" s="1"/>
  <c r="G66" i="15" s="1"/>
  <c r="I28" i="3"/>
  <c r="I53" i="3" s="1"/>
  <c r="I63" i="3" s="1"/>
  <c r="I66" i="3" s="1"/>
  <c r="I68" i="3" s="1"/>
  <c r="B27" i="15"/>
  <c r="F27" i="14"/>
  <c r="C28" i="3"/>
  <c r="C53" i="3" s="1"/>
  <c r="C63" i="3" s="1"/>
  <c r="C66" i="3" s="1"/>
  <c r="C68" i="3" s="1"/>
  <c r="H28" i="3"/>
  <c r="C27" i="15"/>
  <c r="C52" i="15" s="1"/>
  <c r="C61" i="15" s="1"/>
  <c r="C64" i="15" s="1"/>
  <c r="C66" i="15" s="1"/>
  <c r="G27" i="14"/>
  <c r="G52" i="14" s="1"/>
  <c r="G61" i="14" s="1"/>
  <c r="G64" i="14" s="1"/>
  <c r="G66" i="14" s="1"/>
  <c r="D28" i="3"/>
  <c r="D27" i="15"/>
  <c r="H27" i="14"/>
  <c r="E28" i="3"/>
  <c r="E53" i="3" s="1"/>
  <c r="E63" i="3" s="1"/>
  <c r="E66" i="3" s="1"/>
  <c r="E68" i="3" s="1"/>
</calcChain>
</file>

<file path=xl/sharedStrings.xml><?xml version="1.0" encoding="utf-8"?>
<sst xmlns="http://schemas.openxmlformats.org/spreadsheetml/2006/main" count="1039" uniqueCount="117">
  <si>
    <t>General notes:
1. Item "(1bis) Number of transmit antenna ports" is added, which indicates the number of transmit antenna ports for the transmission link. One transmit antenna port may map to 1 or multiple transmit antenna elements. Beamforming is assumed for the transmit antenna element(s) that generate one transmit antenna port, which results in transmitter array gain. 
2. Item "(5) Transmitter array gain" is calculated as 10*log10( (1)/(1bis) )
3. Item "(10bis) Number of  receive antenna ports" is added, which indicates the number of receive antenna ports for the transmission link. One receive antenna port may map to 1 or multiple transmit antenna elements. Beamforming is assumed for the receive antenna element(s) that generate one receive antenna port, which results in receive array gain. 
4. Item "(11bis) Receiver array gain" is added. It is calculated as 10*log10( (10)/(10bis) )
5. For Urban Macro - mMTC test environment, item "(15a/b) Receiver interference density" is assumed to be -177dB due to the assumption of low cell load when the large coverage area of  mMTC is considered.
6. In applying the link budget template, it was noted that the template calculates valuations for the control channel and the data channel separately.  In particular, it was necessary to provide separate values for the data channel and the control channel in the following entries: cell area reliability, items 15, 16, 17, 18 and 25 for the reason that the control channel link budget is based on a set of different parameters from those for the data channel, e.g. the bandwidth, cell area reliability, receiver interference density, shadow fading margin, etc.  Therefore we have provided an “a) (control channel)” and “b) (data channel)” set of answers for these values even though the ITU-R template did not specifically request separate values for these items.</t>
  </si>
  <si>
    <t>Item</t>
  </si>
  <si>
    <t>DL</t>
  </si>
  <si>
    <t>UL</t>
  </si>
  <si>
    <t>DL-TCH    (NLOS)</t>
  </si>
  <si>
    <t xml:space="preserve">DL-CCH    (NLOS) </t>
  </si>
  <si>
    <t>UL-TCH  (NLOS)</t>
  </si>
  <si>
    <t xml:space="preserve">UL-CCH  (NLOS) </t>
  </si>
  <si>
    <t>System configuration</t>
  </si>
  <si>
    <t>Carrier frequency (GHz)</t>
  </si>
  <si>
    <t>BS antenna heights (m)</t>
  </si>
  <si>
    <t>UT antenna heights (m)</t>
  </si>
  <si>
    <t xml:space="preserve">Cell area reliability for control channel  (%) (Please specify how it is calculated.) </t>
  </si>
  <si>
    <t>-</t>
  </si>
  <si>
    <t xml:space="preserve">Cell area reliability for data channel (%) (Please specify how it is calculated.) </t>
  </si>
  <si>
    <t>Transmission bit rate for control channel (bit/s)</t>
  </si>
  <si>
    <t>Transmission bit rate for data channel (bit/s)</t>
  </si>
  <si>
    <t>Target packet error rate for the required SNR in item (19a) for control channel</t>
  </si>
  <si>
    <t>Target packet error rate for the required SNR in item (19b) for data channel</t>
  </si>
  <si>
    <t>Spectral efficiency (bit/s/Hz)</t>
  </si>
  <si>
    <t>Pathloss model (select from LoS or NLoS)</t>
  </si>
  <si>
    <t>NLOS</t>
  </si>
  <si>
    <t>UE speed (km/h)</t>
  </si>
  <si>
    <t>Feeder loss (dB)</t>
  </si>
  <si>
    <t>Transmitter</t>
  </si>
  <si>
    <t>(1) Number of transmit antennas. (The number shall be within the indicated range in  § 8.4 of Report ITU-R M.2412-0)</t>
  </si>
  <si>
    <t>(1bis) Number of  transmit antenna ports</t>
  </si>
  <si>
    <t>(2) Maximal transmit power per antenna (dBm)</t>
  </si>
  <si>
    <t>(3) Total transmit power = function of (1) and (2) (dBm) (The value shall not exceed the indicated value in § 8.4 of Report ITU-R M.2412-0)</t>
  </si>
  <si>
    <t>(4) Transmitter antenna gain (dBi)</t>
  </si>
  <si>
    <t>(5) Transmitter array gain (depends on transmitter array configurations and technologies such as adaptive beam forming, CDD (cyclic delay diversity), etc.) (dB)</t>
  </si>
  <si>
    <t>(6) Control channel power boosting gain (dB)</t>
  </si>
  <si>
    <t>(7) Data channel power loss due to pilot/control boosting (dB)</t>
  </si>
  <si>
    <t>(8) Cable, connector, combiner, body losses, etc. (enumerate sources) (dB) (feeder loss must be included for and only for downlink)</t>
  </si>
  <si>
    <t>(9a) Control channel EIRP = (3) + (4) + (5) + (6) – (8) dBm</t>
  </si>
  <si>
    <t>(9b) Data channel EIRP = (3) + (4) + (5) – (7) – (8)  dBm</t>
  </si>
  <si>
    <t>Receiver</t>
  </si>
  <si>
    <t>(10) Number of receive antennas (The number shall be within the indicated range in § 8.4 of Report ITU-R M.2412-0)</t>
  </si>
  <si>
    <t>(10bis) Number of receive antenna ports</t>
  </si>
  <si>
    <t>(11) Receiver antenna gain (dBi)</t>
  </si>
  <si>
    <t>(11bis) Receiver array gain (depends on receive array configurations and technologies such as adaptive beam forming, etc.) (dB)</t>
  </si>
  <si>
    <t>(12) Cable, connector, combiner, body losses, etc. (enumerate sources) (dB) (feeder loss must be included for and only for uplink)</t>
  </si>
  <si>
    <t>(13) Receiver noise figure (dB)</t>
  </si>
  <si>
    <t>(14) Thermal noise density (dBm/Hz)</t>
  </si>
  <si>
    <t xml:space="preserve">(15a) Receiver interference density for control channel (dBm/Hz) </t>
  </si>
  <si>
    <t xml:space="preserve">(15b) Receiver interference density for data channel (dBm/Hz) </t>
  </si>
  <si>
    <t xml:space="preserve">(16a) Total noise plus interference density for control channel        = 10 log (10^(((13) + (14))/10) + 10^((15a)/10))  dBm/Hz  </t>
  </si>
  <si>
    <t xml:space="preserve">(16b) Total noise plus interference density for data channel        = 10 log (10^(((13) + (14))/10) + 10^((15b)/10))  dBm/Hz </t>
  </si>
  <si>
    <t>(17a) Occupied channel bandwidth for control channel (for meeting the requirements of the traffic type) (Hz)</t>
  </si>
  <si>
    <t>(17b) Occupied channel bandwidth for data channel (for meeting the requirements of the traffic type) (Hz)</t>
  </si>
  <si>
    <t>(18a) Effective noise power for control channel = (16a) + 10 log((17a)) dBm</t>
  </si>
  <si>
    <t>(18b) Effective noise power for data channel = (16b) + 10 log((17b)) dBm</t>
  </si>
  <si>
    <t xml:space="preserve">(19a) Required SNR for the control channel (dB) </t>
  </si>
  <si>
    <t xml:space="preserve">(19b) Required SNR for the data channel (dB) </t>
  </si>
  <si>
    <t>(20) Receiver implementation margin (dB)</t>
  </si>
  <si>
    <t>(21a) H-ARQ gain for control channel (dB)</t>
  </si>
  <si>
    <t>(21b) H-ARQ gain for data channel (dB)</t>
  </si>
  <si>
    <t>(22a) Receiver sensitivity for control channel         = (18a) + (19a) + (20) – (21a)  dBm</t>
  </si>
  <si>
    <t>(22b) Receiver sensitivity for data channel          = (18b) + (19b) + (20) – (21b)  dBm</t>
  </si>
  <si>
    <t>(23a) Hardware link budget for control channel          = (9a) + (11) + (11bis) − (22a)   dB</t>
  </si>
  <si>
    <t>(23b) Hardware link budget for data channel           = (9b) + (11) + (11bis) − (22b)  dB</t>
  </si>
  <si>
    <t>Calculation of available pathloss</t>
  </si>
  <si>
    <t>(24) Lognormal shadow fading std deviation (dB)</t>
  </si>
  <si>
    <t>(25a) Shadow fading margin for control channel (function of the cell area reliability and (24)) (dB)</t>
  </si>
  <si>
    <t xml:space="preserve">(25b) Shadow fading margin for data channel (function of the cell area reliability and (24)) (dB) </t>
  </si>
  <si>
    <t>(26) BS selection/macro-diversity gain (dB)</t>
  </si>
  <si>
    <t>(27) Penetration margin (dB)</t>
  </si>
  <si>
    <t>(28) Other gains (dB) (if any please specify)</t>
  </si>
  <si>
    <t>(29a) Available path loss for control channel          = (23a) – (25a) + (26) – (27) + (28) – (12)   dB</t>
  </si>
  <si>
    <t>(29b) Available path loss for data channel           = (23b) – (25b) + (26) – (27) + (28) – (12)   dB</t>
  </si>
  <si>
    <t>Range/coverage efficiency calculation</t>
  </si>
  <si>
    <t>(30a) Maximum range for control channel (based on (29a) and according to the system configuration section of the link budget) (m)</t>
  </si>
  <si>
    <t>(30b) Maximum range for data channel (based on (29b) and according to the system configuration section of the link budget) (m)</t>
  </si>
  <si>
    <r>
      <rPr>
        <sz val="11"/>
        <color theme="1"/>
        <rFont val="Times New Roman"/>
        <family val="1"/>
      </rPr>
      <t>(31a) Coverage Area for control channel = (π (30a)</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</si>
  <si>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r>
      <rPr>
        <sz val="11"/>
        <color theme="1"/>
        <rFont val="Times New Roman"/>
        <family val="1"/>
      </rPr>
      <t>(31b) Coverage Area for data channel = (π (30b)</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</si>
  <si>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t>DL-TCH  (NLOS)</t>
  </si>
  <si>
    <t xml:space="preserve">DL-CCH (NLOS) </t>
  </si>
  <si>
    <t>DL-TCH (NLOS O-to-I)</t>
  </si>
  <si>
    <t xml:space="preserve">DL-CCH (NLOS O-to-I) </t>
  </si>
  <si>
    <t>UL-TCH (NLOS)</t>
  </si>
  <si>
    <t xml:space="preserve">UL-CCH   (NLOS) </t>
  </si>
  <si>
    <t>UL-TCH   (NLOS O-to-I)</t>
  </si>
  <si>
    <t xml:space="preserve">UL-CCH      (NLOS O-to-I) </t>
  </si>
  <si>
    <t>NLOS O-to-I</t>
  </si>
  <si>
    <t>(1bis) Number of antenna ports</t>
  </si>
  <si>
    <t>(15a) Receiver interference density for control channel (dBm/Hz)</t>
  </si>
  <si>
    <t>DL-CCH   (NLOS)</t>
  </si>
  <si>
    <t>DL-CCH  (NLOS O-to-I)</t>
  </si>
  <si>
    <t>UL-CCH   (NLOS)</t>
  </si>
  <si>
    <t>UL-TCH (NLOS O-to-I)</t>
  </si>
  <si>
    <t>UL-CCH  (NLOS O-to-I)</t>
  </si>
  <si>
    <t>Spectral efficiency(bit/s/Hz)</t>
  </si>
  <si>
    <t>(1bis) Number of transmit antenna ports</t>
  </si>
  <si>
    <t xml:space="preserve">(16a) Total noise plus interference density for control channel        = 10 log (10^(((13) + (14))/10) + 10^((15a)/10))  dBm/Hz </t>
  </si>
  <si>
    <t>DL-TCH (LOS)</t>
  </si>
  <si>
    <t>DL-CCH (LOS)</t>
  </si>
  <si>
    <t>DL-TCH(NLOS)</t>
  </si>
  <si>
    <t>DL-CCH (NLOS)</t>
  </si>
  <si>
    <t>DL-CCH (NLOS O-to-I)</t>
  </si>
  <si>
    <t>UL-TCH (LOS)</t>
  </si>
  <si>
    <t>UL-CCH   (LOS)</t>
  </si>
  <si>
    <t>Cell area reliability for control channel  (%) (Please specify how it is calculated.)</t>
  </si>
  <si>
    <t>LOS</t>
  </si>
  <si>
    <t xml:space="preserve">(1) Number of transmit antennas. (The number shall be within the indicated range in  § 8.4 of Report ITU-R M.2412-0) </t>
  </si>
  <si>
    <t xml:space="preserve">(3) Total transmit power = function of (1) and (2) (dBm) (The value shall not exceed the indicated value in § 8.4 of Report ITU-R M.2412-0) </t>
  </si>
  <si>
    <t xml:space="preserve">(16b) Total noise plus interference density for data channel        = 10 log (10^(((13) + (14))/10) + 10^((15b)/10))  dBm/Hz  </t>
  </si>
  <si>
    <t>s</t>
  </si>
  <si>
    <r>
      <rPr>
        <sz val="11"/>
        <rFont val="Times New Roman"/>
        <family val="1"/>
      </rPr>
      <t>(31a) Coverage Area for control channel = (π (30a)</t>
    </r>
    <r>
      <rPr>
        <vertAlign val="superscript"/>
        <sz val="11"/>
        <rFont val="Times New Roman"/>
        <family val="1"/>
      </rPr>
      <t>2</t>
    </r>
    <r>
      <rPr>
        <sz val="11"/>
        <rFont val="Times New Roman"/>
        <family val="1"/>
      </rPr>
      <t>) (m</t>
    </r>
    <r>
      <rPr>
        <vertAlign val="superscript"/>
        <sz val="11"/>
        <rFont val="Times New Roman"/>
        <family val="1"/>
      </rPr>
      <t>2</t>
    </r>
    <r>
      <rPr>
        <sz val="11"/>
        <rFont val="Times New Roman"/>
        <family val="1"/>
      </rPr>
      <t>/site)</t>
    </r>
  </si>
  <si>
    <r>
      <rPr>
        <sz val="11"/>
        <rFont val="Times New Roman"/>
        <family val="1"/>
      </rPr>
      <t>(31b) Coverage Area for data channel = (π (30b)</t>
    </r>
    <r>
      <rPr>
        <vertAlign val="superscript"/>
        <sz val="11"/>
        <rFont val="Times New Roman"/>
        <family val="1"/>
      </rPr>
      <t>2</t>
    </r>
    <r>
      <rPr>
        <sz val="11"/>
        <rFont val="Times New Roman"/>
        <family val="1"/>
      </rPr>
      <t>) (m</t>
    </r>
    <r>
      <rPr>
        <vertAlign val="superscript"/>
        <sz val="11"/>
        <rFont val="Times New Roman"/>
        <family val="1"/>
      </rPr>
      <t>2</t>
    </r>
    <r>
      <rPr>
        <sz val="11"/>
        <rFont val="Times New Roman"/>
        <family val="1"/>
      </rPr>
      <t>/site)</t>
    </r>
  </si>
  <si>
    <t>UL-CCH (NLOS)</t>
  </si>
  <si>
    <t>DL-TCH (NLOS)</t>
  </si>
  <si>
    <t>UL-TCH(NLOS O-to-I)</t>
  </si>
  <si>
    <t>UL-CCH (NLOS O-to-I)</t>
  </si>
  <si>
    <t>DL-CCH(NLOS O-to-I)</t>
  </si>
  <si>
    <t>Cell area reliability for data channel (%) (Please specify how it is calculated.)</t>
  </si>
  <si>
    <t>(10bis) Number of  receive antenna ports</t>
  </si>
  <si>
    <t>Penetration Loss std deviation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</si>
</sst>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0000000000_ "/>
    <numFmt numFmtId="165" formatCode="0.00_);[Red]\(0.00\)"/>
    <numFmt numFmtId="166" formatCode="0.00000_ "/>
    <numFmt numFmtId="167" formatCode="0.00_ "/>
    <numFmt numFmtId="168" formatCode="0.000%"/>
    <numFmt numFmtId="169" formatCode="0.000E+00"/>
    <numFmt numFmtId="170" formatCode="0.000_ "/>
  </numFmts>
  <fonts count="15">
    <font>
      <sz val="12"/>
      <name val="宋体"/>
      <charset val="134"/>
    </font>
    <font>
      <sz val="12"/>
      <color theme="1"/>
      <name val="宋体"/>
      <charset val="134"/>
    </font>
    <font>
      <b/>
      <sz val="11"/>
      <color theme="1"/>
      <name val="Times New Roman"/>
      <family val="1"/>
    </font>
    <font>
      <sz val="11"/>
      <color theme="1"/>
      <name val="Times New Roman"/>
      <family val="1"/>
    </font>
    <font>
      <sz val="11"/>
      <name val="Times New Roman"/>
      <family val="1"/>
    </font>
    <font>
      <sz val="12"/>
      <name val="Times New Roman"/>
      <family val="1"/>
    </font>
    <font>
      <b/>
      <sz val="11"/>
      <name val="Times New Roman"/>
      <family val="1"/>
    </font>
    <font>
      <sz val="12"/>
      <color rgb="FFFF0000"/>
      <name val="宋体"/>
      <charset val="134"/>
    </font>
    <font>
      <sz val="10"/>
      <name val="Arial"/>
      <family val="2"/>
    </font>
    <font>
      <sz val="11"/>
      <color rgb="FF3F3F76"/>
      <name val="Calibri"/>
      <charset val="134"/>
      <scheme val="minor"/>
    </font>
    <font>
      <vertAlign val="superscript"/>
      <sz val="11"/>
      <color theme="1"/>
      <name val="Times New Roman"/>
      <family val="1"/>
    </font>
    <font>
      <vertAlign val="superscript"/>
      <sz val="11"/>
      <name val="Times New Roman"/>
      <family val="1"/>
    </font>
    <font>
      <sz val="12"/>
      <name val="宋体"/>
      <charset val="134"/>
    </font>
    <font>
      <sz val="9"/>
      <name val="宋体"/>
      <family val="3"/>
      <charset val="134"/>
    </font>
    <font>
      <sz val="11"/>
      <color rgb="FF006100"/>
      <name val="Calibri"/>
      <family val="2"/>
      <scheme val="minor"/>
    </font>
  </fonts>
  <fills count="12">
    <fill>
      <patternFill patternType="none"/>
    </fill>
    <fill>
      <patternFill patternType="gray125"/>
    </fill>
    <fill>
      <patternFill patternType="solid">
        <fgColor rgb="FFE6E6E6"/>
        <bgColor indexed="64"/>
      </patternFill>
    </fill>
    <fill>
      <patternFill patternType="solid">
        <fgColor theme="0" tint="-0.34998626667073579"/>
        <bgColor indexed="64"/>
      </patternFill>
    </fill>
    <fill>
      <patternFill patternType="solid">
        <fgColor theme="6" tint="0.79992065187536243"/>
        <bgColor indexed="64"/>
      </patternFill>
    </fill>
    <fill>
      <patternFill patternType="solid">
        <fgColor theme="9" tint="0.39991454817346722"/>
        <bgColor indexed="64"/>
      </patternFill>
    </fill>
    <fill>
      <patternFill patternType="solid">
        <fgColor rgb="FFFFFF00"/>
        <bgColor indexed="64"/>
      </patternFill>
    </fill>
    <fill>
      <patternFill patternType="solid">
        <fgColor theme="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C99"/>
        <bgColor indexed="64"/>
      </patternFill>
    </fill>
    <fill>
      <patternFill patternType="solid">
        <fgColor rgb="FFC6EFCE"/>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s>
  <cellStyleXfs count="5">
    <xf numFmtId="0" fontId="0" fillId="0" borderId="0">
      <alignment vertical="center"/>
    </xf>
    <xf numFmtId="0" fontId="9" fillId="10" borderId="7" applyNumberFormat="0" applyAlignment="0" applyProtection="0">
      <alignment vertical="center"/>
    </xf>
    <xf numFmtId="0" fontId="12" fillId="0" borderId="0">
      <alignment vertical="center"/>
    </xf>
    <xf numFmtId="43" fontId="12" fillId="0" borderId="0" applyFont="0" applyFill="0" applyBorder="0" applyAlignment="0" applyProtection="0"/>
    <xf numFmtId="0" fontId="14" fillId="11" borderId="0" applyNumberFormat="0" applyBorder="0" applyAlignment="0" applyProtection="0"/>
  </cellStyleXfs>
  <cellXfs count="127">
    <xf numFmtId="0" fontId="0" fillId="0" borderId="0" xfId="0">
      <alignment vertical="center"/>
    </xf>
    <xf numFmtId="168" fontId="0" fillId="0" borderId="0" xfId="0" applyNumberFormat="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justify" vertical="center" wrapText="1"/>
    </xf>
    <xf numFmtId="0" fontId="2" fillId="2" borderId="1" xfId="0" applyFont="1" applyFill="1" applyBorder="1" applyAlignment="1">
      <alignment vertical="center" wrapText="1"/>
    </xf>
    <xf numFmtId="0" fontId="3" fillId="4" borderId="1" xfId="0" applyFont="1" applyFill="1" applyBorder="1" applyAlignment="1">
      <alignment horizontal="justify" vertical="center" wrapText="1"/>
    </xf>
    <xf numFmtId="167" fontId="3" fillId="0" borderId="1" xfId="0" applyNumberFormat="1" applyFont="1" applyFill="1" applyBorder="1" applyAlignment="1">
      <alignment horizontal="center" vertical="center" wrapText="1"/>
    </xf>
    <xf numFmtId="167" fontId="3" fillId="0" borderId="1" xfId="0" applyNumberFormat="1" applyFont="1" applyBorder="1" applyAlignment="1">
      <alignment horizontal="center" vertical="center" wrapText="1"/>
    </xf>
    <xf numFmtId="9" fontId="3" fillId="0" borderId="1" xfId="0" applyNumberFormat="1" applyFont="1" applyFill="1" applyBorder="1" applyAlignment="1">
      <alignment horizontal="center" vertical="center" wrapText="1"/>
    </xf>
    <xf numFmtId="168" fontId="3" fillId="4" borderId="1" xfId="0" applyNumberFormat="1" applyFont="1" applyFill="1" applyBorder="1" applyAlignment="1">
      <alignment horizontal="justify" vertical="center" wrapText="1"/>
    </xf>
    <xf numFmtId="168" fontId="3" fillId="0" borderId="1" xfId="0" applyNumberFormat="1"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7" fontId="2" fillId="2" borderId="1" xfId="0" applyNumberFormat="1" applyFont="1" applyFill="1" applyBorder="1" applyAlignment="1">
      <alignment vertical="center" wrapText="1"/>
    </xf>
    <xf numFmtId="0" fontId="3" fillId="5" borderId="3" xfId="0" applyFont="1" applyFill="1" applyBorder="1" applyAlignment="1">
      <alignment vertical="center" wrapText="1"/>
    </xf>
    <xf numFmtId="167" fontId="3" fillId="5" borderId="1" xfId="0" applyNumberFormat="1" applyFont="1" applyFill="1" applyBorder="1" applyAlignment="1">
      <alignment horizontal="center" vertical="center" wrapText="1"/>
    </xf>
    <xf numFmtId="0" fontId="3" fillId="5" borderId="1" xfId="0" applyFont="1" applyFill="1" applyBorder="1" applyAlignment="1">
      <alignment horizontal="justify" vertical="center" wrapText="1"/>
    </xf>
    <xf numFmtId="165" fontId="4" fillId="5" borderId="1" xfId="0" applyNumberFormat="1" applyFont="1" applyFill="1" applyBorder="1" applyAlignment="1">
      <alignment horizontal="center" vertical="center" wrapText="1"/>
    </xf>
    <xf numFmtId="0" fontId="3" fillId="6" borderId="1" xfId="0" applyFont="1" applyFill="1" applyBorder="1" applyAlignment="1">
      <alignment horizontal="justify" vertical="center" wrapText="1"/>
    </xf>
    <xf numFmtId="167" fontId="3" fillId="6" borderId="1" xfId="0" applyNumberFormat="1" applyFont="1" applyFill="1" applyBorder="1" applyAlignment="1">
      <alignment horizontal="center" vertical="center" wrapText="1"/>
    </xf>
    <xf numFmtId="0" fontId="2" fillId="5" borderId="1" xfId="0" applyFont="1" applyFill="1" applyBorder="1" applyAlignment="1">
      <alignment horizontal="justify" vertical="center" wrapText="1"/>
    </xf>
    <xf numFmtId="167" fontId="3" fillId="0" borderId="1" xfId="0" applyNumberFormat="1" applyFont="1" applyBorder="1" applyAlignment="1">
      <alignment horizontal="center" vertical="center"/>
    </xf>
    <xf numFmtId="167" fontId="4" fillId="0" borderId="1" xfId="0" applyNumberFormat="1" applyFont="1" applyFill="1" applyBorder="1" applyAlignment="1">
      <alignment horizontal="center" vertical="center"/>
    </xf>
    <xf numFmtId="167" fontId="4" fillId="0" borderId="1" xfId="0" applyNumberFormat="1" applyFont="1" applyFill="1" applyBorder="1" applyAlignment="1">
      <alignment horizontal="center" vertical="center" wrapText="1"/>
    </xf>
    <xf numFmtId="0" fontId="3" fillId="6" borderId="1" xfId="0" applyFont="1" applyFill="1" applyBorder="1" applyAlignment="1">
      <alignment horizontal="justify" vertical="center"/>
    </xf>
    <xf numFmtId="0" fontId="3" fillId="0" borderId="1" xfId="0" applyFont="1" applyBorder="1" applyAlignment="1">
      <alignment vertical="center" wrapText="1"/>
    </xf>
    <xf numFmtId="0" fontId="3" fillId="0" borderId="1" xfId="0" applyFont="1" applyBorder="1" applyAlignment="1">
      <alignment horizontal="justify" vertical="center" wrapText="1"/>
    </xf>
    <xf numFmtId="11" fontId="3" fillId="0" borderId="1" xfId="0" applyNumberFormat="1" applyFont="1" applyBorder="1" applyAlignment="1">
      <alignment horizontal="center" vertical="center" wrapText="1"/>
    </xf>
    <xf numFmtId="0" fontId="3" fillId="0" borderId="0" xfId="0" applyFont="1">
      <alignment vertical="center"/>
    </xf>
    <xf numFmtId="0" fontId="3" fillId="0" borderId="0" xfId="0" applyFont="1" applyAlignment="1">
      <alignment horizontal="center" vertical="center"/>
    </xf>
    <xf numFmtId="167" fontId="3" fillId="0" borderId="0" xfId="0" applyNumberFormat="1" applyFont="1" applyAlignment="1">
      <alignment horizontal="center" vertical="center"/>
    </xf>
    <xf numFmtId="167" fontId="3" fillId="0" borderId="0" xfId="0" applyNumberFormat="1" applyFont="1">
      <alignment vertical="center"/>
    </xf>
    <xf numFmtId="0" fontId="5" fillId="6" borderId="1" xfId="0" applyFont="1" applyFill="1" applyBorder="1">
      <alignment vertical="center"/>
    </xf>
    <xf numFmtId="0" fontId="5" fillId="0" borderId="1" xfId="0" applyFont="1" applyBorder="1">
      <alignment vertical="center"/>
    </xf>
    <xf numFmtId="0" fontId="4" fillId="0" borderId="1" xfId="0" applyFont="1" applyBorder="1" applyAlignment="1">
      <alignment horizontal="center" vertical="center"/>
    </xf>
    <xf numFmtId="167" fontId="4" fillId="0" borderId="1" xfId="0" applyNumberFormat="1" applyFont="1" applyBorder="1" applyAlignment="1">
      <alignment horizontal="center" vertical="center"/>
    </xf>
    <xf numFmtId="0" fontId="6" fillId="2" borderId="1" xfId="0" applyFont="1" applyFill="1" applyBorder="1" applyAlignment="1">
      <alignment horizontal="justify" vertical="center"/>
    </xf>
    <xf numFmtId="167" fontId="6" fillId="2" borderId="1" xfId="0" applyNumberFormat="1"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167" fontId="6" fillId="2" borderId="1" xfId="0" applyNumberFormat="1" applyFont="1" applyFill="1" applyBorder="1" applyAlignment="1">
      <alignment horizontal="center" vertical="center"/>
    </xf>
    <xf numFmtId="0" fontId="4" fillId="4" borderId="1" xfId="0" applyFont="1" applyFill="1" applyBorder="1" applyAlignment="1">
      <alignment horizontal="justify" vertical="center" wrapText="1"/>
    </xf>
    <xf numFmtId="9" fontId="4" fillId="0" borderId="1" xfId="0" applyNumberFormat="1" applyFont="1" applyBorder="1" applyAlignment="1">
      <alignment horizontal="center" vertical="center"/>
    </xf>
    <xf numFmtId="9" fontId="4" fillId="0" borderId="1" xfId="0" applyNumberFormat="1" applyFont="1" applyFill="1" applyBorder="1" applyAlignment="1">
      <alignment horizontal="center" vertical="center" wrapText="1"/>
    </xf>
    <xf numFmtId="165" fontId="4" fillId="0" borderId="1" xfId="1" applyNumberFormat="1" applyFont="1" applyFill="1" applyBorder="1" applyAlignment="1">
      <alignment horizontal="center" vertical="center"/>
    </xf>
    <xf numFmtId="0" fontId="4" fillId="6" borderId="1" xfId="0" applyFont="1" applyFill="1" applyBorder="1" applyAlignment="1">
      <alignment horizontal="justify" vertical="center" wrapText="1"/>
    </xf>
    <xf numFmtId="165" fontId="4" fillId="6" borderId="1" xfId="1" applyNumberFormat="1" applyFont="1" applyFill="1" applyBorder="1" applyAlignment="1">
      <alignment horizontal="center" vertical="center"/>
    </xf>
    <xf numFmtId="165" fontId="4" fillId="6" borderId="1" xfId="0" applyNumberFormat="1" applyFont="1" applyFill="1" applyBorder="1" applyAlignment="1">
      <alignment horizontal="center" vertical="center"/>
    </xf>
    <xf numFmtId="9"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169" fontId="4" fillId="0" borderId="1" xfId="0" applyNumberFormat="1" applyFont="1" applyBorder="1" applyAlignment="1">
      <alignment horizontal="center" vertical="center"/>
    </xf>
    <xf numFmtId="166" fontId="4" fillId="0" borderId="1" xfId="0" applyNumberFormat="1" applyFont="1" applyFill="1" applyBorder="1" applyAlignment="1">
      <alignment horizontal="center" vertical="center" wrapText="1"/>
    </xf>
    <xf numFmtId="165" fontId="4" fillId="0" borderId="1" xfId="0" applyNumberFormat="1" applyFont="1" applyBorder="1" applyAlignment="1">
      <alignment horizontal="center" vertical="center"/>
    </xf>
    <xf numFmtId="165" fontId="6" fillId="2" borderId="1" xfId="0" applyNumberFormat="1" applyFont="1" applyFill="1" applyBorder="1" applyAlignment="1">
      <alignment horizontal="center" vertical="center" wrapText="1"/>
    </xf>
    <xf numFmtId="165" fontId="6" fillId="2" borderId="1" xfId="0" applyNumberFormat="1"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justify" vertical="center" wrapText="1"/>
    </xf>
    <xf numFmtId="0" fontId="6" fillId="5" borderId="1" xfId="0" applyFont="1" applyFill="1" applyBorder="1" applyAlignment="1">
      <alignment horizontal="justify" vertical="center" wrapText="1"/>
    </xf>
    <xf numFmtId="167" fontId="4" fillId="0" borderId="1" xfId="0" applyNumberFormat="1" applyFont="1" applyBorder="1" applyAlignment="1">
      <alignment horizontal="center" vertical="center" wrapText="1"/>
    </xf>
    <xf numFmtId="0" fontId="4" fillId="6" borderId="1" xfId="0" applyFont="1" applyFill="1" applyBorder="1" applyAlignment="1">
      <alignment horizontal="justify" vertical="center"/>
    </xf>
    <xf numFmtId="167" fontId="4" fillId="6" borderId="1" xfId="0" applyNumberFormat="1" applyFont="1" applyFill="1" applyBorder="1" applyAlignment="1">
      <alignment horizontal="center" vertical="center"/>
    </xf>
    <xf numFmtId="167" fontId="4" fillId="0" borderId="1" xfId="1" applyNumberFormat="1" applyFont="1" applyFill="1" applyBorder="1" applyAlignment="1">
      <alignment horizontal="center" vertical="center"/>
    </xf>
    <xf numFmtId="0" fontId="4" fillId="0" borderId="1" xfId="0" applyFont="1" applyBorder="1" applyAlignment="1">
      <alignment horizontal="justify" vertical="center" wrapText="1"/>
    </xf>
    <xf numFmtId="0" fontId="6" fillId="0" borderId="1" xfId="0" applyFont="1" applyFill="1" applyBorder="1" applyAlignment="1">
      <alignment horizontal="center" vertical="center" wrapText="1"/>
    </xf>
    <xf numFmtId="167" fontId="6" fillId="0" borderId="1" xfId="0" applyNumberFormat="1" applyFont="1" applyFill="1" applyBorder="1" applyAlignment="1">
      <alignment horizontal="center" vertical="center"/>
    </xf>
    <xf numFmtId="166" fontId="4" fillId="0" borderId="1" xfId="0" applyNumberFormat="1" applyFont="1" applyBorder="1" applyAlignment="1">
      <alignment horizontal="center" vertical="center"/>
    </xf>
    <xf numFmtId="170" fontId="4" fillId="0" borderId="1" xfId="0" applyNumberFormat="1" applyFont="1" applyBorder="1" applyAlignment="1">
      <alignment horizontal="center" vertical="center"/>
    </xf>
    <xf numFmtId="0" fontId="5" fillId="0" borderId="1" xfId="0" applyFont="1" applyFill="1" applyBorder="1">
      <alignment vertical="center"/>
    </xf>
    <xf numFmtId="0" fontId="5" fillId="0" borderId="1" xfId="0" applyFont="1" applyBorder="1" applyAlignment="1">
      <alignment vertical="center"/>
    </xf>
    <xf numFmtId="0" fontId="4" fillId="0" borderId="1" xfId="0" applyFont="1" applyBorder="1">
      <alignment vertical="center"/>
    </xf>
    <xf numFmtId="0" fontId="0" fillId="7" borderId="0" xfId="0" applyFill="1">
      <alignment vertical="center"/>
    </xf>
    <xf numFmtId="167" fontId="1" fillId="0" borderId="0" xfId="0" applyNumberFormat="1" applyFont="1">
      <alignment vertical="center"/>
    </xf>
    <xf numFmtId="167" fontId="1" fillId="0" borderId="0" xfId="0" applyNumberFormat="1" applyFont="1" applyAlignment="1">
      <alignment horizontal="center" vertical="center"/>
    </xf>
    <xf numFmtId="167" fontId="2" fillId="2" borderId="1" xfId="0" applyNumberFormat="1" applyFont="1" applyFill="1" applyBorder="1" applyAlignment="1">
      <alignment horizontal="justify" vertical="center"/>
    </xf>
    <xf numFmtId="167" fontId="2" fillId="2" borderId="1" xfId="0" applyNumberFormat="1" applyFont="1" applyFill="1" applyBorder="1" applyAlignment="1">
      <alignment horizontal="justify" vertical="center" wrapText="1"/>
    </xf>
    <xf numFmtId="167" fontId="2" fillId="2" borderId="1" xfId="0" applyNumberFormat="1" applyFont="1" applyFill="1" applyBorder="1" applyAlignment="1">
      <alignment vertical="center"/>
    </xf>
    <xf numFmtId="167" fontId="3" fillId="4" borderId="1" xfId="0" applyNumberFormat="1" applyFont="1" applyFill="1" applyBorder="1" applyAlignment="1">
      <alignment horizontal="justify" vertical="center" wrapText="1"/>
    </xf>
    <xf numFmtId="167" fontId="3" fillId="0" borderId="1" xfId="0" applyNumberFormat="1" applyFont="1" applyFill="1" applyBorder="1" applyAlignment="1">
      <alignment horizontal="center" vertical="center"/>
    </xf>
    <xf numFmtId="9" fontId="3" fillId="0" borderId="1" xfId="0" applyNumberFormat="1" applyFont="1" applyBorder="1" applyAlignment="1">
      <alignment horizontal="center" vertical="center"/>
    </xf>
    <xf numFmtId="9" fontId="3" fillId="0" borderId="1" xfId="0" applyNumberFormat="1" applyFont="1" applyBorder="1" applyAlignment="1">
      <alignment horizontal="center" vertical="center" wrapText="1"/>
    </xf>
    <xf numFmtId="167" fontId="3" fillId="5" borderId="3" xfId="0" applyNumberFormat="1" applyFont="1" applyFill="1" applyBorder="1" applyAlignment="1">
      <alignment vertical="center" wrapText="1"/>
    </xf>
    <xf numFmtId="167" fontId="3" fillId="5" borderId="1" xfId="0" applyNumberFormat="1" applyFont="1" applyFill="1" applyBorder="1" applyAlignment="1">
      <alignment horizontal="justify" vertical="center" wrapText="1"/>
    </xf>
    <xf numFmtId="167" fontId="3" fillId="8" borderId="1" xfId="0" applyNumberFormat="1" applyFont="1" applyFill="1" applyBorder="1" applyAlignment="1">
      <alignment horizontal="center" vertical="center" wrapText="1"/>
    </xf>
    <xf numFmtId="167" fontId="3" fillId="9" borderId="1" xfId="0" applyNumberFormat="1" applyFont="1" applyFill="1" applyBorder="1" applyAlignment="1">
      <alignment horizontal="justify" vertical="center" wrapText="1"/>
    </xf>
    <xf numFmtId="167" fontId="3" fillId="6" borderId="1" xfId="0" applyNumberFormat="1" applyFont="1" applyFill="1" applyBorder="1" applyAlignment="1">
      <alignment horizontal="justify" vertical="center" wrapText="1"/>
    </xf>
    <xf numFmtId="167" fontId="3" fillId="6" borderId="1" xfId="0" applyNumberFormat="1" applyFont="1" applyFill="1" applyBorder="1" applyAlignment="1">
      <alignment horizontal="center" vertical="center"/>
    </xf>
    <xf numFmtId="167" fontId="2" fillId="5" borderId="1" xfId="0" applyNumberFormat="1" applyFont="1" applyFill="1" applyBorder="1" applyAlignment="1">
      <alignment horizontal="justify" vertical="center" wrapText="1"/>
    </xf>
    <xf numFmtId="167" fontId="3" fillId="6" borderId="1" xfId="0" applyNumberFormat="1" applyFont="1" applyFill="1" applyBorder="1" applyAlignment="1">
      <alignment horizontal="justify" vertical="center"/>
    </xf>
    <xf numFmtId="167" fontId="3" fillId="7" borderId="1" xfId="0" applyNumberFormat="1" applyFont="1" applyFill="1" applyBorder="1" applyAlignment="1">
      <alignment horizontal="justify" vertical="center" wrapText="1"/>
    </xf>
    <xf numFmtId="167" fontId="3" fillId="7" borderId="1" xfId="0" applyNumberFormat="1" applyFont="1" applyFill="1" applyBorder="1" applyAlignment="1">
      <alignment horizontal="center" vertical="center" wrapText="1"/>
    </xf>
    <xf numFmtId="167" fontId="4" fillId="7" borderId="1" xfId="0" applyNumberFormat="1" applyFont="1" applyFill="1" applyBorder="1" applyAlignment="1">
      <alignment horizontal="center" vertical="center" wrapText="1"/>
    </xf>
    <xf numFmtId="167" fontId="3" fillId="0" borderId="1" xfId="0" applyNumberFormat="1" applyFont="1" applyBorder="1" applyAlignment="1">
      <alignment horizontal="justify" vertical="center" wrapText="1"/>
    </xf>
    <xf numFmtId="0" fontId="7" fillId="7" borderId="0" xfId="0" applyFont="1" applyFill="1">
      <alignment vertical="center"/>
    </xf>
    <xf numFmtId="167" fontId="1" fillId="0" borderId="0" xfId="0" applyNumberFormat="1" applyFont="1" applyAlignment="1">
      <alignment vertical="center"/>
    </xf>
    <xf numFmtId="0" fontId="0" fillId="0" borderId="0" xfId="0" applyFill="1">
      <alignment vertical="center"/>
    </xf>
    <xf numFmtId="0" fontId="1" fillId="0" borderId="0" xfId="0" applyFont="1">
      <alignment vertical="center"/>
    </xf>
    <xf numFmtId="167" fontId="2" fillId="2" borderId="1" xfId="0" applyNumberFormat="1" applyFont="1" applyFill="1" applyBorder="1" applyAlignment="1">
      <alignment horizontal="center" vertical="center" wrapText="1"/>
    </xf>
    <xf numFmtId="167" fontId="1" fillId="0" borderId="0" xfId="0" applyNumberFormat="1" applyFont="1" applyFill="1" applyAlignment="1">
      <alignment horizontal="center" vertical="center"/>
    </xf>
    <xf numFmtId="167" fontId="3" fillId="0" borderId="1" xfId="2" applyNumberFormat="1" applyFont="1" applyFill="1" applyBorder="1" applyAlignment="1">
      <alignment horizontal="center" vertical="center" wrapText="1"/>
    </xf>
    <xf numFmtId="0" fontId="7" fillId="0" borderId="0" xfId="0" applyFont="1" applyFill="1">
      <alignment vertical="center"/>
    </xf>
    <xf numFmtId="0" fontId="7" fillId="0" borderId="0" xfId="0" applyFont="1">
      <alignment vertical="center"/>
    </xf>
    <xf numFmtId="164" fontId="0" fillId="0" borderId="0" xfId="0" applyNumberFormat="1">
      <alignment vertical="center"/>
    </xf>
    <xf numFmtId="167" fontId="0" fillId="0" borderId="0" xfId="0" applyNumberFormat="1">
      <alignment vertical="center"/>
    </xf>
    <xf numFmtId="0" fontId="0" fillId="0" borderId="0" xfId="0" applyFont="1" applyAlignment="1">
      <alignment vertical="center" wrapText="1"/>
    </xf>
    <xf numFmtId="165" fontId="1" fillId="0" borderId="0" xfId="0" applyNumberFormat="1" applyFont="1" applyAlignment="1">
      <alignment horizontal="center" vertical="center"/>
    </xf>
    <xf numFmtId="165" fontId="1" fillId="0" borderId="0" xfId="0" applyNumberFormat="1" applyFont="1">
      <alignment vertical="center"/>
    </xf>
    <xf numFmtId="165" fontId="2" fillId="2" borderId="1" xfId="0" applyNumberFormat="1" applyFont="1" applyFill="1" applyBorder="1" applyAlignment="1">
      <alignment vertical="center" wrapText="1"/>
    </xf>
    <xf numFmtId="0" fontId="3" fillId="8" borderId="3" xfId="0" applyFont="1" applyFill="1" applyBorder="1" applyAlignment="1">
      <alignment vertical="center" wrapText="1"/>
    </xf>
    <xf numFmtId="0" fontId="3" fillId="8" borderId="1" xfId="0" applyFont="1" applyFill="1" applyBorder="1" applyAlignment="1">
      <alignment horizontal="justify" vertical="center" wrapText="1"/>
    </xf>
    <xf numFmtId="0" fontId="0" fillId="0" borderId="0" xfId="0" applyFont="1">
      <alignment vertical="center"/>
    </xf>
    <xf numFmtId="0" fontId="3" fillId="0" borderId="1" xfId="0" applyFont="1" applyFill="1" applyBorder="1" applyAlignment="1">
      <alignment horizontal="justify" vertical="center" wrapText="1"/>
    </xf>
    <xf numFmtId="167" fontId="1" fillId="0" borderId="1" xfId="0" applyNumberFormat="1" applyFont="1" applyFill="1" applyBorder="1" applyAlignment="1">
      <alignment horizontal="center" vertical="center"/>
    </xf>
    <xf numFmtId="0" fontId="8" fillId="0" borderId="0" xfId="0" applyFont="1" applyAlignment="1">
      <alignment vertical="top" wrapText="1"/>
    </xf>
    <xf numFmtId="165" fontId="2" fillId="2" borderId="4" xfId="0" applyNumberFormat="1" applyFont="1" applyFill="1" applyBorder="1" applyAlignment="1">
      <alignment horizontal="center" vertical="center" wrapText="1"/>
    </xf>
    <xf numFmtId="165" fontId="2" fillId="2" borderId="5" xfId="0" applyNumberFormat="1" applyFont="1" applyFill="1" applyBorder="1" applyAlignment="1">
      <alignment horizontal="center" vertical="center" wrapText="1"/>
    </xf>
    <xf numFmtId="167" fontId="2" fillId="2" borderId="4" xfId="0" applyNumberFormat="1" applyFont="1" applyFill="1" applyBorder="1" applyAlignment="1">
      <alignment horizontal="center" vertical="center" wrapText="1"/>
    </xf>
    <xf numFmtId="167" fontId="2" fillId="2" borderId="5" xfId="0" applyNumberFormat="1" applyFont="1" applyFill="1" applyBorder="1" applyAlignment="1">
      <alignment horizontal="center" vertical="center" wrapText="1"/>
    </xf>
    <xf numFmtId="167" fontId="2" fillId="2" borderId="6" xfId="0" applyNumberFormat="1" applyFont="1" applyFill="1" applyBorder="1" applyAlignment="1">
      <alignment horizontal="center" vertical="center" wrapText="1"/>
    </xf>
    <xf numFmtId="167" fontId="6" fillId="2" borderId="2" xfId="0" applyNumberFormat="1" applyFont="1" applyFill="1" applyBorder="1" applyAlignment="1">
      <alignment horizontal="center" vertical="center"/>
    </xf>
    <xf numFmtId="167" fontId="6" fillId="2" borderId="4" xfId="0" applyNumberFormat="1" applyFont="1" applyFill="1" applyBorder="1" applyAlignment="1">
      <alignment horizontal="center" vertical="center"/>
    </xf>
    <xf numFmtId="167" fontId="6" fillId="2" borderId="5" xfId="0" applyNumberFormat="1" applyFont="1" applyFill="1" applyBorder="1" applyAlignment="1">
      <alignment horizontal="center" vertical="center"/>
    </xf>
    <xf numFmtId="0" fontId="2" fillId="3"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43" fontId="6" fillId="0" borderId="1" xfId="3" applyFont="1" applyBorder="1" applyAlignment="1">
      <alignment horizontal="center" vertical="center" wrapText="1"/>
    </xf>
    <xf numFmtId="167" fontId="14" fillId="11" borderId="1" xfId="4" applyNumberFormat="1" applyBorder="1" applyAlignment="1">
      <alignment horizontal="center" vertical="center" wrapText="1"/>
    </xf>
  </cellXfs>
  <cellStyles count="5">
    <cellStyle name="Comma" xfId="3" builtinId="3"/>
    <cellStyle name="Good" xfId="4" builtinId="26"/>
    <cellStyle name="Input" xfId="1" builtinId="20"/>
    <cellStyle name="Normal" xfId="0" builtinId="0"/>
    <cellStyle name="常规 2" xfId="2" xr:uid="{00000000-0005-0000-0000-000031000000}"/>
  </cellStyles>
  <dxfs count="6">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5" sqref="A5:A6"/>
    </sheetView>
  </sheetViews>
  <sheetFormatPr defaultColWidth="9" defaultRowHeight="14.25"/>
  <cols>
    <col min="1" max="1" width="125.375" customWidth="1"/>
  </cols>
  <sheetData>
    <row r="1" spans="1:1" ht="204">
      <c r="A1" s="114" t="s">
        <v>0</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
  <sheetViews>
    <sheetView tabSelected="1" topLeftCell="A8" workbookViewId="0">
      <selection activeCell="B27" sqref="B27"/>
    </sheetView>
  </sheetViews>
  <sheetFormatPr defaultColWidth="9" defaultRowHeight="14.25"/>
  <cols>
    <col min="1" max="1" width="62.125" style="97" customWidth="1"/>
    <col min="2" max="2" width="16" style="106" customWidth="1"/>
    <col min="3" max="3" width="15.625" style="106" customWidth="1"/>
    <col min="4" max="4" width="15.25" style="107" customWidth="1"/>
    <col min="5" max="5" width="14.75" style="107" customWidth="1"/>
  </cols>
  <sheetData>
    <row r="1" spans="1:5">
      <c r="A1" s="6" t="s">
        <v>1</v>
      </c>
      <c r="B1" s="115" t="s">
        <v>2</v>
      </c>
      <c r="C1" s="116"/>
      <c r="D1" s="115" t="s">
        <v>3</v>
      </c>
      <c r="E1" s="116"/>
    </row>
    <row r="2" spans="1:5" ht="28.5">
      <c r="A2" s="6"/>
      <c r="B2" s="98" t="s">
        <v>4</v>
      </c>
      <c r="C2" s="98" t="s">
        <v>5</v>
      </c>
      <c r="D2" s="98" t="s">
        <v>6</v>
      </c>
      <c r="E2" s="98" t="s">
        <v>7</v>
      </c>
    </row>
    <row r="3" spans="1:5">
      <c r="A3" s="7" t="s">
        <v>8</v>
      </c>
      <c r="B3" s="108"/>
      <c r="C3" s="108"/>
      <c r="D3" s="108"/>
      <c r="E3" s="108"/>
    </row>
    <row r="4" spans="1:5" ht="15">
      <c r="A4" s="8" t="s">
        <v>9</v>
      </c>
      <c r="B4" s="10">
        <v>4</v>
      </c>
      <c r="C4" s="10">
        <v>4</v>
      </c>
      <c r="D4" s="10">
        <v>4</v>
      </c>
      <c r="E4" s="10">
        <v>4</v>
      </c>
    </row>
    <row r="5" spans="1:5" ht="15">
      <c r="A5" s="8" t="s">
        <v>10</v>
      </c>
      <c r="B5" s="10">
        <v>3</v>
      </c>
      <c r="C5" s="10">
        <v>3</v>
      </c>
      <c r="D5" s="10">
        <v>3</v>
      </c>
      <c r="E5" s="10">
        <v>3</v>
      </c>
    </row>
    <row r="6" spans="1:5" ht="15">
      <c r="A6" s="8" t="s">
        <v>11</v>
      </c>
      <c r="B6" s="9">
        <v>1.5</v>
      </c>
      <c r="C6" s="9">
        <v>1.5</v>
      </c>
      <c r="D6" s="9">
        <v>1.5</v>
      </c>
      <c r="E6" s="9">
        <v>1.5</v>
      </c>
    </row>
    <row r="7" spans="1:5" ht="15">
      <c r="A7" s="8" t="s">
        <v>12</v>
      </c>
      <c r="B7" s="11" t="s">
        <v>13</v>
      </c>
      <c r="C7" s="81">
        <v>0.95</v>
      </c>
      <c r="D7" s="81" t="s">
        <v>13</v>
      </c>
      <c r="E7" s="81">
        <v>0.95</v>
      </c>
    </row>
    <row r="8" spans="1:5" ht="15">
      <c r="A8" s="8" t="s">
        <v>14</v>
      </c>
      <c r="B8" s="11">
        <v>0.9</v>
      </c>
      <c r="C8" s="81" t="s">
        <v>13</v>
      </c>
      <c r="D8" s="81">
        <v>0.9</v>
      </c>
      <c r="E8" s="81" t="s">
        <v>13</v>
      </c>
    </row>
    <row r="9" spans="1:5" ht="15">
      <c r="A9" s="8" t="s">
        <v>15</v>
      </c>
      <c r="B9" s="9" t="s">
        <v>13</v>
      </c>
      <c r="C9" s="10">
        <f>72/(0.001)</f>
        <v>72000</v>
      </c>
      <c r="D9" s="10" t="s">
        <v>13</v>
      </c>
      <c r="E9" s="10">
        <f>72/(0.001)</f>
        <v>72000</v>
      </c>
    </row>
    <row r="10" spans="1:5" ht="15">
      <c r="A10" s="8" t="s">
        <v>16</v>
      </c>
      <c r="B10" s="9">
        <f>B13*B42</f>
        <v>17968750</v>
      </c>
      <c r="C10" s="10" t="s">
        <v>13</v>
      </c>
      <c r="D10" s="9">
        <f>D13*D42</f>
        <v>17968750</v>
      </c>
      <c r="E10" s="10" t="s">
        <v>13</v>
      </c>
    </row>
    <row r="11" spans="1:5" ht="15">
      <c r="A11" s="8" t="s">
        <v>17</v>
      </c>
      <c r="B11" s="11" t="s">
        <v>13</v>
      </c>
      <c r="C11" s="81">
        <v>0.01</v>
      </c>
      <c r="D11" s="81" t="s">
        <v>13</v>
      </c>
      <c r="E11" s="81">
        <v>0.01</v>
      </c>
    </row>
    <row r="12" spans="1:5" ht="15">
      <c r="A12" s="8" t="s">
        <v>18</v>
      </c>
      <c r="B12" s="11">
        <v>0.1</v>
      </c>
      <c r="C12" s="81" t="s">
        <v>13</v>
      </c>
      <c r="D12" s="81">
        <v>0.1</v>
      </c>
      <c r="E12" s="81" t="s">
        <v>13</v>
      </c>
    </row>
    <row r="13" spans="1:5" ht="15">
      <c r="A13" s="8" t="s">
        <v>19</v>
      </c>
      <c r="B13" s="52">
        <v>1</v>
      </c>
      <c r="C13" s="10" t="s">
        <v>13</v>
      </c>
      <c r="D13" s="52">
        <v>1</v>
      </c>
      <c r="E13" s="10" t="s">
        <v>13</v>
      </c>
    </row>
    <row r="14" spans="1:5" ht="15">
      <c r="A14" s="8" t="s">
        <v>20</v>
      </c>
      <c r="B14" s="10" t="s">
        <v>21</v>
      </c>
      <c r="C14" s="10" t="s">
        <v>21</v>
      </c>
      <c r="D14" s="10" t="s">
        <v>21</v>
      </c>
      <c r="E14" s="10" t="s">
        <v>21</v>
      </c>
    </row>
    <row r="15" spans="1:5" ht="15">
      <c r="A15" s="8" t="s">
        <v>22</v>
      </c>
      <c r="B15" s="9">
        <v>3</v>
      </c>
      <c r="C15" s="10">
        <v>3</v>
      </c>
      <c r="D15" s="10">
        <v>3</v>
      </c>
      <c r="E15" s="10">
        <v>3</v>
      </c>
    </row>
    <row r="16" spans="1:5" ht="15">
      <c r="A16" s="8" t="s">
        <v>23</v>
      </c>
      <c r="B16" s="9">
        <v>3</v>
      </c>
      <c r="C16" s="10">
        <v>3</v>
      </c>
      <c r="D16" s="10">
        <v>3</v>
      </c>
      <c r="E16" s="10">
        <v>3</v>
      </c>
    </row>
    <row r="17" spans="1:5">
      <c r="A17" s="7" t="s">
        <v>24</v>
      </c>
      <c r="B17" s="15"/>
      <c r="C17" s="15"/>
      <c r="D17" s="15"/>
      <c r="E17" s="15"/>
    </row>
    <row r="18" spans="1:5" ht="30">
      <c r="A18" s="8" t="s">
        <v>25</v>
      </c>
      <c r="B18" s="9">
        <v>64</v>
      </c>
      <c r="C18" s="10">
        <v>64</v>
      </c>
      <c r="D18" s="10">
        <v>8</v>
      </c>
      <c r="E18" s="10">
        <v>8</v>
      </c>
    </row>
    <row r="19" spans="1:5" ht="15">
      <c r="A19" s="8" t="s">
        <v>26</v>
      </c>
      <c r="B19" s="9">
        <v>8</v>
      </c>
      <c r="C19" s="10">
        <v>8</v>
      </c>
      <c r="D19" s="10">
        <v>8</v>
      </c>
      <c r="E19" s="10">
        <v>8</v>
      </c>
    </row>
    <row r="20" spans="1:5" ht="15">
      <c r="A20" s="8" t="s">
        <v>27</v>
      </c>
      <c r="B20" s="9">
        <v>6</v>
      </c>
      <c r="C20" s="10">
        <v>6</v>
      </c>
      <c r="D20" s="10">
        <v>14</v>
      </c>
      <c r="E20" s="10">
        <v>14</v>
      </c>
    </row>
    <row r="21" spans="1:5" ht="30">
      <c r="A21" s="109" t="s">
        <v>28</v>
      </c>
      <c r="B21" s="84">
        <f>B20+10*LOG10(B18)</f>
        <v>24.061799739838872</v>
      </c>
      <c r="C21" s="84">
        <f>C20+10*LOG10(C18)</f>
        <v>24.061799739838872</v>
      </c>
      <c r="D21" s="84">
        <f>D20+10*LOG10(D18)</f>
        <v>23.030899869919438</v>
      </c>
      <c r="E21" s="84">
        <f>E20+10*LOG10(E18)</f>
        <v>23.030899869919438</v>
      </c>
    </row>
    <row r="22" spans="1:5" ht="15">
      <c r="A22" s="8" t="s">
        <v>29</v>
      </c>
      <c r="B22" s="9">
        <v>5</v>
      </c>
      <c r="C22" s="10">
        <v>5</v>
      </c>
      <c r="D22" s="10">
        <v>0</v>
      </c>
      <c r="E22" s="10">
        <v>0</v>
      </c>
    </row>
    <row r="23" spans="1:5" ht="45">
      <c r="A23" s="110" t="s">
        <v>30</v>
      </c>
      <c r="B23" s="84">
        <f>IF(B18&gt;=2,10*LOG10(B18/B19),0)</f>
        <v>9.0308998699194358</v>
      </c>
      <c r="C23" s="84">
        <f>IF(C18&gt;=2,10*LOG10(C18/C19),0)</f>
        <v>9.0308998699194358</v>
      </c>
      <c r="D23" s="84">
        <f>IF(D18&gt;=2,10*LOG10(D18/D19),0)</f>
        <v>0</v>
      </c>
      <c r="E23" s="84">
        <f>IF(E18&gt;=2,10*LOG10(E18/E19),0)</f>
        <v>0</v>
      </c>
    </row>
    <row r="24" spans="1:5" ht="15">
      <c r="A24" s="8" t="s">
        <v>31</v>
      </c>
      <c r="B24" s="9">
        <v>0</v>
      </c>
      <c r="C24" s="9">
        <v>0</v>
      </c>
      <c r="D24" s="10">
        <v>0</v>
      </c>
      <c r="E24" s="10">
        <v>0</v>
      </c>
    </row>
    <row r="25" spans="1:5" ht="15">
      <c r="A25" s="8" t="s">
        <v>32</v>
      </c>
      <c r="B25" s="9">
        <v>0</v>
      </c>
      <c r="C25" s="9">
        <v>0</v>
      </c>
      <c r="D25" s="10">
        <v>0</v>
      </c>
      <c r="E25" s="10">
        <v>0</v>
      </c>
    </row>
    <row r="26" spans="1:5" ht="30">
      <c r="A26" s="8" t="s">
        <v>33</v>
      </c>
      <c r="B26" s="9">
        <v>3</v>
      </c>
      <c r="C26" s="9">
        <v>3</v>
      </c>
      <c r="D26" s="9">
        <v>1</v>
      </c>
      <c r="E26" s="9">
        <v>1</v>
      </c>
    </row>
    <row r="27" spans="1:5" ht="15">
      <c r="A27" s="20" t="s">
        <v>34</v>
      </c>
      <c r="B27" s="87">
        <f>B21+B22+B23+B24-B26</f>
        <v>35.092699609758306</v>
      </c>
      <c r="C27" s="87">
        <f>C21+C22+C23+C24-C26</f>
        <v>35.092699609758306</v>
      </c>
      <c r="D27" s="87">
        <f>D21+D22+D23+D24-D26</f>
        <v>22.030899869919438</v>
      </c>
      <c r="E27" s="87">
        <f>E21+E22+E23+E24-E26</f>
        <v>22.030899869919438</v>
      </c>
    </row>
    <row r="28" spans="1:5" ht="15">
      <c r="A28" s="20" t="s">
        <v>35</v>
      </c>
      <c r="B28" s="87">
        <f>B21+B22+B23-B25-B26</f>
        <v>35.092699609758306</v>
      </c>
      <c r="C28" s="87">
        <f>C21+C22+C23-C25-C26</f>
        <v>35.092699609758306</v>
      </c>
      <c r="D28" s="87">
        <f>D21+D22+D23-D25-D26</f>
        <v>22.030899869919438</v>
      </c>
      <c r="E28" s="87">
        <f>E21+E22+E23-E25-E26</f>
        <v>22.030899869919438</v>
      </c>
    </row>
    <row r="29" spans="1:5">
      <c r="A29" s="7" t="s">
        <v>36</v>
      </c>
      <c r="B29" s="15"/>
      <c r="C29" s="15"/>
      <c r="D29" s="15"/>
      <c r="E29" s="15"/>
    </row>
    <row r="30" spans="1:5" ht="30">
      <c r="A30" s="8" t="s">
        <v>37</v>
      </c>
      <c r="B30" s="9">
        <v>8</v>
      </c>
      <c r="C30" s="9">
        <v>8</v>
      </c>
      <c r="D30" s="10">
        <v>64</v>
      </c>
      <c r="E30" s="10">
        <v>64</v>
      </c>
    </row>
    <row r="31" spans="1:5" ht="15">
      <c r="A31" s="8" t="s">
        <v>38</v>
      </c>
      <c r="B31" s="9">
        <v>8</v>
      </c>
      <c r="C31" s="9">
        <v>8</v>
      </c>
      <c r="D31" s="10">
        <v>8</v>
      </c>
      <c r="E31" s="10">
        <v>8</v>
      </c>
    </row>
    <row r="32" spans="1:5" ht="15">
      <c r="A32" s="8" t="s">
        <v>39</v>
      </c>
      <c r="B32" s="9">
        <v>0</v>
      </c>
      <c r="C32" s="9">
        <v>0</v>
      </c>
      <c r="D32" s="10">
        <v>5</v>
      </c>
      <c r="E32" s="10">
        <v>5</v>
      </c>
    </row>
    <row r="33" spans="1:6" ht="28.5">
      <c r="A33" s="22" t="s">
        <v>40</v>
      </c>
      <c r="B33" s="17">
        <f>IF(B30&gt;=2,10*LOG10(B30/B31),0)</f>
        <v>0</v>
      </c>
      <c r="C33" s="17">
        <f>IF(C30&gt;=2,10*LOG10(C30/C31),0)</f>
        <v>0</v>
      </c>
      <c r="D33" s="17">
        <f>IF(D30&gt;=2,10*LOG10(D30/D31),0)</f>
        <v>9.0308998699194358</v>
      </c>
      <c r="E33" s="17">
        <f>IF(E30&gt;=2,10*LOG10(E30/E31),0)</f>
        <v>9.0308998699194358</v>
      </c>
    </row>
    <row r="34" spans="1:6" ht="30">
      <c r="A34" s="8" t="s">
        <v>41</v>
      </c>
      <c r="B34" s="9">
        <v>1</v>
      </c>
      <c r="C34" s="9">
        <v>1</v>
      </c>
      <c r="D34" s="9">
        <v>3</v>
      </c>
      <c r="E34" s="9">
        <v>3</v>
      </c>
    </row>
    <row r="35" spans="1:6" ht="15">
      <c r="A35" s="8" t="s">
        <v>42</v>
      </c>
      <c r="B35" s="10">
        <v>7</v>
      </c>
      <c r="C35" s="10">
        <v>7</v>
      </c>
      <c r="D35" s="10">
        <v>5</v>
      </c>
      <c r="E35" s="10">
        <v>5</v>
      </c>
    </row>
    <row r="36" spans="1:6" ht="15">
      <c r="A36" s="8" t="s">
        <v>43</v>
      </c>
      <c r="B36" s="10">
        <v>-174</v>
      </c>
      <c r="C36" s="10">
        <v>-174</v>
      </c>
      <c r="D36" s="10">
        <v>-174</v>
      </c>
      <c r="E36" s="10">
        <v>-174</v>
      </c>
    </row>
    <row r="37" spans="1:6" ht="15">
      <c r="A37" s="8" t="s">
        <v>44</v>
      </c>
      <c r="B37" s="9" t="s">
        <v>13</v>
      </c>
      <c r="C37" s="10">
        <v>-174</v>
      </c>
      <c r="D37" s="10" t="s">
        <v>13</v>
      </c>
      <c r="E37" s="10">
        <v>-174.9</v>
      </c>
    </row>
    <row r="38" spans="1:6" ht="15">
      <c r="A38" s="8" t="s">
        <v>45</v>
      </c>
      <c r="B38" s="9">
        <v>-174</v>
      </c>
      <c r="C38" s="10" t="s">
        <v>13</v>
      </c>
      <c r="D38" s="10">
        <v>-174.9</v>
      </c>
      <c r="E38" s="10" t="s">
        <v>13</v>
      </c>
    </row>
    <row r="39" spans="1:6" ht="30">
      <c r="A39" s="26" t="s">
        <v>46</v>
      </c>
      <c r="B39" s="87" t="s">
        <v>13</v>
      </c>
      <c r="C39" s="87">
        <f>10*LOG10(10^((C35+C36)/10)+10^(C37/10))</f>
        <v>-166.20990250347435</v>
      </c>
      <c r="D39" s="87" t="s">
        <v>13</v>
      </c>
      <c r="E39" s="87">
        <f>10*LOG10(10^((E35+E36)/10)+10^(E37/10))</f>
        <v>-168.00651048203736</v>
      </c>
    </row>
    <row r="40" spans="1:6" ht="30">
      <c r="A40" s="26" t="s">
        <v>47</v>
      </c>
      <c r="B40" s="87">
        <f>10*LOG10(10^((B35+B36)/10)+10^(B38/10))</f>
        <v>-166.20990250347435</v>
      </c>
      <c r="C40" s="87" t="s">
        <v>13</v>
      </c>
      <c r="D40" s="87">
        <f>10*LOG10(10^((D35+D36)/10)+10^(D38/10))</f>
        <v>-168.00651048203736</v>
      </c>
      <c r="E40" s="87" t="s">
        <v>13</v>
      </c>
    </row>
    <row r="41" spans="1:6" ht="30">
      <c r="A41" s="8" t="s">
        <v>48</v>
      </c>
      <c r="B41" s="9" t="s">
        <v>13</v>
      </c>
      <c r="C41" s="9">
        <v>17968750</v>
      </c>
      <c r="D41" s="10" t="s">
        <v>13</v>
      </c>
      <c r="E41" s="9">
        <v>17968750</v>
      </c>
    </row>
    <row r="42" spans="1:6" ht="30">
      <c r="A42" s="8" t="s">
        <v>49</v>
      </c>
      <c r="B42" s="9">
        <v>17968750</v>
      </c>
      <c r="C42" s="10" t="s">
        <v>13</v>
      </c>
      <c r="D42" s="9">
        <v>17968750</v>
      </c>
      <c r="E42" s="10" t="s">
        <v>13</v>
      </c>
    </row>
    <row r="43" spans="1:6" ht="15">
      <c r="A43" s="20" t="s">
        <v>50</v>
      </c>
      <c r="B43" s="87" t="s">
        <v>13</v>
      </c>
      <c r="C43" s="87">
        <f>C39+10*LOG10(C41)</f>
        <v>-93.66472383977711</v>
      </c>
      <c r="D43" s="87" t="s">
        <v>13</v>
      </c>
      <c r="E43" s="87">
        <f>E39+10*LOG10(E41)</f>
        <v>-95.461331818340113</v>
      </c>
    </row>
    <row r="44" spans="1:6" ht="15">
      <c r="A44" s="20" t="s">
        <v>51</v>
      </c>
      <c r="B44" s="87">
        <f>B40+10*LOG10(B42)</f>
        <v>-93.66472383977711</v>
      </c>
      <c r="C44" s="87" t="s">
        <v>13</v>
      </c>
      <c r="D44" s="87">
        <f>D40+10*LOG10(D42)</f>
        <v>-95.461331818340113</v>
      </c>
      <c r="E44" s="87" t="s">
        <v>13</v>
      </c>
    </row>
    <row r="45" spans="1:6" ht="15">
      <c r="A45" s="8" t="s">
        <v>52</v>
      </c>
      <c r="B45" s="9" t="s">
        <v>13</v>
      </c>
      <c r="C45" s="25">
        <v>-0.5</v>
      </c>
      <c r="D45" s="9" t="s">
        <v>13</v>
      </c>
      <c r="E45" s="25">
        <v>-0.5</v>
      </c>
      <c r="F45" s="102"/>
    </row>
    <row r="46" spans="1:6" ht="15">
      <c r="A46" s="8" t="s">
        <v>53</v>
      </c>
      <c r="B46" s="25">
        <v>-1.1000000000000001</v>
      </c>
      <c r="C46" s="9" t="s">
        <v>13</v>
      </c>
      <c r="D46" s="25">
        <v>-1.1000000000000001</v>
      </c>
      <c r="E46" s="9" t="s">
        <v>13</v>
      </c>
      <c r="F46" s="102"/>
    </row>
    <row r="47" spans="1:6" ht="15">
      <c r="A47" s="8" t="s">
        <v>54</v>
      </c>
      <c r="B47" s="9">
        <v>2</v>
      </c>
      <c r="C47" s="10">
        <v>2</v>
      </c>
      <c r="D47" s="10">
        <v>2</v>
      </c>
      <c r="E47" s="10">
        <v>2</v>
      </c>
    </row>
    <row r="48" spans="1:6" ht="15">
      <c r="A48" s="8" t="s">
        <v>55</v>
      </c>
      <c r="B48" s="9" t="s">
        <v>13</v>
      </c>
      <c r="C48" s="10">
        <v>0</v>
      </c>
      <c r="D48" s="10" t="s">
        <v>13</v>
      </c>
      <c r="E48" s="10">
        <v>0</v>
      </c>
    </row>
    <row r="49" spans="1:8" ht="15">
      <c r="A49" s="8" t="s">
        <v>56</v>
      </c>
      <c r="B49" s="9">
        <v>0</v>
      </c>
      <c r="C49" s="10" t="s">
        <v>13</v>
      </c>
      <c r="D49" s="10">
        <v>0</v>
      </c>
      <c r="E49" s="10" t="s">
        <v>13</v>
      </c>
    </row>
    <row r="50" spans="1:8" ht="30">
      <c r="A50" s="26" t="s">
        <v>57</v>
      </c>
      <c r="B50" s="87" t="s">
        <v>13</v>
      </c>
      <c r="C50" s="87">
        <f>C43+C45+C47-C48</f>
        <v>-92.16472383977711</v>
      </c>
      <c r="D50" s="87" t="s">
        <v>13</v>
      </c>
      <c r="E50" s="87">
        <f>E43+E45+E47-E48</f>
        <v>-93.961331818340113</v>
      </c>
      <c r="H50" s="111"/>
    </row>
    <row r="51" spans="1:8" ht="30">
      <c r="A51" s="26" t="s">
        <v>58</v>
      </c>
      <c r="B51" s="87">
        <f>B44+B46+B47-B49</f>
        <v>-92.764723839777105</v>
      </c>
      <c r="C51" s="87" t="s">
        <v>13</v>
      </c>
      <c r="D51" s="87">
        <f>D44+D46+D47-D49</f>
        <v>-94.561331818340108</v>
      </c>
      <c r="E51" s="87" t="s">
        <v>13</v>
      </c>
    </row>
    <row r="52" spans="1:8" ht="30">
      <c r="A52" s="26" t="s">
        <v>59</v>
      </c>
      <c r="B52" s="87" t="s">
        <v>13</v>
      </c>
      <c r="C52" s="87">
        <f>C27+C32+C33-C50</f>
        <v>127.25742344953542</v>
      </c>
      <c r="D52" s="87" t="s">
        <v>13</v>
      </c>
      <c r="E52" s="87">
        <f>E27+E32+E33-E50</f>
        <v>130.02313155817899</v>
      </c>
    </row>
    <row r="53" spans="1:8" ht="30">
      <c r="A53" s="26" t="s">
        <v>60</v>
      </c>
      <c r="B53" s="87">
        <f>B28+B32+B33-B51</f>
        <v>127.85742344953542</v>
      </c>
      <c r="C53" s="87" t="s">
        <v>13</v>
      </c>
      <c r="D53" s="87">
        <f>D28+D32+D33-D51</f>
        <v>130.62313155817898</v>
      </c>
      <c r="E53" s="87" t="s">
        <v>13</v>
      </c>
    </row>
    <row r="54" spans="1:8">
      <c r="A54" s="7" t="s">
        <v>61</v>
      </c>
      <c r="B54" s="15"/>
      <c r="C54" s="15"/>
      <c r="D54" s="15"/>
      <c r="E54" s="15"/>
    </row>
    <row r="55" spans="1:8" ht="15">
      <c r="A55" s="8" t="s">
        <v>62</v>
      </c>
      <c r="B55" s="10">
        <v>4</v>
      </c>
      <c r="C55" s="10">
        <v>4</v>
      </c>
      <c r="D55" s="10">
        <v>4</v>
      </c>
      <c r="E55" s="10">
        <v>4</v>
      </c>
    </row>
    <row r="56" spans="1:8" ht="30">
      <c r="A56" s="112" t="s">
        <v>63</v>
      </c>
      <c r="B56" s="99" t="s">
        <v>13</v>
      </c>
      <c r="C56" s="9">
        <v>2.8</v>
      </c>
      <c r="D56" s="99" t="s">
        <v>13</v>
      </c>
      <c r="E56" s="9">
        <v>2.8</v>
      </c>
      <c r="F56" s="102"/>
    </row>
    <row r="57" spans="1:8" ht="30">
      <c r="A57" s="112" t="s">
        <v>64</v>
      </c>
      <c r="B57" s="9">
        <v>0.91</v>
      </c>
      <c r="C57" s="99" t="s">
        <v>13</v>
      </c>
      <c r="D57" s="9">
        <v>0.91</v>
      </c>
      <c r="E57" s="113" t="s">
        <v>13</v>
      </c>
    </row>
    <row r="58" spans="1:8" ht="15">
      <c r="A58" s="8" t="s">
        <v>65</v>
      </c>
      <c r="B58" s="10">
        <v>0</v>
      </c>
      <c r="C58" s="10">
        <v>0</v>
      </c>
      <c r="D58" s="10">
        <v>0</v>
      </c>
      <c r="E58" s="10">
        <v>0</v>
      </c>
    </row>
    <row r="59" spans="1:8" ht="15">
      <c r="A59" s="112" t="s">
        <v>66</v>
      </c>
      <c r="B59" s="9">
        <v>0</v>
      </c>
      <c r="C59" s="9">
        <v>0</v>
      </c>
      <c r="D59" s="9">
        <v>0</v>
      </c>
      <c r="E59" s="9">
        <v>0</v>
      </c>
    </row>
    <row r="60" spans="1:8" ht="15">
      <c r="A60" s="8" t="s">
        <v>67</v>
      </c>
      <c r="B60" s="10">
        <v>0</v>
      </c>
      <c r="C60" s="10">
        <v>0</v>
      </c>
      <c r="D60" s="10">
        <v>0</v>
      </c>
      <c r="E60" s="10">
        <v>0</v>
      </c>
    </row>
    <row r="61" spans="1:8" ht="30">
      <c r="A61" s="26" t="s">
        <v>68</v>
      </c>
      <c r="B61" s="87" t="s">
        <v>13</v>
      </c>
      <c r="C61" s="87">
        <f>C52-C56+C58-C59+C60-C34</f>
        <v>123.45742344953543</v>
      </c>
      <c r="D61" s="87" t="s">
        <v>13</v>
      </c>
      <c r="E61" s="87">
        <f>E52-E56+E58-E59+E60-E34</f>
        <v>124.22313155817899</v>
      </c>
    </row>
    <row r="62" spans="1:8" ht="30">
      <c r="A62" s="26" t="s">
        <v>69</v>
      </c>
      <c r="B62" s="87">
        <f>B53-B57+B58-B59+B60-B34</f>
        <v>125.94742344953542</v>
      </c>
      <c r="C62" s="87" t="s">
        <v>13</v>
      </c>
      <c r="D62" s="87">
        <f>D53-D57+D58-D59+D60-D34</f>
        <v>126.71313155817899</v>
      </c>
      <c r="E62" s="87" t="s">
        <v>13</v>
      </c>
    </row>
    <row r="63" spans="1:8">
      <c r="A63" s="7" t="s">
        <v>70</v>
      </c>
      <c r="B63" s="15"/>
      <c r="C63" s="15"/>
      <c r="D63" s="15"/>
      <c r="E63" s="15"/>
    </row>
    <row r="64" spans="1:8" ht="30">
      <c r="A64" s="28" t="s">
        <v>71</v>
      </c>
      <c r="B64" s="10" t="s">
        <v>13</v>
      </c>
      <c r="C64" s="10">
        <f>10^((C61-11.5-20*LOG10(C$4))/43.3)</f>
        <v>203.01776055779627</v>
      </c>
      <c r="D64" s="10" t="s">
        <v>13</v>
      </c>
      <c r="E64" s="10">
        <f>10^((E61-11.5-20*LOG10(E$4))/43.3)</f>
        <v>211.45493383262325</v>
      </c>
    </row>
    <row r="65" spans="1:5" ht="30">
      <c r="A65" s="28" t="s">
        <v>72</v>
      </c>
      <c r="B65" s="10">
        <f>10^((B62-11.5-20*LOG10(B$4))/43.3)</f>
        <v>231.76070673106128</v>
      </c>
      <c r="C65" s="10" t="s">
        <v>13</v>
      </c>
      <c r="D65" s="10">
        <f>10^((D62-11.5-20*LOG10(D$4))/43.3)</f>
        <v>241.39240218279789</v>
      </c>
      <c r="E65" s="10" t="s">
        <v>13</v>
      </c>
    </row>
    <row r="66" spans="1:5" ht="18">
      <c r="A66" s="28" t="s">
        <v>73</v>
      </c>
      <c r="B66" s="10" t="s">
        <v>13</v>
      </c>
      <c r="C66" s="10">
        <f>PI()*(C64)^2</f>
        <v>129484.54600654359</v>
      </c>
      <c r="D66" s="10" t="s">
        <v>13</v>
      </c>
      <c r="E66" s="10">
        <f>PI()*(E64)^2</f>
        <v>140470.62621341861</v>
      </c>
    </row>
    <row r="67" spans="1:5" ht="18">
      <c r="A67" s="28" t="s">
        <v>74</v>
      </c>
      <c r="B67" s="10">
        <f>PI()*(B65)^2</f>
        <v>168744.44532164902</v>
      </c>
      <c r="C67" s="10" t="s">
        <v>13</v>
      </c>
      <c r="D67" s="10">
        <f>PI()*(D65)^2</f>
        <v>183061.52074063025</v>
      </c>
      <c r="E67" s="10" t="s">
        <v>13</v>
      </c>
    </row>
  </sheetData>
  <mergeCells count="2">
    <mergeCell ref="B1:C1"/>
    <mergeCell ref="D1:E1"/>
  </mergeCells>
  <phoneticPr fontId="13" type="noConversion"/>
  <dataValidations count="1">
    <dataValidation type="list" allowBlank="1" showInputMessage="1" showErrorMessage="1" sqref="B26:C26 D34:E34" xr:uid="{00000000-0002-0000-0100-000000000000}">
      <formula1>"0,3"</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7"/>
  <sheetViews>
    <sheetView topLeftCell="A7" zoomScale="75" zoomScaleNormal="75" workbookViewId="0">
      <selection activeCell="B27" sqref="B27:I28"/>
    </sheetView>
  </sheetViews>
  <sheetFormatPr defaultColWidth="9" defaultRowHeight="14.25"/>
  <cols>
    <col min="1" max="1" width="62.125" style="97" customWidth="1"/>
    <col min="2" max="2" width="15.375" style="74" customWidth="1"/>
    <col min="3" max="3" width="11.875" style="74" customWidth="1"/>
    <col min="4" max="4" width="13.125" style="74" customWidth="1"/>
    <col min="5" max="5" width="13.375" style="74" customWidth="1"/>
    <col min="6" max="6" width="13.5" style="73" customWidth="1"/>
    <col min="7" max="7" width="15.25" style="73" customWidth="1"/>
    <col min="8" max="8" width="15.125" style="73" customWidth="1"/>
    <col min="9" max="9" width="15.75" style="73" customWidth="1"/>
    <col min="11" max="11" width="20.25" customWidth="1"/>
  </cols>
  <sheetData>
    <row r="1" spans="1:9">
      <c r="A1" s="6" t="s">
        <v>1</v>
      </c>
      <c r="B1" s="117" t="s">
        <v>2</v>
      </c>
      <c r="C1" s="117"/>
      <c r="D1" s="117"/>
      <c r="E1" s="118"/>
      <c r="F1" s="119" t="s">
        <v>3</v>
      </c>
      <c r="G1" s="119"/>
      <c r="H1" s="119"/>
      <c r="I1" s="119"/>
    </row>
    <row r="2" spans="1:9" ht="28.5">
      <c r="A2" s="6"/>
      <c r="B2" s="98" t="s">
        <v>75</v>
      </c>
      <c r="C2" s="98" t="s">
        <v>76</v>
      </c>
      <c r="D2" s="98" t="s">
        <v>77</v>
      </c>
      <c r="E2" s="98" t="s">
        <v>78</v>
      </c>
      <c r="F2" s="98" t="s">
        <v>79</v>
      </c>
      <c r="G2" s="98" t="s">
        <v>80</v>
      </c>
      <c r="H2" s="98" t="s">
        <v>81</v>
      </c>
      <c r="I2" s="98" t="s">
        <v>82</v>
      </c>
    </row>
    <row r="3" spans="1:9">
      <c r="A3" s="7" t="s">
        <v>8</v>
      </c>
      <c r="B3" s="15"/>
      <c r="C3" s="15"/>
      <c r="D3" s="15"/>
      <c r="E3" s="15"/>
      <c r="F3" s="15"/>
      <c r="G3" s="15"/>
      <c r="H3" s="15"/>
      <c r="I3" s="15"/>
    </row>
    <row r="4" spans="1:9" ht="15">
      <c r="A4" s="8" t="s">
        <v>9</v>
      </c>
      <c r="B4" s="10">
        <v>4</v>
      </c>
      <c r="C4" s="10">
        <v>4</v>
      </c>
      <c r="D4" s="10">
        <v>4</v>
      </c>
      <c r="E4" s="10">
        <v>4</v>
      </c>
      <c r="F4" s="10">
        <v>4</v>
      </c>
      <c r="G4" s="10">
        <v>4</v>
      </c>
      <c r="H4" s="10">
        <v>4</v>
      </c>
      <c r="I4" s="10">
        <v>4</v>
      </c>
    </row>
    <row r="5" spans="1:9" ht="15">
      <c r="A5" s="8" t="s">
        <v>10</v>
      </c>
      <c r="B5" s="10">
        <v>25</v>
      </c>
      <c r="C5" s="10">
        <v>25</v>
      </c>
      <c r="D5" s="10">
        <v>25</v>
      </c>
      <c r="E5" s="10">
        <v>25</v>
      </c>
      <c r="F5" s="10">
        <v>25</v>
      </c>
      <c r="G5" s="10">
        <v>25</v>
      </c>
      <c r="H5" s="10">
        <v>25</v>
      </c>
      <c r="I5" s="10">
        <v>25</v>
      </c>
    </row>
    <row r="6" spans="1:9" ht="15">
      <c r="A6" s="8" t="s">
        <v>11</v>
      </c>
      <c r="B6" s="10">
        <v>1.5</v>
      </c>
      <c r="C6" s="10">
        <v>1.5</v>
      </c>
      <c r="D6" s="10">
        <v>1.5</v>
      </c>
      <c r="E6" s="10">
        <v>1.5</v>
      </c>
      <c r="F6" s="10">
        <v>1.5</v>
      </c>
      <c r="G6" s="10">
        <v>1.5</v>
      </c>
      <c r="H6" s="10">
        <v>1.5</v>
      </c>
      <c r="I6" s="10">
        <v>1.5</v>
      </c>
    </row>
    <row r="7" spans="1:9" ht="15">
      <c r="A7" s="8" t="s">
        <v>12</v>
      </c>
      <c r="B7" s="11" t="s">
        <v>13</v>
      </c>
      <c r="C7" s="81">
        <v>0.95</v>
      </c>
      <c r="D7" s="11" t="s">
        <v>13</v>
      </c>
      <c r="E7" s="81">
        <v>0.95</v>
      </c>
      <c r="F7" s="81" t="s">
        <v>13</v>
      </c>
      <c r="G7" s="81">
        <v>0.95</v>
      </c>
      <c r="H7" s="81" t="s">
        <v>13</v>
      </c>
      <c r="I7" s="81">
        <v>0.95</v>
      </c>
    </row>
    <row r="8" spans="1:9" ht="15">
      <c r="A8" s="8" t="s">
        <v>14</v>
      </c>
      <c r="B8" s="11">
        <v>0.9</v>
      </c>
      <c r="C8" s="81" t="s">
        <v>13</v>
      </c>
      <c r="D8" s="11">
        <v>0.9</v>
      </c>
      <c r="E8" s="81" t="s">
        <v>13</v>
      </c>
      <c r="F8" s="81">
        <v>0.9</v>
      </c>
      <c r="G8" s="81" t="s">
        <v>13</v>
      </c>
      <c r="H8" s="81">
        <v>0.9</v>
      </c>
      <c r="I8" s="81" t="s">
        <v>13</v>
      </c>
    </row>
    <row r="9" spans="1:9" ht="15">
      <c r="A9" s="8" t="s">
        <v>15</v>
      </c>
      <c r="B9" s="9" t="s">
        <v>13</v>
      </c>
      <c r="C9" s="10">
        <f>72/(0.001)</f>
        <v>72000</v>
      </c>
      <c r="D9" s="9" t="s">
        <v>13</v>
      </c>
      <c r="E9" s="10">
        <f>72/(0.001)</f>
        <v>72000</v>
      </c>
      <c r="F9" s="10" t="s">
        <v>13</v>
      </c>
      <c r="G9" s="10">
        <f>72/(0.001)</f>
        <v>72000</v>
      </c>
      <c r="H9" s="10"/>
      <c r="I9" s="10">
        <f>72/(0.001)</f>
        <v>72000</v>
      </c>
    </row>
    <row r="10" spans="1:9" ht="15">
      <c r="A10" s="8" t="s">
        <v>16</v>
      </c>
      <c r="B10" s="9">
        <f t="shared" ref="B10:F10" si="0">B13*B42</f>
        <v>17968750</v>
      </c>
      <c r="C10" s="10" t="s">
        <v>13</v>
      </c>
      <c r="D10" s="9">
        <f t="shared" si="0"/>
        <v>17968750</v>
      </c>
      <c r="E10" s="10" t="s">
        <v>13</v>
      </c>
      <c r="F10" s="9">
        <f t="shared" si="0"/>
        <v>17968750</v>
      </c>
      <c r="G10" s="10" t="s">
        <v>13</v>
      </c>
      <c r="H10" s="9">
        <f>H13*H42</f>
        <v>17968750</v>
      </c>
      <c r="I10" s="10" t="s">
        <v>13</v>
      </c>
    </row>
    <row r="11" spans="1:9" ht="15">
      <c r="A11" s="8" t="s">
        <v>17</v>
      </c>
      <c r="B11" s="11" t="s">
        <v>13</v>
      </c>
      <c r="C11" s="81">
        <v>0.01</v>
      </c>
      <c r="D11" s="11" t="s">
        <v>13</v>
      </c>
      <c r="E11" s="81">
        <v>0.01</v>
      </c>
      <c r="F11" s="81" t="s">
        <v>13</v>
      </c>
      <c r="G11" s="81">
        <v>0.01</v>
      </c>
      <c r="H11" s="81" t="s">
        <v>13</v>
      </c>
      <c r="I11" s="81">
        <v>0.01</v>
      </c>
    </row>
    <row r="12" spans="1:9" ht="15">
      <c r="A12" s="8" t="s">
        <v>18</v>
      </c>
      <c r="B12" s="11">
        <v>0.1</v>
      </c>
      <c r="C12" s="81" t="s">
        <v>13</v>
      </c>
      <c r="D12" s="11">
        <v>0.1</v>
      </c>
      <c r="E12" s="81" t="s">
        <v>13</v>
      </c>
      <c r="F12" s="81">
        <v>0.1</v>
      </c>
      <c r="G12" s="81" t="s">
        <v>13</v>
      </c>
      <c r="H12" s="81">
        <v>0.1</v>
      </c>
      <c r="I12" s="81" t="s">
        <v>13</v>
      </c>
    </row>
    <row r="13" spans="1:9" ht="15">
      <c r="A13" s="8" t="s">
        <v>19</v>
      </c>
      <c r="B13" s="52">
        <v>1</v>
      </c>
      <c r="C13" s="9" t="s">
        <v>13</v>
      </c>
      <c r="D13" s="52">
        <v>1</v>
      </c>
      <c r="E13" s="9" t="s">
        <v>13</v>
      </c>
      <c r="F13" s="52">
        <v>1</v>
      </c>
      <c r="G13" s="9" t="s">
        <v>13</v>
      </c>
      <c r="H13" s="52">
        <v>1</v>
      </c>
      <c r="I13" s="10" t="s">
        <v>13</v>
      </c>
    </row>
    <row r="14" spans="1:9" ht="15">
      <c r="A14" s="8" t="s">
        <v>20</v>
      </c>
      <c r="B14" s="9" t="s">
        <v>21</v>
      </c>
      <c r="C14" s="9" t="s">
        <v>21</v>
      </c>
      <c r="D14" s="9" t="s">
        <v>83</v>
      </c>
      <c r="E14" s="9" t="s">
        <v>83</v>
      </c>
      <c r="F14" s="9" t="s">
        <v>21</v>
      </c>
      <c r="G14" s="9" t="s">
        <v>21</v>
      </c>
      <c r="H14" s="9" t="s">
        <v>83</v>
      </c>
      <c r="I14" s="9" t="s">
        <v>83</v>
      </c>
    </row>
    <row r="15" spans="1:9" ht="15">
      <c r="A15" s="8" t="s">
        <v>22</v>
      </c>
      <c r="B15" s="9">
        <v>30</v>
      </c>
      <c r="C15" s="10">
        <v>30</v>
      </c>
      <c r="D15" s="9">
        <v>3</v>
      </c>
      <c r="E15" s="10">
        <v>3</v>
      </c>
      <c r="F15" s="10">
        <v>30</v>
      </c>
      <c r="G15" s="10">
        <v>30</v>
      </c>
      <c r="H15" s="10">
        <v>3</v>
      </c>
      <c r="I15" s="10">
        <v>3</v>
      </c>
    </row>
    <row r="16" spans="1:9" ht="15">
      <c r="A16" s="8" t="s">
        <v>23</v>
      </c>
      <c r="B16" s="9">
        <v>3</v>
      </c>
      <c r="C16" s="10">
        <v>3</v>
      </c>
      <c r="D16" s="9">
        <v>3</v>
      </c>
      <c r="E16" s="10">
        <v>3</v>
      </c>
      <c r="F16" s="10">
        <v>3</v>
      </c>
      <c r="G16" s="10">
        <v>3</v>
      </c>
      <c r="H16" s="10">
        <v>3</v>
      </c>
      <c r="I16" s="10">
        <v>3</v>
      </c>
    </row>
    <row r="17" spans="1:9">
      <c r="A17" s="7" t="s">
        <v>24</v>
      </c>
      <c r="B17" s="15"/>
      <c r="C17" s="15"/>
      <c r="D17" s="15"/>
      <c r="E17" s="15"/>
      <c r="F17" s="15"/>
      <c r="G17" s="15"/>
      <c r="H17" s="15"/>
      <c r="I17" s="15"/>
    </row>
    <row r="18" spans="1:9" ht="30">
      <c r="A18" s="8" t="s">
        <v>25</v>
      </c>
      <c r="B18" s="9">
        <v>64</v>
      </c>
      <c r="C18" s="9">
        <v>64</v>
      </c>
      <c r="D18" s="9">
        <v>64</v>
      </c>
      <c r="E18" s="9">
        <v>64</v>
      </c>
      <c r="F18" s="10">
        <v>8</v>
      </c>
      <c r="G18" s="10">
        <v>8</v>
      </c>
      <c r="H18" s="10">
        <v>8</v>
      </c>
      <c r="I18" s="10">
        <v>8</v>
      </c>
    </row>
    <row r="19" spans="1:9" ht="15">
      <c r="A19" s="8" t="s">
        <v>84</v>
      </c>
      <c r="B19" s="9">
        <v>8</v>
      </c>
      <c r="C19" s="9">
        <v>8</v>
      </c>
      <c r="D19" s="9">
        <v>8</v>
      </c>
      <c r="E19" s="9">
        <v>8</v>
      </c>
      <c r="F19" s="10">
        <v>8</v>
      </c>
      <c r="G19" s="10">
        <v>8</v>
      </c>
      <c r="H19" s="10">
        <v>8</v>
      </c>
      <c r="I19" s="10">
        <v>8</v>
      </c>
    </row>
    <row r="20" spans="1:9" ht="15">
      <c r="A20" s="8" t="s">
        <v>27</v>
      </c>
      <c r="B20" s="9">
        <v>26</v>
      </c>
      <c r="C20" s="9">
        <v>26</v>
      </c>
      <c r="D20" s="9">
        <v>26</v>
      </c>
      <c r="E20" s="9">
        <v>26</v>
      </c>
      <c r="F20" s="10">
        <v>14</v>
      </c>
      <c r="G20" s="10">
        <v>14</v>
      </c>
      <c r="H20" s="10">
        <v>14</v>
      </c>
      <c r="I20" s="10">
        <v>14</v>
      </c>
    </row>
    <row r="21" spans="1:9" ht="30">
      <c r="A21" s="16" t="s">
        <v>28</v>
      </c>
      <c r="B21" s="17">
        <f t="shared" ref="B21:I21" si="1">B20+10*LOG10(B18)</f>
        <v>44.061799739838875</v>
      </c>
      <c r="C21" s="17">
        <f t="shared" si="1"/>
        <v>44.061799739838875</v>
      </c>
      <c r="D21" s="17">
        <f t="shared" si="1"/>
        <v>44.061799739838875</v>
      </c>
      <c r="E21" s="17">
        <f t="shared" si="1"/>
        <v>44.061799739838875</v>
      </c>
      <c r="F21" s="17">
        <f t="shared" si="1"/>
        <v>23.030899869919438</v>
      </c>
      <c r="G21" s="17">
        <f t="shared" si="1"/>
        <v>23.030899869919438</v>
      </c>
      <c r="H21" s="17">
        <f t="shared" si="1"/>
        <v>23.030899869919438</v>
      </c>
      <c r="I21" s="17">
        <f t="shared" si="1"/>
        <v>23.030899869919438</v>
      </c>
    </row>
    <row r="22" spans="1:9" ht="15">
      <c r="A22" s="8" t="s">
        <v>29</v>
      </c>
      <c r="B22" s="9">
        <v>8</v>
      </c>
      <c r="C22" s="10">
        <v>8</v>
      </c>
      <c r="D22" s="9">
        <v>8</v>
      </c>
      <c r="E22" s="10">
        <v>8</v>
      </c>
      <c r="F22" s="10">
        <v>0</v>
      </c>
      <c r="G22" s="10">
        <v>0</v>
      </c>
      <c r="H22" s="10">
        <v>0</v>
      </c>
      <c r="I22" s="10">
        <v>0</v>
      </c>
    </row>
    <row r="23" spans="1:9" ht="45">
      <c r="A23" s="18" t="s">
        <v>30</v>
      </c>
      <c r="B23" s="84">
        <f t="shared" ref="B23:I23" si="2">IF(B18&gt;=2,10*LOG10(B18/B19),0)</f>
        <v>9.0308998699194358</v>
      </c>
      <c r="C23" s="84">
        <f t="shared" si="2"/>
        <v>9.0308998699194358</v>
      </c>
      <c r="D23" s="84">
        <f t="shared" si="2"/>
        <v>9.0308998699194358</v>
      </c>
      <c r="E23" s="84">
        <f t="shared" si="2"/>
        <v>9.0308998699194358</v>
      </c>
      <c r="F23" s="84">
        <f t="shared" si="2"/>
        <v>0</v>
      </c>
      <c r="G23" s="84">
        <f t="shared" si="2"/>
        <v>0</v>
      </c>
      <c r="H23" s="84">
        <f t="shared" si="2"/>
        <v>0</v>
      </c>
      <c r="I23" s="84">
        <f t="shared" si="2"/>
        <v>0</v>
      </c>
    </row>
    <row r="24" spans="1:9" ht="15">
      <c r="A24" s="8" t="s">
        <v>31</v>
      </c>
      <c r="B24" s="9">
        <v>0</v>
      </c>
      <c r="C24" s="10">
        <v>0</v>
      </c>
      <c r="D24" s="9">
        <v>0</v>
      </c>
      <c r="E24" s="10">
        <v>0</v>
      </c>
      <c r="F24" s="10">
        <v>0</v>
      </c>
      <c r="G24" s="10">
        <v>0</v>
      </c>
      <c r="H24" s="10">
        <v>0</v>
      </c>
      <c r="I24" s="10">
        <v>0</v>
      </c>
    </row>
    <row r="25" spans="1:9" ht="15">
      <c r="A25" s="8" t="s">
        <v>32</v>
      </c>
      <c r="B25" s="9">
        <v>0</v>
      </c>
      <c r="C25" s="10">
        <v>0</v>
      </c>
      <c r="D25" s="9">
        <v>0</v>
      </c>
      <c r="E25" s="10">
        <v>0</v>
      </c>
      <c r="F25" s="10">
        <v>0</v>
      </c>
      <c r="G25" s="10">
        <v>0</v>
      </c>
      <c r="H25" s="10">
        <v>0</v>
      </c>
      <c r="I25" s="10">
        <v>0</v>
      </c>
    </row>
    <row r="26" spans="1:9" ht="30">
      <c r="A26" s="8" t="s">
        <v>33</v>
      </c>
      <c r="B26" s="9">
        <v>3</v>
      </c>
      <c r="C26" s="9">
        <v>3</v>
      </c>
      <c r="D26" s="9">
        <v>3</v>
      </c>
      <c r="E26" s="9">
        <v>3</v>
      </c>
      <c r="F26" s="9">
        <v>1</v>
      </c>
      <c r="G26" s="9">
        <v>1</v>
      </c>
      <c r="H26" s="9">
        <v>1</v>
      </c>
      <c r="I26" s="10">
        <v>1</v>
      </c>
    </row>
    <row r="27" spans="1:9" ht="15">
      <c r="A27" s="20" t="s">
        <v>34</v>
      </c>
      <c r="B27" s="87">
        <f t="shared" ref="B27:I27" si="3">B21+B22+B23+B24-B26</f>
        <v>58.092699609758313</v>
      </c>
      <c r="C27" s="87">
        <f t="shared" si="3"/>
        <v>58.092699609758313</v>
      </c>
      <c r="D27" s="87">
        <f t="shared" si="3"/>
        <v>58.092699609758313</v>
      </c>
      <c r="E27" s="87">
        <f t="shared" si="3"/>
        <v>58.092699609758313</v>
      </c>
      <c r="F27" s="87">
        <f t="shared" si="3"/>
        <v>22.030899869919438</v>
      </c>
      <c r="G27" s="87">
        <f t="shared" si="3"/>
        <v>22.030899869919438</v>
      </c>
      <c r="H27" s="87">
        <f t="shared" si="3"/>
        <v>22.030899869919438</v>
      </c>
      <c r="I27" s="87">
        <f t="shared" si="3"/>
        <v>22.030899869919438</v>
      </c>
    </row>
    <row r="28" spans="1:9" ht="15">
      <c r="A28" s="20" t="s">
        <v>35</v>
      </c>
      <c r="B28" s="87">
        <f t="shared" ref="B28:I28" si="4">B21+B22+B23-B25-B26</f>
        <v>58.092699609758313</v>
      </c>
      <c r="C28" s="87">
        <f t="shared" si="4"/>
        <v>58.092699609758313</v>
      </c>
      <c r="D28" s="87">
        <f t="shared" si="4"/>
        <v>58.092699609758313</v>
      </c>
      <c r="E28" s="87">
        <f t="shared" si="4"/>
        <v>58.092699609758313</v>
      </c>
      <c r="F28" s="87">
        <f t="shared" si="4"/>
        <v>22.030899869919438</v>
      </c>
      <c r="G28" s="87">
        <f t="shared" si="4"/>
        <v>22.030899869919438</v>
      </c>
      <c r="H28" s="87">
        <f t="shared" si="4"/>
        <v>22.030899869919438</v>
      </c>
      <c r="I28" s="87">
        <f t="shared" si="4"/>
        <v>22.030899869919438</v>
      </c>
    </row>
    <row r="29" spans="1:9">
      <c r="A29" s="7" t="s">
        <v>36</v>
      </c>
      <c r="B29" s="15"/>
      <c r="C29" s="15"/>
      <c r="D29" s="15"/>
      <c r="E29" s="15"/>
      <c r="F29" s="15"/>
      <c r="G29" s="15"/>
      <c r="H29" s="15"/>
      <c r="I29" s="15"/>
    </row>
    <row r="30" spans="1:9" ht="30">
      <c r="A30" s="8" t="s">
        <v>37</v>
      </c>
      <c r="B30" s="9">
        <v>8</v>
      </c>
      <c r="C30" s="10">
        <v>8</v>
      </c>
      <c r="D30" s="9">
        <v>8</v>
      </c>
      <c r="E30" s="10">
        <v>8</v>
      </c>
      <c r="F30" s="10">
        <v>64</v>
      </c>
      <c r="G30" s="10">
        <v>64</v>
      </c>
      <c r="H30" s="10">
        <v>64</v>
      </c>
      <c r="I30" s="10">
        <v>64</v>
      </c>
    </row>
    <row r="31" spans="1:9" ht="15">
      <c r="A31" s="8" t="s">
        <v>38</v>
      </c>
      <c r="B31" s="9">
        <v>8</v>
      </c>
      <c r="C31" s="10">
        <v>8</v>
      </c>
      <c r="D31" s="9">
        <v>8</v>
      </c>
      <c r="E31" s="10">
        <v>8</v>
      </c>
      <c r="F31" s="10">
        <v>8</v>
      </c>
      <c r="G31" s="10">
        <v>8</v>
      </c>
      <c r="H31" s="10">
        <v>8</v>
      </c>
      <c r="I31" s="10">
        <v>8</v>
      </c>
    </row>
    <row r="32" spans="1:9" ht="15">
      <c r="A32" s="8" t="s">
        <v>39</v>
      </c>
      <c r="B32" s="9">
        <v>0</v>
      </c>
      <c r="C32" s="10">
        <v>0</v>
      </c>
      <c r="D32" s="9">
        <v>0</v>
      </c>
      <c r="E32" s="10">
        <v>0</v>
      </c>
      <c r="F32" s="10">
        <v>8</v>
      </c>
      <c r="G32" s="10">
        <v>8</v>
      </c>
      <c r="H32" s="10">
        <v>8</v>
      </c>
      <c r="I32" s="10">
        <v>8</v>
      </c>
    </row>
    <row r="33" spans="1:10" ht="28.5">
      <c r="A33" s="22" t="s">
        <v>40</v>
      </c>
      <c r="B33" s="17">
        <f t="shared" ref="B33:I33" si="5">IF(B30&gt;=2,10*LOG10(B30/B31),0)</f>
        <v>0</v>
      </c>
      <c r="C33" s="17">
        <f t="shared" si="5"/>
        <v>0</v>
      </c>
      <c r="D33" s="17">
        <f t="shared" si="5"/>
        <v>0</v>
      </c>
      <c r="E33" s="17">
        <f t="shared" si="5"/>
        <v>0</v>
      </c>
      <c r="F33" s="17">
        <f t="shared" si="5"/>
        <v>9.0308998699194358</v>
      </c>
      <c r="G33" s="17">
        <f t="shared" si="5"/>
        <v>9.0308998699194358</v>
      </c>
      <c r="H33" s="17">
        <f t="shared" si="5"/>
        <v>9.0308998699194358</v>
      </c>
      <c r="I33" s="17">
        <f t="shared" si="5"/>
        <v>9.0308998699194358</v>
      </c>
    </row>
    <row r="34" spans="1:10" ht="30">
      <c r="A34" s="8" t="s">
        <v>41</v>
      </c>
      <c r="B34" s="9">
        <v>1</v>
      </c>
      <c r="C34" s="9">
        <v>1</v>
      </c>
      <c r="D34" s="9">
        <v>1</v>
      </c>
      <c r="E34" s="9">
        <v>1</v>
      </c>
      <c r="F34" s="9">
        <v>3</v>
      </c>
      <c r="G34" s="9">
        <v>3</v>
      </c>
      <c r="H34" s="9">
        <v>3</v>
      </c>
      <c r="I34" s="100">
        <v>3</v>
      </c>
    </row>
    <row r="35" spans="1:10" ht="15">
      <c r="A35" s="8" t="s">
        <v>42</v>
      </c>
      <c r="B35" s="10">
        <v>7</v>
      </c>
      <c r="C35" s="10">
        <v>7</v>
      </c>
      <c r="D35" s="10">
        <v>7</v>
      </c>
      <c r="E35" s="10">
        <v>7</v>
      </c>
      <c r="F35" s="10">
        <v>5</v>
      </c>
      <c r="G35" s="10">
        <v>5</v>
      </c>
      <c r="H35" s="10">
        <v>5</v>
      </c>
      <c r="I35" s="10">
        <v>5</v>
      </c>
    </row>
    <row r="36" spans="1:10" ht="15">
      <c r="A36" s="8" t="s">
        <v>43</v>
      </c>
      <c r="B36" s="10">
        <v>-174</v>
      </c>
      <c r="C36" s="10">
        <v>-174</v>
      </c>
      <c r="D36" s="10">
        <v>-174</v>
      </c>
      <c r="E36" s="10">
        <v>-174</v>
      </c>
      <c r="F36" s="9">
        <v>-174</v>
      </c>
      <c r="G36" s="10">
        <v>-174</v>
      </c>
      <c r="H36" s="9">
        <v>-174</v>
      </c>
      <c r="I36" s="10">
        <v>-174</v>
      </c>
    </row>
    <row r="37" spans="1:10" ht="15">
      <c r="A37" s="8" t="s">
        <v>85</v>
      </c>
      <c r="B37" s="9" t="s">
        <v>13</v>
      </c>
      <c r="C37" s="10">
        <v>-169.3</v>
      </c>
      <c r="D37" s="9" t="s">
        <v>13</v>
      </c>
      <c r="E37" s="10">
        <v>-169.3</v>
      </c>
      <c r="F37" s="10" t="s">
        <v>13</v>
      </c>
      <c r="G37" s="10">
        <v>-161.69999999999999</v>
      </c>
      <c r="H37" s="10" t="s">
        <v>13</v>
      </c>
      <c r="I37" s="10">
        <v>-161.69999999999999</v>
      </c>
    </row>
    <row r="38" spans="1:10" ht="15">
      <c r="A38" s="8" t="s">
        <v>45</v>
      </c>
      <c r="B38" s="9">
        <v>-169.3</v>
      </c>
      <c r="C38" s="10" t="s">
        <v>13</v>
      </c>
      <c r="D38" s="9">
        <v>-169.3</v>
      </c>
      <c r="E38" s="10" t="s">
        <v>13</v>
      </c>
      <c r="F38" s="10">
        <v>-165.7</v>
      </c>
      <c r="G38" s="10" t="s">
        <v>13</v>
      </c>
      <c r="H38" s="10">
        <v>-165.7</v>
      </c>
      <c r="I38" s="10" t="s">
        <v>13</v>
      </c>
    </row>
    <row r="39" spans="1:10" ht="30">
      <c r="A39" s="26" t="s">
        <v>46</v>
      </c>
      <c r="B39" s="87" t="s">
        <v>13</v>
      </c>
      <c r="C39" s="87">
        <f t="shared" ref="C39:G39" si="6">10*LOG10(10^((C35+C36)/10)+10^(C37/10))</f>
        <v>-164.98918835931039</v>
      </c>
      <c r="D39" s="87" t="s">
        <v>13</v>
      </c>
      <c r="E39" s="87">
        <f t="shared" si="6"/>
        <v>-164.98918835931039</v>
      </c>
      <c r="F39" s="87" t="s">
        <v>13</v>
      </c>
      <c r="G39" s="87">
        <f t="shared" si="6"/>
        <v>-160.9583889004532</v>
      </c>
      <c r="H39" s="87" t="s">
        <v>13</v>
      </c>
      <c r="I39" s="87">
        <f>10*LOG10(10^((I35+I36)/10)+10^(I37/10))</f>
        <v>-160.9583889004532</v>
      </c>
    </row>
    <row r="40" spans="1:10" ht="30">
      <c r="A40" s="26" t="s">
        <v>47</v>
      </c>
      <c r="B40" s="87">
        <f t="shared" ref="B40:F40" si="7">10*LOG10(10^((B35+B36)/10)+10^(B38/10))</f>
        <v>-164.98918835931039</v>
      </c>
      <c r="C40" s="87" t="s">
        <v>13</v>
      </c>
      <c r="D40" s="87">
        <f t="shared" si="7"/>
        <v>-164.98918835931039</v>
      </c>
      <c r="E40" s="87" t="s">
        <v>13</v>
      </c>
      <c r="F40" s="87">
        <f t="shared" si="7"/>
        <v>-164.03352307536667</v>
      </c>
      <c r="G40" s="87" t="s">
        <v>13</v>
      </c>
      <c r="H40" s="87">
        <f>10*LOG10(10^((H35+H36)/10)+10^(H38/10))</f>
        <v>-164.03352307536667</v>
      </c>
      <c r="I40" s="87" t="s">
        <v>13</v>
      </c>
    </row>
    <row r="41" spans="1:10" ht="30">
      <c r="A41" s="8" t="s">
        <v>48</v>
      </c>
      <c r="B41" s="9" t="s">
        <v>13</v>
      </c>
      <c r="C41" s="9">
        <v>17968750</v>
      </c>
      <c r="D41" s="9" t="s">
        <v>13</v>
      </c>
      <c r="E41" s="9">
        <v>17968750</v>
      </c>
      <c r="F41" s="10" t="s">
        <v>13</v>
      </c>
      <c r="G41" s="9">
        <v>17968750</v>
      </c>
      <c r="H41" s="10" t="s">
        <v>13</v>
      </c>
      <c r="I41" s="9">
        <v>17968750</v>
      </c>
    </row>
    <row r="42" spans="1:10" ht="30">
      <c r="A42" s="8" t="s">
        <v>49</v>
      </c>
      <c r="B42" s="9">
        <v>17968750</v>
      </c>
      <c r="C42" s="10" t="s">
        <v>13</v>
      </c>
      <c r="D42" s="9">
        <v>17968750</v>
      </c>
      <c r="E42" s="10" t="s">
        <v>13</v>
      </c>
      <c r="F42" s="9">
        <v>17968750</v>
      </c>
      <c r="G42" s="10" t="s">
        <v>13</v>
      </c>
      <c r="H42" s="9">
        <v>17968750</v>
      </c>
      <c r="I42" s="10" t="s">
        <v>13</v>
      </c>
    </row>
    <row r="43" spans="1:10" ht="15">
      <c r="A43" s="20" t="s">
        <v>50</v>
      </c>
      <c r="B43" s="87" t="s">
        <v>13</v>
      </c>
      <c r="C43" s="87">
        <f t="shared" ref="C43:G43" si="8">C39+10*LOG10(C41)</f>
        <v>-92.444009695613147</v>
      </c>
      <c r="D43" s="87" t="s">
        <v>13</v>
      </c>
      <c r="E43" s="87">
        <f t="shared" si="8"/>
        <v>-92.444009695613147</v>
      </c>
      <c r="F43" s="87" t="s">
        <v>13</v>
      </c>
      <c r="G43" s="87">
        <f t="shared" si="8"/>
        <v>-88.413210236755958</v>
      </c>
      <c r="H43" s="87" t="s">
        <v>13</v>
      </c>
      <c r="I43" s="87">
        <f>I39+10*LOG10(I41)</f>
        <v>-88.413210236755958</v>
      </c>
    </row>
    <row r="44" spans="1:10" ht="15">
      <c r="A44" s="20" t="s">
        <v>51</v>
      </c>
      <c r="B44" s="87">
        <f t="shared" ref="B44:F44" si="9">B40+10*LOG10(B42)</f>
        <v>-92.444009695613147</v>
      </c>
      <c r="C44" s="87" t="s">
        <v>13</v>
      </c>
      <c r="D44" s="87">
        <f t="shared" si="9"/>
        <v>-92.444009695613147</v>
      </c>
      <c r="E44" s="87" t="s">
        <v>13</v>
      </c>
      <c r="F44" s="87">
        <f t="shared" si="9"/>
        <v>-91.488344411669431</v>
      </c>
      <c r="G44" s="87" t="s">
        <v>13</v>
      </c>
      <c r="H44" s="87">
        <f>H40+10*LOG10(H42)</f>
        <v>-91.488344411669431</v>
      </c>
      <c r="I44" s="87" t="s">
        <v>13</v>
      </c>
    </row>
    <row r="45" spans="1:10" ht="15">
      <c r="A45" s="8" t="s">
        <v>52</v>
      </c>
      <c r="B45" s="9" t="s">
        <v>13</v>
      </c>
      <c r="C45" s="25">
        <v>0</v>
      </c>
      <c r="D45" s="25" t="s">
        <v>13</v>
      </c>
      <c r="E45" s="25">
        <v>-2.6</v>
      </c>
      <c r="F45" s="9" t="s">
        <v>13</v>
      </c>
      <c r="G45" s="25">
        <v>0</v>
      </c>
      <c r="H45" s="25" t="s">
        <v>13</v>
      </c>
      <c r="I45" s="25">
        <v>-2.6</v>
      </c>
    </row>
    <row r="46" spans="1:10" s="96" customFormat="1" ht="15">
      <c r="A46" s="8" t="s">
        <v>53</v>
      </c>
      <c r="B46" s="9">
        <v>-0.6</v>
      </c>
      <c r="C46" s="9" t="s">
        <v>13</v>
      </c>
      <c r="D46" s="9">
        <v>-3.1</v>
      </c>
      <c r="E46" s="9" t="s">
        <v>13</v>
      </c>
      <c r="F46" s="9">
        <v>-0.6</v>
      </c>
      <c r="G46" s="9" t="s">
        <v>13</v>
      </c>
      <c r="H46" s="9">
        <v>-3.1</v>
      </c>
      <c r="I46" s="9" t="s">
        <v>13</v>
      </c>
      <c r="J46" s="101"/>
    </row>
    <row r="47" spans="1:10" ht="15">
      <c r="A47" s="8" t="s">
        <v>54</v>
      </c>
      <c r="B47" s="9">
        <v>2</v>
      </c>
      <c r="C47" s="10">
        <v>2</v>
      </c>
      <c r="D47" s="9">
        <v>2</v>
      </c>
      <c r="E47" s="10">
        <v>2</v>
      </c>
      <c r="F47" s="10">
        <v>2</v>
      </c>
      <c r="G47" s="10">
        <v>2</v>
      </c>
      <c r="H47" s="10">
        <v>2</v>
      </c>
      <c r="I47" s="10">
        <v>2</v>
      </c>
      <c r="J47" s="102"/>
    </row>
    <row r="48" spans="1:10" ht="15">
      <c r="A48" s="8" t="s">
        <v>55</v>
      </c>
      <c r="B48" s="9" t="s">
        <v>13</v>
      </c>
      <c r="C48" s="10">
        <v>0</v>
      </c>
      <c r="D48" s="9" t="s">
        <v>13</v>
      </c>
      <c r="E48" s="10">
        <v>0</v>
      </c>
      <c r="F48" s="10" t="s">
        <v>13</v>
      </c>
      <c r="G48" s="10">
        <v>0</v>
      </c>
      <c r="H48" s="10" t="s">
        <v>13</v>
      </c>
      <c r="I48" s="10">
        <v>0</v>
      </c>
    </row>
    <row r="49" spans="1:11" ht="15">
      <c r="A49" s="8" t="s">
        <v>56</v>
      </c>
      <c r="B49" s="9">
        <v>0</v>
      </c>
      <c r="C49" s="10" t="s">
        <v>13</v>
      </c>
      <c r="D49" s="9">
        <v>0</v>
      </c>
      <c r="E49" s="10" t="s">
        <v>13</v>
      </c>
      <c r="F49" s="10">
        <v>0</v>
      </c>
      <c r="G49" s="10" t="s">
        <v>13</v>
      </c>
      <c r="H49" s="10">
        <v>0</v>
      </c>
      <c r="I49" s="10" t="s">
        <v>13</v>
      </c>
    </row>
    <row r="50" spans="1:11" ht="30">
      <c r="A50" s="26" t="s">
        <v>57</v>
      </c>
      <c r="B50" s="87" t="s">
        <v>13</v>
      </c>
      <c r="C50" s="87">
        <f t="shared" ref="C50:G50" si="10">C43+C45+C47-C48</f>
        <v>-90.444009695613147</v>
      </c>
      <c r="D50" s="87" t="s">
        <v>13</v>
      </c>
      <c r="E50" s="87">
        <f t="shared" si="10"/>
        <v>-93.044009695613141</v>
      </c>
      <c r="F50" s="87" t="s">
        <v>13</v>
      </c>
      <c r="G50" s="87">
        <f t="shared" si="10"/>
        <v>-86.413210236755958</v>
      </c>
      <c r="H50" s="87" t="s">
        <v>13</v>
      </c>
      <c r="I50" s="87">
        <f>I43+I45+I47-I48</f>
        <v>-89.013210236755953</v>
      </c>
    </row>
    <row r="51" spans="1:11" ht="30">
      <c r="A51" s="26" t="s">
        <v>58</v>
      </c>
      <c r="B51" s="87">
        <f t="shared" ref="B51:F51" si="11">B44+B46+B47-B49</f>
        <v>-91.044009695613141</v>
      </c>
      <c r="C51" s="87" t="s">
        <v>13</v>
      </c>
      <c r="D51" s="87">
        <f t="shared" si="11"/>
        <v>-93.544009695613141</v>
      </c>
      <c r="E51" s="87" t="s">
        <v>13</v>
      </c>
      <c r="F51" s="87">
        <f t="shared" si="11"/>
        <v>-90.088344411669425</v>
      </c>
      <c r="G51" s="87" t="s">
        <v>13</v>
      </c>
      <c r="H51" s="87">
        <f>H44+H46+H47-H49</f>
        <v>-92.588344411669425</v>
      </c>
      <c r="I51" s="87" t="s">
        <v>13</v>
      </c>
    </row>
    <row r="52" spans="1:11" ht="30">
      <c r="A52" s="26" t="s">
        <v>59</v>
      </c>
      <c r="B52" s="87" t="s">
        <v>13</v>
      </c>
      <c r="C52" s="87">
        <f t="shared" ref="C52:G52" si="12">C27+C32+C33-C50</f>
        <v>148.53670930537146</v>
      </c>
      <c r="D52" s="87" t="s">
        <v>13</v>
      </c>
      <c r="E52" s="87">
        <f t="shared" si="12"/>
        <v>151.13670930537145</v>
      </c>
      <c r="F52" s="87" t="s">
        <v>13</v>
      </c>
      <c r="G52" s="87">
        <f t="shared" si="12"/>
        <v>125.47500997659483</v>
      </c>
      <c r="H52" s="87" t="s">
        <v>13</v>
      </c>
      <c r="I52" s="87">
        <f>I27+I32+I33-I50</f>
        <v>128.07500997659483</v>
      </c>
    </row>
    <row r="53" spans="1:11" ht="33.75" customHeight="1">
      <c r="A53" s="26" t="s">
        <v>60</v>
      </c>
      <c r="B53" s="87">
        <f t="shared" ref="B53:F53" si="13">B28+B32+B33-B51</f>
        <v>149.13670930537145</v>
      </c>
      <c r="C53" s="87" t="s">
        <v>13</v>
      </c>
      <c r="D53" s="87">
        <f t="shared" si="13"/>
        <v>151.63670930537145</v>
      </c>
      <c r="E53" s="87" t="s">
        <v>13</v>
      </c>
      <c r="F53" s="87">
        <f t="shared" si="13"/>
        <v>129.1501441515083</v>
      </c>
      <c r="G53" s="87" t="s">
        <v>13</v>
      </c>
      <c r="H53" s="87">
        <f>H28+H32+H33-H51</f>
        <v>131.6501441515083</v>
      </c>
      <c r="I53" s="87" t="s">
        <v>13</v>
      </c>
      <c r="K53" s="103"/>
    </row>
    <row r="54" spans="1:11">
      <c r="A54" s="7" t="s">
        <v>61</v>
      </c>
      <c r="B54" s="15"/>
      <c r="C54" s="15"/>
      <c r="D54" s="15"/>
      <c r="E54" s="15"/>
      <c r="F54" s="15"/>
      <c r="G54" s="15"/>
      <c r="H54" s="15"/>
      <c r="I54" s="15"/>
    </row>
    <row r="55" spans="1:11" ht="15">
      <c r="A55" s="8" t="s">
        <v>62</v>
      </c>
      <c r="B55" s="10">
        <v>6</v>
      </c>
      <c r="C55" s="10">
        <v>6</v>
      </c>
      <c r="D55" s="10">
        <v>6</v>
      </c>
      <c r="E55" s="10">
        <v>6</v>
      </c>
      <c r="F55" s="10">
        <v>6</v>
      </c>
      <c r="G55" s="10">
        <v>6</v>
      </c>
      <c r="H55" s="10">
        <v>6</v>
      </c>
      <c r="I55" s="10">
        <v>6</v>
      </c>
    </row>
    <row r="56" spans="1:11" ht="30">
      <c r="A56" s="8" t="s">
        <v>63</v>
      </c>
      <c r="B56" s="99" t="s">
        <v>13</v>
      </c>
      <c r="C56" s="9">
        <v>8.07</v>
      </c>
      <c r="D56" s="74" t="s">
        <v>13</v>
      </c>
      <c r="E56" s="10">
        <v>6.95</v>
      </c>
      <c r="F56" s="99" t="s">
        <v>13</v>
      </c>
      <c r="G56" s="9">
        <v>8.07</v>
      </c>
      <c r="H56" s="74" t="s">
        <v>13</v>
      </c>
      <c r="I56" s="10">
        <v>6.95</v>
      </c>
    </row>
    <row r="57" spans="1:11" ht="30">
      <c r="A57" s="8" t="s">
        <v>64</v>
      </c>
      <c r="B57" s="9">
        <v>4.8499999999999996</v>
      </c>
      <c r="C57" s="99" t="s">
        <v>13</v>
      </c>
      <c r="D57" s="10">
        <v>4.03</v>
      </c>
      <c r="E57" s="74" t="s">
        <v>13</v>
      </c>
      <c r="F57" s="9">
        <v>4.8499999999999996</v>
      </c>
      <c r="G57" s="99" t="s">
        <v>13</v>
      </c>
      <c r="H57" s="10">
        <v>4.03</v>
      </c>
      <c r="I57" s="74" t="s">
        <v>13</v>
      </c>
    </row>
    <row r="58" spans="1:11" ht="15">
      <c r="A58" s="8" t="s">
        <v>65</v>
      </c>
      <c r="B58" s="9">
        <v>0</v>
      </c>
      <c r="C58" s="9">
        <v>0</v>
      </c>
      <c r="D58" s="9">
        <v>0</v>
      </c>
      <c r="E58" s="9">
        <v>0</v>
      </c>
      <c r="F58" s="9">
        <v>0</v>
      </c>
      <c r="G58" s="9">
        <v>0</v>
      </c>
      <c r="H58" s="9">
        <v>0</v>
      </c>
      <c r="I58" s="9">
        <v>0</v>
      </c>
    </row>
    <row r="59" spans="1:11" ht="16.5" customHeight="1">
      <c r="A59" s="8" t="s">
        <v>66</v>
      </c>
      <c r="B59" s="9">
        <v>9</v>
      </c>
      <c r="C59" s="9">
        <v>9</v>
      </c>
      <c r="D59" s="9">
        <v>26.25</v>
      </c>
      <c r="E59" s="9">
        <v>26.25</v>
      </c>
      <c r="F59" s="9">
        <v>9</v>
      </c>
      <c r="G59" s="9">
        <v>9</v>
      </c>
      <c r="H59" s="9">
        <v>26.25</v>
      </c>
      <c r="I59" s="9">
        <v>26.25</v>
      </c>
      <c r="J59" s="104"/>
    </row>
    <row r="60" spans="1:11" ht="15">
      <c r="A60" s="8" t="s">
        <v>67</v>
      </c>
      <c r="B60" s="10">
        <v>0</v>
      </c>
      <c r="C60" s="10">
        <v>0</v>
      </c>
      <c r="D60" s="10">
        <v>0</v>
      </c>
      <c r="E60" s="10">
        <v>0</v>
      </c>
      <c r="F60" s="10">
        <v>0</v>
      </c>
      <c r="G60" s="10">
        <v>0</v>
      </c>
      <c r="H60" s="10">
        <v>0</v>
      </c>
      <c r="I60" s="10">
        <v>0</v>
      </c>
    </row>
    <row r="61" spans="1:11" ht="30">
      <c r="A61" s="26" t="s">
        <v>68</v>
      </c>
      <c r="B61" s="87" t="s">
        <v>13</v>
      </c>
      <c r="C61" s="87">
        <f t="shared" ref="C61:G61" si="14">C52-C56+C58-C59+C60-C34</f>
        <v>130.46670930537147</v>
      </c>
      <c r="D61" s="87" t="s">
        <v>13</v>
      </c>
      <c r="E61" s="87">
        <f t="shared" si="14"/>
        <v>116.93670930537147</v>
      </c>
      <c r="F61" s="87" t="s">
        <v>13</v>
      </c>
      <c r="G61" s="87">
        <f t="shared" si="14"/>
        <v>105.40500997659484</v>
      </c>
      <c r="H61" s="87" t="s">
        <v>13</v>
      </c>
      <c r="I61" s="87">
        <f>I52-I56+I58-I59+I60-I34</f>
        <v>91.875009976594825</v>
      </c>
    </row>
    <row r="62" spans="1:11" ht="30">
      <c r="A62" s="26" t="s">
        <v>69</v>
      </c>
      <c r="B62" s="87">
        <f t="shared" ref="B62:F62" si="15">B53-B57+B58-B59+B60-B34</f>
        <v>134.28670930537146</v>
      </c>
      <c r="C62" s="87" t="s">
        <v>13</v>
      </c>
      <c r="D62" s="87">
        <f t="shared" si="15"/>
        <v>120.35670930537145</v>
      </c>
      <c r="E62" s="87" t="s">
        <v>13</v>
      </c>
      <c r="F62" s="87">
        <f t="shared" si="15"/>
        <v>112.30014415150831</v>
      </c>
      <c r="G62" s="87" t="s">
        <v>13</v>
      </c>
      <c r="H62" s="87">
        <f>H53-H57+H58-H59+H60-H34</f>
        <v>98.370144151508299</v>
      </c>
      <c r="I62" s="87" t="s">
        <v>13</v>
      </c>
    </row>
    <row r="63" spans="1:11">
      <c r="A63" s="7" t="s">
        <v>70</v>
      </c>
      <c r="B63" s="15"/>
      <c r="C63" s="15"/>
      <c r="D63" s="15"/>
      <c r="E63" s="15"/>
      <c r="F63" s="15"/>
      <c r="G63" s="15"/>
      <c r="H63" s="15"/>
      <c r="I63" s="15"/>
    </row>
    <row r="64" spans="1:11" ht="30">
      <c r="A64" s="28" t="s">
        <v>71</v>
      </c>
      <c r="B64" s="10" t="s">
        <v>13</v>
      </c>
      <c r="C64" s="10">
        <f t="shared" ref="C64:G64" si="16">10^((C61-161.04+7.1*LOG10(20)-7.5*LOG10(20)+(24.37-3.7*(20/C5)^2)*LOG10(C5)-20*LOG10(C4)+(3.2*(LOG10(17.625))^2-4.97)+0.6*(C6-1.5))/(43.42-3.1*LOG10(C5))+3)</f>
        <v>482.28972153581935</v>
      </c>
      <c r="D64" s="10" t="s">
        <v>13</v>
      </c>
      <c r="E64" s="10">
        <f t="shared" si="16"/>
        <v>217.34601125766613</v>
      </c>
      <c r="F64" s="10" t="s">
        <v>13</v>
      </c>
      <c r="G64" s="126">
        <f t="shared" si="16"/>
        <v>110.1845183269526</v>
      </c>
      <c r="H64" s="10" t="s">
        <v>13</v>
      </c>
      <c r="I64" s="10">
        <f>10^((I61-161.04+7.1*LOG10(20)-7.5*LOG10(20)+(24.37-3.7*(20/I5)^2)*LOG10(I5)-20*LOG10(I4)+(3.2*(LOG10(17.625))^2-4.97)+0.6*(I6-1.5))/(43.42-3.1*LOG10(I5))+3)</f>
        <v>49.655143975386778</v>
      </c>
    </row>
    <row r="65" spans="1:11" ht="30">
      <c r="A65" s="28" t="s">
        <v>72</v>
      </c>
      <c r="B65" s="10">
        <f t="shared" ref="B65:F65" si="17">10^((B62-161.04+7.1*LOG10(20)-7.5*LOG10(20)+(24.37-3.7*(20/B5)^2)*LOG10(B5)-20*LOG10(B4)+(3.2*(LOG10(17.625))^2-4.97)+0.6*(B6-1.5))/(43.42-3.1*LOG10(B5))+3)</f>
        <v>604.00459843373926</v>
      </c>
      <c r="C65" s="10" t="s">
        <v>13</v>
      </c>
      <c r="D65" s="10">
        <f t="shared" si="17"/>
        <v>265.85826778325639</v>
      </c>
      <c r="E65" s="10" t="s">
        <v>13</v>
      </c>
      <c r="F65" s="10">
        <f t="shared" si="17"/>
        <v>165.39719595010899</v>
      </c>
      <c r="G65" s="10" t="s">
        <v>13</v>
      </c>
      <c r="H65" s="10">
        <f>10^((H62-161.04+7.1*LOG10(20)-7.5*LOG10(20)+(24.37-3.7*(20/H5)^2)*LOG10(H5)-20*LOG10(H4)+(3.2*(LOG10(17.625))^2-4.97)+0.6*(H6-1.5))/(43.42-3.1*LOG10(H5))+3)</f>
        <v>72.801121258893303</v>
      </c>
      <c r="I65" s="10" t="s">
        <v>13</v>
      </c>
      <c r="K65" s="105"/>
    </row>
    <row r="66" spans="1:11" ht="18">
      <c r="A66" s="28" t="s">
        <v>73</v>
      </c>
      <c r="B66" s="10" t="s">
        <v>13</v>
      </c>
      <c r="C66" s="10">
        <f t="shared" ref="C66:G66" si="18">PI()*(C64)^2</f>
        <v>730745.05566815496</v>
      </c>
      <c r="D66" s="10" t="s">
        <v>13</v>
      </c>
      <c r="E66" s="10">
        <f t="shared" si="18"/>
        <v>148406.60205678243</v>
      </c>
      <c r="F66" s="10" t="s">
        <v>13</v>
      </c>
      <c r="G66" s="10">
        <f t="shared" si="18"/>
        <v>38140.907982771889</v>
      </c>
      <c r="H66" s="10" t="s">
        <v>13</v>
      </c>
      <c r="I66" s="10">
        <f>PI()*(I64)^2</f>
        <v>7746.015534662798</v>
      </c>
    </row>
    <row r="67" spans="1:11" ht="18">
      <c r="A67" s="28" t="s">
        <v>74</v>
      </c>
      <c r="B67" s="10">
        <f t="shared" ref="B67:F67" si="19">PI()*(B65)^2</f>
        <v>1146120.7168364739</v>
      </c>
      <c r="C67" s="10" t="s">
        <v>13</v>
      </c>
      <c r="D67" s="10">
        <f t="shared" si="19"/>
        <v>222049.71198382133</v>
      </c>
      <c r="E67" s="10" t="s">
        <v>13</v>
      </c>
      <c r="F67" s="10">
        <f t="shared" si="19"/>
        <v>85942.138826198396</v>
      </c>
      <c r="G67" s="10" t="s">
        <v>13</v>
      </c>
      <c r="H67" s="10">
        <f>PI()*(H65)^2</f>
        <v>16650.451294786017</v>
      </c>
      <c r="I67" s="10" t="s">
        <v>13</v>
      </c>
    </row>
  </sheetData>
  <mergeCells count="2">
    <mergeCell ref="B1:E1"/>
    <mergeCell ref="F1:I1"/>
  </mergeCells>
  <phoneticPr fontId="13" type="noConversion"/>
  <dataValidations count="1">
    <dataValidation type="list" allowBlank="1" showInputMessage="1" showErrorMessage="1" sqref="B26:E26 F34:H34" xr:uid="{00000000-0002-0000-0200-000000000000}">
      <formula1>"0,3"</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9"/>
  <sheetViews>
    <sheetView topLeftCell="A41" zoomScale="85" zoomScaleNormal="85" workbookViewId="0">
      <selection activeCell="B62" sqref="B62"/>
    </sheetView>
  </sheetViews>
  <sheetFormatPr defaultColWidth="9" defaultRowHeight="14.25"/>
  <cols>
    <col min="1" max="1" width="58.25" style="73" customWidth="1"/>
    <col min="2" max="3" width="16" style="74" customWidth="1"/>
    <col min="4" max="4" width="15.25" style="74" customWidth="1"/>
    <col min="5" max="5" width="14.875" style="74" customWidth="1"/>
    <col min="6" max="6" width="15" style="73" customWidth="1"/>
    <col min="7" max="7" width="14.5" style="73" customWidth="1"/>
    <col min="8" max="8" width="14.625" style="73" customWidth="1"/>
    <col min="9" max="9" width="13.75" style="73" customWidth="1"/>
  </cols>
  <sheetData>
    <row r="1" spans="1:9">
      <c r="A1" s="75" t="s">
        <v>1</v>
      </c>
      <c r="B1" s="117" t="s">
        <v>2</v>
      </c>
      <c r="C1" s="117"/>
      <c r="D1" s="117"/>
      <c r="E1" s="118"/>
      <c r="F1" s="119" t="s">
        <v>3</v>
      </c>
      <c r="G1" s="119"/>
      <c r="H1" s="119"/>
      <c r="I1" s="119"/>
    </row>
    <row r="2" spans="1:9" ht="28.5">
      <c r="A2" s="76"/>
      <c r="B2" s="39" t="s">
        <v>75</v>
      </c>
      <c r="C2" s="39" t="s">
        <v>86</v>
      </c>
      <c r="D2" s="39" t="s">
        <v>77</v>
      </c>
      <c r="E2" s="39" t="s">
        <v>87</v>
      </c>
      <c r="F2" s="39" t="s">
        <v>6</v>
      </c>
      <c r="G2" s="39" t="s">
        <v>88</v>
      </c>
      <c r="H2" s="39" t="s">
        <v>89</v>
      </c>
      <c r="I2" s="39" t="s">
        <v>90</v>
      </c>
    </row>
    <row r="3" spans="1:9">
      <c r="A3" s="15" t="s">
        <v>8</v>
      </c>
      <c r="B3" s="77"/>
      <c r="C3" s="77"/>
      <c r="D3" s="77"/>
      <c r="E3" s="77"/>
      <c r="F3" s="77"/>
      <c r="G3" s="77"/>
      <c r="H3" s="77"/>
      <c r="I3" s="77"/>
    </row>
    <row r="4" spans="1:9" ht="15">
      <c r="A4" s="78" t="s">
        <v>9</v>
      </c>
      <c r="B4" s="79">
        <v>4</v>
      </c>
      <c r="C4" s="23">
        <v>4</v>
      </c>
      <c r="D4" s="79">
        <v>4</v>
      </c>
      <c r="E4" s="23">
        <v>4</v>
      </c>
      <c r="F4" s="79">
        <v>4</v>
      </c>
      <c r="G4" s="23">
        <v>4</v>
      </c>
      <c r="H4" s="79">
        <v>4</v>
      </c>
      <c r="I4" s="23">
        <v>4</v>
      </c>
    </row>
    <row r="5" spans="1:9" ht="15">
      <c r="A5" s="78" t="s">
        <v>10</v>
      </c>
      <c r="B5" s="23">
        <v>35</v>
      </c>
      <c r="C5" s="23">
        <v>35</v>
      </c>
      <c r="D5" s="23">
        <v>35</v>
      </c>
      <c r="E5" s="23">
        <v>35</v>
      </c>
      <c r="F5" s="23">
        <v>35</v>
      </c>
      <c r="G5" s="23">
        <v>35</v>
      </c>
      <c r="H5" s="23">
        <v>35</v>
      </c>
      <c r="I5" s="23">
        <v>35</v>
      </c>
    </row>
    <row r="6" spans="1:9" ht="15">
      <c r="A6" s="78" t="s">
        <v>11</v>
      </c>
      <c r="B6" s="79">
        <v>1.5</v>
      </c>
      <c r="C6" s="23">
        <v>1.5</v>
      </c>
      <c r="D6" s="79">
        <v>1.5</v>
      </c>
      <c r="E6" s="23">
        <v>1.5</v>
      </c>
      <c r="F6" s="79">
        <v>1.5</v>
      </c>
      <c r="G6" s="23">
        <v>1.5</v>
      </c>
      <c r="H6" s="79">
        <v>1.5</v>
      </c>
      <c r="I6" s="23">
        <v>1.5</v>
      </c>
    </row>
    <row r="7" spans="1:9" ht="30">
      <c r="A7" s="78" t="s">
        <v>12</v>
      </c>
      <c r="B7" s="11" t="s">
        <v>13</v>
      </c>
      <c r="C7" s="80">
        <v>0.95</v>
      </c>
      <c r="D7" s="11" t="s">
        <v>13</v>
      </c>
      <c r="E7" s="80">
        <v>0.95</v>
      </c>
      <c r="F7" s="80" t="s">
        <v>13</v>
      </c>
      <c r="G7" s="81">
        <v>0.95</v>
      </c>
      <c r="H7" s="80" t="s">
        <v>13</v>
      </c>
      <c r="I7" s="81">
        <v>0.95</v>
      </c>
    </row>
    <row r="8" spans="1:9" ht="30">
      <c r="A8" s="78" t="s">
        <v>14</v>
      </c>
      <c r="B8" s="11">
        <v>0.9</v>
      </c>
      <c r="C8" s="80" t="s">
        <v>13</v>
      </c>
      <c r="D8" s="11">
        <v>0.9</v>
      </c>
      <c r="E8" s="80" t="s">
        <v>13</v>
      </c>
      <c r="F8" s="80">
        <v>0.9</v>
      </c>
      <c r="G8" s="81" t="s">
        <v>13</v>
      </c>
      <c r="H8" s="80">
        <v>0.9</v>
      </c>
      <c r="I8" s="81" t="s">
        <v>13</v>
      </c>
    </row>
    <row r="9" spans="1:9" ht="15">
      <c r="A9" s="78" t="s">
        <v>15</v>
      </c>
      <c r="B9" s="9" t="s">
        <v>13</v>
      </c>
      <c r="C9" s="10">
        <v>72000</v>
      </c>
      <c r="D9" s="9" t="s">
        <v>13</v>
      </c>
      <c r="E9" s="10">
        <v>72000</v>
      </c>
      <c r="F9" s="23" t="s">
        <v>13</v>
      </c>
      <c r="G9" s="10">
        <v>18000</v>
      </c>
      <c r="H9" s="23" t="s">
        <v>13</v>
      </c>
      <c r="I9" s="10">
        <v>18000</v>
      </c>
    </row>
    <row r="10" spans="1:9" ht="15">
      <c r="A10" s="78" t="s">
        <v>16</v>
      </c>
      <c r="B10" s="9">
        <f t="shared" ref="B10:F10" si="0">B13*B42</f>
        <v>17968750</v>
      </c>
      <c r="C10" s="23" t="s">
        <v>13</v>
      </c>
      <c r="D10" s="9">
        <f t="shared" si="0"/>
        <v>17968750</v>
      </c>
      <c r="E10" s="23" t="s">
        <v>13</v>
      </c>
      <c r="F10" s="9">
        <f t="shared" si="0"/>
        <v>8984375</v>
      </c>
      <c r="G10" s="10" t="s">
        <v>13</v>
      </c>
      <c r="H10" s="9">
        <f>H13*H42</f>
        <v>8984375</v>
      </c>
      <c r="I10" s="10" t="s">
        <v>13</v>
      </c>
    </row>
    <row r="11" spans="1:9" ht="30">
      <c r="A11" s="78" t="s">
        <v>17</v>
      </c>
      <c r="B11" s="11" t="s">
        <v>13</v>
      </c>
      <c r="C11" s="80">
        <v>0.01</v>
      </c>
      <c r="D11" s="11" t="s">
        <v>13</v>
      </c>
      <c r="E11" s="80">
        <v>0.01</v>
      </c>
      <c r="F11" s="80" t="s">
        <v>13</v>
      </c>
      <c r="G11" s="81">
        <v>0.01</v>
      </c>
      <c r="H11" s="80" t="s">
        <v>13</v>
      </c>
      <c r="I11" s="81">
        <v>0.01</v>
      </c>
    </row>
    <row r="12" spans="1:9" ht="30">
      <c r="A12" s="78" t="s">
        <v>18</v>
      </c>
      <c r="B12" s="11">
        <v>0.1</v>
      </c>
      <c r="C12" s="80" t="s">
        <v>13</v>
      </c>
      <c r="D12" s="11">
        <v>0.1</v>
      </c>
      <c r="E12" s="80" t="s">
        <v>13</v>
      </c>
      <c r="F12" s="80">
        <v>0.1</v>
      </c>
      <c r="G12" s="81" t="s">
        <v>13</v>
      </c>
      <c r="H12" s="80">
        <v>0.1</v>
      </c>
      <c r="I12" s="81" t="s">
        <v>13</v>
      </c>
    </row>
    <row r="13" spans="1:9" ht="15">
      <c r="A13" s="78" t="s">
        <v>91</v>
      </c>
      <c r="B13" s="52">
        <v>1</v>
      </c>
      <c r="C13" s="23" t="s">
        <v>13</v>
      </c>
      <c r="D13" s="52">
        <v>1</v>
      </c>
      <c r="E13" s="23" t="s">
        <v>13</v>
      </c>
      <c r="F13" s="52">
        <v>0.5</v>
      </c>
      <c r="G13" s="10" t="s">
        <v>13</v>
      </c>
      <c r="H13" s="52">
        <v>0.5</v>
      </c>
      <c r="I13" s="10" t="s">
        <v>13</v>
      </c>
    </row>
    <row r="14" spans="1:9" ht="15">
      <c r="A14" s="78" t="s">
        <v>20</v>
      </c>
      <c r="B14" s="23" t="s">
        <v>21</v>
      </c>
      <c r="C14" s="23" t="s">
        <v>21</v>
      </c>
      <c r="D14" s="23" t="s">
        <v>83</v>
      </c>
      <c r="E14" s="23" t="s">
        <v>83</v>
      </c>
      <c r="F14" s="23" t="s">
        <v>21</v>
      </c>
      <c r="G14" s="23" t="s">
        <v>21</v>
      </c>
      <c r="H14" s="23" t="s">
        <v>83</v>
      </c>
      <c r="I14" s="23" t="s">
        <v>83</v>
      </c>
    </row>
    <row r="15" spans="1:9" ht="15">
      <c r="A15" s="78" t="s">
        <v>22</v>
      </c>
      <c r="B15" s="9">
        <v>120</v>
      </c>
      <c r="C15" s="10">
        <v>120</v>
      </c>
      <c r="D15" s="9">
        <v>3</v>
      </c>
      <c r="E15" s="10">
        <v>3</v>
      </c>
      <c r="F15" s="9">
        <v>120</v>
      </c>
      <c r="G15" s="10">
        <v>120</v>
      </c>
      <c r="H15" s="10">
        <v>3</v>
      </c>
      <c r="I15" s="10">
        <v>3</v>
      </c>
    </row>
    <row r="16" spans="1:9" ht="15">
      <c r="A16" s="78" t="s">
        <v>23</v>
      </c>
      <c r="B16" s="9">
        <v>3</v>
      </c>
      <c r="C16" s="23">
        <v>3</v>
      </c>
      <c r="D16" s="9">
        <v>3</v>
      </c>
      <c r="E16" s="23">
        <v>3</v>
      </c>
      <c r="F16" s="23">
        <v>3</v>
      </c>
      <c r="G16" s="10">
        <v>3</v>
      </c>
      <c r="H16" s="23">
        <v>3</v>
      </c>
      <c r="I16" s="10">
        <v>3</v>
      </c>
    </row>
    <row r="17" spans="1:9">
      <c r="A17" s="15" t="s">
        <v>24</v>
      </c>
      <c r="B17" s="77"/>
      <c r="C17" s="77"/>
      <c r="D17" s="77"/>
      <c r="E17" s="77"/>
      <c r="F17" s="77"/>
      <c r="G17" s="77"/>
      <c r="H17" s="77"/>
      <c r="I17" s="77"/>
    </row>
    <row r="18" spans="1:9" ht="30">
      <c r="A18" s="78" t="s">
        <v>25</v>
      </c>
      <c r="B18" s="9">
        <v>64</v>
      </c>
      <c r="C18" s="23">
        <v>64</v>
      </c>
      <c r="D18" s="9">
        <v>64</v>
      </c>
      <c r="E18" s="23">
        <v>64</v>
      </c>
      <c r="F18" s="10">
        <v>8</v>
      </c>
      <c r="G18" s="23">
        <v>8</v>
      </c>
      <c r="H18" s="10">
        <v>8</v>
      </c>
      <c r="I18" s="23">
        <v>8</v>
      </c>
    </row>
    <row r="19" spans="1:9" ht="15">
      <c r="A19" s="78" t="s">
        <v>92</v>
      </c>
      <c r="B19" s="9">
        <v>8</v>
      </c>
      <c r="C19" s="23">
        <v>8</v>
      </c>
      <c r="D19" s="9">
        <v>8</v>
      </c>
      <c r="E19" s="23">
        <v>8</v>
      </c>
      <c r="F19" s="10">
        <v>8</v>
      </c>
      <c r="G19" s="23">
        <v>8</v>
      </c>
      <c r="H19" s="10">
        <v>8</v>
      </c>
      <c r="I19" s="23">
        <v>8</v>
      </c>
    </row>
    <row r="20" spans="1:9" ht="15">
      <c r="A20" s="78" t="s">
        <v>27</v>
      </c>
      <c r="B20" s="9">
        <v>31</v>
      </c>
      <c r="C20" s="23">
        <v>31</v>
      </c>
      <c r="D20" s="9">
        <v>31</v>
      </c>
      <c r="E20" s="23">
        <v>31</v>
      </c>
      <c r="F20" s="10">
        <v>14</v>
      </c>
      <c r="G20" s="23">
        <v>14</v>
      </c>
      <c r="H20" s="10">
        <v>14</v>
      </c>
      <c r="I20" s="23">
        <v>14</v>
      </c>
    </row>
    <row r="21" spans="1:9" ht="30">
      <c r="A21" s="82" t="s">
        <v>28</v>
      </c>
      <c r="B21" s="17">
        <f t="shared" ref="B21:I21" si="1">B20+10*LOG10(B18)</f>
        <v>49.061799739838875</v>
      </c>
      <c r="C21" s="17">
        <f t="shared" si="1"/>
        <v>49.061799739838875</v>
      </c>
      <c r="D21" s="17">
        <f t="shared" si="1"/>
        <v>49.061799739838875</v>
      </c>
      <c r="E21" s="17">
        <f t="shared" si="1"/>
        <v>49.061799739838875</v>
      </c>
      <c r="F21" s="17">
        <f t="shared" si="1"/>
        <v>23.030899869919438</v>
      </c>
      <c r="G21" s="17">
        <f t="shared" si="1"/>
        <v>23.030899869919438</v>
      </c>
      <c r="H21" s="17">
        <f t="shared" si="1"/>
        <v>23.030899869919438</v>
      </c>
      <c r="I21" s="17">
        <f t="shared" si="1"/>
        <v>23.030899869919438</v>
      </c>
    </row>
    <row r="22" spans="1:9" ht="15">
      <c r="A22" s="78" t="s">
        <v>29</v>
      </c>
      <c r="B22" s="9">
        <v>8</v>
      </c>
      <c r="C22" s="23">
        <v>8</v>
      </c>
      <c r="D22" s="9">
        <v>8</v>
      </c>
      <c r="E22" s="23">
        <v>8</v>
      </c>
      <c r="F22" s="10">
        <v>0</v>
      </c>
      <c r="G22" s="23">
        <v>0</v>
      </c>
      <c r="H22" s="10">
        <v>0</v>
      </c>
      <c r="I22" s="23">
        <v>0</v>
      </c>
    </row>
    <row r="23" spans="1:9" ht="45">
      <c r="A23" s="83" t="s">
        <v>30</v>
      </c>
      <c r="B23" s="84">
        <f t="shared" ref="B23:I23" si="2">IF(B18&gt;=2,10*LOG10(B18/B19),0)</f>
        <v>9.0308998699194358</v>
      </c>
      <c r="C23" s="84">
        <f t="shared" si="2"/>
        <v>9.0308998699194358</v>
      </c>
      <c r="D23" s="84">
        <f t="shared" si="2"/>
        <v>9.0308998699194358</v>
      </c>
      <c r="E23" s="84">
        <f t="shared" si="2"/>
        <v>9.0308998699194358</v>
      </c>
      <c r="F23" s="84">
        <f t="shared" si="2"/>
        <v>0</v>
      </c>
      <c r="G23" s="84">
        <f t="shared" si="2"/>
        <v>0</v>
      </c>
      <c r="H23" s="84">
        <f t="shared" si="2"/>
        <v>0</v>
      </c>
      <c r="I23" s="84">
        <f t="shared" si="2"/>
        <v>0</v>
      </c>
    </row>
    <row r="24" spans="1:9" ht="15">
      <c r="A24" s="78" t="s">
        <v>31</v>
      </c>
      <c r="B24" s="9">
        <v>0</v>
      </c>
      <c r="C24" s="10">
        <v>0</v>
      </c>
      <c r="D24" s="9">
        <v>0</v>
      </c>
      <c r="E24" s="10">
        <v>0</v>
      </c>
      <c r="F24" s="10">
        <v>0</v>
      </c>
      <c r="G24" s="10">
        <v>0</v>
      </c>
      <c r="H24" s="10">
        <v>0</v>
      </c>
      <c r="I24" s="10">
        <v>0</v>
      </c>
    </row>
    <row r="25" spans="1:9" ht="15">
      <c r="A25" s="78" t="s">
        <v>32</v>
      </c>
      <c r="B25" s="9">
        <v>0</v>
      </c>
      <c r="C25" s="10">
        <v>0</v>
      </c>
      <c r="D25" s="9">
        <v>0</v>
      </c>
      <c r="E25" s="10">
        <v>0</v>
      </c>
      <c r="F25" s="10">
        <v>0</v>
      </c>
      <c r="G25" s="10">
        <v>0</v>
      </c>
      <c r="H25" s="10">
        <v>0</v>
      </c>
      <c r="I25" s="10">
        <v>0</v>
      </c>
    </row>
    <row r="26" spans="1:9" ht="30">
      <c r="A26" s="85" t="s">
        <v>33</v>
      </c>
      <c r="B26" s="9">
        <v>3</v>
      </c>
      <c r="C26" s="9">
        <v>3</v>
      </c>
      <c r="D26" s="9">
        <v>3</v>
      </c>
      <c r="E26" s="9">
        <v>3</v>
      </c>
      <c r="F26" s="9">
        <v>1</v>
      </c>
      <c r="G26" s="9">
        <v>1</v>
      </c>
      <c r="H26" s="9">
        <v>1</v>
      </c>
      <c r="I26" s="9">
        <v>1</v>
      </c>
    </row>
    <row r="27" spans="1:9" ht="15">
      <c r="A27" s="86" t="s">
        <v>34</v>
      </c>
      <c r="B27" s="87">
        <f t="shared" ref="B27:I27" si="3">B21+B22+B23+B24-B26</f>
        <v>63.092699609758313</v>
      </c>
      <c r="C27" s="87">
        <f t="shared" si="3"/>
        <v>63.092699609758313</v>
      </c>
      <c r="D27" s="87">
        <f t="shared" si="3"/>
        <v>63.092699609758313</v>
      </c>
      <c r="E27" s="87">
        <f t="shared" si="3"/>
        <v>63.092699609758313</v>
      </c>
      <c r="F27" s="87">
        <f t="shared" si="3"/>
        <v>22.030899869919438</v>
      </c>
      <c r="G27" s="87">
        <f t="shared" si="3"/>
        <v>22.030899869919438</v>
      </c>
      <c r="H27" s="87">
        <f t="shared" si="3"/>
        <v>22.030899869919438</v>
      </c>
      <c r="I27" s="87">
        <f t="shared" si="3"/>
        <v>22.030899869919438</v>
      </c>
    </row>
    <row r="28" spans="1:9" ht="15">
      <c r="A28" s="86" t="s">
        <v>35</v>
      </c>
      <c r="B28" s="87">
        <f t="shared" ref="B28:I28" si="4">B21+B22+B23-B25-B26</f>
        <v>63.092699609758313</v>
      </c>
      <c r="C28" s="87">
        <f t="shared" si="4"/>
        <v>63.092699609758313</v>
      </c>
      <c r="D28" s="87">
        <f t="shared" si="4"/>
        <v>63.092699609758313</v>
      </c>
      <c r="E28" s="87">
        <f t="shared" si="4"/>
        <v>63.092699609758313</v>
      </c>
      <c r="F28" s="87">
        <f t="shared" si="4"/>
        <v>22.030899869919438</v>
      </c>
      <c r="G28" s="87">
        <f t="shared" si="4"/>
        <v>22.030899869919438</v>
      </c>
      <c r="H28" s="87">
        <f t="shared" si="4"/>
        <v>22.030899869919438</v>
      </c>
      <c r="I28" s="87">
        <f t="shared" si="4"/>
        <v>22.030899869919438</v>
      </c>
    </row>
    <row r="29" spans="1:9">
      <c r="A29" s="15" t="s">
        <v>36</v>
      </c>
      <c r="B29" s="77"/>
      <c r="C29" s="77"/>
      <c r="D29" s="77"/>
      <c r="E29" s="77"/>
      <c r="F29" s="77"/>
      <c r="G29" s="77"/>
      <c r="H29" s="77"/>
      <c r="I29" s="77"/>
    </row>
    <row r="30" spans="1:9" ht="30">
      <c r="A30" s="78" t="s">
        <v>37</v>
      </c>
      <c r="B30" s="9">
        <v>8</v>
      </c>
      <c r="C30" s="23">
        <v>8</v>
      </c>
      <c r="D30" s="9">
        <v>8</v>
      </c>
      <c r="E30" s="23">
        <v>8</v>
      </c>
      <c r="F30" s="23">
        <v>64</v>
      </c>
      <c r="G30" s="23">
        <v>64</v>
      </c>
      <c r="H30" s="23">
        <v>64</v>
      </c>
      <c r="I30" s="23">
        <v>64</v>
      </c>
    </row>
    <row r="31" spans="1:9" ht="15">
      <c r="A31" s="78" t="s">
        <v>38</v>
      </c>
      <c r="B31" s="9">
        <v>8</v>
      </c>
      <c r="C31" s="23">
        <v>8</v>
      </c>
      <c r="D31" s="9">
        <v>8</v>
      </c>
      <c r="E31" s="23">
        <v>8</v>
      </c>
      <c r="F31" s="23">
        <v>8</v>
      </c>
      <c r="G31" s="23">
        <v>8</v>
      </c>
      <c r="H31" s="23">
        <v>8</v>
      </c>
      <c r="I31" s="23">
        <v>8</v>
      </c>
    </row>
    <row r="32" spans="1:9" ht="15">
      <c r="A32" s="78" t="s">
        <v>39</v>
      </c>
      <c r="B32" s="9">
        <v>0</v>
      </c>
      <c r="C32" s="23">
        <v>0</v>
      </c>
      <c r="D32" s="9">
        <v>0</v>
      </c>
      <c r="E32" s="23">
        <v>0</v>
      </c>
      <c r="F32" s="23">
        <v>8</v>
      </c>
      <c r="G32" s="23">
        <v>8</v>
      </c>
      <c r="H32" s="23">
        <v>8</v>
      </c>
      <c r="I32" s="23">
        <v>8</v>
      </c>
    </row>
    <row r="33" spans="1:10" ht="42.75">
      <c r="A33" s="88" t="s">
        <v>40</v>
      </c>
      <c r="B33" s="17">
        <f t="shared" ref="B33:I33" si="5">IF(B30&gt;=2,10*LOG10(B30/B31),0)</f>
        <v>0</v>
      </c>
      <c r="C33" s="17">
        <f t="shared" si="5"/>
        <v>0</v>
      </c>
      <c r="D33" s="17">
        <f t="shared" si="5"/>
        <v>0</v>
      </c>
      <c r="E33" s="17">
        <f t="shared" si="5"/>
        <v>0</v>
      </c>
      <c r="F33" s="17">
        <f t="shared" si="5"/>
        <v>9.0308998699194358</v>
      </c>
      <c r="G33" s="17">
        <f t="shared" si="5"/>
        <v>9.0308998699194358</v>
      </c>
      <c r="H33" s="17">
        <f t="shared" si="5"/>
        <v>9.0308998699194358</v>
      </c>
      <c r="I33" s="17">
        <f t="shared" si="5"/>
        <v>9.0308998699194358</v>
      </c>
    </row>
    <row r="34" spans="1:10" ht="30">
      <c r="A34" s="85" t="s">
        <v>41</v>
      </c>
      <c r="B34" s="9">
        <v>1</v>
      </c>
      <c r="C34" s="79">
        <v>1</v>
      </c>
      <c r="D34" s="9">
        <v>1</v>
      </c>
      <c r="E34" s="79">
        <v>1</v>
      </c>
      <c r="F34" s="9">
        <v>3</v>
      </c>
      <c r="G34" s="9">
        <v>3</v>
      </c>
      <c r="H34" s="9">
        <v>3</v>
      </c>
      <c r="I34" s="9">
        <v>3</v>
      </c>
    </row>
    <row r="35" spans="1:10" ht="15">
      <c r="A35" s="78" t="s">
        <v>42</v>
      </c>
      <c r="B35" s="10">
        <v>7</v>
      </c>
      <c r="C35" s="10">
        <v>7</v>
      </c>
      <c r="D35" s="10">
        <v>7</v>
      </c>
      <c r="E35" s="10">
        <v>7</v>
      </c>
      <c r="F35" s="10">
        <v>5</v>
      </c>
      <c r="G35" s="10">
        <v>5</v>
      </c>
      <c r="H35" s="10">
        <v>5</v>
      </c>
      <c r="I35" s="10">
        <v>5</v>
      </c>
    </row>
    <row r="36" spans="1:10" ht="15">
      <c r="A36" s="78" t="s">
        <v>43</v>
      </c>
      <c r="B36" s="10">
        <v>-174</v>
      </c>
      <c r="C36" s="10">
        <v>-174</v>
      </c>
      <c r="D36" s="10">
        <v>-174</v>
      </c>
      <c r="E36" s="10">
        <v>-174</v>
      </c>
      <c r="F36" s="9">
        <v>-174</v>
      </c>
      <c r="G36" s="10">
        <v>-174</v>
      </c>
      <c r="H36" s="9">
        <v>-174</v>
      </c>
      <c r="I36" s="10">
        <v>-174</v>
      </c>
    </row>
    <row r="37" spans="1:10" ht="15">
      <c r="A37" s="78" t="s">
        <v>44</v>
      </c>
      <c r="B37" s="9" t="s">
        <v>13</v>
      </c>
      <c r="C37" s="10">
        <v>-169.3</v>
      </c>
      <c r="D37" s="9" t="s">
        <v>13</v>
      </c>
      <c r="E37" s="10">
        <v>-169.3</v>
      </c>
      <c r="F37" s="10" t="s">
        <v>13</v>
      </c>
      <c r="G37" s="10">
        <v>-161.69999999999999</v>
      </c>
      <c r="H37" s="10" t="s">
        <v>13</v>
      </c>
      <c r="I37" s="10">
        <v>-161.69999999999999</v>
      </c>
    </row>
    <row r="38" spans="1:10" ht="15">
      <c r="A38" s="78" t="s">
        <v>45</v>
      </c>
      <c r="B38" s="9">
        <v>-169.3</v>
      </c>
      <c r="C38" s="10" t="s">
        <v>13</v>
      </c>
      <c r="D38" s="9">
        <v>-169.3</v>
      </c>
      <c r="E38" s="10" t="s">
        <v>13</v>
      </c>
      <c r="F38" s="10">
        <v>-165.7</v>
      </c>
      <c r="G38" s="10" t="s">
        <v>13</v>
      </c>
      <c r="H38" s="10">
        <v>-165.7</v>
      </c>
      <c r="I38" s="10" t="s">
        <v>13</v>
      </c>
    </row>
    <row r="39" spans="1:10" ht="30">
      <c r="A39" s="89" t="s">
        <v>93</v>
      </c>
      <c r="B39" s="87" t="s">
        <v>13</v>
      </c>
      <c r="C39" s="87">
        <f t="shared" ref="C39:I39" si="6">10*LOG10(10^((C35+C36)/10)+10^(C37/10))</f>
        <v>-164.98918835931039</v>
      </c>
      <c r="D39" s="87" t="s">
        <v>13</v>
      </c>
      <c r="E39" s="87">
        <f t="shared" si="6"/>
        <v>-164.98918835931039</v>
      </c>
      <c r="F39" s="87" t="s">
        <v>13</v>
      </c>
      <c r="G39" s="87">
        <f t="shared" si="6"/>
        <v>-160.9583889004532</v>
      </c>
      <c r="H39" s="87" t="s">
        <v>13</v>
      </c>
      <c r="I39" s="87">
        <f t="shared" si="6"/>
        <v>-160.9583889004532</v>
      </c>
    </row>
    <row r="40" spans="1:10" ht="30">
      <c r="A40" s="89" t="s">
        <v>47</v>
      </c>
      <c r="B40" s="87">
        <f t="shared" ref="B40:H40" si="7">10*LOG10(10^((B35+B36)/10)+10^(B38/10))</f>
        <v>-164.98918835931039</v>
      </c>
      <c r="C40" s="87" t="s">
        <v>13</v>
      </c>
      <c r="D40" s="87">
        <f t="shared" si="7"/>
        <v>-164.98918835931039</v>
      </c>
      <c r="E40" s="87" t="s">
        <v>13</v>
      </c>
      <c r="F40" s="87">
        <f t="shared" si="7"/>
        <v>-164.03352307536667</v>
      </c>
      <c r="G40" s="87" t="s">
        <v>13</v>
      </c>
      <c r="H40" s="87">
        <f t="shared" si="7"/>
        <v>-164.03352307536667</v>
      </c>
      <c r="I40" s="87" t="s">
        <v>13</v>
      </c>
    </row>
    <row r="41" spans="1:10" ht="30">
      <c r="A41" s="78" t="s">
        <v>48</v>
      </c>
      <c r="B41" s="9" t="s">
        <v>13</v>
      </c>
      <c r="C41" s="9">
        <v>17968750</v>
      </c>
      <c r="D41" s="9" t="s">
        <v>13</v>
      </c>
      <c r="E41" s="9">
        <v>17968750</v>
      </c>
      <c r="F41" s="23" t="s">
        <v>13</v>
      </c>
      <c r="G41" s="10">
        <v>17968750</v>
      </c>
      <c r="H41" s="23" t="s">
        <v>13</v>
      </c>
      <c r="I41" s="10">
        <v>17968750</v>
      </c>
    </row>
    <row r="42" spans="1:10" ht="30">
      <c r="A42" s="78" t="s">
        <v>49</v>
      </c>
      <c r="B42" s="9">
        <v>17968750</v>
      </c>
      <c r="C42" s="23" t="s">
        <v>13</v>
      </c>
      <c r="D42" s="9">
        <v>17968750</v>
      </c>
      <c r="E42" s="23" t="s">
        <v>13</v>
      </c>
      <c r="F42" s="9">
        <v>17968750</v>
      </c>
      <c r="G42" s="10" t="s">
        <v>13</v>
      </c>
      <c r="H42" s="9">
        <v>17968750</v>
      </c>
      <c r="I42" s="10" t="s">
        <v>13</v>
      </c>
    </row>
    <row r="43" spans="1:10" ht="30">
      <c r="A43" s="86" t="s">
        <v>50</v>
      </c>
      <c r="B43" s="87" t="s">
        <v>13</v>
      </c>
      <c r="C43" s="87">
        <f t="shared" ref="B43:I44" si="8">C39+10*LOG10(C41)</f>
        <v>-92.444009695613147</v>
      </c>
      <c r="D43" s="87" t="s">
        <v>13</v>
      </c>
      <c r="E43" s="87">
        <f t="shared" si="8"/>
        <v>-92.444009695613147</v>
      </c>
      <c r="F43" s="87" t="s">
        <v>13</v>
      </c>
      <c r="G43" s="87">
        <f t="shared" si="8"/>
        <v>-88.413210236755958</v>
      </c>
      <c r="H43" s="87" t="s">
        <v>13</v>
      </c>
      <c r="I43" s="87">
        <f t="shared" si="8"/>
        <v>-88.413210236755958</v>
      </c>
    </row>
    <row r="44" spans="1:10" ht="15">
      <c r="A44" s="86" t="s">
        <v>51</v>
      </c>
      <c r="B44" s="87">
        <f t="shared" si="8"/>
        <v>-92.444009695613147</v>
      </c>
      <c r="C44" s="87" t="s">
        <v>13</v>
      </c>
      <c r="D44" s="87">
        <f t="shared" si="8"/>
        <v>-92.444009695613147</v>
      </c>
      <c r="E44" s="87" t="s">
        <v>13</v>
      </c>
      <c r="F44" s="87">
        <f t="shared" si="8"/>
        <v>-91.488344411669431</v>
      </c>
      <c r="G44" s="87" t="s">
        <v>13</v>
      </c>
      <c r="H44" s="87">
        <f t="shared" si="8"/>
        <v>-91.488344411669431</v>
      </c>
      <c r="I44" s="87" t="s">
        <v>13</v>
      </c>
    </row>
    <row r="45" spans="1:10" s="72" customFormat="1" ht="15">
      <c r="A45" s="90" t="s">
        <v>52</v>
      </c>
      <c r="B45" s="91" t="s">
        <v>13</v>
      </c>
      <c r="C45" s="92">
        <v>0.6</v>
      </c>
      <c r="D45" s="92" t="s">
        <v>13</v>
      </c>
      <c r="E45" s="92">
        <v>-2.5</v>
      </c>
      <c r="F45" s="91" t="s">
        <v>13</v>
      </c>
      <c r="G45" s="92">
        <v>-8.4</v>
      </c>
      <c r="H45" s="92" t="s">
        <v>13</v>
      </c>
      <c r="I45" s="92">
        <v>-11.5</v>
      </c>
      <c r="J45" s="94"/>
    </row>
    <row r="46" spans="1:10" s="72" customFormat="1" ht="15">
      <c r="A46" s="90" t="s">
        <v>53</v>
      </c>
      <c r="B46" s="91">
        <v>0</v>
      </c>
      <c r="C46" s="91" t="s">
        <v>13</v>
      </c>
      <c r="D46" s="91">
        <v>-3.1</v>
      </c>
      <c r="E46" s="91" t="s">
        <v>13</v>
      </c>
      <c r="F46" s="91">
        <v>-3</v>
      </c>
      <c r="G46" s="91" t="s">
        <v>13</v>
      </c>
      <c r="H46" s="91">
        <v>-6.1</v>
      </c>
      <c r="I46" s="91" t="s">
        <v>13</v>
      </c>
      <c r="J46" s="94"/>
    </row>
    <row r="47" spans="1:10" ht="15">
      <c r="A47" s="78" t="s">
        <v>54</v>
      </c>
      <c r="B47" s="9">
        <v>2</v>
      </c>
      <c r="C47" s="10">
        <v>2</v>
      </c>
      <c r="D47" s="9">
        <v>2</v>
      </c>
      <c r="E47" s="10">
        <v>2</v>
      </c>
      <c r="F47" s="23">
        <v>2</v>
      </c>
      <c r="G47" s="10">
        <v>2</v>
      </c>
      <c r="H47" s="23">
        <v>2</v>
      </c>
      <c r="I47" s="10">
        <v>2</v>
      </c>
    </row>
    <row r="48" spans="1:10" ht="15">
      <c r="A48" s="78" t="s">
        <v>55</v>
      </c>
      <c r="B48" s="9" t="s">
        <v>13</v>
      </c>
      <c r="C48" s="10">
        <v>0</v>
      </c>
      <c r="D48" s="9" t="s">
        <v>13</v>
      </c>
      <c r="E48" s="10">
        <v>0</v>
      </c>
      <c r="F48" s="23" t="s">
        <v>13</v>
      </c>
      <c r="G48" s="10">
        <v>0</v>
      </c>
      <c r="H48" s="23" t="s">
        <v>13</v>
      </c>
      <c r="I48" s="10">
        <v>0</v>
      </c>
    </row>
    <row r="49" spans="1:9" ht="15">
      <c r="A49" s="78" t="s">
        <v>56</v>
      </c>
      <c r="B49" s="9">
        <v>0</v>
      </c>
      <c r="C49" s="10" t="s">
        <v>13</v>
      </c>
      <c r="D49" s="9">
        <v>0</v>
      </c>
      <c r="E49" s="10" t="s">
        <v>13</v>
      </c>
      <c r="F49" s="23">
        <v>0</v>
      </c>
      <c r="G49" s="10" t="s">
        <v>13</v>
      </c>
      <c r="H49" s="23">
        <v>0</v>
      </c>
      <c r="I49" s="10" t="s">
        <v>13</v>
      </c>
    </row>
    <row r="50" spans="1:9" ht="30">
      <c r="A50" s="89" t="s">
        <v>57</v>
      </c>
      <c r="B50" s="87" t="s">
        <v>13</v>
      </c>
      <c r="C50" s="87">
        <f t="shared" ref="C50:I50" si="9">C43+C45+C47-C48</f>
        <v>-89.844009695613153</v>
      </c>
      <c r="D50" s="87" t="s">
        <v>13</v>
      </c>
      <c r="E50" s="87">
        <f t="shared" si="9"/>
        <v>-92.944009695613147</v>
      </c>
      <c r="F50" s="87" t="s">
        <v>13</v>
      </c>
      <c r="G50" s="87">
        <f t="shared" si="9"/>
        <v>-94.813210236755964</v>
      </c>
      <c r="H50" s="87" t="s">
        <v>13</v>
      </c>
      <c r="I50" s="87">
        <f t="shared" si="9"/>
        <v>-97.913210236755958</v>
      </c>
    </row>
    <row r="51" spans="1:9" ht="30">
      <c r="A51" s="89" t="s">
        <v>58</v>
      </c>
      <c r="B51" s="87">
        <f>B44+B46+B47-B49</f>
        <v>-90.444009695613147</v>
      </c>
      <c r="C51" s="87" t="s">
        <v>13</v>
      </c>
      <c r="D51" s="87">
        <f t="shared" ref="D51:H51" si="10">D44+D46+D47-D49</f>
        <v>-93.544009695613141</v>
      </c>
      <c r="E51" s="87" t="s">
        <v>13</v>
      </c>
      <c r="F51" s="87">
        <f t="shared" si="10"/>
        <v>-92.488344411669431</v>
      </c>
      <c r="G51" s="87" t="s">
        <v>13</v>
      </c>
      <c r="H51" s="87">
        <f t="shared" si="10"/>
        <v>-95.588344411669425</v>
      </c>
      <c r="I51" s="87" t="s">
        <v>13</v>
      </c>
    </row>
    <row r="52" spans="1:9" ht="30">
      <c r="A52" s="89" t="s">
        <v>59</v>
      </c>
      <c r="B52" s="87" t="s">
        <v>13</v>
      </c>
      <c r="C52" s="87">
        <f t="shared" ref="C52:I52" si="11">C27+C32+C33-C50</f>
        <v>152.93670930537147</v>
      </c>
      <c r="D52" s="87" t="s">
        <v>13</v>
      </c>
      <c r="E52" s="87">
        <f t="shared" si="11"/>
        <v>156.03670930537146</v>
      </c>
      <c r="F52" s="87" t="s">
        <v>13</v>
      </c>
      <c r="G52" s="87">
        <f t="shared" si="11"/>
        <v>133.87500997659484</v>
      </c>
      <c r="H52" s="87" t="s">
        <v>13</v>
      </c>
      <c r="I52" s="87">
        <f t="shared" si="11"/>
        <v>136.97500997659483</v>
      </c>
    </row>
    <row r="53" spans="1:9" ht="30">
      <c r="A53" s="89" t="s">
        <v>60</v>
      </c>
      <c r="B53" s="87">
        <f t="shared" ref="B53:H53" si="12">B28+B32+B33-B51</f>
        <v>153.53670930537146</v>
      </c>
      <c r="C53" s="87" t="s">
        <v>13</v>
      </c>
      <c r="D53" s="87">
        <f t="shared" si="12"/>
        <v>156.63670930537145</v>
      </c>
      <c r="E53" s="87" t="s">
        <v>13</v>
      </c>
      <c r="F53" s="87">
        <f t="shared" si="12"/>
        <v>131.55014415150831</v>
      </c>
      <c r="G53" s="87" t="s">
        <v>13</v>
      </c>
      <c r="H53" s="87">
        <f t="shared" si="12"/>
        <v>134.6501441515083</v>
      </c>
      <c r="I53" s="87" t="s">
        <v>13</v>
      </c>
    </row>
    <row r="54" spans="1:9">
      <c r="A54" s="15" t="s">
        <v>61</v>
      </c>
      <c r="B54" s="77"/>
      <c r="C54" s="77"/>
      <c r="D54" s="77"/>
      <c r="E54" s="77"/>
      <c r="F54" s="77"/>
      <c r="G54" s="77"/>
      <c r="H54" s="77"/>
      <c r="I54" s="77"/>
    </row>
    <row r="55" spans="1:9" ht="15">
      <c r="A55" s="78" t="s">
        <v>62</v>
      </c>
      <c r="B55" s="23">
        <v>8</v>
      </c>
      <c r="C55" s="23">
        <v>8</v>
      </c>
      <c r="D55" s="23">
        <v>8</v>
      </c>
      <c r="E55" s="23">
        <v>8</v>
      </c>
      <c r="F55" s="23">
        <v>8</v>
      </c>
      <c r="G55" s="23">
        <v>8</v>
      </c>
      <c r="H55" s="23">
        <v>8</v>
      </c>
      <c r="I55" s="23">
        <v>8</v>
      </c>
    </row>
    <row r="56" spans="1:9" ht="30">
      <c r="A56" s="78" t="s">
        <v>63</v>
      </c>
      <c r="B56" s="74" t="s">
        <v>13</v>
      </c>
      <c r="C56" s="23">
        <v>10.45</v>
      </c>
      <c r="D56" s="23" t="s">
        <v>13</v>
      </c>
      <c r="E56" s="23">
        <v>8.4499999999999993</v>
      </c>
      <c r="F56" s="74" t="s">
        <v>13</v>
      </c>
      <c r="G56" s="23">
        <v>10.45</v>
      </c>
      <c r="H56" s="23" t="s">
        <v>13</v>
      </c>
      <c r="I56" s="23">
        <v>8.4499999999999993</v>
      </c>
    </row>
    <row r="57" spans="1:9" ht="30">
      <c r="A57" s="78" t="s">
        <v>64</v>
      </c>
      <c r="B57" s="23">
        <v>6.61</v>
      </c>
      <c r="C57" s="74" t="s">
        <v>13</v>
      </c>
      <c r="D57" s="23">
        <v>5.13</v>
      </c>
      <c r="E57" s="74" t="s">
        <v>13</v>
      </c>
      <c r="F57" s="23">
        <v>6.61</v>
      </c>
      <c r="G57" s="74" t="s">
        <v>13</v>
      </c>
      <c r="H57" s="23">
        <v>5.13</v>
      </c>
      <c r="I57" s="74" t="s">
        <v>13</v>
      </c>
    </row>
    <row r="58" spans="1:9" ht="15">
      <c r="A58" s="78" t="s">
        <v>65</v>
      </c>
      <c r="B58" s="79">
        <v>0</v>
      </c>
      <c r="C58" s="79">
        <v>0</v>
      </c>
      <c r="D58" s="79">
        <v>0</v>
      </c>
      <c r="E58" s="79">
        <v>0</v>
      </c>
      <c r="F58" s="79">
        <v>0</v>
      </c>
      <c r="G58" s="79">
        <v>0</v>
      </c>
      <c r="H58" s="79">
        <v>0</v>
      </c>
      <c r="I58" s="79">
        <v>0</v>
      </c>
    </row>
    <row r="59" spans="1:9" ht="15">
      <c r="A59" s="78" t="s">
        <v>66</v>
      </c>
      <c r="B59" s="79">
        <v>9</v>
      </c>
      <c r="C59" s="79">
        <v>9</v>
      </c>
      <c r="D59" s="79">
        <v>12.5</v>
      </c>
      <c r="E59" s="79">
        <v>12.5</v>
      </c>
      <c r="F59" s="79">
        <v>9</v>
      </c>
      <c r="G59" s="79">
        <v>9</v>
      </c>
      <c r="H59" s="79">
        <v>12.5</v>
      </c>
      <c r="I59" s="79">
        <v>12.5</v>
      </c>
    </row>
    <row r="60" spans="1:9" ht="15">
      <c r="A60" s="78" t="s">
        <v>67</v>
      </c>
      <c r="B60" s="23">
        <v>0</v>
      </c>
      <c r="C60" s="23">
        <v>0</v>
      </c>
      <c r="D60" s="23">
        <v>0</v>
      </c>
      <c r="E60" s="23">
        <v>0</v>
      </c>
      <c r="F60" s="23">
        <v>0</v>
      </c>
      <c r="G60" s="23">
        <v>0</v>
      </c>
      <c r="H60" s="23">
        <v>0</v>
      </c>
      <c r="I60" s="23">
        <v>0</v>
      </c>
    </row>
    <row r="61" spans="1:9" ht="30">
      <c r="A61" s="89" t="s">
        <v>68</v>
      </c>
      <c r="B61" s="87" t="s">
        <v>13</v>
      </c>
      <c r="C61" s="87">
        <f t="shared" ref="C61:I61" si="13">C52-C56+C58-C59+C60-C34</f>
        <v>132.48670930537148</v>
      </c>
      <c r="D61" s="87" t="s">
        <v>13</v>
      </c>
      <c r="E61" s="87">
        <f t="shared" si="13"/>
        <v>134.08670930537147</v>
      </c>
      <c r="F61" s="87" t="s">
        <v>13</v>
      </c>
      <c r="G61" s="87">
        <f t="shared" si="13"/>
        <v>111.42500997659484</v>
      </c>
      <c r="H61" s="87" t="s">
        <v>13</v>
      </c>
      <c r="I61" s="87">
        <f t="shared" si="13"/>
        <v>113.02500997659484</v>
      </c>
    </row>
    <row r="62" spans="1:9" ht="30">
      <c r="A62" s="89" t="s">
        <v>69</v>
      </c>
      <c r="B62" s="87">
        <f>B53-B57+B58-B59+B60-B34</f>
        <v>136.92670930537145</v>
      </c>
      <c r="C62" s="87" t="s">
        <v>13</v>
      </c>
      <c r="D62" s="87">
        <f t="shared" ref="D62:H62" si="14">D53-D57+D58-D59+D60-D34</f>
        <v>138.00670930537146</v>
      </c>
      <c r="E62" s="87" t="s">
        <v>13</v>
      </c>
      <c r="F62" s="87">
        <f t="shared" si="14"/>
        <v>112.94014415150831</v>
      </c>
      <c r="G62" s="87" t="s">
        <v>13</v>
      </c>
      <c r="H62" s="87">
        <f t="shared" si="14"/>
        <v>114.0201441515083</v>
      </c>
      <c r="I62" s="87" t="s">
        <v>13</v>
      </c>
    </row>
    <row r="63" spans="1:9">
      <c r="A63" s="15" t="s">
        <v>70</v>
      </c>
      <c r="B63" s="77"/>
      <c r="C63" s="77"/>
      <c r="D63" s="77"/>
      <c r="E63" s="77"/>
      <c r="F63" s="77"/>
      <c r="G63" s="77"/>
      <c r="H63" s="77"/>
      <c r="I63" s="77"/>
    </row>
    <row r="64" spans="1:9" ht="30">
      <c r="A64" s="93" t="s">
        <v>71</v>
      </c>
      <c r="B64" s="10" t="s">
        <v>13</v>
      </c>
      <c r="C64" s="23">
        <f>10^((C61-161.04+7.1*LOG10(20)-7.5*LOG10(5)+(24.37-3.7*(5/C$5)^2)*LOG10(C$5)-20*LOG10(C$4)+(3.2*(LOG10(11.75*C$6)^2)-4.97))/(43.42-3.1*LOG10(C$5))+3)</f>
        <v>1055.8587978294916</v>
      </c>
      <c r="D64" s="10" t="s">
        <v>13</v>
      </c>
      <c r="E64" s="23">
        <f>10^((E61-161.04+7.1*LOG10(20)-7.5*LOG10(5)+(24.37-3.7*(5/E$5)^2)*LOG10(E$5)-20*LOG10(E$4)+(3.2*(LOG10(11.75*E$6)^2)-4.97))/(43.42-3.1*LOG10(E$5))+3)</f>
        <v>1161.5042311257853</v>
      </c>
      <c r="F64" s="10" t="s">
        <v>13</v>
      </c>
      <c r="G64" s="23">
        <f>10^((G61-161.04+7.1*LOG10(20)-7.5*LOG10(5)+(24.37-3.7*(5/G$5)^2)*LOG10(G$5)-20*LOG10(G$4)+(3.2*(LOG10(11.75*G$6)^2)-4.97))/(43.42-3.1*LOG10(G$5))+3)</f>
        <v>300.91063383032088</v>
      </c>
      <c r="H64" s="10" t="s">
        <v>13</v>
      </c>
      <c r="I64" s="23">
        <f>10^((I61-161.04+7.1*LOG10(20)-7.5*LOG10(5)+(24.37-3.7*(5/I$5)^2)*LOG10(I$5)-20*LOG10(I$4)+(3.2*(LOG10(11.75*I$6)^2)-4.97))/(43.42-3.1*LOG10(I$5))+3)</f>
        <v>331.01866945006134</v>
      </c>
    </row>
    <row r="65" spans="1:9" ht="30">
      <c r="A65" s="93" t="s">
        <v>72</v>
      </c>
      <c r="B65" s="23">
        <f>10^((B62-161.04+7.1*LOG10(20)-7.5*LOG10(5)+(24.37-3.7*(5/B$5)^2)*LOG10(B$5)-20*LOG10(B$4)+(3.2*(LOG10(11.75*B$6)^2)-4.97))/(43.42-3.1*LOG10(B$5))+3)</f>
        <v>1375.7272448548451</v>
      </c>
      <c r="C65" s="10" t="s">
        <v>13</v>
      </c>
      <c r="D65" s="23">
        <f>10^((D62-161.04+7.1*LOG10(20)-7.5*LOG10(5)+(24.37-3.7*(5/D$5)^2)*LOG10(D$5)-20*LOG10(D$4)+(3.2*(LOG10(11.75*D$6)^2)-4.97))/(43.42-3.1*LOG10(D$5))+3)</f>
        <v>1467.1936257431764</v>
      </c>
      <c r="E65" s="10" t="s">
        <v>13</v>
      </c>
      <c r="F65" s="23">
        <f>10^((F62-161.04+7.1*LOG10(20)-7.5*LOG10(5)+(24.37-3.7*(5/F$5)^2)*LOG10(F$5)-20*LOG10(F$4)+(3.2*(LOG10(11.75*F$6)^2)-4.97))/(43.42-3.1*LOG10(F$5))+3)</f>
        <v>329.34857773218789</v>
      </c>
      <c r="G65" s="10" t="s">
        <v>13</v>
      </c>
      <c r="H65" s="23">
        <f>10^((H62-161.04+7.1*LOG10(20)-7.5*LOG10(5)+(24.37-3.7*(5/H$5)^2)*LOG10(H$5)-20*LOG10(H$4)+(3.2*(LOG10(11.75*H$6)^2)-4.97))/(43.42-3.1*LOG10(H$5))+3)</f>
        <v>351.24559443266077</v>
      </c>
      <c r="I65" s="10" t="s">
        <v>13</v>
      </c>
    </row>
    <row r="66" spans="1:9" ht="18">
      <c r="A66" s="93" t="s">
        <v>73</v>
      </c>
      <c r="B66" s="10" t="s">
        <v>13</v>
      </c>
      <c r="C66" s="10">
        <f>PI()*(C64)^2</f>
        <v>3502366.2454210953</v>
      </c>
      <c r="D66" s="10" t="s">
        <v>13</v>
      </c>
      <c r="E66" s="10">
        <f>PI()*(E64)^2</f>
        <v>4238297.7641609972</v>
      </c>
      <c r="F66" s="10" t="s">
        <v>13</v>
      </c>
      <c r="G66" s="10">
        <f>PI()*(G64)^2</f>
        <v>284462.44833213853</v>
      </c>
      <c r="H66" s="10" t="s">
        <v>13</v>
      </c>
      <c r="I66" s="10">
        <f>PI()*(I64)^2</f>
        <v>344234.86131128774</v>
      </c>
    </row>
    <row r="67" spans="1:9" ht="18">
      <c r="A67" s="93" t="s">
        <v>74</v>
      </c>
      <c r="B67" s="10">
        <f>PI()*(B65)^2</f>
        <v>5945858.2167413728</v>
      </c>
      <c r="C67" s="10" t="s">
        <v>13</v>
      </c>
      <c r="D67" s="10">
        <f>PI()*(D65)^2</f>
        <v>6762771.8423375431</v>
      </c>
      <c r="E67" s="10" t="s">
        <v>13</v>
      </c>
      <c r="F67" s="10">
        <f>PI()*(F65)^2</f>
        <v>340770.0808625989</v>
      </c>
      <c r="G67" s="10" t="s">
        <v>13</v>
      </c>
      <c r="H67" s="10">
        <f>PI()*(H65)^2</f>
        <v>387589.17948630074</v>
      </c>
      <c r="I67" s="10" t="s">
        <v>13</v>
      </c>
    </row>
    <row r="69" spans="1:9">
      <c r="A69" s="95"/>
    </row>
  </sheetData>
  <mergeCells count="2">
    <mergeCell ref="B1:E1"/>
    <mergeCell ref="F1:I1"/>
  </mergeCells>
  <phoneticPr fontId="13" type="noConversion"/>
  <dataValidations count="1">
    <dataValidation type="list" allowBlank="1" showInputMessage="1" showErrorMessage="1" sqref="B26:E26 F34:I34" xr:uid="{00000000-0002-0000-0300-000000000000}">
      <formula1>"0,3"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3"/>
  <sheetViews>
    <sheetView zoomScale="85" zoomScaleNormal="85" workbookViewId="0">
      <pane xSplit="1" ySplit="3" topLeftCell="B53" activePane="bottomRight" state="frozen"/>
      <selection pane="topRight"/>
      <selection pane="bottomLeft"/>
      <selection pane="bottomRight" activeCell="F72" sqref="F72"/>
    </sheetView>
  </sheetViews>
  <sheetFormatPr defaultColWidth="9" defaultRowHeight="15.75"/>
  <cols>
    <col min="1" max="1" width="42.5" style="35" customWidth="1"/>
    <col min="2" max="2" width="13.125" style="36" bestFit="1" customWidth="1"/>
    <col min="3" max="3" width="12.25" style="36" customWidth="1"/>
    <col min="4" max="4" width="12.75" style="37" customWidth="1"/>
    <col min="5" max="5" width="13.375" style="37" customWidth="1"/>
    <col min="6" max="6" width="13.625" style="37" customWidth="1"/>
    <col min="7" max="7" width="14.875" style="37" customWidth="1"/>
    <col min="8" max="8" width="13.75" style="37" customWidth="1"/>
    <col min="9" max="9" width="14" style="37" customWidth="1"/>
    <col min="10" max="10" width="13.25" style="37" customWidth="1"/>
    <col min="11" max="11" width="12.625" style="37" customWidth="1"/>
    <col min="12" max="12" width="12.375" style="37" customWidth="1"/>
    <col min="13" max="13" width="11" style="37" customWidth="1"/>
    <col min="14" max="16384" width="9" style="35"/>
  </cols>
  <sheetData>
    <row r="1" spans="1:13">
      <c r="A1" s="38" t="s">
        <v>1</v>
      </c>
      <c r="B1" s="120" t="s">
        <v>2</v>
      </c>
      <c r="C1" s="121"/>
      <c r="D1" s="121"/>
      <c r="E1" s="121"/>
      <c r="F1" s="121"/>
      <c r="G1" s="122"/>
      <c r="H1" s="120" t="s">
        <v>3</v>
      </c>
      <c r="I1" s="121"/>
      <c r="J1" s="121"/>
      <c r="K1" s="121"/>
      <c r="L1" s="121"/>
      <c r="M1" s="122"/>
    </row>
    <row r="2" spans="1:13" ht="42.75">
      <c r="A2" s="38"/>
      <c r="B2" s="39" t="s">
        <v>94</v>
      </c>
      <c r="C2" s="39" t="s">
        <v>95</v>
      </c>
      <c r="D2" s="39" t="s">
        <v>96</v>
      </c>
      <c r="E2" s="39" t="s">
        <v>97</v>
      </c>
      <c r="F2" s="39" t="s">
        <v>77</v>
      </c>
      <c r="G2" s="39" t="s">
        <v>98</v>
      </c>
      <c r="H2" s="39" t="s">
        <v>99</v>
      </c>
      <c r="I2" s="39" t="s">
        <v>100</v>
      </c>
      <c r="J2" s="39" t="s">
        <v>6</v>
      </c>
      <c r="K2" s="39" t="s">
        <v>88</v>
      </c>
      <c r="L2" s="39" t="s">
        <v>89</v>
      </c>
      <c r="M2" s="39" t="s">
        <v>90</v>
      </c>
    </row>
    <row r="3" spans="1:13">
      <c r="A3" s="40" t="s">
        <v>8</v>
      </c>
      <c r="B3" s="41"/>
      <c r="C3" s="41"/>
      <c r="D3" s="42"/>
      <c r="E3" s="42"/>
      <c r="F3" s="42"/>
      <c r="G3" s="42"/>
      <c r="H3" s="42"/>
      <c r="I3" s="42"/>
      <c r="J3" s="42"/>
      <c r="K3" s="42"/>
      <c r="L3" s="42"/>
      <c r="M3" s="42"/>
    </row>
    <row r="4" spans="1:13">
      <c r="A4" s="43" t="s">
        <v>9</v>
      </c>
      <c r="B4" s="37">
        <v>0.7</v>
      </c>
      <c r="C4" s="37">
        <v>0.7</v>
      </c>
      <c r="D4" s="37">
        <v>0.7</v>
      </c>
      <c r="E4" s="37">
        <v>0.7</v>
      </c>
      <c r="F4" s="37">
        <v>0.7</v>
      </c>
      <c r="G4" s="37">
        <v>0.7</v>
      </c>
      <c r="H4" s="37">
        <v>0.7</v>
      </c>
      <c r="I4" s="37">
        <v>0.7</v>
      </c>
      <c r="J4" s="37">
        <v>0.7</v>
      </c>
      <c r="K4" s="37">
        <v>0.7</v>
      </c>
      <c r="L4" s="37">
        <v>0.7</v>
      </c>
      <c r="M4" s="37">
        <v>0.7</v>
      </c>
    </row>
    <row r="5" spans="1:13">
      <c r="A5" s="43" t="s">
        <v>10</v>
      </c>
      <c r="B5" s="37">
        <v>25</v>
      </c>
      <c r="C5" s="37">
        <v>25</v>
      </c>
      <c r="D5" s="37">
        <v>25</v>
      </c>
      <c r="E5" s="37">
        <v>25</v>
      </c>
      <c r="F5" s="37">
        <v>25</v>
      </c>
      <c r="G5" s="37">
        <v>25</v>
      </c>
      <c r="H5" s="37">
        <v>25</v>
      </c>
      <c r="I5" s="37">
        <v>25</v>
      </c>
      <c r="J5" s="37">
        <v>25</v>
      </c>
      <c r="K5" s="37">
        <v>25</v>
      </c>
      <c r="L5" s="37">
        <v>25</v>
      </c>
      <c r="M5" s="37">
        <v>25</v>
      </c>
    </row>
    <row r="6" spans="1:13">
      <c r="A6" s="43" t="s">
        <v>11</v>
      </c>
      <c r="B6" s="37">
        <v>1.5</v>
      </c>
      <c r="C6" s="37">
        <v>1.5</v>
      </c>
      <c r="D6" s="37">
        <v>1.5</v>
      </c>
      <c r="E6" s="37">
        <v>1.5</v>
      </c>
      <c r="F6" s="37">
        <v>1.5</v>
      </c>
      <c r="G6" s="37">
        <v>1.5</v>
      </c>
      <c r="H6" s="37">
        <v>1.5</v>
      </c>
      <c r="I6" s="37">
        <v>1.5</v>
      </c>
      <c r="J6" s="37">
        <v>1.5</v>
      </c>
      <c r="K6" s="37">
        <v>1.5</v>
      </c>
      <c r="L6" s="37">
        <v>1.5</v>
      </c>
      <c r="M6" s="37">
        <v>1.5</v>
      </c>
    </row>
    <row r="7" spans="1:13" ht="30">
      <c r="A7" s="43" t="s">
        <v>101</v>
      </c>
      <c r="B7" s="44" t="s">
        <v>13</v>
      </c>
      <c r="C7" s="44">
        <v>0.99</v>
      </c>
      <c r="D7" s="44" t="s">
        <v>13</v>
      </c>
      <c r="E7" s="44">
        <v>0.99</v>
      </c>
      <c r="F7" s="44" t="s">
        <v>13</v>
      </c>
      <c r="G7" s="44">
        <v>0.99</v>
      </c>
      <c r="H7" s="44" t="s">
        <v>13</v>
      </c>
      <c r="I7" s="44">
        <v>0.99</v>
      </c>
      <c r="J7" s="44" t="s">
        <v>13</v>
      </c>
      <c r="K7" s="44">
        <v>0.99</v>
      </c>
      <c r="L7" s="44" t="s">
        <v>13</v>
      </c>
      <c r="M7" s="44">
        <v>0.99</v>
      </c>
    </row>
    <row r="8" spans="1:13" ht="30">
      <c r="A8" s="43" t="s">
        <v>14</v>
      </c>
      <c r="B8" s="45">
        <v>0.99</v>
      </c>
      <c r="C8" s="45" t="s">
        <v>13</v>
      </c>
      <c r="D8" s="45">
        <v>0.99</v>
      </c>
      <c r="E8" s="45" t="s">
        <v>13</v>
      </c>
      <c r="F8" s="45">
        <v>0.99</v>
      </c>
      <c r="G8" s="45" t="s">
        <v>13</v>
      </c>
      <c r="H8" s="45">
        <v>0.99</v>
      </c>
      <c r="I8" s="45" t="s">
        <v>13</v>
      </c>
      <c r="J8" s="45">
        <v>0.99</v>
      </c>
      <c r="K8" s="45" t="s">
        <v>13</v>
      </c>
      <c r="L8" s="45">
        <v>0.99</v>
      </c>
      <c r="M8" s="45" t="s">
        <v>13</v>
      </c>
    </row>
    <row r="9" spans="1:13">
      <c r="A9" s="43" t="s">
        <v>15</v>
      </c>
      <c r="B9" s="46" t="s">
        <v>13</v>
      </c>
      <c r="C9" s="46">
        <v>463</v>
      </c>
      <c r="D9" s="46" t="s">
        <v>13</v>
      </c>
      <c r="E9" s="46">
        <v>463</v>
      </c>
      <c r="F9" s="46" t="s">
        <v>13</v>
      </c>
      <c r="G9" s="46">
        <v>463</v>
      </c>
      <c r="H9" s="46"/>
      <c r="I9" s="46">
        <v>463</v>
      </c>
      <c r="J9" s="46"/>
      <c r="K9" s="46">
        <v>463</v>
      </c>
      <c r="L9" s="46"/>
      <c r="M9" s="46">
        <v>463</v>
      </c>
    </row>
    <row r="10" spans="1:13" s="34" customFormat="1">
      <c r="A10" s="47" t="s">
        <v>16</v>
      </c>
      <c r="B10" s="48">
        <v>2116.4</v>
      </c>
      <c r="C10" s="48" t="s">
        <v>13</v>
      </c>
      <c r="D10" s="48">
        <v>2116.4</v>
      </c>
      <c r="E10" s="48" t="s">
        <v>13</v>
      </c>
      <c r="F10" s="48">
        <v>2116.4</v>
      </c>
      <c r="G10" s="48" t="s">
        <v>13</v>
      </c>
      <c r="H10" s="49">
        <v>2116.4</v>
      </c>
      <c r="I10" s="49"/>
      <c r="J10" s="49">
        <v>2116.4</v>
      </c>
      <c r="K10" s="49" t="s">
        <v>13</v>
      </c>
      <c r="L10" s="49">
        <v>2116.4</v>
      </c>
      <c r="M10" s="49" t="s">
        <v>13</v>
      </c>
    </row>
    <row r="11" spans="1:13" ht="30">
      <c r="A11" s="43" t="s">
        <v>17</v>
      </c>
      <c r="B11" s="36" t="s">
        <v>13</v>
      </c>
      <c r="C11" s="44">
        <v>0.01</v>
      </c>
      <c r="D11" s="36" t="s">
        <v>13</v>
      </c>
      <c r="E11" s="44">
        <v>0.01</v>
      </c>
      <c r="F11" s="36" t="s">
        <v>13</v>
      </c>
      <c r="G11" s="44">
        <v>0.01</v>
      </c>
      <c r="H11" s="50" t="s">
        <v>13</v>
      </c>
      <c r="I11" s="44">
        <v>0.01</v>
      </c>
      <c r="J11" s="50" t="s">
        <v>13</v>
      </c>
      <c r="K11" s="44">
        <v>0.01</v>
      </c>
      <c r="L11" s="50" t="s">
        <v>13</v>
      </c>
      <c r="M11" s="44">
        <v>0.01</v>
      </c>
    </row>
    <row r="12" spans="1:13" ht="30">
      <c r="A12" s="43" t="s">
        <v>18</v>
      </c>
      <c r="B12" s="44">
        <v>0.1</v>
      </c>
      <c r="C12" s="51" t="s">
        <v>13</v>
      </c>
      <c r="D12" s="44">
        <v>0.1</v>
      </c>
      <c r="E12" s="51" t="s">
        <v>13</v>
      </c>
      <c r="F12" s="44">
        <v>0.1</v>
      </c>
      <c r="G12" s="51" t="s">
        <v>13</v>
      </c>
      <c r="H12" s="50">
        <v>0.1</v>
      </c>
      <c r="I12" s="44" t="s">
        <v>13</v>
      </c>
      <c r="J12" s="50">
        <v>0.1</v>
      </c>
      <c r="K12" s="44" t="s">
        <v>13</v>
      </c>
      <c r="L12" s="50">
        <v>0.1</v>
      </c>
      <c r="M12" s="44" t="s">
        <v>13</v>
      </c>
    </row>
    <row r="13" spans="1:13">
      <c r="A13" s="43" t="s">
        <v>19</v>
      </c>
      <c r="B13" s="52">
        <f>B10/B42</f>
        <v>3.38624E-3</v>
      </c>
      <c r="C13" s="51" t="s">
        <v>13</v>
      </c>
      <c r="D13" s="52">
        <f>D10/D42</f>
        <v>3.38624E-3</v>
      </c>
      <c r="E13" s="51" t="s">
        <v>13</v>
      </c>
      <c r="F13" s="52">
        <f>F10/F42</f>
        <v>3.38624E-3</v>
      </c>
      <c r="G13" s="51" t="s">
        <v>13</v>
      </c>
      <c r="H13" s="53">
        <f>H10/H42</f>
        <v>3.38624E-3</v>
      </c>
      <c r="I13" s="67" t="s">
        <v>13</v>
      </c>
      <c r="J13" s="53">
        <f>J10/J42</f>
        <v>3.38624E-3</v>
      </c>
      <c r="K13" s="67" t="s">
        <v>13</v>
      </c>
      <c r="L13" s="53">
        <f>L10/L42</f>
        <v>3.38624E-3</v>
      </c>
      <c r="M13" s="68" t="s">
        <v>13</v>
      </c>
    </row>
    <row r="14" spans="1:13">
      <c r="A14" s="43" t="s">
        <v>20</v>
      </c>
      <c r="B14" s="36" t="s">
        <v>102</v>
      </c>
      <c r="C14" s="36" t="s">
        <v>102</v>
      </c>
      <c r="D14" s="37" t="s">
        <v>21</v>
      </c>
      <c r="E14" s="37" t="s">
        <v>21</v>
      </c>
      <c r="F14" s="37" t="s">
        <v>83</v>
      </c>
      <c r="G14" s="37" t="s">
        <v>83</v>
      </c>
      <c r="H14" s="37" t="s">
        <v>102</v>
      </c>
      <c r="I14" s="37" t="s">
        <v>102</v>
      </c>
      <c r="J14" s="37" t="s">
        <v>102</v>
      </c>
      <c r="K14" s="37" t="s">
        <v>102</v>
      </c>
      <c r="L14" s="37" t="s">
        <v>83</v>
      </c>
      <c r="M14" s="37" t="s">
        <v>83</v>
      </c>
    </row>
    <row r="15" spans="1:13">
      <c r="A15" s="43" t="s">
        <v>22</v>
      </c>
      <c r="B15" s="54">
        <v>3</v>
      </c>
      <c r="C15" s="54">
        <v>3</v>
      </c>
      <c r="D15" s="54">
        <v>3</v>
      </c>
      <c r="E15" s="54">
        <v>3</v>
      </c>
      <c r="F15" s="54">
        <v>3</v>
      </c>
      <c r="G15" s="54">
        <v>3</v>
      </c>
      <c r="H15" s="54">
        <v>3</v>
      </c>
      <c r="I15" s="54">
        <v>3</v>
      </c>
      <c r="J15" s="54">
        <v>3</v>
      </c>
      <c r="K15" s="54">
        <v>3</v>
      </c>
      <c r="L15" s="54">
        <v>3</v>
      </c>
      <c r="M15" s="54">
        <v>3</v>
      </c>
    </row>
    <row r="16" spans="1:13">
      <c r="A16" s="43" t="s">
        <v>23</v>
      </c>
      <c r="B16" s="54">
        <v>3</v>
      </c>
      <c r="C16" s="54">
        <v>3</v>
      </c>
      <c r="D16" s="54">
        <v>3</v>
      </c>
      <c r="E16" s="54">
        <v>3</v>
      </c>
      <c r="F16" s="54">
        <v>3</v>
      </c>
      <c r="G16" s="54">
        <v>3</v>
      </c>
      <c r="H16" s="54">
        <v>3</v>
      </c>
      <c r="I16" s="54">
        <v>3</v>
      </c>
      <c r="J16" s="54">
        <v>3</v>
      </c>
      <c r="K16" s="54">
        <v>3</v>
      </c>
      <c r="L16" s="54">
        <v>3</v>
      </c>
      <c r="M16" s="54">
        <v>3</v>
      </c>
    </row>
    <row r="17" spans="1:13">
      <c r="A17" s="40" t="s">
        <v>24</v>
      </c>
      <c r="B17" s="55"/>
      <c r="C17" s="55"/>
      <c r="D17" s="55"/>
      <c r="E17" s="55"/>
      <c r="F17" s="55"/>
      <c r="G17" s="55"/>
      <c r="H17" s="56"/>
      <c r="I17" s="56"/>
      <c r="J17" s="56"/>
      <c r="K17" s="56"/>
      <c r="L17" s="56"/>
      <c r="M17" s="56"/>
    </row>
    <row r="18" spans="1:13" ht="45">
      <c r="A18" s="43" t="s">
        <v>103</v>
      </c>
      <c r="B18" s="54">
        <v>16</v>
      </c>
      <c r="C18" s="54">
        <v>16</v>
      </c>
      <c r="D18" s="54">
        <v>16</v>
      </c>
      <c r="E18" s="54">
        <v>16</v>
      </c>
      <c r="F18" s="54">
        <v>16</v>
      </c>
      <c r="G18" s="54">
        <v>16</v>
      </c>
      <c r="H18" s="54">
        <v>1</v>
      </c>
      <c r="I18" s="54">
        <v>1</v>
      </c>
      <c r="J18" s="54">
        <v>1</v>
      </c>
      <c r="K18" s="54">
        <v>1</v>
      </c>
      <c r="L18" s="54">
        <v>1</v>
      </c>
      <c r="M18" s="54">
        <v>1</v>
      </c>
    </row>
    <row r="19" spans="1:13">
      <c r="A19" s="43" t="s">
        <v>92</v>
      </c>
      <c r="B19" s="54">
        <v>2</v>
      </c>
      <c r="C19" s="54">
        <v>2</v>
      </c>
      <c r="D19" s="54">
        <v>2</v>
      </c>
      <c r="E19" s="54">
        <v>2</v>
      </c>
      <c r="F19" s="54">
        <v>2</v>
      </c>
      <c r="G19" s="54">
        <v>2</v>
      </c>
      <c r="H19" s="54">
        <v>1</v>
      </c>
      <c r="I19" s="54">
        <v>1</v>
      </c>
      <c r="J19" s="54">
        <v>1</v>
      </c>
      <c r="K19" s="54">
        <v>1</v>
      </c>
      <c r="L19" s="54">
        <v>1</v>
      </c>
      <c r="M19" s="54">
        <v>1</v>
      </c>
    </row>
    <row r="20" spans="1:13">
      <c r="A20" s="43" t="s">
        <v>27</v>
      </c>
      <c r="B20" s="54">
        <v>22</v>
      </c>
      <c r="C20" s="54">
        <v>22</v>
      </c>
      <c r="D20" s="54">
        <v>22</v>
      </c>
      <c r="E20" s="54">
        <v>22</v>
      </c>
      <c r="F20" s="54">
        <v>22</v>
      </c>
      <c r="G20" s="54">
        <v>22</v>
      </c>
      <c r="H20" s="54">
        <v>23</v>
      </c>
      <c r="I20" s="54">
        <v>23</v>
      </c>
      <c r="J20" s="54">
        <v>23</v>
      </c>
      <c r="K20" s="54">
        <v>23</v>
      </c>
      <c r="L20" s="54">
        <v>23</v>
      </c>
      <c r="M20" s="54">
        <v>23</v>
      </c>
    </row>
    <row r="21" spans="1:13" ht="45">
      <c r="A21" s="57" t="s">
        <v>104</v>
      </c>
      <c r="B21" s="19">
        <f t="shared" ref="B21:M21" si="0">B20+10*LOG10(B18)</f>
        <v>34.04119982655925</v>
      </c>
      <c r="C21" s="19">
        <f t="shared" si="0"/>
        <v>34.04119982655925</v>
      </c>
      <c r="D21" s="19">
        <f t="shared" ref="D21:E21" si="1">D20+10*LOG10(D18)</f>
        <v>34.04119982655925</v>
      </c>
      <c r="E21" s="19">
        <f t="shared" si="1"/>
        <v>34.04119982655925</v>
      </c>
      <c r="F21" s="19">
        <f t="shared" ref="F21:G21" si="2">F20+10*LOG10(F18)</f>
        <v>34.04119982655925</v>
      </c>
      <c r="G21" s="19">
        <f t="shared" si="2"/>
        <v>34.04119982655925</v>
      </c>
      <c r="H21" s="19">
        <f t="shared" si="0"/>
        <v>23</v>
      </c>
      <c r="I21" s="19">
        <f t="shared" si="0"/>
        <v>23</v>
      </c>
      <c r="J21" s="19">
        <f t="shared" ref="J21:K21" si="3">J20+10*LOG10(J18)</f>
        <v>23</v>
      </c>
      <c r="K21" s="19">
        <f t="shared" si="3"/>
        <v>23</v>
      </c>
      <c r="L21" s="19">
        <f t="shared" si="0"/>
        <v>23</v>
      </c>
      <c r="M21" s="19">
        <f t="shared" si="0"/>
        <v>23</v>
      </c>
    </row>
    <row r="22" spans="1:13">
      <c r="A22" s="43" t="s">
        <v>29</v>
      </c>
      <c r="B22" s="54">
        <f t="shared" ref="B22:G22" si="4">8</f>
        <v>8</v>
      </c>
      <c r="C22" s="54">
        <f t="shared" si="4"/>
        <v>8</v>
      </c>
      <c r="D22" s="54">
        <f t="shared" si="4"/>
        <v>8</v>
      </c>
      <c r="E22" s="54">
        <f t="shared" si="4"/>
        <v>8</v>
      </c>
      <c r="F22" s="54">
        <f t="shared" si="4"/>
        <v>8</v>
      </c>
      <c r="G22" s="54">
        <f t="shared" si="4"/>
        <v>8</v>
      </c>
      <c r="H22" s="54">
        <v>0</v>
      </c>
      <c r="I22" s="54">
        <v>0</v>
      </c>
      <c r="J22" s="54">
        <v>0</v>
      </c>
      <c r="K22" s="54">
        <v>0</v>
      </c>
      <c r="L22" s="54">
        <v>0</v>
      </c>
      <c r="M22" s="54">
        <v>0</v>
      </c>
    </row>
    <row r="23" spans="1:13" ht="45">
      <c r="A23" s="58" t="s">
        <v>30</v>
      </c>
      <c r="B23" s="19">
        <f t="shared" ref="B23:M23" si="5">IF(B18&gt;=2,10*LOG10(B18/B19),0)</f>
        <v>9.0308998699194358</v>
      </c>
      <c r="C23" s="19">
        <f t="shared" si="5"/>
        <v>9.0308998699194358</v>
      </c>
      <c r="D23" s="19">
        <f t="shared" si="5"/>
        <v>9.0308998699194358</v>
      </c>
      <c r="E23" s="19">
        <f t="shared" si="5"/>
        <v>9.0308998699194358</v>
      </c>
      <c r="F23" s="19">
        <f t="shared" si="5"/>
        <v>9.0308998699194358</v>
      </c>
      <c r="G23" s="19">
        <f t="shared" si="5"/>
        <v>9.0308998699194358</v>
      </c>
      <c r="H23" s="19">
        <f t="shared" si="5"/>
        <v>0</v>
      </c>
      <c r="I23" s="19">
        <f t="shared" si="5"/>
        <v>0</v>
      </c>
      <c r="J23" s="19">
        <f t="shared" si="5"/>
        <v>0</v>
      </c>
      <c r="K23" s="19">
        <f t="shared" si="5"/>
        <v>0</v>
      </c>
      <c r="L23" s="19">
        <f t="shared" si="5"/>
        <v>0</v>
      </c>
      <c r="M23" s="19">
        <f t="shared" si="5"/>
        <v>0</v>
      </c>
    </row>
    <row r="24" spans="1:13">
      <c r="A24" s="43" t="s">
        <v>31</v>
      </c>
      <c r="B24" s="54">
        <v>0</v>
      </c>
      <c r="C24" s="54">
        <v>0</v>
      </c>
      <c r="D24" s="54">
        <v>0</v>
      </c>
      <c r="E24" s="54">
        <v>0</v>
      </c>
      <c r="F24" s="54">
        <v>0</v>
      </c>
      <c r="G24" s="54">
        <v>0</v>
      </c>
      <c r="H24" s="54">
        <v>0</v>
      </c>
      <c r="I24" s="54">
        <v>0</v>
      </c>
      <c r="J24" s="54">
        <v>0</v>
      </c>
      <c r="K24" s="54">
        <v>0</v>
      </c>
      <c r="L24" s="54">
        <v>0</v>
      </c>
      <c r="M24" s="54">
        <v>0</v>
      </c>
    </row>
    <row r="25" spans="1:13" ht="30">
      <c r="A25" s="43" t="s">
        <v>32</v>
      </c>
      <c r="B25" s="54">
        <v>0</v>
      </c>
      <c r="C25" s="54">
        <v>0</v>
      </c>
      <c r="D25" s="54">
        <v>0</v>
      </c>
      <c r="E25" s="54">
        <v>0</v>
      </c>
      <c r="F25" s="54">
        <v>0</v>
      </c>
      <c r="G25" s="54">
        <v>0</v>
      </c>
      <c r="H25" s="54">
        <v>0</v>
      </c>
      <c r="I25" s="54">
        <v>0</v>
      </c>
      <c r="J25" s="54">
        <v>0</v>
      </c>
      <c r="K25" s="54">
        <v>0</v>
      </c>
      <c r="L25" s="54">
        <v>0</v>
      </c>
      <c r="M25" s="54">
        <v>0</v>
      </c>
    </row>
    <row r="26" spans="1:13" ht="45">
      <c r="A26" s="43" t="s">
        <v>33</v>
      </c>
      <c r="B26" s="54">
        <v>3</v>
      </c>
      <c r="C26" s="54">
        <v>3</v>
      </c>
      <c r="D26" s="54">
        <v>3</v>
      </c>
      <c r="E26" s="54">
        <v>3</v>
      </c>
      <c r="F26" s="54">
        <v>3</v>
      </c>
      <c r="G26" s="54">
        <v>3</v>
      </c>
      <c r="H26" s="54">
        <v>0</v>
      </c>
      <c r="I26" s="54">
        <v>0</v>
      </c>
      <c r="J26" s="54">
        <v>0</v>
      </c>
      <c r="K26" s="54">
        <v>0</v>
      </c>
      <c r="L26" s="54">
        <v>0</v>
      </c>
      <c r="M26" s="54">
        <v>0</v>
      </c>
    </row>
    <row r="27" spans="1:13" ht="30">
      <c r="A27" s="47" t="s">
        <v>34</v>
      </c>
      <c r="B27" s="49">
        <f t="shared" ref="B27:M27" si="6">B21+B22+B23+B24-B26</f>
        <v>48.072099696478688</v>
      </c>
      <c r="C27" s="49">
        <f t="shared" si="6"/>
        <v>48.072099696478688</v>
      </c>
      <c r="D27" s="49">
        <f t="shared" ref="D27:E27" si="7">D21+D22+D23+D24-D26</f>
        <v>48.072099696478688</v>
      </c>
      <c r="E27" s="49">
        <f t="shared" si="7"/>
        <v>48.072099696478688</v>
      </c>
      <c r="F27" s="49">
        <f t="shared" ref="F27:G27" si="8">F21+F22+F23+F24-F26</f>
        <v>48.072099696478688</v>
      </c>
      <c r="G27" s="49">
        <f t="shared" si="8"/>
        <v>48.072099696478688</v>
      </c>
      <c r="H27" s="49">
        <f t="shared" si="6"/>
        <v>23</v>
      </c>
      <c r="I27" s="49">
        <f t="shared" si="6"/>
        <v>23</v>
      </c>
      <c r="J27" s="49">
        <f t="shared" ref="J27:K27" si="9">J21+J22+J23+J24-J26</f>
        <v>23</v>
      </c>
      <c r="K27" s="49">
        <f t="shared" si="9"/>
        <v>23</v>
      </c>
      <c r="L27" s="49">
        <f t="shared" si="6"/>
        <v>23</v>
      </c>
      <c r="M27" s="49">
        <f t="shared" si="6"/>
        <v>23</v>
      </c>
    </row>
    <row r="28" spans="1:13" ht="30">
      <c r="A28" s="47" t="s">
        <v>35</v>
      </c>
      <c r="B28" s="49">
        <f t="shared" ref="B28:M28" si="10">B21+B22+B23-B25-B26</f>
        <v>48.072099696478688</v>
      </c>
      <c r="C28" s="49">
        <f t="shared" si="10"/>
        <v>48.072099696478688</v>
      </c>
      <c r="D28" s="49">
        <f t="shared" ref="D28:E28" si="11">D21+D22+D23-D25-D26</f>
        <v>48.072099696478688</v>
      </c>
      <c r="E28" s="49">
        <f t="shared" si="11"/>
        <v>48.072099696478688</v>
      </c>
      <c r="F28" s="49">
        <f t="shared" ref="F28:G28" si="12">F21+F22+F23-F25-F26</f>
        <v>48.072099696478688</v>
      </c>
      <c r="G28" s="49">
        <f t="shared" si="12"/>
        <v>48.072099696478688</v>
      </c>
      <c r="H28" s="49">
        <f t="shared" si="10"/>
        <v>23</v>
      </c>
      <c r="I28" s="49">
        <f t="shared" si="10"/>
        <v>23</v>
      </c>
      <c r="J28" s="49">
        <f t="shared" ref="J28:K28" si="13">J21+J22+J23-J25-J26</f>
        <v>23</v>
      </c>
      <c r="K28" s="49">
        <f t="shared" si="13"/>
        <v>23</v>
      </c>
      <c r="L28" s="49">
        <f t="shared" si="10"/>
        <v>23</v>
      </c>
      <c r="M28" s="49">
        <f t="shared" si="10"/>
        <v>23</v>
      </c>
    </row>
    <row r="29" spans="1:13">
      <c r="A29" s="40" t="s">
        <v>36</v>
      </c>
      <c r="B29" s="55"/>
      <c r="C29" s="55"/>
      <c r="D29" s="55"/>
      <c r="E29" s="55"/>
      <c r="F29" s="55"/>
      <c r="G29" s="55"/>
      <c r="H29" s="56"/>
      <c r="I29" s="56"/>
      <c r="J29" s="56"/>
      <c r="K29" s="56"/>
      <c r="L29" s="56"/>
      <c r="M29" s="56"/>
    </row>
    <row r="30" spans="1:13" ht="45">
      <c r="A30" s="43" t="s">
        <v>37</v>
      </c>
      <c r="B30" s="54">
        <v>1</v>
      </c>
      <c r="C30" s="54">
        <v>1</v>
      </c>
      <c r="D30" s="54">
        <v>1</v>
      </c>
      <c r="E30" s="54">
        <v>1</v>
      </c>
      <c r="F30" s="54">
        <v>1</v>
      </c>
      <c r="G30" s="54">
        <v>1</v>
      </c>
      <c r="H30" s="54">
        <v>16</v>
      </c>
      <c r="I30" s="54">
        <v>16</v>
      </c>
      <c r="J30" s="54">
        <v>16</v>
      </c>
      <c r="K30" s="54">
        <v>16</v>
      </c>
      <c r="L30" s="54">
        <v>16</v>
      </c>
      <c r="M30" s="54">
        <v>16</v>
      </c>
    </row>
    <row r="31" spans="1:13">
      <c r="A31" s="43" t="s">
        <v>38</v>
      </c>
      <c r="B31" s="54">
        <v>1</v>
      </c>
      <c r="C31" s="54">
        <v>1</v>
      </c>
      <c r="D31" s="54">
        <v>1</v>
      </c>
      <c r="E31" s="54">
        <v>1</v>
      </c>
      <c r="F31" s="54">
        <v>1</v>
      </c>
      <c r="G31" s="54">
        <v>1</v>
      </c>
      <c r="H31" s="54">
        <v>2</v>
      </c>
      <c r="I31" s="54">
        <v>2</v>
      </c>
      <c r="J31" s="54">
        <v>2</v>
      </c>
      <c r="K31" s="54">
        <v>2</v>
      </c>
      <c r="L31" s="54">
        <v>2</v>
      </c>
      <c r="M31" s="54">
        <v>2</v>
      </c>
    </row>
    <row r="32" spans="1:13">
      <c r="A32" s="43" t="s">
        <v>39</v>
      </c>
      <c r="B32" s="54">
        <v>0</v>
      </c>
      <c r="C32" s="54">
        <v>0</v>
      </c>
      <c r="D32" s="54">
        <v>0</v>
      </c>
      <c r="E32" s="54">
        <v>0</v>
      </c>
      <c r="F32" s="54">
        <v>0</v>
      </c>
      <c r="G32" s="54">
        <v>0</v>
      </c>
      <c r="H32" s="54">
        <v>8</v>
      </c>
      <c r="I32" s="54">
        <v>8</v>
      </c>
      <c r="J32" s="54">
        <v>8</v>
      </c>
      <c r="K32" s="54">
        <v>8</v>
      </c>
      <c r="L32" s="54">
        <v>8</v>
      </c>
      <c r="M32" s="54">
        <v>8</v>
      </c>
    </row>
    <row r="33" spans="1:13" ht="42.75">
      <c r="A33" s="59" t="s">
        <v>40</v>
      </c>
      <c r="B33" s="17">
        <f t="shared" ref="B33:I33" si="14">IF(B30&gt;=2,10*LOG10(B30/B31),0)</f>
        <v>0</v>
      </c>
      <c r="C33" s="17">
        <f t="shared" si="14"/>
        <v>0</v>
      </c>
      <c r="D33" s="17">
        <f t="shared" si="14"/>
        <v>0</v>
      </c>
      <c r="E33" s="17">
        <f t="shared" si="14"/>
        <v>0</v>
      </c>
      <c r="F33" s="17">
        <f t="shared" si="14"/>
        <v>0</v>
      </c>
      <c r="G33" s="17">
        <f t="shared" si="14"/>
        <v>0</v>
      </c>
      <c r="H33" s="17">
        <f t="shared" si="14"/>
        <v>9.0308998699194358</v>
      </c>
      <c r="I33" s="17">
        <f t="shared" si="14"/>
        <v>9.0308998699194358</v>
      </c>
      <c r="J33" s="19">
        <f t="shared" ref="J33:M33" si="15">IF(J30/J31&gt;=2,10*LOG10(J30/J31),0)</f>
        <v>9.0308998699194358</v>
      </c>
      <c r="K33" s="19">
        <f t="shared" si="15"/>
        <v>9.0308998699194358</v>
      </c>
      <c r="L33" s="19">
        <f t="shared" si="15"/>
        <v>9.0308998699194358</v>
      </c>
      <c r="M33" s="19">
        <f t="shared" si="15"/>
        <v>9.0308998699194358</v>
      </c>
    </row>
    <row r="34" spans="1:13" ht="45">
      <c r="A34" s="43" t="s">
        <v>41</v>
      </c>
      <c r="B34" s="54">
        <v>0</v>
      </c>
      <c r="C34" s="54">
        <v>0</v>
      </c>
      <c r="D34" s="54">
        <v>0</v>
      </c>
      <c r="E34" s="54">
        <v>0</v>
      </c>
      <c r="F34" s="54">
        <v>0</v>
      </c>
      <c r="G34" s="54">
        <v>0</v>
      </c>
      <c r="H34" s="54">
        <v>3</v>
      </c>
      <c r="I34" s="54">
        <v>3</v>
      </c>
      <c r="J34" s="54">
        <v>3</v>
      </c>
      <c r="K34" s="54">
        <v>3</v>
      </c>
      <c r="L34" s="54">
        <v>3</v>
      </c>
      <c r="M34" s="54">
        <v>3</v>
      </c>
    </row>
    <row r="35" spans="1:13">
      <c r="A35" s="43" t="s">
        <v>42</v>
      </c>
      <c r="B35" s="54">
        <v>7</v>
      </c>
      <c r="C35" s="54">
        <v>7</v>
      </c>
      <c r="D35" s="54">
        <v>7</v>
      </c>
      <c r="E35" s="54">
        <v>7</v>
      </c>
      <c r="F35" s="54">
        <v>7</v>
      </c>
      <c r="G35" s="54">
        <v>7</v>
      </c>
      <c r="H35" s="54">
        <v>5</v>
      </c>
      <c r="I35" s="54">
        <v>5</v>
      </c>
      <c r="J35" s="54">
        <v>5</v>
      </c>
      <c r="K35" s="54">
        <v>5</v>
      </c>
      <c r="L35" s="54">
        <v>5</v>
      </c>
      <c r="M35" s="54">
        <v>5</v>
      </c>
    </row>
    <row r="36" spans="1:13">
      <c r="A36" s="43" t="s">
        <v>43</v>
      </c>
      <c r="B36" s="37">
        <v>-174</v>
      </c>
      <c r="C36" s="37">
        <v>-174</v>
      </c>
      <c r="D36" s="37">
        <v>-174</v>
      </c>
      <c r="E36" s="37">
        <v>-174</v>
      </c>
      <c r="F36" s="37">
        <v>-174</v>
      </c>
      <c r="G36" s="37">
        <v>-174</v>
      </c>
      <c r="H36" s="37">
        <v>-174</v>
      </c>
      <c r="I36" s="37">
        <v>-174</v>
      </c>
      <c r="J36" s="37">
        <v>-174</v>
      </c>
      <c r="K36" s="37">
        <v>-174</v>
      </c>
      <c r="L36" s="37">
        <v>-174</v>
      </c>
      <c r="M36" s="37">
        <v>-174</v>
      </c>
    </row>
    <row r="37" spans="1:13" ht="30">
      <c r="A37" s="43" t="s">
        <v>85</v>
      </c>
      <c r="B37" s="37" t="s">
        <v>13</v>
      </c>
      <c r="C37" s="25">
        <v>-177</v>
      </c>
      <c r="D37" s="37" t="s">
        <v>13</v>
      </c>
      <c r="E37" s="25">
        <v>-177</v>
      </c>
      <c r="F37" s="37" t="s">
        <v>13</v>
      </c>
      <c r="G37" s="25">
        <v>-177</v>
      </c>
      <c r="H37" s="37" t="s">
        <v>13</v>
      </c>
      <c r="I37" s="25">
        <v>-177</v>
      </c>
      <c r="J37" s="37" t="s">
        <v>13</v>
      </c>
      <c r="K37" s="25">
        <v>-177</v>
      </c>
      <c r="L37" s="37" t="s">
        <v>13</v>
      </c>
      <c r="M37" s="25">
        <v>-177</v>
      </c>
    </row>
    <row r="38" spans="1:13" ht="30">
      <c r="A38" s="43" t="s">
        <v>45</v>
      </c>
      <c r="B38" s="37">
        <v>-177</v>
      </c>
      <c r="C38" s="25" t="s">
        <v>13</v>
      </c>
      <c r="D38" s="37">
        <v>-177</v>
      </c>
      <c r="E38" s="25" t="s">
        <v>13</v>
      </c>
      <c r="F38" s="37">
        <v>-177</v>
      </c>
      <c r="G38" s="25" t="s">
        <v>13</v>
      </c>
      <c r="H38" s="60">
        <v>-177</v>
      </c>
      <c r="I38" s="60" t="s">
        <v>13</v>
      </c>
      <c r="J38" s="60">
        <v>-177</v>
      </c>
      <c r="K38" s="60" t="s">
        <v>13</v>
      </c>
      <c r="L38" s="60">
        <v>-177</v>
      </c>
      <c r="M38" s="60" t="s">
        <v>13</v>
      </c>
    </row>
    <row r="39" spans="1:13" ht="45">
      <c r="A39" s="61" t="s">
        <v>46</v>
      </c>
      <c r="B39" s="62" t="s">
        <v>13</v>
      </c>
      <c r="C39" s="62">
        <f t="shared" ref="C39:M39" si="16">10*LOG10(10^((C35+C36)/10)+10^(C37/10))</f>
        <v>-166.58607314841777</v>
      </c>
      <c r="D39" s="62" t="s">
        <v>13</v>
      </c>
      <c r="E39" s="62">
        <f t="shared" ref="E39" si="17">10*LOG10(10^((E35+E36)/10)+10^(E37/10))</f>
        <v>-166.58607314841777</v>
      </c>
      <c r="F39" s="62" t="s">
        <v>13</v>
      </c>
      <c r="G39" s="62">
        <f t="shared" ref="G39" si="18">10*LOG10(10^((G35+G36)/10)+10^(G37/10))</f>
        <v>-166.58607314841777</v>
      </c>
      <c r="H39" s="62" t="s">
        <v>13</v>
      </c>
      <c r="I39" s="62">
        <f t="shared" si="16"/>
        <v>-168.36107965856621</v>
      </c>
      <c r="J39" s="62" t="s">
        <v>13</v>
      </c>
      <c r="K39" s="62">
        <f t="shared" ref="K39" si="19">10*LOG10(10^((K35+K36)/10)+10^(K37/10))</f>
        <v>-168.36107965856621</v>
      </c>
      <c r="L39" s="62" t="s">
        <v>13</v>
      </c>
      <c r="M39" s="62">
        <f t="shared" si="16"/>
        <v>-168.36107965856621</v>
      </c>
    </row>
    <row r="40" spans="1:13" ht="45">
      <c r="A40" s="61" t="s">
        <v>105</v>
      </c>
      <c r="B40" s="62">
        <f t="shared" ref="B40:L40" si="20">10*LOG10(10^((B35+B36)/10)+10^(B38/10))</f>
        <v>-166.58607314841777</v>
      </c>
      <c r="C40" s="62" t="s">
        <v>13</v>
      </c>
      <c r="D40" s="62">
        <f t="shared" ref="D40" si="21">10*LOG10(10^((D35+D36)/10)+10^(D38/10))</f>
        <v>-166.58607314841777</v>
      </c>
      <c r="E40" s="62" t="s">
        <v>13</v>
      </c>
      <c r="F40" s="62">
        <f t="shared" ref="F40" si="22">10*LOG10(10^((F35+F36)/10)+10^(F38/10))</f>
        <v>-166.58607314841777</v>
      </c>
      <c r="G40" s="62" t="s">
        <v>13</v>
      </c>
      <c r="H40" s="62">
        <f t="shared" si="20"/>
        <v>-168.36107965856621</v>
      </c>
      <c r="I40" s="62" t="s">
        <v>13</v>
      </c>
      <c r="J40" s="62">
        <f t="shared" ref="J40" si="23">10*LOG10(10^((J35+J36)/10)+10^(J38/10))</f>
        <v>-168.36107965856621</v>
      </c>
      <c r="K40" s="62" t="s">
        <v>13</v>
      </c>
      <c r="L40" s="62">
        <f t="shared" si="20"/>
        <v>-168.36107965856621</v>
      </c>
      <c r="M40" s="62" t="s">
        <v>13</v>
      </c>
    </row>
    <row r="41" spans="1:13" ht="30">
      <c r="A41" s="43" t="s">
        <v>48</v>
      </c>
      <c r="B41" s="63" t="s">
        <v>13</v>
      </c>
      <c r="C41" s="63">
        <v>625000</v>
      </c>
      <c r="D41" s="63" t="s">
        <v>13</v>
      </c>
      <c r="E41" s="63">
        <v>625000</v>
      </c>
      <c r="F41" s="63" t="s">
        <v>13</v>
      </c>
      <c r="G41" s="63">
        <v>625000</v>
      </c>
      <c r="H41" s="25" t="s">
        <v>13</v>
      </c>
      <c r="I41" s="63">
        <v>625000</v>
      </c>
      <c r="J41" s="25" t="s">
        <v>13</v>
      </c>
      <c r="K41" s="63">
        <v>625000</v>
      </c>
      <c r="L41" s="25" t="s">
        <v>13</v>
      </c>
      <c r="M41" s="63">
        <v>625000</v>
      </c>
    </row>
    <row r="42" spans="1:13" ht="30">
      <c r="A42" s="43" t="s">
        <v>49</v>
      </c>
      <c r="B42" s="63">
        <v>625000</v>
      </c>
      <c r="C42" s="25" t="s">
        <v>13</v>
      </c>
      <c r="D42" s="63">
        <v>625000</v>
      </c>
      <c r="E42" s="25" t="s">
        <v>13</v>
      </c>
      <c r="F42" s="63">
        <v>625000</v>
      </c>
      <c r="G42" s="25" t="s">
        <v>13</v>
      </c>
      <c r="H42" s="63">
        <v>625000</v>
      </c>
      <c r="I42" s="24" t="s">
        <v>13</v>
      </c>
      <c r="J42" s="63">
        <v>625000</v>
      </c>
      <c r="K42" s="24" t="s">
        <v>13</v>
      </c>
      <c r="L42" s="63">
        <v>625000</v>
      </c>
      <c r="M42" s="24" t="s">
        <v>13</v>
      </c>
    </row>
    <row r="43" spans="1:13" ht="30">
      <c r="A43" s="47" t="s">
        <v>50</v>
      </c>
      <c r="B43" s="62" t="s">
        <v>13</v>
      </c>
      <c r="C43" s="62">
        <f t="shared" ref="C43:M44" si="24">C39+10*LOG10(C41)</f>
        <v>-108.62727297497702</v>
      </c>
      <c r="D43" s="62" t="s">
        <v>13</v>
      </c>
      <c r="E43" s="62">
        <f t="shared" si="24"/>
        <v>-108.62727297497702</v>
      </c>
      <c r="F43" s="62" t="s">
        <v>13</v>
      </c>
      <c r="G43" s="62">
        <f t="shared" ref="G43" si="25">G39+10*LOG10(G41)</f>
        <v>-108.62727297497702</v>
      </c>
      <c r="H43" s="62" t="s">
        <v>13</v>
      </c>
      <c r="I43" s="62">
        <f t="shared" si="24"/>
        <v>-110.40227948512546</v>
      </c>
      <c r="J43" s="62" t="s">
        <v>13</v>
      </c>
      <c r="K43" s="62">
        <f t="shared" ref="K43" si="26">K39+10*LOG10(K41)</f>
        <v>-110.40227948512546</v>
      </c>
      <c r="L43" s="62" t="s">
        <v>13</v>
      </c>
      <c r="M43" s="62">
        <f t="shared" si="24"/>
        <v>-110.40227948512546</v>
      </c>
    </row>
    <row r="44" spans="1:13" ht="30">
      <c r="A44" s="47" t="s">
        <v>51</v>
      </c>
      <c r="B44" s="62">
        <f>B40+10*LOG10(B42)</f>
        <v>-108.62727297497702</v>
      </c>
      <c r="C44" s="62" t="s">
        <v>13</v>
      </c>
      <c r="D44" s="62">
        <f t="shared" si="24"/>
        <v>-108.62727297497702</v>
      </c>
      <c r="E44" s="62" t="s">
        <v>13</v>
      </c>
      <c r="F44" s="62">
        <f t="shared" ref="F44" si="27">F40+10*LOG10(F42)</f>
        <v>-108.62727297497702</v>
      </c>
      <c r="G44" s="62" t="s">
        <v>13</v>
      </c>
      <c r="H44" s="62">
        <f t="shared" si="24"/>
        <v>-110.40227948512546</v>
      </c>
      <c r="I44" s="62" t="s">
        <v>13</v>
      </c>
      <c r="J44" s="62">
        <f t="shared" ref="J44" si="28">J40+10*LOG10(J42)</f>
        <v>-110.40227948512546</v>
      </c>
      <c r="K44" s="62" t="s">
        <v>13</v>
      </c>
      <c r="L44" s="62">
        <f t="shared" si="24"/>
        <v>-110.40227948512546</v>
      </c>
      <c r="M44" s="62" t="s">
        <v>13</v>
      </c>
    </row>
    <row r="45" spans="1:13">
      <c r="A45" s="43" t="s">
        <v>52</v>
      </c>
      <c r="B45" s="37" t="s">
        <v>13</v>
      </c>
      <c r="C45" s="63">
        <v>-11.2</v>
      </c>
      <c r="D45" s="37" t="s">
        <v>13</v>
      </c>
      <c r="E45" s="63">
        <v>-9.1999999999999993</v>
      </c>
      <c r="F45" s="37" t="s">
        <v>13</v>
      </c>
      <c r="G45" s="63">
        <v>-9.1999999999999993</v>
      </c>
      <c r="H45" s="37" t="s">
        <v>13</v>
      </c>
      <c r="I45" s="63">
        <v>-11.8</v>
      </c>
      <c r="J45" s="37" t="s">
        <v>13</v>
      </c>
      <c r="K45" s="63">
        <v>-11.7</v>
      </c>
      <c r="L45" s="37" t="s">
        <v>13</v>
      </c>
      <c r="M45" s="63">
        <v>-11.7</v>
      </c>
    </row>
    <row r="46" spans="1:13">
      <c r="A46" s="43" t="s">
        <v>53</v>
      </c>
      <c r="B46" s="63">
        <v>-12.5</v>
      </c>
      <c r="C46" s="25" t="s">
        <v>13</v>
      </c>
      <c r="D46" s="63">
        <v>-10.5</v>
      </c>
      <c r="E46" s="25" t="s">
        <v>13</v>
      </c>
      <c r="F46" s="63">
        <v>-10.5</v>
      </c>
      <c r="G46" s="25" t="s">
        <v>13</v>
      </c>
      <c r="H46" s="63">
        <v>-12.6</v>
      </c>
      <c r="I46" s="25" t="s">
        <v>13</v>
      </c>
      <c r="J46" s="63">
        <v>-12.7</v>
      </c>
      <c r="K46" s="25" t="s">
        <v>13</v>
      </c>
      <c r="L46" s="63">
        <v>-12.7</v>
      </c>
      <c r="M46" s="25" t="s">
        <v>13</v>
      </c>
    </row>
    <row r="47" spans="1:13">
      <c r="A47" s="43" t="s">
        <v>54</v>
      </c>
      <c r="B47" s="37">
        <v>2</v>
      </c>
      <c r="C47" s="25">
        <v>2</v>
      </c>
      <c r="D47" s="25">
        <v>2</v>
      </c>
      <c r="E47" s="37">
        <v>2</v>
      </c>
      <c r="F47" s="25">
        <v>2</v>
      </c>
      <c r="G47" s="37">
        <v>2</v>
      </c>
      <c r="H47" s="37">
        <v>2</v>
      </c>
      <c r="I47" s="37">
        <v>2</v>
      </c>
      <c r="J47" s="37">
        <v>2</v>
      </c>
      <c r="K47" s="37">
        <v>2</v>
      </c>
      <c r="L47" s="37">
        <v>2</v>
      </c>
      <c r="M47" s="37">
        <v>2</v>
      </c>
    </row>
    <row r="48" spans="1:13">
      <c r="A48" s="43" t="s">
        <v>55</v>
      </c>
      <c r="B48" s="37" t="s">
        <v>13</v>
      </c>
      <c r="C48" s="25">
        <v>0</v>
      </c>
      <c r="D48" s="25" t="s">
        <v>13</v>
      </c>
      <c r="E48" s="37">
        <v>0</v>
      </c>
      <c r="F48" s="25" t="s">
        <v>13</v>
      </c>
      <c r="G48" s="37">
        <v>0</v>
      </c>
      <c r="H48" s="37" t="s">
        <v>13</v>
      </c>
      <c r="I48" s="37">
        <v>0</v>
      </c>
      <c r="J48" s="37" t="s">
        <v>13</v>
      </c>
      <c r="K48" s="37">
        <v>0</v>
      </c>
      <c r="L48" s="37" t="s">
        <v>13</v>
      </c>
      <c r="M48" s="37">
        <v>0</v>
      </c>
    </row>
    <row r="49" spans="1:14">
      <c r="A49" s="43" t="s">
        <v>56</v>
      </c>
      <c r="B49" s="37">
        <v>0</v>
      </c>
      <c r="C49" s="25" t="s">
        <v>13</v>
      </c>
      <c r="D49" s="25">
        <v>0</v>
      </c>
      <c r="E49" s="37" t="s">
        <v>13</v>
      </c>
      <c r="F49" s="25">
        <v>0</v>
      </c>
      <c r="G49" s="37" t="s">
        <v>13</v>
      </c>
      <c r="H49" s="37">
        <v>0</v>
      </c>
      <c r="I49" s="37" t="s">
        <v>13</v>
      </c>
      <c r="J49" s="25">
        <v>0</v>
      </c>
      <c r="K49" s="37" t="s">
        <v>13</v>
      </c>
      <c r="L49" s="25">
        <v>0</v>
      </c>
      <c r="M49" s="37" t="s">
        <v>13</v>
      </c>
    </row>
    <row r="50" spans="1:14" ht="30">
      <c r="A50" s="61" t="s">
        <v>57</v>
      </c>
      <c r="B50" s="62" t="s">
        <v>13</v>
      </c>
      <c r="C50" s="62">
        <f>C43+C45+C47-C48</f>
        <v>-117.82727297497702</v>
      </c>
      <c r="D50" s="62" t="s">
        <v>13</v>
      </c>
      <c r="E50" s="62">
        <f t="shared" ref="E50:M50" si="29">E43+E45+E47-E48</f>
        <v>-115.82727297497702</v>
      </c>
      <c r="F50" s="62" t="s">
        <v>13</v>
      </c>
      <c r="G50" s="62">
        <f t="shared" ref="G50" si="30">G43+G45+G47-G48</f>
        <v>-115.82727297497702</v>
      </c>
      <c r="H50" s="62" t="s">
        <v>13</v>
      </c>
      <c r="I50" s="62">
        <f t="shared" si="29"/>
        <v>-120.20227948512546</v>
      </c>
      <c r="J50" s="62" t="s">
        <v>13</v>
      </c>
      <c r="K50" s="62">
        <f t="shared" si="29"/>
        <v>-120.10227948512546</v>
      </c>
      <c r="L50" s="62" t="s">
        <v>13</v>
      </c>
      <c r="M50" s="62">
        <f t="shared" si="29"/>
        <v>-120.10227948512546</v>
      </c>
    </row>
    <row r="51" spans="1:14" ht="30">
      <c r="A51" s="61" t="s">
        <v>58</v>
      </c>
      <c r="B51" s="62">
        <f>B44+B46+B47-B49</f>
        <v>-119.12727297497702</v>
      </c>
      <c r="C51" s="62" t="s">
        <v>13</v>
      </c>
      <c r="D51" s="62">
        <f>D44+D46+D47-D49</f>
        <v>-117.12727297497702</v>
      </c>
      <c r="E51" s="62" t="s">
        <v>13</v>
      </c>
      <c r="F51" s="62">
        <f>F44+F46+F47-F49</f>
        <v>-117.12727297497702</v>
      </c>
      <c r="G51" s="62" t="s">
        <v>13</v>
      </c>
      <c r="H51" s="62">
        <f t="shared" ref="H51:L51" si="31">H44+H46+H47-H49</f>
        <v>-121.00227948512546</v>
      </c>
      <c r="I51" s="62" t="s">
        <v>13</v>
      </c>
      <c r="J51" s="62">
        <f>J44+J46+J47-J49</f>
        <v>-121.10227948512546</v>
      </c>
      <c r="K51" s="62" t="s">
        <v>13</v>
      </c>
      <c r="L51" s="62">
        <f t="shared" si="31"/>
        <v>-121.10227948512546</v>
      </c>
      <c r="M51" s="62" t="s">
        <v>13</v>
      </c>
    </row>
    <row r="52" spans="1:14" ht="30">
      <c r="A52" s="61" t="s">
        <v>59</v>
      </c>
      <c r="B52" s="62" t="s">
        <v>13</v>
      </c>
      <c r="C52" s="62">
        <f t="shared" ref="C52:M52" si="32">C27+C32+C33-C50</f>
        <v>165.89937267145569</v>
      </c>
      <c r="D52" s="62" t="s">
        <v>13</v>
      </c>
      <c r="E52" s="62">
        <f t="shared" si="32"/>
        <v>163.89937267145569</v>
      </c>
      <c r="F52" s="62" t="s">
        <v>13</v>
      </c>
      <c r="G52" s="62">
        <f t="shared" ref="G52" si="33">G27+G32+G33-G50</f>
        <v>163.89937267145569</v>
      </c>
      <c r="H52" s="62" t="s">
        <v>13</v>
      </c>
      <c r="I52" s="62">
        <f t="shared" si="32"/>
        <v>160.23317935504491</v>
      </c>
      <c r="J52" s="62" t="s">
        <v>13</v>
      </c>
      <c r="K52" s="62">
        <f t="shared" si="32"/>
        <v>160.13317935504489</v>
      </c>
      <c r="L52" s="62" t="s">
        <v>13</v>
      </c>
      <c r="M52" s="62">
        <f t="shared" si="32"/>
        <v>160.13317935504489</v>
      </c>
    </row>
    <row r="53" spans="1:14" ht="30">
      <c r="A53" s="61" t="s">
        <v>60</v>
      </c>
      <c r="B53" s="62">
        <f>B28+B32+B33-B51</f>
        <v>167.19937267145571</v>
      </c>
      <c r="C53" s="62" t="s">
        <v>13</v>
      </c>
      <c r="D53" s="62">
        <f t="shared" ref="D53:J53" si="34">D28+D32+D33-D51</f>
        <v>165.19937267145571</v>
      </c>
      <c r="E53" s="62" t="s">
        <v>13</v>
      </c>
      <c r="F53" s="62">
        <f t="shared" ref="F53" si="35">F28+F32+F33-F51</f>
        <v>165.19937267145571</v>
      </c>
      <c r="G53" s="62" t="s">
        <v>13</v>
      </c>
      <c r="H53" s="62">
        <f t="shared" si="34"/>
        <v>161.03317935504489</v>
      </c>
      <c r="I53" s="62" t="s">
        <v>13</v>
      </c>
      <c r="J53" s="62">
        <f t="shared" si="34"/>
        <v>161.13317935504489</v>
      </c>
      <c r="K53" s="62" t="s">
        <v>13</v>
      </c>
      <c r="L53" s="62">
        <f>L28+L32+L33-L51</f>
        <v>161.13317935504489</v>
      </c>
      <c r="M53" s="62" t="s">
        <v>13</v>
      </c>
    </row>
    <row r="54" spans="1:14">
      <c r="A54" s="40" t="s">
        <v>61</v>
      </c>
      <c r="B54" s="39"/>
      <c r="C54" s="39"/>
      <c r="D54" s="42"/>
      <c r="E54" s="42"/>
      <c r="F54" s="42"/>
      <c r="G54" s="42"/>
      <c r="H54" s="42"/>
      <c r="I54" s="42"/>
      <c r="J54" s="42"/>
      <c r="K54" s="42"/>
      <c r="L54" s="42"/>
      <c r="M54" s="42"/>
    </row>
    <row r="55" spans="1:14">
      <c r="A55" s="43" t="s">
        <v>62</v>
      </c>
      <c r="B55" s="60">
        <v>4</v>
      </c>
      <c r="C55" s="25">
        <v>4</v>
      </c>
      <c r="D55" s="60">
        <v>6</v>
      </c>
      <c r="E55" s="60">
        <v>6</v>
      </c>
      <c r="F55" s="60">
        <v>6</v>
      </c>
      <c r="G55" s="60">
        <v>6</v>
      </c>
      <c r="H55" s="60">
        <v>4</v>
      </c>
      <c r="I55" s="60">
        <v>4</v>
      </c>
      <c r="J55" s="60">
        <v>6</v>
      </c>
      <c r="K55" s="60">
        <v>6</v>
      </c>
      <c r="L55" s="60">
        <v>6</v>
      </c>
      <c r="M55" s="60">
        <v>6</v>
      </c>
    </row>
    <row r="56" spans="1:14" ht="30">
      <c r="A56" s="43" t="s">
        <v>63</v>
      </c>
      <c r="B56" s="25" t="s">
        <v>13</v>
      </c>
      <c r="C56" s="25">
        <v>6.3</v>
      </c>
      <c r="D56" s="25" t="s">
        <v>13</v>
      </c>
      <c r="E56" s="25">
        <v>10.26</v>
      </c>
      <c r="F56" s="25" t="s">
        <v>13</v>
      </c>
      <c r="G56" s="25">
        <v>12.22</v>
      </c>
      <c r="H56" s="25" t="s">
        <v>13</v>
      </c>
      <c r="I56" s="25">
        <v>6.3</v>
      </c>
      <c r="J56" s="25" t="s">
        <v>13</v>
      </c>
      <c r="K56" s="25">
        <v>10.26</v>
      </c>
      <c r="L56" s="25" t="s">
        <v>13</v>
      </c>
      <c r="M56" s="25">
        <v>12.22</v>
      </c>
    </row>
    <row r="57" spans="1:14" ht="30">
      <c r="A57" s="43" t="s">
        <v>64</v>
      </c>
      <c r="B57" s="25">
        <v>6.3</v>
      </c>
      <c r="C57" s="25" t="s">
        <v>13</v>
      </c>
      <c r="D57" s="25">
        <v>10.26</v>
      </c>
      <c r="E57" s="25" t="s">
        <v>13</v>
      </c>
      <c r="F57" s="25">
        <v>12.22</v>
      </c>
      <c r="G57" s="25" t="s">
        <v>13</v>
      </c>
      <c r="H57" s="25">
        <v>6.3</v>
      </c>
      <c r="I57" s="25" t="s">
        <v>13</v>
      </c>
      <c r="J57" s="25">
        <v>10.26</v>
      </c>
      <c r="K57" s="25" t="s">
        <v>13</v>
      </c>
      <c r="L57" s="25">
        <v>12.22</v>
      </c>
      <c r="M57" s="25" t="s">
        <v>13</v>
      </c>
    </row>
    <row r="58" spans="1:14">
      <c r="A58" s="43" t="s">
        <v>65</v>
      </c>
      <c r="B58" s="25">
        <v>0</v>
      </c>
      <c r="C58" s="25">
        <v>0</v>
      </c>
      <c r="D58" s="24">
        <v>0</v>
      </c>
      <c r="E58" s="24">
        <v>0</v>
      </c>
      <c r="F58" s="24">
        <v>0</v>
      </c>
      <c r="G58" s="24">
        <v>0</v>
      </c>
      <c r="H58" s="24">
        <v>0</v>
      </c>
      <c r="I58" s="24">
        <v>0</v>
      </c>
      <c r="J58" s="24">
        <v>0</v>
      </c>
      <c r="K58" s="24">
        <v>0</v>
      </c>
      <c r="L58" s="24">
        <v>0</v>
      </c>
      <c r="M58" s="24">
        <v>0</v>
      </c>
    </row>
    <row r="59" spans="1:14">
      <c r="A59" s="43" t="s">
        <v>66</v>
      </c>
      <c r="B59" s="25">
        <v>0</v>
      </c>
      <c r="C59" s="25">
        <v>0</v>
      </c>
      <c r="D59" s="25">
        <v>0</v>
      </c>
      <c r="E59" s="25">
        <v>0</v>
      </c>
      <c r="F59" s="25">
        <f>20+0.5*12.5</f>
        <v>26.25</v>
      </c>
      <c r="G59" s="25">
        <f>20+0.5*12.5</f>
        <v>26.25</v>
      </c>
      <c r="H59" s="25">
        <v>0</v>
      </c>
      <c r="I59" s="25">
        <v>0</v>
      </c>
      <c r="J59" s="25">
        <v>0</v>
      </c>
      <c r="K59" s="25">
        <v>0</v>
      </c>
      <c r="L59" s="25">
        <f>20+0.5*12.5</f>
        <v>26.25</v>
      </c>
      <c r="M59" s="25">
        <f>20+0.5*12.5</f>
        <v>26.25</v>
      </c>
    </row>
    <row r="60" spans="1:14">
      <c r="A60" s="43" t="s">
        <v>67</v>
      </c>
      <c r="B60" s="25">
        <v>0</v>
      </c>
      <c r="C60" s="25">
        <v>0</v>
      </c>
      <c r="D60" s="37">
        <v>0</v>
      </c>
      <c r="E60" s="37">
        <v>0</v>
      </c>
      <c r="F60" s="37">
        <v>0</v>
      </c>
      <c r="G60" s="37">
        <v>0</v>
      </c>
      <c r="H60" s="37">
        <v>0</v>
      </c>
      <c r="I60" s="37">
        <v>0</v>
      </c>
      <c r="J60" s="37">
        <v>0</v>
      </c>
      <c r="K60" s="37">
        <v>0</v>
      </c>
      <c r="L60" s="37">
        <v>0</v>
      </c>
      <c r="M60" s="37">
        <v>0</v>
      </c>
    </row>
    <row r="61" spans="1:14" ht="30">
      <c r="A61" s="61" t="s">
        <v>68</v>
      </c>
      <c r="B61" s="62" t="s">
        <v>106</v>
      </c>
      <c r="C61" s="62">
        <f t="shared" ref="C61:M61" si="36">C52-C56+C58-C59+C60-C34</f>
        <v>159.59937267145568</v>
      </c>
      <c r="D61" s="62" t="s">
        <v>13</v>
      </c>
      <c r="E61" s="62">
        <f t="shared" si="36"/>
        <v>153.6393726714557</v>
      </c>
      <c r="F61" s="62" t="s">
        <v>13</v>
      </c>
      <c r="G61" s="62">
        <f t="shared" si="36"/>
        <v>125.4293726714557</v>
      </c>
      <c r="H61" s="62" t="s">
        <v>13</v>
      </c>
      <c r="I61" s="62">
        <f t="shared" si="36"/>
        <v>150.9331793550449</v>
      </c>
      <c r="J61" s="62" t="s">
        <v>13</v>
      </c>
      <c r="K61" s="62">
        <f t="shared" si="36"/>
        <v>146.8731793550449</v>
      </c>
      <c r="L61" s="62" t="s">
        <v>13</v>
      </c>
      <c r="M61" s="62">
        <f t="shared" si="36"/>
        <v>118.66317935504489</v>
      </c>
    </row>
    <row r="62" spans="1:14" ht="30">
      <c r="A62" s="61" t="s">
        <v>69</v>
      </c>
      <c r="B62" s="62">
        <f t="shared" ref="B62:J62" si="37">B53-B57+B58-B59+B60-B34</f>
        <v>160.89937267145569</v>
      </c>
      <c r="C62" s="62" t="s">
        <v>13</v>
      </c>
      <c r="D62" s="62">
        <f t="shared" si="37"/>
        <v>154.93937267145571</v>
      </c>
      <c r="E62" s="62" t="s">
        <v>13</v>
      </c>
      <c r="F62" s="62">
        <f t="shared" si="37"/>
        <v>126.72937267145571</v>
      </c>
      <c r="G62" s="62" t="s">
        <v>13</v>
      </c>
      <c r="H62" s="62">
        <f t="shared" si="37"/>
        <v>151.73317935504488</v>
      </c>
      <c r="I62" s="62" t="s">
        <v>13</v>
      </c>
      <c r="J62" s="62">
        <f t="shared" si="37"/>
        <v>147.8731793550449</v>
      </c>
      <c r="K62" s="62" t="s">
        <v>13</v>
      </c>
      <c r="L62" s="62">
        <f>L53-L57+L58-L59+L60-L34</f>
        <v>119.66317935504489</v>
      </c>
      <c r="M62" s="62" t="s">
        <v>13</v>
      </c>
    </row>
    <row r="63" spans="1:14">
      <c r="A63" s="40" t="s">
        <v>70</v>
      </c>
      <c r="B63" s="41"/>
      <c r="C63" s="41"/>
      <c r="D63" s="42"/>
      <c r="E63" s="42"/>
      <c r="F63" s="42"/>
      <c r="G63" s="42"/>
      <c r="H63" s="42"/>
      <c r="I63" s="42"/>
      <c r="J63" s="42"/>
      <c r="K63" s="42"/>
      <c r="L63" s="42"/>
      <c r="M63" s="42"/>
    </row>
    <row r="64" spans="1:14">
      <c r="A64" s="64"/>
      <c r="B64" s="65"/>
      <c r="C64" s="65"/>
      <c r="D64" s="66"/>
      <c r="E64" s="66"/>
      <c r="F64" s="66"/>
      <c r="G64" s="66"/>
      <c r="H64" s="66"/>
      <c r="I64" s="66"/>
      <c r="J64" s="66"/>
      <c r="K64" s="66"/>
      <c r="L64" s="66"/>
      <c r="M64" s="66"/>
      <c r="N64" s="69"/>
    </row>
    <row r="65" spans="1:13" ht="45">
      <c r="A65" s="64" t="s">
        <v>71</v>
      </c>
      <c r="B65" s="125" t="s">
        <v>13</v>
      </c>
      <c r="C65" s="125">
        <f>SQRT((10^((C61-28-20*LOG10(C$4)+9*LOG10(112^2+(C$5-C$6)^2))/40))^2-(C$5-C$6)^2)</f>
        <v>19669.487855867465</v>
      </c>
      <c r="D65" s="125" t="s">
        <v>13</v>
      </c>
      <c r="E65" s="125">
        <f>SQRT((10^((E61-161.04+7.1*LOG10(20)-7.5*LOG10(20)+(24.37-3.7*(20/E5)^2)*LOG10(E5)-20*LOG10(E4)+(3.2*(LOG10(17.625))^2-4.97)+0.6*(E6-1.5))/(43.42-3.1*LOG10(E5))+3))^2-(E5-E6)^2)</f>
        <v>4607.7371310864364</v>
      </c>
      <c r="F65" s="125" t="s">
        <v>13</v>
      </c>
      <c r="G65" s="125">
        <f>SQRT((10^((G61-161.04+7.1*LOG10(20)-7.5*LOG10(20)+(24.37-3.7*(20/G5)^2)*LOG10(G5)-20*LOG10(G4)+(3.2*(LOG10(17.625))^2-4.97)+0.6*(G6-1.5))/(43.42-3.1*LOG10(G5))+3))^2-(G5-G6)^2)</f>
        <v>874.18188712826895</v>
      </c>
      <c r="H65" s="125" t="s">
        <v>13</v>
      </c>
      <c r="I65" s="125">
        <f>SQRT((10^((I61-28-20*LOG10(I$4)+9*LOG10(112^2+(I$5-I$6)^2))/40))^2-(I$5-I$6)^2)</f>
        <v>11943.667059319207</v>
      </c>
      <c r="J65" s="125" t="s">
        <v>13</v>
      </c>
      <c r="K65" s="125">
        <f>SQRT((10^((K61-161.04+7.1*LOG10(20)-7.5*LOG10(20)+(24.37-3.7*(20/K5)^2)*LOG10(K5)-20*LOG10(K4)+(3.2*(LOG10(17.625))^2-4.97)+0.6*(K6-1.5))/(43.42-3.1*LOG10(K5))+3))^2-(K5-K6)^2)</f>
        <v>3092.9443894941965</v>
      </c>
      <c r="L65" s="125" t="s">
        <v>13</v>
      </c>
      <c r="M65" s="125">
        <f>SQRT((10^((M61-161.04+7.1*LOG10(20)-7.5*LOG10(20)+(24.37-3.7*(20/M5)^2)*LOG10(M5)-20*LOG10(M4)+(3.2*(LOG10(17.625))^2-4.97)+0.6*(M6-1.5))/(43.42-3.1*LOG10(M5))+3))^2-(M5-M6)^2)</f>
        <v>586.54547124577527</v>
      </c>
    </row>
    <row r="66" spans="1:13" ht="45">
      <c r="A66" s="64" t="s">
        <v>72</v>
      </c>
      <c r="B66" s="125">
        <f>SQRT((10^((B62-28-20*LOG10(B$4)+9*LOG10(112^2+(B$5-B$6)^2))/40))^2-(B$5-B$6)^2)</f>
        <v>21197.912502782321</v>
      </c>
      <c r="C66" s="125" t="s">
        <v>13</v>
      </c>
      <c r="D66" s="125">
        <f>SQRT((10^((D62-161.04+7.1*LOG10(20)-7.5*LOG10(20)+(24.37-3.7*(20/D5)^2)*LOG10(D5)-20*LOG10(D4)+(3.2*(LOG10(17.625))^2-4.97)+0.6*(D6-1.5))/(43.42-3.1*LOG10(D5))+3))^2-(D5-D6)^2)</f>
        <v>4974.4853859532132</v>
      </c>
      <c r="E66" s="125" t="s">
        <v>13</v>
      </c>
      <c r="F66" s="125">
        <f>SQRT((10^((F62-161.04+7.1*LOG10(20)-7.5*LOG10(20)+(24.37-3.7*(20/F5)^2)*LOG10(F5)-20*LOG10(F4)+(3.2*(LOG10(17.625))^2-4.97)+0.6*(F6-1.5))/(43.42-3.1*LOG10(F5))+3))^2-(F5-F6)^2)</f>
        <v>943.80820826922877</v>
      </c>
      <c r="G66" s="125" t="s">
        <v>13</v>
      </c>
      <c r="H66" s="125">
        <f>SQRT((10^((H62-28-20*LOG10(H$4)+9*LOG10(112^2+(H$5-H$6)^2))/40))^2-(H$5-H$6)^2)</f>
        <v>12506.556876314451</v>
      </c>
      <c r="I66" s="125" t="s">
        <v>13</v>
      </c>
      <c r="J66" s="125">
        <f>SQRT((10^((J62-161.04+7.1*LOG10(20)-7.5*LOG10(20)+(24.37-3.7*(20/J5)^2)*LOG10(J5)-20*LOG10(J4)+(3.2*(LOG10(17.625))^2-4.97)+0.6*(J6-1.5))/(43.42-3.1*LOG10(J5))+3))^2-(J5-J6)^2)</f>
        <v>3280.6345961179218</v>
      </c>
      <c r="K66" s="125" t="s">
        <v>13</v>
      </c>
      <c r="L66" s="125">
        <f>SQRT((10^((L62-161.04+7.1*LOG10(20)-7.5*LOG10(20)+(24.37-3.7*(20/L5)^2)*LOG10(L5)-20*LOG10(L4)+(3.2*(LOG10(17.625))^2-4.97)+0.6*(L6-1.5))/(43.42-3.1*LOG10(L5))+3))^2-(L5-L6)^2)</f>
        <v>622.19251091754381</v>
      </c>
      <c r="M66" s="125" t="s">
        <v>13</v>
      </c>
    </row>
    <row r="67" spans="1:13" ht="36">
      <c r="A67" s="64" t="s">
        <v>107</v>
      </c>
      <c r="B67" s="60" t="s">
        <v>13</v>
      </c>
      <c r="C67" s="60">
        <f>PI()*(C65)^2</f>
        <v>1215446862.6485884</v>
      </c>
      <c r="D67" s="60" t="s">
        <v>13</v>
      </c>
      <c r="E67" s="60">
        <f>PI()*(E65)^2</f>
        <v>66699912.226206645</v>
      </c>
      <c r="F67" s="60" t="s">
        <v>13</v>
      </c>
      <c r="G67" s="60">
        <f>PI()*(G65)^2</f>
        <v>2400786.1676715235</v>
      </c>
      <c r="H67" s="60" t="s">
        <v>13</v>
      </c>
      <c r="I67" s="60">
        <f>PI()*(I65)^2</f>
        <v>448151907.98535407</v>
      </c>
      <c r="J67" s="60" t="s">
        <v>13</v>
      </c>
      <c r="K67" s="60">
        <f>PI()*(K65)^2</f>
        <v>30053433.499015126</v>
      </c>
      <c r="L67" s="60" t="s">
        <v>13</v>
      </c>
      <c r="M67" s="60">
        <f>PI()*(M65)^2</f>
        <v>1080819.6816114094</v>
      </c>
    </row>
    <row r="68" spans="1:13" ht="36">
      <c r="A68" s="64" t="s">
        <v>108</v>
      </c>
      <c r="B68" s="60">
        <f>PI()*(B66)^2</f>
        <v>1411679353.9241867</v>
      </c>
      <c r="C68" s="60" t="s">
        <v>13</v>
      </c>
      <c r="D68" s="60">
        <f>PI()*(D66)^2</f>
        <v>77740296.262033626</v>
      </c>
      <c r="E68" s="60" t="s">
        <v>13</v>
      </c>
      <c r="F68" s="60">
        <f>PI()*(F66)^2</f>
        <v>2798448.8470522813</v>
      </c>
      <c r="G68" s="60" t="s">
        <v>13</v>
      </c>
      <c r="H68" s="60">
        <f>PI()*(H66)^2</f>
        <v>491388963.05022573</v>
      </c>
      <c r="I68" s="60" t="s">
        <v>13</v>
      </c>
      <c r="J68" s="60">
        <f>PI()*(J66)^2</f>
        <v>33811589.964351736</v>
      </c>
      <c r="K68" s="60" t="s">
        <v>13</v>
      </c>
      <c r="L68" s="60">
        <f>PI()*(L66)^2</f>
        <v>1216184.4084803401</v>
      </c>
      <c r="M68" s="60" t="s">
        <v>13</v>
      </c>
    </row>
    <row r="70" spans="1:13">
      <c r="A70" s="70"/>
    </row>
    <row r="73" spans="1:13">
      <c r="A73" s="71"/>
      <c r="H73" s="36"/>
      <c r="I73" s="36"/>
    </row>
  </sheetData>
  <mergeCells count="2">
    <mergeCell ref="B1:G1"/>
    <mergeCell ref="H1:M1"/>
  </mergeCells>
  <phoneticPr fontId="13" type="noConversion"/>
  <conditionalFormatting sqref="B65:M66">
    <cfRule type="cellIs" dxfId="3" priority="3" operator="between">
      <formula>10000</formula>
      <formula>25000</formula>
    </cfRule>
    <cfRule type="cellIs" dxfId="4" priority="2" operator="between">
      <formula>4500</formula>
      <formula>10000</formula>
    </cfRule>
    <cfRule type="cellIs" dxfId="2" priority="1" operator="between">
      <formula>0</formula>
      <formula>1000</formula>
    </cfRule>
  </conditionalFormatting>
  <pageMargins left="0.7" right="0.7" top="0.75" bottom="0.75" header="0.3" footer="0.3"/>
  <pageSetup paperSize="9" orientation="portrait" horizontalDpi="180"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4"/>
  <sheetViews>
    <sheetView zoomScale="85" zoomScaleNormal="85" workbookViewId="0">
      <pane xSplit="1" ySplit="3" topLeftCell="B44" activePane="bottomRight" state="frozen"/>
      <selection pane="topRight"/>
      <selection pane="bottomLeft"/>
      <selection pane="bottomRight" activeCell="R63" sqref="R63"/>
    </sheetView>
  </sheetViews>
  <sheetFormatPr defaultColWidth="9" defaultRowHeight="14.25"/>
  <cols>
    <col min="1" max="1" width="69" style="2" customWidth="1"/>
    <col min="2" max="2" width="11.625" style="3" customWidth="1"/>
    <col min="3" max="3" width="12.125" style="2" customWidth="1"/>
    <col min="4" max="4" width="12.625" style="2" customWidth="1"/>
    <col min="5" max="5" width="14.625" style="3" customWidth="1"/>
    <col min="6" max="6" width="12.625" style="2" customWidth="1"/>
    <col min="7" max="7" width="13.125" style="2" customWidth="1"/>
    <col min="8" max="8" width="12" style="2" customWidth="1"/>
    <col min="9" max="9" width="11.5" style="2" customWidth="1"/>
    <col min="10" max="16384" width="9" style="4"/>
  </cols>
  <sheetData>
    <row r="1" spans="1:9" ht="15" customHeight="1">
      <c r="A1" s="5"/>
      <c r="B1" s="5"/>
      <c r="C1" s="5"/>
      <c r="D1" s="5"/>
      <c r="E1" s="5"/>
      <c r="F1" s="5"/>
      <c r="G1" s="5"/>
      <c r="H1" s="5"/>
      <c r="I1" s="5"/>
    </row>
    <row r="2" spans="1:9">
      <c r="A2" s="6" t="s">
        <v>1</v>
      </c>
      <c r="B2" s="123" t="s">
        <v>3</v>
      </c>
      <c r="C2" s="124"/>
      <c r="D2" s="123" t="s">
        <v>2</v>
      </c>
      <c r="E2" s="124"/>
      <c r="F2" s="123" t="s">
        <v>3</v>
      </c>
      <c r="G2" s="124"/>
      <c r="H2" s="123" t="s">
        <v>2</v>
      </c>
      <c r="I2" s="124"/>
    </row>
    <row r="3" spans="1:9" ht="42.75">
      <c r="A3" s="6"/>
      <c r="B3" s="5" t="s">
        <v>79</v>
      </c>
      <c r="C3" s="5" t="s">
        <v>109</v>
      </c>
      <c r="D3" s="5" t="s">
        <v>110</v>
      </c>
      <c r="E3" s="5" t="s">
        <v>97</v>
      </c>
      <c r="F3" s="5" t="s">
        <v>111</v>
      </c>
      <c r="G3" s="5" t="s">
        <v>112</v>
      </c>
      <c r="H3" s="5" t="s">
        <v>77</v>
      </c>
      <c r="I3" s="5" t="s">
        <v>113</v>
      </c>
    </row>
    <row r="4" spans="1:9">
      <c r="A4" s="7" t="s">
        <v>8</v>
      </c>
      <c r="B4" s="7"/>
      <c r="C4" s="7"/>
      <c r="D4" s="7"/>
      <c r="E4" s="7"/>
      <c r="F4" s="7"/>
      <c r="G4" s="7"/>
      <c r="H4" s="7"/>
      <c r="I4" s="7"/>
    </row>
    <row r="5" spans="1:9" ht="15">
      <c r="A5" s="8" t="s">
        <v>9</v>
      </c>
      <c r="B5" s="9">
        <v>4</v>
      </c>
      <c r="C5" s="9">
        <v>4</v>
      </c>
      <c r="D5" s="9">
        <v>4</v>
      </c>
      <c r="E5" s="9">
        <v>4</v>
      </c>
      <c r="F5" s="9">
        <v>4</v>
      </c>
      <c r="G5" s="9">
        <v>4</v>
      </c>
      <c r="H5" s="9">
        <v>4</v>
      </c>
      <c r="I5" s="9">
        <v>4</v>
      </c>
    </row>
    <row r="6" spans="1:9" ht="15">
      <c r="A6" s="8" t="s">
        <v>10</v>
      </c>
      <c r="B6" s="9">
        <v>25</v>
      </c>
      <c r="C6" s="10">
        <v>25</v>
      </c>
      <c r="D6" s="10">
        <v>25</v>
      </c>
      <c r="E6" s="10">
        <v>25</v>
      </c>
      <c r="F6" s="9">
        <v>25</v>
      </c>
      <c r="G6" s="10">
        <v>25</v>
      </c>
      <c r="H6" s="10">
        <v>25</v>
      </c>
      <c r="I6" s="10">
        <v>25</v>
      </c>
    </row>
    <row r="7" spans="1:9" ht="15">
      <c r="A7" s="8" t="s">
        <v>11</v>
      </c>
      <c r="B7" s="9">
        <v>1.5</v>
      </c>
      <c r="C7" s="10">
        <v>1.5</v>
      </c>
      <c r="D7" s="9">
        <v>1.5</v>
      </c>
      <c r="E7" s="10">
        <v>1.5</v>
      </c>
      <c r="F7" s="9">
        <v>1.5</v>
      </c>
      <c r="G7" s="10">
        <v>1.5</v>
      </c>
      <c r="H7" s="9">
        <v>1.5</v>
      </c>
      <c r="I7" s="10">
        <v>1.5</v>
      </c>
    </row>
    <row r="8" spans="1:9" ht="15">
      <c r="A8" s="8" t="s">
        <v>101</v>
      </c>
      <c r="B8" s="11" t="s">
        <v>13</v>
      </c>
      <c r="C8" s="11">
        <v>0.95</v>
      </c>
      <c r="D8" s="11" t="s">
        <v>13</v>
      </c>
      <c r="E8" s="11">
        <v>0.95</v>
      </c>
      <c r="F8" s="11" t="s">
        <v>13</v>
      </c>
      <c r="G8" s="11">
        <v>0.95</v>
      </c>
      <c r="H8" s="11" t="s">
        <v>13</v>
      </c>
      <c r="I8" s="11">
        <v>0.95</v>
      </c>
    </row>
    <row r="9" spans="1:9" ht="15">
      <c r="A9" s="8" t="s">
        <v>114</v>
      </c>
      <c r="B9" s="11">
        <v>0.9</v>
      </c>
      <c r="C9" s="11" t="s">
        <v>13</v>
      </c>
      <c r="D9" s="11">
        <v>0.9</v>
      </c>
      <c r="E9" s="11" t="s">
        <v>13</v>
      </c>
      <c r="F9" s="11">
        <v>0.9</v>
      </c>
      <c r="G9" s="11" t="s">
        <v>13</v>
      </c>
      <c r="H9" s="11">
        <v>0.9</v>
      </c>
      <c r="I9" s="11" t="s">
        <v>13</v>
      </c>
    </row>
    <row r="10" spans="1:9" ht="15">
      <c r="A10" s="8" t="s">
        <v>15</v>
      </c>
      <c r="B10" s="9" t="s">
        <v>13</v>
      </c>
      <c r="C10" s="10"/>
      <c r="D10" s="9" t="s">
        <v>13</v>
      </c>
      <c r="E10" s="10"/>
      <c r="F10" s="9" t="s">
        <v>13</v>
      </c>
      <c r="G10" s="10"/>
      <c r="H10" s="9" t="s">
        <v>13</v>
      </c>
      <c r="I10" s="10"/>
    </row>
    <row r="11" spans="1:9" ht="15">
      <c r="A11" s="8" t="s">
        <v>16</v>
      </c>
      <c r="B11" s="9">
        <v>256000</v>
      </c>
      <c r="C11" s="10" t="s">
        <v>13</v>
      </c>
      <c r="D11" s="9">
        <v>256000</v>
      </c>
      <c r="E11" s="10" t="s">
        <v>13</v>
      </c>
      <c r="F11" s="9">
        <v>256000</v>
      </c>
      <c r="G11" s="10" t="s">
        <v>13</v>
      </c>
      <c r="H11" s="9">
        <v>256000</v>
      </c>
      <c r="I11" s="10" t="s">
        <v>13</v>
      </c>
    </row>
    <row r="12" spans="1:9" s="1" customFormat="1" ht="30" customHeight="1">
      <c r="A12" s="12" t="s">
        <v>17</v>
      </c>
      <c r="B12" s="13" t="s">
        <v>13</v>
      </c>
      <c r="C12" s="13">
        <v>1.0000000000000001E-5</v>
      </c>
      <c r="D12" s="13" t="s">
        <v>13</v>
      </c>
      <c r="E12" s="13">
        <v>1.0000000000000001E-5</v>
      </c>
      <c r="F12" s="13" t="s">
        <v>13</v>
      </c>
      <c r="G12" s="13">
        <v>1.0000000000000001E-5</v>
      </c>
      <c r="H12" s="13" t="s">
        <v>13</v>
      </c>
      <c r="I12" s="13">
        <v>1.0000000000000001E-5</v>
      </c>
    </row>
    <row r="13" spans="1:9" s="1" customFormat="1" ht="15">
      <c r="A13" s="12" t="s">
        <v>18</v>
      </c>
      <c r="B13" s="13">
        <v>1.0000000000000001E-5</v>
      </c>
      <c r="C13" s="14" t="s">
        <v>13</v>
      </c>
      <c r="D13" s="13">
        <v>1.0000000000000001E-5</v>
      </c>
      <c r="E13" s="14" t="s">
        <v>13</v>
      </c>
      <c r="F13" s="13">
        <v>1.0000000000000001E-5</v>
      </c>
      <c r="G13" s="14" t="s">
        <v>13</v>
      </c>
      <c r="H13" s="13">
        <v>1.0000000000000001E-5</v>
      </c>
      <c r="I13" s="14" t="s">
        <v>13</v>
      </c>
    </row>
    <row r="14" spans="1:9" ht="15">
      <c r="A14" s="8" t="s">
        <v>19</v>
      </c>
      <c r="B14" s="9">
        <f>B11/B43</f>
        <v>1.4246956521739131E-2</v>
      </c>
      <c r="C14" s="10" t="s">
        <v>13</v>
      </c>
      <c r="D14" s="9">
        <f>D11/D43</f>
        <v>1.4246956521739131E-2</v>
      </c>
      <c r="E14" s="10" t="s">
        <v>13</v>
      </c>
      <c r="F14" s="9">
        <f>F11/F43</f>
        <v>1.4246956521739131E-2</v>
      </c>
      <c r="G14" s="10" t="s">
        <v>13</v>
      </c>
      <c r="H14" s="9">
        <f>H11/H43</f>
        <v>1.4246956521739131E-2</v>
      </c>
      <c r="I14" s="10" t="s">
        <v>13</v>
      </c>
    </row>
    <row r="15" spans="1:9" ht="15">
      <c r="A15" s="8" t="s">
        <v>20</v>
      </c>
      <c r="B15" s="10" t="s">
        <v>21</v>
      </c>
      <c r="C15" s="10" t="s">
        <v>21</v>
      </c>
      <c r="D15" s="9" t="s">
        <v>21</v>
      </c>
      <c r="E15" s="10" t="s">
        <v>21</v>
      </c>
      <c r="F15" s="10" t="s">
        <v>83</v>
      </c>
      <c r="G15" s="10" t="s">
        <v>83</v>
      </c>
      <c r="H15" s="10" t="s">
        <v>83</v>
      </c>
      <c r="I15" s="10" t="s">
        <v>83</v>
      </c>
    </row>
    <row r="16" spans="1:9" ht="15">
      <c r="A16" s="8" t="s">
        <v>22</v>
      </c>
      <c r="B16" s="9">
        <v>30</v>
      </c>
      <c r="C16" s="10">
        <v>30</v>
      </c>
      <c r="D16" s="10">
        <v>30</v>
      </c>
      <c r="E16" s="10">
        <v>30</v>
      </c>
      <c r="F16" s="10">
        <v>3</v>
      </c>
      <c r="G16" s="10">
        <v>3</v>
      </c>
      <c r="H16" s="10">
        <v>3</v>
      </c>
      <c r="I16" s="10">
        <v>3</v>
      </c>
    </row>
    <row r="17" spans="1:9" ht="15">
      <c r="A17" s="8" t="s">
        <v>23</v>
      </c>
      <c r="B17" s="10">
        <v>3</v>
      </c>
      <c r="C17" s="10">
        <v>3</v>
      </c>
      <c r="D17" s="9">
        <v>3</v>
      </c>
      <c r="E17" s="10">
        <v>3</v>
      </c>
      <c r="F17" s="10">
        <v>3</v>
      </c>
      <c r="G17" s="10">
        <v>3</v>
      </c>
      <c r="H17" s="10">
        <v>3</v>
      </c>
      <c r="I17" s="10">
        <v>3</v>
      </c>
    </row>
    <row r="18" spans="1:9">
      <c r="A18" s="7" t="s">
        <v>24</v>
      </c>
      <c r="B18" s="15"/>
      <c r="C18" s="15"/>
      <c r="D18" s="15"/>
      <c r="E18" s="15"/>
      <c r="F18" s="15"/>
      <c r="G18" s="15"/>
      <c r="H18" s="15"/>
      <c r="I18" s="15"/>
    </row>
    <row r="19" spans="1:9" ht="30">
      <c r="A19" s="8" t="s">
        <v>25</v>
      </c>
      <c r="B19" s="9">
        <v>2</v>
      </c>
      <c r="C19" s="10">
        <v>2</v>
      </c>
      <c r="D19" s="9">
        <v>64</v>
      </c>
      <c r="E19" s="9">
        <v>64</v>
      </c>
      <c r="F19" s="9">
        <v>2</v>
      </c>
      <c r="G19" s="10">
        <v>2</v>
      </c>
      <c r="H19" s="9">
        <v>64</v>
      </c>
      <c r="I19" s="9">
        <v>64</v>
      </c>
    </row>
    <row r="20" spans="1:9" ht="15">
      <c r="A20" s="8" t="s">
        <v>92</v>
      </c>
      <c r="B20" s="9">
        <v>2</v>
      </c>
      <c r="C20" s="10">
        <v>2</v>
      </c>
      <c r="D20" s="9">
        <v>8</v>
      </c>
      <c r="E20" s="9">
        <v>8</v>
      </c>
      <c r="F20" s="9">
        <v>2</v>
      </c>
      <c r="G20" s="10">
        <v>2</v>
      </c>
      <c r="H20" s="9">
        <v>8</v>
      </c>
      <c r="I20" s="9">
        <v>8</v>
      </c>
    </row>
    <row r="21" spans="1:9" ht="15">
      <c r="A21" s="8" t="s">
        <v>27</v>
      </c>
      <c r="B21" s="9">
        <v>20</v>
      </c>
      <c r="C21" s="9">
        <v>20</v>
      </c>
      <c r="D21" s="9">
        <v>31</v>
      </c>
      <c r="E21" s="9">
        <v>31</v>
      </c>
      <c r="F21" s="9">
        <v>20</v>
      </c>
      <c r="G21" s="9">
        <v>20</v>
      </c>
      <c r="H21" s="9">
        <v>31</v>
      </c>
      <c r="I21" s="9">
        <v>31</v>
      </c>
    </row>
    <row r="22" spans="1:9" ht="30">
      <c r="A22" s="16" t="s">
        <v>28</v>
      </c>
      <c r="B22" s="17">
        <f t="shared" ref="B22:I22" si="0">B21+10*LOG10(B19)</f>
        <v>23.010299956639813</v>
      </c>
      <c r="C22" s="17">
        <f t="shared" si="0"/>
        <v>23.010299956639813</v>
      </c>
      <c r="D22" s="17">
        <f t="shared" si="0"/>
        <v>49.061799739838875</v>
      </c>
      <c r="E22" s="17">
        <f t="shared" si="0"/>
        <v>49.061799739838875</v>
      </c>
      <c r="F22" s="17">
        <f t="shared" si="0"/>
        <v>23.010299956639813</v>
      </c>
      <c r="G22" s="17">
        <f t="shared" si="0"/>
        <v>23.010299956639813</v>
      </c>
      <c r="H22" s="17">
        <f t="shared" si="0"/>
        <v>49.061799739838875</v>
      </c>
      <c r="I22" s="17">
        <f t="shared" si="0"/>
        <v>49.061799739838875</v>
      </c>
    </row>
    <row r="23" spans="1:9" ht="15">
      <c r="A23" s="8" t="s">
        <v>29</v>
      </c>
      <c r="B23" s="9">
        <v>0</v>
      </c>
      <c r="C23" s="10">
        <v>0</v>
      </c>
      <c r="D23" s="9">
        <v>8</v>
      </c>
      <c r="E23" s="9">
        <v>8</v>
      </c>
      <c r="F23" s="9">
        <v>0</v>
      </c>
      <c r="G23" s="10">
        <v>0</v>
      </c>
      <c r="H23" s="9">
        <v>8</v>
      </c>
      <c r="I23" s="9">
        <v>8</v>
      </c>
    </row>
    <row r="24" spans="1:9" ht="45" customHeight="1">
      <c r="A24" s="18" t="s">
        <v>30</v>
      </c>
      <c r="B24" s="19">
        <f t="shared" ref="B24:I24" si="1">IF(B19&gt;=2,10*LOG10(B19/B20),0)</f>
        <v>0</v>
      </c>
      <c r="C24" s="19">
        <f t="shared" si="1"/>
        <v>0</v>
      </c>
      <c r="D24" s="19">
        <f t="shared" si="1"/>
        <v>9.0308998699194358</v>
      </c>
      <c r="E24" s="19">
        <f t="shared" si="1"/>
        <v>9.0308998699194358</v>
      </c>
      <c r="F24" s="19">
        <f t="shared" si="1"/>
        <v>0</v>
      </c>
      <c r="G24" s="19">
        <f t="shared" si="1"/>
        <v>0</v>
      </c>
      <c r="H24" s="19">
        <f t="shared" si="1"/>
        <v>9.0308998699194358</v>
      </c>
      <c r="I24" s="19">
        <f t="shared" si="1"/>
        <v>9.0308998699194358</v>
      </c>
    </row>
    <row r="25" spans="1:9" ht="15">
      <c r="A25" s="8" t="s">
        <v>31</v>
      </c>
      <c r="B25" s="10">
        <v>0</v>
      </c>
      <c r="C25" s="10">
        <v>0</v>
      </c>
      <c r="D25" s="9">
        <v>0</v>
      </c>
      <c r="E25" s="9">
        <v>0</v>
      </c>
      <c r="F25" s="10">
        <v>0</v>
      </c>
      <c r="G25" s="10">
        <v>0</v>
      </c>
      <c r="H25" s="9">
        <v>0</v>
      </c>
      <c r="I25" s="9">
        <v>0</v>
      </c>
    </row>
    <row r="26" spans="1:9" ht="15">
      <c r="A26" s="8" t="s">
        <v>32</v>
      </c>
      <c r="B26" s="10">
        <v>0</v>
      </c>
      <c r="C26" s="10">
        <v>0</v>
      </c>
      <c r="D26" s="9">
        <v>0</v>
      </c>
      <c r="E26" s="9">
        <v>0</v>
      </c>
      <c r="F26" s="10">
        <v>0</v>
      </c>
      <c r="G26" s="10">
        <v>0</v>
      </c>
      <c r="H26" s="9">
        <v>0</v>
      </c>
      <c r="I26" s="9">
        <v>0</v>
      </c>
    </row>
    <row r="27" spans="1:9" ht="30">
      <c r="A27" s="8" t="s">
        <v>33</v>
      </c>
      <c r="B27" s="10">
        <v>1</v>
      </c>
      <c r="C27" s="10">
        <v>1</v>
      </c>
      <c r="D27" s="9">
        <v>3</v>
      </c>
      <c r="E27" s="9">
        <v>3</v>
      </c>
      <c r="F27" s="10">
        <v>1</v>
      </c>
      <c r="G27" s="10">
        <v>1</v>
      </c>
      <c r="H27" s="9">
        <v>3</v>
      </c>
      <c r="I27" s="9">
        <v>3</v>
      </c>
    </row>
    <row r="28" spans="1:9" ht="15">
      <c r="A28" s="20" t="s">
        <v>34</v>
      </c>
      <c r="B28" s="21">
        <f t="shared" ref="B28:C28" si="2">B22+B23+B24+B25-B27</f>
        <v>22.010299956639813</v>
      </c>
      <c r="C28" s="21">
        <f t="shared" si="2"/>
        <v>22.010299956639813</v>
      </c>
      <c r="D28" s="21">
        <f t="shared" ref="D28:I28" si="3">D22+D23+D24+D25-D27</f>
        <v>63.092699609758313</v>
      </c>
      <c r="E28" s="21">
        <f t="shared" si="3"/>
        <v>63.092699609758313</v>
      </c>
      <c r="F28" s="21">
        <f t="shared" si="3"/>
        <v>22.010299956639813</v>
      </c>
      <c r="G28" s="21">
        <f t="shared" si="3"/>
        <v>22.010299956639813</v>
      </c>
      <c r="H28" s="21">
        <f t="shared" si="3"/>
        <v>63.092699609758313</v>
      </c>
      <c r="I28" s="21">
        <f t="shared" si="3"/>
        <v>63.092699609758313</v>
      </c>
    </row>
    <row r="29" spans="1:9" ht="15">
      <c r="A29" s="20" t="s">
        <v>35</v>
      </c>
      <c r="B29" s="21">
        <f t="shared" ref="B29:C29" si="4">B22+B23+B24-B26-B27</f>
        <v>22.010299956639813</v>
      </c>
      <c r="C29" s="21">
        <f t="shared" si="4"/>
        <v>22.010299956639813</v>
      </c>
      <c r="D29" s="21">
        <f t="shared" ref="D29:I29" si="5">D22+D23+D24-D26-D27</f>
        <v>63.092699609758313</v>
      </c>
      <c r="E29" s="21">
        <f t="shared" si="5"/>
        <v>63.092699609758313</v>
      </c>
      <c r="F29" s="21">
        <f t="shared" si="5"/>
        <v>22.010299956639813</v>
      </c>
      <c r="G29" s="21">
        <f t="shared" si="5"/>
        <v>22.010299956639813</v>
      </c>
      <c r="H29" s="21">
        <f t="shared" si="5"/>
        <v>63.092699609758313</v>
      </c>
      <c r="I29" s="21">
        <f t="shared" si="5"/>
        <v>63.092699609758313</v>
      </c>
    </row>
    <row r="30" spans="1:9">
      <c r="A30" s="7" t="s">
        <v>36</v>
      </c>
      <c r="B30" s="15"/>
      <c r="C30" s="15"/>
      <c r="D30" s="15"/>
      <c r="E30" s="15"/>
      <c r="F30" s="15"/>
      <c r="G30" s="15"/>
      <c r="H30" s="15"/>
      <c r="I30" s="15"/>
    </row>
    <row r="31" spans="1:9" ht="30">
      <c r="A31" s="8" t="s">
        <v>37</v>
      </c>
      <c r="B31" s="9">
        <v>64</v>
      </c>
      <c r="C31" s="10">
        <v>64</v>
      </c>
      <c r="D31" s="9">
        <v>2</v>
      </c>
      <c r="E31" s="9">
        <v>2</v>
      </c>
      <c r="F31" s="9">
        <v>64</v>
      </c>
      <c r="G31" s="10">
        <v>64</v>
      </c>
      <c r="H31" s="9">
        <v>2</v>
      </c>
      <c r="I31" s="9">
        <v>2</v>
      </c>
    </row>
    <row r="32" spans="1:9" ht="15">
      <c r="A32" s="8" t="s">
        <v>115</v>
      </c>
      <c r="B32" s="9">
        <v>8</v>
      </c>
      <c r="C32" s="10">
        <v>8</v>
      </c>
      <c r="D32" s="9">
        <v>2</v>
      </c>
      <c r="E32" s="9">
        <v>2</v>
      </c>
      <c r="F32" s="9">
        <v>8</v>
      </c>
      <c r="G32" s="10">
        <v>8</v>
      </c>
      <c r="H32" s="9">
        <v>2</v>
      </c>
      <c r="I32" s="9">
        <v>2</v>
      </c>
    </row>
    <row r="33" spans="1:9" ht="15">
      <c r="A33" s="8" t="s">
        <v>39</v>
      </c>
      <c r="B33" s="9">
        <v>8</v>
      </c>
      <c r="C33" s="10">
        <v>8</v>
      </c>
      <c r="D33" s="9">
        <v>0</v>
      </c>
      <c r="E33" s="9">
        <v>0</v>
      </c>
      <c r="F33" s="9">
        <v>8</v>
      </c>
      <c r="G33" s="10">
        <v>8</v>
      </c>
      <c r="H33" s="9">
        <v>0</v>
      </c>
      <c r="I33" s="9">
        <v>0</v>
      </c>
    </row>
    <row r="34" spans="1:9" ht="28.5">
      <c r="A34" s="22" t="s">
        <v>40</v>
      </c>
      <c r="B34" s="17">
        <f t="shared" ref="B34:I34" si="6">IF(B31&gt;=2,10*LOG10(B31/B32),0)</f>
        <v>9.0308998699194358</v>
      </c>
      <c r="C34" s="17">
        <f t="shared" si="6"/>
        <v>9.0308998699194358</v>
      </c>
      <c r="D34" s="17">
        <f t="shared" si="6"/>
        <v>0</v>
      </c>
      <c r="E34" s="17">
        <f t="shared" si="6"/>
        <v>0</v>
      </c>
      <c r="F34" s="17">
        <f t="shared" si="6"/>
        <v>9.0308998699194358</v>
      </c>
      <c r="G34" s="17">
        <f t="shared" si="6"/>
        <v>9.0308998699194358</v>
      </c>
      <c r="H34" s="17">
        <f t="shared" si="6"/>
        <v>0</v>
      </c>
      <c r="I34" s="17">
        <f t="shared" si="6"/>
        <v>0</v>
      </c>
    </row>
    <row r="35" spans="1:9" ht="30">
      <c r="A35" s="8" t="s">
        <v>41</v>
      </c>
      <c r="B35" s="10">
        <v>3</v>
      </c>
      <c r="C35" s="23">
        <v>3</v>
      </c>
      <c r="D35" s="9">
        <v>1</v>
      </c>
      <c r="E35" s="9">
        <v>1</v>
      </c>
      <c r="F35" s="10">
        <v>3</v>
      </c>
      <c r="G35" s="23">
        <v>3</v>
      </c>
      <c r="H35" s="9">
        <v>1</v>
      </c>
      <c r="I35" s="9">
        <v>1</v>
      </c>
    </row>
    <row r="36" spans="1:9" ht="15">
      <c r="A36" s="8" t="s">
        <v>42</v>
      </c>
      <c r="B36" s="10">
        <v>5</v>
      </c>
      <c r="C36" s="10">
        <v>5</v>
      </c>
      <c r="D36" s="9">
        <v>7</v>
      </c>
      <c r="E36" s="9">
        <v>7</v>
      </c>
      <c r="F36" s="10">
        <v>5</v>
      </c>
      <c r="G36" s="10">
        <v>5</v>
      </c>
      <c r="H36" s="9">
        <v>7</v>
      </c>
      <c r="I36" s="9">
        <v>7</v>
      </c>
    </row>
    <row r="37" spans="1:9" ht="15">
      <c r="A37" s="8" t="s">
        <v>43</v>
      </c>
      <c r="B37" s="9">
        <v>-174</v>
      </c>
      <c r="C37" s="10">
        <v>-174</v>
      </c>
      <c r="D37" s="9">
        <v>-174</v>
      </c>
      <c r="E37" s="9">
        <v>-174</v>
      </c>
      <c r="F37" s="9">
        <v>-174</v>
      </c>
      <c r="G37" s="10">
        <v>-174</v>
      </c>
      <c r="H37" s="9">
        <v>-174</v>
      </c>
      <c r="I37" s="9">
        <v>-174</v>
      </c>
    </row>
    <row r="38" spans="1:9" ht="15">
      <c r="A38" s="8" t="s">
        <v>44</v>
      </c>
      <c r="B38" s="10" t="s">
        <v>13</v>
      </c>
      <c r="C38" s="10">
        <v>-161.69999999999999</v>
      </c>
      <c r="D38" s="9" t="s">
        <v>13</v>
      </c>
      <c r="E38" s="9">
        <v>-169.3</v>
      </c>
      <c r="F38" s="10" t="s">
        <v>13</v>
      </c>
      <c r="G38" s="10">
        <v>-161.69999999999999</v>
      </c>
      <c r="H38" s="9" t="s">
        <v>13</v>
      </c>
      <c r="I38" s="9">
        <v>-169.3</v>
      </c>
    </row>
    <row r="39" spans="1:9" ht="15">
      <c r="A39" s="8" t="s">
        <v>45</v>
      </c>
      <c r="B39" s="10">
        <v>-165.7</v>
      </c>
      <c r="C39" s="10" t="s">
        <v>13</v>
      </c>
      <c r="D39" s="9">
        <v>-169.3</v>
      </c>
      <c r="E39" s="9" t="s">
        <v>13</v>
      </c>
      <c r="F39" s="10">
        <v>-165.7</v>
      </c>
      <c r="G39" s="10" t="s">
        <v>13</v>
      </c>
      <c r="H39" s="9">
        <v>-169.3</v>
      </c>
      <c r="I39" s="9" t="s">
        <v>13</v>
      </c>
    </row>
    <row r="40" spans="1:9" ht="30">
      <c r="A40" s="20" t="s">
        <v>93</v>
      </c>
      <c r="B40" s="21" t="s">
        <v>13</v>
      </c>
      <c r="C40" s="21">
        <f t="shared" ref="C40:G40" si="7">10*LOG10(10^((C36+C37)/10)+10^(C38/10))</f>
        <v>-160.9583889004532</v>
      </c>
      <c r="D40" s="21" t="s">
        <v>13</v>
      </c>
      <c r="E40" s="21">
        <f t="shared" si="7"/>
        <v>-164.98918835931039</v>
      </c>
      <c r="F40" s="21" t="s">
        <v>13</v>
      </c>
      <c r="G40" s="21">
        <f t="shared" si="7"/>
        <v>-160.9583889004532</v>
      </c>
      <c r="H40" s="21" t="s">
        <v>13</v>
      </c>
      <c r="I40" s="21">
        <f>10*LOG10(10^((I36+I37)/10)+10^(I38/10))</f>
        <v>-164.98918835931039</v>
      </c>
    </row>
    <row r="41" spans="1:9" ht="30">
      <c r="A41" s="20" t="s">
        <v>105</v>
      </c>
      <c r="B41" s="21">
        <f t="shared" ref="B41" si="8">10*LOG10(10^((B36+B37)/10)+10^(B39/10))</f>
        <v>-164.03352307536667</v>
      </c>
      <c r="C41" s="21" t="s">
        <v>13</v>
      </c>
      <c r="D41" s="21">
        <f t="shared" ref="D41:H41" si="9">10*LOG10(10^((D36+D37)/10)+10^(D39/10))</f>
        <v>-164.98918835931039</v>
      </c>
      <c r="E41" s="21" t="s">
        <v>13</v>
      </c>
      <c r="F41" s="21">
        <f t="shared" si="9"/>
        <v>-164.03352307536667</v>
      </c>
      <c r="G41" s="21" t="s">
        <v>13</v>
      </c>
      <c r="H41" s="21">
        <f t="shared" si="9"/>
        <v>-164.98918835931039</v>
      </c>
      <c r="I41" s="21" t="s">
        <v>13</v>
      </c>
    </row>
    <row r="42" spans="1:9" ht="30">
      <c r="A42" s="8" t="s">
        <v>48</v>
      </c>
      <c r="B42" s="9" t="s">
        <v>13</v>
      </c>
      <c r="C42" s="9">
        <v>17968750</v>
      </c>
      <c r="D42" s="9" t="s">
        <v>13</v>
      </c>
      <c r="E42" s="9">
        <v>17968750</v>
      </c>
      <c r="F42" s="9" t="s">
        <v>13</v>
      </c>
      <c r="G42" s="9">
        <v>17968750</v>
      </c>
      <c r="H42" s="9" t="s">
        <v>13</v>
      </c>
      <c r="I42" s="9">
        <v>17968750</v>
      </c>
    </row>
    <row r="43" spans="1:9" ht="30">
      <c r="A43" s="8" t="s">
        <v>49</v>
      </c>
      <c r="B43" s="9">
        <v>17968750</v>
      </c>
      <c r="C43" s="9" t="s">
        <v>13</v>
      </c>
      <c r="D43" s="9">
        <v>17968750</v>
      </c>
      <c r="E43" s="9" t="s">
        <v>13</v>
      </c>
      <c r="F43" s="9">
        <v>17968750</v>
      </c>
      <c r="G43" s="9" t="s">
        <v>13</v>
      </c>
      <c r="H43" s="9">
        <v>17968750</v>
      </c>
      <c r="I43" s="9" t="s">
        <v>13</v>
      </c>
    </row>
    <row r="44" spans="1:9" ht="15">
      <c r="A44" s="20" t="s">
        <v>50</v>
      </c>
      <c r="B44" s="21" t="s">
        <v>13</v>
      </c>
      <c r="C44" s="21">
        <f t="shared" ref="C44:G44" si="10">C40+10*LOG10(C42)</f>
        <v>-88.413210236755958</v>
      </c>
      <c r="D44" s="21" t="s">
        <v>13</v>
      </c>
      <c r="E44" s="21">
        <f t="shared" si="10"/>
        <v>-92.444009695613147</v>
      </c>
      <c r="F44" s="21" t="s">
        <v>13</v>
      </c>
      <c r="G44" s="21">
        <f t="shared" si="10"/>
        <v>-88.413210236755958</v>
      </c>
      <c r="H44" s="21" t="s">
        <v>13</v>
      </c>
      <c r="I44" s="21">
        <f>I40+10*LOG10(I42)</f>
        <v>-92.444009695613147</v>
      </c>
    </row>
    <row r="45" spans="1:9" ht="15">
      <c r="A45" s="20" t="s">
        <v>51</v>
      </c>
      <c r="B45" s="21">
        <f t="shared" ref="B45" si="11">B41+10*LOG10(B43)</f>
        <v>-91.488344411669431</v>
      </c>
      <c r="C45" s="21" t="s">
        <v>13</v>
      </c>
      <c r="D45" s="21">
        <f>D41+10*LOG10(D43)</f>
        <v>-92.444009695613147</v>
      </c>
      <c r="E45" s="21" t="s">
        <v>13</v>
      </c>
      <c r="F45" s="21">
        <f t="shared" ref="F45:H45" si="12">F41+10*LOG10(F43)</f>
        <v>-91.488344411669431</v>
      </c>
      <c r="G45" s="21" t="s">
        <v>13</v>
      </c>
      <c r="H45" s="21">
        <f t="shared" si="12"/>
        <v>-92.444009695613147</v>
      </c>
      <c r="I45" s="21" t="s">
        <v>13</v>
      </c>
    </row>
    <row r="46" spans="1:9" ht="15">
      <c r="A46" s="8" t="s">
        <v>52</v>
      </c>
      <c r="B46" s="24" t="s">
        <v>13</v>
      </c>
      <c r="C46" s="24">
        <v>-15.3</v>
      </c>
      <c r="D46" s="24" t="s">
        <v>13</v>
      </c>
      <c r="E46" s="24">
        <v>-9.3000000000000007</v>
      </c>
      <c r="F46" s="24" t="s">
        <v>13</v>
      </c>
      <c r="G46" s="24">
        <v>-15.1</v>
      </c>
      <c r="H46" s="24" t="s">
        <v>13</v>
      </c>
      <c r="I46" s="24">
        <v>-9.1</v>
      </c>
    </row>
    <row r="47" spans="1:9" ht="15">
      <c r="A47" s="8" t="s">
        <v>53</v>
      </c>
      <c r="B47" s="24">
        <v>-14.7</v>
      </c>
      <c r="C47" s="25" t="s">
        <v>13</v>
      </c>
      <c r="D47" s="24">
        <v>-8.6999999999999993</v>
      </c>
      <c r="E47" s="25" t="s">
        <v>13</v>
      </c>
      <c r="F47" s="24">
        <v>-14.5</v>
      </c>
      <c r="G47" s="25" t="s">
        <v>13</v>
      </c>
      <c r="H47" s="24">
        <v>-8.5</v>
      </c>
      <c r="I47" s="25" t="s">
        <v>13</v>
      </c>
    </row>
    <row r="48" spans="1:9" ht="15">
      <c r="A48" s="8" t="s">
        <v>54</v>
      </c>
      <c r="B48" s="23">
        <v>2</v>
      </c>
      <c r="C48" s="9">
        <v>2</v>
      </c>
      <c r="D48" s="9">
        <v>2</v>
      </c>
      <c r="E48" s="9">
        <v>2</v>
      </c>
      <c r="F48" s="23">
        <v>2</v>
      </c>
      <c r="G48" s="9">
        <v>2</v>
      </c>
      <c r="H48" s="9">
        <v>2</v>
      </c>
      <c r="I48" s="9">
        <v>2</v>
      </c>
    </row>
    <row r="49" spans="1:9" ht="15">
      <c r="A49" s="8" t="s">
        <v>55</v>
      </c>
      <c r="B49" s="23" t="s">
        <v>13</v>
      </c>
      <c r="C49" s="9">
        <v>0</v>
      </c>
      <c r="D49" s="9" t="s">
        <v>13</v>
      </c>
      <c r="E49" s="9">
        <v>0</v>
      </c>
      <c r="F49" s="23" t="s">
        <v>13</v>
      </c>
      <c r="G49" s="9">
        <v>0</v>
      </c>
      <c r="H49" s="9" t="s">
        <v>13</v>
      </c>
      <c r="I49" s="9">
        <v>0</v>
      </c>
    </row>
    <row r="50" spans="1:9" ht="15">
      <c r="A50" s="8" t="s">
        <v>56</v>
      </c>
      <c r="B50" s="23">
        <v>0</v>
      </c>
      <c r="C50" s="9" t="s">
        <v>13</v>
      </c>
      <c r="D50" s="9">
        <v>0</v>
      </c>
      <c r="E50" s="9" t="s">
        <v>13</v>
      </c>
      <c r="F50" s="23">
        <v>0</v>
      </c>
      <c r="G50" s="9" t="s">
        <v>13</v>
      </c>
      <c r="H50" s="9">
        <v>0</v>
      </c>
      <c r="I50" s="9" t="s">
        <v>13</v>
      </c>
    </row>
    <row r="51" spans="1:9" ht="15">
      <c r="A51" s="20" t="s">
        <v>57</v>
      </c>
      <c r="B51" s="21" t="s">
        <v>13</v>
      </c>
      <c r="C51" s="21">
        <f t="shared" ref="C51:G51" si="13">C44+C46+C48-C49</f>
        <v>-101.71321023675596</v>
      </c>
      <c r="D51" s="21" t="s">
        <v>13</v>
      </c>
      <c r="E51" s="21">
        <f t="shared" si="13"/>
        <v>-99.744009695613144</v>
      </c>
      <c r="F51" s="21" t="s">
        <v>13</v>
      </c>
      <c r="G51" s="21">
        <f t="shared" si="13"/>
        <v>-101.51321023675595</v>
      </c>
      <c r="H51" s="21" t="s">
        <v>13</v>
      </c>
      <c r="I51" s="21">
        <f>I44+I46+I48-I49</f>
        <v>-99.544009695613141</v>
      </c>
    </row>
    <row r="52" spans="1:9" ht="15">
      <c r="A52" s="20" t="s">
        <v>58</v>
      </c>
      <c r="B52" s="21">
        <f t="shared" ref="B52" si="14">B45+B47+B48-B50</f>
        <v>-104.18834441166943</v>
      </c>
      <c r="C52" s="21" t="s">
        <v>13</v>
      </c>
      <c r="D52" s="21">
        <f t="shared" ref="D52:H52" si="15">D45+D47+D48-D50</f>
        <v>-99.14400969561315</v>
      </c>
      <c r="E52" s="21" t="s">
        <v>13</v>
      </c>
      <c r="F52" s="21">
        <f t="shared" si="15"/>
        <v>-103.98834441166943</v>
      </c>
      <c r="G52" s="21" t="s">
        <v>13</v>
      </c>
      <c r="H52" s="21">
        <f t="shared" si="15"/>
        <v>-98.944009695613147</v>
      </c>
      <c r="I52" s="21" t="s">
        <v>13</v>
      </c>
    </row>
    <row r="53" spans="1:9" ht="15">
      <c r="A53" s="26" t="s">
        <v>59</v>
      </c>
      <c r="B53" s="21" t="s">
        <v>13</v>
      </c>
      <c r="C53" s="21">
        <f t="shared" ref="C53:G53" si="16">C28+C33+C34-C51</f>
        <v>140.75441006331522</v>
      </c>
      <c r="D53" s="21" t="s">
        <v>13</v>
      </c>
      <c r="E53" s="21">
        <f t="shared" si="16"/>
        <v>162.83670930537147</v>
      </c>
      <c r="F53" s="21" t="s">
        <v>13</v>
      </c>
      <c r="G53" s="21">
        <f t="shared" si="16"/>
        <v>140.5544100633152</v>
      </c>
      <c r="H53" s="21" t="s">
        <v>13</v>
      </c>
      <c r="I53" s="21">
        <f>I28+I33+I34-I51</f>
        <v>162.63670930537145</v>
      </c>
    </row>
    <row r="54" spans="1:9" ht="15">
      <c r="A54" s="26" t="s">
        <v>60</v>
      </c>
      <c r="B54" s="21">
        <f t="shared" ref="B54:H54" si="17">B29+B33+B34-B52</f>
        <v>143.2295442382287</v>
      </c>
      <c r="C54" s="21" t="s">
        <v>13</v>
      </c>
      <c r="D54" s="21">
        <f t="shared" si="17"/>
        <v>162.23670930537145</v>
      </c>
      <c r="E54" s="21" t="s">
        <v>13</v>
      </c>
      <c r="F54" s="21">
        <f t="shared" si="17"/>
        <v>143.02954423822868</v>
      </c>
      <c r="G54" s="21" t="s">
        <v>13</v>
      </c>
      <c r="H54" s="21">
        <f t="shared" si="17"/>
        <v>162.03670930537146</v>
      </c>
      <c r="I54" s="21" t="s">
        <v>13</v>
      </c>
    </row>
    <row r="55" spans="1:9">
      <c r="A55" s="7" t="s">
        <v>61</v>
      </c>
      <c r="B55" s="15"/>
      <c r="C55" s="15"/>
      <c r="D55" s="15"/>
      <c r="E55" s="15"/>
      <c r="F55" s="15"/>
      <c r="G55" s="15"/>
      <c r="H55" s="15"/>
      <c r="I55" s="15"/>
    </row>
    <row r="56" spans="1:9" ht="15">
      <c r="A56" s="8" t="s">
        <v>62</v>
      </c>
      <c r="B56" s="10">
        <v>6</v>
      </c>
      <c r="C56" s="10">
        <v>6</v>
      </c>
      <c r="D56" s="9">
        <v>6</v>
      </c>
      <c r="E56" s="10">
        <v>6</v>
      </c>
      <c r="F56" s="10">
        <v>6</v>
      </c>
      <c r="G56" s="10">
        <v>6</v>
      </c>
      <c r="H56" s="10">
        <v>6</v>
      </c>
      <c r="I56" s="10">
        <v>6</v>
      </c>
    </row>
    <row r="57" spans="1:9" ht="15">
      <c r="A57" s="27" t="s">
        <v>116</v>
      </c>
      <c r="B57" s="10"/>
      <c r="C57" s="10"/>
      <c r="D57" s="9"/>
      <c r="E57" s="10"/>
      <c r="F57" s="10"/>
      <c r="G57" s="10"/>
      <c r="H57" s="10"/>
      <c r="I57" s="10"/>
    </row>
    <row r="58" spans="1:9" ht="30">
      <c r="A58" s="8" t="s">
        <v>63</v>
      </c>
      <c r="B58" s="9" t="s">
        <v>13</v>
      </c>
      <c r="C58" s="9">
        <v>8.11</v>
      </c>
      <c r="D58" s="9" t="s">
        <v>13</v>
      </c>
      <c r="E58" s="9">
        <v>8.11</v>
      </c>
      <c r="F58" s="9" t="s">
        <v>13</v>
      </c>
      <c r="G58" s="9">
        <v>7</v>
      </c>
      <c r="H58" s="9" t="s">
        <v>13</v>
      </c>
      <c r="I58" s="9">
        <v>7</v>
      </c>
    </row>
    <row r="59" spans="1:9" ht="30">
      <c r="A59" s="8" t="s">
        <v>64</v>
      </c>
      <c r="B59" s="10">
        <v>4.8899999999999997</v>
      </c>
      <c r="C59" s="10" t="s">
        <v>13</v>
      </c>
      <c r="D59" s="10">
        <v>4.8899999999999997</v>
      </c>
      <c r="E59" s="10" t="s">
        <v>13</v>
      </c>
      <c r="F59" s="10">
        <v>4.08</v>
      </c>
      <c r="G59" s="10" t="s">
        <v>13</v>
      </c>
      <c r="H59" s="10">
        <v>4.08</v>
      </c>
      <c r="I59" s="10" t="s">
        <v>13</v>
      </c>
    </row>
    <row r="60" spans="1:9" ht="15">
      <c r="A60" s="8" t="s">
        <v>65</v>
      </c>
      <c r="B60" s="10">
        <v>0</v>
      </c>
      <c r="C60" s="10">
        <v>0</v>
      </c>
      <c r="D60" s="9">
        <v>0</v>
      </c>
      <c r="E60" s="10">
        <v>0</v>
      </c>
      <c r="F60" s="10">
        <v>0</v>
      </c>
      <c r="G60" s="10">
        <v>0</v>
      </c>
      <c r="H60" s="10">
        <v>0</v>
      </c>
      <c r="I60" s="10">
        <v>0</v>
      </c>
    </row>
    <row r="61" spans="1:9" ht="15">
      <c r="A61" s="8" t="s">
        <v>66</v>
      </c>
      <c r="B61" s="9">
        <v>9</v>
      </c>
      <c r="C61" s="9">
        <v>9</v>
      </c>
      <c r="D61" s="9">
        <v>9</v>
      </c>
      <c r="E61" s="9">
        <v>9</v>
      </c>
      <c r="F61" s="9">
        <f>20+0.5*12.5</f>
        <v>26.25</v>
      </c>
      <c r="G61" s="9">
        <f>20+0.5*12.5</f>
        <v>26.25</v>
      </c>
      <c r="H61" s="9">
        <f>20+0.5*12.5</f>
        <v>26.25</v>
      </c>
      <c r="I61" s="9">
        <f>20+0.5*12.5</f>
        <v>26.25</v>
      </c>
    </row>
    <row r="62" spans="1:9" ht="15">
      <c r="A62" s="8" t="s">
        <v>67</v>
      </c>
      <c r="B62" s="10">
        <v>0</v>
      </c>
      <c r="C62" s="10">
        <v>0</v>
      </c>
      <c r="D62" s="9">
        <v>0</v>
      </c>
      <c r="E62" s="10">
        <v>0</v>
      </c>
      <c r="F62" s="10">
        <v>0</v>
      </c>
      <c r="G62" s="10">
        <v>0</v>
      </c>
      <c r="H62" s="10">
        <v>0</v>
      </c>
      <c r="I62" s="10">
        <v>0</v>
      </c>
    </row>
    <row r="63" spans="1:9" ht="30">
      <c r="A63" s="20" t="s">
        <v>68</v>
      </c>
      <c r="B63" s="21" t="s">
        <v>13</v>
      </c>
      <c r="C63" s="21">
        <f t="shared" ref="C63:G63" si="18">C53-C58+C60-C61+C62-C35</f>
        <v>120.64441006331521</v>
      </c>
      <c r="D63" s="21" t="s">
        <v>13</v>
      </c>
      <c r="E63" s="21">
        <f t="shared" si="18"/>
        <v>144.72670930537146</v>
      </c>
      <c r="F63" s="21" t="s">
        <v>13</v>
      </c>
      <c r="G63" s="21">
        <f t="shared" si="18"/>
        <v>104.3044100633152</v>
      </c>
      <c r="H63" s="21" t="s">
        <v>13</v>
      </c>
      <c r="I63" s="21">
        <f>I53-I58+I60-I61+I62-I35</f>
        <v>128.38670930537145</v>
      </c>
    </row>
    <row r="64" spans="1:9" ht="30">
      <c r="A64" s="20" t="s">
        <v>69</v>
      </c>
      <c r="B64" s="21">
        <f t="shared" ref="B64" si="19">B54-B59+B60-B61+B62-B35</f>
        <v>126.33954423822871</v>
      </c>
      <c r="C64" s="21" t="s">
        <v>13</v>
      </c>
      <c r="D64" s="21">
        <f t="shared" ref="D64:H64" si="20">D54-D59+D60-D61+D62-D35</f>
        <v>147.34670930537146</v>
      </c>
      <c r="E64" s="21" t="s">
        <v>13</v>
      </c>
      <c r="F64" s="21">
        <f t="shared" si="20"/>
        <v>109.69954423822867</v>
      </c>
      <c r="G64" s="21" t="s">
        <v>13</v>
      </c>
      <c r="H64" s="21">
        <f t="shared" si="20"/>
        <v>130.70670930537145</v>
      </c>
      <c r="I64" s="21" t="s">
        <v>13</v>
      </c>
    </row>
    <row r="65" spans="1:9">
      <c r="A65" s="7" t="s">
        <v>70</v>
      </c>
      <c r="B65" s="15"/>
      <c r="C65" s="15"/>
      <c r="D65" s="15"/>
      <c r="E65" s="15"/>
      <c r="F65" s="15"/>
      <c r="G65" s="15"/>
      <c r="H65" s="15"/>
      <c r="I65" s="15"/>
    </row>
    <row r="66" spans="1:9" ht="30">
      <c r="A66" s="28" t="s">
        <v>71</v>
      </c>
      <c r="B66" s="10" t="s">
        <v>13</v>
      </c>
      <c r="C66" s="10">
        <f t="shared" ref="C66:G66" si="21">10^((C63-161.04+7.1*LOG10(20)-7.5*LOG10(20)+(24.37-3.7*(20/C6)^2)*LOG10(C6)-20*LOG10(C5)+(3.2*(LOG10(17.625))^2-4.97)+0.6*(C7-1.5))/(43.42-3.1*LOG10(C6))+3)</f>
        <v>270.40256644430593</v>
      </c>
      <c r="D66" s="10" t="s">
        <v>13</v>
      </c>
      <c r="E66" s="10">
        <f t="shared" si="21"/>
        <v>1117.225701704155</v>
      </c>
      <c r="F66" s="10" t="s">
        <v>13</v>
      </c>
      <c r="G66" s="10">
        <f t="shared" si="21"/>
        <v>103.26720860737997</v>
      </c>
      <c r="H66" s="10" t="s">
        <v>13</v>
      </c>
      <c r="I66" s="10">
        <f>10^((I63-161.04+7.1*LOG10(20)-7.5*LOG10(20)+(24.37-3.7*(20/I6)^2)*LOG10(I6)-20*LOG10(I5)+(3.2*(LOG10(17.625))^2-4.97)+0.6*(I7-1.5))/(43.42-3.1*LOG10(I6))+3)</f>
        <v>426.67043111505512</v>
      </c>
    </row>
    <row r="67" spans="1:9" ht="30">
      <c r="A67" s="28" t="s">
        <v>72</v>
      </c>
      <c r="B67" s="10">
        <f>10^((B64-161.04+7.1*LOG10(20)-7.5*LOG10(20)+(24.37-3.7*(20/B6)^2)*LOG10(B6)-20*LOG10(B5)+(3.2*(LOG10(17.625))^2-4.97)+0.6*(B7-1.5))/(43.42-3.1*LOG10(B6))+3)</f>
        <v>378.196188352484</v>
      </c>
      <c r="C67" s="10" t="s">
        <v>13</v>
      </c>
      <c r="D67" s="10">
        <f>10^((D64-161.04+7.1*LOG10(20)-7.5*LOG10(20)+(24.37-3.7*(20/D6)^2)*LOG10(D6)-20*LOG10(D5)+(3.2*(LOG10(17.625))^2-4.97)+0.6*(D7-1.5))/(43.42-3.1*LOG10(D6))+3)</f>
        <v>1303.6827823782651</v>
      </c>
      <c r="E67" s="10" t="s">
        <v>13</v>
      </c>
      <c r="F67" s="10">
        <f>10^((F64-161.04+7.1*LOG10(20)-7.5*LOG10(20)+(24.37-3.7*(20/F6)^2)*LOG10(F6)-20*LOG10(F5)+(3.2*(LOG10(17.625))^2-4.97)+0.6*(F7-1.5))/(43.42-3.1*LOG10(F6))+3)</f>
        <v>141.90361831100466</v>
      </c>
      <c r="G67" s="10" t="s">
        <v>13</v>
      </c>
      <c r="H67" s="10">
        <f>10^((H64-161.04+7.1*LOG10(20)-7.5*LOG10(20)+(24.37-3.7*(20/H6)^2)*LOG10(H6)-20*LOG10(H5)+(3.2*(LOG10(17.625))^2-4.97)+0.6*(H7-1.5))/(43.42-3.1*LOG10(H6))+3)</f>
        <v>489.15697631731382</v>
      </c>
      <c r="I67" s="10" t="s">
        <v>13</v>
      </c>
    </row>
    <row r="68" spans="1:9" ht="18">
      <c r="A68" s="28" t="s">
        <v>73</v>
      </c>
      <c r="B68" s="29" t="s">
        <v>13</v>
      </c>
      <c r="C68" s="29">
        <f t="shared" ref="C68:G68" si="22">PI()*(C66)^2</f>
        <v>229705.55145575828</v>
      </c>
      <c r="D68" s="29" t="s">
        <v>13</v>
      </c>
      <c r="E68" s="29">
        <f t="shared" si="22"/>
        <v>3921314.8027317012</v>
      </c>
      <c r="F68" s="29" t="s">
        <v>13</v>
      </c>
      <c r="G68" s="29">
        <f t="shared" si="22"/>
        <v>33502.309656203135</v>
      </c>
      <c r="H68" s="29" t="s">
        <v>13</v>
      </c>
      <c r="I68" s="29">
        <f>PI()*(I66)^2</f>
        <v>571919.58116812469</v>
      </c>
    </row>
    <row r="69" spans="1:9" ht="18">
      <c r="A69" s="28" t="s">
        <v>74</v>
      </c>
      <c r="B69" s="29">
        <f>PI()*(B67)^2</f>
        <v>449349.40161349979</v>
      </c>
      <c r="C69" s="29" t="s">
        <v>13</v>
      </c>
      <c r="D69" s="29">
        <f>PI()*(D67)^2</f>
        <v>5339415.6789971646</v>
      </c>
      <c r="E69" s="29" t="s">
        <v>13</v>
      </c>
      <c r="F69" s="29">
        <f>PI()*(F67)^2</f>
        <v>63261.110520860464</v>
      </c>
      <c r="G69" s="29" t="s">
        <v>13</v>
      </c>
      <c r="H69" s="29">
        <f>PI()*(H67)^2</f>
        <v>751703.160553867</v>
      </c>
      <c r="I69" s="29" t="s">
        <v>13</v>
      </c>
    </row>
    <row r="73" spans="1:9" ht="15">
      <c r="A73" s="30"/>
      <c r="B73" s="31"/>
      <c r="C73" s="31"/>
      <c r="D73" s="31"/>
      <c r="E73" s="31"/>
      <c r="F73" s="30"/>
      <c r="G73" s="30"/>
      <c r="H73" s="30"/>
      <c r="I73" s="30"/>
    </row>
    <row r="74" spans="1:9" ht="15">
      <c r="A74" s="30"/>
      <c r="B74" s="32"/>
      <c r="C74" s="32"/>
      <c r="D74" s="32"/>
      <c r="E74" s="32"/>
      <c r="F74" s="33"/>
      <c r="G74" s="33"/>
      <c r="H74" s="33"/>
      <c r="I74" s="33"/>
    </row>
  </sheetData>
  <mergeCells count="4">
    <mergeCell ref="B2:C2"/>
    <mergeCell ref="D2:E2"/>
    <mergeCell ref="F2:G2"/>
    <mergeCell ref="H2:I2"/>
  </mergeCells>
  <phoneticPr fontId="13"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 Note</vt:lpstr>
      <vt:lpstr>InH-eMBB (4GHz)</vt:lpstr>
      <vt:lpstr>DU-eMBB (4GHz）</vt:lpstr>
      <vt:lpstr>Rural-eMBB (4GHz）</vt:lpstr>
      <vt:lpstr>UMa-mMTC (700MHz)</vt:lpstr>
      <vt:lpstr>UMa-URLLC (4GHz)</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dingyang</dc:creator>
  <cp:lastModifiedBy>Sendil Devar</cp:lastModifiedBy>
  <cp:lastPrinted>2006-01-19T03:50:00Z</cp:lastPrinted>
  <dcterms:created xsi:type="dcterms:W3CDTF">2003-11-11T03:59:00Z</dcterms:created>
  <dcterms:modified xsi:type="dcterms:W3CDTF">2019-09-20T06:08:18Z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(4)xPIfDBNaCWEZOWKcMvMSURa7P5aZGT3vW89ptnwqENwFKhOYoj/4c5iQfJiQsmIVUBY5A9tV_x000d__x000d__x000d__x000d__x000d_
SpQXKoG3kDrHxbtwjjI2bTOdUwIkYr/W5/+ylhwSIPBkBSDq6AQyWQGUv+jLThg3nrFatU8D_x000d__x000d__x000d__x000d__x000d_
RxtLhhYzX+BOVOjRyKSUGFoqvbhe2mN9kaXYBU4xRuexYD0ZYCcYqGJrDgubNmnPhNmEYf4a_x000d__x000d__x000d__x000d__x000d_
+x3adntaFX6SA9Biln</vt:lpwstr>
  </property>
  <property fmtid="{D5CDD505-2E9C-101B-9397-08002B2CF9AE}" pid="3" name="_ms_pID_7253431">
    <vt:lpwstr>D8O3VmwI+Z+PlISGjFExb4WrgeTq4XPkfm0hCre81xp56PEebhl_x000d__x000d__x000d__x000d__x000d_
XYYXFD11XlLvvike5JRQtmqtTp4NshrAT8MsoZP7ICMzMUYFkHT930bCAaaAhcJX/MpzdKQQ_x000d__x000d__x000d__x000d__x000d_
4Hyq5K+q74HwhApKetItk1FOE2x06JQRrdmUyTTBnHF0jbdXNYG1uTWPm9eJFNsKgN98Nr25_x000d__x000d__x000d__x000d__x000d_
s3UqtHQxxlK3pQexaSvmzHwV41HRA6xXiARy3iGtqp</vt:lpwstr>
  </property>
  <property fmtid="{D5CDD505-2E9C-101B-9397-08002B2CF9AE}" pid="4" name="_ms_pID_7253432">
    <vt:lpwstr>oNeTSWQYm0V5/MXRxHPt5ydn4yE2/u_x000d__x000d__x000d__x000d__x000d_
OQM/XRq8IseLeSeO9Eh/26gAvz5+qhierc1T8lvMZuPaU36C/9G9PuxqRsVgLFiPPxNFudRA_x000d__x000d__x000d__x000d__x000d_
AGuFqScwKMQtVeOuWcxq2qiNRCNBrGLp0A0L1Uba+TxrBvw/TowZdC4rQ07UpqVflcfepn32_x000d__x000d__x000d__x000d__x000d_
QtuRfZiZW20W7j/yyk5RsN1Kd44oVQTQuz4kuVKSNALeLaLc5hVkRqeL3TvVNn/</vt:lpwstr>
  </property>
  <property fmtid="{D5CDD505-2E9C-101B-9397-08002B2CF9AE}" pid="5" name="_ms_pID_7253433">
    <vt:lpwstr>OZ31sW5W4_x000d__x000d__x000d__x000d__x000d_
1++nvbQyLnNmMOnfXeqLBhOdakc=</vt:lpwstr>
  </property>
  <property fmtid="{D5CDD505-2E9C-101B-9397-08002B2CF9AE}" pid="6" name="_2015_ms_pID_725343">
    <vt:lpwstr>(3)sn8ntxYOJml1H5E6oKsnp9aDK/8ZZ+6dims6Ic4NL1X55Jpk4CXj0SdF1pR5X4GweY5ubJjc_x000d__x000d__x000d__x000d__x000d_
QwKQ87xta7Tv0J5UPdrBkXMeHHd/gwuXy6J8YFwN0VnmWenO2ZgPkGpVJPV4kDER8nQzGIjh_x000d__x000d__x000d__x000d__x000d_
p+1Qes8UNtGrisheLz7KkFGa83jxqYei9oOddhVUfnBCwr2S2kc1h6ad2//SyTxoUcqMu8F7_x000d__x000d__x000d__x000d__x000d_
dy1A1GDUronETx3f5h</vt:lpwstr>
  </property>
  <property fmtid="{D5CDD505-2E9C-101B-9397-08002B2CF9AE}" pid="7" name="_2015_ms_pID_7253431">
    <vt:lpwstr>7MMkdtL27ux3a9r1tC7mOniWt1rDZZBN9gLmlqQNM4dcIVDBVLUk+N_x000d__x000d__x000d__x000d__x000d_
st6u7BW5JqBGR1dSL6/feGqTaPs2rOgAg+IRQ/HluoMbQnWniZWGJ3a78WTJgdNfqFlrJjEz_x000d__x000d__x000d__x000d__x000d_
8iz6/rKtkTgWphryTkXpbd+6ExUdeKVpCwpveMqxq8HzzPLaM6Y7u3b/efT0Yog0+mYv64rV_x000d__x000d__x000d__x000d__x000d_
9Xjc0aG5Bjv53cZkfsWMIcxRLsvsLA6NBPZ+</vt:lpwstr>
  </property>
  <property fmtid="{D5CDD505-2E9C-101B-9397-08002B2CF9AE}" pid="8" name="_2015_ms_pID_7253432">
    <vt:lpwstr>y2NPZY294WT2+giTqLvDLVg=</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1536763398</vt:lpwstr>
  </property>
  <property fmtid="{D5CDD505-2E9C-101B-9397-08002B2CF9AE}" pid="13" name="KSOProductBuildVer">
    <vt:lpwstr>2052-10.8.2.6726</vt:lpwstr>
  </property>
</Properties>
</file>