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680" yWindow="16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14" i="1"/>
  <c r="E15" i="1"/>
  <c r="E16" i="1"/>
  <c r="E17" i="1"/>
  <c r="E18" i="1"/>
  <c r="E19" i="1"/>
  <c r="E14" i="1"/>
  <c r="D15" i="1"/>
  <c r="D16" i="1"/>
  <c r="D17" i="1"/>
  <c r="D18" i="1"/>
  <c r="D19" i="1"/>
  <c r="D14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<sst xmlns="http://schemas.openxmlformats.org/spreadsheetml/2006/main" count="20" uniqueCount="20">
  <si>
    <t>Saltvcon calculations</t>
  </si>
  <si>
    <t>T [C]</t>
  </si>
  <si>
    <t>porosity</t>
  </si>
  <si>
    <t>Intact salt coefs:</t>
  </si>
  <si>
    <t>ai1 =</t>
  </si>
  <si>
    <t>ai2 =</t>
  </si>
  <si>
    <t>ai3 =</t>
  </si>
  <si>
    <t>Crushed salt coefs:</t>
  </si>
  <si>
    <t>ac1 =</t>
  </si>
  <si>
    <t>ac2 =</t>
  </si>
  <si>
    <t>ac3 =</t>
  </si>
  <si>
    <t>ac4 =</t>
  </si>
  <si>
    <t>ac5 =</t>
  </si>
  <si>
    <t>ac6 =</t>
  </si>
  <si>
    <t>ac7 =</t>
  </si>
  <si>
    <t>ac8 =</t>
  </si>
  <si>
    <t>kx intact [W/m*K]</t>
  </si>
  <si>
    <t>kx crushed [W/m*K]</t>
  </si>
  <si>
    <t>kx_asse [W/m*K]</t>
  </si>
  <si>
    <t>kx_temp [W/m*K]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</si>
</sst>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showRuler="0" workbookViewId="0">
      <selection activeCell="G23" sqref="G23"/>
    </sheetView>
  </sheetViews>
  <sheetFormatPr baseColWidth="10" defaultRowHeight="15" x14ac:dyDescent="0"/>
  <cols>
    <col min="3" max="3" width="16" bestFit="1" customWidth="1"/>
    <col min="4" max="6" width="17.83203125" bestFit="1" customWidth="1"/>
  </cols>
  <sheetData>
    <row r="1" spans="1:6">
      <c r="A1" t="s">
        <v>0</v>
      </c>
    </row>
    <row r="3" spans="1:6">
      <c r="A3" t="s">
        <v>3</v>
      </c>
      <c r="D3" t="s">
        <v>7</v>
      </c>
    </row>
    <row r="4" spans="1:6">
      <c r="A4" t="s">
        <v>4</v>
      </c>
      <c r="B4">
        <v>26.85</v>
      </c>
      <c r="D4" t="s">
        <v>8</v>
      </c>
      <c r="E4">
        <v>26.85</v>
      </c>
    </row>
    <row r="5" spans="1:6">
      <c r="A5" t="s">
        <v>5</v>
      </c>
      <c r="B5">
        <v>5.4</v>
      </c>
      <c r="D5" t="s">
        <v>9</v>
      </c>
      <c r="E5">
        <v>1.08</v>
      </c>
    </row>
    <row r="6" spans="1:6">
      <c r="A6" t="s">
        <v>6</v>
      </c>
      <c r="B6">
        <v>1.1399999999999999</v>
      </c>
      <c r="D6" t="s">
        <v>10</v>
      </c>
      <c r="E6">
        <v>-270</v>
      </c>
    </row>
    <row r="7" spans="1:6">
      <c r="D7" t="s">
        <v>11</v>
      </c>
      <c r="E7">
        <v>370</v>
      </c>
    </row>
    <row r="8" spans="1:6">
      <c r="D8" t="s">
        <v>12</v>
      </c>
      <c r="E8">
        <v>-136</v>
      </c>
    </row>
    <row r="9" spans="1:6">
      <c r="D9" t="s">
        <v>13</v>
      </c>
      <c r="E9">
        <v>1.5</v>
      </c>
    </row>
    <row r="10" spans="1:6">
      <c r="D10" t="s">
        <v>14</v>
      </c>
      <c r="E10">
        <v>5</v>
      </c>
    </row>
    <row r="11" spans="1:6">
      <c r="D11" t="s">
        <v>15</v>
      </c>
      <c r="E11">
        <v>1.1399999999999999</v>
      </c>
    </row>
    <row r="13" spans="1:6">
      <c r="A13" t="s">
        <v>1</v>
      </c>
      <c r="B13" t="s">
        <v>2</v>
      </c>
      <c r="C13" t="s">
        <v>16</v>
      </c>
      <c r="D13" t="s">
        <v>18</v>
      </c>
      <c r="E13" t="s">
        <v>19</v>
      </c>
      <c r="F13" t="s">
        <v>17</v>
      </c>
    </row>
    <row r="14" spans="1:6">
      <c r="A14">
        <v>20</v>
      </c>
      <c r="B14">
        <v>0.01</v>
      </c>
      <c r="C14" s="1">
        <f>$B$5*(($B$4+273.15)/(A14+273.15))^$B$6</f>
        <v>5.5440802228316715</v>
      </c>
      <c r="D14" s="1">
        <f>$E$6*B14^4+$E$7*B14^3+$E$8*B14^2+$E$9*B14+$E$10</f>
        <v>5.0017673</v>
      </c>
      <c r="E14" s="1">
        <f>$E$5*D14*(($E$4+273.15)/(A14+273.15))^$E$11</f>
        <v>5.5460398334272334</v>
      </c>
      <c r="F14" s="1">
        <f>IF(E14&lt;0.000001,0.000001,E14)</f>
        <v>5.5460398334272334</v>
      </c>
    </row>
    <row r="15" spans="1:6">
      <c r="A15">
        <v>40</v>
      </c>
      <c r="B15">
        <v>0.1</v>
      </c>
      <c r="C15" s="1">
        <f t="shared" ref="C15:C19" si="0">$B$5*(($B$4+273.15)/(A15+273.15))^$B$6</f>
        <v>5.1422624215042179</v>
      </c>
      <c r="D15" s="1">
        <f t="shared" ref="D15:D19" si="1">$E$6*B15^4+$E$7*B15^3+$E$8*B15^2+$E$9*B15+$E$10</f>
        <v>4.133</v>
      </c>
      <c r="E15" s="1">
        <f t="shared" ref="E15:E19" si="2">$E$5*D15*(($E$4+273.15)/(A15+273.15))^$E$11</f>
        <v>4.2505941176153872</v>
      </c>
      <c r="F15" s="1">
        <f t="shared" ref="F15:F19" si="3">IF(E15&lt;0.000001,0.000001,E15)</f>
        <v>4.2505941176153872</v>
      </c>
    </row>
    <row r="16" spans="1:6">
      <c r="A16">
        <v>60</v>
      </c>
      <c r="B16">
        <v>0.3</v>
      </c>
      <c r="C16" s="1">
        <f t="shared" si="0"/>
        <v>4.7918431958443257</v>
      </c>
      <c r="D16" s="1">
        <f t="shared" si="1"/>
        <v>1.0130000000000008</v>
      </c>
      <c r="E16" s="1">
        <f t="shared" si="2"/>
        <v>0.97082743147806116</v>
      </c>
      <c r="F16" s="1">
        <f t="shared" si="3"/>
        <v>0.97082743147806116</v>
      </c>
    </row>
    <row r="17" spans="1:6">
      <c r="A17">
        <v>80</v>
      </c>
      <c r="B17">
        <v>0.5</v>
      </c>
      <c r="C17" s="1">
        <f t="shared" si="0"/>
        <v>4.4837200645193631</v>
      </c>
      <c r="D17" s="1">
        <f t="shared" si="1"/>
        <v>1.125</v>
      </c>
      <c r="E17" s="1">
        <f t="shared" si="2"/>
        <v>1.0088370145168568</v>
      </c>
      <c r="F17" s="1">
        <f t="shared" si="3"/>
        <v>1.0088370145168568</v>
      </c>
    </row>
    <row r="18" spans="1:6">
      <c r="A18">
        <v>100</v>
      </c>
      <c r="B18">
        <v>0.7</v>
      </c>
      <c r="C18" s="1">
        <f t="shared" si="0"/>
        <v>4.2108024001778785</v>
      </c>
      <c r="D18" s="1">
        <f t="shared" si="1"/>
        <v>1.4929999999999977</v>
      </c>
      <c r="E18" s="1">
        <f t="shared" si="2"/>
        <v>1.2573455966931126</v>
      </c>
      <c r="F18" s="1">
        <f t="shared" si="3"/>
        <v>1.2573455966931126</v>
      </c>
    </row>
    <row r="19" spans="1:6">
      <c r="A19">
        <v>120</v>
      </c>
      <c r="B19">
        <v>0.9</v>
      </c>
      <c r="C19" s="1">
        <f t="shared" si="0"/>
        <v>3.9674873525866925</v>
      </c>
      <c r="D19" s="1">
        <f t="shared" si="1"/>
        <v>-11.227000000000039</v>
      </c>
      <c r="E19" s="1">
        <f t="shared" si="2"/>
        <v>-8.9085961014981905</v>
      </c>
      <c r="F19" s="1">
        <f t="shared" si="3"/>
        <v>9.9999999999999995E-7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Harp</dc:creator>
  <cp:lastModifiedBy>Dylan Harp</cp:lastModifiedBy>
  <dcterms:created xsi:type="dcterms:W3CDTF">2014-02-06T16:40:56Z</dcterms:created>
  <dcterms:modified xsi:type="dcterms:W3CDTF">2014-02-06T17:09:45Z</dcterms:modified>
</cp:coreProperties>
</file>