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" yWindow="0" windowWidth="25605" windowHeight="190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1" l="1"/>
  <c r="D25" i="1"/>
  <c r="D24" i="1"/>
  <c r="F26" i="1"/>
  <c r="G26" i="1"/>
  <c r="H26" i="1"/>
  <c r="E26" i="1"/>
  <c r="F25" i="1"/>
  <c r="G25" i="1"/>
  <c r="H25" i="1"/>
  <c r="E25" i="1"/>
  <c r="F24" i="1"/>
  <c r="G24" i="1"/>
  <c r="H24" i="1"/>
  <c r="E24" i="1"/>
  <c r="F23" i="1"/>
  <c r="G23" i="1"/>
  <c r="H23" i="1"/>
  <c r="E23" i="1"/>
  <c r="F22" i="1"/>
  <c r="G22" i="1"/>
  <c r="H22" i="1"/>
  <c r="E22" i="1"/>
  <c r="F21" i="1"/>
  <c r="G21" i="1"/>
  <c r="H21" i="1"/>
  <c r="E21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2" i="1"/>
  <c r="G12" i="1"/>
  <c r="H12" i="1"/>
  <c r="E13" i="1"/>
  <c r="E14" i="1"/>
  <c r="E15" i="1"/>
  <c r="E16" i="1"/>
  <c r="E17" i="1"/>
  <c r="E12" i="1"/>
</calcChain>
</file>

<file path=xl/sharedStrings.xml><?xml version="1.0" encoding="utf-8"?>
<sst xmlns="http://schemas.openxmlformats.org/spreadsheetml/2006/main" count="28" uniqueCount="19">
  <si>
    <t>node</t>
  </si>
  <si>
    <t>Porosity</t>
  </si>
  <si>
    <t>Temperature</t>
  </si>
  <si>
    <t>W/[mK]</t>
  </si>
  <si>
    <t>vc1</t>
  </si>
  <si>
    <t>kt intact</t>
  </si>
  <si>
    <t>kt crushed</t>
  </si>
  <si>
    <t>intact parameters:</t>
  </si>
  <si>
    <t>vc2</t>
  </si>
  <si>
    <t>vc3</t>
  </si>
  <si>
    <t>crushed parameters:</t>
  </si>
  <si>
    <t>vc4</t>
  </si>
  <si>
    <t>vc5</t>
  </si>
  <si>
    <t>vc6</t>
  </si>
  <si>
    <t>vc7</t>
  </si>
  <si>
    <t>vc8</t>
  </si>
  <si>
    <t>kt-asse</t>
  </si>
  <si>
    <r>
      <t>kx = (k_{t-300}/kx_asse)*(300/T)^1.14</t>
    </r>
    <r>
      <rPr>
        <sz val="12"/>
        <color theme="1"/>
        <rFont val="Calibri"/>
        <family val="2"/>
        <scheme val="minor"/>
      </rPr>
      <t xml:space="preserve"> if kx is less then 1.e-6, set to 1.e-6. If porosity is greater than 0.4, it is truncated as 0.4 since the Kx relationship is only valid within this range.</t>
    </r>
  </si>
  <si>
    <t>Nov.2014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</si>
</sst>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3" fillId="0" borderId="0" xfId="0" applyFont="1"/>
    <xf numFmtId="0" fontId="0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25" zoomScaleNormal="125" zoomScalePageLayoutView="125" workbookViewId="0">
      <selection activeCell="C33" sqref="C33"/>
    </sheetView>
  </sheetViews>
  <sheetFormatPr defaultColWidth="11" defaultRowHeight="15.75" x14ac:dyDescent="0.25"/>
  <sheetData>
    <row r="1" spans="2:8" x14ac:dyDescent="0.25">
      <c r="B1" t="s">
        <v>7</v>
      </c>
      <c r="F1" t="s">
        <v>10</v>
      </c>
    </row>
    <row r="2" spans="2:8" x14ac:dyDescent="0.25">
      <c r="B2" t="s">
        <v>4</v>
      </c>
      <c r="C2">
        <v>26.85</v>
      </c>
      <c r="F2" t="s">
        <v>4</v>
      </c>
      <c r="G2">
        <v>26.85</v>
      </c>
    </row>
    <row r="3" spans="2:8" x14ac:dyDescent="0.25">
      <c r="B3" t="s">
        <v>8</v>
      </c>
      <c r="C3">
        <v>5.4</v>
      </c>
      <c r="D3" t="s">
        <v>3</v>
      </c>
      <c r="F3" t="s">
        <v>8</v>
      </c>
      <c r="G3">
        <v>1.08</v>
      </c>
    </row>
    <row r="4" spans="2:8" x14ac:dyDescent="0.25">
      <c r="B4" t="s">
        <v>9</v>
      </c>
      <c r="C4">
        <v>1.1399999999999999</v>
      </c>
      <c r="F4" t="s">
        <v>9</v>
      </c>
      <c r="G4">
        <v>-270</v>
      </c>
    </row>
    <row r="5" spans="2:8" x14ac:dyDescent="0.25">
      <c r="F5" t="s">
        <v>11</v>
      </c>
      <c r="G5">
        <v>370</v>
      </c>
    </row>
    <row r="6" spans="2:8" x14ac:dyDescent="0.25">
      <c r="F6" t="s">
        <v>12</v>
      </c>
      <c r="G6">
        <v>-136</v>
      </c>
    </row>
    <row r="7" spans="2:8" x14ac:dyDescent="0.25">
      <c r="F7" t="s">
        <v>13</v>
      </c>
      <c r="G7">
        <v>1.5</v>
      </c>
    </row>
    <row r="8" spans="2:8" x14ac:dyDescent="0.25">
      <c r="F8" t="s">
        <v>14</v>
      </c>
      <c r="G8">
        <v>5</v>
      </c>
    </row>
    <row r="9" spans="2:8" x14ac:dyDescent="0.25">
      <c r="F9" t="s">
        <v>15</v>
      </c>
      <c r="G9">
        <v>1.1399999999999999</v>
      </c>
    </row>
    <row r="11" spans="2:8" x14ac:dyDescent="0.25">
      <c r="B11" t="s">
        <v>0</v>
      </c>
      <c r="C11" t="s">
        <v>2</v>
      </c>
      <c r="D11" t="s">
        <v>1</v>
      </c>
      <c r="E11" s="1" t="s">
        <v>5</v>
      </c>
      <c r="F11" t="s">
        <v>16</v>
      </c>
      <c r="H11" s="1" t="s">
        <v>6</v>
      </c>
    </row>
    <row r="12" spans="2:8" x14ac:dyDescent="0.25">
      <c r="B12">
        <v>1</v>
      </c>
      <c r="C12">
        <v>20</v>
      </c>
      <c r="D12">
        <v>0.01</v>
      </c>
      <c r="E12" s="1">
        <f>$C$3*(($C$2+273.15)/(C12+273.15))^$C$4</f>
        <v>5.5440802228316715</v>
      </c>
      <c r="F12">
        <f>$G$4*D12^4+$G$5*D12^3+$G$6*D12^2+$G$7*D12+$G$8</f>
        <v>5.0017673</v>
      </c>
      <c r="G12">
        <f>$G$3*F12*(($G$2+273.15)/(C12+273.15))^$G$9</f>
        <v>5.5460398334272334</v>
      </c>
      <c r="H12" s="1">
        <f>IF(G12&lt;0, 0.000001,G12)</f>
        <v>5.5460398334272334</v>
      </c>
    </row>
    <row r="13" spans="2:8" x14ac:dyDescent="0.25">
      <c r="B13">
        <v>2</v>
      </c>
      <c r="C13">
        <v>40</v>
      </c>
      <c r="D13">
        <v>0.1</v>
      </c>
      <c r="E13" s="1">
        <f t="shared" ref="E13:E17" si="0">$C$3*(($C$2+273.15)/(C13+273.15))^$C$4</f>
        <v>5.1422624215042179</v>
      </c>
      <c r="F13">
        <f t="shared" ref="F13:F17" si="1">$G$4*D13^4+$G$5*D13^3+$G$6*D13^2+$G$7*D13+$G$8</f>
        <v>4.133</v>
      </c>
      <c r="G13">
        <f t="shared" ref="G13:G17" si="2">$G$3*F13*(($G$2+273.15)/(C13+273.15))^$G$9</f>
        <v>4.2505941176153872</v>
      </c>
      <c r="H13" s="1">
        <f t="shared" ref="H13:H17" si="3">IF(G13&lt;0, 0.000001,G13)</f>
        <v>4.2505941176153872</v>
      </c>
    </row>
    <row r="14" spans="2:8" x14ac:dyDescent="0.25">
      <c r="B14">
        <v>3</v>
      </c>
      <c r="C14">
        <v>60</v>
      </c>
      <c r="D14">
        <v>0.3</v>
      </c>
      <c r="E14" s="1">
        <f t="shared" si="0"/>
        <v>4.7918431958443257</v>
      </c>
      <c r="F14">
        <f t="shared" si="1"/>
        <v>1.0130000000000008</v>
      </c>
      <c r="G14">
        <f t="shared" si="2"/>
        <v>0.97082743147806116</v>
      </c>
      <c r="H14" s="1">
        <f t="shared" si="3"/>
        <v>0.97082743147806116</v>
      </c>
    </row>
    <row r="15" spans="2:8" x14ac:dyDescent="0.25">
      <c r="B15">
        <v>4</v>
      </c>
      <c r="C15">
        <v>80</v>
      </c>
      <c r="D15">
        <v>0.5</v>
      </c>
      <c r="E15" s="1">
        <f t="shared" si="0"/>
        <v>4.4837200645193631</v>
      </c>
      <c r="F15">
        <f t="shared" si="1"/>
        <v>1.125</v>
      </c>
      <c r="G15">
        <f t="shared" si="2"/>
        <v>1.0088370145168568</v>
      </c>
      <c r="H15" s="1">
        <f t="shared" si="3"/>
        <v>1.0088370145168568</v>
      </c>
    </row>
    <row r="16" spans="2:8" x14ac:dyDescent="0.25">
      <c r="B16">
        <v>5</v>
      </c>
      <c r="C16">
        <v>100</v>
      </c>
      <c r="D16">
        <v>0.7</v>
      </c>
      <c r="E16" s="1">
        <f t="shared" si="0"/>
        <v>4.2108024001778785</v>
      </c>
      <c r="F16">
        <f t="shared" si="1"/>
        <v>1.4929999999999977</v>
      </c>
      <c r="G16">
        <f t="shared" si="2"/>
        <v>1.2573455966931126</v>
      </c>
      <c r="H16" s="1">
        <f t="shared" si="3"/>
        <v>1.2573455966931126</v>
      </c>
    </row>
    <row r="17" spans="1:8" x14ac:dyDescent="0.25">
      <c r="B17">
        <v>6</v>
      </c>
      <c r="C17">
        <v>120</v>
      </c>
      <c r="D17">
        <v>0.9</v>
      </c>
      <c r="E17" s="1">
        <f t="shared" si="0"/>
        <v>3.9674873525866925</v>
      </c>
      <c r="F17">
        <f t="shared" si="1"/>
        <v>-11.227000000000039</v>
      </c>
      <c r="G17">
        <f t="shared" si="2"/>
        <v>-8.9085961014981905</v>
      </c>
      <c r="H17" s="1">
        <f t="shared" si="3"/>
        <v>9.9999999999999995E-7</v>
      </c>
    </row>
    <row r="19" spans="1:8" ht="16.5" x14ac:dyDescent="0.3">
      <c r="A19" s="4" t="s">
        <v>18</v>
      </c>
      <c r="B19" s="3" t="s">
        <v>17</v>
      </c>
    </row>
    <row r="20" spans="1:8" x14ac:dyDescent="0.25">
      <c r="B20" t="s">
        <v>0</v>
      </c>
      <c r="C20" t="s">
        <v>2</v>
      </c>
      <c r="D20" t="s">
        <v>1</v>
      </c>
      <c r="E20" s="1" t="s">
        <v>5</v>
      </c>
      <c r="F20" t="s">
        <v>16</v>
      </c>
      <c r="H20" s="1" t="s">
        <v>6</v>
      </c>
    </row>
    <row r="21" spans="1:8" x14ac:dyDescent="0.25">
      <c r="B21">
        <v>1</v>
      </c>
      <c r="C21">
        <v>20</v>
      </c>
      <c r="D21">
        <v>0.01</v>
      </c>
      <c r="E21" s="1">
        <f>$C$3*(($C$2+273.15)/(C21+273.15))^$C$4</f>
        <v>5.5440802228316715</v>
      </c>
      <c r="F21">
        <f>$G$4*D21^4+$G$5*D21^3+$G$6*D21^2+$G$7*D21+$G$8</f>
        <v>5.0017673</v>
      </c>
      <c r="G21">
        <f>$G$3*F21*(($G$2+273.15)/(C21+273.15))^$G$9</f>
        <v>5.5460398334272334</v>
      </c>
      <c r="H21" s="1">
        <f>IF(G21&lt;0, 0.000001,G21)</f>
        <v>5.5460398334272334</v>
      </c>
    </row>
    <row r="22" spans="1:8" x14ac:dyDescent="0.25">
      <c r="B22">
        <v>2</v>
      </c>
      <c r="C22">
        <v>40</v>
      </c>
      <c r="D22">
        <v>0.1</v>
      </c>
      <c r="E22" s="1">
        <f t="shared" ref="E22:E26" si="4">$C$3*(($C$2+273.15)/(C22+273.15))^$C$4</f>
        <v>5.1422624215042179</v>
      </c>
      <c r="F22">
        <f t="shared" ref="F22:F26" si="5">$G$4*D22^4+$G$5*D22^3+$G$6*D22^2+$G$7*D22+$G$8</f>
        <v>4.133</v>
      </c>
      <c r="G22">
        <f t="shared" ref="G22:G26" si="6">$G$3*F22*(($G$2+273.15)/(C22+273.15))^$G$9</f>
        <v>4.2505941176153872</v>
      </c>
      <c r="H22" s="1">
        <f t="shared" ref="H22:H26" si="7">IF(G22&lt;0, 0.000001,G22)</f>
        <v>4.2505941176153872</v>
      </c>
    </row>
    <row r="23" spans="1:8" x14ac:dyDescent="0.25">
      <c r="B23">
        <v>3</v>
      </c>
      <c r="C23">
        <v>60</v>
      </c>
      <c r="D23">
        <v>0.3</v>
      </c>
      <c r="E23" s="1">
        <f t="shared" si="4"/>
        <v>4.7918431958443257</v>
      </c>
      <c r="F23">
        <f t="shared" si="5"/>
        <v>1.0130000000000008</v>
      </c>
      <c r="G23">
        <f t="shared" si="6"/>
        <v>0.97082743147806116</v>
      </c>
      <c r="H23" s="1">
        <f t="shared" si="7"/>
        <v>0.97082743147806116</v>
      </c>
    </row>
    <row r="24" spans="1:8" x14ac:dyDescent="0.25">
      <c r="B24">
        <v>4</v>
      </c>
      <c r="C24">
        <v>80</v>
      </c>
      <c r="D24" s="2">
        <f>IF(D15&gt;0.4,0.4,D15)</f>
        <v>0.4</v>
      </c>
      <c r="E24" s="1">
        <f t="shared" si="4"/>
        <v>4.4837200645193631</v>
      </c>
      <c r="F24" s="2">
        <f t="shared" si="5"/>
        <v>0.60799999999999876</v>
      </c>
      <c r="G24" s="2">
        <f t="shared" si="6"/>
        <v>0.54522035984555339</v>
      </c>
      <c r="H24" s="2">
        <f t="shared" si="7"/>
        <v>0.54522035984555339</v>
      </c>
    </row>
    <row r="25" spans="1:8" x14ac:dyDescent="0.25">
      <c r="B25">
        <v>5</v>
      </c>
      <c r="C25">
        <v>100</v>
      </c>
      <c r="D25" s="2">
        <f t="shared" ref="D25:D26" si="8">IF(D16&gt;0.4,0.4,D16)</f>
        <v>0.4</v>
      </c>
      <c r="E25" s="1">
        <f t="shared" si="4"/>
        <v>4.2108024001778785</v>
      </c>
      <c r="F25" s="2">
        <f t="shared" si="5"/>
        <v>0.60799999999999876</v>
      </c>
      <c r="G25" s="2">
        <f t="shared" si="6"/>
        <v>0.51203357186162901</v>
      </c>
      <c r="H25" s="2">
        <f t="shared" si="7"/>
        <v>0.51203357186162901</v>
      </c>
    </row>
    <row r="26" spans="1:8" x14ac:dyDescent="0.25">
      <c r="B26">
        <v>6</v>
      </c>
      <c r="C26">
        <v>120</v>
      </c>
      <c r="D26" s="2">
        <f t="shared" si="8"/>
        <v>0.4</v>
      </c>
      <c r="E26" s="1">
        <f t="shared" si="4"/>
        <v>3.9674873525866925</v>
      </c>
      <c r="F26" s="2">
        <f t="shared" si="5"/>
        <v>0.60799999999999876</v>
      </c>
      <c r="G26" s="2">
        <f t="shared" si="6"/>
        <v>0.48244646207454084</v>
      </c>
      <c r="H26" s="2">
        <f t="shared" si="7"/>
        <v>0.48244646207454084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Harp</dc:creator>
  <cp:lastModifiedBy>Shaoping Chu</cp:lastModifiedBy>
  <dcterms:created xsi:type="dcterms:W3CDTF">2013-12-13T23:14:49Z</dcterms:created>
  <dcterms:modified xsi:type="dcterms:W3CDTF">2014-12-01T23:55:42Z</dcterms:modified>
</cp:coreProperties>
</file>