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<sst xmlns="http://schemas.openxmlformats.org/spreadsheetml/2006/main" count="105" uniqueCount="67">
  <si>
    <t>Midpoint estimate</t>
  </si>
  <si>
    <t>PHI estimate</t>
  </si>
  <si>
    <t>Fiebig estimate</t>
  </si>
  <si>
    <t>BED estimate</t>
  </si>
  <si>
    <t>Patient code</t>
  </si>
  <si>
    <t>Subtype</t>
  </si>
  <si>
    <t>First CD4 date</t>
  </si>
  <si>
    <t>First CD4 level</t>
  </si>
  <si>
    <t>First virus load date</t>
  </si>
  <si>
    <t>First virus load  level</t>
  </si>
  <si>
    <t>Last neg Ab date</t>
  </si>
  <si>
    <t>First pos Ab date</t>
  </si>
  <si>
    <t>Days neg-pos</t>
  </si>
  <si>
    <t>Infect date midpoint</t>
  </si>
  <si>
    <t>Documented  PHI</t>
  </si>
  <si>
    <t>Infect date PHI</t>
  </si>
  <si>
    <t>HIV serology date</t>
  </si>
  <si>
    <t>HIV serology</t>
  </si>
  <si>
    <t>Fiebig</t>
  </si>
  <si>
    <t>Fiebig days</t>
  </si>
  <si>
    <t>Infect date Fiebig</t>
  </si>
  <si>
    <t>BED sample date</t>
  </si>
  <si>
    <t>BED ODn</t>
  </si>
  <si>
    <t>BED days since infection</t>
  </si>
  <si>
    <t>Infect date BED</t>
  </si>
  <si>
    <t>Estimated date of infection (ETI)</t>
  </si>
  <si>
    <t>ETI method</t>
  </si>
  <si>
    <t>Date of first sequenced sample</t>
  </si>
  <si>
    <t>Days between ETI and first sequence</t>
  </si>
  <si>
    <t>Date of last sequence</t>
  </si>
  <si>
    <t>Days between ETI and last seqeunce</t>
  </si>
  <si>
    <t>Years between ETI and last sequence</t>
  </si>
  <si>
    <t>p1</t>
  </si>
  <si>
    <t>AE</t>
  </si>
  <si>
    <t>&lt;500</t>
  </si>
  <si>
    <t>No</t>
  </si>
  <si>
    <t>ELISA +; WB + (p31+); Ag -</t>
  </si>
  <si>
    <t>VI</t>
  </si>
  <si>
    <t>&gt;100</t>
  </si>
  <si>
    <t>BED + Fiebig VI</t>
  </si>
  <si>
    <t>p2</t>
  </si>
  <si>
    <t>B</t>
  </si>
  <si>
    <t>ELISA +; WB + (p31-); Ag nd</t>
  </si>
  <si>
    <t>V</t>
  </si>
  <si>
    <t>Fiebig V</t>
  </si>
  <si>
    <t>p3</t>
  </si>
  <si>
    <t>ELISA +; WB + (p31+); Ag nd</t>
  </si>
  <si>
    <t>BED</t>
  </si>
  <si>
    <t>p5</t>
  </si>
  <si>
    <t>&lt;50</t>
  </si>
  <si>
    <t>p6</t>
  </si>
  <si>
    <t>C</t>
  </si>
  <si>
    <t>ELISA +; RIBA indet ; Ag - </t>
  </si>
  <si>
    <t>IV</t>
  </si>
  <si>
    <t>PHI</t>
  </si>
  <si>
    <t>p8</t>
  </si>
  <si>
    <t>p9</t>
  </si>
  <si>
    <t>p10</t>
  </si>
  <si>
    <t>ELISA -; Ag +</t>
  </si>
  <si>
    <t>II</t>
  </si>
  <si>
    <t>p11</t>
  </si>
  <si>
    <t>No </t>
  </si>
  <si>
    <t>p4</t>
  </si>
  <si>
    <t>p7</t>
  </si>
  <si>
    <t>ELISA +; WB + (p31+); Ag +</t>
  </si>
  <si>
    <t>nd</t>
  </si>
  <si>
    <t>Midpoint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</si>
</sst>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0"/>
    <numFmt numFmtId="167" formatCode="0"/>
    <numFmt numFmtId="168" formatCode="DD/MM/YYYY"/>
    <numFmt numFmtId="169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atients" xfId="20" builtinId="53" customBuiltin="true"/>
    <cellStyle name="TableStyleLight1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AD11" activeCellId="0" sqref="AD11"/>
    </sheetView>
  </sheetViews>
  <sheetFormatPr defaultRowHeight="15"/>
  <cols>
    <col collapsed="false" hidden="false" max="2" min="1" style="1" width="9.1417004048583"/>
    <col collapsed="false" hidden="false" max="3" min="3" style="2" width="12.5668016194332"/>
    <col collapsed="false" hidden="false" max="4" min="4" style="2" width="9.1417004048583"/>
    <col collapsed="false" hidden="false" max="5" min="5" style="2" width="13.1417004048583"/>
    <col collapsed="false" hidden="false" max="6" min="6" style="2" width="11.8542510121458"/>
    <col collapsed="false" hidden="false" max="7" min="7" style="3" width="2.42914979757085"/>
    <col collapsed="false" hidden="false" max="10" min="8" style="2" width="12.4251012145749"/>
    <col collapsed="false" hidden="false" max="11" min="11" style="2" width="13.4251012145749"/>
    <col collapsed="false" hidden="false" max="12" min="12" style="3" width="2.57085020242915"/>
    <col collapsed="false" hidden="false" max="13" min="13" style="1" width="12.1417004048583"/>
    <col collapsed="false" hidden="false" max="14" min="14" style="2" width="13.1417004048583"/>
    <col collapsed="false" hidden="false" max="15" min="15" style="2" width="2.2834008097166"/>
    <col collapsed="false" hidden="false" max="16" min="16" style="2" width="13.5668016194332"/>
    <col collapsed="false" hidden="false" max="17" min="17" style="4" width="29.5708502024291"/>
    <col collapsed="false" hidden="false" max="18" min="18" style="1" width="9.1417004048583"/>
    <col collapsed="false" hidden="false" max="19" min="19" style="1" width="11.8542510121458"/>
    <col collapsed="false" hidden="false" max="20" min="20" style="5" width="12.4251012145749"/>
    <col collapsed="false" hidden="false" max="21" min="21" style="1" width="2.57085020242915"/>
    <col collapsed="false" hidden="false" max="22" min="22" style="3" width="13.1417004048583"/>
    <col collapsed="false" hidden="false" max="23" min="23" style="6" width="10.5708502024292"/>
    <col collapsed="false" hidden="false" max="24" min="24" style="7" width="14.7125506072875"/>
    <col collapsed="false" hidden="false" max="25" min="25" style="3" width="15.1376518218623"/>
    <col collapsed="false" hidden="false" max="26" min="26" style="6" width="2.42914979757085"/>
    <col collapsed="false" hidden="false" max="27" min="27" style="8" width="16.2834008097166"/>
    <col collapsed="false" hidden="false" max="28" min="28" style="9" width="15.2834008097166"/>
    <col collapsed="false" hidden="false" max="29" min="29" style="5" width="14.4251012145749"/>
    <col collapsed="false" hidden="false" max="30" min="30" style="5" width="16.004048582996"/>
    <col collapsed="false" hidden="false" max="31" min="31" style="5" width="15.8542510121457"/>
    <col collapsed="false" hidden="false" max="32" min="32" style="5" width="16.7125506072875"/>
    <col collapsed="false" hidden="false" max="33" min="33" style="5" width="15.5668016194332"/>
    <col collapsed="false" hidden="false" max="34" min="34" style="0" width="8.53441295546559"/>
    <col collapsed="false" hidden="false" max="38" min="35" style="10" width="9.1417004048583"/>
    <col collapsed="false" hidden="false" max="39" min="39" style="0" width="8.53441295546559"/>
    <col collapsed="false" hidden="false" max="1025" min="40" style="10" width="9.141700404858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11" t="s">
        <v>0</v>
      </c>
      <c r="I1" s="11"/>
      <c r="J1" s="11"/>
      <c r="K1" s="11"/>
      <c r="L1" s="12"/>
      <c r="M1" s="13" t="s">
        <v>1</v>
      </c>
      <c r="N1" s="13"/>
      <c r="O1" s="14"/>
      <c r="P1" s="13" t="s">
        <v>2</v>
      </c>
      <c r="Q1" s="13"/>
      <c r="R1" s="13"/>
      <c r="S1" s="13"/>
      <c r="T1" s="13"/>
      <c r="U1" s="14"/>
      <c r="V1" s="11" t="s">
        <v>3</v>
      </c>
      <c r="W1" s="11"/>
      <c r="X1" s="11"/>
      <c r="Y1" s="11"/>
      <c r="Z1" s="0"/>
      <c r="AA1" s="0"/>
      <c r="AB1" s="0"/>
      <c r="AC1" s="0"/>
      <c r="AD1" s="0"/>
      <c r="AE1" s="0"/>
      <c r="AF1" s="0"/>
      <c r="AG1" s="0"/>
      <c r="AI1" s="0"/>
      <c r="AJ1" s="0"/>
      <c r="AK1" s="0"/>
      <c r="AL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4" customFormat="true" ht="45" hidden="false" customHeight="false" outlineLevel="0" collapsed="false">
      <c r="A2" s="15" t="s">
        <v>4</v>
      </c>
      <c r="B2" s="15" t="s">
        <v>5</v>
      </c>
      <c r="C2" s="16" t="s">
        <v>6</v>
      </c>
      <c r="D2" s="17" t="s">
        <v>7</v>
      </c>
      <c r="E2" s="16" t="s">
        <v>8</v>
      </c>
      <c r="F2" s="17" t="s">
        <v>9</v>
      </c>
      <c r="G2" s="17"/>
      <c r="H2" s="18" t="s">
        <v>10</v>
      </c>
      <c r="I2" s="18" t="s">
        <v>11</v>
      </c>
      <c r="J2" s="18" t="s">
        <v>12</v>
      </c>
      <c r="K2" s="18" t="s">
        <v>13</v>
      </c>
      <c r="L2" s="18"/>
      <c r="M2" s="15" t="s">
        <v>14</v>
      </c>
      <c r="N2" s="18" t="s">
        <v>15</v>
      </c>
      <c r="O2" s="18"/>
      <c r="P2" s="18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/>
      <c r="V2" s="18" t="s">
        <v>21</v>
      </c>
      <c r="W2" s="19" t="s">
        <v>22</v>
      </c>
      <c r="X2" s="20" t="s">
        <v>23</v>
      </c>
      <c r="Y2" s="18" t="s">
        <v>24</v>
      </c>
      <c r="Z2" s="19"/>
      <c r="AA2" s="21" t="s">
        <v>25</v>
      </c>
      <c r="AB2" s="22" t="s">
        <v>26</v>
      </c>
      <c r="AC2" s="18" t="s">
        <v>27</v>
      </c>
      <c r="AD2" s="18" t="s">
        <v>28</v>
      </c>
      <c r="AE2" s="23" t="s">
        <v>29</v>
      </c>
      <c r="AF2" s="23" t="s">
        <v>30</v>
      </c>
      <c r="AG2" s="22" t="s">
        <v>31</v>
      </c>
      <c r="AI2" s="15"/>
      <c r="AJ2" s="15"/>
      <c r="AK2" s="15"/>
      <c r="AL2" s="15"/>
      <c r="AN2" s="15"/>
      <c r="AO2" s="15"/>
      <c r="AP2" s="15"/>
    </row>
    <row r="3" customFormat="false" ht="15" hidden="false" customHeight="false" outlineLevel="0" collapsed="false">
      <c r="A3" s="25" t="s">
        <v>32</v>
      </c>
      <c r="B3" s="26" t="s">
        <v>33</v>
      </c>
      <c r="C3" s="27" t="n">
        <v>35377</v>
      </c>
      <c r="D3" s="28" t="n">
        <v>537</v>
      </c>
      <c r="E3" s="27" t="n">
        <v>35377</v>
      </c>
      <c r="F3" s="28" t="s">
        <v>34</v>
      </c>
      <c r="G3" s="28"/>
      <c r="H3" s="29" t="n">
        <v>35065</v>
      </c>
      <c r="I3" s="29" t="n">
        <v>35375</v>
      </c>
      <c r="J3" s="30" t="n">
        <f aca="false">I3-H3</f>
        <v>310</v>
      </c>
      <c r="K3" s="29" t="n">
        <f aca="false">(I3-H3)/2+H3</f>
        <v>35220</v>
      </c>
      <c r="L3" s="29"/>
      <c r="M3" s="25" t="s">
        <v>35</v>
      </c>
      <c r="N3" s="29"/>
      <c r="O3" s="29"/>
      <c r="P3" s="29" t="n">
        <v>35355</v>
      </c>
      <c r="Q3" s="31" t="s">
        <v>36</v>
      </c>
      <c r="R3" s="26" t="s">
        <v>37</v>
      </c>
      <c r="S3" s="30" t="s">
        <v>38</v>
      </c>
      <c r="T3" s="29" t="n">
        <f aca="false">P3-100</f>
        <v>35255</v>
      </c>
      <c r="U3" s="29"/>
      <c r="V3" s="29" t="n">
        <v>35377</v>
      </c>
      <c r="W3" s="32" t="n">
        <v>0.419</v>
      </c>
      <c r="X3" s="33" t="n">
        <f aca="false">64.0390127+21</f>
        <v>85.0390127</v>
      </c>
      <c r="Y3" s="29" t="n">
        <f aca="false">V3-X3</f>
        <v>35291.9609873</v>
      </c>
      <c r="Z3" s="30"/>
      <c r="AA3" s="29" t="n">
        <v>35255</v>
      </c>
      <c r="AB3" s="31" t="s">
        <v>39</v>
      </c>
      <c r="AC3" s="34" t="n">
        <v>35377</v>
      </c>
      <c r="AD3" s="30" t="n">
        <f aca="false">AC3-AA3</f>
        <v>122</v>
      </c>
      <c r="AE3" s="34" t="n">
        <v>38251</v>
      </c>
      <c r="AF3" s="35" t="n">
        <f aca="false">AE3-AA3</f>
        <v>2996</v>
      </c>
      <c r="AG3" s="36" t="n">
        <f aca="false">AF3/365</f>
        <v>8.20821917808219</v>
      </c>
      <c r="AI3" s="37"/>
      <c r="AJ3" s="37"/>
      <c r="AK3" s="37"/>
      <c r="AL3" s="37"/>
      <c r="AN3" s="37"/>
      <c r="AO3" s="37"/>
      <c r="AP3" s="37"/>
    </row>
    <row r="4" customFormat="false" ht="15" hidden="false" customHeight="false" outlineLevel="0" collapsed="false">
      <c r="A4" s="25" t="s">
        <v>40</v>
      </c>
      <c r="B4" s="26" t="s">
        <v>41</v>
      </c>
      <c r="C4" s="27" t="n">
        <v>37539</v>
      </c>
      <c r="D4" s="28" t="n">
        <v>1185</v>
      </c>
      <c r="E4" s="27" t="n">
        <v>37539</v>
      </c>
      <c r="F4" s="28" t="n">
        <v>31100</v>
      </c>
      <c r="G4" s="28"/>
      <c r="H4" s="29" t="n">
        <v>37133</v>
      </c>
      <c r="I4" s="29" t="n">
        <v>37530</v>
      </c>
      <c r="J4" s="30" t="n">
        <f aca="false">I4-H4</f>
        <v>397</v>
      </c>
      <c r="K4" s="29" t="n">
        <f aca="false">(I4-H4)/2+H4</f>
        <v>37331.5</v>
      </c>
      <c r="L4" s="29"/>
      <c r="M4" s="25" t="s">
        <v>35</v>
      </c>
      <c r="N4" s="29"/>
      <c r="O4" s="29"/>
      <c r="P4" s="38" t="n">
        <v>37530</v>
      </c>
      <c r="Q4" s="39" t="s">
        <v>42</v>
      </c>
      <c r="R4" s="26" t="s">
        <v>43</v>
      </c>
      <c r="S4" s="30" t="n">
        <v>65</v>
      </c>
      <c r="T4" s="29" t="n">
        <f aca="false">P4-S4</f>
        <v>37465</v>
      </c>
      <c r="U4" s="29"/>
      <c r="V4" s="29" t="n">
        <v>37539</v>
      </c>
      <c r="W4" s="32" t="n">
        <v>0.171</v>
      </c>
      <c r="X4" s="33" t="n">
        <f aca="false">40.2371595+21</f>
        <v>61.2371595</v>
      </c>
      <c r="Y4" s="29" t="n">
        <f aca="false">V4-X4</f>
        <v>37477.7628405</v>
      </c>
      <c r="Z4" s="30"/>
      <c r="AA4" s="29" t="n">
        <v>37465</v>
      </c>
      <c r="AB4" s="31" t="s">
        <v>44</v>
      </c>
      <c r="AC4" s="34" t="n">
        <v>37539</v>
      </c>
      <c r="AD4" s="30" t="n">
        <f aca="false">AC4-AA4</f>
        <v>74</v>
      </c>
      <c r="AE4" s="34" t="n">
        <v>39483</v>
      </c>
      <c r="AF4" s="35" t="n">
        <f aca="false">AE4-AA4</f>
        <v>2018</v>
      </c>
      <c r="AG4" s="36" t="n">
        <f aca="false">AF4/365</f>
        <v>5.52876712328767</v>
      </c>
      <c r="AI4" s="37"/>
      <c r="AJ4" s="37"/>
      <c r="AK4" s="37"/>
      <c r="AL4" s="37"/>
      <c r="AN4" s="37"/>
      <c r="AO4" s="37"/>
      <c r="AP4" s="37"/>
    </row>
    <row r="5" customFormat="false" ht="15" hidden="false" customHeight="false" outlineLevel="0" collapsed="false">
      <c r="A5" s="25" t="s">
        <v>45</v>
      </c>
      <c r="B5" s="26" t="s">
        <v>41</v>
      </c>
      <c r="C5" s="27" t="n">
        <v>36552</v>
      </c>
      <c r="D5" s="28" t="n">
        <v>694</v>
      </c>
      <c r="E5" s="27" t="n">
        <v>36552</v>
      </c>
      <c r="F5" s="28" t="n">
        <v>17300</v>
      </c>
      <c r="G5" s="28"/>
      <c r="H5" s="29" t="n">
        <v>35977</v>
      </c>
      <c r="I5" s="29" t="n">
        <v>36552</v>
      </c>
      <c r="J5" s="30" t="n">
        <f aca="false">I5-H5</f>
        <v>575</v>
      </c>
      <c r="K5" s="29" t="n">
        <f aca="false">(I5-H5)/2+H5</f>
        <v>36264.5</v>
      </c>
      <c r="L5" s="29"/>
      <c r="M5" s="25" t="s">
        <v>35</v>
      </c>
      <c r="N5" s="29"/>
      <c r="O5" s="29"/>
      <c r="P5" s="38" t="n">
        <v>36543</v>
      </c>
      <c r="Q5" s="39" t="s">
        <v>46</v>
      </c>
      <c r="R5" s="26" t="s">
        <v>37</v>
      </c>
      <c r="S5" s="30" t="s">
        <v>38</v>
      </c>
      <c r="T5" s="29" t="n">
        <f aca="false">P5-100</f>
        <v>36443</v>
      </c>
      <c r="U5" s="29"/>
      <c r="V5" s="29" t="n">
        <v>36552</v>
      </c>
      <c r="W5" s="32" t="n">
        <v>0.898</v>
      </c>
      <c r="X5" s="33" t="n">
        <f aca="false">124.703482+21</f>
        <v>145.703482</v>
      </c>
      <c r="Y5" s="29" t="n">
        <f aca="false">V5-X5</f>
        <v>36406.296518</v>
      </c>
      <c r="Z5" s="30"/>
      <c r="AA5" s="29" t="n">
        <v>36406</v>
      </c>
      <c r="AB5" s="31" t="s">
        <v>47</v>
      </c>
      <c r="AC5" s="34" t="n">
        <v>36552</v>
      </c>
      <c r="AD5" s="30" t="n">
        <f aca="false">AC5-AA5</f>
        <v>146</v>
      </c>
      <c r="AE5" s="34" t="n">
        <v>39485</v>
      </c>
      <c r="AF5" s="35" t="n">
        <f aca="false">AE5-AA5</f>
        <v>3079</v>
      </c>
      <c r="AG5" s="36" t="n">
        <f aca="false">AF5/365</f>
        <v>8.43561643835617</v>
      </c>
      <c r="AI5" s="37"/>
      <c r="AJ5" s="37"/>
      <c r="AK5" s="37"/>
      <c r="AL5" s="37"/>
      <c r="AN5" s="37"/>
      <c r="AO5" s="37"/>
      <c r="AP5" s="37"/>
    </row>
    <row r="6" customFormat="false" ht="15" hidden="false" customHeight="false" outlineLevel="0" collapsed="false">
      <c r="A6" s="25" t="s">
        <v>48</v>
      </c>
      <c r="B6" s="26" t="s">
        <v>41</v>
      </c>
      <c r="C6" s="27" t="n">
        <v>37734</v>
      </c>
      <c r="D6" s="28" t="n">
        <v>521</v>
      </c>
      <c r="E6" s="27" t="n">
        <v>37734</v>
      </c>
      <c r="F6" s="28" t="s">
        <v>49</v>
      </c>
      <c r="G6" s="28"/>
      <c r="H6" s="29" t="n">
        <v>37504</v>
      </c>
      <c r="I6" s="29" t="n">
        <v>37700</v>
      </c>
      <c r="J6" s="30" t="n">
        <f aca="false">I6-H6</f>
        <v>196</v>
      </c>
      <c r="K6" s="29" t="n">
        <f aca="false">(I6-H6)/2+H6</f>
        <v>37602</v>
      </c>
      <c r="L6" s="29"/>
      <c r="M6" s="25" t="s">
        <v>35</v>
      </c>
      <c r="N6" s="29"/>
      <c r="O6" s="29"/>
      <c r="P6" s="40" t="n">
        <v>37700</v>
      </c>
      <c r="Q6" s="31" t="s">
        <v>46</v>
      </c>
      <c r="R6" s="26" t="s">
        <v>37</v>
      </c>
      <c r="S6" s="30" t="s">
        <v>38</v>
      </c>
      <c r="T6" s="29" t="n">
        <f aca="false">P6-100</f>
        <v>37600</v>
      </c>
      <c r="U6" s="29"/>
      <c r="V6" s="29" t="n">
        <v>37700</v>
      </c>
      <c r="W6" s="32" t="n">
        <v>0.153</v>
      </c>
      <c r="X6" s="33" t="n">
        <f aca="false">39+21</f>
        <v>60</v>
      </c>
      <c r="Y6" s="29" t="n">
        <f aca="false">V6-X6</f>
        <v>37640</v>
      </c>
      <c r="Z6" s="30"/>
      <c r="AA6" s="29" t="n">
        <v>37600</v>
      </c>
      <c r="AB6" s="31" t="s">
        <v>39</v>
      </c>
      <c r="AC6" s="34" t="n">
        <v>37734</v>
      </c>
      <c r="AD6" s="30" t="n">
        <f aca="false">AC6-AA6</f>
        <v>134</v>
      </c>
      <c r="AE6" s="34" t="n">
        <v>39749</v>
      </c>
      <c r="AF6" s="35" t="n">
        <f aca="false">AE6-AA6</f>
        <v>2149</v>
      </c>
      <c r="AG6" s="36" t="n">
        <f aca="false">AF6/365</f>
        <v>5.88767123287671</v>
      </c>
      <c r="AI6" s="37"/>
      <c r="AJ6" s="37"/>
      <c r="AK6" s="37"/>
      <c r="AL6" s="37"/>
      <c r="AN6" s="37"/>
      <c r="AO6" s="37"/>
      <c r="AP6" s="37"/>
    </row>
    <row r="7" customFormat="false" ht="15" hidden="false" customHeight="false" outlineLevel="0" collapsed="false">
      <c r="A7" s="25" t="s">
        <v>50</v>
      </c>
      <c r="B7" s="26" t="s">
        <v>51</v>
      </c>
      <c r="C7" s="27" t="n">
        <v>37586</v>
      </c>
      <c r="D7" s="28" t="n">
        <v>480</v>
      </c>
      <c r="E7" s="27" t="n">
        <v>37586</v>
      </c>
      <c r="F7" s="28" t="n">
        <v>6800</v>
      </c>
      <c r="G7" s="28"/>
      <c r="H7" s="29" t="n">
        <v>37541</v>
      </c>
      <c r="I7" s="29" t="n">
        <v>37586</v>
      </c>
      <c r="J7" s="30" t="n">
        <f aca="false">I7-H7</f>
        <v>45</v>
      </c>
      <c r="K7" s="29" t="n">
        <f aca="false">(I7-H7)/2+H7</f>
        <v>37563.5</v>
      </c>
      <c r="L7" s="29"/>
      <c r="M7" s="41" t="n">
        <v>37541</v>
      </c>
      <c r="N7" s="29" t="n">
        <f aca="false">M7-17</f>
        <v>37524</v>
      </c>
      <c r="O7" s="29"/>
      <c r="P7" s="38" t="n">
        <v>37567</v>
      </c>
      <c r="Q7" s="39" t="s">
        <v>52</v>
      </c>
      <c r="R7" s="26" t="s">
        <v>53</v>
      </c>
      <c r="S7" s="30" t="n">
        <v>27</v>
      </c>
      <c r="T7" s="29" t="n">
        <f aca="false">P7-S7</f>
        <v>37540</v>
      </c>
      <c r="U7" s="29"/>
      <c r="V7" s="29" t="n">
        <v>37642</v>
      </c>
      <c r="W7" s="32" t="n">
        <v>0.29</v>
      </c>
      <c r="X7" s="33" t="n">
        <f aca="false">51.155682+21</f>
        <v>72.155682</v>
      </c>
      <c r="Y7" s="29" t="n">
        <f aca="false">V7-X7</f>
        <v>37569.844318</v>
      </c>
      <c r="Z7" s="30"/>
      <c r="AA7" s="29" t="n">
        <v>37524</v>
      </c>
      <c r="AB7" s="31" t="s">
        <v>54</v>
      </c>
      <c r="AC7" s="34" t="n">
        <v>37586</v>
      </c>
      <c r="AD7" s="30" t="n">
        <f aca="false">AC7-AA7</f>
        <v>62</v>
      </c>
      <c r="AE7" s="34" t="n">
        <v>40080</v>
      </c>
      <c r="AF7" s="35" t="n">
        <f aca="false">AE7-AA7</f>
        <v>2556</v>
      </c>
      <c r="AG7" s="36" t="n">
        <f aca="false">AF7/365</f>
        <v>7.0027397260274</v>
      </c>
      <c r="AI7" s="37"/>
      <c r="AJ7" s="37"/>
      <c r="AK7" s="37"/>
      <c r="AL7" s="37"/>
      <c r="AN7" s="37"/>
      <c r="AO7" s="37"/>
      <c r="AP7" s="37"/>
    </row>
    <row r="8" customFormat="false" ht="15" hidden="false" customHeight="false" outlineLevel="0" collapsed="false">
      <c r="A8" s="25" t="s">
        <v>55</v>
      </c>
      <c r="B8" s="26" t="s">
        <v>41</v>
      </c>
      <c r="C8" s="27" t="n">
        <v>35991</v>
      </c>
      <c r="D8" s="28" t="n">
        <v>460</v>
      </c>
      <c r="E8" s="27" t="n">
        <v>35991</v>
      </c>
      <c r="F8" s="28" t="n">
        <v>2900</v>
      </c>
      <c r="G8" s="28"/>
      <c r="H8" s="29" t="n">
        <v>35670</v>
      </c>
      <c r="I8" s="29" t="n">
        <v>35969</v>
      </c>
      <c r="J8" s="30" t="n">
        <f aca="false">I8-H8</f>
        <v>299</v>
      </c>
      <c r="K8" s="29" t="n">
        <f aca="false">(I8-H8)/2+H8</f>
        <v>35819.5</v>
      </c>
      <c r="L8" s="29"/>
      <c r="M8" s="42" t="s">
        <v>35</v>
      </c>
      <c r="N8" s="29"/>
      <c r="O8" s="29"/>
      <c r="P8" s="38" t="n">
        <v>35969</v>
      </c>
      <c r="Q8" s="39" t="s">
        <v>42</v>
      </c>
      <c r="R8" s="26" t="s">
        <v>43</v>
      </c>
      <c r="S8" s="30" t="n">
        <v>65</v>
      </c>
      <c r="T8" s="29" t="n">
        <f aca="false">P8-S8</f>
        <v>35904</v>
      </c>
      <c r="U8" s="29"/>
      <c r="V8" s="29" t="n">
        <v>35991</v>
      </c>
      <c r="W8" s="32" t="n">
        <v>0.158</v>
      </c>
      <c r="X8" s="33" t="n">
        <f aca="false">39.098301+21</f>
        <v>60.098301</v>
      </c>
      <c r="Y8" s="29" t="n">
        <f aca="false">V8-X8</f>
        <v>35930.901699</v>
      </c>
      <c r="Z8" s="30"/>
      <c r="AA8" s="29" t="n">
        <v>35904</v>
      </c>
      <c r="AB8" s="31" t="s">
        <v>44</v>
      </c>
      <c r="AC8" s="34" t="n">
        <v>35991</v>
      </c>
      <c r="AD8" s="30" t="n">
        <f aca="false">AC8-AA8</f>
        <v>87</v>
      </c>
      <c r="AE8" s="34" t="n">
        <v>38112</v>
      </c>
      <c r="AF8" s="35" t="n">
        <f aca="false">AE8-AA8</f>
        <v>2208</v>
      </c>
      <c r="AG8" s="36" t="n">
        <f aca="false">AF8/365</f>
        <v>6.04931506849315</v>
      </c>
      <c r="AI8" s="37"/>
      <c r="AJ8" s="37"/>
      <c r="AK8" s="37"/>
      <c r="AL8" s="37"/>
      <c r="AN8" s="37"/>
      <c r="AO8" s="37"/>
      <c r="AP8" s="37"/>
    </row>
    <row r="9" customFormat="false" ht="15" hidden="false" customHeight="false" outlineLevel="0" collapsed="false">
      <c r="A9" s="25" t="s">
        <v>56</v>
      </c>
      <c r="B9" s="26" t="s">
        <v>41</v>
      </c>
      <c r="C9" s="27" t="n">
        <v>35499</v>
      </c>
      <c r="D9" s="28" t="n">
        <v>720</v>
      </c>
      <c r="E9" s="27" t="n">
        <v>35499</v>
      </c>
      <c r="F9" s="28" t="n">
        <v>2300</v>
      </c>
      <c r="G9" s="28"/>
      <c r="H9" s="29" t="n">
        <v>34865</v>
      </c>
      <c r="I9" s="29" t="n">
        <v>35479</v>
      </c>
      <c r="J9" s="30" t="n">
        <f aca="false">I9-H9</f>
        <v>614</v>
      </c>
      <c r="K9" s="29" t="n">
        <f aca="false">(I9-H9)/2+H9</f>
        <v>35172</v>
      </c>
      <c r="L9" s="29"/>
      <c r="M9" s="42" t="s">
        <v>35</v>
      </c>
      <c r="N9" s="29"/>
      <c r="O9" s="29"/>
      <c r="P9" s="38" t="n">
        <v>35493</v>
      </c>
      <c r="Q9" s="39" t="s">
        <v>46</v>
      </c>
      <c r="R9" s="26" t="s">
        <v>37</v>
      </c>
      <c r="S9" s="30" t="s">
        <v>38</v>
      </c>
      <c r="T9" s="29" t="n">
        <f aca="false">P9-100</f>
        <v>35393</v>
      </c>
      <c r="U9" s="29"/>
      <c r="V9" s="29" t="n">
        <v>35499</v>
      </c>
      <c r="W9" s="32" t="n">
        <v>0.277</v>
      </c>
      <c r="X9" s="33" t="n">
        <f aca="false">49.9455276+21</f>
        <v>70.9455276</v>
      </c>
      <c r="Y9" s="29" t="n">
        <f aca="false">V9-X9</f>
        <v>35428.0544724</v>
      </c>
      <c r="Z9" s="30"/>
      <c r="AA9" s="29" t="n">
        <v>35393</v>
      </c>
      <c r="AB9" s="31" t="s">
        <v>39</v>
      </c>
      <c r="AC9" s="34" t="n">
        <v>35499</v>
      </c>
      <c r="AD9" s="30" t="n">
        <f aca="false">AC9-AA9</f>
        <v>106</v>
      </c>
      <c r="AE9" s="34" t="n">
        <v>38348</v>
      </c>
      <c r="AF9" s="35" t="n">
        <f aca="false">AE9-AA9</f>
        <v>2955</v>
      </c>
      <c r="AG9" s="36" t="n">
        <f aca="false">AF9/365</f>
        <v>8.09589041095891</v>
      </c>
      <c r="AI9" s="37"/>
      <c r="AJ9" s="37"/>
      <c r="AK9" s="37"/>
      <c r="AL9" s="37"/>
      <c r="AN9" s="37"/>
      <c r="AO9" s="37"/>
      <c r="AP9" s="37"/>
    </row>
    <row r="10" customFormat="false" ht="15" hidden="false" customHeight="false" outlineLevel="0" collapsed="false">
      <c r="A10" s="25" t="s">
        <v>57</v>
      </c>
      <c r="B10" s="26" t="s">
        <v>41</v>
      </c>
      <c r="C10" s="27" t="n">
        <v>33080</v>
      </c>
      <c r="D10" s="28" t="n">
        <v>420</v>
      </c>
      <c r="E10" s="27" t="n">
        <v>33078</v>
      </c>
      <c r="F10" s="28" t="n">
        <v>594000</v>
      </c>
      <c r="G10" s="28"/>
      <c r="H10" s="29" t="n">
        <v>33029</v>
      </c>
      <c r="I10" s="29" t="n">
        <v>33045</v>
      </c>
      <c r="J10" s="30" t="n">
        <f aca="false">I10-H10</f>
        <v>16</v>
      </c>
      <c r="K10" s="29" t="n">
        <f aca="false">(I10-H10)/2+H10</f>
        <v>33037</v>
      </c>
      <c r="L10" s="29"/>
      <c r="M10" s="41" t="n">
        <v>33029</v>
      </c>
      <c r="N10" s="29" t="n">
        <f aca="false">M10-17</f>
        <v>33012</v>
      </c>
      <c r="O10" s="29"/>
      <c r="P10" s="38" t="n">
        <v>33045</v>
      </c>
      <c r="Q10" s="39" t="s">
        <v>58</v>
      </c>
      <c r="R10" s="26" t="s">
        <v>59</v>
      </c>
      <c r="S10" s="30" t="n">
        <v>18</v>
      </c>
      <c r="T10" s="29" t="n">
        <f aca="false">P10-18</f>
        <v>33027</v>
      </c>
      <c r="U10" s="29"/>
      <c r="V10" s="29" t="n">
        <v>33045</v>
      </c>
      <c r="W10" s="32" t="n">
        <v>0.101</v>
      </c>
      <c r="X10" s="33" t="n">
        <f aca="false">34.1048445+21</f>
        <v>55.1048445</v>
      </c>
      <c r="Y10" s="29" t="n">
        <f aca="false">V10-X10</f>
        <v>32989.8951555</v>
      </c>
      <c r="Z10" s="30"/>
      <c r="AA10" s="29" t="n">
        <v>33012</v>
      </c>
      <c r="AB10" s="31" t="s">
        <v>54</v>
      </c>
      <c r="AC10" s="34" t="n">
        <v>33045</v>
      </c>
      <c r="AD10" s="30" t="n">
        <f aca="false">AC10-AA10</f>
        <v>33</v>
      </c>
      <c r="AE10" s="34" t="n">
        <v>35268</v>
      </c>
      <c r="AF10" s="35" t="n">
        <f aca="false">AE10-AA10</f>
        <v>2256</v>
      </c>
      <c r="AG10" s="36" t="n">
        <f aca="false">AF10/365</f>
        <v>6.18082191780822</v>
      </c>
      <c r="AI10" s="37"/>
      <c r="AJ10" s="37"/>
      <c r="AK10" s="37"/>
      <c r="AL10" s="37"/>
      <c r="AN10" s="37"/>
      <c r="AO10" s="37"/>
      <c r="AP10" s="37"/>
    </row>
    <row r="11" customFormat="false" ht="15" hidden="false" customHeight="false" outlineLevel="0" collapsed="false">
      <c r="A11" s="25" t="s">
        <v>60</v>
      </c>
      <c r="B11" s="26" t="s">
        <v>41</v>
      </c>
      <c r="C11" s="27" t="n">
        <v>37000</v>
      </c>
      <c r="D11" s="28" t="n">
        <v>850</v>
      </c>
      <c r="E11" s="27" t="n">
        <v>37000</v>
      </c>
      <c r="F11" s="28" t="n">
        <v>12700</v>
      </c>
      <c r="G11" s="28"/>
      <c r="H11" s="29" t="n">
        <v>36342</v>
      </c>
      <c r="I11" s="29" t="n">
        <v>36984</v>
      </c>
      <c r="J11" s="30" t="n">
        <f aca="false">I11-H11</f>
        <v>642</v>
      </c>
      <c r="K11" s="29" t="n">
        <f aca="false">(I11+H11)/2</f>
        <v>36663</v>
      </c>
      <c r="L11" s="29"/>
      <c r="M11" s="25" t="s">
        <v>61</v>
      </c>
      <c r="N11" s="29"/>
      <c r="O11" s="29"/>
      <c r="P11" s="38" t="n">
        <v>36984</v>
      </c>
      <c r="Q11" s="39" t="s">
        <v>46</v>
      </c>
      <c r="R11" s="26" t="s">
        <v>37</v>
      </c>
      <c r="S11" s="30" t="s">
        <v>38</v>
      </c>
      <c r="T11" s="29" t="n">
        <f aca="false">P11-100</f>
        <v>36884</v>
      </c>
      <c r="U11" s="29"/>
      <c r="V11" s="29" t="n">
        <v>37000</v>
      </c>
      <c r="W11" s="32" t="n">
        <v>1.222</v>
      </c>
      <c r="X11" s="33" t="n">
        <f aca="false">187.046854+21</f>
        <v>208.046854</v>
      </c>
      <c r="Y11" s="29" t="n">
        <f aca="false">V11-X11</f>
        <v>36791.953146</v>
      </c>
      <c r="Z11" s="30"/>
      <c r="AA11" s="29" t="n">
        <v>36791</v>
      </c>
      <c r="AB11" s="31" t="s">
        <v>47</v>
      </c>
      <c r="AC11" s="34" t="n">
        <v>37000</v>
      </c>
      <c r="AD11" s="30" t="n">
        <v>209</v>
      </c>
      <c r="AE11" s="34" t="n">
        <v>38834</v>
      </c>
      <c r="AF11" s="35" t="n">
        <f aca="false">AE11-AA11</f>
        <v>2043</v>
      </c>
      <c r="AG11" s="36" t="n">
        <f aca="false">AF11/365</f>
        <v>5.5972602739726</v>
      </c>
      <c r="AI11" s="37"/>
      <c r="AJ11" s="37"/>
      <c r="AK11" s="37"/>
      <c r="AL11" s="37"/>
      <c r="AN11" s="37"/>
      <c r="AO11" s="37"/>
      <c r="AP11" s="37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3"/>
      <c r="AD12" s="0"/>
      <c r="AE12" s="0"/>
      <c r="AF12" s="0"/>
      <c r="AG12" s="0"/>
      <c r="AI12" s="0"/>
      <c r="AJ12" s="0"/>
      <c r="AK12" s="0"/>
      <c r="AL12" s="0"/>
      <c r="AN12" s="0"/>
      <c r="AO12" s="0"/>
      <c r="AP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I13" s="0"/>
      <c r="AJ13" s="0"/>
      <c r="AK13" s="0"/>
      <c r="AL13" s="0"/>
      <c r="AN13" s="0"/>
      <c r="AO13" s="0"/>
      <c r="AP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I14" s="0"/>
      <c r="AJ14" s="0"/>
      <c r="AK14" s="0"/>
      <c r="AL14" s="0"/>
      <c r="AN14" s="0"/>
      <c r="AO14" s="0"/>
      <c r="AP14" s="0"/>
    </row>
    <row r="15" customFormat="false" ht="15" hidden="false" customHeight="false" outlineLevel="0" collapsed="false">
      <c r="A15" s="42" t="s">
        <v>62</v>
      </c>
      <c r="B15" s="26" t="s">
        <v>41</v>
      </c>
      <c r="C15" s="27" t="n">
        <v>36894</v>
      </c>
      <c r="D15" s="28" t="n">
        <v>1064</v>
      </c>
      <c r="E15" s="27" t="n">
        <v>36894</v>
      </c>
      <c r="F15" s="28" t="n">
        <v>6780</v>
      </c>
      <c r="G15" s="28"/>
      <c r="H15" s="29" t="n">
        <v>36258</v>
      </c>
      <c r="I15" s="29" t="n">
        <v>36878</v>
      </c>
      <c r="J15" s="30" t="n">
        <f aca="false">I15-H15</f>
        <v>620</v>
      </c>
      <c r="K15" s="29" t="n">
        <f aca="false">(I15-H15)/2+H15</f>
        <v>36568</v>
      </c>
      <c r="L15" s="29"/>
      <c r="M15" s="25" t="s">
        <v>35</v>
      </c>
      <c r="N15" s="29"/>
      <c r="O15" s="29"/>
      <c r="P15" s="38" t="n">
        <v>36866</v>
      </c>
      <c r="Q15" s="39" t="s">
        <v>42</v>
      </c>
      <c r="R15" s="26" t="s">
        <v>43</v>
      </c>
      <c r="S15" s="30" t="n">
        <v>65</v>
      </c>
      <c r="T15" s="29" t="n">
        <f aca="false">P15-S15</f>
        <v>36801</v>
      </c>
      <c r="U15" s="29"/>
      <c r="V15" s="29" t="n">
        <v>36894</v>
      </c>
      <c r="W15" s="32" t="n">
        <v>0.17</v>
      </c>
      <c r="X15" s="33" t="n">
        <f aca="false">40.149555+21</f>
        <v>61.149555</v>
      </c>
      <c r="Y15" s="29" t="n">
        <f aca="false">V15-X15</f>
        <v>36832.850445</v>
      </c>
      <c r="Z15" s="30"/>
      <c r="AA15" s="29" t="n">
        <v>36801</v>
      </c>
      <c r="AB15" s="31" t="s">
        <v>44</v>
      </c>
      <c r="AC15" s="34" t="n">
        <v>36894</v>
      </c>
      <c r="AD15" s="30" t="n">
        <f aca="false">AC15-AA15</f>
        <v>93</v>
      </c>
      <c r="AE15" s="34" t="n">
        <v>39870</v>
      </c>
      <c r="AF15" s="35" t="n">
        <f aca="false">AE15-AA15</f>
        <v>3069</v>
      </c>
      <c r="AG15" s="36" t="n">
        <f aca="false">AF15/365</f>
        <v>8.40821917808219</v>
      </c>
      <c r="AI15" s="37"/>
      <c r="AJ15" s="37"/>
      <c r="AK15" s="37"/>
      <c r="AL15" s="37"/>
      <c r="AN15" s="37"/>
      <c r="AO15" s="37"/>
      <c r="AP15" s="37"/>
    </row>
    <row r="16" customFormat="false" ht="15" hidden="false" customHeight="false" outlineLevel="0" collapsed="false">
      <c r="A16" s="42" t="s">
        <v>63</v>
      </c>
      <c r="B16" s="26" t="s">
        <v>41</v>
      </c>
      <c r="C16" s="27" t="n">
        <v>33141</v>
      </c>
      <c r="D16" s="28" t="n">
        <v>496</v>
      </c>
      <c r="E16" s="27" t="n">
        <v>35290</v>
      </c>
      <c r="F16" s="28" t="n">
        <v>497</v>
      </c>
      <c r="G16" s="28"/>
      <c r="H16" s="29" t="n">
        <v>32947</v>
      </c>
      <c r="I16" s="29" t="n">
        <v>33137</v>
      </c>
      <c r="J16" s="30" t="n">
        <f aca="false">I16-H16</f>
        <v>190</v>
      </c>
      <c r="K16" s="29" t="n">
        <f aca="false">(I16-H16)/2+H16</f>
        <v>33042</v>
      </c>
      <c r="L16" s="29"/>
      <c r="M16" s="25" t="s">
        <v>35</v>
      </c>
      <c r="N16" s="29"/>
      <c r="O16" s="29"/>
      <c r="P16" s="38" t="n">
        <v>33120</v>
      </c>
      <c r="Q16" s="39" t="s">
        <v>64</v>
      </c>
      <c r="R16" s="26" t="s">
        <v>37</v>
      </c>
      <c r="S16" s="30" t="s">
        <v>38</v>
      </c>
      <c r="T16" s="29" t="n">
        <f aca="false">P16-100</f>
        <v>33020</v>
      </c>
      <c r="U16" s="29"/>
      <c r="V16" s="29"/>
      <c r="W16" s="32" t="s">
        <v>65</v>
      </c>
      <c r="X16" s="33"/>
      <c r="Y16" s="29"/>
      <c r="Z16" s="30"/>
      <c r="AA16" s="29" t="n">
        <v>32984</v>
      </c>
      <c r="AB16" s="31" t="s">
        <v>66</v>
      </c>
      <c r="AC16" s="34" t="n">
        <v>35290</v>
      </c>
      <c r="AD16" s="30" t="n">
        <f aca="false">AC16-AA16</f>
        <v>2306</v>
      </c>
      <c r="AE16" s="34" t="n">
        <v>38853</v>
      </c>
      <c r="AF16" s="35" t="n">
        <f aca="false">AE16-AA16</f>
        <v>5869</v>
      </c>
      <c r="AG16" s="36" t="n">
        <f aca="false">AF16/365</f>
        <v>16.0794520547945</v>
      </c>
      <c r="AI16" s="43"/>
      <c r="AJ16" s="43"/>
      <c r="AK16" s="43"/>
      <c r="AL16" s="43"/>
      <c r="AN16" s="43"/>
      <c r="AO16" s="43"/>
      <c r="AP16" s="43"/>
    </row>
    <row r="23" customFormat="false" ht="13.8" hidden="false" customHeight="false" outlineLevel="0" collapsed="false"/>
  </sheetData>
  <mergeCells count="4">
    <mergeCell ref="H1:K1"/>
    <mergeCell ref="M1:N1"/>
    <mergeCell ref="P1:T1"/>
    <mergeCell ref="V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LibreOffice/4.4.5.2$Linux_X86_64 LibreOffice_project/40m0$Build-2</Application>
  <Company>Karolinska Universitetslaboratoriet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2015-11-02T19:24:07Z</dcterms:created>
  <dc:creator>Jan Albert</dc:creator>
  <dc:language>it-IT</dc:language>
  <cp:lastModifiedBy>Fabio Zanini</cp:lastModifiedBy>
  <dcterms:modified xsi:type="dcterms:W3CDTF">2015-11-13T19:49:24Z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Karolinska Universitetslaboratoriet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